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8_{A927955B-FF2F-43B4-8E50-0525E7E2F544}" xr6:coauthVersionLast="47" xr6:coauthVersionMax="47" xr10:uidLastSave="{00000000-0000-0000-0000-000000000000}"/>
  <bookViews>
    <workbookView xWindow="-120" yWindow="-120" windowWidth="24240" windowHeight="13140" tabRatio="705" xr2:uid="{00000000-000D-0000-FFFF-FFFF00000000}"/>
  </bookViews>
  <sheets>
    <sheet name="Титул" sheetId="19" r:id="rId1"/>
    <sheet name="Інструкція" sheetId="2" r:id="rId2"/>
    <sheet name="0_Загальне" sheetId="3" r:id="rId3"/>
    <sheet name="Законод" sheetId="7" r:id="rId4"/>
    <sheet name="01_Доходи" sheetId="4" r:id="rId5"/>
    <sheet name="02_Видатки" sheetId="17" r:id="rId6"/>
    <sheet name="03_МТО" sheetId="13" r:id="rId7"/>
    <sheet name="04_Фін_стійкість" sheetId="1" r:id="rId8"/>
    <sheet name="05_Фін_план" sheetId="8" r:id="rId9"/>
    <sheet name="ДРУК" sheetId="10" r:id="rId10"/>
    <sheet name="Графіки" sheetId="1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123Graph_XGRAPH3" localSheetId="5" hidden="1">[1]GDP!#REF!</definedName>
    <definedName name="__123Graph_XGRAPH3" localSheetId="0" hidden="1">[1]GDP!#REF!</definedName>
    <definedName name="__123Graph_XGRAPH3" hidden="1">[1]GDP!#REF!</definedName>
    <definedName name="_xlnm._FilterDatabase" localSheetId="6" hidden="1">'03_МТО'!$B$19:$E$19</definedName>
    <definedName name="ad">'[2]МТР Газ України'!$B$1</definedName>
    <definedName name="as">'[3]МТР Газ України'!$B$1</definedName>
    <definedName name="asdf">[4]Inform!$E$6</definedName>
    <definedName name="asdfg">[4]Inform!$F$2</definedName>
    <definedName name="BuiltIn_Print_Area___1___1" localSheetId="5">#REF!</definedName>
    <definedName name="BuiltIn_Print_Area___1___1">#REF!</definedName>
    <definedName name="ClDate">[5]Inform!$E$6</definedName>
    <definedName name="ClDate_21">[6]Inform!$E$6</definedName>
    <definedName name="ClDate_25">[6]Inform!$E$6</definedName>
    <definedName name="ClDate_6">[7]Inform!$E$6</definedName>
    <definedName name="CompName">[5]Inform!$F$2</definedName>
    <definedName name="CompName_21">[6]Inform!$F$2</definedName>
    <definedName name="CompName_25">[6]Inform!$F$2</definedName>
    <definedName name="CompName_6">[7]Inform!$F$2</definedName>
    <definedName name="CompNameE">[5]Inform!$G$2</definedName>
    <definedName name="CompNameE_21">[6]Inform!$G$2</definedName>
    <definedName name="CompNameE_25">[6]Inform!$G$2</definedName>
    <definedName name="CompNameE_6">[7]Inform!$G$2</definedName>
    <definedName name="Cost_Category_National_ID" localSheetId="5">#REF!</definedName>
    <definedName name="Cost_Category_National_ID">#REF!</definedName>
    <definedName name="Cе511" localSheetId="5">#REF!</definedName>
    <definedName name="Cе511">#REF!</definedName>
    <definedName name="d">'[8]МТР Газ України'!$B$4</definedName>
    <definedName name="dCPIb" localSheetId="5">[9]попер_роз!#REF!</definedName>
    <definedName name="dCPIb">[9]попер_роз!#REF!</definedName>
    <definedName name="dPPIb" localSheetId="5">[9]попер_роз!#REF!</definedName>
    <definedName name="dPPIb">[9]попер_роз!#REF!</definedName>
    <definedName name="ds" localSheetId="5">'[10]7  Інші витрати'!#REF!</definedName>
    <definedName name="ds">'[10]7  Інші витрати'!#REF!</definedName>
    <definedName name="Fact_Type_ID" localSheetId="5">#REF!</definedName>
    <definedName name="Fact_Type_ID">#REF!</definedName>
    <definedName name="G">'[11]МТР Газ України'!$B$1</definedName>
    <definedName name="ij1sssss" localSheetId="5">'[12]7  Інші витрати'!#REF!</definedName>
    <definedName name="ij1sssss">'[12]7  Інші витрати'!#REF!</definedName>
    <definedName name="LastItem">[13]Лист1!$A$1</definedName>
    <definedName name="Load">'[14]МТР Газ України'!$B$4</definedName>
    <definedName name="Load_ID">'[15]МТР Газ України'!$B$4</definedName>
    <definedName name="Load_ID_10" localSheetId="5">'[16]7  Інші витрати'!#REF!</definedName>
    <definedName name="Load_ID_10">'[16]7  Інші витрати'!#REF!</definedName>
    <definedName name="Load_ID_11">'[17]МТР Газ України'!$B$4</definedName>
    <definedName name="Load_ID_12">'[17]МТР Газ України'!$B$4</definedName>
    <definedName name="Load_ID_13">'[17]МТР Газ України'!$B$4</definedName>
    <definedName name="Load_ID_14">'[17]МТР Газ України'!$B$4</definedName>
    <definedName name="Load_ID_15">'[17]МТР Газ України'!$B$4</definedName>
    <definedName name="Load_ID_16">'[17]МТР Газ України'!$B$4</definedName>
    <definedName name="Load_ID_17">'[17]МТР Газ України'!$B$4</definedName>
    <definedName name="Load_ID_18">'[18]МТР Газ України'!$B$4</definedName>
    <definedName name="Load_ID_19">'[19]МТР Газ України'!$B$4</definedName>
    <definedName name="Load_ID_20">'[18]МТР Газ України'!$B$4</definedName>
    <definedName name="Load_ID_200">'[14]МТР Газ України'!$B$4</definedName>
    <definedName name="Load_ID_21">'[20]МТР Газ України'!$B$4</definedName>
    <definedName name="Load_ID_23">'[19]МТР Газ України'!$B$4</definedName>
    <definedName name="Load_ID_25">'[20]МТР Газ України'!$B$4</definedName>
    <definedName name="Load_ID_542">'[21]МТР Газ України'!$B$4</definedName>
    <definedName name="Load_ID_6">'[17]МТР Газ України'!$B$4</definedName>
    <definedName name="OLE_LINK1" localSheetId="1">Інструкція!#REF!</definedName>
    <definedName name="OpDate">[5]Inform!$E$5</definedName>
    <definedName name="OpDate_21">[6]Inform!$E$5</definedName>
    <definedName name="OpDate_25">[6]Inform!$E$5</definedName>
    <definedName name="OpDate_6">[7]Inform!$E$5</definedName>
    <definedName name="QR">[22]Inform!$E$5</definedName>
    <definedName name="qw">[4]Inform!$E$5</definedName>
    <definedName name="qwert">[4]Inform!$G$2</definedName>
    <definedName name="qwerty">'[3]МТР Газ України'!$B$4</definedName>
    <definedName name="ShowFil" localSheetId="5">[13]!ShowFil</definedName>
    <definedName name="ShowFil">[13]!ShowFil</definedName>
    <definedName name="SU_ID" localSheetId="5">#REF!</definedName>
    <definedName name="SU_ID">#REF!</definedName>
    <definedName name="Time_ID">'[15]МТР Газ України'!$B$1</definedName>
    <definedName name="Time_ID_10" localSheetId="5">'[16]7  Інші витрати'!#REF!</definedName>
    <definedName name="Time_ID_10">'[16]7  Інші витрати'!#REF!</definedName>
    <definedName name="Time_ID_11">'[17]МТР Газ України'!$B$1</definedName>
    <definedName name="Time_ID_12">'[17]МТР Газ України'!$B$1</definedName>
    <definedName name="Time_ID_13">'[17]МТР Газ України'!$B$1</definedName>
    <definedName name="Time_ID_14">'[17]МТР Газ України'!$B$1</definedName>
    <definedName name="Time_ID_15">'[17]МТР Газ України'!$B$1</definedName>
    <definedName name="Time_ID_16">'[17]МТР Газ України'!$B$1</definedName>
    <definedName name="Time_ID_17">'[17]МТР Газ України'!$B$1</definedName>
    <definedName name="Time_ID_18">'[18]МТР Газ України'!$B$1</definedName>
    <definedName name="Time_ID_19">'[19]МТР Газ України'!$B$1</definedName>
    <definedName name="Time_ID_20">'[18]МТР Газ України'!$B$1</definedName>
    <definedName name="Time_ID_21">'[20]МТР Газ України'!$B$1</definedName>
    <definedName name="Time_ID_23">'[19]МТР Газ України'!$B$1</definedName>
    <definedName name="Time_ID_25">'[20]МТР Газ України'!$B$1</definedName>
    <definedName name="Time_ID_6">'[17]МТР Газ України'!$B$1</definedName>
    <definedName name="Time_ID0">'[15]МТР Газ України'!$F$1</definedName>
    <definedName name="Time_ID0_10" localSheetId="5">'[16]7  Інші витрати'!#REF!</definedName>
    <definedName name="Time_ID0_10">'[16]7  Інші витрати'!#REF!</definedName>
    <definedName name="Time_ID0_11">'[17]МТР Газ України'!$F$1</definedName>
    <definedName name="Time_ID0_12">'[17]МТР Газ України'!$F$1</definedName>
    <definedName name="Time_ID0_13">'[17]МТР Газ України'!$F$1</definedName>
    <definedName name="Time_ID0_14">'[17]МТР Газ України'!$F$1</definedName>
    <definedName name="Time_ID0_15">'[17]МТР Газ України'!$F$1</definedName>
    <definedName name="Time_ID0_16">'[17]МТР Газ України'!$F$1</definedName>
    <definedName name="Time_ID0_17">'[17]МТР Газ України'!$F$1</definedName>
    <definedName name="Time_ID0_18">'[18]МТР Газ України'!$F$1</definedName>
    <definedName name="Time_ID0_19">'[19]МТР Газ України'!$F$1</definedName>
    <definedName name="Time_ID0_20">'[18]МТР Газ України'!$F$1</definedName>
    <definedName name="Time_ID0_21">'[20]МТР Газ України'!$F$1</definedName>
    <definedName name="Time_ID0_23">'[19]МТР Газ України'!$F$1</definedName>
    <definedName name="Time_ID0_25">'[20]МТР Газ України'!$F$1</definedName>
    <definedName name="Time_ID0_6">'[17]МТР Газ України'!$F$1</definedName>
    <definedName name="ttttttt" localSheetId="5">#REF!</definedName>
    <definedName name="ttttttt">#REF!</definedName>
    <definedName name="Unit">[5]Inform!$E$38</definedName>
    <definedName name="Unit_21">[6]Inform!$E$38</definedName>
    <definedName name="Unit_25">[6]Inform!$E$38</definedName>
    <definedName name="Unit_6">[7]Inform!$E$38</definedName>
    <definedName name="WQER">'[23]МТР Газ України'!$B$4</definedName>
    <definedName name="wr">'[23]МТР Газ України'!$B$4</definedName>
    <definedName name="yyyy" localSheetId="5">#REF!</definedName>
    <definedName name="yyyy">#REF!</definedName>
    <definedName name="zx">'[3]МТР Газ України'!$F$1</definedName>
    <definedName name="zxc">[4]Inform!$E$38</definedName>
    <definedName name="а" localSheetId="5">'[12]7  Інші витрати'!#REF!</definedName>
    <definedName name="а">'[12]7  Інші витрати'!#REF!</definedName>
    <definedName name="ав" localSheetId="5">#REF!</definedName>
    <definedName name="ав">#REF!</definedName>
    <definedName name="аен">'[23]МТР Газ України'!$B$4</definedName>
    <definedName name="_xlnm.Database">'[24]Ener '!$A$1:$G$2645</definedName>
    <definedName name="в">'[25]МТР Газ України'!$F$1</definedName>
    <definedName name="ватт" localSheetId="5">'[26]БАЗА  '!#REF!</definedName>
    <definedName name="ватт">'[26]БАЗА  '!#REF!</definedName>
    <definedName name="Д">'[14]МТР Газ України'!$B$4</definedName>
    <definedName name="до_1_року">'03_МТО'!$G$3:$G$16</definedName>
    <definedName name="е" localSheetId="5">#REF!</definedName>
    <definedName name="е">#REF!</definedName>
    <definedName name="є" localSheetId="5">#REF!</definedName>
    <definedName name="є">#REF!</definedName>
    <definedName name="_xlnm.Print_Titles" localSheetId="8">'05_Фін_план'!$35:$37</definedName>
    <definedName name="Заголовки_для_печати_МИ">'[27]1993'!$1:$3,'[27]1993'!$A:$A</definedName>
    <definedName name="і">[28]Inform!$F$2</definedName>
    <definedName name="ів" localSheetId="5">#REF!</definedName>
    <definedName name="ів">#REF!</definedName>
    <definedName name="ів___0" localSheetId="5">#REF!</definedName>
    <definedName name="ів___0">#REF!</definedName>
    <definedName name="ів_22" localSheetId="5">#REF!</definedName>
    <definedName name="ів_22">#REF!</definedName>
    <definedName name="ів_26" localSheetId="5">#REF!</definedName>
    <definedName name="ів_26">#REF!</definedName>
    <definedName name="іваіа" localSheetId="5">'[29]7  Інші витрати'!#REF!</definedName>
    <definedName name="іваіа">'[29]7  Інші витрати'!#REF!</definedName>
    <definedName name="іваф" localSheetId="5">#REF!</definedName>
    <definedName name="іваф">#REF!</definedName>
    <definedName name="івів">'[11]МТР Газ України'!$B$1</definedName>
    <definedName name="іцу">[22]Inform!$G$2</definedName>
    <definedName name="йуц" localSheetId="5">#REF!</definedName>
    <definedName name="йуц">#REF!</definedName>
    <definedName name="йцу" localSheetId="5">#REF!</definedName>
    <definedName name="йцу">#REF!</definedName>
    <definedName name="йцуйй" localSheetId="5">#REF!</definedName>
    <definedName name="йцуйй">#REF!</definedName>
    <definedName name="йцукц" localSheetId="5">'[29]7  Інші витрати'!#REF!</definedName>
    <definedName name="йцукц">'[29]7  Інші витрати'!#REF!</definedName>
    <definedName name="КЕ" localSheetId="5">#REF!</definedName>
    <definedName name="КЕ">#REF!</definedName>
    <definedName name="КЕ___0" localSheetId="5">#REF!</definedName>
    <definedName name="КЕ___0">#REF!</definedName>
    <definedName name="КЕ_22" localSheetId="5">#REF!</definedName>
    <definedName name="КЕ_22">#REF!</definedName>
    <definedName name="КЕ_26" localSheetId="5">#REF!</definedName>
    <definedName name="КЕ_26">#REF!</definedName>
    <definedName name="кен" localSheetId="5">#REF!</definedName>
    <definedName name="кен">#REF!</definedName>
    <definedName name="л" localSheetId="5">#REF!</definedName>
    <definedName name="л">#REF!</definedName>
    <definedName name="лікарі">'01_Доходи'!$A$2:$B$8</definedName>
    <definedName name="_xlnm.Print_Area" localSheetId="7">'04_Фін_стійкість'!$A$1:$I$51</definedName>
    <definedName name="_xlnm.Print_Area" localSheetId="8">'05_Фін_план'!$A$1:$J$159</definedName>
    <definedName name="_xlnm.Print_Area" localSheetId="9">ДРУК!$A$1:$H$27</definedName>
    <definedName name="п" localSheetId="5">'[12]7  Інші витрати'!#REF!</definedName>
    <definedName name="п">'[12]7  Інші витрати'!#REF!</definedName>
    <definedName name="пдв">'[14]МТР Газ України'!$B$4</definedName>
    <definedName name="пдв_утг">'[14]МТР Газ України'!$F$1</definedName>
    <definedName name="План" localSheetId="5">#REF!</definedName>
    <definedName name="План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5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>#REF!</definedName>
    <definedName name="ппп">[30]Inform!$E$6</definedName>
    <definedName name="р" localSheetId="5">#REF!</definedName>
    <definedName name="р">#REF!</definedName>
    <definedName name="сімейний" localSheetId="3">Законод!#REF!</definedName>
    <definedName name="сімейний" localSheetId="0">'[31]01_Доходи'!#REF!</definedName>
    <definedName name="сімейний">'01_Доходи'!#REF!</definedName>
    <definedName name="т">[32]Inform!$E$6</definedName>
    <definedName name="тариф">[33]Inform!$G$2</definedName>
    <definedName name="уйцукйцуйу" localSheetId="5">#REF!</definedName>
    <definedName name="уйцукйцуйу">#REF!</definedName>
    <definedName name="уке">[34]Inform!$G$2</definedName>
    <definedName name="УТГ">'[14]МТР Газ України'!$B$4</definedName>
    <definedName name="фів">'[23]МТР Газ України'!$B$4</definedName>
    <definedName name="фіваіф" localSheetId="5">'[29]7  Інші витрати'!#REF!</definedName>
    <definedName name="фіваіф">'[29]7  Інші витрати'!#REF!</definedName>
    <definedName name="фф">'[25]МТР Газ України'!$F$1</definedName>
    <definedName name="ц" localSheetId="5">'[12]7  Інші витрати'!#REF!</definedName>
    <definedName name="ц">'[12]7  Інші витрати'!#REF!</definedName>
    <definedName name="ччч" localSheetId="5">'[35]БАЗА  '!#REF!</definedName>
    <definedName name="ччч">'[35]БАЗА  '!#REF!</definedName>
    <definedName name="ш" localSheetId="5">#REF!</definedName>
    <definedName name="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" i="4" l="1"/>
  <c r="D1351" i="4"/>
  <c r="D1352" i="4" s="1"/>
  <c r="P1342" i="4"/>
  <c r="P1343" i="4" s="1"/>
  <c r="L1342" i="4"/>
  <c r="L1343" i="4" s="1"/>
  <c r="H1342" i="4"/>
  <c r="D1342" i="4"/>
  <c r="D1343" i="4" s="1"/>
  <c r="E14" i="4"/>
  <c r="C1393" i="4"/>
  <c r="D1392" i="4"/>
  <c r="H14" i="4" s="1"/>
  <c r="D1391" i="4"/>
  <c r="G14" i="4" s="1"/>
  <c r="D1390" i="4"/>
  <c r="F14" i="4" s="1"/>
  <c r="D1389" i="4"/>
  <c r="C107" i="7"/>
  <c r="C108" i="7" s="1"/>
  <c r="C109" i="7" s="1"/>
  <c r="G34" i="4"/>
  <c r="H34" i="4"/>
  <c r="I14" i="4" l="1"/>
  <c r="D1393" i="4"/>
  <c r="Q38" i="1"/>
  <c r="O38" i="1"/>
  <c r="M38" i="1"/>
  <c r="K38" i="1"/>
  <c r="Q39" i="1"/>
  <c r="O39" i="1"/>
  <c r="M39" i="1"/>
  <c r="K39" i="1"/>
  <c r="Q23" i="1"/>
  <c r="P23" i="1"/>
  <c r="O23" i="1"/>
  <c r="N23" i="1"/>
  <c r="M23" i="1"/>
  <c r="L23" i="1"/>
  <c r="K23" i="1"/>
  <c r="J23" i="1"/>
  <c r="Q22" i="1"/>
  <c r="P22" i="1"/>
  <c r="O22" i="1"/>
  <c r="N22" i="1"/>
  <c r="M22" i="1"/>
  <c r="L22" i="1"/>
  <c r="K22" i="1"/>
  <c r="J22" i="1"/>
  <c r="P21" i="1"/>
  <c r="N21" i="1"/>
  <c r="L21" i="1"/>
  <c r="J21" i="1"/>
  <c r="Q18" i="1"/>
  <c r="O18" i="1"/>
  <c r="M18" i="1"/>
  <c r="K18" i="1"/>
  <c r="Q17" i="1"/>
  <c r="O17" i="1"/>
  <c r="M17" i="1"/>
  <c r="K17" i="1"/>
  <c r="H45" i="1"/>
  <c r="P26" i="1"/>
  <c r="P25" i="1"/>
  <c r="U18" i="1"/>
  <c r="U17" i="1"/>
  <c r="U16" i="1"/>
  <c r="I1332" i="4"/>
  <c r="I1331" i="4"/>
  <c r="H1334" i="4"/>
  <c r="H1333" i="4"/>
  <c r="H1332" i="4"/>
  <c r="H1331" i="4"/>
  <c r="G1334" i="4"/>
  <c r="G1333" i="4"/>
  <c r="G1332" i="4"/>
  <c r="G1331" i="4"/>
  <c r="AQ1330" i="4"/>
  <c r="AP1330" i="4"/>
  <c r="AO1330" i="4"/>
  <c r="AN1330" i="4"/>
  <c r="AG1330" i="4"/>
  <c r="Z1330" i="4"/>
  <c r="S1330" i="4"/>
  <c r="L1330" i="4"/>
  <c r="F1330" i="4"/>
  <c r="AQ1329" i="4"/>
  <c r="AP1329" i="4"/>
  <c r="AO1329" i="4"/>
  <c r="AN1329" i="4"/>
  <c r="AG1329" i="4"/>
  <c r="Z1329" i="4"/>
  <c r="S1329" i="4"/>
  <c r="L1329" i="4"/>
  <c r="F1329" i="4"/>
  <c r="AQ1328" i="4"/>
  <c r="AP1328" i="4"/>
  <c r="AO1328" i="4"/>
  <c r="AN1328" i="4"/>
  <c r="AG1328" i="4"/>
  <c r="Z1328" i="4"/>
  <c r="S1328" i="4"/>
  <c r="L1328" i="4"/>
  <c r="F1328" i="4"/>
  <c r="AQ1327" i="4"/>
  <c r="AP1327" i="4"/>
  <c r="AO1327" i="4"/>
  <c r="AN1327" i="4"/>
  <c r="AG1327" i="4"/>
  <c r="Z1327" i="4"/>
  <c r="S1327" i="4"/>
  <c r="L1327" i="4"/>
  <c r="F1327" i="4"/>
  <c r="AQ1326" i="4"/>
  <c r="AP1326" i="4"/>
  <c r="AO1326" i="4"/>
  <c r="AN1326" i="4"/>
  <c r="AG1326" i="4"/>
  <c r="Z1326" i="4"/>
  <c r="S1326" i="4"/>
  <c r="L1326" i="4"/>
  <c r="F1326" i="4"/>
  <c r="AQ1325" i="4"/>
  <c r="AP1325" i="4"/>
  <c r="AO1325" i="4"/>
  <c r="AN1325" i="4"/>
  <c r="AG1325" i="4"/>
  <c r="Z1325" i="4"/>
  <c r="S1325" i="4"/>
  <c r="L1325" i="4"/>
  <c r="F1325" i="4"/>
  <c r="AQ1324" i="4"/>
  <c r="AP1324" i="4"/>
  <c r="AO1324" i="4"/>
  <c r="AN1324" i="4"/>
  <c r="AF1324" i="4"/>
  <c r="AE1324" i="4"/>
  <c r="AD1324" i="4"/>
  <c r="AC1324" i="4"/>
  <c r="AB1324" i="4"/>
  <c r="X1324" i="4"/>
  <c r="W1324" i="4"/>
  <c r="V1324" i="4"/>
  <c r="U1324" i="4"/>
  <c r="R1324" i="4"/>
  <c r="Q1324" i="4"/>
  <c r="P1324" i="4"/>
  <c r="O1324" i="4"/>
  <c r="N1324" i="4"/>
  <c r="K1324" i="4"/>
  <c r="J1324" i="4"/>
  <c r="I1324" i="4"/>
  <c r="H1324" i="4"/>
  <c r="G1324" i="4"/>
  <c r="F1324" i="4"/>
  <c r="AF1323" i="4"/>
  <c r="AE1323" i="4"/>
  <c r="AD1323" i="4"/>
  <c r="AC1323" i="4"/>
  <c r="AB1323" i="4"/>
  <c r="Y1323" i="4"/>
  <c r="X1323" i="4"/>
  <c r="W1323" i="4"/>
  <c r="V1323" i="4"/>
  <c r="U1323" i="4"/>
  <c r="R1323" i="4"/>
  <c r="Q1323" i="4"/>
  <c r="P1323" i="4"/>
  <c r="O1323" i="4"/>
  <c r="N1323" i="4"/>
  <c r="K1323" i="4"/>
  <c r="J1323" i="4"/>
  <c r="I1323" i="4"/>
  <c r="H1323" i="4"/>
  <c r="G1323" i="4"/>
  <c r="AF1322" i="4"/>
  <c r="AE1322" i="4"/>
  <c r="AD1322" i="4"/>
  <c r="AC1322" i="4"/>
  <c r="AB1322" i="4"/>
  <c r="Y1322" i="4"/>
  <c r="X1322" i="4"/>
  <c r="W1322" i="4"/>
  <c r="V1322" i="4"/>
  <c r="U1322" i="4"/>
  <c r="R1322" i="4"/>
  <c r="Q1322" i="4"/>
  <c r="P1322" i="4"/>
  <c r="O1322" i="4"/>
  <c r="N1322" i="4"/>
  <c r="K1322" i="4"/>
  <c r="J1322" i="4"/>
  <c r="I1322" i="4"/>
  <c r="H1322" i="4"/>
  <c r="G1322" i="4"/>
  <c r="AF1321" i="4"/>
  <c r="AE1321" i="4"/>
  <c r="AD1321" i="4"/>
  <c r="AC1321" i="4"/>
  <c r="AB1321" i="4"/>
  <c r="Y1321" i="4"/>
  <c r="X1321" i="4"/>
  <c r="W1321" i="4"/>
  <c r="V1321" i="4"/>
  <c r="U1321" i="4"/>
  <c r="R1321" i="4"/>
  <c r="Q1321" i="4"/>
  <c r="P1321" i="4"/>
  <c r="O1321" i="4"/>
  <c r="N1321" i="4"/>
  <c r="K1321" i="4"/>
  <c r="J1321" i="4"/>
  <c r="I1321" i="4"/>
  <c r="H1321" i="4"/>
  <c r="G1321" i="4"/>
  <c r="AF1320" i="4"/>
  <c r="AE1320" i="4"/>
  <c r="AD1320" i="4"/>
  <c r="AC1320" i="4"/>
  <c r="AB1320" i="4"/>
  <c r="Y1320" i="4"/>
  <c r="X1320" i="4"/>
  <c r="W1320" i="4"/>
  <c r="V1320" i="4"/>
  <c r="U1320" i="4"/>
  <c r="R1320" i="4"/>
  <c r="Q1320" i="4"/>
  <c r="P1320" i="4"/>
  <c r="O1320" i="4"/>
  <c r="N1320" i="4"/>
  <c r="K1320" i="4"/>
  <c r="J1320" i="4"/>
  <c r="I1320" i="4"/>
  <c r="H1320" i="4"/>
  <c r="G1320" i="4"/>
  <c r="AL1319" i="4"/>
  <c r="AK1319" i="4"/>
  <c r="AJ1319" i="4"/>
  <c r="AF1319" i="4"/>
  <c r="AE1319" i="4"/>
  <c r="AD1319" i="4"/>
  <c r="AC1319" i="4"/>
  <c r="AB1319" i="4"/>
  <c r="Y1319" i="4"/>
  <c r="Y1324" i="4" s="1"/>
  <c r="X1319" i="4"/>
  <c r="W1319" i="4"/>
  <c r="V1319" i="4"/>
  <c r="U1319" i="4"/>
  <c r="R1319" i="4"/>
  <c r="Q1319" i="4"/>
  <c r="P1319" i="4"/>
  <c r="O1319" i="4"/>
  <c r="N1319" i="4"/>
  <c r="K1319" i="4"/>
  <c r="J1319" i="4"/>
  <c r="I1319" i="4"/>
  <c r="H1319" i="4"/>
  <c r="G1319" i="4"/>
  <c r="AQ1317" i="4"/>
  <c r="AP1317" i="4"/>
  <c r="AO1317" i="4"/>
  <c r="AN1317" i="4"/>
  <c r="AG1317" i="4"/>
  <c r="Z1317" i="4"/>
  <c r="S1317" i="4"/>
  <c r="L1317" i="4"/>
  <c r="F1317" i="4"/>
  <c r="AQ1316" i="4"/>
  <c r="AP1316" i="4"/>
  <c r="AO1316" i="4"/>
  <c r="AN1316" i="4"/>
  <c r="AG1316" i="4"/>
  <c r="Z1316" i="4"/>
  <c r="S1316" i="4"/>
  <c r="L1316" i="4"/>
  <c r="F1316" i="4"/>
  <c r="AQ1315" i="4"/>
  <c r="AP1315" i="4"/>
  <c r="AO1315" i="4"/>
  <c r="AN1315" i="4"/>
  <c r="AG1315" i="4"/>
  <c r="Z1315" i="4"/>
  <c r="S1315" i="4"/>
  <c r="L1315" i="4"/>
  <c r="F1315" i="4"/>
  <c r="AQ1314" i="4"/>
  <c r="AP1314" i="4"/>
  <c r="AO1314" i="4"/>
  <c r="AN1314" i="4"/>
  <c r="AG1314" i="4"/>
  <c r="Z1314" i="4"/>
  <c r="S1314" i="4"/>
  <c r="L1314" i="4"/>
  <c r="F1314" i="4"/>
  <c r="AQ1313" i="4"/>
  <c r="AP1313" i="4"/>
  <c r="AO1313" i="4"/>
  <c r="AN1313" i="4"/>
  <c r="AG1313" i="4"/>
  <c r="Z1313" i="4"/>
  <c r="S1313" i="4"/>
  <c r="L1313" i="4"/>
  <c r="F1313" i="4"/>
  <c r="AQ1312" i="4"/>
  <c r="AP1312" i="4"/>
  <c r="AO1312" i="4"/>
  <c r="AN1312" i="4"/>
  <c r="AG1312" i="4"/>
  <c r="Z1312" i="4"/>
  <c r="S1312" i="4"/>
  <c r="L1312" i="4"/>
  <c r="F1312" i="4"/>
  <c r="AQ1311" i="4"/>
  <c r="AP1311" i="4"/>
  <c r="AO1311" i="4"/>
  <c r="AN1311" i="4"/>
  <c r="AF1311" i="4"/>
  <c r="AE1311" i="4"/>
  <c r="AD1311" i="4"/>
  <c r="AC1311" i="4"/>
  <c r="AB1311" i="4"/>
  <c r="X1311" i="4"/>
  <c r="W1311" i="4"/>
  <c r="V1311" i="4"/>
  <c r="U1311" i="4"/>
  <c r="R1311" i="4"/>
  <c r="Q1311" i="4"/>
  <c r="P1311" i="4"/>
  <c r="O1311" i="4"/>
  <c r="N1311" i="4"/>
  <c r="K1311" i="4"/>
  <c r="J1311" i="4"/>
  <c r="I1311" i="4"/>
  <c r="H1311" i="4"/>
  <c r="G1311" i="4"/>
  <c r="F1311" i="4"/>
  <c r="AF1310" i="4"/>
  <c r="AE1310" i="4"/>
  <c r="AD1310" i="4"/>
  <c r="AC1310" i="4"/>
  <c r="AB1310" i="4"/>
  <c r="Y1310" i="4"/>
  <c r="X1310" i="4"/>
  <c r="W1310" i="4"/>
  <c r="V1310" i="4"/>
  <c r="U1310" i="4"/>
  <c r="R1310" i="4"/>
  <c r="Q1310" i="4"/>
  <c r="P1310" i="4"/>
  <c r="O1310" i="4"/>
  <c r="N1310" i="4"/>
  <c r="K1310" i="4"/>
  <c r="J1310" i="4"/>
  <c r="I1310" i="4"/>
  <c r="H1310" i="4"/>
  <c r="G1310" i="4"/>
  <c r="AF1309" i="4"/>
  <c r="AE1309" i="4"/>
  <c r="AD1309" i="4"/>
  <c r="AC1309" i="4"/>
  <c r="AB1309" i="4"/>
  <c r="Y1309" i="4"/>
  <c r="X1309" i="4"/>
  <c r="W1309" i="4"/>
  <c r="V1309" i="4"/>
  <c r="U1309" i="4"/>
  <c r="R1309" i="4"/>
  <c r="Q1309" i="4"/>
  <c r="P1309" i="4"/>
  <c r="O1309" i="4"/>
  <c r="N1309" i="4"/>
  <c r="K1309" i="4"/>
  <c r="J1309" i="4"/>
  <c r="I1309" i="4"/>
  <c r="H1309" i="4"/>
  <c r="G1309" i="4"/>
  <c r="AF1308" i="4"/>
  <c r="AE1308" i="4"/>
  <c r="AD1308" i="4"/>
  <c r="AC1308" i="4"/>
  <c r="AB1308" i="4"/>
  <c r="Y1308" i="4"/>
  <c r="X1308" i="4"/>
  <c r="W1308" i="4"/>
  <c r="V1308" i="4"/>
  <c r="U1308" i="4"/>
  <c r="R1308" i="4"/>
  <c r="Q1308" i="4"/>
  <c r="P1308" i="4"/>
  <c r="O1308" i="4"/>
  <c r="N1308" i="4"/>
  <c r="K1308" i="4"/>
  <c r="J1308" i="4"/>
  <c r="I1308" i="4"/>
  <c r="H1308" i="4"/>
  <c r="G1308" i="4"/>
  <c r="AF1307" i="4"/>
  <c r="AE1307" i="4"/>
  <c r="AD1307" i="4"/>
  <c r="AC1307" i="4"/>
  <c r="AB1307" i="4"/>
  <c r="Y1307" i="4"/>
  <c r="X1307" i="4"/>
  <c r="W1307" i="4"/>
  <c r="V1307" i="4"/>
  <c r="U1307" i="4"/>
  <c r="R1307" i="4"/>
  <c r="Q1307" i="4"/>
  <c r="P1307" i="4"/>
  <c r="O1307" i="4"/>
  <c r="N1307" i="4"/>
  <c r="K1307" i="4"/>
  <c r="J1307" i="4"/>
  <c r="I1307" i="4"/>
  <c r="H1307" i="4"/>
  <c r="G1307" i="4"/>
  <c r="AL1306" i="4"/>
  <c r="AK1306" i="4"/>
  <c r="AJ1306" i="4"/>
  <c r="AF1306" i="4"/>
  <c r="AE1306" i="4"/>
  <c r="AD1306" i="4"/>
  <c r="AC1306" i="4"/>
  <c r="AB1306" i="4"/>
  <c r="Y1306" i="4"/>
  <c r="Y1311" i="4" s="1"/>
  <c r="X1306" i="4"/>
  <c r="W1306" i="4"/>
  <c r="V1306" i="4"/>
  <c r="U1306" i="4"/>
  <c r="R1306" i="4"/>
  <c r="Q1306" i="4"/>
  <c r="P1306" i="4"/>
  <c r="O1306" i="4"/>
  <c r="N1306" i="4"/>
  <c r="K1306" i="4"/>
  <c r="J1306" i="4"/>
  <c r="I1306" i="4"/>
  <c r="H1306" i="4"/>
  <c r="G1306" i="4"/>
  <c r="AQ1304" i="4"/>
  <c r="AP1304" i="4"/>
  <c r="AO1304" i="4"/>
  <c r="AN1304" i="4"/>
  <c r="AG1304" i="4"/>
  <c r="Z1304" i="4"/>
  <c r="S1304" i="4"/>
  <c r="L1304" i="4"/>
  <c r="F1304" i="4"/>
  <c r="AQ1303" i="4"/>
  <c r="AP1303" i="4"/>
  <c r="AO1303" i="4"/>
  <c r="AN1303" i="4"/>
  <c r="AG1303" i="4"/>
  <c r="Z1303" i="4"/>
  <c r="S1303" i="4"/>
  <c r="L1303" i="4"/>
  <c r="F1303" i="4"/>
  <c r="AQ1302" i="4"/>
  <c r="AP1302" i="4"/>
  <c r="AO1302" i="4"/>
  <c r="AN1302" i="4"/>
  <c r="AG1302" i="4"/>
  <c r="Z1302" i="4"/>
  <c r="S1302" i="4"/>
  <c r="L1302" i="4"/>
  <c r="F1302" i="4"/>
  <c r="AQ1301" i="4"/>
  <c r="AP1301" i="4"/>
  <c r="AO1301" i="4"/>
  <c r="AN1301" i="4"/>
  <c r="AG1301" i="4"/>
  <c r="Z1301" i="4"/>
  <c r="S1301" i="4"/>
  <c r="L1301" i="4"/>
  <c r="F1301" i="4"/>
  <c r="AQ1300" i="4"/>
  <c r="AP1300" i="4"/>
  <c r="AO1300" i="4"/>
  <c r="AN1300" i="4"/>
  <c r="AG1300" i="4"/>
  <c r="Z1300" i="4"/>
  <c r="S1300" i="4"/>
  <c r="L1300" i="4"/>
  <c r="F1300" i="4"/>
  <c r="AQ1299" i="4"/>
  <c r="AP1299" i="4"/>
  <c r="AO1299" i="4"/>
  <c r="AN1299" i="4"/>
  <c r="AG1299" i="4"/>
  <c r="Z1299" i="4"/>
  <c r="S1299" i="4"/>
  <c r="L1299" i="4"/>
  <c r="F1299" i="4"/>
  <c r="AQ1298" i="4"/>
  <c r="AP1298" i="4"/>
  <c r="AO1298" i="4"/>
  <c r="AN1298" i="4"/>
  <c r="AF1298" i="4"/>
  <c r="AE1298" i="4"/>
  <c r="AD1298" i="4"/>
  <c r="AC1298" i="4"/>
  <c r="AB1298" i="4"/>
  <c r="X1298" i="4"/>
  <c r="W1298" i="4"/>
  <c r="V1298" i="4"/>
  <c r="U1298" i="4"/>
  <c r="R1298" i="4"/>
  <c r="Q1298" i="4"/>
  <c r="P1298" i="4"/>
  <c r="O1298" i="4"/>
  <c r="N1298" i="4"/>
  <c r="K1298" i="4"/>
  <c r="J1298" i="4"/>
  <c r="I1298" i="4"/>
  <c r="H1298" i="4"/>
  <c r="G1298" i="4"/>
  <c r="F1298" i="4"/>
  <c r="AF1297" i="4"/>
  <c r="AE1297" i="4"/>
  <c r="AD1297" i="4"/>
  <c r="AC1297" i="4"/>
  <c r="AB1297" i="4"/>
  <c r="Y1297" i="4"/>
  <c r="X1297" i="4"/>
  <c r="W1297" i="4"/>
  <c r="V1297" i="4"/>
  <c r="U1297" i="4"/>
  <c r="R1297" i="4"/>
  <c r="Q1297" i="4"/>
  <c r="P1297" i="4"/>
  <c r="O1297" i="4"/>
  <c r="N1297" i="4"/>
  <c r="K1297" i="4"/>
  <c r="J1297" i="4"/>
  <c r="I1297" i="4"/>
  <c r="H1297" i="4"/>
  <c r="G1297" i="4"/>
  <c r="AF1296" i="4"/>
  <c r="AE1296" i="4"/>
  <c r="AD1296" i="4"/>
  <c r="AC1296" i="4"/>
  <c r="AB1296" i="4"/>
  <c r="Y1296" i="4"/>
  <c r="X1296" i="4"/>
  <c r="W1296" i="4"/>
  <c r="V1296" i="4"/>
  <c r="U1296" i="4"/>
  <c r="R1296" i="4"/>
  <c r="Q1296" i="4"/>
  <c r="P1296" i="4"/>
  <c r="O1296" i="4"/>
  <c r="N1296" i="4"/>
  <c r="K1296" i="4"/>
  <c r="J1296" i="4"/>
  <c r="I1296" i="4"/>
  <c r="H1296" i="4"/>
  <c r="G1296" i="4"/>
  <c r="AF1295" i="4"/>
  <c r="AE1295" i="4"/>
  <c r="AD1295" i="4"/>
  <c r="AC1295" i="4"/>
  <c r="AB1295" i="4"/>
  <c r="Y1295" i="4"/>
  <c r="X1295" i="4"/>
  <c r="W1295" i="4"/>
  <c r="V1295" i="4"/>
  <c r="U1295" i="4"/>
  <c r="R1295" i="4"/>
  <c r="Q1295" i="4"/>
  <c r="P1295" i="4"/>
  <c r="O1295" i="4"/>
  <c r="N1295" i="4"/>
  <c r="K1295" i="4"/>
  <c r="J1295" i="4"/>
  <c r="I1295" i="4"/>
  <c r="H1295" i="4"/>
  <c r="G1295" i="4"/>
  <c r="AF1294" i="4"/>
  <c r="AE1294" i="4"/>
  <c r="AD1294" i="4"/>
  <c r="AC1294" i="4"/>
  <c r="AB1294" i="4"/>
  <c r="Y1294" i="4"/>
  <c r="X1294" i="4"/>
  <c r="W1294" i="4"/>
  <c r="V1294" i="4"/>
  <c r="U1294" i="4"/>
  <c r="R1294" i="4"/>
  <c r="Q1294" i="4"/>
  <c r="P1294" i="4"/>
  <c r="O1294" i="4"/>
  <c r="N1294" i="4"/>
  <c r="K1294" i="4"/>
  <c r="J1294" i="4"/>
  <c r="I1294" i="4"/>
  <c r="H1294" i="4"/>
  <c r="G1294" i="4"/>
  <c r="AL1293" i="4"/>
  <c r="AK1293" i="4"/>
  <c r="AJ1293" i="4"/>
  <c r="AF1293" i="4"/>
  <c r="AE1293" i="4"/>
  <c r="AD1293" i="4"/>
  <c r="AC1293" i="4"/>
  <c r="AB1293" i="4"/>
  <c r="Y1293" i="4"/>
  <c r="Y1298" i="4" s="1"/>
  <c r="X1293" i="4"/>
  <c r="W1293" i="4"/>
  <c r="V1293" i="4"/>
  <c r="U1293" i="4"/>
  <c r="R1293" i="4"/>
  <c r="Q1293" i="4"/>
  <c r="P1293" i="4"/>
  <c r="O1293" i="4"/>
  <c r="N1293" i="4"/>
  <c r="K1293" i="4"/>
  <c r="J1293" i="4"/>
  <c r="I1293" i="4"/>
  <c r="H1293" i="4"/>
  <c r="G1293" i="4"/>
  <c r="AQ1291" i="4"/>
  <c r="AP1291" i="4"/>
  <c r="AO1291" i="4"/>
  <c r="AN1291" i="4"/>
  <c r="AG1291" i="4"/>
  <c r="Z1291" i="4"/>
  <c r="S1291" i="4"/>
  <c r="L1291" i="4"/>
  <c r="F1291" i="4"/>
  <c r="AQ1290" i="4"/>
  <c r="AP1290" i="4"/>
  <c r="AO1290" i="4"/>
  <c r="AN1290" i="4"/>
  <c r="AG1290" i="4"/>
  <c r="Z1290" i="4"/>
  <c r="S1290" i="4"/>
  <c r="L1290" i="4"/>
  <c r="F1290" i="4"/>
  <c r="AQ1289" i="4"/>
  <c r="AP1289" i="4"/>
  <c r="AO1289" i="4"/>
  <c r="AN1289" i="4"/>
  <c r="AG1289" i="4"/>
  <c r="Z1289" i="4"/>
  <c r="S1289" i="4"/>
  <c r="L1289" i="4"/>
  <c r="F1289" i="4"/>
  <c r="AQ1288" i="4"/>
  <c r="AP1288" i="4"/>
  <c r="AO1288" i="4"/>
  <c r="AN1288" i="4"/>
  <c r="AG1288" i="4"/>
  <c r="Z1288" i="4"/>
  <c r="S1288" i="4"/>
  <c r="L1288" i="4"/>
  <c r="F1288" i="4"/>
  <c r="AQ1287" i="4"/>
  <c r="AP1287" i="4"/>
  <c r="AO1287" i="4"/>
  <c r="AN1287" i="4"/>
  <c r="AG1287" i="4"/>
  <c r="Z1287" i="4"/>
  <c r="S1287" i="4"/>
  <c r="L1287" i="4"/>
  <c r="F1287" i="4"/>
  <c r="AQ1286" i="4"/>
  <c r="AP1286" i="4"/>
  <c r="AO1286" i="4"/>
  <c r="AN1286" i="4"/>
  <c r="AG1286" i="4"/>
  <c r="Z1286" i="4"/>
  <c r="S1286" i="4"/>
  <c r="L1286" i="4"/>
  <c r="F1286" i="4"/>
  <c r="AQ1285" i="4"/>
  <c r="AP1285" i="4"/>
  <c r="AO1285" i="4"/>
  <c r="AN1285" i="4"/>
  <c r="AF1285" i="4"/>
  <c r="AE1285" i="4"/>
  <c r="AD1285" i="4"/>
  <c r="AC1285" i="4"/>
  <c r="AB1285" i="4"/>
  <c r="X1285" i="4"/>
  <c r="W1285" i="4"/>
  <c r="V1285" i="4"/>
  <c r="U1285" i="4"/>
  <c r="R1285" i="4"/>
  <c r="Q1285" i="4"/>
  <c r="P1285" i="4"/>
  <c r="O1285" i="4"/>
  <c r="N1285" i="4"/>
  <c r="K1285" i="4"/>
  <c r="J1285" i="4"/>
  <c r="I1285" i="4"/>
  <c r="H1285" i="4"/>
  <c r="G1285" i="4"/>
  <c r="F1285" i="4"/>
  <c r="AF1284" i="4"/>
  <c r="AE1284" i="4"/>
  <c r="AD1284" i="4"/>
  <c r="AC1284" i="4"/>
  <c r="AB1284" i="4"/>
  <c r="Y1284" i="4"/>
  <c r="X1284" i="4"/>
  <c r="W1284" i="4"/>
  <c r="V1284" i="4"/>
  <c r="U1284" i="4"/>
  <c r="R1284" i="4"/>
  <c r="Q1284" i="4"/>
  <c r="P1284" i="4"/>
  <c r="O1284" i="4"/>
  <c r="N1284" i="4"/>
  <c r="K1284" i="4"/>
  <c r="J1284" i="4"/>
  <c r="I1284" i="4"/>
  <c r="H1284" i="4"/>
  <c r="G1284" i="4"/>
  <c r="AF1283" i="4"/>
  <c r="AE1283" i="4"/>
  <c r="AD1283" i="4"/>
  <c r="AC1283" i="4"/>
  <c r="AB1283" i="4"/>
  <c r="Y1283" i="4"/>
  <c r="X1283" i="4"/>
  <c r="W1283" i="4"/>
  <c r="V1283" i="4"/>
  <c r="U1283" i="4"/>
  <c r="R1283" i="4"/>
  <c r="Q1283" i="4"/>
  <c r="P1283" i="4"/>
  <c r="O1283" i="4"/>
  <c r="N1283" i="4"/>
  <c r="K1283" i="4"/>
  <c r="J1283" i="4"/>
  <c r="I1283" i="4"/>
  <c r="H1283" i="4"/>
  <c r="G1283" i="4"/>
  <c r="AF1282" i="4"/>
  <c r="AE1282" i="4"/>
  <c r="AD1282" i="4"/>
  <c r="AC1282" i="4"/>
  <c r="AB1282" i="4"/>
  <c r="Y1282" i="4"/>
  <c r="X1282" i="4"/>
  <c r="W1282" i="4"/>
  <c r="V1282" i="4"/>
  <c r="U1282" i="4"/>
  <c r="R1282" i="4"/>
  <c r="Q1282" i="4"/>
  <c r="P1282" i="4"/>
  <c r="O1282" i="4"/>
  <c r="N1282" i="4"/>
  <c r="K1282" i="4"/>
  <c r="J1282" i="4"/>
  <c r="I1282" i="4"/>
  <c r="H1282" i="4"/>
  <c r="G1282" i="4"/>
  <c r="AF1281" i="4"/>
  <c r="AE1281" i="4"/>
  <c r="AD1281" i="4"/>
  <c r="AC1281" i="4"/>
  <c r="AB1281" i="4"/>
  <c r="Y1281" i="4"/>
  <c r="X1281" i="4"/>
  <c r="W1281" i="4"/>
  <c r="V1281" i="4"/>
  <c r="U1281" i="4"/>
  <c r="R1281" i="4"/>
  <c r="Q1281" i="4"/>
  <c r="P1281" i="4"/>
  <c r="O1281" i="4"/>
  <c r="N1281" i="4"/>
  <c r="K1281" i="4"/>
  <c r="J1281" i="4"/>
  <c r="I1281" i="4"/>
  <c r="H1281" i="4"/>
  <c r="G1281" i="4"/>
  <c r="AL1280" i="4"/>
  <c r="AK1280" i="4"/>
  <c r="AJ1280" i="4"/>
  <c r="AF1280" i="4"/>
  <c r="AE1280" i="4"/>
  <c r="AD1280" i="4"/>
  <c r="AC1280" i="4"/>
  <c r="AB1280" i="4"/>
  <c r="Y1280" i="4"/>
  <c r="Y1285" i="4" s="1"/>
  <c r="X1280" i="4"/>
  <c r="W1280" i="4"/>
  <c r="V1280" i="4"/>
  <c r="U1280" i="4"/>
  <c r="R1280" i="4"/>
  <c r="Q1280" i="4"/>
  <c r="P1280" i="4"/>
  <c r="O1280" i="4"/>
  <c r="N1280" i="4"/>
  <c r="K1280" i="4"/>
  <c r="J1280" i="4"/>
  <c r="I1280" i="4"/>
  <c r="H1280" i="4"/>
  <c r="G1280" i="4"/>
  <c r="AQ1278" i="4"/>
  <c r="AP1278" i="4"/>
  <c r="AO1278" i="4"/>
  <c r="AN1278" i="4"/>
  <c r="AG1278" i="4"/>
  <c r="Z1278" i="4"/>
  <c r="S1278" i="4"/>
  <c r="L1278" i="4"/>
  <c r="F1278" i="4"/>
  <c r="AQ1277" i="4"/>
  <c r="AP1277" i="4"/>
  <c r="AO1277" i="4"/>
  <c r="AN1277" i="4"/>
  <c r="AG1277" i="4"/>
  <c r="Z1277" i="4"/>
  <c r="S1277" i="4"/>
  <c r="L1277" i="4"/>
  <c r="F1277" i="4"/>
  <c r="AQ1276" i="4"/>
  <c r="AP1276" i="4"/>
  <c r="AO1276" i="4"/>
  <c r="AN1276" i="4"/>
  <c r="AG1276" i="4"/>
  <c r="Z1276" i="4"/>
  <c r="S1276" i="4"/>
  <c r="L1276" i="4"/>
  <c r="F1276" i="4"/>
  <c r="AQ1275" i="4"/>
  <c r="AP1275" i="4"/>
  <c r="AO1275" i="4"/>
  <c r="AN1275" i="4"/>
  <c r="AG1275" i="4"/>
  <c r="Z1275" i="4"/>
  <c r="S1275" i="4"/>
  <c r="L1275" i="4"/>
  <c r="F1275" i="4"/>
  <c r="AQ1274" i="4"/>
  <c r="AP1274" i="4"/>
  <c r="AO1274" i="4"/>
  <c r="AN1274" i="4"/>
  <c r="AG1274" i="4"/>
  <c r="Z1274" i="4"/>
  <c r="S1274" i="4"/>
  <c r="L1274" i="4"/>
  <c r="F1274" i="4"/>
  <c r="AQ1273" i="4"/>
  <c r="AP1273" i="4"/>
  <c r="AO1273" i="4"/>
  <c r="AN1273" i="4"/>
  <c r="AG1273" i="4"/>
  <c r="Z1273" i="4"/>
  <c r="S1273" i="4"/>
  <c r="L1273" i="4"/>
  <c r="F1273" i="4"/>
  <c r="AQ1272" i="4"/>
  <c r="AP1272" i="4"/>
  <c r="AO1272" i="4"/>
  <c r="AN1272" i="4"/>
  <c r="AF1272" i="4"/>
  <c r="AE1272" i="4"/>
  <c r="AD1272" i="4"/>
  <c r="AC1272" i="4"/>
  <c r="AB1272" i="4"/>
  <c r="X1272" i="4"/>
  <c r="W1272" i="4"/>
  <c r="V1272" i="4"/>
  <c r="U1272" i="4"/>
  <c r="R1272" i="4"/>
  <c r="Q1272" i="4"/>
  <c r="P1272" i="4"/>
  <c r="O1272" i="4"/>
  <c r="N1272" i="4"/>
  <c r="K1272" i="4"/>
  <c r="J1272" i="4"/>
  <c r="I1272" i="4"/>
  <c r="H1272" i="4"/>
  <c r="G1272" i="4"/>
  <c r="F1272" i="4"/>
  <c r="AF1271" i="4"/>
  <c r="AE1271" i="4"/>
  <c r="AD1271" i="4"/>
  <c r="AC1271" i="4"/>
  <c r="AB1271" i="4"/>
  <c r="Y1271" i="4"/>
  <c r="X1271" i="4"/>
  <c r="W1271" i="4"/>
  <c r="V1271" i="4"/>
  <c r="U1271" i="4"/>
  <c r="R1271" i="4"/>
  <c r="Q1271" i="4"/>
  <c r="P1271" i="4"/>
  <c r="O1271" i="4"/>
  <c r="N1271" i="4"/>
  <c r="K1271" i="4"/>
  <c r="J1271" i="4"/>
  <c r="I1271" i="4"/>
  <c r="H1271" i="4"/>
  <c r="G1271" i="4"/>
  <c r="AF1270" i="4"/>
  <c r="AE1270" i="4"/>
  <c r="AD1270" i="4"/>
  <c r="AC1270" i="4"/>
  <c r="AB1270" i="4"/>
  <c r="Y1270" i="4"/>
  <c r="X1270" i="4"/>
  <c r="W1270" i="4"/>
  <c r="V1270" i="4"/>
  <c r="U1270" i="4"/>
  <c r="R1270" i="4"/>
  <c r="Q1270" i="4"/>
  <c r="P1270" i="4"/>
  <c r="O1270" i="4"/>
  <c r="N1270" i="4"/>
  <c r="K1270" i="4"/>
  <c r="J1270" i="4"/>
  <c r="I1270" i="4"/>
  <c r="H1270" i="4"/>
  <c r="G1270" i="4"/>
  <c r="AF1269" i="4"/>
  <c r="AE1269" i="4"/>
  <c r="AD1269" i="4"/>
  <c r="AC1269" i="4"/>
  <c r="AB1269" i="4"/>
  <c r="Y1269" i="4"/>
  <c r="X1269" i="4"/>
  <c r="W1269" i="4"/>
  <c r="V1269" i="4"/>
  <c r="U1269" i="4"/>
  <c r="R1269" i="4"/>
  <c r="Q1269" i="4"/>
  <c r="P1269" i="4"/>
  <c r="O1269" i="4"/>
  <c r="N1269" i="4"/>
  <c r="K1269" i="4"/>
  <c r="J1269" i="4"/>
  <c r="I1269" i="4"/>
  <c r="H1269" i="4"/>
  <c r="G1269" i="4"/>
  <c r="AF1268" i="4"/>
  <c r="AE1268" i="4"/>
  <c r="AD1268" i="4"/>
  <c r="AC1268" i="4"/>
  <c r="AB1268" i="4"/>
  <c r="Y1268" i="4"/>
  <c r="X1268" i="4"/>
  <c r="W1268" i="4"/>
  <c r="V1268" i="4"/>
  <c r="U1268" i="4"/>
  <c r="R1268" i="4"/>
  <c r="Q1268" i="4"/>
  <c r="P1268" i="4"/>
  <c r="O1268" i="4"/>
  <c r="N1268" i="4"/>
  <c r="K1268" i="4"/>
  <c r="J1268" i="4"/>
  <c r="I1268" i="4"/>
  <c r="H1268" i="4"/>
  <c r="G1268" i="4"/>
  <c r="AL1267" i="4"/>
  <c r="AK1267" i="4"/>
  <c r="AJ1267" i="4"/>
  <c r="AF1267" i="4"/>
  <c r="AE1267" i="4"/>
  <c r="AD1267" i="4"/>
  <c r="AC1267" i="4"/>
  <c r="AB1267" i="4"/>
  <c r="Y1267" i="4"/>
  <c r="Y1272" i="4" s="1"/>
  <c r="X1267" i="4"/>
  <c r="W1267" i="4"/>
  <c r="V1267" i="4"/>
  <c r="U1267" i="4"/>
  <c r="R1267" i="4"/>
  <c r="Q1267" i="4"/>
  <c r="P1267" i="4"/>
  <c r="O1267" i="4"/>
  <c r="N1267" i="4"/>
  <c r="K1267" i="4"/>
  <c r="J1267" i="4"/>
  <c r="I1267" i="4"/>
  <c r="H1267" i="4"/>
  <c r="G1267" i="4"/>
  <c r="AQ1265" i="4"/>
  <c r="AP1265" i="4"/>
  <c r="AO1265" i="4"/>
  <c r="AN1265" i="4"/>
  <c r="AG1265" i="4"/>
  <c r="Z1265" i="4"/>
  <c r="S1265" i="4"/>
  <c r="L1265" i="4"/>
  <c r="F1265" i="4"/>
  <c r="AQ1264" i="4"/>
  <c r="AP1264" i="4"/>
  <c r="AO1264" i="4"/>
  <c r="AN1264" i="4"/>
  <c r="AG1264" i="4"/>
  <c r="Z1264" i="4"/>
  <c r="S1264" i="4"/>
  <c r="L1264" i="4"/>
  <c r="F1264" i="4"/>
  <c r="AQ1263" i="4"/>
  <c r="AP1263" i="4"/>
  <c r="AO1263" i="4"/>
  <c r="AN1263" i="4"/>
  <c r="AG1263" i="4"/>
  <c r="Z1263" i="4"/>
  <c r="S1263" i="4"/>
  <c r="L1263" i="4"/>
  <c r="F1263" i="4"/>
  <c r="AQ1262" i="4"/>
  <c r="AP1262" i="4"/>
  <c r="AO1262" i="4"/>
  <c r="AN1262" i="4"/>
  <c r="AG1262" i="4"/>
  <c r="Z1262" i="4"/>
  <c r="S1262" i="4"/>
  <c r="L1262" i="4"/>
  <c r="F1262" i="4"/>
  <c r="AQ1261" i="4"/>
  <c r="AP1261" i="4"/>
  <c r="AO1261" i="4"/>
  <c r="AN1261" i="4"/>
  <c r="AG1261" i="4"/>
  <c r="Z1261" i="4"/>
  <c r="S1261" i="4"/>
  <c r="L1261" i="4"/>
  <c r="F1261" i="4"/>
  <c r="AQ1260" i="4"/>
  <c r="AP1260" i="4"/>
  <c r="AO1260" i="4"/>
  <c r="AN1260" i="4"/>
  <c r="AG1260" i="4"/>
  <c r="Z1260" i="4"/>
  <c r="S1260" i="4"/>
  <c r="L1260" i="4"/>
  <c r="F1260" i="4"/>
  <c r="AQ1259" i="4"/>
  <c r="AP1259" i="4"/>
  <c r="AO1259" i="4"/>
  <c r="AN1259" i="4"/>
  <c r="AF1259" i="4"/>
  <c r="AE1259" i="4"/>
  <c r="AD1259" i="4"/>
  <c r="AC1259" i="4"/>
  <c r="AB1259" i="4"/>
  <c r="X1259" i="4"/>
  <c r="W1259" i="4"/>
  <c r="V1259" i="4"/>
  <c r="U1259" i="4"/>
  <c r="R1259" i="4"/>
  <c r="Q1259" i="4"/>
  <c r="P1259" i="4"/>
  <c r="O1259" i="4"/>
  <c r="N1259" i="4"/>
  <c r="K1259" i="4"/>
  <c r="J1259" i="4"/>
  <c r="I1259" i="4"/>
  <c r="H1259" i="4"/>
  <c r="G1259" i="4"/>
  <c r="F1259" i="4"/>
  <c r="AF1258" i="4"/>
  <c r="AE1258" i="4"/>
  <c r="AD1258" i="4"/>
  <c r="AC1258" i="4"/>
  <c r="AB1258" i="4"/>
  <c r="Y1258" i="4"/>
  <c r="X1258" i="4"/>
  <c r="W1258" i="4"/>
  <c r="V1258" i="4"/>
  <c r="U1258" i="4"/>
  <c r="R1258" i="4"/>
  <c r="Q1258" i="4"/>
  <c r="P1258" i="4"/>
  <c r="O1258" i="4"/>
  <c r="N1258" i="4"/>
  <c r="K1258" i="4"/>
  <c r="J1258" i="4"/>
  <c r="I1258" i="4"/>
  <c r="H1258" i="4"/>
  <c r="G1258" i="4"/>
  <c r="AF1257" i="4"/>
  <c r="AE1257" i="4"/>
  <c r="AD1257" i="4"/>
  <c r="AC1257" i="4"/>
  <c r="AB1257" i="4"/>
  <c r="Y1257" i="4"/>
  <c r="X1257" i="4"/>
  <c r="W1257" i="4"/>
  <c r="V1257" i="4"/>
  <c r="U1257" i="4"/>
  <c r="R1257" i="4"/>
  <c r="Q1257" i="4"/>
  <c r="P1257" i="4"/>
  <c r="O1257" i="4"/>
  <c r="N1257" i="4"/>
  <c r="K1257" i="4"/>
  <c r="J1257" i="4"/>
  <c r="I1257" i="4"/>
  <c r="H1257" i="4"/>
  <c r="G1257" i="4"/>
  <c r="AF1256" i="4"/>
  <c r="AE1256" i="4"/>
  <c r="AD1256" i="4"/>
  <c r="AC1256" i="4"/>
  <c r="AB1256" i="4"/>
  <c r="Y1256" i="4"/>
  <c r="X1256" i="4"/>
  <c r="W1256" i="4"/>
  <c r="V1256" i="4"/>
  <c r="U1256" i="4"/>
  <c r="R1256" i="4"/>
  <c r="Q1256" i="4"/>
  <c r="P1256" i="4"/>
  <c r="O1256" i="4"/>
  <c r="N1256" i="4"/>
  <c r="K1256" i="4"/>
  <c r="J1256" i="4"/>
  <c r="I1256" i="4"/>
  <c r="H1256" i="4"/>
  <c r="G1256" i="4"/>
  <c r="AF1255" i="4"/>
  <c r="AE1255" i="4"/>
  <c r="AD1255" i="4"/>
  <c r="AC1255" i="4"/>
  <c r="AB1255" i="4"/>
  <c r="Y1255" i="4"/>
  <c r="X1255" i="4"/>
  <c r="W1255" i="4"/>
  <c r="V1255" i="4"/>
  <c r="U1255" i="4"/>
  <c r="R1255" i="4"/>
  <c r="Q1255" i="4"/>
  <c r="P1255" i="4"/>
  <c r="O1255" i="4"/>
  <c r="N1255" i="4"/>
  <c r="K1255" i="4"/>
  <c r="J1255" i="4"/>
  <c r="I1255" i="4"/>
  <c r="H1255" i="4"/>
  <c r="G1255" i="4"/>
  <c r="AL1254" i="4"/>
  <c r="AK1254" i="4"/>
  <c r="AJ1254" i="4"/>
  <c r="AF1254" i="4"/>
  <c r="AE1254" i="4"/>
  <c r="AD1254" i="4"/>
  <c r="AC1254" i="4"/>
  <c r="AB1254" i="4"/>
  <c r="Y1254" i="4"/>
  <c r="Y1259" i="4" s="1"/>
  <c r="X1254" i="4"/>
  <c r="W1254" i="4"/>
  <c r="V1254" i="4"/>
  <c r="U1254" i="4"/>
  <c r="R1254" i="4"/>
  <c r="Q1254" i="4"/>
  <c r="P1254" i="4"/>
  <c r="O1254" i="4"/>
  <c r="N1254" i="4"/>
  <c r="K1254" i="4"/>
  <c r="J1254" i="4"/>
  <c r="I1254" i="4"/>
  <c r="H1254" i="4"/>
  <c r="G1254" i="4"/>
  <c r="AQ1252" i="4"/>
  <c r="AP1252" i="4"/>
  <c r="AO1252" i="4"/>
  <c r="AN1252" i="4"/>
  <c r="AG1252" i="4"/>
  <c r="Z1252" i="4"/>
  <c r="S1252" i="4"/>
  <c r="L1252" i="4"/>
  <c r="F1252" i="4"/>
  <c r="AQ1251" i="4"/>
  <c r="AP1251" i="4"/>
  <c r="AO1251" i="4"/>
  <c r="AN1251" i="4"/>
  <c r="AG1251" i="4"/>
  <c r="Z1251" i="4"/>
  <c r="S1251" i="4"/>
  <c r="L1251" i="4"/>
  <c r="F1251" i="4"/>
  <c r="AQ1250" i="4"/>
  <c r="AP1250" i="4"/>
  <c r="AO1250" i="4"/>
  <c r="AN1250" i="4"/>
  <c r="AG1250" i="4"/>
  <c r="Z1250" i="4"/>
  <c r="S1250" i="4"/>
  <c r="L1250" i="4"/>
  <c r="F1250" i="4"/>
  <c r="AQ1249" i="4"/>
  <c r="AP1249" i="4"/>
  <c r="AO1249" i="4"/>
  <c r="AN1249" i="4"/>
  <c r="AG1249" i="4"/>
  <c r="Z1249" i="4"/>
  <c r="S1249" i="4"/>
  <c r="L1249" i="4"/>
  <c r="F1249" i="4"/>
  <c r="AQ1248" i="4"/>
  <c r="AP1248" i="4"/>
  <c r="AO1248" i="4"/>
  <c r="AN1248" i="4"/>
  <c r="AG1248" i="4"/>
  <c r="Z1248" i="4"/>
  <c r="S1248" i="4"/>
  <c r="L1248" i="4"/>
  <c r="F1248" i="4"/>
  <c r="AQ1247" i="4"/>
  <c r="AP1247" i="4"/>
  <c r="AO1247" i="4"/>
  <c r="AN1247" i="4"/>
  <c r="AG1247" i="4"/>
  <c r="Z1247" i="4"/>
  <c r="S1247" i="4"/>
  <c r="L1247" i="4"/>
  <c r="F1247" i="4"/>
  <c r="AQ1246" i="4"/>
  <c r="AP1246" i="4"/>
  <c r="AO1246" i="4"/>
  <c r="AN1246" i="4"/>
  <c r="AF1246" i="4"/>
  <c r="AE1246" i="4"/>
  <c r="AD1246" i="4"/>
  <c r="AC1246" i="4"/>
  <c r="AB1246" i="4"/>
  <c r="X1246" i="4"/>
  <c r="W1246" i="4"/>
  <c r="V1246" i="4"/>
  <c r="U1246" i="4"/>
  <c r="R1246" i="4"/>
  <c r="Q1246" i="4"/>
  <c r="P1246" i="4"/>
  <c r="O1246" i="4"/>
  <c r="N1246" i="4"/>
  <c r="K1246" i="4"/>
  <c r="J1246" i="4"/>
  <c r="I1246" i="4"/>
  <c r="H1246" i="4"/>
  <c r="G1246" i="4"/>
  <c r="F1246" i="4"/>
  <c r="AF1245" i="4"/>
  <c r="AE1245" i="4"/>
  <c r="AD1245" i="4"/>
  <c r="AC1245" i="4"/>
  <c r="AB1245" i="4"/>
  <c r="Y1245" i="4"/>
  <c r="X1245" i="4"/>
  <c r="W1245" i="4"/>
  <c r="V1245" i="4"/>
  <c r="U1245" i="4"/>
  <c r="R1245" i="4"/>
  <c r="Q1245" i="4"/>
  <c r="P1245" i="4"/>
  <c r="O1245" i="4"/>
  <c r="N1245" i="4"/>
  <c r="K1245" i="4"/>
  <c r="J1245" i="4"/>
  <c r="I1245" i="4"/>
  <c r="H1245" i="4"/>
  <c r="G1245" i="4"/>
  <c r="AF1244" i="4"/>
  <c r="AE1244" i="4"/>
  <c r="AD1244" i="4"/>
  <c r="AC1244" i="4"/>
  <c r="AB1244" i="4"/>
  <c r="Y1244" i="4"/>
  <c r="X1244" i="4"/>
  <c r="W1244" i="4"/>
  <c r="V1244" i="4"/>
  <c r="U1244" i="4"/>
  <c r="R1244" i="4"/>
  <c r="Q1244" i="4"/>
  <c r="P1244" i="4"/>
  <c r="O1244" i="4"/>
  <c r="N1244" i="4"/>
  <c r="K1244" i="4"/>
  <c r="J1244" i="4"/>
  <c r="I1244" i="4"/>
  <c r="H1244" i="4"/>
  <c r="G1244" i="4"/>
  <c r="AF1243" i="4"/>
  <c r="AE1243" i="4"/>
  <c r="AD1243" i="4"/>
  <c r="AC1243" i="4"/>
  <c r="AB1243" i="4"/>
  <c r="Y1243" i="4"/>
  <c r="X1243" i="4"/>
  <c r="W1243" i="4"/>
  <c r="V1243" i="4"/>
  <c r="U1243" i="4"/>
  <c r="R1243" i="4"/>
  <c r="Q1243" i="4"/>
  <c r="P1243" i="4"/>
  <c r="O1243" i="4"/>
  <c r="N1243" i="4"/>
  <c r="K1243" i="4"/>
  <c r="J1243" i="4"/>
  <c r="I1243" i="4"/>
  <c r="H1243" i="4"/>
  <c r="G1243" i="4"/>
  <c r="AF1242" i="4"/>
  <c r="AE1242" i="4"/>
  <c r="AD1242" i="4"/>
  <c r="AC1242" i="4"/>
  <c r="AB1242" i="4"/>
  <c r="Y1242" i="4"/>
  <c r="X1242" i="4"/>
  <c r="W1242" i="4"/>
  <c r="V1242" i="4"/>
  <c r="U1242" i="4"/>
  <c r="R1242" i="4"/>
  <c r="Q1242" i="4"/>
  <c r="P1242" i="4"/>
  <c r="O1242" i="4"/>
  <c r="N1242" i="4"/>
  <c r="K1242" i="4"/>
  <c r="J1242" i="4"/>
  <c r="I1242" i="4"/>
  <c r="H1242" i="4"/>
  <c r="G1242" i="4"/>
  <c r="AL1241" i="4"/>
  <c r="AK1241" i="4"/>
  <c r="AJ1241" i="4"/>
  <c r="AF1241" i="4"/>
  <c r="AE1241" i="4"/>
  <c r="AD1241" i="4"/>
  <c r="AC1241" i="4"/>
  <c r="AB1241" i="4"/>
  <c r="Y1241" i="4"/>
  <c r="Y1246" i="4" s="1"/>
  <c r="X1241" i="4"/>
  <c r="W1241" i="4"/>
  <c r="V1241" i="4"/>
  <c r="U1241" i="4"/>
  <c r="R1241" i="4"/>
  <c r="Q1241" i="4"/>
  <c r="P1241" i="4"/>
  <c r="O1241" i="4"/>
  <c r="N1241" i="4"/>
  <c r="K1241" i="4"/>
  <c r="J1241" i="4"/>
  <c r="I1241" i="4"/>
  <c r="H1241" i="4"/>
  <c r="G1241" i="4"/>
  <c r="AQ1239" i="4"/>
  <c r="AP1239" i="4"/>
  <c r="AO1239" i="4"/>
  <c r="AN1239" i="4"/>
  <c r="AG1239" i="4"/>
  <c r="Z1239" i="4"/>
  <c r="S1239" i="4"/>
  <c r="L1239" i="4"/>
  <c r="F1239" i="4"/>
  <c r="AQ1238" i="4"/>
  <c r="AP1238" i="4"/>
  <c r="AO1238" i="4"/>
  <c r="AN1238" i="4"/>
  <c r="AG1238" i="4"/>
  <c r="Z1238" i="4"/>
  <c r="S1238" i="4"/>
  <c r="L1238" i="4"/>
  <c r="F1238" i="4"/>
  <c r="AQ1237" i="4"/>
  <c r="AP1237" i="4"/>
  <c r="AO1237" i="4"/>
  <c r="AN1237" i="4"/>
  <c r="AG1237" i="4"/>
  <c r="Z1237" i="4"/>
  <c r="S1237" i="4"/>
  <c r="L1237" i="4"/>
  <c r="F1237" i="4"/>
  <c r="AQ1236" i="4"/>
  <c r="AP1236" i="4"/>
  <c r="AO1236" i="4"/>
  <c r="AN1236" i="4"/>
  <c r="AG1236" i="4"/>
  <c r="Z1236" i="4"/>
  <c r="S1236" i="4"/>
  <c r="L1236" i="4"/>
  <c r="F1236" i="4"/>
  <c r="AQ1235" i="4"/>
  <c r="AP1235" i="4"/>
  <c r="AO1235" i="4"/>
  <c r="AN1235" i="4"/>
  <c r="AG1235" i="4"/>
  <c r="Z1235" i="4"/>
  <c r="S1235" i="4"/>
  <c r="L1235" i="4"/>
  <c r="F1235" i="4"/>
  <c r="AQ1234" i="4"/>
  <c r="AP1234" i="4"/>
  <c r="AO1234" i="4"/>
  <c r="AN1234" i="4"/>
  <c r="AG1234" i="4"/>
  <c r="Z1234" i="4"/>
  <c r="S1234" i="4"/>
  <c r="L1234" i="4"/>
  <c r="F1234" i="4"/>
  <c r="AQ1233" i="4"/>
  <c r="AP1233" i="4"/>
  <c r="AO1233" i="4"/>
  <c r="AN1233" i="4"/>
  <c r="AF1233" i="4"/>
  <c r="AE1233" i="4"/>
  <c r="AD1233" i="4"/>
  <c r="AC1233" i="4"/>
  <c r="AB1233" i="4"/>
  <c r="X1233" i="4"/>
  <c r="W1233" i="4"/>
  <c r="V1233" i="4"/>
  <c r="U1233" i="4"/>
  <c r="R1233" i="4"/>
  <c r="Q1233" i="4"/>
  <c r="P1233" i="4"/>
  <c r="O1233" i="4"/>
  <c r="N1233" i="4"/>
  <c r="K1233" i="4"/>
  <c r="J1233" i="4"/>
  <c r="I1233" i="4"/>
  <c r="H1233" i="4"/>
  <c r="G1233" i="4"/>
  <c r="F1233" i="4"/>
  <c r="AF1232" i="4"/>
  <c r="AE1232" i="4"/>
  <c r="AD1232" i="4"/>
  <c r="AC1232" i="4"/>
  <c r="AB1232" i="4"/>
  <c r="Y1232" i="4"/>
  <c r="X1232" i="4"/>
  <c r="W1232" i="4"/>
  <c r="V1232" i="4"/>
  <c r="U1232" i="4"/>
  <c r="R1232" i="4"/>
  <c r="Q1232" i="4"/>
  <c r="P1232" i="4"/>
  <c r="O1232" i="4"/>
  <c r="N1232" i="4"/>
  <c r="K1232" i="4"/>
  <c r="J1232" i="4"/>
  <c r="I1232" i="4"/>
  <c r="H1232" i="4"/>
  <c r="G1232" i="4"/>
  <c r="AF1231" i="4"/>
  <c r="AE1231" i="4"/>
  <c r="AD1231" i="4"/>
  <c r="AC1231" i="4"/>
  <c r="AB1231" i="4"/>
  <c r="Y1231" i="4"/>
  <c r="X1231" i="4"/>
  <c r="W1231" i="4"/>
  <c r="V1231" i="4"/>
  <c r="U1231" i="4"/>
  <c r="R1231" i="4"/>
  <c r="Q1231" i="4"/>
  <c r="P1231" i="4"/>
  <c r="O1231" i="4"/>
  <c r="N1231" i="4"/>
  <c r="K1231" i="4"/>
  <c r="J1231" i="4"/>
  <c r="I1231" i="4"/>
  <c r="H1231" i="4"/>
  <c r="G1231" i="4"/>
  <c r="AF1230" i="4"/>
  <c r="AE1230" i="4"/>
  <c r="AD1230" i="4"/>
  <c r="AC1230" i="4"/>
  <c r="AB1230" i="4"/>
  <c r="Y1230" i="4"/>
  <c r="X1230" i="4"/>
  <c r="W1230" i="4"/>
  <c r="V1230" i="4"/>
  <c r="U1230" i="4"/>
  <c r="R1230" i="4"/>
  <c r="Q1230" i="4"/>
  <c r="P1230" i="4"/>
  <c r="O1230" i="4"/>
  <c r="N1230" i="4"/>
  <c r="K1230" i="4"/>
  <c r="J1230" i="4"/>
  <c r="I1230" i="4"/>
  <c r="H1230" i="4"/>
  <c r="G1230" i="4"/>
  <c r="AF1229" i="4"/>
  <c r="AE1229" i="4"/>
  <c r="AD1229" i="4"/>
  <c r="AC1229" i="4"/>
  <c r="AB1229" i="4"/>
  <c r="Y1229" i="4"/>
  <c r="X1229" i="4"/>
  <c r="W1229" i="4"/>
  <c r="V1229" i="4"/>
  <c r="U1229" i="4"/>
  <c r="R1229" i="4"/>
  <c r="Q1229" i="4"/>
  <c r="P1229" i="4"/>
  <c r="O1229" i="4"/>
  <c r="N1229" i="4"/>
  <c r="K1229" i="4"/>
  <c r="J1229" i="4"/>
  <c r="I1229" i="4"/>
  <c r="H1229" i="4"/>
  <c r="G1229" i="4"/>
  <c r="AL1228" i="4"/>
  <c r="AK1228" i="4"/>
  <c r="AJ1228" i="4"/>
  <c r="AF1228" i="4"/>
  <c r="AE1228" i="4"/>
  <c r="AD1228" i="4"/>
  <c r="AC1228" i="4"/>
  <c r="AB1228" i="4"/>
  <c r="Y1228" i="4"/>
  <c r="Y1233" i="4" s="1"/>
  <c r="X1228" i="4"/>
  <c r="W1228" i="4"/>
  <c r="V1228" i="4"/>
  <c r="U1228" i="4"/>
  <c r="R1228" i="4"/>
  <c r="Q1228" i="4"/>
  <c r="P1228" i="4"/>
  <c r="O1228" i="4"/>
  <c r="N1228" i="4"/>
  <c r="K1228" i="4"/>
  <c r="J1228" i="4"/>
  <c r="I1228" i="4"/>
  <c r="H1228" i="4"/>
  <c r="G1228" i="4"/>
  <c r="AQ1226" i="4"/>
  <c r="AP1226" i="4"/>
  <c r="AO1226" i="4"/>
  <c r="AN1226" i="4"/>
  <c r="AG1226" i="4"/>
  <c r="Z1226" i="4"/>
  <c r="S1226" i="4"/>
  <c r="L1226" i="4"/>
  <c r="F1226" i="4"/>
  <c r="AQ1225" i="4"/>
  <c r="AP1225" i="4"/>
  <c r="AO1225" i="4"/>
  <c r="AN1225" i="4"/>
  <c r="AG1225" i="4"/>
  <c r="Z1225" i="4"/>
  <c r="S1225" i="4"/>
  <c r="L1225" i="4"/>
  <c r="F1225" i="4"/>
  <c r="AQ1224" i="4"/>
  <c r="AP1224" i="4"/>
  <c r="AO1224" i="4"/>
  <c r="AN1224" i="4"/>
  <c r="AG1224" i="4"/>
  <c r="Z1224" i="4"/>
  <c r="S1224" i="4"/>
  <c r="L1224" i="4"/>
  <c r="F1224" i="4"/>
  <c r="AQ1223" i="4"/>
  <c r="AP1223" i="4"/>
  <c r="AO1223" i="4"/>
  <c r="AN1223" i="4"/>
  <c r="AG1223" i="4"/>
  <c r="Z1223" i="4"/>
  <c r="S1223" i="4"/>
  <c r="L1223" i="4"/>
  <c r="F1223" i="4"/>
  <c r="AQ1222" i="4"/>
  <c r="AP1222" i="4"/>
  <c r="AO1222" i="4"/>
  <c r="AN1222" i="4"/>
  <c r="AG1222" i="4"/>
  <c r="Z1222" i="4"/>
  <c r="S1222" i="4"/>
  <c r="L1222" i="4"/>
  <c r="F1222" i="4"/>
  <c r="AQ1221" i="4"/>
  <c r="AP1221" i="4"/>
  <c r="AO1221" i="4"/>
  <c r="AN1221" i="4"/>
  <c r="AG1221" i="4"/>
  <c r="Z1221" i="4"/>
  <c r="S1221" i="4"/>
  <c r="L1221" i="4"/>
  <c r="F1221" i="4"/>
  <c r="AQ1220" i="4"/>
  <c r="AP1220" i="4"/>
  <c r="AO1220" i="4"/>
  <c r="AN1220" i="4"/>
  <c r="AF1220" i="4"/>
  <c r="AE1220" i="4"/>
  <c r="AD1220" i="4"/>
  <c r="AC1220" i="4"/>
  <c r="AB1220" i="4"/>
  <c r="X1220" i="4"/>
  <c r="W1220" i="4"/>
  <c r="V1220" i="4"/>
  <c r="U1220" i="4"/>
  <c r="R1220" i="4"/>
  <c r="Q1220" i="4"/>
  <c r="P1220" i="4"/>
  <c r="O1220" i="4"/>
  <c r="N1220" i="4"/>
  <c r="K1220" i="4"/>
  <c r="J1220" i="4"/>
  <c r="I1220" i="4"/>
  <c r="H1220" i="4"/>
  <c r="G1220" i="4"/>
  <c r="F1220" i="4"/>
  <c r="AF1219" i="4"/>
  <c r="AE1219" i="4"/>
  <c r="AD1219" i="4"/>
  <c r="AC1219" i="4"/>
  <c r="AB1219" i="4"/>
  <c r="Y1219" i="4"/>
  <c r="X1219" i="4"/>
  <c r="W1219" i="4"/>
  <c r="V1219" i="4"/>
  <c r="U1219" i="4"/>
  <c r="R1219" i="4"/>
  <c r="Q1219" i="4"/>
  <c r="P1219" i="4"/>
  <c r="O1219" i="4"/>
  <c r="N1219" i="4"/>
  <c r="K1219" i="4"/>
  <c r="J1219" i="4"/>
  <c r="I1219" i="4"/>
  <c r="H1219" i="4"/>
  <c r="G1219" i="4"/>
  <c r="AF1218" i="4"/>
  <c r="AE1218" i="4"/>
  <c r="AD1218" i="4"/>
  <c r="AC1218" i="4"/>
  <c r="AB1218" i="4"/>
  <c r="Y1218" i="4"/>
  <c r="X1218" i="4"/>
  <c r="W1218" i="4"/>
  <c r="V1218" i="4"/>
  <c r="U1218" i="4"/>
  <c r="R1218" i="4"/>
  <c r="Q1218" i="4"/>
  <c r="P1218" i="4"/>
  <c r="O1218" i="4"/>
  <c r="N1218" i="4"/>
  <c r="K1218" i="4"/>
  <c r="J1218" i="4"/>
  <c r="I1218" i="4"/>
  <c r="H1218" i="4"/>
  <c r="G1218" i="4"/>
  <c r="AF1217" i="4"/>
  <c r="AE1217" i="4"/>
  <c r="AD1217" i="4"/>
  <c r="AC1217" i="4"/>
  <c r="AB1217" i="4"/>
  <c r="Y1217" i="4"/>
  <c r="X1217" i="4"/>
  <c r="W1217" i="4"/>
  <c r="V1217" i="4"/>
  <c r="U1217" i="4"/>
  <c r="R1217" i="4"/>
  <c r="Q1217" i="4"/>
  <c r="P1217" i="4"/>
  <c r="O1217" i="4"/>
  <c r="N1217" i="4"/>
  <c r="K1217" i="4"/>
  <c r="J1217" i="4"/>
  <c r="I1217" i="4"/>
  <c r="H1217" i="4"/>
  <c r="G1217" i="4"/>
  <c r="AF1216" i="4"/>
  <c r="AE1216" i="4"/>
  <c r="AD1216" i="4"/>
  <c r="AC1216" i="4"/>
  <c r="AB1216" i="4"/>
  <c r="Y1216" i="4"/>
  <c r="X1216" i="4"/>
  <c r="W1216" i="4"/>
  <c r="V1216" i="4"/>
  <c r="U1216" i="4"/>
  <c r="R1216" i="4"/>
  <c r="Q1216" i="4"/>
  <c r="P1216" i="4"/>
  <c r="O1216" i="4"/>
  <c r="N1216" i="4"/>
  <c r="K1216" i="4"/>
  <c r="J1216" i="4"/>
  <c r="I1216" i="4"/>
  <c r="H1216" i="4"/>
  <c r="G1216" i="4"/>
  <c r="AL1215" i="4"/>
  <c r="AK1215" i="4"/>
  <c r="AJ1215" i="4"/>
  <c r="AF1215" i="4"/>
  <c r="AE1215" i="4"/>
  <c r="AD1215" i="4"/>
  <c r="AC1215" i="4"/>
  <c r="AB1215" i="4"/>
  <c r="Y1215" i="4"/>
  <c r="Y1220" i="4" s="1"/>
  <c r="X1215" i="4"/>
  <c r="W1215" i="4"/>
  <c r="V1215" i="4"/>
  <c r="U1215" i="4"/>
  <c r="R1215" i="4"/>
  <c r="Q1215" i="4"/>
  <c r="P1215" i="4"/>
  <c r="O1215" i="4"/>
  <c r="N1215" i="4"/>
  <c r="K1215" i="4"/>
  <c r="J1215" i="4"/>
  <c r="I1215" i="4"/>
  <c r="H1215" i="4"/>
  <c r="G1215" i="4"/>
  <c r="AQ1213" i="4"/>
  <c r="AP1213" i="4"/>
  <c r="AO1213" i="4"/>
  <c r="AN1213" i="4"/>
  <c r="AG1213" i="4"/>
  <c r="Z1213" i="4"/>
  <c r="S1213" i="4"/>
  <c r="L1213" i="4"/>
  <c r="F1213" i="4"/>
  <c r="AQ1212" i="4"/>
  <c r="AP1212" i="4"/>
  <c r="AO1212" i="4"/>
  <c r="AN1212" i="4"/>
  <c r="AG1212" i="4"/>
  <c r="Z1212" i="4"/>
  <c r="S1212" i="4"/>
  <c r="L1212" i="4"/>
  <c r="F1212" i="4"/>
  <c r="AQ1211" i="4"/>
  <c r="AP1211" i="4"/>
  <c r="AO1211" i="4"/>
  <c r="AN1211" i="4"/>
  <c r="AG1211" i="4"/>
  <c r="Z1211" i="4"/>
  <c r="S1211" i="4"/>
  <c r="L1211" i="4"/>
  <c r="F1211" i="4"/>
  <c r="AQ1210" i="4"/>
  <c r="AP1210" i="4"/>
  <c r="AO1210" i="4"/>
  <c r="AN1210" i="4"/>
  <c r="AG1210" i="4"/>
  <c r="Z1210" i="4"/>
  <c r="S1210" i="4"/>
  <c r="L1210" i="4"/>
  <c r="F1210" i="4"/>
  <c r="AQ1209" i="4"/>
  <c r="AP1209" i="4"/>
  <c r="AO1209" i="4"/>
  <c r="AN1209" i="4"/>
  <c r="AG1209" i="4"/>
  <c r="Z1209" i="4"/>
  <c r="S1209" i="4"/>
  <c r="L1209" i="4"/>
  <c r="F1209" i="4"/>
  <c r="AQ1208" i="4"/>
  <c r="AP1208" i="4"/>
  <c r="AO1208" i="4"/>
  <c r="AN1208" i="4"/>
  <c r="AG1208" i="4"/>
  <c r="Z1208" i="4"/>
  <c r="S1208" i="4"/>
  <c r="L1208" i="4"/>
  <c r="F1208" i="4"/>
  <c r="AQ1207" i="4"/>
  <c r="AP1207" i="4"/>
  <c r="AO1207" i="4"/>
  <c r="AN1207" i="4"/>
  <c r="AF1207" i="4"/>
  <c r="AE1207" i="4"/>
  <c r="AD1207" i="4"/>
  <c r="AC1207" i="4"/>
  <c r="AB1207" i="4"/>
  <c r="X1207" i="4"/>
  <c r="W1207" i="4"/>
  <c r="V1207" i="4"/>
  <c r="U1207" i="4"/>
  <c r="R1207" i="4"/>
  <c r="Q1207" i="4"/>
  <c r="P1207" i="4"/>
  <c r="O1207" i="4"/>
  <c r="N1207" i="4"/>
  <c r="K1207" i="4"/>
  <c r="J1207" i="4"/>
  <c r="I1207" i="4"/>
  <c r="H1207" i="4"/>
  <c r="G1207" i="4"/>
  <c r="F1207" i="4"/>
  <c r="AF1206" i="4"/>
  <c r="AE1206" i="4"/>
  <c r="AD1206" i="4"/>
  <c r="AC1206" i="4"/>
  <c r="AB1206" i="4"/>
  <c r="Y1206" i="4"/>
  <c r="X1206" i="4"/>
  <c r="W1206" i="4"/>
  <c r="V1206" i="4"/>
  <c r="U1206" i="4"/>
  <c r="R1206" i="4"/>
  <c r="Q1206" i="4"/>
  <c r="P1206" i="4"/>
  <c r="O1206" i="4"/>
  <c r="N1206" i="4"/>
  <c r="K1206" i="4"/>
  <c r="J1206" i="4"/>
  <c r="I1206" i="4"/>
  <c r="H1206" i="4"/>
  <c r="G1206" i="4"/>
  <c r="AF1205" i="4"/>
  <c r="AE1205" i="4"/>
  <c r="AD1205" i="4"/>
  <c r="AC1205" i="4"/>
  <c r="AB1205" i="4"/>
  <c r="Y1205" i="4"/>
  <c r="X1205" i="4"/>
  <c r="W1205" i="4"/>
  <c r="V1205" i="4"/>
  <c r="U1205" i="4"/>
  <c r="R1205" i="4"/>
  <c r="Q1205" i="4"/>
  <c r="P1205" i="4"/>
  <c r="O1205" i="4"/>
  <c r="N1205" i="4"/>
  <c r="K1205" i="4"/>
  <c r="J1205" i="4"/>
  <c r="I1205" i="4"/>
  <c r="H1205" i="4"/>
  <c r="G1205" i="4"/>
  <c r="AF1204" i="4"/>
  <c r="AE1204" i="4"/>
  <c r="AD1204" i="4"/>
  <c r="AC1204" i="4"/>
  <c r="AB1204" i="4"/>
  <c r="Y1204" i="4"/>
  <c r="X1204" i="4"/>
  <c r="W1204" i="4"/>
  <c r="V1204" i="4"/>
  <c r="U1204" i="4"/>
  <c r="R1204" i="4"/>
  <c r="Q1204" i="4"/>
  <c r="P1204" i="4"/>
  <c r="O1204" i="4"/>
  <c r="N1204" i="4"/>
  <c r="K1204" i="4"/>
  <c r="J1204" i="4"/>
  <c r="I1204" i="4"/>
  <c r="H1204" i="4"/>
  <c r="G1204" i="4"/>
  <c r="AF1203" i="4"/>
  <c r="AE1203" i="4"/>
  <c r="AD1203" i="4"/>
  <c r="AC1203" i="4"/>
  <c r="AB1203" i="4"/>
  <c r="Y1203" i="4"/>
  <c r="X1203" i="4"/>
  <c r="W1203" i="4"/>
  <c r="V1203" i="4"/>
  <c r="U1203" i="4"/>
  <c r="R1203" i="4"/>
  <c r="Q1203" i="4"/>
  <c r="P1203" i="4"/>
  <c r="O1203" i="4"/>
  <c r="N1203" i="4"/>
  <c r="K1203" i="4"/>
  <c r="J1203" i="4"/>
  <c r="I1203" i="4"/>
  <c r="H1203" i="4"/>
  <c r="G1203" i="4"/>
  <c r="AL1202" i="4"/>
  <c r="AK1202" i="4"/>
  <c r="AJ1202" i="4"/>
  <c r="AF1202" i="4"/>
  <c r="AE1202" i="4"/>
  <c r="AD1202" i="4"/>
  <c r="AC1202" i="4"/>
  <c r="AB1202" i="4"/>
  <c r="Y1202" i="4"/>
  <c r="Y1207" i="4" s="1"/>
  <c r="X1202" i="4"/>
  <c r="W1202" i="4"/>
  <c r="V1202" i="4"/>
  <c r="U1202" i="4"/>
  <c r="R1202" i="4"/>
  <c r="Q1202" i="4"/>
  <c r="P1202" i="4"/>
  <c r="O1202" i="4"/>
  <c r="N1202" i="4"/>
  <c r="K1202" i="4"/>
  <c r="J1202" i="4"/>
  <c r="I1202" i="4"/>
  <c r="H1202" i="4"/>
  <c r="G1202" i="4"/>
  <c r="AQ1200" i="4"/>
  <c r="AP1200" i="4"/>
  <c r="AO1200" i="4"/>
  <c r="AN1200" i="4"/>
  <c r="AG1200" i="4"/>
  <c r="Z1200" i="4"/>
  <c r="S1200" i="4"/>
  <c r="L1200" i="4"/>
  <c r="F1200" i="4"/>
  <c r="AQ1199" i="4"/>
  <c r="AP1199" i="4"/>
  <c r="AO1199" i="4"/>
  <c r="AN1199" i="4"/>
  <c r="AG1199" i="4"/>
  <c r="Z1199" i="4"/>
  <c r="S1199" i="4"/>
  <c r="L1199" i="4"/>
  <c r="F1199" i="4"/>
  <c r="AQ1198" i="4"/>
  <c r="AP1198" i="4"/>
  <c r="AO1198" i="4"/>
  <c r="AN1198" i="4"/>
  <c r="AG1198" i="4"/>
  <c r="Z1198" i="4"/>
  <c r="S1198" i="4"/>
  <c r="L1198" i="4"/>
  <c r="F1198" i="4"/>
  <c r="AQ1197" i="4"/>
  <c r="AP1197" i="4"/>
  <c r="AO1197" i="4"/>
  <c r="AN1197" i="4"/>
  <c r="AG1197" i="4"/>
  <c r="Z1197" i="4"/>
  <c r="S1197" i="4"/>
  <c r="L1197" i="4"/>
  <c r="F1197" i="4"/>
  <c r="AQ1196" i="4"/>
  <c r="AP1196" i="4"/>
  <c r="AO1196" i="4"/>
  <c r="AN1196" i="4"/>
  <c r="AG1196" i="4"/>
  <c r="Z1196" i="4"/>
  <c r="S1196" i="4"/>
  <c r="L1196" i="4"/>
  <c r="F1196" i="4"/>
  <c r="AQ1195" i="4"/>
  <c r="AP1195" i="4"/>
  <c r="AO1195" i="4"/>
  <c r="AN1195" i="4"/>
  <c r="AG1195" i="4"/>
  <c r="Z1195" i="4"/>
  <c r="S1195" i="4"/>
  <c r="L1195" i="4"/>
  <c r="F1195" i="4"/>
  <c r="AQ1194" i="4"/>
  <c r="AP1194" i="4"/>
  <c r="AO1194" i="4"/>
  <c r="AN1194" i="4"/>
  <c r="AF1194" i="4"/>
  <c r="AE1194" i="4"/>
  <c r="AD1194" i="4"/>
  <c r="AC1194" i="4"/>
  <c r="AB1194" i="4"/>
  <c r="X1194" i="4"/>
  <c r="W1194" i="4"/>
  <c r="V1194" i="4"/>
  <c r="U1194" i="4"/>
  <c r="R1194" i="4"/>
  <c r="Q1194" i="4"/>
  <c r="P1194" i="4"/>
  <c r="O1194" i="4"/>
  <c r="N1194" i="4"/>
  <c r="K1194" i="4"/>
  <c r="J1194" i="4"/>
  <c r="I1194" i="4"/>
  <c r="H1194" i="4"/>
  <c r="G1194" i="4"/>
  <c r="F1194" i="4"/>
  <c r="AF1193" i="4"/>
  <c r="AE1193" i="4"/>
  <c r="AD1193" i="4"/>
  <c r="AC1193" i="4"/>
  <c r="AB1193" i="4"/>
  <c r="Y1193" i="4"/>
  <c r="X1193" i="4"/>
  <c r="W1193" i="4"/>
  <c r="V1193" i="4"/>
  <c r="U1193" i="4"/>
  <c r="R1193" i="4"/>
  <c r="Q1193" i="4"/>
  <c r="P1193" i="4"/>
  <c r="O1193" i="4"/>
  <c r="N1193" i="4"/>
  <c r="K1193" i="4"/>
  <c r="J1193" i="4"/>
  <c r="I1193" i="4"/>
  <c r="H1193" i="4"/>
  <c r="G1193" i="4"/>
  <c r="AF1192" i="4"/>
  <c r="AE1192" i="4"/>
  <c r="AD1192" i="4"/>
  <c r="AC1192" i="4"/>
  <c r="AB1192" i="4"/>
  <c r="Y1192" i="4"/>
  <c r="X1192" i="4"/>
  <c r="W1192" i="4"/>
  <c r="V1192" i="4"/>
  <c r="U1192" i="4"/>
  <c r="R1192" i="4"/>
  <c r="Q1192" i="4"/>
  <c r="P1192" i="4"/>
  <c r="O1192" i="4"/>
  <c r="N1192" i="4"/>
  <c r="K1192" i="4"/>
  <c r="J1192" i="4"/>
  <c r="I1192" i="4"/>
  <c r="H1192" i="4"/>
  <c r="G1192" i="4"/>
  <c r="AF1191" i="4"/>
  <c r="AE1191" i="4"/>
  <c r="AD1191" i="4"/>
  <c r="AC1191" i="4"/>
  <c r="AB1191" i="4"/>
  <c r="Y1191" i="4"/>
  <c r="X1191" i="4"/>
  <c r="W1191" i="4"/>
  <c r="V1191" i="4"/>
  <c r="U1191" i="4"/>
  <c r="R1191" i="4"/>
  <c r="Q1191" i="4"/>
  <c r="P1191" i="4"/>
  <c r="O1191" i="4"/>
  <c r="N1191" i="4"/>
  <c r="K1191" i="4"/>
  <c r="J1191" i="4"/>
  <c r="I1191" i="4"/>
  <c r="H1191" i="4"/>
  <c r="G1191" i="4"/>
  <c r="AF1190" i="4"/>
  <c r="AE1190" i="4"/>
  <c r="AD1190" i="4"/>
  <c r="AC1190" i="4"/>
  <c r="AB1190" i="4"/>
  <c r="Y1190" i="4"/>
  <c r="X1190" i="4"/>
  <c r="W1190" i="4"/>
  <c r="V1190" i="4"/>
  <c r="U1190" i="4"/>
  <c r="R1190" i="4"/>
  <c r="Q1190" i="4"/>
  <c r="P1190" i="4"/>
  <c r="O1190" i="4"/>
  <c r="N1190" i="4"/>
  <c r="K1190" i="4"/>
  <c r="J1190" i="4"/>
  <c r="I1190" i="4"/>
  <c r="H1190" i="4"/>
  <c r="G1190" i="4"/>
  <c r="AL1189" i="4"/>
  <c r="AK1189" i="4"/>
  <c r="AJ1189" i="4"/>
  <c r="AF1189" i="4"/>
  <c r="AE1189" i="4"/>
  <c r="AD1189" i="4"/>
  <c r="AC1189" i="4"/>
  <c r="AB1189" i="4"/>
  <c r="Y1189" i="4"/>
  <c r="Y1194" i="4" s="1"/>
  <c r="X1189" i="4"/>
  <c r="W1189" i="4"/>
  <c r="V1189" i="4"/>
  <c r="U1189" i="4"/>
  <c r="R1189" i="4"/>
  <c r="Q1189" i="4"/>
  <c r="P1189" i="4"/>
  <c r="O1189" i="4"/>
  <c r="N1189" i="4"/>
  <c r="K1189" i="4"/>
  <c r="J1189" i="4"/>
  <c r="I1189" i="4"/>
  <c r="H1189" i="4"/>
  <c r="G1189" i="4"/>
  <c r="AQ1187" i="4"/>
  <c r="AP1187" i="4"/>
  <c r="AO1187" i="4"/>
  <c r="AN1187" i="4"/>
  <c r="AG1187" i="4"/>
  <c r="Z1187" i="4"/>
  <c r="S1187" i="4"/>
  <c r="L1187" i="4"/>
  <c r="F1187" i="4"/>
  <c r="AQ1186" i="4"/>
  <c r="AP1186" i="4"/>
  <c r="AO1186" i="4"/>
  <c r="AN1186" i="4"/>
  <c r="AG1186" i="4"/>
  <c r="Z1186" i="4"/>
  <c r="S1186" i="4"/>
  <c r="L1186" i="4"/>
  <c r="F1186" i="4"/>
  <c r="AQ1185" i="4"/>
  <c r="AP1185" i="4"/>
  <c r="AO1185" i="4"/>
  <c r="AN1185" i="4"/>
  <c r="AG1185" i="4"/>
  <c r="Z1185" i="4"/>
  <c r="S1185" i="4"/>
  <c r="L1185" i="4"/>
  <c r="F1185" i="4"/>
  <c r="AQ1184" i="4"/>
  <c r="AP1184" i="4"/>
  <c r="AO1184" i="4"/>
  <c r="AN1184" i="4"/>
  <c r="AG1184" i="4"/>
  <c r="Z1184" i="4"/>
  <c r="S1184" i="4"/>
  <c r="L1184" i="4"/>
  <c r="F1184" i="4"/>
  <c r="AQ1183" i="4"/>
  <c r="AP1183" i="4"/>
  <c r="AO1183" i="4"/>
  <c r="AN1183" i="4"/>
  <c r="AG1183" i="4"/>
  <c r="Z1183" i="4"/>
  <c r="S1183" i="4"/>
  <c r="L1183" i="4"/>
  <c r="F1183" i="4"/>
  <c r="AQ1182" i="4"/>
  <c r="AP1182" i="4"/>
  <c r="AO1182" i="4"/>
  <c r="AN1182" i="4"/>
  <c r="AG1182" i="4"/>
  <c r="Z1182" i="4"/>
  <c r="S1182" i="4"/>
  <c r="L1182" i="4"/>
  <c r="F1182" i="4"/>
  <c r="AQ1181" i="4"/>
  <c r="AP1181" i="4"/>
  <c r="AO1181" i="4"/>
  <c r="AN1181" i="4"/>
  <c r="AF1181" i="4"/>
  <c r="AE1181" i="4"/>
  <c r="AD1181" i="4"/>
  <c r="AC1181" i="4"/>
  <c r="AB1181" i="4"/>
  <c r="X1181" i="4"/>
  <c r="W1181" i="4"/>
  <c r="V1181" i="4"/>
  <c r="U1181" i="4"/>
  <c r="R1181" i="4"/>
  <c r="Q1181" i="4"/>
  <c r="P1181" i="4"/>
  <c r="O1181" i="4"/>
  <c r="N1181" i="4"/>
  <c r="K1181" i="4"/>
  <c r="J1181" i="4"/>
  <c r="I1181" i="4"/>
  <c r="H1181" i="4"/>
  <c r="G1181" i="4"/>
  <c r="F1181" i="4"/>
  <c r="AF1180" i="4"/>
  <c r="AE1180" i="4"/>
  <c r="AD1180" i="4"/>
  <c r="AC1180" i="4"/>
  <c r="AB1180" i="4"/>
  <c r="Y1180" i="4"/>
  <c r="X1180" i="4"/>
  <c r="W1180" i="4"/>
  <c r="V1180" i="4"/>
  <c r="U1180" i="4"/>
  <c r="R1180" i="4"/>
  <c r="Q1180" i="4"/>
  <c r="P1180" i="4"/>
  <c r="O1180" i="4"/>
  <c r="N1180" i="4"/>
  <c r="K1180" i="4"/>
  <c r="J1180" i="4"/>
  <c r="I1180" i="4"/>
  <c r="H1180" i="4"/>
  <c r="G1180" i="4"/>
  <c r="AF1179" i="4"/>
  <c r="AE1179" i="4"/>
  <c r="AD1179" i="4"/>
  <c r="AC1179" i="4"/>
  <c r="AB1179" i="4"/>
  <c r="Y1179" i="4"/>
  <c r="X1179" i="4"/>
  <c r="W1179" i="4"/>
  <c r="V1179" i="4"/>
  <c r="U1179" i="4"/>
  <c r="R1179" i="4"/>
  <c r="Q1179" i="4"/>
  <c r="P1179" i="4"/>
  <c r="O1179" i="4"/>
  <c r="N1179" i="4"/>
  <c r="K1179" i="4"/>
  <c r="J1179" i="4"/>
  <c r="I1179" i="4"/>
  <c r="H1179" i="4"/>
  <c r="G1179" i="4"/>
  <c r="AF1178" i="4"/>
  <c r="AE1178" i="4"/>
  <c r="AD1178" i="4"/>
  <c r="AC1178" i="4"/>
  <c r="AB1178" i="4"/>
  <c r="Y1178" i="4"/>
  <c r="X1178" i="4"/>
  <c r="W1178" i="4"/>
  <c r="V1178" i="4"/>
  <c r="U1178" i="4"/>
  <c r="R1178" i="4"/>
  <c r="Q1178" i="4"/>
  <c r="P1178" i="4"/>
  <c r="O1178" i="4"/>
  <c r="N1178" i="4"/>
  <c r="K1178" i="4"/>
  <c r="J1178" i="4"/>
  <c r="I1178" i="4"/>
  <c r="H1178" i="4"/>
  <c r="G1178" i="4"/>
  <c r="AF1177" i="4"/>
  <c r="AE1177" i="4"/>
  <c r="AD1177" i="4"/>
  <c r="AC1177" i="4"/>
  <c r="AB1177" i="4"/>
  <c r="Y1177" i="4"/>
  <c r="X1177" i="4"/>
  <c r="W1177" i="4"/>
  <c r="V1177" i="4"/>
  <c r="U1177" i="4"/>
  <c r="R1177" i="4"/>
  <c r="Q1177" i="4"/>
  <c r="P1177" i="4"/>
  <c r="O1177" i="4"/>
  <c r="N1177" i="4"/>
  <c r="K1177" i="4"/>
  <c r="J1177" i="4"/>
  <c r="I1177" i="4"/>
  <c r="H1177" i="4"/>
  <c r="G1177" i="4"/>
  <c r="AL1176" i="4"/>
  <c r="AK1176" i="4"/>
  <c r="AJ1176" i="4"/>
  <c r="AF1176" i="4"/>
  <c r="AE1176" i="4"/>
  <c r="AD1176" i="4"/>
  <c r="AC1176" i="4"/>
  <c r="AB1176" i="4"/>
  <c r="Y1176" i="4"/>
  <c r="Y1181" i="4" s="1"/>
  <c r="X1176" i="4"/>
  <c r="W1176" i="4"/>
  <c r="V1176" i="4"/>
  <c r="U1176" i="4"/>
  <c r="R1176" i="4"/>
  <c r="Q1176" i="4"/>
  <c r="P1176" i="4"/>
  <c r="O1176" i="4"/>
  <c r="N1176" i="4"/>
  <c r="K1176" i="4"/>
  <c r="J1176" i="4"/>
  <c r="I1176" i="4"/>
  <c r="H1176" i="4"/>
  <c r="G1176" i="4"/>
  <c r="AQ1174" i="4"/>
  <c r="AP1174" i="4"/>
  <c r="AO1174" i="4"/>
  <c r="AN1174" i="4"/>
  <c r="AG1174" i="4"/>
  <c r="Z1174" i="4"/>
  <c r="S1174" i="4"/>
  <c r="L1174" i="4"/>
  <c r="F1174" i="4"/>
  <c r="AQ1173" i="4"/>
  <c r="AP1173" i="4"/>
  <c r="AO1173" i="4"/>
  <c r="AN1173" i="4"/>
  <c r="AG1173" i="4"/>
  <c r="Z1173" i="4"/>
  <c r="S1173" i="4"/>
  <c r="L1173" i="4"/>
  <c r="F1173" i="4"/>
  <c r="AQ1172" i="4"/>
  <c r="AP1172" i="4"/>
  <c r="AO1172" i="4"/>
  <c r="AN1172" i="4"/>
  <c r="AG1172" i="4"/>
  <c r="Z1172" i="4"/>
  <c r="S1172" i="4"/>
  <c r="L1172" i="4"/>
  <c r="F1172" i="4"/>
  <c r="AQ1171" i="4"/>
  <c r="AP1171" i="4"/>
  <c r="AO1171" i="4"/>
  <c r="AN1171" i="4"/>
  <c r="AG1171" i="4"/>
  <c r="Z1171" i="4"/>
  <c r="S1171" i="4"/>
  <c r="L1171" i="4"/>
  <c r="F1171" i="4"/>
  <c r="AQ1170" i="4"/>
  <c r="AP1170" i="4"/>
  <c r="AO1170" i="4"/>
  <c r="AN1170" i="4"/>
  <c r="AG1170" i="4"/>
  <c r="Z1170" i="4"/>
  <c r="S1170" i="4"/>
  <c r="L1170" i="4"/>
  <c r="F1170" i="4"/>
  <c r="AQ1169" i="4"/>
  <c r="AP1169" i="4"/>
  <c r="AO1169" i="4"/>
  <c r="AN1169" i="4"/>
  <c r="AG1169" i="4"/>
  <c r="Z1169" i="4"/>
  <c r="S1169" i="4"/>
  <c r="L1169" i="4"/>
  <c r="F1169" i="4"/>
  <c r="AQ1168" i="4"/>
  <c r="AP1168" i="4"/>
  <c r="AO1168" i="4"/>
  <c r="AN1168" i="4"/>
  <c r="AF1168" i="4"/>
  <c r="AE1168" i="4"/>
  <c r="AD1168" i="4"/>
  <c r="AC1168" i="4"/>
  <c r="AB1168" i="4"/>
  <c r="X1168" i="4"/>
  <c r="W1168" i="4"/>
  <c r="V1168" i="4"/>
  <c r="U1168" i="4"/>
  <c r="R1168" i="4"/>
  <c r="Q1168" i="4"/>
  <c r="P1168" i="4"/>
  <c r="O1168" i="4"/>
  <c r="N1168" i="4"/>
  <c r="K1168" i="4"/>
  <c r="J1168" i="4"/>
  <c r="I1168" i="4"/>
  <c r="H1168" i="4"/>
  <c r="G1168" i="4"/>
  <c r="F1168" i="4"/>
  <c r="AF1167" i="4"/>
  <c r="AE1167" i="4"/>
  <c r="AD1167" i="4"/>
  <c r="AC1167" i="4"/>
  <c r="AB1167" i="4"/>
  <c r="Y1167" i="4"/>
  <c r="X1167" i="4"/>
  <c r="W1167" i="4"/>
  <c r="V1167" i="4"/>
  <c r="U1167" i="4"/>
  <c r="R1167" i="4"/>
  <c r="Q1167" i="4"/>
  <c r="P1167" i="4"/>
  <c r="O1167" i="4"/>
  <c r="N1167" i="4"/>
  <c r="K1167" i="4"/>
  <c r="J1167" i="4"/>
  <c r="I1167" i="4"/>
  <c r="H1167" i="4"/>
  <c r="G1167" i="4"/>
  <c r="AF1166" i="4"/>
  <c r="AE1166" i="4"/>
  <c r="AD1166" i="4"/>
  <c r="AC1166" i="4"/>
  <c r="AB1166" i="4"/>
  <c r="Y1166" i="4"/>
  <c r="X1166" i="4"/>
  <c r="W1166" i="4"/>
  <c r="V1166" i="4"/>
  <c r="U1166" i="4"/>
  <c r="R1166" i="4"/>
  <c r="Q1166" i="4"/>
  <c r="P1166" i="4"/>
  <c r="O1166" i="4"/>
  <c r="N1166" i="4"/>
  <c r="K1166" i="4"/>
  <c r="J1166" i="4"/>
  <c r="I1166" i="4"/>
  <c r="H1166" i="4"/>
  <c r="G1166" i="4"/>
  <c r="AF1165" i="4"/>
  <c r="AE1165" i="4"/>
  <c r="AD1165" i="4"/>
  <c r="AC1165" i="4"/>
  <c r="AB1165" i="4"/>
  <c r="Y1165" i="4"/>
  <c r="X1165" i="4"/>
  <c r="W1165" i="4"/>
  <c r="V1165" i="4"/>
  <c r="U1165" i="4"/>
  <c r="R1165" i="4"/>
  <c r="Q1165" i="4"/>
  <c r="P1165" i="4"/>
  <c r="O1165" i="4"/>
  <c r="N1165" i="4"/>
  <c r="K1165" i="4"/>
  <c r="J1165" i="4"/>
  <c r="I1165" i="4"/>
  <c r="H1165" i="4"/>
  <c r="G1165" i="4"/>
  <c r="AF1164" i="4"/>
  <c r="AE1164" i="4"/>
  <c r="AD1164" i="4"/>
  <c r="AC1164" i="4"/>
  <c r="AB1164" i="4"/>
  <c r="Y1164" i="4"/>
  <c r="X1164" i="4"/>
  <c r="W1164" i="4"/>
  <c r="V1164" i="4"/>
  <c r="U1164" i="4"/>
  <c r="R1164" i="4"/>
  <c r="Q1164" i="4"/>
  <c r="P1164" i="4"/>
  <c r="O1164" i="4"/>
  <c r="N1164" i="4"/>
  <c r="K1164" i="4"/>
  <c r="J1164" i="4"/>
  <c r="I1164" i="4"/>
  <c r="H1164" i="4"/>
  <c r="G1164" i="4"/>
  <c r="AL1163" i="4"/>
  <c r="AK1163" i="4"/>
  <c r="AJ1163" i="4"/>
  <c r="AF1163" i="4"/>
  <c r="AE1163" i="4"/>
  <c r="AD1163" i="4"/>
  <c r="AC1163" i="4"/>
  <c r="AB1163" i="4"/>
  <c r="Y1163" i="4"/>
  <c r="Y1168" i="4" s="1"/>
  <c r="X1163" i="4"/>
  <c r="W1163" i="4"/>
  <c r="V1163" i="4"/>
  <c r="U1163" i="4"/>
  <c r="R1163" i="4"/>
  <c r="Q1163" i="4"/>
  <c r="P1163" i="4"/>
  <c r="O1163" i="4"/>
  <c r="N1163" i="4"/>
  <c r="K1163" i="4"/>
  <c r="J1163" i="4"/>
  <c r="I1163" i="4"/>
  <c r="H1163" i="4"/>
  <c r="G1163" i="4"/>
  <c r="AQ1161" i="4"/>
  <c r="AP1161" i="4"/>
  <c r="AO1161" i="4"/>
  <c r="AN1161" i="4"/>
  <c r="AG1161" i="4"/>
  <c r="Z1161" i="4"/>
  <c r="S1161" i="4"/>
  <c r="L1161" i="4"/>
  <c r="F1161" i="4"/>
  <c r="AQ1160" i="4"/>
  <c r="AP1160" i="4"/>
  <c r="AO1160" i="4"/>
  <c r="AN1160" i="4"/>
  <c r="AG1160" i="4"/>
  <c r="Z1160" i="4"/>
  <c r="S1160" i="4"/>
  <c r="L1160" i="4"/>
  <c r="F1160" i="4"/>
  <c r="AQ1159" i="4"/>
  <c r="AP1159" i="4"/>
  <c r="AO1159" i="4"/>
  <c r="AN1159" i="4"/>
  <c r="AG1159" i="4"/>
  <c r="Z1159" i="4"/>
  <c r="S1159" i="4"/>
  <c r="L1159" i="4"/>
  <c r="F1159" i="4"/>
  <c r="AQ1158" i="4"/>
  <c r="AP1158" i="4"/>
  <c r="AO1158" i="4"/>
  <c r="AN1158" i="4"/>
  <c r="AG1158" i="4"/>
  <c r="Z1158" i="4"/>
  <c r="S1158" i="4"/>
  <c r="L1158" i="4"/>
  <c r="F1158" i="4"/>
  <c r="AQ1157" i="4"/>
  <c r="AP1157" i="4"/>
  <c r="AO1157" i="4"/>
  <c r="AN1157" i="4"/>
  <c r="AG1157" i="4"/>
  <c r="Z1157" i="4"/>
  <c r="S1157" i="4"/>
  <c r="L1157" i="4"/>
  <c r="F1157" i="4"/>
  <c r="AQ1156" i="4"/>
  <c r="AP1156" i="4"/>
  <c r="AO1156" i="4"/>
  <c r="AN1156" i="4"/>
  <c r="AG1156" i="4"/>
  <c r="Z1156" i="4"/>
  <c r="S1156" i="4"/>
  <c r="L1156" i="4"/>
  <c r="F1156" i="4"/>
  <c r="AQ1155" i="4"/>
  <c r="AP1155" i="4"/>
  <c r="AO1155" i="4"/>
  <c r="AN1155" i="4"/>
  <c r="AF1155" i="4"/>
  <c r="AE1155" i="4"/>
  <c r="AD1155" i="4"/>
  <c r="AC1155" i="4"/>
  <c r="AB1155" i="4"/>
  <c r="X1155" i="4"/>
  <c r="W1155" i="4"/>
  <c r="V1155" i="4"/>
  <c r="U1155" i="4"/>
  <c r="R1155" i="4"/>
  <c r="Q1155" i="4"/>
  <c r="P1155" i="4"/>
  <c r="O1155" i="4"/>
  <c r="N1155" i="4"/>
  <c r="K1155" i="4"/>
  <c r="J1155" i="4"/>
  <c r="I1155" i="4"/>
  <c r="H1155" i="4"/>
  <c r="G1155" i="4"/>
  <c r="F1155" i="4"/>
  <c r="AF1154" i="4"/>
  <c r="AE1154" i="4"/>
  <c r="AD1154" i="4"/>
  <c r="AC1154" i="4"/>
  <c r="AB1154" i="4"/>
  <c r="Y1154" i="4"/>
  <c r="X1154" i="4"/>
  <c r="W1154" i="4"/>
  <c r="V1154" i="4"/>
  <c r="U1154" i="4"/>
  <c r="R1154" i="4"/>
  <c r="Q1154" i="4"/>
  <c r="P1154" i="4"/>
  <c r="O1154" i="4"/>
  <c r="N1154" i="4"/>
  <c r="K1154" i="4"/>
  <c r="J1154" i="4"/>
  <c r="I1154" i="4"/>
  <c r="H1154" i="4"/>
  <c r="G1154" i="4"/>
  <c r="AF1153" i="4"/>
  <c r="AE1153" i="4"/>
  <c r="AD1153" i="4"/>
  <c r="AC1153" i="4"/>
  <c r="AB1153" i="4"/>
  <c r="Y1153" i="4"/>
  <c r="X1153" i="4"/>
  <c r="W1153" i="4"/>
  <c r="V1153" i="4"/>
  <c r="U1153" i="4"/>
  <c r="R1153" i="4"/>
  <c r="Q1153" i="4"/>
  <c r="P1153" i="4"/>
  <c r="O1153" i="4"/>
  <c r="N1153" i="4"/>
  <c r="K1153" i="4"/>
  <c r="J1153" i="4"/>
  <c r="I1153" i="4"/>
  <c r="H1153" i="4"/>
  <c r="G1153" i="4"/>
  <c r="AF1152" i="4"/>
  <c r="AE1152" i="4"/>
  <c r="AD1152" i="4"/>
  <c r="AC1152" i="4"/>
  <c r="AB1152" i="4"/>
  <c r="Y1152" i="4"/>
  <c r="X1152" i="4"/>
  <c r="W1152" i="4"/>
  <c r="V1152" i="4"/>
  <c r="U1152" i="4"/>
  <c r="R1152" i="4"/>
  <c r="Q1152" i="4"/>
  <c r="P1152" i="4"/>
  <c r="O1152" i="4"/>
  <c r="N1152" i="4"/>
  <c r="K1152" i="4"/>
  <c r="J1152" i="4"/>
  <c r="I1152" i="4"/>
  <c r="H1152" i="4"/>
  <c r="G1152" i="4"/>
  <c r="AF1151" i="4"/>
  <c r="AE1151" i="4"/>
  <c r="AD1151" i="4"/>
  <c r="AC1151" i="4"/>
  <c r="AB1151" i="4"/>
  <c r="Y1151" i="4"/>
  <c r="X1151" i="4"/>
  <c r="W1151" i="4"/>
  <c r="V1151" i="4"/>
  <c r="U1151" i="4"/>
  <c r="R1151" i="4"/>
  <c r="Q1151" i="4"/>
  <c r="P1151" i="4"/>
  <c r="O1151" i="4"/>
  <c r="N1151" i="4"/>
  <c r="K1151" i="4"/>
  <c r="J1151" i="4"/>
  <c r="I1151" i="4"/>
  <c r="H1151" i="4"/>
  <c r="G1151" i="4"/>
  <c r="AL1150" i="4"/>
  <c r="AK1150" i="4"/>
  <c r="AJ1150" i="4"/>
  <c r="AF1150" i="4"/>
  <c r="AE1150" i="4"/>
  <c r="AD1150" i="4"/>
  <c r="AC1150" i="4"/>
  <c r="AB1150" i="4"/>
  <c r="Y1150" i="4"/>
  <c r="Y1155" i="4" s="1"/>
  <c r="X1150" i="4"/>
  <c r="W1150" i="4"/>
  <c r="V1150" i="4"/>
  <c r="U1150" i="4"/>
  <c r="R1150" i="4"/>
  <c r="Q1150" i="4"/>
  <c r="P1150" i="4"/>
  <c r="O1150" i="4"/>
  <c r="N1150" i="4"/>
  <c r="K1150" i="4"/>
  <c r="J1150" i="4"/>
  <c r="I1150" i="4"/>
  <c r="H1150" i="4"/>
  <c r="G1150" i="4"/>
  <c r="AQ1148" i="4"/>
  <c r="AP1148" i="4"/>
  <c r="AO1148" i="4"/>
  <c r="AN1148" i="4"/>
  <c r="AG1148" i="4"/>
  <c r="Z1148" i="4"/>
  <c r="S1148" i="4"/>
  <c r="L1148" i="4"/>
  <c r="F1148" i="4"/>
  <c r="AQ1147" i="4"/>
  <c r="AP1147" i="4"/>
  <c r="AO1147" i="4"/>
  <c r="AN1147" i="4"/>
  <c r="AG1147" i="4"/>
  <c r="Z1147" i="4"/>
  <c r="S1147" i="4"/>
  <c r="L1147" i="4"/>
  <c r="F1147" i="4"/>
  <c r="AQ1146" i="4"/>
  <c r="AP1146" i="4"/>
  <c r="AO1146" i="4"/>
  <c r="AN1146" i="4"/>
  <c r="AG1146" i="4"/>
  <c r="Z1146" i="4"/>
  <c r="S1146" i="4"/>
  <c r="L1146" i="4"/>
  <c r="F1146" i="4"/>
  <c r="AQ1145" i="4"/>
  <c r="AP1145" i="4"/>
  <c r="AO1145" i="4"/>
  <c r="AN1145" i="4"/>
  <c r="AG1145" i="4"/>
  <c r="Z1145" i="4"/>
  <c r="S1145" i="4"/>
  <c r="L1145" i="4"/>
  <c r="F1145" i="4"/>
  <c r="AQ1144" i="4"/>
  <c r="AP1144" i="4"/>
  <c r="AO1144" i="4"/>
  <c r="AN1144" i="4"/>
  <c r="AG1144" i="4"/>
  <c r="Z1144" i="4"/>
  <c r="S1144" i="4"/>
  <c r="L1144" i="4"/>
  <c r="F1144" i="4"/>
  <c r="AQ1143" i="4"/>
  <c r="AP1143" i="4"/>
  <c r="AO1143" i="4"/>
  <c r="AN1143" i="4"/>
  <c r="AG1143" i="4"/>
  <c r="Z1143" i="4"/>
  <c r="S1143" i="4"/>
  <c r="L1143" i="4"/>
  <c r="F1143" i="4"/>
  <c r="AQ1142" i="4"/>
  <c r="AP1142" i="4"/>
  <c r="AO1142" i="4"/>
  <c r="AN1142" i="4"/>
  <c r="AF1142" i="4"/>
  <c r="AE1142" i="4"/>
  <c r="AD1142" i="4"/>
  <c r="AC1142" i="4"/>
  <c r="AB1142" i="4"/>
  <c r="X1142" i="4"/>
  <c r="W1142" i="4"/>
  <c r="V1142" i="4"/>
  <c r="U1142" i="4"/>
  <c r="R1142" i="4"/>
  <c r="Q1142" i="4"/>
  <c r="P1142" i="4"/>
  <c r="O1142" i="4"/>
  <c r="N1142" i="4"/>
  <c r="K1142" i="4"/>
  <c r="J1142" i="4"/>
  <c r="I1142" i="4"/>
  <c r="H1142" i="4"/>
  <c r="G1142" i="4"/>
  <c r="F1142" i="4"/>
  <c r="AF1141" i="4"/>
  <c r="AE1141" i="4"/>
  <c r="AD1141" i="4"/>
  <c r="AC1141" i="4"/>
  <c r="AB1141" i="4"/>
  <c r="Y1141" i="4"/>
  <c r="X1141" i="4"/>
  <c r="W1141" i="4"/>
  <c r="V1141" i="4"/>
  <c r="U1141" i="4"/>
  <c r="R1141" i="4"/>
  <c r="Q1141" i="4"/>
  <c r="P1141" i="4"/>
  <c r="O1141" i="4"/>
  <c r="N1141" i="4"/>
  <c r="K1141" i="4"/>
  <c r="J1141" i="4"/>
  <c r="I1141" i="4"/>
  <c r="H1141" i="4"/>
  <c r="G1141" i="4"/>
  <c r="AF1140" i="4"/>
  <c r="AE1140" i="4"/>
  <c r="AD1140" i="4"/>
  <c r="AC1140" i="4"/>
  <c r="AB1140" i="4"/>
  <c r="Y1140" i="4"/>
  <c r="X1140" i="4"/>
  <c r="W1140" i="4"/>
  <c r="V1140" i="4"/>
  <c r="U1140" i="4"/>
  <c r="R1140" i="4"/>
  <c r="Q1140" i="4"/>
  <c r="P1140" i="4"/>
  <c r="O1140" i="4"/>
  <c r="N1140" i="4"/>
  <c r="K1140" i="4"/>
  <c r="J1140" i="4"/>
  <c r="I1140" i="4"/>
  <c r="H1140" i="4"/>
  <c r="G1140" i="4"/>
  <c r="AF1139" i="4"/>
  <c r="AE1139" i="4"/>
  <c r="AD1139" i="4"/>
  <c r="AC1139" i="4"/>
  <c r="AB1139" i="4"/>
  <c r="Y1139" i="4"/>
  <c r="X1139" i="4"/>
  <c r="W1139" i="4"/>
  <c r="V1139" i="4"/>
  <c r="U1139" i="4"/>
  <c r="R1139" i="4"/>
  <c r="Q1139" i="4"/>
  <c r="P1139" i="4"/>
  <c r="O1139" i="4"/>
  <c r="N1139" i="4"/>
  <c r="K1139" i="4"/>
  <c r="J1139" i="4"/>
  <c r="I1139" i="4"/>
  <c r="H1139" i="4"/>
  <c r="G1139" i="4"/>
  <c r="AF1138" i="4"/>
  <c r="AE1138" i="4"/>
  <c r="AD1138" i="4"/>
  <c r="AC1138" i="4"/>
  <c r="AB1138" i="4"/>
  <c r="Y1138" i="4"/>
  <c r="X1138" i="4"/>
  <c r="W1138" i="4"/>
  <c r="V1138" i="4"/>
  <c r="U1138" i="4"/>
  <c r="R1138" i="4"/>
  <c r="Q1138" i="4"/>
  <c r="P1138" i="4"/>
  <c r="O1138" i="4"/>
  <c r="N1138" i="4"/>
  <c r="K1138" i="4"/>
  <c r="J1138" i="4"/>
  <c r="I1138" i="4"/>
  <c r="H1138" i="4"/>
  <c r="G1138" i="4"/>
  <c r="AL1137" i="4"/>
  <c r="AK1137" i="4"/>
  <c r="AJ1137" i="4"/>
  <c r="AF1137" i="4"/>
  <c r="AE1137" i="4"/>
  <c r="AD1137" i="4"/>
  <c r="AC1137" i="4"/>
  <c r="AB1137" i="4"/>
  <c r="Y1137" i="4"/>
  <c r="Y1142" i="4" s="1"/>
  <c r="X1137" i="4"/>
  <c r="W1137" i="4"/>
  <c r="V1137" i="4"/>
  <c r="U1137" i="4"/>
  <c r="R1137" i="4"/>
  <c r="Q1137" i="4"/>
  <c r="P1137" i="4"/>
  <c r="O1137" i="4"/>
  <c r="N1137" i="4"/>
  <c r="K1137" i="4"/>
  <c r="J1137" i="4"/>
  <c r="I1137" i="4"/>
  <c r="H1137" i="4"/>
  <c r="G1137" i="4"/>
  <c r="AQ1135" i="4"/>
  <c r="AP1135" i="4"/>
  <c r="AO1135" i="4"/>
  <c r="AN1135" i="4"/>
  <c r="AG1135" i="4"/>
  <c r="Z1135" i="4"/>
  <c r="S1135" i="4"/>
  <c r="L1135" i="4"/>
  <c r="F1135" i="4"/>
  <c r="AQ1134" i="4"/>
  <c r="AP1134" i="4"/>
  <c r="AO1134" i="4"/>
  <c r="AN1134" i="4"/>
  <c r="AG1134" i="4"/>
  <c r="Z1134" i="4"/>
  <c r="S1134" i="4"/>
  <c r="L1134" i="4"/>
  <c r="F1134" i="4"/>
  <c r="AQ1133" i="4"/>
  <c r="AP1133" i="4"/>
  <c r="AO1133" i="4"/>
  <c r="AN1133" i="4"/>
  <c r="AG1133" i="4"/>
  <c r="Z1133" i="4"/>
  <c r="S1133" i="4"/>
  <c r="L1133" i="4"/>
  <c r="F1133" i="4"/>
  <c r="AQ1132" i="4"/>
  <c r="AP1132" i="4"/>
  <c r="AO1132" i="4"/>
  <c r="AN1132" i="4"/>
  <c r="AG1132" i="4"/>
  <c r="Z1132" i="4"/>
  <c r="S1132" i="4"/>
  <c r="L1132" i="4"/>
  <c r="F1132" i="4"/>
  <c r="AQ1131" i="4"/>
  <c r="AP1131" i="4"/>
  <c r="AO1131" i="4"/>
  <c r="AN1131" i="4"/>
  <c r="AG1131" i="4"/>
  <c r="Z1131" i="4"/>
  <c r="S1131" i="4"/>
  <c r="L1131" i="4"/>
  <c r="F1131" i="4"/>
  <c r="AQ1130" i="4"/>
  <c r="AP1130" i="4"/>
  <c r="AO1130" i="4"/>
  <c r="AN1130" i="4"/>
  <c r="AG1130" i="4"/>
  <c r="Z1130" i="4"/>
  <c r="S1130" i="4"/>
  <c r="L1130" i="4"/>
  <c r="F1130" i="4"/>
  <c r="AQ1129" i="4"/>
  <c r="AP1129" i="4"/>
  <c r="AO1129" i="4"/>
  <c r="AN1129" i="4"/>
  <c r="AF1129" i="4"/>
  <c r="AE1129" i="4"/>
  <c r="AD1129" i="4"/>
  <c r="AC1129" i="4"/>
  <c r="AB1129" i="4"/>
  <c r="X1129" i="4"/>
  <c r="W1129" i="4"/>
  <c r="V1129" i="4"/>
  <c r="U1129" i="4"/>
  <c r="R1129" i="4"/>
  <c r="Q1129" i="4"/>
  <c r="P1129" i="4"/>
  <c r="O1129" i="4"/>
  <c r="N1129" i="4"/>
  <c r="K1129" i="4"/>
  <c r="J1129" i="4"/>
  <c r="I1129" i="4"/>
  <c r="H1129" i="4"/>
  <c r="G1129" i="4"/>
  <c r="F1129" i="4"/>
  <c r="AF1128" i="4"/>
  <c r="AE1128" i="4"/>
  <c r="AD1128" i="4"/>
  <c r="AC1128" i="4"/>
  <c r="AB1128" i="4"/>
  <c r="Y1128" i="4"/>
  <c r="X1128" i="4"/>
  <c r="W1128" i="4"/>
  <c r="V1128" i="4"/>
  <c r="U1128" i="4"/>
  <c r="R1128" i="4"/>
  <c r="Q1128" i="4"/>
  <c r="P1128" i="4"/>
  <c r="O1128" i="4"/>
  <c r="N1128" i="4"/>
  <c r="K1128" i="4"/>
  <c r="J1128" i="4"/>
  <c r="I1128" i="4"/>
  <c r="H1128" i="4"/>
  <c r="G1128" i="4"/>
  <c r="AF1127" i="4"/>
  <c r="AE1127" i="4"/>
  <c r="AD1127" i="4"/>
  <c r="AC1127" i="4"/>
  <c r="AB1127" i="4"/>
  <c r="Y1127" i="4"/>
  <c r="X1127" i="4"/>
  <c r="W1127" i="4"/>
  <c r="V1127" i="4"/>
  <c r="U1127" i="4"/>
  <c r="R1127" i="4"/>
  <c r="Q1127" i="4"/>
  <c r="P1127" i="4"/>
  <c r="O1127" i="4"/>
  <c r="N1127" i="4"/>
  <c r="K1127" i="4"/>
  <c r="J1127" i="4"/>
  <c r="I1127" i="4"/>
  <c r="H1127" i="4"/>
  <c r="G1127" i="4"/>
  <c r="AF1126" i="4"/>
  <c r="AE1126" i="4"/>
  <c r="AD1126" i="4"/>
  <c r="AC1126" i="4"/>
  <c r="AB1126" i="4"/>
  <c r="Y1126" i="4"/>
  <c r="X1126" i="4"/>
  <c r="W1126" i="4"/>
  <c r="V1126" i="4"/>
  <c r="U1126" i="4"/>
  <c r="R1126" i="4"/>
  <c r="Q1126" i="4"/>
  <c r="P1126" i="4"/>
  <c r="O1126" i="4"/>
  <c r="N1126" i="4"/>
  <c r="K1126" i="4"/>
  <c r="J1126" i="4"/>
  <c r="I1126" i="4"/>
  <c r="H1126" i="4"/>
  <c r="G1126" i="4"/>
  <c r="AF1125" i="4"/>
  <c r="AE1125" i="4"/>
  <c r="AD1125" i="4"/>
  <c r="AC1125" i="4"/>
  <c r="AB1125" i="4"/>
  <c r="Y1125" i="4"/>
  <c r="X1125" i="4"/>
  <c r="W1125" i="4"/>
  <c r="V1125" i="4"/>
  <c r="U1125" i="4"/>
  <c r="R1125" i="4"/>
  <c r="Q1125" i="4"/>
  <c r="P1125" i="4"/>
  <c r="O1125" i="4"/>
  <c r="N1125" i="4"/>
  <c r="K1125" i="4"/>
  <c r="J1125" i="4"/>
  <c r="I1125" i="4"/>
  <c r="H1125" i="4"/>
  <c r="G1125" i="4"/>
  <c r="AL1124" i="4"/>
  <c r="AK1124" i="4"/>
  <c r="AJ1124" i="4"/>
  <c r="AF1124" i="4"/>
  <c r="AE1124" i="4"/>
  <c r="AD1124" i="4"/>
  <c r="AC1124" i="4"/>
  <c r="AB1124" i="4"/>
  <c r="Y1124" i="4"/>
  <c r="Y1129" i="4" s="1"/>
  <c r="X1124" i="4"/>
  <c r="W1124" i="4"/>
  <c r="V1124" i="4"/>
  <c r="U1124" i="4"/>
  <c r="R1124" i="4"/>
  <c r="Q1124" i="4"/>
  <c r="P1124" i="4"/>
  <c r="O1124" i="4"/>
  <c r="N1124" i="4"/>
  <c r="K1124" i="4"/>
  <c r="J1124" i="4"/>
  <c r="I1124" i="4"/>
  <c r="H1124" i="4"/>
  <c r="G1124" i="4"/>
  <c r="AQ1122" i="4"/>
  <c r="AP1122" i="4"/>
  <c r="AO1122" i="4"/>
  <c r="AN1122" i="4"/>
  <c r="AG1122" i="4"/>
  <c r="Z1122" i="4"/>
  <c r="S1122" i="4"/>
  <c r="L1122" i="4"/>
  <c r="F1122" i="4"/>
  <c r="AQ1121" i="4"/>
  <c r="AP1121" i="4"/>
  <c r="AO1121" i="4"/>
  <c r="AN1121" i="4"/>
  <c r="AG1121" i="4"/>
  <c r="Z1121" i="4"/>
  <c r="S1121" i="4"/>
  <c r="L1121" i="4"/>
  <c r="F1121" i="4"/>
  <c r="AQ1120" i="4"/>
  <c r="AP1120" i="4"/>
  <c r="AO1120" i="4"/>
  <c r="AN1120" i="4"/>
  <c r="AG1120" i="4"/>
  <c r="Z1120" i="4"/>
  <c r="S1120" i="4"/>
  <c r="L1120" i="4"/>
  <c r="F1120" i="4"/>
  <c r="AQ1119" i="4"/>
  <c r="AP1119" i="4"/>
  <c r="AO1119" i="4"/>
  <c r="AN1119" i="4"/>
  <c r="AG1119" i="4"/>
  <c r="Z1119" i="4"/>
  <c r="S1119" i="4"/>
  <c r="L1119" i="4"/>
  <c r="F1119" i="4"/>
  <c r="AQ1118" i="4"/>
  <c r="AP1118" i="4"/>
  <c r="AO1118" i="4"/>
  <c r="AN1118" i="4"/>
  <c r="AG1118" i="4"/>
  <c r="Z1118" i="4"/>
  <c r="S1118" i="4"/>
  <c r="L1118" i="4"/>
  <c r="F1118" i="4"/>
  <c r="AQ1117" i="4"/>
  <c r="AP1117" i="4"/>
  <c r="AO1117" i="4"/>
  <c r="AN1117" i="4"/>
  <c r="AG1117" i="4"/>
  <c r="Z1117" i="4"/>
  <c r="S1117" i="4"/>
  <c r="L1117" i="4"/>
  <c r="F1117" i="4"/>
  <c r="AQ1116" i="4"/>
  <c r="AP1116" i="4"/>
  <c r="AO1116" i="4"/>
  <c r="AN1116" i="4"/>
  <c r="AF1116" i="4"/>
  <c r="AE1116" i="4"/>
  <c r="AD1116" i="4"/>
  <c r="AC1116" i="4"/>
  <c r="AB1116" i="4"/>
  <c r="X1116" i="4"/>
  <c r="W1116" i="4"/>
  <c r="V1116" i="4"/>
  <c r="U1116" i="4"/>
  <c r="R1116" i="4"/>
  <c r="Q1116" i="4"/>
  <c r="P1116" i="4"/>
  <c r="O1116" i="4"/>
  <c r="N1116" i="4"/>
  <c r="K1116" i="4"/>
  <c r="J1116" i="4"/>
  <c r="I1116" i="4"/>
  <c r="H1116" i="4"/>
  <c r="G1116" i="4"/>
  <c r="F1116" i="4"/>
  <c r="AF1115" i="4"/>
  <c r="AE1115" i="4"/>
  <c r="AD1115" i="4"/>
  <c r="AC1115" i="4"/>
  <c r="AB1115" i="4"/>
  <c r="Y1115" i="4"/>
  <c r="X1115" i="4"/>
  <c r="W1115" i="4"/>
  <c r="V1115" i="4"/>
  <c r="U1115" i="4"/>
  <c r="R1115" i="4"/>
  <c r="Q1115" i="4"/>
  <c r="P1115" i="4"/>
  <c r="O1115" i="4"/>
  <c r="N1115" i="4"/>
  <c r="K1115" i="4"/>
  <c r="J1115" i="4"/>
  <c r="I1115" i="4"/>
  <c r="H1115" i="4"/>
  <c r="G1115" i="4"/>
  <c r="AF1114" i="4"/>
  <c r="AE1114" i="4"/>
  <c r="AD1114" i="4"/>
  <c r="AC1114" i="4"/>
  <c r="AB1114" i="4"/>
  <c r="Y1114" i="4"/>
  <c r="X1114" i="4"/>
  <c r="W1114" i="4"/>
  <c r="V1114" i="4"/>
  <c r="U1114" i="4"/>
  <c r="R1114" i="4"/>
  <c r="Q1114" i="4"/>
  <c r="P1114" i="4"/>
  <c r="O1114" i="4"/>
  <c r="N1114" i="4"/>
  <c r="K1114" i="4"/>
  <c r="J1114" i="4"/>
  <c r="I1114" i="4"/>
  <c r="H1114" i="4"/>
  <c r="G1114" i="4"/>
  <c r="AF1113" i="4"/>
  <c r="AE1113" i="4"/>
  <c r="AD1113" i="4"/>
  <c r="AC1113" i="4"/>
  <c r="AB1113" i="4"/>
  <c r="Y1113" i="4"/>
  <c r="X1113" i="4"/>
  <c r="W1113" i="4"/>
  <c r="V1113" i="4"/>
  <c r="U1113" i="4"/>
  <c r="R1113" i="4"/>
  <c r="Q1113" i="4"/>
  <c r="P1113" i="4"/>
  <c r="O1113" i="4"/>
  <c r="N1113" i="4"/>
  <c r="K1113" i="4"/>
  <c r="J1113" i="4"/>
  <c r="I1113" i="4"/>
  <c r="H1113" i="4"/>
  <c r="G1113" i="4"/>
  <c r="AF1112" i="4"/>
  <c r="AE1112" i="4"/>
  <c r="AD1112" i="4"/>
  <c r="AC1112" i="4"/>
  <c r="AB1112" i="4"/>
  <c r="Y1112" i="4"/>
  <c r="X1112" i="4"/>
  <c r="W1112" i="4"/>
  <c r="V1112" i="4"/>
  <c r="U1112" i="4"/>
  <c r="R1112" i="4"/>
  <c r="Q1112" i="4"/>
  <c r="P1112" i="4"/>
  <c r="O1112" i="4"/>
  <c r="N1112" i="4"/>
  <c r="K1112" i="4"/>
  <c r="J1112" i="4"/>
  <c r="I1112" i="4"/>
  <c r="H1112" i="4"/>
  <c r="G1112" i="4"/>
  <c r="AL1111" i="4"/>
  <c r="AK1111" i="4"/>
  <c r="AJ1111" i="4"/>
  <c r="AF1111" i="4"/>
  <c r="AE1111" i="4"/>
  <c r="AD1111" i="4"/>
  <c r="AC1111" i="4"/>
  <c r="AB1111" i="4"/>
  <c r="Y1111" i="4"/>
  <c r="Y1116" i="4" s="1"/>
  <c r="X1111" i="4"/>
  <c r="W1111" i="4"/>
  <c r="V1111" i="4"/>
  <c r="U1111" i="4"/>
  <c r="R1111" i="4"/>
  <c r="Q1111" i="4"/>
  <c r="P1111" i="4"/>
  <c r="O1111" i="4"/>
  <c r="N1111" i="4"/>
  <c r="K1111" i="4"/>
  <c r="J1111" i="4"/>
  <c r="I1111" i="4"/>
  <c r="H1111" i="4"/>
  <c r="G1111" i="4"/>
  <c r="AQ1109" i="4"/>
  <c r="AP1109" i="4"/>
  <c r="AO1109" i="4"/>
  <c r="AN1109" i="4"/>
  <c r="AG1109" i="4"/>
  <c r="Z1109" i="4"/>
  <c r="S1109" i="4"/>
  <c r="L1109" i="4"/>
  <c r="F1109" i="4"/>
  <c r="AQ1108" i="4"/>
  <c r="AP1108" i="4"/>
  <c r="AO1108" i="4"/>
  <c r="AN1108" i="4"/>
  <c r="AG1108" i="4"/>
  <c r="Z1108" i="4"/>
  <c r="S1108" i="4"/>
  <c r="L1108" i="4"/>
  <c r="F1108" i="4"/>
  <c r="AQ1107" i="4"/>
  <c r="AP1107" i="4"/>
  <c r="AO1107" i="4"/>
  <c r="AN1107" i="4"/>
  <c r="AG1107" i="4"/>
  <c r="Z1107" i="4"/>
  <c r="S1107" i="4"/>
  <c r="L1107" i="4"/>
  <c r="F1107" i="4"/>
  <c r="AQ1106" i="4"/>
  <c r="AP1106" i="4"/>
  <c r="AO1106" i="4"/>
  <c r="AN1106" i="4"/>
  <c r="AG1106" i="4"/>
  <c r="Z1106" i="4"/>
  <c r="S1106" i="4"/>
  <c r="L1106" i="4"/>
  <c r="F1106" i="4"/>
  <c r="AQ1105" i="4"/>
  <c r="AP1105" i="4"/>
  <c r="AO1105" i="4"/>
  <c r="AN1105" i="4"/>
  <c r="AG1105" i="4"/>
  <c r="Z1105" i="4"/>
  <c r="S1105" i="4"/>
  <c r="L1105" i="4"/>
  <c r="F1105" i="4"/>
  <c r="AQ1104" i="4"/>
  <c r="AP1104" i="4"/>
  <c r="AO1104" i="4"/>
  <c r="AN1104" i="4"/>
  <c r="AG1104" i="4"/>
  <c r="Z1104" i="4"/>
  <c r="S1104" i="4"/>
  <c r="L1104" i="4"/>
  <c r="F1104" i="4"/>
  <c r="AQ1103" i="4"/>
  <c r="AP1103" i="4"/>
  <c r="AO1103" i="4"/>
  <c r="AN1103" i="4"/>
  <c r="AF1103" i="4"/>
  <c r="AE1103" i="4"/>
  <c r="AD1103" i="4"/>
  <c r="AC1103" i="4"/>
  <c r="AB1103" i="4"/>
  <c r="X1103" i="4"/>
  <c r="W1103" i="4"/>
  <c r="V1103" i="4"/>
  <c r="U1103" i="4"/>
  <c r="R1103" i="4"/>
  <c r="Q1103" i="4"/>
  <c r="P1103" i="4"/>
  <c r="O1103" i="4"/>
  <c r="N1103" i="4"/>
  <c r="K1103" i="4"/>
  <c r="J1103" i="4"/>
  <c r="I1103" i="4"/>
  <c r="H1103" i="4"/>
  <c r="G1103" i="4"/>
  <c r="F1103" i="4"/>
  <c r="AF1102" i="4"/>
  <c r="AE1102" i="4"/>
  <c r="AD1102" i="4"/>
  <c r="AC1102" i="4"/>
  <c r="AB1102" i="4"/>
  <c r="Y1102" i="4"/>
  <c r="X1102" i="4"/>
  <c r="W1102" i="4"/>
  <c r="V1102" i="4"/>
  <c r="U1102" i="4"/>
  <c r="R1102" i="4"/>
  <c r="Q1102" i="4"/>
  <c r="P1102" i="4"/>
  <c r="O1102" i="4"/>
  <c r="N1102" i="4"/>
  <c r="K1102" i="4"/>
  <c r="J1102" i="4"/>
  <c r="I1102" i="4"/>
  <c r="H1102" i="4"/>
  <c r="G1102" i="4"/>
  <c r="AF1101" i="4"/>
  <c r="AE1101" i="4"/>
  <c r="AD1101" i="4"/>
  <c r="AC1101" i="4"/>
  <c r="AB1101" i="4"/>
  <c r="Y1101" i="4"/>
  <c r="X1101" i="4"/>
  <c r="W1101" i="4"/>
  <c r="V1101" i="4"/>
  <c r="U1101" i="4"/>
  <c r="R1101" i="4"/>
  <c r="Q1101" i="4"/>
  <c r="P1101" i="4"/>
  <c r="O1101" i="4"/>
  <c r="N1101" i="4"/>
  <c r="K1101" i="4"/>
  <c r="J1101" i="4"/>
  <c r="I1101" i="4"/>
  <c r="H1101" i="4"/>
  <c r="G1101" i="4"/>
  <c r="AF1100" i="4"/>
  <c r="AE1100" i="4"/>
  <c r="AD1100" i="4"/>
  <c r="AC1100" i="4"/>
  <c r="AB1100" i="4"/>
  <c r="Y1100" i="4"/>
  <c r="X1100" i="4"/>
  <c r="W1100" i="4"/>
  <c r="V1100" i="4"/>
  <c r="U1100" i="4"/>
  <c r="R1100" i="4"/>
  <c r="Q1100" i="4"/>
  <c r="P1100" i="4"/>
  <c r="O1100" i="4"/>
  <c r="N1100" i="4"/>
  <c r="K1100" i="4"/>
  <c r="J1100" i="4"/>
  <c r="I1100" i="4"/>
  <c r="H1100" i="4"/>
  <c r="G1100" i="4"/>
  <c r="AF1099" i="4"/>
  <c r="AE1099" i="4"/>
  <c r="AD1099" i="4"/>
  <c r="AC1099" i="4"/>
  <c r="AB1099" i="4"/>
  <c r="Y1099" i="4"/>
  <c r="X1099" i="4"/>
  <c r="W1099" i="4"/>
  <c r="V1099" i="4"/>
  <c r="U1099" i="4"/>
  <c r="R1099" i="4"/>
  <c r="Q1099" i="4"/>
  <c r="P1099" i="4"/>
  <c r="O1099" i="4"/>
  <c r="N1099" i="4"/>
  <c r="K1099" i="4"/>
  <c r="J1099" i="4"/>
  <c r="I1099" i="4"/>
  <c r="H1099" i="4"/>
  <c r="G1099" i="4"/>
  <c r="AL1098" i="4"/>
  <c r="AK1098" i="4"/>
  <c r="AJ1098" i="4"/>
  <c r="AF1098" i="4"/>
  <c r="AE1098" i="4"/>
  <c r="AD1098" i="4"/>
  <c r="AC1098" i="4"/>
  <c r="AB1098" i="4"/>
  <c r="Y1098" i="4"/>
  <c r="Y1103" i="4" s="1"/>
  <c r="X1098" i="4"/>
  <c r="W1098" i="4"/>
  <c r="V1098" i="4"/>
  <c r="U1098" i="4"/>
  <c r="R1098" i="4"/>
  <c r="Q1098" i="4"/>
  <c r="P1098" i="4"/>
  <c r="O1098" i="4"/>
  <c r="N1098" i="4"/>
  <c r="K1098" i="4"/>
  <c r="J1098" i="4"/>
  <c r="I1098" i="4"/>
  <c r="H1098" i="4"/>
  <c r="G1098" i="4"/>
  <c r="AQ1096" i="4"/>
  <c r="AP1096" i="4"/>
  <c r="AO1096" i="4"/>
  <c r="AN1096" i="4"/>
  <c r="AG1096" i="4"/>
  <c r="Z1096" i="4"/>
  <c r="S1096" i="4"/>
  <c r="L1096" i="4"/>
  <c r="F1096" i="4"/>
  <c r="AQ1095" i="4"/>
  <c r="AP1095" i="4"/>
  <c r="AO1095" i="4"/>
  <c r="AN1095" i="4"/>
  <c r="AG1095" i="4"/>
  <c r="Z1095" i="4"/>
  <c r="S1095" i="4"/>
  <c r="L1095" i="4"/>
  <c r="F1095" i="4"/>
  <c r="AQ1094" i="4"/>
  <c r="AP1094" i="4"/>
  <c r="AO1094" i="4"/>
  <c r="AN1094" i="4"/>
  <c r="AG1094" i="4"/>
  <c r="Z1094" i="4"/>
  <c r="S1094" i="4"/>
  <c r="L1094" i="4"/>
  <c r="F1094" i="4"/>
  <c r="AQ1093" i="4"/>
  <c r="AP1093" i="4"/>
  <c r="AO1093" i="4"/>
  <c r="AN1093" i="4"/>
  <c r="AG1093" i="4"/>
  <c r="Z1093" i="4"/>
  <c r="S1093" i="4"/>
  <c r="L1093" i="4"/>
  <c r="F1093" i="4"/>
  <c r="AQ1092" i="4"/>
  <c r="AP1092" i="4"/>
  <c r="AO1092" i="4"/>
  <c r="AN1092" i="4"/>
  <c r="AG1092" i="4"/>
  <c r="Z1092" i="4"/>
  <c r="S1092" i="4"/>
  <c r="L1092" i="4"/>
  <c r="F1092" i="4"/>
  <c r="AQ1091" i="4"/>
  <c r="AP1091" i="4"/>
  <c r="AO1091" i="4"/>
  <c r="AN1091" i="4"/>
  <c r="AG1091" i="4"/>
  <c r="Z1091" i="4"/>
  <c r="S1091" i="4"/>
  <c r="L1091" i="4"/>
  <c r="F1091" i="4"/>
  <c r="AQ1090" i="4"/>
  <c r="AP1090" i="4"/>
  <c r="AO1090" i="4"/>
  <c r="AN1090" i="4"/>
  <c r="AF1090" i="4"/>
  <c r="AE1090" i="4"/>
  <c r="AD1090" i="4"/>
  <c r="AC1090" i="4"/>
  <c r="AB1090" i="4"/>
  <c r="X1090" i="4"/>
  <c r="W1090" i="4"/>
  <c r="V1090" i="4"/>
  <c r="U1090" i="4"/>
  <c r="R1090" i="4"/>
  <c r="Q1090" i="4"/>
  <c r="P1090" i="4"/>
  <c r="O1090" i="4"/>
  <c r="N1090" i="4"/>
  <c r="K1090" i="4"/>
  <c r="J1090" i="4"/>
  <c r="I1090" i="4"/>
  <c r="H1090" i="4"/>
  <c r="G1090" i="4"/>
  <c r="F1090" i="4"/>
  <c r="AF1089" i="4"/>
  <c r="AE1089" i="4"/>
  <c r="AD1089" i="4"/>
  <c r="AC1089" i="4"/>
  <c r="AB1089" i="4"/>
  <c r="Y1089" i="4"/>
  <c r="X1089" i="4"/>
  <c r="W1089" i="4"/>
  <c r="V1089" i="4"/>
  <c r="U1089" i="4"/>
  <c r="R1089" i="4"/>
  <c r="Q1089" i="4"/>
  <c r="P1089" i="4"/>
  <c r="O1089" i="4"/>
  <c r="N1089" i="4"/>
  <c r="K1089" i="4"/>
  <c r="J1089" i="4"/>
  <c r="I1089" i="4"/>
  <c r="H1089" i="4"/>
  <c r="G1089" i="4"/>
  <c r="AF1088" i="4"/>
  <c r="AE1088" i="4"/>
  <c r="AD1088" i="4"/>
  <c r="AC1088" i="4"/>
  <c r="AB1088" i="4"/>
  <c r="Y1088" i="4"/>
  <c r="X1088" i="4"/>
  <c r="W1088" i="4"/>
  <c r="V1088" i="4"/>
  <c r="U1088" i="4"/>
  <c r="R1088" i="4"/>
  <c r="Q1088" i="4"/>
  <c r="P1088" i="4"/>
  <c r="O1088" i="4"/>
  <c r="N1088" i="4"/>
  <c r="K1088" i="4"/>
  <c r="J1088" i="4"/>
  <c r="I1088" i="4"/>
  <c r="H1088" i="4"/>
  <c r="G1088" i="4"/>
  <c r="AF1087" i="4"/>
  <c r="AE1087" i="4"/>
  <c r="AD1087" i="4"/>
  <c r="AC1087" i="4"/>
  <c r="AB1087" i="4"/>
  <c r="Y1087" i="4"/>
  <c r="X1087" i="4"/>
  <c r="W1087" i="4"/>
  <c r="V1087" i="4"/>
  <c r="U1087" i="4"/>
  <c r="R1087" i="4"/>
  <c r="Q1087" i="4"/>
  <c r="P1087" i="4"/>
  <c r="O1087" i="4"/>
  <c r="N1087" i="4"/>
  <c r="K1087" i="4"/>
  <c r="J1087" i="4"/>
  <c r="I1087" i="4"/>
  <c r="H1087" i="4"/>
  <c r="G1087" i="4"/>
  <c r="AF1086" i="4"/>
  <c r="AE1086" i="4"/>
  <c r="AD1086" i="4"/>
  <c r="AC1086" i="4"/>
  <c r="AB1086" i="4"/>
  <c r="Y1086" i="4"/>
  <c r="X1086" i="4"/>
  <c r="W1086" i="4"/>
  <c r="V1086" i="4"/>
  <c r="U1086" i="4"/>
  <c r="R1086" i="4"/>
  <c r="Q1086" i="4"/>
  <c r="P1086" i="4"/>
  <c r="O1086" i="4"/>
  <c r="N1086" i="4"/>
  <c r="K1086" i="4"/>
  <c r="J1086" i="4"/>
  <c r="I1086" i="4"/>
  <c r="H1086" i="4"/>
  <c r="G1086" i="4"/>
  <c r="AL1085" i="4"/>
  <c r="AK1085" i="4"/>
  <c r="AJ1085" i="4"/>
  <c r="AF1085" i="4"/>
  <c r="AE1085" i="4"/>
  <c r="AD1085" i="4"/>
  <c r="AC1085" i="4"/>
  <c r="AB1085" i="4"/>
  <c r="Y1085" i="4"/>
  <c r="Y1090" i="4" s="1"/>
  <c r="X1085" i="4"/>
  <c r="W1085" i="4"/>
  <c r="V1085" i="4"/>
  <c r="U1085" i="4"/>
  <c r="R1085" i="4"/>
  <c r="Q1085" i="4"/>
  <c r="P1085" i="4"/>
  <c r="O1085" i="4"/>
  <c r="N1085" i="4"/>
  <c r="K1085" i="4"/>
  <c r="J1085" i="4"/>
  <c r="I1085" i="4"/>
  <c r="H1085" i="4"/>
  <c r="G1085" i="4"/>
  <c r="AQ1083" i="4"/>
  <c r="AP1083" i="4"/>
  <c r="AO1083" i="4"/>
  <c r="AN1083" i="4"/>
  <c r="AG1083" i="4"/>
  <c r="Z1083" i="4"/>
  <c r="S1083" i="4"/>
  <c r="L1083" i="4"/>
  <c r="F1083" i="4"/>
  <c r="AQ1082" i="4"/>
  <c r="AP1082" i="4"/>
  <c r="AO1082" i="4"/>
  <c r="AN1082" i="4"/>
  <c r="AG1082" i="4"/>
  <c r="Z1082" i="4"/>
  <c r="S1082" i="4"/>
  <c r="L1082" i="4"/>
  <c r="F1082" i="4"/>
  <c r="AQ1081" i="4"/>
  <c r="AP1081" i="4"/>
  <c r="AO1081" i="4"/>
  <c r="AN1081" i="4"/>
  <c r="AG1081" i="4"/>
  <c r="Z1081" i="4"/>
  <c r="S1081" i="4"/>
  <c r="L1081" i="4"/>
  <c r="F1081" i="4"/>
  <c r="AQ1080" i="4"/>
  <c r="AP1080" i="4"/>
  <c r="AO1080" i="4"/>
  <c r="AN1080" i="4"/>
  <c r="AG1080" i="4"/>
  <c r="Z1080" i="4"/>
  <c r="S1080" i="4"/>
  <c r="L1080" i="4"/>
  <c r="F1080" i="4"/>
  <c r="AQ1079" i="4"/>
  <c r="AP1079" i="4"/>
  <c r="AO1079" i="4"/>
  <c r="AN1079" i="4"/>
  <c r="AG1079" i="4"/>
  <c r="Z1079" i="4"/>
  <c r="S1079" i="4"/>
  <c r="L1079" i="4"/>
  <c r="F1079" i="4"/>
  <c r="AQ1078" i="4"/>
  <c r="AP1078" i="4"/>
  <c r="AO1078" i="4"/>
  <c r="AN1078" i="4"/>
  <c r="AG1078" i="4"/>
  <c r="Z1078" i="4"/>
  <c r="S1078" i="4"/>
  <c r="L1078" i="4"/>
  <c r="F1078" i="4"/>
  <c r="AQ1077" i="4"/>
  <c r="AP1077" i="4"/>
  <c r="AO1077" i="4"/>
  <c r="AN1077" i="4"/>
  <c r="AF1077" i="4"/>
  <c r="AE1077" i="4"/>
  <c r="AD1077" i="4"/>
  <c r="AC1077" i="4"/>
  <c r="AB1077" i="4"/>
  <c r="X1077" i="4"/>
  <c r="W1077" i="4"/>
  <c r="V1077" i="4"/>
  <c r="U1077" i="4"/>
  <c r="R1077" i="4"/>
  <c r="Q1077" i="4"/>
  <c r="P1077" i="4"/>
  <c r="O1077" i="4"/>
  <c r="N1077" i="4"/>
  <c r="K1077" i="4"/>
  <c r="J1077" i="4"/>
  <c r="I1077" i="4"/>
  <c r="H1077" i="4"/>
  <c r="G1077" i="4"/>
  <c r="F1077" i="4"/>
  <c r="AF1076" i="4"/>
  <c r="AE1076" i="4"/>
  <c r="AD1076" i="4"/>
  <c r="AC1076" i="4"/>
  <c r="AB1076" i="4"/>
  <c r="Y1076" i="4"/>
  <c r="X1076" i="4"/>
  <c r="W1076" i="4"/>
  <c r="V1076" i="4"/>
  <c r="U1076" i="4"/>
  <c r="R1076" i="4"/>
  <c r="Q1076" i="4"/>
  <c r="P1076" i="4"/>
  <c r="O1076" i="4"/>
  <c r="N1076" i="4"/>
  <c r="K1076" i="4"/>
  <c r="J1076" i="4"/>
  <c r="I1076" i="4"/>
  <c r="H1076" i="4"/>
  <c r="G1076" i="4"/>
  <c r="AF1075" i="4"/>
  <c r="AE1075" i="4"/>
  <c r="AD1075" i="4"/>
  <c r="AC1075" i="4"/>
  <c r="AB1075" i="4"/>
  <c r="Y1075" i="4"/>
  <c r="X1075" i="4"/>
  <c r="W1075" i="4"/>
  <c r="V1075" i="4"/>
  <c r="U1075" i="4"/>
  <c r="R1075" i="4"/>
  <c r="Q1075" i="4"/>
  <c r="P1075" i="4"/>
  <c r="O1075" i="4"/>
  <c r="N1075" i="4"/>
  <c r="K1075" i="4"/>
  <c r="J1075" i="4"/>
  <c r="I1075" i="4"/>
  <c r="H1075" i="4"/>
  <c r="G1075" i="4"/>
  <c r="AF1074" i="4"/>
  <c r="AE1074" i="4"/>
  <c r="AD1074" i="4"/>
  <c r="AC1074" i="4"/>
  <c r="AB1074" i="4"/>
  <c r="Y1074" i="4"/>
  <c r="X1074" i="4"/>
  <c r="W1074" i="4"/>
  <c r="V1074" i="4"/>
  <c r="U1074" i="4"/>
  <c r="R1074" i="4"/>
  <c r="Q1074" i="4"/>
  <c r="P1074" i="4"/>
  <c r="O1074" i="4"/>
  <c r="N1074" i="4"/>
  <c r="K1074" i="4"/>
  <c r="J1074" i="4"/>
  <c r="I1074" i="4"/>
  <c r="H1074" i="4"/>
  <c r="G1074" i="4"/>
  <c r="AF1073" i="4"/>
  <c r="AE1073" i="4"/>
  <c r="AD1073" i="4"/>
  <c r="AC1073" i="4"/>
  <c r="AB1073" i="4"/>
  <c r="Y1073" i="4"/>
  <c r="X1073" i="4"/>
  <c r="W1073" i="4"/>
  <c r="V1073" i="4"/>
  <c r="U1073" i="4"/>
  <c r="R1073" i="4"/>
  <c r="Q1073" i="4"/>
  <c r="P1073" i="4"/>
  <c r="O1073" i="4"/>
  <c r="N1073" i="4"/>
  <c r="K1073" i="4"/>
  <c r="J1073" i="4"/>
  <c r="I1073" i="4"/>
  <c r="H1073" i="4"/>
  <c r="G1073" i="4"/>
  <c r="AL1072" i="4"/>
  <c r="AK1072" i="4"/>
  <c r="AJ1072" i="4"/>
  <c r="AF1072" i="4"/>
  <c r="AE1072" i="4"/>
  <c r="AD1072" i="4"/>
  <c r="AC1072" i="4"/>
  <c r="AB1072" i="4"/>
  <c r="Y1072" i="4"/>
  <c r="Y1077" i="4" s="1"/>
  <c r="X1072" i="4"/>
  <c r="W1072" i="4"/>
  <c r="V1072" i="4"/>
  <c r="U1072" i="4"/>
  <c r="R1072" i="4"/>
  <c r="Q1072" i="4"/>
  <c r="P1072" i="4"/>
  <c r="O1072" i="4"/>
  <c r="N1072" i="4"/>
  <c r="K1072" i="4"/>
  <c r="J1072" i="4"/>
  <c r="I1072" i="4"/>
  <c r="H1072" i="4"/>
  <c r="G1072" i="4"/>
  <c r="AQ1070" i="4"/>
  <c r="AP1070" i="4"/>
  <c r="AO1070" i="4"/>
  <c r="AN1070" i="4"/>
  <c r="AG1070" i="4"/>
  <c r="Z1070" i="4"/>
  <c r="S1070" i="4"/>
  <c r="L1070" i="4"/>
  <c r="F1070" i="4"/>
  <c r="AQ1069" i="4"/>
  <c r="AP1069" i="4"/>
  <c r="AO1069" i="4"/>
  <c r="AN1069" i="4"/>
  <c r="AG1069" i="4"/>
  <c r="Z1069" i="4"/>
  <c r="S1069" i="4"/>
  <c r="L1069" i="4"/>
  <c r="F1069" i="4"/>
  <c r="AQ1068" i="4"/>
  <c r="AP1068" i="4"/>
  <c r="AO1068" i="4"/>
  <c r="AN1068" i="4"/>
  <c r="AG1068" i="4"/>
  <c r="Z1068" i="4"/>
  <c r="S1068" i="4"/>
  <c r="L1068" i="4"/>
  <c r="F1068" i="4"/>
  <c r="AQ1067" i="4"/>
  <c r="AP1067" i="4"/>
  <c r="AO1067" i="4"/>
  <c r="AN1067" i="4"/>
  <c r="AG1067" i="4"/>
  <c r="Z1067" i="4"/>
  <c r="S1067" i="4"/>
  <c r="L1067" i="4"/>
  <c r="F1067" i="4"/>
  <c r="AQ1066" i="4"/>
  <c r="AP1066" i="4"/>
  <c r="AO1066" i="4"/>
  <c r="AN1066" i="4"/>
  <c r="AG1066" i="4"/>
  <c r="Z1066" i="4"/>
  <c r="S1066" i="4"/>
  <c r="L1066" i="4"/>
  <c r="F1066" i="4"/>
  <c r="AQ1065" i="4"/>
  <c r="AP1065" i="4"/>
  <c r="AO1065" i="4"/>
  <c r="AN1065" i="4"/>
  <c r="AG1065" i="4"/>
  <c r="Z1065" i="4"/>
  <c r="S1065" i="4"/>
  <c r="L1065" i="4"/>
  <c r="F1065" i="4"/>
  <c r="AQ1064" i="4"/>
  <c r="AP1064" i="4"/>
  <c r="AO1064" i="4"/>
  <c r="AN1064" i="4"/>
  <c r="AF1064" i="4"/>
  <c r="AE1064" i="4"/>
  <c r="AD1064" i="4"/>
  <c r="AC1064" i="4"/>
  <c r="AB1064" i="4"/>
  <c r="X1064" i="4"/>
  <c r="W1064" i="4"/>
  <c r="V1064" i="4"/>
  <c r="U1064" i="4"/>
  <c r="R1064" i="4"/>
  <c r="Q1064" i="4"/>
  <c r="P1064" i="4"/>
  <c r="O1064" i="4"/>
  <c r="N1064" i="4"/>
  <c r="K1064" i="4"/>
  <c r="J1064" i="4"/>
  <c r="I1064" i="4"/>
  <c r="H1064" i="4"/>
  <c r="G1064" i="4"/>
  <c r="F1064" i="4"/>
  <c r="AF1063" i="4"/>
  <c r="AE1063" i="4"/>
  <c r="AD1063" i="4"/>
  <c r="AC1063" i="4"/>
  <c r="AB1063" i="4"/>
  <c r="Y1063" i="4"/>
  <c r="X1063" i="4"/>
  <c r="W1063" i="4"/>
  <c r="V1063" i="4"/>
  <c r="U1063" i="4"/>
  <c r="R1063" i="4"/>
  <c r="Q1063" i="4"/>
  <c r="P1063" i="4"/>
  <c r="O1063" i="4"/>
  <c r="N1063" i="4"/>
  <c r="K1063" i="4"/>
  <c r="J1063" i="4"/>
  <c r="I1063" i="4"/>
  <c r="H1063" i="4"/>
  <c r="G1063" i="4"/>
  <c r="AF1062" i="4"/>
  <c r="AE1062" i="4"/>
  <c r="AD1062" i="4"/>
  <c r="AC1062" i="4"/>
  <c r="AB1062" i="4"/>
  <c r="Y1062" i="4"/>
  <c r="X1062" i="4"/>
  <c r="W1062" i="4"/>
  <c r="V1062" i="4"/>
  <c r="U1062" i="4"/>
  <c r="R1062" i="4"/>
  <c r="Q1062" i="4"/>
  <c r="P1062" i="4"/>
  <c r="O1062" i="4"/>
  <c r="N1062" i="4"/>
  <c r="K1062" i="4"/>
  <c r="J1062" i="4"/>
  <c r="I1062" i="4"/>
  <c r="H1062" i="4"/>
  <c r="G1062" i="4"/>
  <c r="AF1061" i="4"/>
  <c r="AE1061" i="4"/>
  <c r="AD1061" i="4"/>
  <c r="AC1061" i="4"/>
  <c r="AB1061" i="4"/>
  <c r="Y1061" i="4"/>
  <c r="X1061" i="4"/>
  <c r="W1061" i="4"/>
  <c r="V1061" i="4"/>
  <c r="U1061" i="4"/>
  <c r="R1061" i="4"/>
  <c r="Q1061" i="4"/>
  <c r="P1061" i="4"/>
  <c r="O1061" i="4"/>
  <c r="N1061" i="4"/>
  <c r="K1061" i="4"/>
  <c r="J1061" i="4"/>
  <c r="I1061" i="4"/>
  <c r="H1061" i="4"/>
  <c r="G1061" i="4"/>
  <c r="AF1060" i="4"/>
  <c r="AE1060" i="4"/>
  <c r="AD1060" i="4"/>
  <c r="AC1060" i="4"/>
  <c r="AB1060" i="4"/>
  <c r="Y1060" i="4"/>
  <c r="X1060" i="4"/>
  <c r="W1060" i="4"/>
  <c r="V1060" i="4"/>
  <c r="U1060" i="4"/>
  <c r="R1060" i="4"/>
  <c r="Q1060" i="4"/>
  <c r="P1060" i="4"/>
  <c r="O1060" i="4"/>
  <c r="N1060" i="4"/>
  <c r="K1060" i="4"/>
  <c r="J1060" i="4"/>
  <c r="I1060" i="4"/>
  <c r="H1060" i="4"/>
  <c r="G1060" i="4"/>
  <c r="AL1059" i="4"/>
  <c r="AK1059" i="4"/>
  <c r="AJ1059" i="4"/>
  <c r="AF1059" i="4"/>
  <c r="AE1059" i="4"/>
  <c r="AD1059" i="4"/>
  <c r="AC1059" i="4"/>
  <c r="AB1059" i="4"/>
  <c r="Y1059" i="4"/>
  <c r="Y1064" i="4" s="1"/>
  <c r="X1059" i="4"/>
  <c r="W1059" i="4"/>
  <c r="V1059" i="4"/>
  <c r="U1059" i="4"/>
  <c r="R1059" i="4"/>
  <c r="Q1059" i="4"/>
  <c r="P1059" i="4"/>
  <c r="O1059" i="4"/>
  <c r="N1059" i="4"/>
  <c r="K1059" i="4"/>
  <c r="J1059" i="4"/>
  <c r="I1059" i="4"/>
  <c r="H1059" i="4"/>
  <c r="G1059" i="4"/>
  <c r="AQ1057" i="4"/>
  <c r="AP1057" i="4"/>
  <c r="AO1057" i="4"/>
  <c r="AN1057" i="4"/>
  <c r="AG1057" i="4"/>
  <c r="Z1057" i="4"/>
  <c r="S1057" i="4"/>
  <c r="L1057" i="4"/>
  <c r="F1057" i="4"/>
  <c r="AQ1056" i="4"/>
  <c r="AP1056" i="4"/>
  <c r="AO1056" i="4"/>
  <c r="AN1056" i="4"/>
  <c r="AG1056" i="4"/>
  <c r="Z1056" i="4"/>
  <c r="S1056" i="4"/>
  <c r="L1056" i="4"/>
  <c r="F1056" i="4"/>
  <c r="AQ1055" i="4"/>
  <c r="AP1055" i="4"/>
  <c r="AO1055" i="4"/>
  <c r="AN1055" i="4"/>
  <c r="AG1055" i="4"/>
  <c r="Z1055" i="4"/>
  <c r="S1055" i="4"/>
  <c r="L1055" i="4"/>
  <c r="F1055" i="4"/>
  <c r="AQ1054" i="4"/>
  <c r="AP1054" i="4"/>
  <c r="AO1054" i="4"/>
  <c r="AN1054" i="4"/>
  <c r="AG1054" i="4"/>
  <c r="Z1054" i="4"/>
  <c r="S1054" i="4"/>
  <c r="L1054" i="4"/>
  <c r="F1054" i="4"/>
  <c r="AQ1053" i="4"/>
  <c r="AP1053" i="4"/>
  <c r="AO1053" i="4"/>
  <c r="AN1053" i="4"/>
  <c r="AG1053" i="4"/>
  <c r="Z1053" i="4"/>
  <c r="S1053" i="4"/>
  <c r="L1053" i="4"/>
  <c r="F1053" i="4"/>
  <c r="AQ1052" i="4"/>
  <c r="AP1052" i="4"/>
  <c r="AO1052" i="4"/>
  <c r="AN1052" i="4"/>
  <c r="AG1052" i="4"/>
  <c r="Z1052" i="4"/>
  <c r="S1052" i="4"/>
  <c r="L1052" i="4"/>
  <c r="F1052" i="4"/>
  <c r="AQ1051" i="4"/>
  <c r="AP1051" i="4"/>
  <c r="AO1051" i="4"/>
  <c r="AN1051" i="4"/>
  <c r="AF1051" i="4"/>
  <c r="AE1051" i="4"/>
  <c r="AD1051" i="4"/>
  <c r="AC1051" i="4"/>
  <c r="AB1051" i="4"/>
  <c r="X1051" i="4"/>
  <c r="W1051" i="4"/>
  <c r="V1051" i="4"/>
  <c r="U1051" i="4"/>
  <c r="R1051" i="4"/>
  <c r="Q1051" i="4"/>
  <c r="P1051" i="4"/>
  <c r="O1051" i="4"/>
  <c r="N1051" i="4"/>
  <c r="K1051" i="4"/>
  <c r="J1051" i="4"/>
  <c r="I1051" i="4"/>
  <c r="H1051" i="4"/>
  <c r="G1051" i="4"/>
  <c r="F1051" i="4"/>
  <c r="AF1050" i="4"/>
  <c r="AE1050" i="4"/>
  <c r="AD1050" i="4"/>
  <c r="AC1050" i="4"/>
  <c r="AB1050" i="4"/>
  <c r="Y1050" i="4"/>
  <c r="X1050" i="4"/>
  <c r="W1050" i="4"/>
  <c r="V1050" i="4"/>
  <c r="U1050" i="4"/>
  <c r="R1050" i="4"/>
  <c r="Q1050" i="4"/>
  <c r="P1050" i="4"/>
  <c r="O1050" i="4"/>
  <c r="N1050" i="4"/>
  <c r="K1050" i="4"/>
  <c r="J1050" i="4"/>
  <c r="I1050" i="4"/>
  <c r="H1050" i="4"/>
  <c r="G1050" i="4"/>
  <c r="AF1049" i="4"/>
  <c r="AE1049" i="4"/>
  <c r="AD1049" i="4"/>
  <c r="AC1049" i="4"/>
  <c r="AB1049" i="4"/>
  <c r="Y1049" i="4"/>
  <c r="X1049" i="4"/>
  <c r="W1049" i="4"/>
  <c r="V1049" i="4"/>
  <c r="U1049" i="4"/>
  <c r="R1049" i="4"/>
  <c r="Q1049" i="4"/>
  <c r="P1049" i="4"/>
  <c r="O1049" i="4"/>
  <c r="N1049" i="4"/>
  <c r="K1049" i="4"/>
  <c r="J1049" i="4"/>
  <c r="I1049" i="4"/>
  <c r="H1049" i="4"/>
  <c r="G1049" i="4"/>
  <c r="AF1048" i="4"/>
  <c r="AE1048" i="4"/>
  <c r="AD1048" i="4"/>
  <c r="AC1048" i="4"/>
  <c r="AB1048" i="4"/>
  <c r="Y1048" i="4"/>
  <c r="X1048" i="4"/>
  <c r="W1048" i="4"/>
  <c r="V1048" i="4"/>
  <c r="U1048" i="4"/>
  <c r="R1048" i="4"/>
  <c r="Q1048" i="4"/>
  <c r="P1048" i="4"/>
  <c r="O1048" i="4"/>
  <c r="N1048" i="4"/>
  <c r="K1048" i="4"/>
  <c r="J1048" i="4"/>
  <c r="I1048" i="4"/>
  <c r="H1048" i="4"/>
  <c r="G1048" i="4"/>
  <c r="AF1047" i="4"/>
  <c r="AE1047" i="4"/>
  <c r="AD1047" i="4"/>
  <c r="AC1047" i="4"/>
  <c r="AB1047" i="4"/>
  <c r="Y1047" i="4"/>
  <c r="X1047" i="4"/>
  <c r="W1047" i="4"/>
  <c r="V1047" i="4"/>
  <c r="U1047" i="4"/>
  <c r="R1047" i="4"/>
  <c r="Q1047" i="4"/>
  <c r="P1047" i="4"/>
  <c r="O1047" i="4"/>
  <c r="N1047" i="4"/>
  <c r="K1047" i="4"/>
  <c r="J1047" i="4"/>
  <c r="I1047" i="4"/>
  <c r="H1047" i="4"/>
  <c r="G1047" i="4"/>
  <c r="AL1046" i="4"/>
  <c r="AK1046" i="4"/>
  <c r="AJ1046" i="4"/>
  <c r="AF1046" i="4"/>
  <c r="AE1046" i="4"/>
  <c r="AD1046" i="4"/>
  <c r="AC1046" i="4"/>
  <c r="AB1046" i="4"/>
  <c r="Y1046" i="4"/>
  <c r="Y1051" i="4" s="1"/>
  <c r="X1046" i="4"/>
  <c r="W1046" i="4"/>
  <c r="V1046" i="4"/>
  <c r="U1046" i="4"/>
  <c r="R1046" i="4"/>
  <c r="Q1046" i="4"/>
  <c r="P1046" i="4"/>
  <c r="O1046" i="4"/>
  <c r="N1046" i="4"/>
  <c r="K1046" i="4"/>
  <c r="J1046" i="4"/>
  <c r="I1046" i="4"/>
  <c r="H1046" i="4"/>
  <c r="G1046" i="4"/>
  <c r="AQ1044" i="4"/>
  <c r="AP1044" i="4"/>
  <c r="AO1044" i="4"/>
  <c r="AN1044" i="4"/>
  <c r="AG1044" i="4"/>
  <c r="Z1044" i="4"/>
  <c r="S1044" i="4"/>
  <c r="L1044" i="4"/>
  <c r="F1044" i="4"/>
  <c r="AQ1043" i="4"/>
  <c r="AP1043" i="4"/>
  <c r="AO1043" i="4"/>
  <c r="AN1043" i="4"/>
  <c r="AG1043" i="4"/>
  <c r="Z1043" i="4"/>
  <c r="S1043" i="4"/>
  <c r="L1043" i="4"/>
  <c r="F1043" i="4"/>
  <c r="AQ1042" i="4"/>
  <c r="AP1042" i="4"/>
  <c r="AO1042" i="4"/>
  <c r="AN1042" i="4"/>
  <c r="AG1042" i="4"/>
  <c r="Z1042" i="4"/>
  <c r="S1042" i="4"/>
  <c r="L1042" i="4"/>
  <c r="F1042" i="4"/>
  <c r="AQ1041" i="4"/>
  <c r="AP1041" i="4"/>
  <c r="AO1041" i="4"/>
  <c r="AN1041" i="4"/>
  <c r="AG1041" i="4"/>
  <c r="Z1041" i="4"/>
  <c r="S1041" i="4"/>
  <c r="L1041" i="4"/>
  <c r="F1041" i="4"/>
  <c r="AQ1040" i="4"/>
  <c r="AP1040" i="4"/>
  <c r="AO1040" i="4"/>
  <c r="AN1040" i="4"/>
  <c r="AG1040" i="4"/>
  <c r="Z1040" i="4"/>
  <c r="S1040" i="4"/>
  <c r="L1040" i="4"/>
  <c r="F1040" i="4"/>
  <c r="AQ1039" i="4"/>
  <c r="AP1039" i="4"/>
  <c r="AO1039" i="4"/>
  <c r="AN1039" i="4"/>
  <c r="AG1039" i="4"/>
  <c r="Z1039" i="4"/>
  <c r="S1039" i="4"/>
  <c r="L1039" i="4"/>
  <c r="F1039" i="4"/>
  <c r="AQ1038" i="4"/>
  <c r="AP1038" i="4"/>
  <c r="AO1038" i="4"/>
  <c r="AN1038" i="4"/>
  <c r="AF1038" i="4"/>
  <c r="AE1038" i="4"/>
  <c r="AD1038" i="4"/>
  <c r="AC1038" i="4"/>
  <c r="AB1038" i="4"/>
  <c r="X1038" i="4"/>
  <c r="W1038" i="4"/>
  <c r="V1038" i="4"/>
  <c r="U1038" i="4"/>
  <c r="R1038" i="4"/>
  <c r="Q1038" i="4"/>
  <c r="P1038" i="4"/>
  <c r="O1038" i="4"/>
  <c r="N1038" i="4"/>
  <c r="K1038" i="4"/>
  <c r="J1038" i="4"/>
  <c r="I1038" i="4"/>
  <c r="H1038" i="4"/>
  <c r="G1038" i="4"/>
  <c r="F1038" i="4"/>
  <c r="AF1037" i="4"/>
  <c r="AE1037" i="4"/>
  <c r="AD1037" i="4"/>
  <c r="AC1037" i="4"/>
  <c r="AB1037" i="4"/>
  <c r="Y1037" i="4"/>
  <c r="X1037" i="4"/>
  <c r="W1037" i="4"/>
  <c r="V1037" i="4"/>
  <c r="U1037" i="4"/>
  <c r="R1037" i="4"/>
  <c r="Q1037" i="4"/>
  <c r="P1037" i="4"/>
  <c r="O1037" i="4"/>
  <c r="N1037" i="4"/>
  <c r="K1037" i="4"/>
  <c r="J1037" i="4"/>
  <c r="I1037" i="4"/>
  <c r="H1037" i="4"/>
  <c r="G1037" i="4"/>
  <c r="AF1036" i="4"/>
  <c r="AE1036" i="4"/>
  <c r="AD1036" i="4"/>
  <c r="AC1036" i="4"/>
  <c r="AB1036" i="4"/>
  <c r="Y1036" i="4"/>
  <c r="X1036" i="4"/>
  <c r="W1036" i="4"/>
  <c r="V1036" i="4"/>
  <c r="U1036" i="4"/>
  <c r="R1036" i="4"/>
  <c r="Q1036" i="4"/>
  <c r="P1036" i="4"/>
  <c r="O1036" i="4"/>
  <c r="N1036" i="4"/>
  <c r="K1036" i="4"/>
  <c r="J1036" i="4"/>
  <c r="I1036" i="4"/>
  <c r="H1036" i="4"/>
  <c r="G1036" i="4"/>
  <c r="AF1035" i="4"/>
  <c r="AE1035" i="4"/>
  <c r="AD1035" i="4"/>
  <c r="AC1035" i="4"/>
  <c r="AB1035" i="4"/>
  <c r="Y1035" i="4"/>
  <c r="X1035" i="4"/>
  <c r="W1035" i="4"/>
  <c r="V1035" i="4"/>
  <c r="U1035" i="4"/>
  <c r="R1035" i="4"/>
  <c r="Q1035" i="4"/>
  <c r="P1035" i="4"/>
  <c r="O1035" i="4"/>
  <c r="N1035" i="4"/>
  <c r="K1035" i="4"/>
  <c r="J1035" i="4"/>
  <c r="I1035" i="4"/>
  <c r="H1035" i="4"/>
  <c r="G1035" i="4"/>
  <c r="AF1034" i="4"/>
  <c r="AE1034" i="4"/>
  <c r="AD1034" i="4"/>
  <c r="AC1034" i="4"/>
  <c r="AB1034" i="4"/>
  <c r="Y1034" i="4"/>
  <c r="X1034" i="4"/>
  <c r="W1034" i="4"/>
  <c r="V1034" i="4"/>
  <c r="U1034" i="4"/>
  <c r="R1034" i="4"/>
  <c r="Q1034" i="4"/>
  <c r="P1034" i="4"/>
  <c r="O1034" i="4"/>
  <c r="N1034" i="4"/>
  <c r="K1034" i="4"/>
  <c r="J1034" i="4"/>
  <c r="I1034" i="4"/>
  <c r="H1034" i="4"/>
  <c r="G1034" i="4"/>
  <c r="AL1033" i="4"/>
  <c r="AK1033" i="4"/>
  <c r="AJ1033" i="4"/>
  <c r="AF1033" i="4"/>
  <c r="AE1033" i="4"/>
  <c r="AD1033" i="4"/>
  <c r="AC1033" i="4"/>
  <c r="AB1033" i="4"/>
  <c r="Y1033" i="4"/>
  <c r="Y1038" i="4" s="1"/>
  <c r="X1033" i="4"/>
  <c r="W1033" i="4"/>
  <c r="V1033" i="4"/>
  <c r="U1033" i="4"/>
  <c r="R1033" i="4"/>
  <c r="Q1033" i="4"/>
  <c r="P1033" i="4"/>
  <c r="O1033" i="4"/>
  <c r="N1033" i="4"/>
  <c r="K1033" i="4"/>
  <c r="J1033" i="4"/>
  <c r="I1033" i="4"/>
  <c r="H1033" i="4"/>
  <c r="G1033" i="4"/>
  <c r="AQ1031" i="4"/>
  <c r="AP1031" i="4"/>
  <c r="AO1031" i="4"/>
  <c r="AN1031" i="4"/>
  <c r="AG1031" i="4"/>
  <c r="Z1031" i="4"/>
  <c r="S1031" i="4"/>
  <c r="L1031" i="4"/>
  <c r="F1031" i="4"/>
  <c r="AQ1030" i="4"/>
  <c r="AP1030" i="4"/>
  <c r="AO1030" i="4"/>
  <c r="AN1030" i="4"/>
  <c r="AG1030" i="4"/>
  <c r="Z1030" i="4"/>
  <c r="S1030" i="4"/>
  <c r="L1030" i="4"/>
  <c r="F1030" i="4"/>
  <c r="AQ1029" i="4"/>
  <c r="AP1029" i="4"/>
  <c r="AO1029" i="4"/>
  <c r="AN1029" i="4"/>
  <c r="AG1029" i="4"/>
  <c r="Z1029" i="4"/>
  <c r="S1029" i="4"/>
  <c r="L1029" i="4"/>
  <c r="F1029" i="4"/>
  <c r="AQ1028" i="4"/>
  <c r="AP1028" i="4"/>
  <c r="AO1028" i="4"/>
  <c r="AN1028" i="4"/>
  <c r="AG1028" i="4"/>
  <c r="Z1028" i="4"/>
  <c r="S1028" i="4"/>
  <c r="L1028" i="4"/>
  <c r="F1028" i="4"/>
  <c r="AQ1027" i="4"/>
  <c r="AP1027" i="4"/>
  <c r="AO1027" i="4"/>
  <c r="AN1027" i="4"/>
  <c r="AG1027" i="4"/>
  <c r="Z1027" i="4"/>
  <c r="S1027" i="4"/>
  <c r="L1027" i="4"/>
  <c r="F1027" i="4"/>
  <c r="AQ1026" i="4"/>
  <c r="AP1026" i="4"/>
  <c r="AO1026" i="4"/>
  <c r="AN1026" i="4"/>
  <c r="AG1026" i="4"/>
  <c r="Z1026" i="4"/>
  <c r="S1026" i="4"/>
  <c r="L1026" i="4"/>
  <c r="F1026" i="4"/>
  <c r="AQ1025" i="4"/>
  <c r="AP1025" i="4"/>
  <c r="AO1025" i="4"/>
  <c r="AN1025" i="4"/>
  <c r="AF1025" i="4"/>
  <c r="AE1025" i="4"/>
  <c r="AD1025" i="4"/>
  <c r="AC1025" i="4"/>
  <c r="AB1025" i="4"/>
  <c r="X1025" i="4"/>
  <c r="W1025" i="4"/>
  <c r="V1025" i="4"/>
  <c r="U1025" i="4"/>
  <c r="R1025" i="4"/>
  <c r="Q1025" i="4"/>
  <c r="P1025" i="4"/>
  <c r="O1025" i="4"/>
  <c r="N1025" i="4"/>
  <c r="K1025" i="4"/>
  <c r="J1025" i="4"/>
  <c r="I1025" i="4"/>
  <c r="H1025" i="4"/>
  <c r="G1025" i="4"/>
  <c r="F1025" i="4"/>
  <c r="AF1024" i="4"/>
  <c r="AE1024" i="4"/>
  <c r="AD1024" i="4"/>
  <c r="AC1024" i="4"/>
  <c r="AB1024" i="4"/>
  <c r="Y1024" i="4"/>
  <c r="X1024" i="4"/>
  <c r="W1024" i="4"/>
  <c r="V1024" i="4"/>
  <c r="U1024" i="4"/>
  <c r="R1024" i="4"/>
  <c r="Q1024" i="4"/>
  <c r="P1024" i="4"/>
  <c r="O1024" i="4"/>
  <c r="N1024" i="4"/>
  <c r="K1024" i="4"/>
  <c r="J1024" i="4"/>
  <c r="I1024" i="4"/>
  <c r="H1024" i="4"/>
  <c r="G1024" i="4"/>
  <c r="AF1023" i="4"/>
  <c r="AE1023" i="4"/>
  <c r="AD1023" i="4"/>
  <c r="AC1023" i="4"/>
  <c r="AB1023" i="4"/>
  <c r="Y1023" i="4"/>
  <c r="X1023" i="4"/>
  <c r="W1023" i="4"/>
  <c r="V1023" i="4"/>
  <c r="U1023" i="4"/>
  <c r="R1023" i="4"/>
  <c r="Q1023" i="4"/>
  <c r="P1023" i="4"/>
  <c r="O1023" i="4"/>
  <c r="N1023" i="4"/>
  <c r="K1023" i="4"/>
  <c r="J1023" i="4"/>
  <c r="I1023" i="4"/>
  <c r="H1023" i="4"/>
  <c r="G1023" i="4"/>
  <c r="AF1022" i="4"/>
  <c r="AE1022" i="4"/>
  <c r="AD1022" i="4"/>
  <c r="AC1022" i="4"/>
  <c r="AB1022" i="4"/>
  <c r="Y1022" i="4"/>
  <c r="X1022" i="4"/>
  <c r="W1022" i="4"/>
  <c r="V1022" i="4"/>
  <c r="U1022" i="4"/>
  <c r="R1022" i="4"/>
  <c r="Q1022" i="4"/>
  <c r="P1022" i="4"/>
  <c r="O1022" i="4"/>
  <c r="N1022" i="4"/>
  <c r="K1022" i="4"/>
  <c r="J1022" i="4"/>
  <c r="I1022" i="4"/>
  <c r="H1022" i="4"/>
  <c r="G1022" i="4"/>
  <c r="AF1021" i="4"/>
  <c r="AE1021" i="4"/>
  <c r="AD1021" i="4"/>
  <c r="AC1021" i="4"/>
  <c r="AB1021" i="4"/>
  <c r="Y1021" i="4"/>
  <c r="X1021" i="4"/>
  <c r="W1021" i="4"/>
  <c r="V1021" i="4"/>
  <c r="U1021" i="4"/>
  <c r="R1021" i="4"/>
  <c r="Q1021" i="4"/>
  <c r="P1021" i="4"/>
  <c r="O1021" i="4"/>
  <c r="N1021" i="4"/>
  <c r="K1021" i="4"/>
  <c r="J1021" i="4"/>
  <c r="I1021" i="4"/>
  <c r="H1021" i="4"/>
  <c r="G1021" i="4"/>
  <c r="AL1020" i="4"/>
  <c r="AK1020" i="4"/>
  <c r="AJ1020" i="4"/>
  <c r="AF1020" i="4"/>
  <c r="AE1020" i="4"/>
  <c r="AD1020" i="4"/>
  <c r="AC1020" i="4"/>
  <c r="AB1020" i="4"/>
  <c r="Y1020" i="4"/>
  <c r="Y1025" i="4" s="1"/>
  <c r="X1020" i="4"/>
  <c r="W1020" i="4"/>
  <c r="V1020" i="4"/>
  <c r="U1020" i="4"/>
  <c r="R1020" i="4"/>
  <c r="Q1020" i="4"/>
  <c r="P1020" i="4"/>
  <c r="O1020" i="4"/>
  <c r="N1020" i="4"/>
  <c r="K1020" i="4"/>
  <c r="J1020" i="4"/>
  <c r="I1020" i="4"/>
  <c r="H1020" i="4"/>
  <c r="G1020" i="4"/>
  <c r="AQ1018" i="4"/>
  <c r="AP1018" i="4"/>
  <c r="AO1018" i="4"/>
  <c r="AN1018" i="4"/>
  <c r="AG1018" i="4"/>
  <c r="Z1018" i="4"/>
  <c r="S1018" i="4"/>
  <c r="L1018" i="4"/>
  <c r="F1018" i="4"/>
  <c r="AQ1017" i="4"/>
  <c r="AP1017" i="4"/>
  <c r="AO1017" i="4"/>
  <c r="AN1017" i="4"/>
  <c r="AG1017" i="4"/>
  <c r="Z1017" i="4"/>
  <c r="S1017" i="4"/>
  <c r="L1017" i="4"/>
  <c r="F1017" i="4"/>
  <c r="AQ1016" i="4"/>
  <c r="AP1016" i="4"/>
  <c r="AO1016" i="4"/>
  <c r="AN1016" i="4"/>
  <c r="AG1016" i="4"/>
  <c r="Z1016" i="4"/>
  <c r="S1016" i="4"/>
  <c r="L1016" i="4"/>
  <c r="F1016" i="4"/>
  <c r="AQ1015" i="4"/>
  <c r="AP1015" i="4"/>
  <c r="AO1015" i="4"/>
  <c r="AN1015" i="4"/>
  <c r="AG1015" i="4"/>
  <c r="Z1015" i="4"/>
  <c r="S1015" i="4"/>
  <c r="L1015" i="4"/>
  <c r="F1015" i="4"/>
  <c r="AQ1014" i="4"/>
  <c r="AP1014" i="4"/>
  <c r="AO1014" i="4"/>
  <c r="AN1014" i="4"/>
  <c r="AG1014" i="4"/>
  <c r="Z1014" i="4"/>
  <c r="S1014" i="4"/>
  <c r="L1014" i="4"/>
  <c r="F1014" i="4"/>
  <c r="AQ1013" i="4"/>
  <c r="AP1013" i="4"/>
  <c r="AO1013" i="4"/>
  <c r="AN1013" i="4"/>
  <c r="AG1013" i="4"/>
  <c r="Z1013" i="4"/>
  <c r="S1013" i="4"/>
  <c r="L1013" i="4"/>
  <c r="F1013" i="4"/>
  <c r="AQ1012" i="4"/>
  <c r="AP1012" i="4"/>
  <c r="AO1012" i="4"/>
  <c r="AN1012" i="4"/>
  <c r="AF1012" i="4"/>
  <c r="AE1012" i="4"/>
  <c r="AD1012" i="4"/>
  <c r="AC1012" i="4"/>
  <c r="AB1012" i="4"/>
  <c r="X1012" i="4"/>
  <c r="W1012" i="4"/>
  <c r="V1012" i="4"/>
  <c r="U1012" i="4"/>
  <c r="R1012" i="4"/>
  <c r="Q1012" i="4"/>
  <c r="P1012" i="4"/>
  <c r="O1012" i="4"/>
  <c r="N1012" i="4"/>
  <c r="K1012" i="4"/>
  <c r="J1012" i="4"/>
  <c r="I1012" i="4"/>
  <c r="H1012" i="4"/>
  <c r="G1012" i="4"/>
  <c r="F1012" i="4"/>
  <c r="AF1011" i="4"/>
  <c r="AE1011" i="4"/>
  <c r="AD1011" i="4"/>
  <c r="AC1011" i="4"/>
  <c r="AB1011" i="4"/>
  <c r="Y1011" i="4"/>
  <c r="X1011" i="4"/>
  <c r="W1011" i="4"/>
  <c r="V1011" i="4"/>
  <c r="U1011" i="4"/>
  <c r="R1011" i="4"/>
  <c r="Q1011" i="4"/>
  <c r="P1011" i="4"/>
  <c r="O1011" i="4"/>
  <c r="N1011" i="4"/>
  <c r="K1011" i="4"/>
  <c r="J1011" i="4"/>
  <c r="I1011" i="4"/>
  <c r="H1011" i="4"/>
  <c r="G1011" i="4"/>
  <c r="AF1010" i="4"/>
  <c r="AE1010" i="4"/>
  <c r="AD1010" i="4"/>
  <c r="AC1010" i="4"/>
  <c r="AB1010" i="4"/>
  <c r="Y1010" i="4"/>
  <c r="X1010" i="4"/>
  <c r="W1010" i="4"/>
  <c r="V1010" i="4"/>
  <c r="U1010" i="4"/>
  <c r="R1010" i="4"/>
  <c r="Q1010" i="4"/>
  <c r="P1010" i="4"/>
  <c r="O1010" i="4"/>
  <c r="N1010" i="4"/>
  <c r="K1010" i="4"/>
  <c r="J1010" i="4"/>
  <c r="I1010" i="4"/>
  <c r="H1010" i="4"/>
  <c r="G1010" i="4"/>
  <c r="AF1009" i="4"/>
  <c r="AE1009" i="4"/>
  <c r="AD1009" i="4"/>
  <c r="AC1009" i="4"/>
  <c r="AB1009" i="4"/>
  <c r="Y1009" i="4"/>
  <c r="X1009" i="4"/>
  <c r="W1009" i="4"/>
  <c r="V1009" i="4"/>
  <c r="U1009" i="4"/>
  <c r="R1009" i="4"/>
  <c r="Q1009" i="4"/>
  <c r="P1009" i="4"/>
  <c r="O1009" i="4"/>
  <c r="N1009" i="4"/>
  <c r="K1009" i="4"/>
  <c r="J1009" i="4"/>
  <c r="I1009" i="4"/>
  <c r="H1009" i="4"/>
  <c r="G1009" i="4"/>
  <c r="AF1008" i="4"/>
  <c r="AE1008" i="4"/>
  <c r="AD1008" i="4"/>
  <c r="AC1008" i="4"/>
  <c r="AB1008" i="4"/>
  <c r="Y1008" i="4"/>
  <c r="X1008" i="4"/>
  <c r="W1008" i="4"/>
  <c r="V1008" i="4"/>
  <c r="U1008" i="4"/>
  <c r="R1008" i="4"/>
  <c r="Q1008" i="4"/>
  <c r="P1008" i="4"/>
  <c r="O1008" i="4"/>
  <c r="N1008" i="4"/>
  <c r="K1008" i="4"/>
  <c r="J1008" i="4"/>
  <c r="I1008" i="4"/>
  <c r="H1008" i="4"/>
  <c r="G1008" i="4"/>
  <c r="AL1007" i="4"/>
  <c r="AK1007" i="4"/>
  <c r="AJ1007" i="4"/>
  <c r="AF1007" i="4"/>
  <c r="AE1007" i="4"/>
  <c r="AD1007" i="4"/>
  <c r="AC1007" i="4"/>
  <c r="AB1007" i="4"/>
  <c r="Y1007" i="4"/>
  <c r="Y1012" i="4" s="1"/>
  <c r="X1007" i="4"/>
  <c r="W1007" i="4"/>
  <c r="V1007" i="4"/>
  <c r="U1007" i="4"/>
  <c r="R1007" i="4"/>
  <c r="Q1007" i="4"/>
  <c r="P1007" i="4"/>
  <c r="O1007" i="4"/>
  <c r="N1007" i="4"/>
  <c r="K1007" i="4"/>
  <c r="J1007" i="4"/>
  <c r="I1007" i="4"/>
  <c r="H1007" i="4"/>
  <c r="G1007" i="4"/>
  <c r="AQ1005" i="4"/>
  <c r="AP1005" i="4"/>
  <c r="AO1005" i="4"/>
  <c r="AN1005" i="4"/>
  <c r="AG1005" i="4"/>
  <c r="Z1005" i="4"/>
  <c r="S1005" i="4"/>
  <c r="L1005" i="4"/>
  <c r="F1005" i="4"/>
  <c r="AQ1004" i="4"/>
  <c r="AP1004" i="4"/>
  <c r="AO1004" i="4"/>
  <c r="AN1004" i="4"/>
  <c r="AG1004" i="4"/>
  <c r="Z1004" i="4"/>
  <c r="S1004" i="4"/>
  <c r="L1004" i="4"/>
  <c r="F1004" i="4"/>
  <c r="AQ1003" i="4"/>
  <c r="AP1003" i="4"/>
  <c r="AO1003" i="4"/>
  <c r="AN1003" i="4"/>
  <c r="AG1003" i="4"/>
  <c r="Z1003" i="4"/>
  <c r="S1003" i="4"/>
  <c r="L1003" i="4"/>
  <c r="F1003" i="4"/>
  <c r="AQ1002" i="4"/>
  <c r="AP1002" i="4"/>
  <c r="AO1002" i="4"/>
  <c r="AN1002" i="4"/>
  <c r="AG1002" i="4"/>
  <c r="Z1002" i="4"/>
  <c r="S1002" i="4"/>
  <c r="L1002" i="4"/>
  <c r="F1002" i="4"/>
  <c r="AQ1001" i="4"/>
  <c r="AP1001" i="4"/>
  <c r="AO1001" i="4"/>
  <c r="AN1001" i="4"/>
  <c r="AG1001" i="4"/>
  <c r="Z1001" i="4"/>
  <c r="S1001" i="4"/>
  <c r="L1001" i="4"/>
  <c r="F1001" i="4"/>
  <c r="AQ1000" i="4"/>
  <c r="AP1000" i="4"/>
  <c r="AO1000" i="4"/>
  <c r="AN1000" i="4"/>
  <c r="AG1000" i="4"/>
  <c r="Z1000" i="4"/>
  <c r="S1000" i="4"/>
  <c r="L1000" i="4"/>
  <c r="F1000" i="4"/>
  <c r="AQ999" i="4"/>
  <c r="AP999" i="4"/>
  <c r="AO999" i="4"/>
  <c r="AN999" i="4"/>
  <c r="AF999" i="4"/>
  <c r="AE999" i="4"/>
  <c r="AD999" i="4"/>
  <c r="AC999" i="4"/>
  <c r="AB999" i="4"/>
  <c r="X999" i="4"/>
  <c r="W999" i="4"/>
  <c r="V999" i="4"/>
  <c r="U999" i="4"/>
  <c r="R999" i="4"/>
  <c r="Q999" i="4"/>
  <c r="P999" i="4"/>
  <c r="O999" i="4"/>
  <c r="N999" i="4"/>
  <c r="K999" i="4"/>
  <c r="J999" i="4"/>
  <c r="I999" i="4"/>
  <c r="H999" i="4"/>
  <c r="G999" i="4"/>
  <c r="F999" i="4"/>
  <c r="AF998" i="4"/>
  <c r="AE998" i="4"/>
  <c r="AD998" i="4"/>
  <c r="AC998" i="4"/>
  <c r="AB998" i="4"/>
  <c r="Y998" i="4"/>
  <c r="X998" i="4"/>
  <c r="W998" i="4"/>
  <c r="V998" i="4"/>
  <c r="U998" i="4"/>
  <c r="R998" i="4"/>
  <c r="Q998" i="4"/>
  <c r="P998" i="4"/>
  <c r="O998" i="4"/>
  <c r="N998" i="4"/>
  <c r="K998" i="4"/>
  <c r="J998" i="4"/>
  <c r="I998" i="4"/>
  <c r="H998" i="4"/>
  <c r="G998" i="4"/>
  <c r="AF997" i="4"/>
  <c r="AE997" i="4"/>
  <c r="AD997" i="4"/>
  <c r="AC997" i="4"/>
  <c r="AB997" i="4"/>
  <c r="Y997" i="4"/>
  <c r="X997" i="4"/>
  <c r="W997" i="4"/>
  <c r="V997" i="4"/>
  <c r="U997" i="4"/>
  <c r="R997" i="4"/>
  <c r="Q997" i="4"/>
  <c r="P997" i="4"/>
  <c r="O997" i="4"/>
  <c r="N997" i="4"/>
  <c r="K997" i="4"/>
  <c r="J997" i="4"/>
  <c r="I997" i="4"/>
  <c r="H997" i="4"/>
  <c r="G997" i="4"/>
  <c r="AF996" i="4"/>
  <c r="AE996" i="4"/>
  <c r="AD996" i="4"/>
  <c r="AC996" i="4"/>
  <c r="AB996" i="4"/>
  <c r="Y996" i="4"/>
  <c r="X996" i="4"/>
  <c r="W996" i="4"/>
  <c r="V996" i="4"/>
  <c r="U996" i="4"/>
  <c r="R996" i="4"/>
  <c r="Q996" i="4"/>
  <c r="P996" i="4"/>
  <c r="O996" i="4"/>
  <c r="N996" i="4"/>
  <c r="K996" i="4"/>
  <c r="J996" i="4"/>
  <c r="I996" i="4"/>
  <c r="H996" i="4"/>
  <c r="G996" i="4"/>
  <c r="AF995" i="4"/>
  <c r="AE995" i="4"/>
  <c r="AD995" i="4"/>
  <c r="AC995" i="4"/>
  <c r="AB995" i="4"/>
  <c r="Y995" i="4"/>
  <c r="X995" i="4"/>
  <c r="W995" i="4"/>
  <c r="V995" i="4"/>
  <c r="U995" i="4"/>
  <c r="R995" i="4"/>
  <c r="Q995" i="4"/>
  <c r="P995" i="4"/>
  <c r="O995" i="4"/>
  <c r="N995" i="4"/>
  <c r="K995" i="4"/>
  <c r="J995" i="4"/>
  <c r="I995" i="4"/>
  <c r="H995" i="4"/>
  <c r="G995" i="4"/>
  <c r="AL994" i="4"/>
  <c r="AK994" i="4"/>
  <c r="AJ994" i="4"/>
  <c r="AF994" i="4"/>
  <c r="AE994" i="4"/>
  <c r="AD994" i="4"/>
  <c r="AC994" i="4"/>
  <c r="AB994" i="4"/>
  <c r="Y994" i="4"/>
  <c r="Y999" i="4" s="1"/>
  <c r="X994" i="4"/>
  <c r="W994" i="4"/>
  <c r="V994" i="4"/>
  <c r="U994" i="4"/>
  <c r="R994" i="4"/>
  <c r="Q994" i="4"/>
  <c r="P994" i="4"/>
  <c r="O994" i="4"/>
  <c r="N994" i="4"/>
  <c r="K994" i="4"/>
  <c r="J994" i="4"/>
  <c r="I994" i="4"/>
  <c r="H994" i="4"/>
  <c r="G994" i="4"/>
  <c r="AQ992" i="4"/>
  <c r="AP992" i="4"/>
  <c r="AO992" i="4"/>
  <c r="AN992" i="4"/>
  <c r="AG992" i="4"/>
  <c r="Z992" i="4"/>
  <c r="S992" i="4"/>
  <c r="L992" i="4"/>
  <c r="F992" i="4"/>
  <c r="AQ991" i="4"/>
  <c r="AP991" i="4"/>
  <c r="AO991" i="4"/>
  <c r="AN991" i="4"/>
  <c r="AG991" i="4"/>
  <c r="Z991" i="4"/>
  <c r="S991" i="4"/>
  <c r="L991" i="4"/>
  <c r="F991" i="4"/>
  <c r="AQ990" i="4"/>
  <c r="AP990" i="4"/>
  <c r="AO990" i="4"/>
  <c r="AN990" i="4"/>
  <c r="AG990" i="4"/>
  <c r="Z990" i="4"/>
  <c r="S990" i="4"/>
  <c r="L990" i="4"/>
  <c r="F990" i="4"/>
  <c r="AQ989" i="4"/>
  <c r="AP989" i="4"/>
  <c r="AO989" i="4"/>
  <c r="AN989" i="4"/>
  <c r="AG989" i="4"/>
  <c r="Z989" i="4"/>
  <c r="S989" i="4"/>
  <c r="L989" i="4"/>
  <c r="F989" i="4"/>
  <c r="AQ988" i="4"/>
  <c r="AP988" i="4"/>
  <c r="AO988" i="4"/>
  <c r="AN988" i="4"/>
  <c r="AG988" i="4"/>
  <c r="Z988" i="4"/>
  <c r="S988" i="4"/>
  <c r="L988" i="4"/>
  <c r="F988" i="4"/>
  <c r="AQ987" i="4"/>
  <c r="AP987" i="4"/>
  <c r="AO987" i="4"/>
  <c r="AN987" i="4"/>
  <c r="AG987" i="4"/>
  <c r="Z987" i="4"/>
  <c r="S987" i="4"/>
  <c r="L987" i="4"/>
  <c r="F987" i="4"/>
  <c r="AQ986" i="4"/>
  <c r="AP986" i="4"/>
  <c r="AO986" i="4"/>
  <c r="AN986" i="4"/>
  <c r="AF986" i="4"/>
  <c r="AE986" i="4"/>
  <c r="AD986" i="4"/>
  <c r="AC986" i="4"/>
  <c r="AB986" i="4"/>
  <c r="X986" i="4"/>
  <c r="W986" i="4"/>
  <c r="V986" i="4"/>
  <c r="U986" i="4"/>
  <c r="R986" i="4"/>
  <c r="Q986" i="4"/>
  <c r="P986" i="4"/>
  <c r="O986" i="4"/>
  <c r="N986" i="4"/>
  <c r="K986" i="4"/>
  <c r="J986" i="4"/>
  <c r="I986" i="4"/>
  <c r="H986" i="4"/>
  <c r="G986" i="4"/>
  <c r="F986" i="4"/>
  <c r="AF985" i="4"/>
  <c r="AE985" i="4"/>
  <c r="AD985" i="4"/>
  <c r="AC985" i="4"/>
  <c r="AB985" i="4"/>
  <c r="Y985" i="4"/>
  <c r="X985" i="4"/>
  <c r="W985" i="4"/>
  <c r="V985" i="4"/>
  <c r="U985" i="4"/>
  <c r="R985" i="4"/>
  <c r="Q985" i="4"/>
  <c r="P985" i="4"/>
  <c r="O985" i="4"/>
  <c r="N985" i="4"/>
  <c r="K985" i="4"/>
  <c r="J985" i="4"/>
  <c r="I985" i="4"/>
  <c r="H985" i="4"/>
  <c r="G985" i="4"/>
  <c r="AF984" i="4"/>
  <c r="AE984" i="4"/>
  <c r="AD984" i="4"/>
  <c r="AC984" i="4"/>
  <c r="AB984" i="4"/>
  <c r="Y984" i="4"/>
  <c r="X984" i="4"/>
  <c r="W984" i="4"/>
  <c r="V984" i="4"/>
  <c r="U984" i="4"/>
  <c r="R984" i="4"/>
  <c r="Q984" i="4"/>
  <c r="P984" i="4"/>
  <c r="O984" i="4"/>
  <c r="N984" i="4"/>
  <c r="K984" i="4"/>
  <c r="J984" i="4"/>
  <c r="I984" i="4"/>
  <c r="H984" i="4"/>
  <c r="G984" i="4"/>
  <c r="AF983" i="4"/>
  <c r="AE983" i="4"/>
  <c r="AD983" i="4"/>
  <c r="AC983" i="4"/>
  <c r="AB983" i="4"/>
  <c r="Y983" i="4"/>
  <c r="X983" i="4"/>
  <c r="W983" i="4"/>
  <c r="V983" i="4"/>
  <c r="U983" i="4"/>
  <c r="R983" i="4"/>
  <c r="Q983" i="4"/>
  <c r="P983" i="4"/>
  <c r="O983" i="4"/>
  <c r="N983" i="4"/>
  <c r="K983" i="4"/>
  <c r="J983" i="4"/>
  <c r="I983" i="4"/>
  <c r="H983" i="4"/>
  <c r="G983" i="4"/>
  <c r="AF982" i="4"/>
  <c r="AE982" i="4"/>
  <c r="AD982" i="4"/>
  <c r="AC982" i="4"/>
  <c r="AB982" i="4"/>
  <c r="Y982" i="4"/>
  <c r="X982" i="4"/>
  <c r="W982" i="4"/>
  <c r="V982" i="4"/>
  <c r="U982" i="4"/>
  <c r="R982" i="4"/>
  <c r="Q982" i="4"/>
  <c r="P982" i="4"/>
  <c r="O982" i="4"/>
  <c r="N982" i="4"/>
  <c r="K982" i="4"/>
  <c r="J982" i="4"/>
  <c r="I982" i="4"/>
  <c r="H982" i="4"/>
  <c r="G982" i="4"/>
  <c r="AL981" i="4"/>
  <c r="AK981" i="4"/>
  <c r="AJ981" i="4"/>
  <c r="AF981" i="4"/>
  <c r="AE981" i="4"/>
  <c r="AD981" i="4"/>
  <c r="AC981" i="4"/>
  <c r="AB981" i="4"/>
  <c r="Y981" i="4"/>
  <c r="Y986" i="4" s="1"/>
  <c r="X981" i="4"/>
  <c r="W981" i="4"/>
  <c r="V981" i="4"/>
  <c r="U981" i="4"/>
  <c r="R981" i="4"/>
  <c r="Q981" i="4"/>
  <c r="P981" i="4"/>
  <c r="O981" i="4"/>
  <c r="N981" i="4"/>
  <c r="K981" i="4"/>
  <c r="J981" i="4"/>
  <c r="I981" i="4"/>
  <c r="H981" i="4"/>
  <c r="G981" i="4"/>
  <c r="AQ979" i="4"/>
  <c r="AP979" i="4"/>
  <c r="AO979" i="4"/>
  <c r="AN979" i="4"/>
  <c r="AG979" i="4"/>
  <c r="Z979" i="4"/>
  <c r="S979" i="4"/>
  <c r="L979" i="4"/>
  <c r="F979" i="4"/>
  <c r="AQ978" i="4"/>
  <c r="AP978" i="4"/>
  <c r="AO978" i="4"/>
  <c r="AN978" i="4"/>
  <c r="AG978" i="4"/>
  <c r="Z978" i="4"/>
  <c r="S978" i="4"/>
  <c r="L978" i="4"/>
  <c r="F978" i="4"/>
  <c r="AQ977" i="4"/>
  <c r="AP977" i="4"/>
  <c r="AO977" i="4"/>
  <c r="AN977" i="4"/>
  <c r="AG977" i="4"/>
  <c r="Z977" i="4"/>
  <c r="S977" i="4"/>
  <c r="L977" i="4"/>
  <c r="F977" i="4"/>
  <c r="AQ976" i="4"/>
  <c r="AP976" i="4"/>
  <c r="AO976" i="4"/>
  <c r="AN976" i="4"/>
  <c r="AG976" i="4"/>
  <c r="Z976" i="4"/>
  <c r="S976" i="4"/>
  <c r="L976" i="4"/>
  <c r="F976" i="4"/>
  <c r="AQ975" i="4"/>
  <c r="AP975" i="4"/>
  <c r="AO975" i="4"/>
  <c r="AN975" i="4"/>
  <c r="AG975" i="4"/>
  <c r="Z975" i="4"/>
  <c r="S975" i="4"/>
  <c r="L975" i="4"/>
  <c r="F975" i="4"/>
  <c r="AQ974" i="4"/>
  <c r="AP974" i="4"/>
  <c r="AO974" i="4"/>
  <c r="AN974" i="4"/>
  <c r="AG974" i="4"/>
  <c r="Z974" i="4"/>
  <c r="S974" i="4"/>
  <c r="L974" i="4"/>
  <c r="F974" i="4"/>
  <c r="AQ973" i="4"/>
  <c r="AP973" i="4"/>
  <c r="AO973" i="4"/>
  <c r="AN973" i="4"/>
  <c r="AF973" i="4"/>
  <c r="AE973" i="4"/>
  <c r="AD973" i="4"/>
  <c r="AC973" i="4"/>
  <c r="AB973" i="4"/>
  <c r="X973" i="4"/>
  <c r="W973" i="4"/>
  <c r="V973" i="4"/>
  <c r="U973" i="4"/>
  <c r="R973" i="4"/>
  <c r="Q973" i="4"/>
  <c r="P973" i="4"/>
  <c r="O973" i="4"/>
  <c r="N973" i="4"/>
  <c r="K973" i="4"/>
  <c r="J973" i="4"/>
  <c r="I973" i="4"/>
  <c r="H973" i="4"/>
  <c r="G973" i="4"/>
  <c r="F973" i="4"/>
  <c r="AF972" i="4"/>
  <c r="AE972" i="4"/>
  <c r="AD972" i="4"/>
  <c r="AC972" i="4"/>
  <c r="AB972" i="4"/>
  <c r="Y972" i="4"/>
  <c r="X972" i="4"/>
  <c r="W972" i="4"/>
  <c r="V972" i="4"/>
  <c r="U972" i="4"/>
  <c r="R972" i="4"/>
  <c r="Q972" i="4"/>
  <c r="P972" i="4"/>
  <c r="O972" i="4"/>
  <c r="N972" i="4"/>
  <c r="K972" i="4"/>
  <c r="J972" i="4"/>
  <c r="I972" i="4"/>
  <c r="H972" i="4"/>
  <c r="G972" i="4"/>
  <c r="AF971" i="4"/>
  <c r="AE971" i="4"/>
  <c r="AD971" i="4"/>
  <c r="AC971" i="4"/>
  <c r="AB971" i="4"/>
  <c r="Y971" i="4"/>
  <c r="X971" i="4"/>
  <c r="W971" i="4"/>
  <c r="V971" i="4"/>
  <c r="U971" i="4"/>
  <c r="R971" i="4"/>
  <c r="Q971" i="4"/>
  <c r="P971" i="4"/>
  <c r="O971" i="4"/>
  <c r="N971" i="4"/>
  <c r="K971" i="4"/>
  <c r="J971" i="4"/>
  <c r="I971" i="4"/>
  <c r="H971" i="4"/>
  <c r="G971" i="4"/>
  <c r="AF970" i="4"/>
  <c r="AE970" i="4"/>
  <c r="AD970" i="4"/>
  <c r="AC970" i="4"/>
  <c r="AB970" i="4"/>
  <c r="Y970" i="4"/>
  <c r="X970" i="4"/>
  <c r="W970" i="4"/>
  <c r="V970" i="4"/>
  <c r="U970" i="4"/>
  <c r="R970" i="4"/>
  <c r="Q970" i="4"/>
  <c r="P970" i="4"/>
  <c r="O970" i="4"/>
  <c r="N970" i="4"/>
  <c r="K970" i="4"/>
  <c r="J970" i="4"/>
  <c r="I970" i="4"/>
  <c r="H970" i="4"/>
  <c r="G970" i="4"/>
  <c r="AF969" i="4"/>
  <c r="AE969" i="4"/>
  <c r="AD969" i="4"/>
  <c r="AC969" i="4"/>
  <c r="AB969" i="4"/>
  <c r="Y969" i="4"/>
  <c r="X969" i="4"/>
  <c r="W969" i="4"/>
  <c r="V969" i="4"/>
  <c r="U969" i="4"/>
  <c r="R969" i="4"/>
  <c r="Q969" i="4"/>
  <c r="P969" i="4"/>
  <c r="O969" i="4"/>
  <c r="N969" i="4"/>
  <c r="K969" i="4"/>
  <c r="J969" i="4"/>
  <c r="I969" i="4"/>
  <c r="H969" i="4"/>
  <c r="G969" i="4"/>
  <c r="AL968" i="4"/>
  <c r="AK968" i="4"/>
  <c r="AJ968" i="4"/>
  <c r="AF968" i="4"/>
  <c r="AE968" i="4"/>
  <c r="AD968" i="4"/>
  <c r="AC968" i="4"/>
  <c r="AB968" i="4"/>
  <c r="Y968" i="4"/>
  <c r="Y973" i="4" s="1"/>
  <c r="X968" i="4"/>
  <c r="W968" i="4"/>
  <c r="V968" i="4"/>
  <c r="U968" i="4"/>
  <c r="R968" i="4"/>
  <c r="Q968" i="4"/>
  <c r="P968" i="4"/>
  <c r="O968" i="4"/>
  <c r="N968" i="4"/>
  <c r="K968" i="4"/>
  <c r="J968" i="4"/>
  <c r="I968" i="4"/>
  <c r="H968" i="4"/>
  <c r="G968" i="4"/>
  <c r="AQ966" i="4"/>
  <c r="AP966" i="4"/>
  <c r="AO966" i="4"/>
  <c r="AN966" i="4"/>
  <c r="AG966" i="4"/>
  <c r="Z966" i="4"/>
  <c r="S966" i="4"/>
  <c r="L966" i="4"/>
  <c r="F966" i="4"/>
  <c r="AQ965" i="4"/>
  <c r="AP965" i="4"/>
  <c r="AO965" i="4"/>
  <c r="AN965" i="4"/>
  <c r="AG965" i="4"/>
  <c r="Z965" i="4"/>
  <c r="S965" i="4"/>
  <c r="L965" i="4"/>
  <c r="F965" i="4"/>
  <c r="AQ964" i="4"/>
  <c r="AP964" i="4"/>
  <c r="AO964" i="4"/>
  <c r="AN964" i="4"/>
  <c r="AG964" i="4"/>
  <c r="Z964" i="4"/>
  <c r="S964" i="4"/>
  <c r="L964" i="4"/>
  <c r="F964" i="4"/>
  <c r="AQ963" i="4"/>
  <c r="AP963" i="4"/>
  <c r="AO963" i="4"/>
  <c r="AN963" i="4"/>
  <c r="AG963" i="4"/>
  <c r="Z963" i="4"/>
  <c r="S963" i="4"/>
  <c r="L963" i="4"/>
  <c r="F963" i="4"/>
  <c r="AQ962" i="4"/>
  <c r="AP962" i="4"/>
  <c r="AO962" i="4"/>
  <c r="AN962" i="4"/>
  <c r="AG962" i="4"/>
  <c r="Z962" i="4"/>
  <c r="S962" i="4"/>
  <c r="L962" i="4"/>
  <c r="F962" i="4"/>
  <c r="AQ961" i="4"/>
  <c r="AP961" i="4"/>
  <c r="AO961" i="4"/>
  <c r="AN961" i="4"/>
  <c r="AG961" i="4"/>
  <c r="Z961" i="4"/>
  <c r="S961" i="4"/>
  <c r="L961" i="4"/>
  <c r="F961" i="4"/>
  <c r="AQ960" i="4"/>
  <c r="AP960" i="4"/>
  <c r="AO960" i="4"/>
  <c r="AN960" i="4"/>
  <c r="AF960" i="4"/>
  <c r="AE960" i="4"/>
  <c r="AD960" i="4"/>
  <c r="AC960" i="4"/>
  <c r="AB960" i="4"/>
  <c r="X960" i="4"/>
  <c r="W960" i="4"/>
  <c r="V960" i="4"/>
  <c r="U960" i="4"/>
  <c r="R960" i="4"/>
  <c r="Q960" i="4"/>
  <c r="P960" i="4"/>
  <c r="O960" i="4"/>
  <c r="N960" i="4"/>
  <c r="K960" i="4"/>
  <c r="J960" i="4"/>
  <c r="I960" i="4"/>
  <c r="H960" i="4"/>
  <c r="G960" i="4"/>
  <c r="F960" i="4"/>
  <c r="AF959" i="4"/>
  <c r="AE959" i="4"/>
  <c r="AD959" i="4"/>
  <c r="AC959" i="4"/>
  <c r="AB959" i="4"/>
  <c r="Y959" i="4"/>
  <c r="X959" i="4"/>
  <c r="W959" i="4"/>
  <c r="V959" i="4"/>
  <c r="U959" i="4"/>
  <c r="R959" i="4"/>
  <c r="Q959" i="4"/>
  <c r="P959" i="4"/>
  <c r="O959" i="4"/>
  <c r="N959" i="4"/>
  <c r="K959" i="4"/>
  <c r="J959" i="4"/>
  <c r="I959" i="4"/>
  <c r="H959" i="4"/>
  <c r="G959" i="4"/>
  <c r="AF958" i="4"/>
  <c r="AE958" i="4"/>
  <c r="AD958" i="4"/>
  <c r="AC958" i="4"/>
  <c r="AB958" i="4"/>
  <c r="Y958" i="4"/>
  <c r="X958" i="4"/>
  <c r="W958" i="4"/>
  <c r="V958" i="4"/>
  <c r="U958" i="4"/>
  <c r="R958" i="4"/>
  <c r="Q958" i="4"/>
  <c r="P958" i="4"/>
  <c r="O958" i="4"/>
  <c r="N958" i="4"/>
  <c r="K958" i="4"/>
  <c r="J958" i="4"/>
  <c r="I958" i="4"/>
  <c r="H958" i="4"/>
  <c r="G958" i="4"/>
  <c r="AF957" i="4"/>
  <c r="AE957" i="4"/>
  <c r="AD957" i="4"/>
  <c r="AC957" i="4"/>
  <c r="AB957" i="4"/>
  <c r="Y957" i="4"/>
  <c r="X957" i="4"/>
  <c r="W957" i="4"/>
  <c r="V957" i="4"/>
  <c r="U957" i="4"/>
  <c r="R957" i="4"/>
  <c r="Q957" i="4"/>
  <c r="P957" i="4"/>
  <c r="O957" i="4"/>
  <c r="N957" i="4"/>
  <c r="K957" i="4"/>
  <c r="J957" i="4"/>
  <c r="I957" i="4"/>
  <c r="H957" i="4"/>
  <c r="G957" i="4"/>
  <c r="AF956" i="4"/>
  <c r="AE956" i="4"/>
  <c r="AD956" i="4"/>
  <c r="AC956" i="4"/>
  <c r="AB956" i="4"/>
  <c r="Y956" i="4"/>
  <c r="X956" i="4"/>
  <c r="W956" i="4"/>
  <c r="V956" i="4"/>
  <c r="U956" i="4"/>
  <c r="R956" i="4"/>
  <c r="Q956" i="4"/>
  <c r="P956" i="4"/>
  <c r="O956" i="4"/>
  <c r="N956" i="4"/>
  <c r="K956" i="4"/>
  <c r="J956" i="4"/>
  <c r="I956" i="4"/>
  <c r="H956" i="4"/>
  <c r="G956" i="4"/>
  <c r="AL955" i="4"/>
  <c r="AK955" i="4"/>
  <c r="AJ955" i="4"/>
  <c r="AF955" i="4"/>
  <c r="AE955" i="4"/>
  <c r="AD955" i="4"/>
  <c r="AC955" i="4"/>
  <c r="AB955" i="4"/>
  <c r="Y955" i="4"/>
  <c r="Y960" i="4" s="1"/>
  <c r="X955" i="4"/>
  <c r="W955" i="4"/>
  <c r="V955" i="4"/>
  <c r="U955" i="4"/>
  <c r="R955" i="4"/>
  <c r="Q955" i="4"/>
  <c r="P955" i="4"/>
  <c r="O955" i="4"/>
  <c r="N955" i="4"/>
  <c r="K955" i="4"/>
  <c r="J955" i="4"/>
  <c r="I955" i="4"/>
  <c r="H955" i="4"/>
  <c r="G955" i="4"/>
  <c r="AQ953" i="4"/>
  <c r="AP953" i="4"/>
  <c r="AO953" i="4"/>
  <c r="AN953" i="4"/>
  <c r="AG953" i="4"/>
  <c r="Z953" i="4"/>
  <c r="S953" i="4"/>
  <c r="L953" i="4"/>
  <c r="F953" i="4"/>
  <c r="AQ952" i="4"/>
  <c r="AP952" i="4"/>
  <c r="AO952" i="4"/>
  <c r="AN952" i="4"/>
  <c r="AG952" i="4"/>
  <c r="Z952" i="4"/>
  <c r="S952" i="4"/>
  <c r="L952" i="4"/>
  <c r="F952" i="4"/>
  <c r="AQ951" i="4"/>
  <c r="AP951" i="4"/>
  <c r="AO951" i="4"/>
  <c r="AN951" i="4"/>
  <c r="AG951" i="4"/>
  <c r="Z951" i="4"/>
  <c r="S951" i="4"/>
  <c r="L951" i="4"/>
  <c r="F951" i="4"/>
  <c r="AQ950" i="4"/>
  <c r="AP950" i="4"/>
  <c r="AO950" i="4"/>
  <c r="AN950" i="4"/>
  <c r="AG950" i="4"/>
  <c r="Z950" i="4"/>
  <c r="S950" i="4"/>
  <c r="L950" i="4"/>
  <c r="F950" i="4"/>
  <c r="AQ949" i="4"/>
  <c r="AP949" i="4"/>
  <c r="AO949" i="4"/>
  <c r="AN949" i="4"/>
  <c r="AG949" i="4"/>
  <c r="Z949" i="4"/>
  <c r="S949" i="4"/>
  <c r="L949" i="4"/>
  <c r="F949" i="4"/>
  <c r="AQ948" i="4"/>
  <c r="AP948" i="4"/>
  <c r="AO948" i="4"/>
  <c r="AN948" i="4"/>
  <c r="AG948" i="4"/>
  <c r="Z948" i="4"/>
  <c r="S948" i="4"/>
  <c r="L948" i="4"/>
  <c r="F948" i="4"/>
  <c r="AQ947" i="4"/>
  <c r="AP947" i="4"/>
  <c r="AO947" i="4"/>
  <c r="AN947" i="4"/>
  <c r="AF947" i="4"/>
  <c r="AE947" i="4"/>
  <c r="AD947" i="4"/>
  <c r="AC947" i="4"/>
  <c r="AB947" i="4"/>
  <c r="X947" i="4"/>
  <c r="W947" i="4"/>
  <c r="V947" i="4"/>
  <c r="U947" i="4"/>
  <c r="R947" i="4"/>
  <c r="Q947" i="4"/>
  <c r="P947" i="4"/>
  <c r="O947" i="4"/>
  <c r="N947" i="4"/>
  <c r="K947" i="4"/>
  <c r="J947" i="4"/>
  <c r="I947" i="4"/>
  <c r="H947" i="4"/>
  <c r="G947" i="4"/>
  <c r="F947" i="4"/>
  <c r="AF946" i="4"/>
  <c r="AE946" i="4"/>
  <c r="AD946" i="4"/>
  <c r="AC946" i="4"/>
  <c r="AB946" i="4"/>
  <c r="Y946" i="4"/>
  <c r="X946" i="4"/>
  <c r="W946" i="4"/>
  <c r="V946" i="4"/>
  <c r="U946" i="4"/>
  <c r="R946" i="4"/>
  <c r="Q946" i="4"/>
  <c r="P946" i="4"/>
  <c r="O946" i="4"/>
  <c r="N946" i="4"/>
  <c r="K946" i="4"/>
  <c r="J946" i="4"/>
  <c r="I946" i="4"/>
  <c r="H946" i="4"/>
  <c r="G946" i="4"/>
  <c r="AF945" i="4"/>
  <c r="AE945" i="4"/>
  <c r="AD945" i="4"/>
  <c r="AC945" i="4"/>
  <c r="AB945" i="4"/>
  <c r="Y945" i="4"/>
  <c r="X945" i="4"/>
  <c r="W945" i="4"/>
  <c r="V945" i="4"/>
  <c r="U945" i="4"/>
  <c r="R945" i="4"/>
  <c r="Q945" i="4"/>
  <c r="P945" i="4"/>
  <c r="O945" i="4"/>
  <c r="N945" i="4"/>
  <c r="K945" i="4"/>
  <c r="J945" i="4"/>
  <c r="I945" i="4"/>
  <c r="H945" i="4"/>
  <c r="G945" i="4"/>
  <c r="AF944" i="4"/>
  <c r="AE944" i="4"/>
  <c r="AD944" i="4"/>
  <c r="AC944" i="4"/>
  <c r="AB944" i="4"/>
  <c r="Y944" i="4"/>
  <c r="X944" i="4"/>
  <c r="W944" i="4"/>
  <c r="V944" i="4"/>
  <c r="U944" i="4"/>
  <c r="R944" i="4"/>
  <c r="Q944" i="4"/>
  <c r="P944" i="4"/>
  <c r="O944" i="4"/>
  <c r="N944" i="4"/>
  <c r="K944" i="4"/>
  <c r="J944" i="4"/>
  <c r="I944" i="4"/>
  <c r="H944" i="4"/>
  <c r="G944" i="4"/>
  <c r="AF943" i="4"/>
  <c r="AE943" i="4"/>
  <c r="AD943" i="4"/>
  <c r="AC943" i="4"/>
  <c r="AB943" i="4"/>
  <c r="Y943" i="4"/>
  <c r="X943" i="4"/>
  <c r="W943" i="4"/>
  <c r="V943" i="4"/>
  <c r="U943" i="4"/>
  <c r="R943" i="4"/>
  <c r="Q943" i="4"/>
  <c r="P943" i="4"/>
  <c r="O943" i="4"/>
  <c r="N943" i="4"/>
  <c r="K943" i="4"/>
  <c r="J943" i="4"/>
  <c r="I943" i="4"/>
  <c r="H943" i="4"/>
  <c r="G943" i="4"/>
  <c r="AL942" i="4"/>
  <c r="AK942" i="4"/>
  <c r="AJ942" i="4"/>
  <c r="AF942" i="4"/>
  <c r="AE942" i="4"/>
  <c r="AD942" i="4"/>
  <c r="AC942" i="4"/>
  <c r="AB942" i="4"/>
  <c r="Y942" i="4"/>
  <c r="Y947" i="4" s="1"/>
  <c r="X942" i="4"/>
  <c r="W942" i="4"/>
  <c r="V942" i="4"/>
  <c r="U942" i="4"/>
  <c r="R942" i="4"/>
  <c r="Q942" i="4"/>
  <c r="P942" i="4"/>
  <c r="O942" i="4"/>
  <c r="N942" i="4"/>
  <c r="K942" i="4"/>
  <c r="J942" i="4"/>
  <c r="I942" i="4"/>
  <c r="H942" i="4"/>
  <c r="G942" i="4"/>
  <c r="AQ940" i="4"/>
  <c r="AP940" i="4"/>
  <c r="AO940" i="4"/>
  <c r="AN940" i="4"/>
  <c r="AG940" i="4"/>
  <c r="Z940" i="4"/>
  <c r="S940" i="4"/>
  <c r="L940" i="4"/>
  <c r="F940" i="4"/>
  <c r="AQ939" i="4"/>
  <c r="AP939" i="4"/>
  <c r="AO939" i="4"/>
  <c r="AN939" i="4"/>
  <c r="AG939" i="4"/>
  <c r="Z939" i="4"/>
  <c r="S939" i="4"/>
  <c r="L939" i="4"/>
  <c r="F939" i="4"/>
  <c r="AQ938" i="4"/>
  <c r="AP938" i="4"/>
  <c r="AO938" i="4"/>
  <c r="AN938" i="4"/>
  <c r="AG938" i="4"/>
  <c r="Z938" i="4"/>
  <c r="S938" i="4"/>
  <c r="L938" i="4"/>
  <c r="F938" i="4"/>
  <c r="AQ937" i="4"/>
  <c r="AP937" i="4"/>
  <c r="AO937" i="4"/>
  <c r="AN937" i="4"/>
  <c r="AG937" i="4"/>
  <c r="Z937" i="4"/>
  <c r="S937" i="4"/>
  <c r="L937" i="4"/>
  <c r="F937" i="4"/>
  <c r="AQ936" i="4"/>
  <c r="AP936" i="4"/>
  <c r="AO936" i="4"/>
  <c r="AN936" i="4"/>
  <c r="AG936" i="4"/>
  <c r="Z936" i="4"/>
  <c r="S936" i="4"/>
  <c r="L936" i="4"/>
  <c r="F936" i="4"/>
  <c r="AQ935" i="4"/>
  <c r="AP935" i="4"/>
  <c r="AO935" i="4"/>
  <c r="AN935" i="4"/>
  <c r="AG935" i="4"/>
  <c r="Z935" i="4"/>
  <c r="S935" i="4"/>
  <c r="L935" i="4"/>
  <c r="F935" i="4"/>
  <c r="AQ934" i="4"/>
  <c r="AP934" i="4"/>
  <c r="AO934" i="4"/>
  <c r="AN934" i="4"/>
  <c r="AF934" i="4"/>
  <c r="AE934" i="4"/>
  <c r="AD934" i="4"/>
  <c r="AC934" i="4"/>
  <c r="AB934" i="4"/>
  <c r="X934" i="4"/>
  <c r="W934" i="4"/>
  <c r="V934" i="4"/>
  <c r="U934" i="4"/>
  <c r="R934" i="4"/>
  <c r="Q934" i="4"/>
  <c r="P934" i="4"/>
  <c r="O934" i="4"/>
  <c r="N934" i="4"/>
  <c r="K934" i="4"/>
  <c r="J934" i="4"/>
  <c r="I934" i="4"/>
  <c r="H934" i="4"/>
  <c r="G934" i="4"/>
  <c r="F934" i="4"/>
  <c r="AF933" i="4"/>
  <c r="AE933" i="4"/>
  <c r="AD933" i="4"/>
  <c r="AC933" i="4"/>
  <c r="AB933" i="4"/>
  <c r="Y933" i="4"/>
  <c r="X933" i="4"/>
  <c r="W933" i="4"/>
  <c r="V933" i="4"/>
  <c r="U933" i="4"/>
  <c r="R933" i="4"/>
  <c r="Q933" i="4"/>
  <c r="P933" i="4"/>
  <c r="O933" i="4"/>
  <c r="N933" i="4"/>
  <c r="K933" i="4"/>
  <c r="J933" i="4"/>
  <c r="I933" i="4"/>
  <c r="H933" i="4"/>
  <c r="G933" i="4"/>
  <c r="AF932" i="4"/>
  <c r="AE932" i="4"/>
  <c r="AD932" i="4"/>
  <c r="AC932" i="4"/>
  <c r="AB932" i="4"/>
  <c r="Y932" i="4"/>
  <c r="X932" i="4"/>
  <c r="W932" i="4"/>
  <c r="V932" i="4"/>
  <c r="U932" i="4"/>
  <c r="R932" i="4"/>
  <c r="Q932" i="4"/>
  <c r="P932" i="4"/>
  <c r="O932" i="4"/>
  <c r="N932" i="4"/>
  <c r="K932" i="4"/>
  <c r="J932" i="4"/>
  <c r="I932" i="4"/>
  <c r="H932" i="4"/>
  <c r="G932" i="4"/>
  <c r="AF931" i="4"/>
  <c r="AE931" i="4"/>
  <c r="AD931" i="4"/>
  <c r="AC931" i="4"/>
  <c r="AB931" i="4"/>
  <c r="Y931" i="4"/>
  <c r="X931" i="4"/>
  <c r="W931" i="4"/>
  <c r="V931" i="4"/>
  <c r="U931" i="4"/>
  <c r="R931" i="4"/>
  <c r="Q931" i="4"/>
  <c r="P931" i="4"/>
  <c r="O931" i="4"/>
  <c r="N931" i="4"/>
  <c r="K931" i="4"/>
  <c r="J931" i="4"/>
  <c r="I931" i="4"/>
  <c r="H931" i="4"/>
  <c r="G931" i="4"/>
  <c r="AF930" i="4"/>
  <c r="AE930" i="4"/>
  <c r="AD930" i="4"/>
  <c r="AC930" i="4"/>
  <c r="AB930" i="4"/>
  <c r="Y930" i="4"/>
  <c r="X930" i="4"/>
  <c r="W930" i="4"/>
  <c r="V930" i="4"/>
  <c r="U930" i="4"/>
  <c r="R930" i="4"/>
  <c r="Q930" i="4"/>
  <c r="P930" i="4"/>
  <c r="O930" i="4"/>
  <c r="N930" i="4"/>
  <c r="K930" i="4"/>
  <c r="J930" i="4"/>
  <c r="I930" i="4"/>
  <c r="H930" i="4"/>
  <c r="G930" i="4"/>
  <c r="AL929" i="4"/>
  <c r="AK929" i="4"/>
  <c r="AJ929" i="4"/>
  <c r="AF929" i="4"/>
  <c r="AE929" i="4"/>
  <c r="AD929" i="4"/>
  <c r="AC929" i="4"/>
  <c r="AB929" i="4"/>
  <c r="Y929" i="4"/>
  <c r="Y934" i="4" s="1"/>
  <c r="X929" i="4"/>
  <c r="W929" i="4"/>
  <c r="V929" i="4"/>
  <c r="U929" i="4"/>
  <c r="R929" i="4"/>
  <c r="Q929" i="4"/>
  <c r="P929" i="4"/>
  <c r="O929" i="4"/>
  <c r="N929" i="4"/>
  <c r="K929" i="4"/>
  <c r="J929" i="4"/>
  <c r="I929" i="4"/>
  <c r="H929" i="4"/>
  <c r="G929" i="4"/>
  <c r="AQ927" i="4"/>
  <c r="AP927" i="4"/>
  <c r="AO927" i="4"/>
  <c r="AN927" i="4"/>
  <c r="AG927" i="4"/>
  <c r="Z927" i="4"/>
  <c r="S927" i="4"/>
  <c r="L927" i="4"/>
  <c r="F927" i="4"/>
  <c r="AQ926" i="4"/>
  <c r="AP926" i="4"/>
  <c r="AO926" i="4"/>
  <c r="AN926" i="4"/>
  <c r="AG926" i="4"/>
  <c r="Z926" i="4"/>
  <c r="S926" i="4"/>
  <c r="L926" i="4"/>
  <c r="F926" i="4"/>
  <c r="AQ925" i="4"/>
  <c r="AP925" i="4"/>
  <c r="AO925" i="4"/>
  <c r="AN925" i="4"/>
  <c r="AG925" i="4"/>
  <c r="Z925" i="4"/>
  <c r="S925" i="4"/>
  <c r="L925" i="4"/>
  <c r="F925" i="4"/>
  <c r="AQ924" i="4"/>
  <c r="AP924" i="4"/>
  <c r="AO924" i="4"/>
  <c r="AN924" i="4"/>
  <c r="AG924" i="4"/>
  <c r="Z924" i="4"/>
  <c r="S924" i="4"/>
  <c r="L924" i="4"/>
  <c r="F924" i="4"/>
  <c r="AQ923" i="4"/>
  <c r="AP923" i="4"/>
  <c r="AO923" i="4"/>
  <c r="AN923" i="4"/>
  <c r="AG923" i="4"/>
  <c r="Z923" i="4"/>
  <c r="S923" i="4"/>
  <c r="L923" i="4"/>
  <c r="F923" i="4"/>
  <c r="AQ922" i="4"/>
  <c r="AP922" i="4"/>
  <c r="AO922" i="4"/>
  <c r="AN922" i="4"/>
  <c r="AG922" i="4"/>
  <c r="Z922" i="4"/>
  <c r="S922" i="4"/>
  <c r="L922" i="4"/>
  <c r="F922" i="4"/>
  <c r="AQ921" i="4"/>
  <c r="AP921" i="4"/>
  <c r="AO921" i="4"/>
  <c r="AN921" i="4"/>
  <c r="AF921" i="4"/>
  <c r="AE921" i="4"/>
  <c r="AD921" i="4"/>
  <c r="AC921" i="4"/>
  <c r="AB921" i="4"/>
  <c r="X921" i="4"/>
  <c r="W921" i="4"/>
  <c r="V921" i="4"/>
  <c r="U921" i="4"/>
  <c r="R921" i="4"/>
  <c r="Q921" i="4"/>
  <c r="P921" i="4"/>
  <c r="O921" i="4"/>
  <c r="N921" i="4"/>
  <c r="K921" i="4"/>
  <c r="J921" i="4"/>
  <c r="I921" i="4"/>
  <c r="H921" i="4"/>
  <c r="G921" i="4"/>
  <c r="F921" i="4"/>
  <c r="AF920" i="4"/>
  <c r="AE920" i="4"/>
  <c r="AD920" i="4"/>
  <c r="AC920" i="4"/>
  <c r="AB920" i="4"/>
  <c r="Y920" i="4"/>
  <c r="X920" i="4"/>
  <c r="W920" i="4"/>
  <c r="V920" i="4"/>
  <c r="U920" i="4"/>
  <c r="R920" i="4"/>
  <c r="Q920" i="4"/>
  <c r="P920" i="4"/>
  <c r="O920" i="4"/>
  <c r="N920" i="4"/>
  <c r="K920" i="4"/>
  <c r="J920" i="4"/>
  <c r="I920" i="4"/>
  <c r="H920" i="4"/>
  <c r="G920" i="4"/>
  <c r="AF919" i="4"/>
  <c r="AE919" i="4"/>
  <c r="AD919" i="4"/>
  <c r="AC919" i="4"/>
  <c r="AB919" i="4"/>
  <c r="Y919" i="4"/>
  <c r="X919" i="4"/>
  <c r="W919" i="4"/>
  <c r="V919" i="4"/>
  <c r="U919" i="4"/>
  <c r="R919" i="4"/>
  <c r="Q919" i="4"/>
  <c r="P919" i="4"/>
  <c r="O919" i="4"/>
  <c r="N919" i="4"/>
  <c r="K919" i="4"/>
  <c r="J919" i="4"/>
  <c r="I919" i="4"/>
  <c r="H919" i="4"/>
  <c r="G919" i="4"/>
  <c r="AF918" i="4"/>
  <c r="AE918" i="4"/>
  <c r="AD918" i="4"/>
  <c r="AC918" i="4"/>
  <c r="AB918" i="4"/>
  <c r="Y918" i="4"/>
  <c r="X918" i="4"/>
  <c r="W918" i="4"/>
  <c r="V918" i="4"/>
  <c r="U918" i="4"/>
  <c r="R918" i="4"/>
  <c r="Q918" i="4"/>
  <c r="P918" i="4"/>
  <c r="O918" i="4"/>
  <c r="N918" i="4"/>
  <c r="K918" i="4"/>
  <c r="J918" i="4"/>
  <c r="I918" i="4"/>
  <c r="H918" i="4"/>
  <c r="G918" i="4"/>
  <c r="AF917" i="4"/>
  <c r="AE917" i="4"/>
  <c r="AD917" i="4"/>
  <c r="AC917" i="4"/>
  <c r="AB917" i="4"/>
  <c r="Y917" i="4"/>
  <c r="X917" i="4"/>
  <c r="W917" i="4"/>
  <c r="V917" i="4"/>
  <c r="U917" i="4"/>
  <c r="R917" i="4"/>
  <c r="Q917" i="4"/>
  <c r="P917" i="4"/>
  <c r="O917" i="4"/>
  <c r="N917" i="4"/>
  <c r="K917" i="4"/>
  <c r="J917" i="4"/>
  <c r="I917" i="4"/>
  <c r="H917" i="4"/>
  <c r="G917" i="4"/>
  <c r="AL916" i="4"/>
  <c r="AK916" i="4"/>
  <c r="AJ916" i="4"/>
  <c r="AF916" i="4"/>
  <c r="AE916" i="4"/>
  <c r="AD916" i="4"/>
  <c r="AC916" i="4"/>
  <c r="AB916" i="4"/>
  <c r="Y916" i="4"/>
  <c r="Y921" i="4" s="1"/>
  <c r="X916" i="4"/>
  <c r="W916" i="4"/>
  <c r="V916" i="4"/>
  <c r="U916" i="4"/>
  <c r="R916" i="4"/>
  <c r="Q916" i="4"/>
  <c r="P916" i="4"/>
  <c r="O916" i="4"/>
  <c r="N916" i="4"/>
  <c r="K916" i="4"/>
  <c r="J916" i="4"/>
  <c r="I916" i="4"/>
  <c r="H916" i="4"/>
  <c r="G916" i="4"/>
  <c r="AQ914" i="4"/>
  <c r="AP914" i="4"/>
  <c r="AO914" i="4"/>
  <c r="AN914" i="4"/>
  <c r="AG914" i="4"/>
  <c r="Z914" i="4"/>
  <c r="S914" i="4"/>
  <c r="L914" i="4"/>
  <c r="F914" i="4"/>
  <c r="AQ913" i="4"/>
  <c r="AP913" i="4"/>
  <c r="AO913" i="4"/>
  <c r="AN913" i="4"/>
  <c r="AG913" i="4"/>
  <c r="Z913" i="4"/>
  <c r="S913" i="4"/>
  <c r="L913" i="4"/>
  <c r="F913" i="4"/>
  <c r="AQ912" i="4"/>
  <c r="AP912" i="4"/>
  <c r="AO912" i="4"/>
  <c r="AN912" i="4"/>
  <c r="AG912" i="4"/>
  <c r="Z912" i="4"/>
  <c r="S912" i="4"/>
  <c r="L912" i="4"/>
  <c r="F912" i="4"/>
  <c r="AQ911" i="4"/>
  <c r="AP911" i="4"/>
  <c r="AO911" i="4"/>
  <c r="AN911" i="4"/>
  <c r="AG911" i="4"/>
  <c r="Z911" i="4"/>
  <c r="S911" i="4"/>
  <c r="L911" i="4"/>
  <c r="F911" i="4"/>
  <c r="AQ910" i="4"/>
  <c r="AP910" i="4"/>
  <c r="AO910" i="4"/>
  <c r="AN910" i="4"/>
  <c r="AG910" i="4"/>
  <c r="Z910" i="4"/>
  <c r="S910" i="4"/>
  <c r="L910" i="4"/>
  <c r="F910" i="4"/>
  <c r="AQ909" i="4"/>
  <c r="AP909" i="4"/>
  <c r="AO909" i="4"/>
  <c r="AN909" i="4"/>
  <c r="AG909" i="4"/>
  <c r="Z909" i="4"/>
  <c r="S909" i="4"/>
  <c r="L909" i="4"/>
  <c r="F909" i="4"/>
  <c r="AQ908" i="4"/>
  <c r="AP908" i="4"/>
  <c r="AO908" i="4"/>
  <c r="AN908" i="4"/>
  <c r="AF908" i="4"/>
  <c r="AE908" i="4"/>
  <c r="AD908" i="4"/>
  <c r="AC908" i="4"/>
  <c r="AB908" i="4"/>
  <c r="X908" i="4"/>
  <c r="W908" i="4"/>
  <c r="V908" i="4"/>
  <c r="U908" i="4"/>
  <c r="R908" i="4"/>
  <c r="Q908" i="4"/>
  <c r="P908" i="4"/>
  <c r="O908" i="4"/>
  <c r="N908" i="4"/>
  <c r="K908" i="4"/>
  <c r="J908" i="4"/>
  <c r="I908" i="4"/>
  <c r="H908" i="4"/>
  <c r="G908" i="4"/>
  <c r="F908" i="4"/>
  <c r="AF907" i="4"/>
  <c r="AE907" i="4"/>
  <c r="AD907" i="4"/>
  <c r="AC907" i="4"/>
  <c r="AB907" i="4"/>
  <c r="Y907" i="4"/>
  <c r="X907" i="4"/>
  <c r="W907" i="4"/>
  <c r="V907" i="4"/>
  <c r="U907" i="4"/>
  <c r="R907" i="4"/>
  <c r="Q907" i="4"/>
  <c r="P907" i="4"/>
  <c r="O907" i="4"/>
  <c r="N907" i="4"/>
  <c r="K907" i="4"/>
  <c r="J907" i="4"/>
  <c r="I907" i="4"/>
  <c r="H907" i="4"/>
  <c r="G907" i="4"/>
  <c r="AF906" i="4"/>
  <c r="AE906" i="4"/>
  <c r="AD906" i="4"/>
  <c r="AC906" i="4"/>
  <c r="AB906" i="4"/>
  <c r="Y906" i="4"/>
  <c r="X906" i="4"/>
  <c r="W906" i="4"/>
  <c r="V906" i="4"/>
  <c r="U906" i="4"/>
  <c r="R906" i="4"/>
  <c r="Q906" i="4"/>
  <c r="P906" i="4"/>
  <c r="O906" i="4"/>
  <c r="N906" i="4"/>
  <c r="K906" i="4"/>
  <c r="J906" i="4"/>
  <c r="I906" i="4"/>
  <c r="H906" i="4"/>
  <c r="G906" i="4"/>
  <c r="AF905" i="4"/>
  <c r="AE905" i="4"/>
  <c r="AD905" i="4"/>
  <c r="AC905" i="4"/>
  <c r="AB905" i="4"/>
  <c r="Y905" i="4"/>
  <c r="X905" i="4"/>
  <c r="W905" i="4"/>
  <c r="V905" i="4"/>
  <c r="U905" i="4"/>
  <c r="R905" i="4"/>
  <c r="Q905" i="4"/>
  <c r="P905" i="4"/>
  <c r="O905" i="4"/>
  <c r="N905" i="4"/>
  <c r="K905" i="4"/>
  <c r="J905" i="4"/>
  <c r="I905" i="4"/>
  <c r="H905" i="4"/>
  <c r="G905" i="4"/>
  <c r="AF904" i="4"/>
  <c r="AE904" i="4"/>
  <c r="AD904" i="4"/>
  <c r="AC904" i="4"/>
  <c r="AB904" i="4"/>
  <c r="Y904" i="4"/>
  <c r="X904" i="4"/>
  <c r="W904" i="4"/>
  <c r="V904" i="4"/>
  <c r="U904" i="4"/>
  <c r="R904" i="4"/>
  <c r="Q904" i="4"/>
  <c r="P904" i="4"/>
  <c r="O904" i="4"/>
  <c r="N904" i="4"/>
  <c r="K904" i="4"/>
  <c r="J904" i="4"/>
  <c r="I904" i="4"/>
  <c r="H904" i="4"/>
  <c r="G904" i="4"/>
  <c r="AL903" i="4"/>
  <c r="AK903" i="4"/>
  <c r="AJ903" i="4"/>
  <c r="AF903" i="4"/>
  <c r="AE903" i="4"/>
  <c r="AD903" i="4"/>
  <c r="AC903" i="4"/>
  <c r="AB903" i="4"/>
  <c r="Y903" i="4"/>
  <c r="Y908" i="4" s="1"/>
  <c r="X903" i="4"/>
  <c r="W903" i="4"/>
  <c r="V903" i="4"/>
  <c r="U903" i="4"/>
  <c r="R903" i="4"/>
  <c r="Q903" i="4"/>
  <c r="P903" i="4"/>
  <c r="O903" i="4"/>
  <c r="N903" i="4"/>
  <c r="K903" i="4"/>
  <c r="J903" i="4"/>
  <c r="I903" i="4"/>
  <c r="H903" i="4"/>
  <c r="G903" i="4"/>
  <c r="AQ901" i="4"/>
  <c r="AP901" i="4"/>
  <c r="AO901" i="4"/>
  <c r="AN901" i="4"/>
  <c r="AG901" i="4"/>
  <c r="Z901" i="4"/>
  <c r="S901" i="4"/>
  <c r="L901" i="4"/>
  <c r="F901" i="4"/>
  <c r="AQ900" i="4"/>
  <c r="AP900" i="4"/>
  <c r="AO900" i="4"/>
  <c r="AN900" i="4"/>
  <c r="AG900" i="4"/>
  <c r="Z900" i="4"/>
  <c r="S900" i="4"/>
  <c r="L900" i="4"/>
  <c r="F900" i="4"/>
  <c r="AQ899" i="4"/>
  <c r="AP899" i="4"/>
  <c r="AO899" i="4"/>
  <c r="AN899" i="4"/>
  <c r="AG899" i="4"/>
  <c r="Z899" i="4"/>
  <c r="S899" i="4"/>
  <c r="L899" i="4"/>
  <c r="F899" i="4"/>
  <c r="AQ898" i="4"/>
  <c r="AP898" i="4"/>
  <c r="AO898" i="4"/>
  <c r="AN898" i="4"/>
  <c r="AG898" i="4"/>
  <c r="Z898" i="4"/>
  <c r="S898" i="4"/>
  <c r="L898" i="4"/>
  <c r="F898" i="4"/>
  <c r="AQ897" i="4"/>
  <c r="AP897" i="4"/>
  <c r="AO897" i="4"/>
  <c r="AN897" i="4"/>
  <c r="AG897" i="4"/>
  <c r="Z897" i="4"/>
  <c r="S897" i="4"/>
  <c r="L897" i="4"/>
  <c r="F897" i="4"/>
  <c r="AQ896" i="4"/>
  <c r="AP896" i="4"/>
  <c r="AO896" i="4"/>
  <c r="AN896" i="4"/>
  <c r="AG896" i="4"/>
  <c r="Z896" i="4"/>
  <c r="S896" i="4"/>
  <c r="L896" i="4"/>
  <c r="F896" i="4"/>
  <c r="AQ895" i="4"/>
  <c r="AP895" i="4"/>
  <c r="AO895" i="4"/>
  <c r="AN895" i="4"/>
  <c r="AF895" i="4"/>
  <c r="AE895" i="4"/>
  <c r="AD895" i="4"/>
  <c r="AC895" i="4"/>
  <c r="AB895" i="4"/>
  <c r="X895" i="4"/>
  <c r="W895" i="4"/>
  <c r="V895" i="4"/>
  <c r="U895" i="4"/>
  <c r="R895" i="4"/>
  <c r="Q895" i="4"/>
  <c r="P895" i="4"/>
  <c r="O895" i="4"/>
  <c r="N895" i="4"/>
  <c r="K895" i="4"/>
  <c r="J895" i="4"/>
  <c r="I895" i="4"/>
  <c r="H895" i="4"/>
  <c r="G895" i="4"/>
  <c r="F895" i="4"/>
  <c r="AF894" i="4"/>
  <c r="AE894" i="4"/>
  <c r="AD894" i="4"/>
  <c r="AC894" i="4"/>
  <c r="AB894" i="4"/>
  <c r="Y894" i="4"/>
  <c r="X894" i="4"/>
  <c r="W894" i="4"/>
  <c r="V894" i="4"/>
  <c r="U894" i="4"/>
  <c r="R894" i="4"/>
  <c r="Q894" i="4"/>
  <c r="P894" i="4"/>
  <c r="O894" i="4"/>
  <c r="N894" i="4"/>
  <c r="K894" i="4"/>
  <c r="J894" i="4"/>
  <c r="I894" i="4"/>
  <c r="H894" i="4"/>
  <c r="G894" i="4"/>
  <c r="AF893" i="4"/>
  <c r="AE893" i="4"/>
  <c r="AD893" i="4"/>
  <c r="AC893" i="4"/>
  <c r="AB893" i="4"/>
  <c r="Y893" i="4"/>
  <c r="X893" i="4"/>
  <c r="W893" i="4"/>
  <c r="V893" i="4"/>
  <c r="U893" i="4"/>
  <c r="R893" i="4"/>
  <c r="Q893" i="4"/>
  <c r="P893" i="4"/>
  <c r="O893" i="4"/>
  <c r="N893" i="4"/>
  <c r="K893" i="4"/>
  <c r="J893" i="4"/>
  <c r="I893" i="4"/>
  <c r="H893" i="4"/>
  <c r="G893" i="4"/>
  <c r="AF892" i="4"/>
  <c r="AE892" i="4"/>
  <c r="AD892" i="4"/>
  <c r="AC892" i="4"/>
  <c r="AB892" i="4"/>
  <c r="Y892" i="4"/>
  <c r="X892" i="4"/>
  <c r="W892" i="4"/>
  <c r="V892" i="4"/>
  <c r="U892" i="4"/>
  <c r="R892" i="4"/>
  <c r="Q892" i="4"/>
  <c r="P892" i="4"/>
  <c r="O892" i="4"/>
  <c r="N892" i="4"/>
  <c r="K892" i="4"/>
  <c r="J892" i="4"/>
  <c r="I892" i="4"/>
  <c r="H892" i="4"/>
  <c r="G892" i="4"/>
  <c r="AF891" i="4"/>
  <c r="AE891" i="4"/>
  <c r="AD891" i="4"/>
  <c r="AC891" i="4"/>
  <c r="AB891" i="4"/>
  <c r="Y891" i="4"/>
  <c r="X891" i="4"/>
  <c r="W891" i="4"/>
  <c r="V891" i="4"/>
  <c r="U891" i="4"/>
  <c r="R891" i="4"/>
  <c r="Q891" i="4"/>
  <c r="P891" i="4"/>
  <c r="O891" i="4"/>
  <c r="N891" i="4"/>
  <c r="K891" i="4"/>
  <c r="J891" i="4"/>
  <c r="I891" i="4"/>
  <c r="H891" i="4"/>
  <c r="G891" i="4"/>
  <c r="AL890" i="4"/>
  <c r="AK890" i="4"/>
  <c r="AJ890" i="4"/>
  <c r="AF890" i="4"/>
  <c r="AE890" i="4"/>
  <c r="AD890" i="4"/>
  <c r="AC890" i="4"/>
  <c r="AB890" i="4"/>
  <c r="Y890" i="4"/>
  <c r="Y895" i="4" s="1"/>
  <c r="X890" i="4"/>
  <c r="W890" i="4"/>
  <c r="V890" i="4"/>
  <c r="U890" i="4"/>
  <c r="R890" i="4"/>
  <c r="Q890" i="4"/>
  <c r="P890" i="4"/>
  <c r="O890" i="4"/>
  <c r="N890" i="4"/>
  <c r="K890" i="4"/>
  <c r="J890" i="4"/>
  <c r="I890" i="4"/>
  <c r="H890" i="4"/>
  <c r="G890" i="4"/>
  <c r="AQ888" i="4"/>
  <c r="AP888" i="4"/>
  <c r="AO888" i="4"/>
  <c r="AN888" i="4"/>
  <c r="AG888" i="4"/>
  <c r="Z888" i="4"/>
  <c r="S888" i="4"/>
  <c r="L888" i="4"/>
  <c r="F888" i="4"/>
  <c r="AQ887" i="4"/>
  <c r="AP887" i="4"/>
  <c r="AO887" i="4"/>
  <c r="AN887" i="4"/>
  <c r="AG887" i="4"/>
  <c r="Z887" i="4"/>
  <c r="S887" i="4"/>
  <c r="L887" i="4"/>
  <c r="F887" i="4"/>
  <c r="AQ886" i="4"/>
  <c r="AP886" i="4"/>
  <c r="AO886" i="4"/>
  <c r="AN886" i="4"/>
  <c r="AG886" i="4"/>
  <c r="Z886" i="4"/>
  <c r="S886" i="4"/>
  <c r="L886" i="4"/>
  <c r="F886" i="4"/>
  <c r="AQ885" i="4"/>
  <c r="AP885" i="4"/>
  <c r="AO885" i="4"/>
  <c r="AN885" i="4"/>
  <c r="AG885" i="4"/>
  <c r="Z885" i="4"/>
  <c r="S885" i="4"/>
  <c r="L885" i="4"/>
  <c r="F885" i="4"/>
  <c r="AQ884" i="4"/>
  <c r="AP884" i="4"/>
  <c r="AO884" i="4"/>
  <c r="AN884" i="4"/>
  <c r="AG884" i="4"/>
  <c r="Z884" i="4"/>
  <c r="S884" i="4"/>
  <c r="L884" i="4"/>
  <c r="F884" i="4"/>
  <c r="AQ883" i="4"/>
  <c r="AP883" i="4"/>
  <c r="AO883" i="4"/>
  <c r="AN883" i="4"/>
  <c r="AG883" i="4"/>
  <c r="Z883" i="4"/>
  <c r="S883" i="4"/>
  <c r="L883" i="4"/>
  <c r="F883" i="4"/>
  <c r="AQ882" i="4"/>
  <c r="AP882" i="4"/>
  <c r="AO882" i="4"/>
  <c r="AN882" i="4"/>
  <c r="AF882" i="4"/>
  <c r="AE882" i="4"/>
  <c r="AD882" i="4"/>
  <c r="AC882" i="4"/>
  <c r="AB882" i="4"/>
  <c r="X882" i="4"/>
  <c r="W882" i="4"/>
  <c r="V882" i="4"/>
  <c r="U882" i="4"/>
  <c r="R882" i="4"/>
  <c r="Q882" i="4"/>
  <c r="P882" i="4"/>
  <c r="O882" i="4"/>
  <c r="N882" i="4"/>
  <c r="K882" i="4"/>
  <c r="J882" i="4"/>
  <c r="I882" i="4"/>
  <c r="H882" i="4"/>
  <c r="G882" i="4"/>
  <c r="F882" i="4"/>
  <c r="AF881" i="4"/>
  <c r="AE881" i="4"/>
  <c r="AD881" i="4"/>
  <c r="AC881" i="4"/>
  <c r="AB881" i="4"/>
  <c r="Y881" i="4"/>
  <c r="X881" i="4"/>
  <c r="W881" i="4"/>
  <c r="V881" i="4"/>
  <c r="U881" i="4"/>
  <c r="R881" i="4"/>
  <c r="Q881" i="4"/>
  <c r="P881" i="4"/>
  <c r="O881" i="4"/>
  <c r="N881" i="4"/>
  <c r="K881" i="4"/>
  <c r="J881" i="4"/>
  <c r="I881" i="4"/>
  <c r="H881" i="4"/>
  <c r="G881" i="4"/>
  <c r="AF880" i="4"/>
  <c r="AE880" i="4"/>
  <c r="AD880" i="4"/>
  <c r="AC880" i="4"/>
  <c r="AB880" i="4"/>
  <c r="Y880" i="4"/>
  <c r="X880" i="4"/>
  <c r="W880" i="4"/>
  <c r="V880" i="4"/>
  <c r="U880" i="4"/>
  <c r="R880" i="4"/>
  <c r="Q880" i="4"/>
  <c r="P880" i="4"/>
  <c r="O880" i="4"/>
  <c r="N880" i="4"/>
  <c r="K880" i="4"/>
  <c r="J880" i="4"/>
  <c r="I880" i="4"/>
  <c r="H880" i="4"/>
  <c r="G880" i="4"/>
  <c r="AF879" i="4"/>
  <c r="AE879" i="4"/>
  <c r="AD879" i="4"/>
  <c r="AC879" i="4"/>
  <c r="AB879" i="4"/>
  <c r="Y879" i="4"/>
  <c r="X879" i="4"/>
  <c r="W879" i="4"/>
  <c r="V879" i="4"/>
  <c r="U879" i="4"/>
  <c r="R879" i="4"/>
  <c r="Q879" i="4"/>
  <c r="P879" i="4"/>
  <c r="O879" i="4"/>
  <c r="N879" i="4"/>
  <c r="K879" i="4"/>
  <c r="J879" i="4"/>
  <c r="I879" i="4"/>
  <c r="H879" i="4"/>
  <c r="G879" i="4"/>
  <c r="AF878" i="4"/>
  <c r="AE878" i="4"/>
  <c r="AD878" i="4"/>
  <c r="AC878" i="4"/>
  <c r="AB878" i="4"/>
  <c r="Y878" i="4"/>
  <c r="X878" i="4"/>
  <c r="W878" i="4"/>
  <c r="V878" i="4"/>
  <c r="U878" i="4"/>
  <c r="R878" i="4"/>
  <c r="Q878" i="4"/>
  <c r="P878" i="4"/>
  <c r="O878" i="4"/>
  <c r="N878" i="4"/>
  <c r="K878" i="4"/>
  <c r="J878" i="4"/>
  <c r="I878" i="4"/>
  <c r="H878" i="4"/>
  <c r="G878" i="4"/>
  <c r="AL877" i="4"/>
  <c r="AK877" i="4"/>
  <c r="AJ877" i="4"/>
  <c r="AF877" i="4"/>
  <c r="AE877" i="4"/>
  <c r="AD877" i="4"/>
  <c r="AC877" i="4"/>
  <c r="AB877" i="4"/>
  <c r="Y877" i="4"/>
  <c r="Y882" i="4" s="1"/>
  <c r="X877" i="4"/>
  <c r="W877" i="4"/>
  <c r="V877" i="4"/>
  <c r="U877" i="4"/>
  <c r="R877" i="4"/>
  <c r="Q877" i="4"/>
  <c r="P877" i="4"/>
  <c r="O877" i="4"/>
  <c r="N877" i="4"/>
  <c r="K877" i="4"/>
  <c r="J877" i="4"/>
  <c r="I877" i="4"/>
  <c r="H877" i="4"/>
  <c r="G877" i="4"/>
  <c r="AQ875" i="4"/>
  <c r="AP875" i="4"/>
  <c r="AO875" i="4"/>
  <c r="AN875" i="4"/>
  <c r="AG875" i="4"/>
  <c r="Z875" i="4"/>
  <c r="S875" i="4"/>
  <c r="L875" i="4"/>
  <c r="F875" i="4"/>
  <c r="AQ874" i="4"/>
  <c r="AP874" i="4"/>
  <c r="AO874" i="4"/>
  <c r="AN874" i="4"/>
  <c r="AG874" i="4"/>
  <c r="Z874" i="4"/>
  <c r="S874" i="4"/>
  <c r="L874" i="4"/>
  <c r="F874" i="4"/>
  <c r="AQ873" i="4"/>
  <c r="AP873" i="4"/>
  <c r="AO873" i="4"/>
  <c r="AN873" i="4"/>
  <c r="AG873" i="4"/>
  <c r="Z873" i="4"/>
  <c r="S873" i="4"/>
  <c r="L873" i="4"/>
  <c r="F873" i="4"/>
  <c r="AQ872" i="4"/>
  <c r="AP872" i="4"/>
  <c r="AO872" i="4"/>
  <c r="AN872" i="4"/>
  <c r="AG872" i="4"/>
  <c r="Z872" i="4"/>
  <c r="S872" i="4"/>
  <c r="L872" i="4"/>
  <c r="F872" i="4"/>
  <c r="AQ871" i="4"/>
  <c r="AP871" i="4"/>
  <c r="AO871" i="4"/>
  <c r="AN871" i="4"/>
  <c r="AG871" i="4"/>
  <c r="Z871" i="4"/>
  <c r="S871" i="4"/>
  <c r="L871" i="4"/>
  <c r="F871" i="4"/>
  <c r="AQ870" i="4"/>
  <c r="AP870" i="4"/>
  <c r="AO870" i="4"/>
  <c r="AN870" i="4"/>
  <c r="AG870" i="4"/>
  <c r="Z870" i="4"/>
  <c r="S870" i="4"/>
  <c r="L870" i="4"/>
  <c r="F870" i="4"/>
  <c r="AQ869" i="4"/>
  <c r="AP869" i="4"/>
  <c r="AO869" i="4"/>
  <c r="AN869" i="4"/>
  <c r="AF869" i="4"/>
  <c r="AE869" i="4"/>
  <c r="AD869" i="4"/>
  <c r="AC869" i="4"/>
  <c r="AB869" i="4"/>
  <c r="X869" i="4"/>
  <c r="W869" i="4"/>
  <c r="V869" i="4"/>
  <c r="U869" i="4"/>
  <c r="R869" i="4"/>
  <c r="Q869" i="4"/>
  <c r="P869" i="4"/>
  <c r="O869" i="4"/>
  <c r="N869" i="4"/>
  <c r="K869" i="4"/>
  <c r="J869" i="4"/>
  <c r="I869" i="4"/>
  <c r="H869" i="4"/>
  <c r="G869" i="4"/>
  <c r="F869" i="4"/>
  <c r="AF868" i="4"/>
  <c r="AE868" i="4"/>
  <c r="AD868" i="4"/>
  <c r="AC868" i="4"/>
  <c r="AB868" i="4"/>
  <c r="Y868" i="4"/>
  <c r="X868" i="4"/>
  <c r="W868" i="4"/>
  <c r="V868" i="4"/>
  <c r="U868" i="4"/>
  <c r="R868" i="4"/>
  <c r="Q868" i="4"/>
  <c r="P868" i="4"/>
  <c r="O868" i="4"/>
  <c r="N868" i="4"/>
  <c r="K868" i="4"/>
  <c r="J868" i="4"/>
  <c r="I868" i="4"/>
  <c r="H868" i="4"/>
  <c r="G868" i="4"/>
  <c r="AF867" i="4"/>
  <c r="AE867" i="4"/>
  <c r="AD867" i="4"/>
  <c r="AC867" i="4"/>
  <c r="AB867" i="4"/>
  <c r="Y867" i="4"/>
  <c r="X867" i="4"/>
  <c r="W867" i="4"/>
  <c r="V867" i="4"/>
  <c r="U867" i="4"/>
  <c r="R867" i="4"/>
  <c r="Q867" i="4"/>
  <c r="P867" i="4"/>
  <c r="O867" i="4"/>
  <c r="N867" i="4"/>
  <c r="K867" i="4"/>
  <c r="J867" i="4"/>
  <c r="I867" i="4"/>
  <c r="H867" i="4"/>
  <c r="G867" i="4"/>
  <c r="AF866" i="4"/>
  <c r="AE866" i="4"/>
  <c r="AD866" i="4"/>
  <c r="AC866" i="4"/>
  <c r="AB866" i="4"/>
  <c r="Y866" i="4"/>
  <c r="X866" i="4"/>
  <c r="W866" i="4"/>
  <c r="V866" i="4"/>
  <c r="U866" i="4"/>
  <c r="R866" i="4"/>
  <c r="Q866" i="4"/>
  <c r="P866" i="4"/>
  <c r="O866" i="4"/>
  <c r="N866" i="4"/>
  <c r="K866" i="4"/>
  <c r="J866" i="4"/>
  <c r="I866" i="4"/>
  <c r="H866" i="4"/>
  <c r="G866" i="4"/>
  <c r="AF865" i="4"/>
  <c r="AE865" i="4"/>
  <c r="AD865" i="4"/>
  <c r="AC865" i="4"/>
  <c r="AB865" i="4"/>
  <c r="Y865" i="4"/>
  <c r="X865" i="4"/>
  <c r="W865" i="4"/>
  <c r="V865" i="4"/>
  <c r="U865" i="4"/>
  <c r="R865" i="4"/>
  <c r="Q865" i="4"/>
  <c r="P865" i="4"/>
  <c r="O865" i="4"/>
  <c r="N865" i="4"/>
  <c r="K865" i="4"/>
  <c r="J865" i="4"/>
  <c r="I865" i="4"/>
  <c r="H865" i="4"/>
  <c r="G865" i="4"/>
  <c r="AL864" i="4"/>
  <c r="AK864" i="4"/>
  <c r="AJ864" i="4"/>
  <c r="AF864" i="4"/>
  <c r="AE864" i="4"/>
  <c r="AD864" i="4"/>
  <c r="AC864" i="4"/>
  <c r="AB864" i="4"/>
  <c r="Y864" i="4"/>
  <c r="Y869" i="4" s="1"/>
  <c r="X864" i="4"/>
  <c r="W864" i="4"/>
  <c r="V864" i="4"/>
  <c r="U864" i="4"/>
  <c r="R864" i="4"/>
  <c r="Q864" i="4"/>
  <c r="P864" i="4"/>
  <c r="O864" i="4"/>
  <c r="N864" i="4"/>
  <c r="K864" i="4"/>
  <c r="J864" i="4"/>
  <c r="I864" i="4"/>
  <c r="H864" i="4"/>
  <c r="G864" i="4"/>
  <c r="AQ862" i="4"/>
  <c r="AP862" i="4"/>
  <c r="AO862" i="4"/>
  <c r="AN862" i="4"/>
  <c r="AG862" i="4"/>
  <c r="Z862" i="4"/>
  <c r="S862" i="4"/>
  <c r="L862" i="4"/>
  <c r="F862" i="4"/>
  <c r="AQ861" i="4"/>
  <c r="AP861" i="4"/>
  <c r="AO861" i="4"/>
  <c r="AN861" i="4"/>
  <c r="AG861" i="4"/>
  <c r="Z861" i="4"/>
  <c r="S861" i="4"/>
  <c r="L861" i="4"/>
  <c r="F861" i="4"/>
  <c r="AQ860" i="4"/>
  <c r="AP860" i="4"/>
  <c r="AO860" i="4"/>
  <c r="AN860" i="4"/>
  <c r="AG860" i="4"/>
  <c r="Z860" i="4"/>
  <c r="S860" i="4"/>
  <c r="L860" i="4"/>
  <c r="F860" i="4"/>
  <c r="AQ859" i="4"/>
  <c r="AP859" i="4"/>
  <c r="AO859" i="4"/>
  <c r="AN859" i="4"/>
  <c r="AG859" i="4"/>
  <c r="Z859" i="4"/>
  <c r="S859" i="4"/>
  <c r="L859" i="4"/>
  <c r="F859" i="4"/>
  <c r="AQ858" i="4"/>
  <c r="AP858" i="4"/>
  <c r="AO858" i="4"/>
  <c r="AN858" i="4"/>
  <c r="AG858" i="4"/>
  <c r="Z858" i="4"/>
  <c r="S858" i="4"/>
  <c r="L858" i="4"/>
  <c r="F858" i="4"/>
  <c r="AQ857" i="4"/>
  <c r="AP857" i="4"/>
  <c r="AO857" i="4"/>
  <c r="AN857" i="4"/>
  <c r="AG857" i="4"/>
  <c r="Z857" i="4"/>
  <c r="S857" i="4"/>
  <c r="L857" i="4"/>
  <c r="F857" i="4"/>
  <c r="AQ856" i="4"/>
  <c r="AP856" i="4"/>
  <c r="AO856" i="4"/>
  <c r="AN856" i="4"/>
  <c r="AF856" i="4"/>
  <c r="AE856" i="4"/>
  <c r="AD856" i="4"/>
  <c r="AC856" i="4"/>
  <c r="AB856" i="4"/>
  <c r="X856" i="4"/>
  <c r="W856" i="4"/>
  <c r="V856" i="4"/>
  <c r="U856" i="4"/>
  <c r="R856" i="4"/>
  <c r="Q856" i="4"/>
  <c r="P856" i="4"/>
  <c r="O856" i="4"/>
  <c r="N856" i="4"/>
  <c r="K856" i="4"/>
  <c r="J856" i="4"/>
  <c r="I856" i="4"/>
  <c r="H856" i="4"/>
  <c r="G856" i="4"/>
  <c r="F856" i="4"/>
  <c r="AF855" i="4"/>
  <c r="AE855" i="4"/>
  <c r="AD855" i="4"/>
  <c r="AC855" i="4"/>
  <c r="AB855" i="4"/>
  <c r="Y855" i="4"/>
  <c r="X855" i="4"/>
  <c r="W855" i="4"/>
  <c r="V855" i="4"/>
  <c r="U855" i="4"/>
  <c r="R855" i="4"/>
  <c r="Q855" i="4"/>
  <c r="P855" i="4"/>
  <c r="O855" i="4"/>
  <c r="N855" i="4"/>
  <c r="K855" i="4"/>
  <c r="J855" i="4"/>
  <c r="I855" i="4"/>
  <c r="H855" i="4"/>
  <c r="G855" i="4"/>
  <c r="AF854" i="4"/>
  <c r="AE854" i="4"/>
  <c r="AD854" i="4"/>
  <c r="AC854" i="4"/>
  <c r="AB854" i="4"/>
  <c r="Y854" i="4"/>
  <c r="X854" i="4"/>
  <c r="W854" i="4"/>
  <c r="V854" i="4"/>
  <c r="U854" i="4"/>
  <c r="R854" i="4"/>
  <c r="Q854" i="4"/>
  <c r="P854" i="4"/>
  <c r="O854" i="4"/>
  <c r="N854" i="4"/>
  <c r="K854" i="4"/>
  <c r="J854" i="4"/>
  <c r="I854" i="4"/>
  <c r="H854" i="4"/>
  <c r="G854" i="4"/>
  <c r="AF853" i="4"/>
  <c r="AE853" i="4"/>
  <c r="AD853" i="4"/>
  <c r="AC853" i="4"/>
  <c r="AB853" i="4"/>
  <c r="Y853" i="4"/>
  <c r="X853" i="4"/>
  <c r="W853" i="4"/>
  <c r="V853" i="4"/>
  <c r="U853" i="4"/>
  <c r="R853" i="4"/>
  <c r="Q853" i="4"/>
  <c r="P853" i="4"/>
  <c r="O853" i="4"/>
  <c r="N853" i="4"/>
  <c r="K853" i="4"/>
  <c r="J853" i="4"/>
  <c r="I853" i="4"/>
  <c r="H853" i="4"/>
  <c r="G853" i="4"/>
  <c r="AF852" i="4"/>
  <c r="AE852" i="4"/>
  <c r="AD852" i="4"/>
  <c r="AC852" i="4"/>
  <c r="AB852" i="4"/>
  <c r="Y852" i="4"/>
  <c r="X852" i="4"/>
  <c r="W852" i="4"/>
  <c r="V852" i="4"/>
  <c r="U852" i="4"/>
  <c r="R852" i="4"/>
  <c r="Q852" i="4"/>
  <c r="P852" i="4"/>
  <c r="O852" i="4"/>
  <c r="N852" i="4"/>
  <c r="K852" i="4"/>
  <c r="J852" i="4"/>
  <c r="I852" i="4"/>
  <c r="H852" i="4"/>
  <c r="G852" i="4"/>
  <c r="AL851" i="4"/>
  <c r="AK851" i="4"/>
  <c r="AJ851" i="4"/>
  <c r="AF851" i="4"/>
  <c r="AE851" i="4"/>
  <c r="AD851" i="4"/>
  <c r="AC851" i="4"/>
  <c r="AB851" i="4"/>
  <c r="Y851" i="4"/>
  <c r="Y856" i="4" s="1"/>
  <c r="X851" i="4"/>
  <c r="W851" i="4"/>
  <c r="V851" i="4"/>
  <c r="U851" i="4"/>
  <c r="R851" i="4"/>
  <c r="Q851" i="4"/>
  <c r="P851" i="4"/>
  <c r="O851" i="4"/>
  <c r="N851" i="4"/>
  <c r="K851" i="4"/>
  <c r="J851" i="4"/>
  <c r="I851" i="4"/>
  <c r="H851" i="4"/>
  <c r="G851" i="4"/>
  <c r="AQ849" i="4"/>
  <c r="AP849" i="4"/>
  <c r="AO849" i="4"/>
  <c r="AN849" i="4"/>
  <c r="AG849" i="4"/>
  <c r="Z849" i="4"/>
  <c r="S849" i="4"/>
  <c r="L849" i="4"/>
  <c r="F849" i="4"/>
  <c r="AQ848" i="4"/>
  <c r="AP848" i="4"/>
  <c r="AO848" i="4"/>
  <c r="AN848" i="4"/>
  <c r="AG848" i="4"/>
  <c r="Z848" i="4"/>
  <c r="S848" i="4"/>
  <c r="L848" i="4"/>
  <c r="F848" i="4"/>
  <c r="AQ847" i="4"/>
  <c r="AP847" i="4"/>
  <c r="AO847" i="4"/>
  <c r="AN847" i="4"/>
  <c r="AG847" i="4"/>
  <c r="Z847" i="4"/>
  <c r="S847" i="4"/>
  <c r="L847" i="4"/>
  <c r="F847" i="4"/>
  <c r="AQ846" i="4"/>
  <c r="AP846" i="4"/>
  <c r="AO846" i="4"/>
  <c r="AN846" i="4"/>
  <c r="AG846" i="4"/>
  <c r="Z846" i="4"/>
  <c r="S846" i="4"/>
  <c r="L846" i="4"/>
  <c r="F846" i="4"/>
  <c r="AQ845" i="4"/>
  <c r="AP845" i="4"/>
  <c r="AO845" i="4"/>
  <c r="AN845" i="4"/>
  <c r="AG845" i="4"/>
  <c r="Z845" i="4"/>
  <c r="S845" i="4"/>
  <c r="L845" i="4"/>
  <c r="F845" i="4"/>
  <c r="AQ844" i="4"/>
  <c r="AP844" i="4"/>
  <c r="AO844" i="4"/>
  <c r="AN844" i="4"/>
  <c r="AG844" i="4"/>
  <c r="Z844" i="4"/>
  <c r="S844" i="4"/>
  <c r="L844" i="4"/>
  <c r="F844" i="4"/>
  <c r="AQ843" i="4"/>
  <c r="AP843" i="4"/>
  <c r="AO843" i="4"/>
  <c r="AN843" i="4"/>
  <c r="AF843" i="4"/>
  <c r="AE843" i="4"/>
  <c r="AD843" i="4"/>
  <c r="AC843" i="4"/>
  <c r="AB843" i="4"/>
  <c r="X843" i="4"/>
  <c r="W843" i="4"/>
  <c r="V843" i="4"/>
  <c r="U843" i="4"/>
  <c r="R843" i="4"/>
  <c r="Q843" i="4"/>
  <c r="P843" i="4"/>
  <c r="O843" i="4"/>
  <c r="N843" i="4"/>
  <c r="K843" i="4"/>
  <c r="J843" i="4"/>
  <c r="I843" i="4"/>
  <c r="H843" i="4"/>
  <c r="G843" i="4"/>
  <c r="F843" i="4"/>
  <c r="AF842" i="4"/>
  <c r="AE842" i="4"/>
  <c r="AD842" i="4"/>
  <c r="AC842" i="4"/>
  <c r="AB842" i="4"/>
  <c r="Y842" i="4"/>
  <c r="X842" i="4"/>
  <c r="W842" i="4"/>
  <c r="V842" i="4"/>
  <c r="U842" i="4"/>
  <c r="R842" i="4"/>
  <c r="Q842" i="4"/>
  <c r="P842" i="4"/>
  <c r="O842" i="4"/>
  <c r="N842" i="4"/>
  <c r="K842" i="4"/>
  <c r="J842" i="4"/>
  <c r="I842" i="4"/>
  <c r="H842" i="4"/>
  <c r="G842" i="4"/>
  <c r="AF841" i="4"/>
  <c r="AE841" i="4"/>
  <c r="AD841" i="4"/>
  <c r="AC841" i="4"/>
  <c r="AB841" i="4"/>
  <c r="Y841" i="4"/>
  <c r="X841" i="4"/>
  <c r="W841" i="4"/>
  <c r="V841" i="4"/>
  <c r="U841" i="4"/>
  <c r="R841" i="4"/>
  <c r="Q841" i="4"/>
  <c r="P841" i="4"/>
  <c r="O841" i="4"/>
  <c r="N841" i="4"/>
  <c r="K841" i="4"/>
  <c r="J841" i="4"/>
  <c r="I841" i="4"/>
  <c r="H841" i="4"/>
  <c r="G841" i="4"/>
  <c r="AF840" i="4"/>
  <c r="AE840" i="4"/>
  <c r="AD840" i="4"/>
  <c r="AC840" i="4"/>
  <c r="AB840" i="4"/>
  <c r="Y840" i="4"/>
  <c r="X840" i="4"/>
  <c r="W840" i="4"/>
  <c r="V840" i="4"/>
  <c r="U840" i="4"/>
  <c r="R840" i="4"/>
  <c r="Q840" i="4"/>
  <c r="P840" i="4"/>
  <c r="O840" i="4"/>
  <c r="N840" i="4"/>
  <c r="K840" i="4"/>
  <c r="J840" i="4"/>
  <c r="I840" i="4"/>
  <c r="H840" i="4"/>
  <c r="G840" i="4"/>
  <c r="AF839" i="4"/>
  <c r="AE839" i="4"/>
  <c r="AD839" i="4"/>
  <c r="AC839" i="4"/>
  <c r="AB839" i="4"/>
  <c r="Y839" i="4"/>
  <c r="X839" i="4"/>
  <c r="W839" i="4"/>
  <c r="V839" i="4"/>
  <c r="U839" i="4"/>
  <c r="R839" i="4"/>
  <c r="Q839" i="4"/>
  <c r="P839" i="4"/>
  <c r="O839" i="4"/>
  <c r="N839" i="4"/>
  <c r="K839" i="4"/>
  <c r="J839" i="4"/>
  <c r="I839" i="4"/>
  <c r="H839" i="4"/>
  <c r="G839" i="4"/>
  <c r="AL838" i="4"/>
  <c r="AK838" i="4"/>
  <c r="AJ838" i="4"/>
  <c r="AF838" i="4"/>
  <c r="AE838" i="4"/>
  <c r="AD838" i="4"/>
  <c r="AC838" i="4"/>
  <c r="AB838" i="4"/>
  <c r="Y838" i="4"/>
  <c r="Y843" i="4" s="1"/>
  <c r="X838" i="4"/>
  <c r="W838" i="4"/>
  <c r="V838" i="4"/>
  <c r="U838" i="4"/>
  <c r="R838" i="4"/>
  <c r="Q838" i="4"/>
  <c r="P838" i="4"/>
  <c r="O838" i="4"/>
  <c r="N838" i="4"/>
  <c r="K838" i="4"/>
  <c r="J838" i="4"/>
  <c r="I838" i="4"/>
  <c r="H838" i="4"/>
  <c r="G838" i="4"/>
  <c r="AQ836" i="4"/>
  <c r="AP836" i="4"/>
  <c r="AO836" i="4"/>
  <c r="AN836" i="4"/>
  <c r="AG836" i="4"/>
  <c r="Z836" i="4"/>
  <c r="S836" i="4"/>
  <c r="L836" i="4"/>
  <c r="F836" i="4"/>
  <c r="AQ835" i="4"/>
  <c r="AP835" i="4"/>
  <c r="AO835" i="4"/>
  <c r="AN835" i="4"/>
  <c r="AG835" i="4"/>
  <c r="Z835" i="4"/>
  <c r="S835" i="4"/>
  <c r="L835" i="4"/>
  <c r="F835" i="4"/>
  <c r="AQ834" i="4"/>
  <c r="AP834" i="4"/>
  <c r="AO834" i="4"/>
  <c r="AN834" i="4"/>
  <c r="AG834" i="4"/>
  <c r="Z834" i="4"/>
  <c r="S834" i="4"/>
  <c r="L834" i="4"/>
  <c r="F834" i="4"/>
  <c r="AQ833" i="4"/>
  <c r="AP833" i="4"/>
  <c r="AO833" i="4"/>
  <c r="AN833" i="4"/>
  <c r="AG833" i="4"/>
  <c r="Z833" i="4"/>
  <c r="S833" i="4"/>
  <c r="L833" i="4"/>
  <c r="F833" i="4"/>
  <c r="AQ832" i="4"/>
  <c r="AP832" i="4"/>
  <c r="AO832" i="4"/>
  <c r="AN832" i="4"/>
  <c r="AG832" i="4"/>
  <c r="Z832" i="4"/>
  <c r="S832" i="4"/>
  <c r="L832" i="4"/>
  <c r="F832" i="4"/>
  <c r="AQ831" i="4"/>
  <c r="AP831" i="4"/>
  <c r="AO831" i="4"/>
  <c r="AN831" i="4"/>
  <c r="AG831" i="4"/>
  <c r="Z831" i="4"/>
  <c r="S831" i="4"/>
  <c r="L831" i="4"/>
  <c r="F831" i="4"/>
  <c r="AQ830" i="4"/>
  <c r="AP830" i="4"/>
  <c r="AO830" i="4"/>
  <c r="AN830" i="4"/>
  <c r="AF830" i="4"/>
  <c r="AE830" i="4"/>
  <c r="AD830" i="4"/>
  <c r="AC830" i="4"/>
  <c r="AB830" i="4"/>
  <c r="X830" i="4"/>
  <c r="W830" i="4"/>
  <c r="V830" i="4"/>
  <c r="U830" i="4"/>
  <c r="R830" i="4"/>
  <c r="Q830" i="4"/>
  <c r="P830" i="4"/>
  <c r="O830" i="4"/>
  <c r="N830" i="4"/>
  <c r="K830" i="4"/>
  <c r="J830" i="4"/>
  <c r="I830" i="4"/>
  <c r="H830" i="4"/>
  <c r="G830" i="4"/>
  <c r="F830" i="4"/>
  <c r="AF829" i="4"/>
  <c r="AE829" i="4"/>
  <c r="AD829" i="4"/>
  <c r="AC829" i="4"/>
  <c r="AB829" i="4"/>
  <c r="Y829" i="4"/>
  <c r="X829" i="4"/>
  <c r="W829" i="4"/>
  <c r="V829" i="4"/>
  <c r="U829" i="4"/>
  <c r="R829" i="4"/>
  <c r="Q829" i="4"/>
  <c r="P829" i="4"/>
  <c r="O829" i="4"/>
  <c r="N829" i="4"/>
  <c r="K829" i="4"/>
  <c r="J829" i="4"/>
  <c r="I829" i="4"/>
  <c r="H829" i="4"/>
  <c r="G829" i="4"/>
  <c r="AF828" i="4"/>
  <c r="AE828" i="4"/>
  <c r="AD828" i="4"/>
  <c r="AC828" i="4"/>
  <c r="AB828" i="4"/>
  <c r="Y828" i="4"/>
  <c r="X828" i="4"/>
  <c r="W828" i="4"/>
  <c r="V828" i="4"/>
  <c r="U828" i="4"/>
  <c r="R828" i="4"/>
  <c r="Q828" i="4"/>
  <c r="P828" i="4"/>
  <c r="O828" i="4"/>
  <c r="N828" i="4"/>
  <c r="K828" i="4"/>
  <c r="J828" i="4"/>
  <c r="I828" i="4"/>
  <c r="H828" i="4"/>
  <c r="G828" i="4"/>
  <c r="AF827" i="4"/>
  <c r="AE827" i="4"/>
  <c r="AD827" i="4"/>
  <c r="AC827" i="4"/>
  <c r="AB827" i="4"/>
  <c r="Y827" i="4"/>
  <c r="X827" i="4"/>
  <c r="W827" i="4"/>
  <c r="V827" i="4"/>
  <c r="U827" i="4"/>
  <c r="R827" i="4"/>
  <c r="Q827" i="4"/>
  <c r="P827" i="4"/>
  <c r="O827" i="4"/>
  <c r="N827" i="4"/>
  <c r="K827" i="4"/>
  <c r="J827" i="4"/>
  <c r="I827" i="4"/>
  <c r="H827" i="4"/>
  <c r="G827" i="4"/>
  <c r="AF826" i="4"/>
  <c r="AE826" i="4"/>
  <c r="AD826" i="4"/>
  <c r="AC826" i="4"/>
  <c r="AB826" i="4"/>
  <c r="Y826" i="4"/>
  <c r="X826" i="4"/>
  <c r="W826" i="4"/>
  <c r="V826" i="4"/>
  <c r="U826" i="4"/>
  <c r="R826" i="4"/>
  <c r="Q826" i="4"/>
  <c r="P826" i="4"/>
  <c r="O826" i="4"/>
  <c r="N826" i="4"/>
  <c r="K826" i="4"/>
  <c r="J826" i="4"/>
  <c r="I826" i="4"/>
  <c r="H826" i="4"/>
  <c r="G826" i="4"/>
  <c r="AL825" i="4"/>
  <c r="AK825" i="4"/>
  <c r="AJ825" i="4"/>
  <c r="AF825" i="4"/>
  <c r="AE825" i="4"/>
  <c r="AD825" i="4"/>
  <c r="AC825" i="4"/>
  <c r="AB825" i="4"/>
  <c r="Y825" i="4"/>
  <c r="Y830" i="4" s="1"/>
  <c r="X825" i="4"/>
  <c r="W825" i="4"/>
  <c r="V825" i="4"/>
  <c r="U825" i="4"/>
  <c r="R825" i="4"/>
  <c r="Q825" i="4"/>
  <c r="P825" i="4"/>
  <c r="O825" i="4"/>
  <c r="N825" i="4"/>
  <c r="K825" i="4"/>
  <c r="J825" i="4"/>
  <c r="I825" i="4"/>
  <c r="H825" i="4"/>
  <c r="G825" i="4"/>
  <c r="AQ823" i="4"/>
  <c r="AP823" i="4"/>
  <c r="AO823" i="4"/>
  <c r="AN823" i="4"/>
  <c r="AG823" i="4"/>
  <c r="Z823" i="4"/>
  <c r="S823" i="4"/>
  <c r="L823" i="4"/>
  <c r="F823" i="4"/>
  <c r="AQ822" i="4"/>
  <c r="AP822" i="4"/>
  <c r="AO822" i="4"/>
  <c r="AN822" i="4"/>
  <c r="AG822" i="4"/>
  <c r="Z822" i="4"/>
  <c r="S822" i="4"/>
  <c r="L822" i="4"/>
  <c r="F822" i="4"/>
  <c r="AQ821" i="4"/>
  <c r="AP821" i="4"/>
  <c r="AO821" i="4"/>
  <c r="AN821" i="4"/>
  <c r="AG821" i="4"/>
  <c r="Z821" i="4"/>
  <c r="S821" i="4"/>
  <c r="L821" i="4"/>
  <c r="F821" i="4"/>
  <c r="AQ820" i="4"/>
  <c r="AP820" i="4"/>
  <c r="AO820" i="4"/>
  <c r="AN820" i="4"/>
  <c r="AG820" i="4"/>
  <c r="Z820" i="4"/>
  <c r="S820" i="4"/>
  <c r="L820" i="4"/>
  <c r="F820" i="4"/>
  <c r="AQ819" i="4"/>
  <c r="AP819" i="4"/>
  <c r="AO819" i="4"/>
  <c r="AN819" i="4"/>
  <c r="AG819" i="4"/>
  <c r="Z819" i="4"/>
  <c r="S819" i="4"/>
  <c r="L819" i="4"/>
  <c r="F819" i="4"/>
  <c r="AQ818" i="4"/>
  <c r="AP818" i="4"/>
  <c r="AO818" i="4"/>
  <c r="AN818" i="4"/>
  <c r="AG818" i="4"/>
  <c r="Z818" i="4"/>
  <c r="S818" i="4"/>
  <c r="L818" i="4"/>
  <c r="F818" i="4"/>
  <c r="AQ817" i="4"/>
  <c r="AP817" i="4"/>
  <c r="AO817" i="4"/>
  <c r="AN817" i="4"/>
  <c r="AF817" i="4"/>
  <c r="AE817" i="4"/>
  <c r="AD817" i="4"/>
  <c r="AC817" i="4"/>
  <c r="AB817" i="4"/>
  <c r="X817" i="4"/>
  <c r="W817" i="4"/>
  <c r="V817" i="4"/>
  <c r="U817" i="4"/>
  <c r="R817" i="4"/>
  <c r="Q817" i="4"/>
  <c r="P817" i="4"/>
  <c r="O817" i="4"/>
  <c r="N817" i="4"/>
  <c r="K817" i="4"/>
  <c r="J817" i="4"/>
  <c r="I817" i="4"/>
  <c r="H817" i="4"/>
  <c r="G817" i="4"/>
  <c r="F817" i="4"/>
  <c r="AF816" i="4"/>
  <c r="AE816" i="4"/>
  <c r="AD816" i="4"/>
  <c r="AC816" i="4"/>
  <c r="AB816" i="4"/>
  <c r="Y816" i="4"/>
  <c r="X816" i="4"/>
  <c r="W816" i="4"/>
  <c r="V816" i="4"/>
  <c r="U816" i="4"/>
  <c r="R816" i="4"/>
  <c r="Q816" i="4"/>
  <c r="P816" i="4"/>
  <c r="O816" i="4"/>
  <c r="N816" i="4"/>
  <c r="K816" i="4"/>
  <c r="J816" i="4"/>
  <c r="I816" i="4"/>
  <c r="H816" i="4"/>
  <c r="G816" i="4"/>
  <c r="AF815" i="4"/>
  <c r="AE815" i="4"/>
  <c r="AD815" i="4"/>
  <c r="AC815" i="4"/>
  <c r="AB815" i="4"/>
  <c r="Y815" i="4"/>
  <c r="X815" i="4"/>
  <c r="W815" i="4"/>
  <c r="V815" i="4"/>
  <c r="U815" i="4"/>
  <c r="R815" i="4"/>
  <c r="Q815" i="4"/>
  <c r="P815" i="4"/>
  <c r="O815" i="4"/>
  <c r="N815" i="4"/>
  <c r="K815" i="4"/>
  <c r="J815" i="4"/>
  <c r="I815" i="4"/>
  <c r="H815" i="4"/>
  <c r="G815" i="4"/>
  <c r="AF814" i="4"/>
  <c r="AE814" i="4"/>
  <c r="AD814" i="4"/>
  <c r="AC814" i="4"/>
  <c r="AB814" i="4"/>
  <c r="Y814" i="4"/>
  <c r="X814" i="4"/>
  <c r="W814" i="4"/>
  <c r="V814" i="4"/>
  <c r="U814" i="4"/>
  <c r="R814" i="4"/>
  <c r="Q814" i="4"/>
  <c r="P814" i="4"/>
  <c r="O814" i="4"/>
  <c r="N814" i="4"/>
  <c r="K814" i="4"/>
  <c r="J814" i="4"/>
  <c r="I814" i="4"/>
  <c r="H814" i="4"/>
  <c r="G814" i="4"/>
  <c r="AF813" i="4"/>
  <c r="AE813" i="4"/>
  <c r="AD813" i="4"/>
  <c r="AC813" i="4"/>
  <c r="AB813" i="4"/>
  <c r="Y813" i="4"/>
  <c r="X813" i="4"/>
  <c r="W813" i="4"/>
  <c r="V813" i="4"/>
  <c r="U813" i="4"/>
  <c r="R813" i="4"/>
  <c r="Q813" i="4"/>
  <c r="P813" i="4"/>
  <c r="O813" i="4"/>
  <c r="N813" i="4"/>
  <c r="K813" i="4"/>
  <c r="J813" i="4"/>
  <c r="I813" i="4"/>
  <c r="H813" i="4"/>
  <c r="G813" i="4"/>
  <c r="AL812" i="4"/>
  <c r="AK812" i="4"/>
  <c r="AJ812" i="4"/>
  <c r="AF812" i="4"/>
  <c r="AE812" i="4"/>
  <c r="AD812" i="4"/>
  <c r="AC812" i="4"/>
  <c r="AB812" i="4"/>
  <c r="Y812" i="4"/>
  <c r="Y817" i="4" s="1"/>
  <c r="X812" i="4"/>
  <c r="W812" i="4"/>
  <c r="V812" i="4"/>
  <c r="U812" i="4"/>
  <c r="R812" i="4"/>
  <c r="Q812" i="4"/>
  <c r="P812" i="4"/>
  <c r="O812" i="4"/>
  <c r="N812" i="4"/>
  <c r="K812" i="4"/>
  <c r="J812" i="4"/>
  <c r="I812" i="4"/>
  <c r="H812" i="4"/>
  <c r="G812" i="4"/>
  <c r="AQ810" i="4"/>
  <c r="AP810" i="4"/>
  <c r="AO810" i="4"/>
  <c r="AN810" i="4"/>
  <c r="AG810" i="4"/>
  <c r="Z810" i="4"/>
  <c r="S810" i="4"/>
  <c r="L810" i="4"/>
  <c r="F810" i="4"/>
  <c r="AQ809" i="4"/>
  <c r="AP809" i="4"/>
  <c r="AO809" i="4"/>
  <c r="AN809" i="4"/>
  <c r="AG809" i="4"/>
  <c r="Z809" i="4"/>
  <c r="S809" i="4"/>
  <c r="L809" i="4"/>
  <c r="F809" i="4"/>
  <c r="AQ808" i="4"/>
  <c r="AP808" i="4"/>
  <c r="AO808" i="4"/>
  <c r="AN808" i="4"/>
  <c r="AG808" i="4"/>
  <c r="Z808" i="4"/>
  <c r="S808" i="4"/>
  <c r="L808" i="4"/>
  <c r="F808" i="4"/>
  <c r="AQ807" i="4"/>
  <c r="AP807" i="4"/>
  <c r="AO807" i="4"/>
  <c r="AN807" i="4"/>
  <c r="AG807" i="4"/>
  <c r="Z807" i="4"/>
  <c r="S807" i="4"/>
  <c r="L807" i="4"/>
  <c r="F807" i="4"/>
  <c r="AQ806" i="4"/>
  <c r="AP806" i="4"/>
  <c r="AO806" i="4"/>
  <c r="AN806" i="4"/>
  <c r="AG806" i="4"/>
  <c r="Z806" i="4"/>
  <c r="S806" i="4"/>
  <c r="L806" i="4"/>
  <c r="F806" i="4"/>
  <c r="AQ805" i="4"/>
  <c r="AP805" i="4"/>
  <c r="AO805" i="4"/>
  <c r="AN805" i="4"/>
  <c r="AG805" i="4"/>
  <c r="Z805" i="4"/>
  <c r="S805" i="4"/>
  <c r="L805" i="4"/>
  <c r="F805" i="4"/>
  <c r="AQ804" i="4"/>
  <c r="AP804" i="4"/>
  <c r="AO804" i="4"/>
  <c r="AN804" i="4"/>
  <c r="AF804" i="4"/>
  <c r="AE804" i="4"/>
  <c r="AD804" i="4"/>
  <c r="AC804" i="4"/>
  <c r="AB804" i="4"/>
  <c r="X804" i="4"/>
  <c r="W804" i="4"/>
  <c r="V804" i="4"/>
  <c r="U804" i="4"/>
  <c r="R804" i="4"/>
  <c r="Q804" i="4"/>
  <c r="P804" i="4"/>
  <c r="O804" i="4"/>
  <c r="N804" i="4"/>
  <c r="K804" i="4"/>
  <c r="J804" i="4"/>
  <c r="I804" i="4"/>
  <c r="H804" i="4"/>
  <c r="G804" i="4"/>
  <c r="F804" i="4"/>
  <c r="AF803" i="4"/>
  <c r="AE803" i="4"/>
  <c r="AD803" i="4"/>
  <c r="AC803" i="4"/>
  <c r="AB803" i="4"/>
  <c r="Y803" i="4"/>
  <c r="X803" i="4"/>
  <c r="W803" i="4"/>
  <c r="V803" i="4"/>
  <c r="U803" i="4"/>
  <c r="R803" i="4"/>
  <c r="Q803" i="4"/>
  <c r="P803" i="4"/>
  <c r="O803" i="4"/>
  <c r="N803" i="4"/>
  <c r="K803" i="4"/>
  <c r="J803" i="4"/>
  <c r="I803" i="4"/>
  <c r="H803" i="4"/>
  <c r="G803" i="4"/>
  <c r="AF802" i="4"/>
  <c r="AE802" i="4"/>
  <c r="AD802" i="4"/>
  <c r="AC802" i="4"/>
  <c r="AB802" i="4"/>
  <c r="Y802" i="4"/>
  <c r="X802" i="4"/>
  <c r="W802" i="4"/>
  <c r="V802" i="4"/>
  <c r="U802" i="4"/>
  <c r="R802" i="4"/>
  <c r="Q802" i="4"/>
  <c r="P802" i="4"/>
  <c r="O802" i="4"/>
  <c r="N802" i="4"/>
  <c r="K802" i="4"/>
  <c r="J802" i="4"/>
  <c r="I802" i="4"/>
  <c r="H802" i="4"/>
  <c r="G802" i="4"/>
  <c r="AF801" i="4"/>
  <c r="AE801" i="4"/>
  <c r="AD801" i="4"/>
  <c r="AC801" i="4"/>
  <c r="AB801" i="4"/>
  <c r="Y801" i="4"/>
  <c r="X801" i="4"/>
  <c r="W801" i="4"/>
  <c r="V801" i="4"/>
  <c r="U801" i="4"/>
  <c r="R801" i="4"/>
  <c r="Q801" i="4"/>
  <c r="P801" i="4"/>
  <c r="O801" i="4"/>
  <c r="N801" i="4"/>
  <c r="K801" i="4"/>
  <c r="J801" i="4"/>
  <c r="I801" i="4"/>
  <c r="H801" i="4"/>
  <c r="G801" i="4"/>
  <c r="AF800" i="4"/>
  <c r="AE800" i="4"/>
  <c r="AD800" i="4"/>
  <c r="AC800" i="4"/>
  <c r="AB800" i="4"/>
  <c r="Y800" i="4"/>
  <c r="X800" i="4"/>
  <c r="W800" i="4"/>
  <c r="V800" i="4"/>
  <c r="U800" i="4"/>
  <c r="R800" i="4"/>
  <c r="Q800" i="4"/>
  <c r="P800" i="4"/>
  <c r="O800" i="4"/>
  <c r="N800" i="4"/>
  <c r="K800" i="4"/>
  <c r="J800" i="4"/>
  <c r="I800" i="4"/>
  <c r="H800" i="4"/>
  <c r="G800" i="4"/>
  <c r="AL799" i="4"/>
  <c r="AK799" i="4"/>
  <c r="AJ799" i="4"/>
  <c r="AF799" i="4"/>
  <c r="AE799" i="4"/>
  <c r="AD799" i="4"/>
  <c r="AC799" i="4"/>
  <c r="AB799" i="4"/>
  <c r="Y799" i="4"/>
  <c r="Y804" i="4" s="1"/>
  <c r="X799" i="4"/>
  <c r="W799" i="4"/>
  <c r="V799" i="4"/>
  <c r="U799" i="4"/>
  <c r="R799" i="4"/>
  <c r="Q799" i="4"/>
  <c r="P799" i="4"/>
  <c r="O799" i="4"/>
  <c r="N799" i="4"/>
  <c r="K799" i="4"/>
  <c r="J799" i="4"/>
  <c r="I799" i="4"/>
  <c r="H799" i="4"/>
  <c r="G799" i="4"/>
  <c r="AQ797" i="4"/>
  <c r="AP797" i="4"/>
  <c r="AO797" i="4"/>
  <c r="AN797" i="4"/>
  <c r="AG797" i="4"/>
  <c r="Z797" i="4"/>
  <c r="S797" i="4"/>
  <c r="L797" i="4"/>
  <c r="F797" i="4"/>
  <c r="AQ796" i="4"/>
  <c r="AP796" i="4"/>
  <c r="AO796" i="4"/>
  <c r="AN796" i="4"/>
  <c r="AG796" i="4"/>
  <c r="Z796" i="4"/>
  <c r="S796" i="4"/>
  <c r="L796" i="4"/>
  <c r="F796" i="4"/>
  <c r="AQ795" i="4"/>
  <c r="AP795" i="4"/>
  <c r="AO795" i="4"/>
  <c r="AN795" i="4"/>
  <c r="AG795" i="4"/>
  <c r="Z795" i="4"/>
  <c r="S795" i="4"/>
  <c r="L795" i="4"/>
  <c r="F795" i="4"/>
  <c r="AQ794" i="4"/>
  <c r="AP794" i="4"/>
  <c r="AO794" i="4"/>
  <c r="AN794" i="4"/>
  <c r="AG794" i="4"/>
  <c r="Z794" i="4"/>
  <c r="S794" i="4"/>
  <c r="L794" i="4"/>
  <c r="F794" i="4"/>
  <c r="AQ793" i="4"/>
  <c r="AP793" i="4"/>
  <c r="AO793" i="4"/>
  <c r="AN793" i="4"/>
  <c r="AG793" i="4"/>
  <c r="Z793" i="4"/>
  <c r="S793" i="4"/>
  <c r="L793" i="4"/>
  <c r="F793" i="4"/>
  <c r="AQ792" i="4"/>
  <c r="AP792" i="4"/>
  <c r="AO792" i="4"/>
  <c r="AN792" i="4"/>
  <c r="AG792" i="4"/>
  <c r="Z792" i="4"/>
  <c r="S792" i="4"/>
  <c r="L792" i="4"/>
  <c r="F792" i="4"/>
  <c r="AQ791" i="4"/>
  <c r="AP791" i="4"/>
  <c r="AO791" i="4"/>
  <c r="AN791" i="4"/>
  <c r="AF791" i="4"/>
  <c r="AE791" i="4"/>
  <c r="AD791" i="4"/>
  <c r="AC791" i="4"/>
  <c r="AB791" i="4"/>
  <c r="X791" i="4"/>
  <c r="W791" i="4"/>
  <c r="V791" i="4"/>
  <c r="U791" i="4"/>
  <c r="R791" i="4"/>
  <c r="Q791" i="4"/>
  <c r="P791" i="4"/>
  <c r="O791" i="4"/>
  <c r="N791" i="4"/>
  <c r="K791" i="4"/>
  <c r="J791" i="4"/>
  <c r="I791" i="4"/>
  <c r="H791" i="4"/>
  <c r="G791" i="4"/>
  <c r="F791" i="4"/>
  <c r="AF790" i="4"/>
  <c r="AE790" i="4"/>
  <c r="AD790" i="4"/>
  <c r="AC790" i="4"/>
  <c r="AB790" i="4"/>
  <c r="Y790" i="4"/>
  <c r="X790" i="4"/>
  <c r="W790" i="4"/>
  <c r="V790" i="4"/>
  <c r="U790" i="4"/>
  <c r="R790" i="4"/>
  <c r="Q790" i="4"/>
  <c r="P790" i="4"/>
  <c r="O790" i="4"/>
  <c r="N790" i="4"/>
  <c r="K790" i="4"/>
  <c r="J790" i="4"/>
  <c r="I790" i="4"/>
  <c r="H790" i="4"/>
  <c r="G790" i="4"/>
  <c r="AF789" i="4"/>
  <c r="AE789" i="4"/>
  <c r="AD789" i="4"/>
  <c r="AC789" i="4"/>
  <c r="AB789" i="4"/>
  <c r="Y789" i="4"/>
  <c r="X789" i="4"/>
  <c r="W789" i="4"/>
  <c r="V789" i="4"/>
  <c r="U789" i="4"/>
  <c r="R789" i="4"/>
  <c r="Q789" i="4"/>
  <c r="P789" i="4"/>
  <c r="O789" i="4"/>
  <c r="N789" i="4"/>
  <c r="K789" i="4"/>
  <c r="J789" i="4"/>
  <c r="I789" i="4"/>
  <c r="H789" i="4"/>
  <c r="G789" i="4"/>
  <c r="AF788" i="4"/>
  <c r="AE788" i="4"/>
  <c r="AD788" i="4"/>
  <c r="AC788" i="4"/>
  <c r="AB788" i="4"/>
  <c r="Y788" i="4"/>
  <c r="X788" i="4"/>
  <c r="W788" i="4"/>
  <c r="V788" i="4"/>
  <c r="U788" i="4"/>
  <c r="R788" i="4"/>
  <c r="Q788" i="4"/>
  <c r="P788" i="4"/>
  <c r="O788" i="4"/>
  <c r="N788" i="4"/>
  <c r="K788" i="4"/>
  <c r="J788" i="4"/>
  <c r="I788" i="4"/>
  <c r="H788" i="4"/>
  <c r="G788" i="4"/>
  <c r="AF787" i="4"/>
  <c r="AE787" i="4"/>
  <c r="AD787" i="4"/>
  <c r="AC787" i="4"/>
  <c r="AB787" i="4"/>
  <c r="Y787" i="4"/>
  <c r="X787" i="4"/>
  <c r="W787" i="4"/>
  <c r="V787" i="4"/>
  <c r="U787" i="4"/>
  <c r="R787" i="4"/>
  <c r="Q787" i="4"/>
  <c r="P787" i="4"/>
  <c r="O787" i="4"/>
  <c r="N787" i="4"/>
  <c r="K787" i="4"/>
  <c r="J787" i="4"/>
  <c r="I787" i="4"/>
  <c r="H787" i="4"/>
  <c r="G787" i="4"/>
  <c r="AL786" i="4"/>
  <c r="AK786" i="4"/>
  <c r="AJ786" i="4"/>
  <c r="AF786" i="4"/>
  <c r="AE786" i="4"/>
  <c r="AD786" i="4"/>
  <c r="AC786" i="4"/>
  <c r="AB786" i="4"/>
  <c r="Y786" i="4"/>
  <c r="Y791" i="4" s="1"/>
  <c r="X786" i="4"/>
  <c r="W786" i="4"/>
  <c r="V786" i="4"/>
  <c r="U786" i="4"/>
  <c r="R786" i="4"/>
  <c r="Q786" i="4"/>
  <c r="P786" i="4"/>
  <c r="O786" i="4"/>
  <c r="N786" i="4"/>
  <c r="K786" i="4"/>
  <c r="J786" i="4"/>
  <c r="I786" i="4"/>
  <c r="H786" i="4"/>
  <c r="G786" i="4"/>
  <c r="AQ784" i="4"/>
  <c r="AP784" i="4"/>
  <c r="AO784" i="4"/>
  <c r="AN784" i="4"/>
  <c r="AG784" i="4"/>
  <c r="Z784" i="4"/>
  <c r="S784" i="4"/>
  <c r="L784" i="4"/>
  <c r="F784" i="4"/>
  <c r="AQ783" i="4"/>
  <c r="AP783" i="4"/>
  <c r="AO783" i="4"/>
  <c r="AN783" i="4"/>
  <c r="AG783" i="4"/>
  <c r="Z783" i="4"/>
  <c r="S783" i="4"/>
  <c r="L783" i="4"/>
  <c r="F783" i="4"/>
  <c r="AQ782" i="4"/>
  <c r="AP782" i="4"/>
  <c r="AO782" i="4"/>
  <c r="AN782" i="4"/>
  <c r="AG782" i="4"/>
  <c r="Z782" i="4"/>
  <c r="S782" i="4"/>
  <c r="L782" i="4"/>
  <c r="F782" i="4"/>
  <c r="AQ781" i="4"/>
  <c r="AP781" i="4"/>
  <c r="AO781" i="4"/>
  <c r="AN781" i="4"/>
  <c r="AG781" i="4"/>
  <c r="Z781" i="4"/>
  <c r="S781" i="4"/>
  <c r="L781" i="4"/>
  <c r="F781" i="4"/>
  <c r="AQ780" i="4"/>
  <c r="AP780" i="4"/>
  <c r="AO780" i="4"/>
  <c r="AN780" i="4"/>
  <c r="AG780" i="4"/>
  <c r="Z780" i="4"/>
  <c r="S780" i="4"/>
  <c r="L780" i="4"/>
  <c r="F780" i="4"/>
  <c r="AQ779" i="4"/>
  <c r="AP779" i="4"/>
  <c r="AO779" i="4"/>
  <c r="AN779" i="4"/>
  <c r="AG779" i="4"/>
  <c r="Z779" i="4"/>
  <c r="S779" i="4"/>
  <c r="L779" i="4"/>
  <c r="F779" i="4"/>
  <c r="AQ778" i="4"/>
  <c r="AP778" i="4"/>
  <c r="AO778" i="4"/>
  <c r="AN778" i="4"/>
  <c r="AF778" i="4"/>
  <c r="AE778" i="4"/>
  <c r="AD778" i="4"/>
  <c r="AC778" i="4"/>
  <c r="AB778" i="4"/>
  <c r="X778" i="4"/>
  <c r="W778" i="4"/>
  <c r="V778" i="4"/>
  <c r="U778" i="4"/>
  <c r="R778" i="4"/>
  <c r="Q778" i="4"/>
  <c r="P778" i="4"/>
  <c r="O778" i="4"/>
  <c r="N778" i="4"/>
  <c r="K778" i="4"/>
  <c r="J778" i="4"/>
  <c r="I778" i="4"/>
  <c r="H778" i="4"/>
  <c r="G778" i="4"/>
  <c r="F778" i="4"/>
  <c r="AF777" i="4"/>
  <c r="AE777" i="4"/>
  <c r="AD777" i="4"/>
  <c r="AC777" i="4"/>
  <c r="AB777" i="4"/>
  <c r="Y777" i="4"/>
  <c r="X777" i="4"/>
  <c r="W777" i="4"/>
  <c r="V777" i="4"/>
  <c r="U777" i="4"/>
  <c r="R777" i="4"/>
  <c r="Q777" i="4"/>
  <c r="P777" i="4"/>
  <c r="O777" i="4"/>
  <c r="N777" i="4"/>
  <c r="K777" i="4"/>
  <c r="J777" i="4"/>
  <c r="I777" i="4"/>
  <c r="H777" i="4"/>
  <c r="G777" i="4"/>
  <c r="AF776" i="4"/>
  <c r="AE776" i="4"/>
  <c r="AD776" i="4"/>
  <c r="AC776" i="4"/>
  <c r="AB776" i="4"/>
  <c r="Y776" i="4"/>
  <c r="X776" i="4"/>
  <c r="W776" i="4"/>
  <c r="V776" i="4"/>
  <c r="U776" i="4"/>
  <c r="R776" i="4"/>
  <c r="Q776" i="4"/>
  <c r="P776" i="4"/>
  <c r="O776" i="4"/>
  <c r="N776" i="4"/>
  <c r="K776" i="4"/>
  <c r="J776" i="4"/>
  <c r="I776" i="4"/>
  <c r="H776" i="4"/>
  <c r="G776" i="4"/>
  <c r="AF775" i="4"/>
  <c r="AE775" i="4"/>
  <c r="AD775" i="4"/>
  <c r="AC775" i="4"/>
  <c r="AB775" i="4"/>
  <c r="Y775" i="4"/>
  <c r="X775" i="4"/>
  <c r="W775" i="4"/>
  <c r="V775" i="4"/>
  <c r="U775" i="4"/>
  <c r="R775" i="4"/>
  <c r="Q775" i="4"/>
  <c r="P775" i="4"/>
  <c r="O775" i="4"/>
  <c r="N775" i="4"/>
  <c r="K775" i="4"/>
  <c r="J775" i="4"/>
  <c r="I775" i="4"/>
  <c r="H775" i="4"/>
  <c r="G775" i="4"/>
  <c r="AF774" i="4"/>
  <c r="AE774" i="4"/>
  <c r="AD774" i="4"/>
  <c r="AC774" i="4"/>
  <c r="AB774" i="4"/>
  <c r="Y774" i="4"/>
  <c r="X774" i="4"/>
  <c r="W774" i="4"/>
  <c r="V774" i="4"/>
  <c r="U774" i="4"/>
  <c r="R774" i="4"/>
  <c r="Q774" i="4"/>
  <c r="P774" i="4"/>
  <c r="O774" i="4"/>
  <c r="N774" i="4"/>
  <c r="K774" i="4"/>
  <c r="J774" i="4"/>
  <c r="I774" i="4"/>
  <c r="H774" i="4"/>
  <c r="G774" i="4"/>
  <c r="AL773" i="4"/>
  <c r="AK773" i="4"/>
  <c r="AJ773" i="4"/>
  <c r="AF773" i="4"/>
  <c r="AE773" i="4"/>
  <c r="AD773" i="4"/>
  <c r="AC773" i="4"/>
  <c r="AB773" i="4"/>
  <c r="Y773" i="4"/>
  <c r="Y778" i="4" s="1"/>
  <c r="X773" i="4"/>
  <c r="W773" i="4"/>
  <c r="V773" i="4"/>
  <c r="U773" i="4"/>
  <c r="R773" i="4"/>
  <c r="Q773" i="4"/>
  <c r="P773" i="4"/>
  <c r="O773" i="4"/>
  <c r="N773" i="4"/>
  <c r="K773" i="4"/>
  <c r="J773" i="4"/>
  <c r="I773" i="4"/>
  <c r="H773" i="4"/>
  <c r="G773" i="4"/>
  <c r="AQ771" i="4"/>
  <c r="AP771" i="4"/>
  <c r="AO771" i="4"/>
  <c r="AN771" i="4"/>
  <c r="AG771" i="4"/>
  <c r="Z771" i="4"/>
  <c r="S771" i="4"/>
  <c r="L771" i="4"/>
  <c r="F771" i="4"/>
  <c r="AQ770" i="4"/>
  <c r="AP770" i="4"/>
  <c r="AO770" i="4"/>
  <c r="AN770" i="4"/>
  <c r="AG770" i="4"/>
  <c r="Z770" i="4"/>
  <c r="S770" i="4"/>
  <c r="L770" i="4"/>
  <c r="F770" i="4"/>
  <c r="AQ769" i="4"/>
  <c r="AP769" i="4"/>
  <c r="AO769" i="4"/>
  <c r="AN769" i="4"/>
  <c r="AG769" i="4"/>
  <c r="Z769" i="4"/>
  <c r="S769" i="4"/>
  <c r="L769" i="4"/>
  <c r="F769" i="4"/>
  <c r="AQ768" i="4"/>
  <c r="AP768" i="4"/>
  <c r="AO768" i="4"/>
  <c r="AN768" i="4"/>
  <c r="AG768" i="4"/>
  <c r="Z768" i="4"/>
  <c r="S768" i="4"/>
  <c r="L768" i="4"/>
  <c r="F768" i="4"/>
  <c r="AQ767" i="4"/>
  <c r="AP767" i="4"/>
  <c r="AO767" i="4"/>
  <c r="AN767" i="4"/>
  <c r="AG767" i="4"/>
  <c r="Z767" i="4"/>
  <c r="S767" i="4"/>
  <c r="L767" i="4"/>
  <c r="F767" i="4"/>
  <c r="AQ766" i="4"/>
  <c r="AP766" i="4"/>
  <c r="AO766" i="4"/>
  <c r="AN766" i="4"/>
  <c r="AG766" i="4"/>
  <c r="Z766" i="4"/>
  <c r="S766" i="4"/>
  <c r="L766" i="4"/>
  <c r="F766" i="4"/>
  <c r="AQ765" i="4"/>
  <c r="AP765" i="4"/>
  <c r="AO765" i="4"/>
  <c r="AN765" i="4"/>
  <c r="AF765" i="4"/>
  <c r="AE765" i="4"/>
  <c r="AD765" i="4"/>
  <c r="AC765" i="4"/>
  <c r="AB765" i="4"/>
  <c r="X765" i="4"/>
  <c r="W765" i="4"/>
  <c r="V765" i="4"/>
  <c r="U765" i="4"/>
  <c r="R765" i="4"/>
  <c r="Q765" i="4"/>
  <c r="P765" i="4"/>
  <c r="O765" i="4"/>
  <c r="N765" i="4"/>
  <c r="K765" i="4"/>
  <c r="J765" i="4"/>
  <c r="I765" i="4"/>
  <c r="H765" i="4"/>
  <c r="G765" i="4"/>
  <c r="F765" i="4"/>
  <c r="AF764" i="4"/>
  <c r="AE764" i="4"/>
  <c r="AD764" i="4"/>
  <c r="AC764" i="4"/>
  <c r="AB764" i="4"/>
  <c r="Y764" i="4"/>
  <c r="X764" i="4"/>
  <c r="W764" i="4"/>
  <c r="V764" i="4"/>
  <c r="U764" i="4"/>
  <c r="R764" i="4"/>
  <c r="Q764" i="4"/>
  <c r="P764" i="4"/>
  <c r="O764" i="4"/>
  <c r="N764" i="4"/>
  <c r="K764" i="4"/>
  <c r="J764" i="4"/>
  <c r="I764" i="4"/>
  <c r="H764" i="4"/>
  <c r="G764" i="4"/>
  <c r="AF763" i="4"/>
  <c r="AE763" i="4"/>
  <c r="AD763" i="4"/>
  <c r="AC763" i="4"/>
  <c r="AB763" i="4"/>
  <c r="Y763" i="4"/>
  <c r="X763" i="4"/>
  <c r="W763" i="4"/>
  <c r="V763" i="4"/>
  <c r="U763" i="4"/>
  <c r="R763" i="4"/>
  <c r="Q763" i="4"/>
  <c r="P763" i="4"/>
  <c r="O763" i="4"/>
  <c r="N763" i="4"/>
  <c r="K763" i="4"/>
  <c r="J763" i="4"/>
  <c r="I763" i="4"/>
  <c r="H763" i="4"/>
  <c r="G763" i="4"/>
  <c r="AF762" i="4"/>
  <c r="AE762" i="4"/>
  <c r="AD762" i="4"/>
  <c r="AC762" i="4"/>
  <c r="AB762" i="4"/>
  <c r="Y762" i="4"/>
  <c r="X762" i="4"/>
  <c r="W762" i="4"/>
  <c r="V762" i="4"/>
  <c r="U762" i="4"/>
  <c r="R762" i="4"/>
  <c r="Q762" i="4"/>
  <c r="P762" i="4"/>
  <c r="O762" i="4"/>
  <c r="N762" i="4"/>
  <c r="K762" i="4"/>
  <c r="J762" i="4"/>
  <c r="I762" i="4"/>
  <c r="H762" i="4"/>
  <c r="G762" i="4"/>
  <c r="AF761" i="4"/>
  <c r="AE761" i="4"/>
  <c r="AD761" i="4"/>
  <c r="AC761" i="4"/>
  <c r="AB761" i="4"/>
  <c r="Y761" i="4"/>
  <c r="X761" i="4"/>
  <c r="W761" i="4"/>
  <c r="V761" i="4"/>
  <c r="U761" i="4"/>
  <c r="R761" i="4"/>
  <c r="Q761" i="4"/>
  <c r="P761" i="4"/>
  <c r="O761" i="4"/>
  <c r="N761" i="4"/>
  <c r="K761" i="4"/>
  <c r="J761" i="4"/>
  <c r="I761" i="4"/>
  <c r="H761" i="4"/>
  <c r="G761" i="4"/>
  <c r="AL760" i="4"/>
  <c r="AK760" i="4"/>
  <c r="AJ760" i="4"/>
  <c r="AF760" i="4"/>
  <c r="AE760" i="4"/>
  <c r="AD760" i="4"/>
  <c r="AC760" i="4"/>
  <c r="AB760" i="4"/>
  <c r="Y760" i="4"/>
  <c r="Y765" i="4" s="1"/>
  <c r="X760" i="4"/>
  <c r="W760" i="4"/>
  <c r="V760" i="4"/>
  <c r="U760" i="4"/>
  <c r="R760" i="4"/>
  <c r="Q760" i="4"/>
  <c r="P760" i="4"/>
  <c r="O760" i="4"/>
  <c r="N760" i="4"/>
  <c r="K760" i="4"/>
  <c r="J760" i="4"/>
  <c r="I760" i="4"/>
  <c r="H760" i="4"/>
  <c r="G760" i="4"/>
  <c r="AQ758" i="4"/>
  <c r="AP758" i="4"/>
  <c r="AO758" i="4"/>
  <c r="AN758" i="4"/>
  <c r="AG758" i="4"/>
  <c r="Z758" i="4"/>
  <c r="S758" i="4"/>
  <c r="L758" i="4"/>
  <c r="F758" i="4"/>
  <c r="AQ757" i="4"/>
  <c r="AP757" i="4"/>
  <c r="AO757" i="4"/>
  <c r="AN757" i="4"/>
  <c r="AG757" i="4"/>
  <c r="Z757" i="4"/>
  <c r="S757" i="4"/>
  <c r="L757" i="4"/>
  <c r="F757" i="4"/>
  <c r="AQ756" i="4"/>
  <c r="AP756" i="4"/>
  <c r="AO756" i="4"/>
  <c r="AN756" i="4"/>
  <c r="AG756" i="4"/>
  <c r="Z756" i="4"/>
  <c r="S756" i="4"/>
  <c r="L756" i="4"/>
  <c r="F756" i="4"/>
  <c r="AQ755" i="4"/>
  <c r="AP755" i="4"/>
  <c r="AO755" i="4"/>
  <c r="AN755" i="4"/>
  <c r="AG755" i="4"/>
  <c r="Z755" i="4"/>
  <c r="S755" i="4"/>
  <c r="L755" i="4"/>
  <c r="F755" i="4"/>
  <c r="AQ754" i="4"/>
  <c r="AP754" i="4"/>
  <c r="AO754" i="4"/>
  <c r="AN754" i="4"/>
  <c r="AG754" i="4"/>
  <c r="Z754" i="4"/>
  <c r="S754" i="4"/>
  <c r="L754" i="4"/>
  <c r="F754" i="4"/>
  <c r="AQ753" i="4"/>
  <c r="AP753" i="4"/>
  <c r="AO753" i="4"/>
  <c r="AN753" i="4"/>
  <c r="AG753" i="4"/>
  <c r="Z753" i="4"/>
  <c r="S753" i="4"/>
  <c r="L753" i="4"/>
  <c r="F753" i="4"/>
  <c r="AQ752" i="4"/>
  <c r="AP752" i="4"/>
  <c r="AO752" i="4"/>
  <c r="AN752" i="4"/>
  <c r="AF752" i="4"/>
  <c r="AE752" i="4"/>
  <c r="AD752" i="4"/>
  <c r="AC752" i="4"/>
  <c r="AB752" i="4"/>
  <c r="X752" i="4"/>
  <c r="W752" i="4"/>
  <c r="V752" i="4"/>
  <c r="U752" i="4"/>
  <c r="R752" i="4"/>
  <c r="Q752" i="4"/>
  <c r="P752" i="4"/>
  <c r="O752" i="4"/>
  <c r="N752" i="4"/>
  <c r="K752" i="4"/>
  <c r="J752" i="4"/>
  <c r="I752" i="4"/>
  <c r="H752" i="4"/>
  <c r="G752" i="4"/>
  <c r="F752" i="4"/>
  <c r="AF751" i="4"/>
  <c r="AE751" i="4"/>
  <c r="AD751" i="4"/>
  <c r="AC751" i="4"/>
  <c r="AB751" i="4"/>
  <c r="Y751" i="4"/>
  <c r="X751" i="4"/>
  <c r="W751" i="4"/>
  <c r="V751" i="4"/>
  <c r="U751" i="4"/>
  <c r="R751" i="4"/>
  <c r="Q751" i="4"/>
  <c r="P751" i="4"/>
  <c r="O751" i="4"/>
  <c r="N751" i="4"/>
  <c r="K751" i="4"/>
  <c r="J751" i="4"/>
  <c r="I751" i="4"/>
  <c r="H751" i="4"/>
  <c r="G751" i="4"/>
  <c r="AF750" i="4"/>
  <c r="AE750" i="4"/>
  <c r="AD750" i="4"/>
  <c r="AC750" i="4"/>
  <c r="AB750" i="4"/>
  <c r="Y750" i="4"/>
  <c r="X750" i="4"/>
  <c r="W750" i="4"/>
  <c r="V750" i="4"/>
  <c r="U750" i="4"/>
  <c r="R750" i="4"/>
  <c r="Q750" i="4"/>
  <c r="P750" i="4"/>
  <c r="O750" i="4"/>
  <c r="N750" i="4"/>
  <c r="K750" i="4"/>
  <c r="J750" i="4"/>
  <c r="I750" i="4"/>
  <c r="H750" i="4"/>
  <c r="G750" i="4"/>
  <c r="AF749" i="4"/>
  <c r="AE749" i="4"/>
  <c r="AD749" i="4"/>
  <c r="AC749" i="4"/>
  <c r="AB749" i="4"/>
  <c r="Y749" i="4"/>
  <c r="X749" i="4"/>
  <c r="W749" i="4"/>
  <c r="V749" i="4"/>
  <c r="U749" i="4"/>
  <c r="R749" i="4"/>
  <c r="Q749" i="4"/>
  <c r="P749" i="4"/>
  <c r="O749" i="4"/>
  <c r="N749" i="4"/>
  <c r="K749" i="4"/>
  <c r="J749" i="4"/>
  <c r="I749" i="4"/>
  <c r="H749" i="4"/>
  <c r="G749" i="4"/>
  <c r="AF748" i="4"/>
  <c r="AE748" i="4"/>
  <c r="AD748" i="4"/>
  <c r="AC748" i="4"/>
  <c r="AB748" i="4"/>
  <c r="Y748" i="4"/>
  <c r="X748" i="4"/>
  <c r="W748" i="4"/>
  <c r="V748" i="4"/>
  <c r="U748" i="4"/>
  <c r="R748" i="4"/>
  <c r="Q748" i="4"/>
  <c r="P748" i="4"/>
  <c r="O748" i="4"/>
  <c r="N748" i="4"/>
  <c r="K748" i="4"/>
  <c r="J748" i="4"/>
  <c r="I748" i="4"/>
  <c r="H748" i="4"/>
  <c r="G748" i="4"/>
  <c r="AL747" i="4"/>
  <c r="AK747" i="4"/>
  <c r="AJ747" i="4"/>
  <c r="AF747" i="4"/>
  <c r="AE747" i="4"/>
  <c r="AD747" i="4"/>
  <c r="AC747" i="4"/>
  <c r="AB747" i="4"/>
  <c r="Y747" i="4"/>
  <c r="Y752" i="4" s="1"/>
  <c r="X747" i="4"/>
  <c r="W747" i="4"/>
  <c r="V747" i="4"/>
  <c r="U747" i="4"/>
  <c r="R747" i="4"/>
  <c r="Q747" i="4"/>
  <c r="P747" i="4"/>
  <c r="O747" i="4"/>
  <c r="N747" i="4"/>
  <c r="K747" i="4"/>
  <c r="J747" i="4"/>
  <c r="I747" i="4"/>
  <c r="H747" i="4"/>
  <c r="G747" i="4"/>
  <c r="AQ745" i="4"/>
  <c r="AP745" i="4"/>
  <c r="AO745" i="4"/>
  <c r="AN745" i="4"/>
  <c r="AG745" i="4"/>
  <c r="Z745" i="4"/>
  <c r="S745" i="4"/>
  <c r="L745" i="4"/>
  <c r="F745" i="4"/>
  <c r="AQ744" i="4"/>
  <c r="AP744" i="4"/>
  <c r="AO744" i="4"/>
  <c r="AN744" i="4"/>
  <c r="AG744" i="4"/>
  <c r="Z744" i="4"/>
  <c r="S744" i="4"/>
  <c r="L744" i="4"/>
  <c r="F744" i="4"/>
  <c r="AQ743" i="4"/>
  <c r="AP743" i="4"/>
  <c r="AO743" i="4"/>
  <c r="AN743" i="4"/>
  <c r="AG743" i="4"/>
  <c r="Z743" i="4"/>
  <c r="S743" i="4"/>
  <c r="L743" i="4"/>
  <c r="F743" i="4"/>
  <c r="AQ742" i="4"/>
  <c r="AP742" i="4"/>
  <c r="AO742" i="4"/>
  <c r="AN742" i="4"/>
  <c r="AG742" i="4"/>
  <c r="Z742" i="4"/>
  <c r="S742" i="4"/>
  <c r="L742" i="4"/>
  <c r="F742" i="4"/>
  <c r="AQ741" i="4"/>
  <c r="AP741" i="4"/>
  <c r="AO741" i="4"/>
  <c r="AN741" i="4"/>
  <c r="AG741" i="4"/>
  <c r="Z741" i="4"/>
  <c r="S741" i="4"/>
  <c r="L741" i="4"/>
  <c r="F741" i="4"/>
  <c r="AQ740" i="4"/>
  <c r="AP740" i="4"/>
  <c r="AO740" i="4"/>
  <c r="AN740" i="4"/>
  <c r="AG740" i="4"/>
  <c r="Z740" i="4"/>
  <c r="S740" i="4"/>
  <c r="L740" i="4"/>
  <c r="F740" i="4"/>
  <c r="AQ739" i="4"/>
  <c r="AP739" i="4"/>
  <c r="AO739" i="4"/>
  <c r="AN739" i="4"/>
  <c r="AF739" i="4"/>
  <c r="AE739" i="4"/>
  <c r="AD739" i="4"/>
  <c r="AC739" i="4"/>
  <c r="AB739" i="4"/>
  <c r="X739" i="4"/>
  <c r="W739" i="4"/>
  <c r="V739" i="4"/>
  <c r="U739" i="4"/>
  <c r="R739" i="4"/>
  <c r="Q739" i="4"/>
  <c r="P739" i="4"/>
  <c r="O739" i="4"/>
  <c r="N739" i="4"/>
  <c r="K739" i="4"/>
  <c r="J739" i="4"/>
  <c r="I739" i="4"/>
  <c r="H739" i="4"/>
  <c r="G739" i="4"/>
  <c r="F739" i="4"/>
  <c r="AF738" i="4"/>
  <c r="AE738" i="4"/>
  <c r="AD738" i="4"/>
  <c r="AC738" i="4"/>
  <c r="AB738" i="4"/>
  <c r="Y738" i="4"/>
  <c r="X738" i="4"/>
  <c r="W738" i="4"/>
  <c r="V738" i="4"/>
  <c r="U738" i="4"/>
  <c r="R738" i="4"/>
  <c r="Q738" i="4"/>
  <c r="P738" i="4"/>
  <c r="O738" i="4"/>
  <c r="N738" i="4"/>
  <c r="K738" i="4"/>
  <c r="J738" i="4"/>
  <c r="I738" i="4"/>
  <c r="H738" i="4"/>
  <c r="G738" i="4"/>
  <c r="AF737" i="4"/>
  <c r="AE737" i="4"/>
  <c r="AD737" i="4"/>
  <c r="AC737" i="4"/>
  <c r="AB737" i="4"/>
  <c r="Y737" i="4"/>
  <c r="X737" i="4"/>
  <c r="W737" i="4"/>
  <c r="V737" i="4"/>
  <c r="U737" i="4"/>
  <c r="R737" i="4"/>
  <c r="Q737" i="4"/>
  <c r="P737" i="4"/>
  <c r="O737" i="4"/>
  <c r="N737" i="4"/>
  <c r="K737" i="4"/>
  <c r="J737" i="4"/>
  <c r="I737" i="4"/>
  <c r="H737" i="4"/>
  <c r="G737" i="4"/>
  <c r="AF736" i="4"/>
  <c r="AE736" i="4"/>
  <c r="AD736" i="4"/>
  <c r="AC736" i="4"/>
  <c r="AB736" i="4"/>
  <c r="Y736" i="4"/>
  <c r="X736" i="4"/>
  <c r="W736" i="4"/>
  <c r="V736" i="4"/>
  <c r="U736" i="4"/>
  <c r="R736" i="4"/>
  <c r="Q736" i="4"/>
  <c r="P736" i="4"/>
  <c r="O736" i="4"/>
  <c r="N736" i="4"/>
  <c r="K736" i="4"/>
  <c r="J736" i="4"/>
  <c r="I736" i="4"/>
  <c r="H736" i="4"/>
  <c r="G736" i="4"/>
  <c r="AF735" i="4"/>
  <c r="AE735" i="4"/>
  <c r="AD735" i="4"/>
  <c r="AC735" i="4"/>
  <c r="AB735" i="4"/>
  <c r="Y735" i="4"/>
  <c r="X735" i="4"/>
  <c r="W735" i="4"/>
  <c r="V735" i="4"/>
  <c r="U735" i="4"/>
  <c r="R735" i="4"/>
  <c r="Q735" i="4"/>
  <c r="P735" i="4"/>
  <c r="O735" i="4"/>
  <c r="N735" i="4"/>
  <c r="K735" i="4"/>
  <c r="J735" i="4"/>
  <c r="I735" i="4"/>
  <c r="H735" i="4"/>
  <c r="G735" i="4"/>
  <c r="AL734" i="4"/>
  <c r="AK734" i="4"/>
  <c r="AJ734" i="4"/>
  <c r="AF734" i="4"/>
  <c r="AE734" i="4"/>
  <c r="AD734" i="4"/>
  <c r="AC734" i="4"/>
  <c r="AB734" i="4"/>
  <c r="Y734" i="4"/>
  <c r="Y739" i="4" s="1"/>
  <c r="X734" i="4"/>
  <c r="W734" i="4"/>
  <c r="V734" i="4"/>
  <c r="U734" i="4"/>
  <c r="R734" i="4"/>
  <c r="Q734" i="4"/>
  <c r="P734" i="4"/>
  <c r="O734" i="4"/>
  <c r="N734" i="4"/>
  <c r="K734" i="4"/>
  <c r="J734" i="4"/>
  <c r="I734" i="4"/>
  <c r="H734" i="4"/>
  <c r="G734" i="4"/>
  <c r="AQ732" i="4"/>
  <c r="AP732" i="4"/>
  <c r="AO732" i="4"/>
  <c r="AN732" i="4"/>
  <c r="AG732" i="4"/>
  <c r="Z732" i="4"/>
  <c r="S732" i="4"/>
  <c r="L732" i="4"/>
  <c r="F732" i="4"/>
  <c r="AQ731" i="4"/>
  <c r="AP731" i="4"/>
  <c r="AO731" i="4"/>
  <c r="AN731" i="4"/>
  <c r="AG731" i="4"/>
  <c r="Z731" i="4"/>
  <c r="S731" i="4"/>
  <c r="L731" i="4"/>
  <c r="F731" i="4"/>
  <c r="AQ730" i="4"/>
  <c r="AP730" i="4"/>
  <c r="AO730" i="4"/>
  <c r="AN730" i="4"/>
  <c r="AG730" i="4"/>
  <c r="Z730" i="4"/>
  <c r="S730" i="4"/>
  <c r="L730" i="4"/>
  <c r="F730" i="4"/>
  <c r="AQ729" i="4"/>
  <c r="AP729" i="4"/>
  <c r="AO729" i="4"/>
  <c r="AN729" i="4"/>
  <c r="AG729" i="4"/>
  <c r="Z729" i="4"/>
  <c r="S729" i="4"/>
  <c r="L729" i="4"/>
  <c r="F729" i="4"/>
  <c r="AQ728" i="4"/>
  <c r="AP728" i="4"/>
  <c r="AO728" i="4"/>
  <c r="AN728" i="4"/>
  <c r="AG728" i="4"/>
  <c r="Z728" i="4"/>
  <c r="S728" i="4"/>
  <c r="L728" i="4"/>
  <c r="F728" i="4"/>
  <c r="AQ727" i="4"/>
  <c r="AP727" i="4"/>
  <c r="AO727" i="4"/>
  <c r="AN727" i="4"/>
  <c r="AG727" i="4"/>
  <c r="Z727" i="4"/>
  <c r="S727" i="4"/>
  <c r="L727" i="4"/>
  <c r="F727" i="4"/>
  <c r="AQ726" i="4"/>
  <c r="AP726" i="4"/>
  <c r="AO726" i="4"/>
  <c r="AN726" i="4"/>
  <c r="AF726" i="4"/>
  <c r="AE726" i="4"/>
  <c r="AD726" i="4"/>
  <c r="AC726" i="4"/>
  <c r="AB726" i="4"/>
  <c r="X726" i="4"/>
  <c r="W726" i="4"/>
  <c r="V726" i="4"/>
  <c r="U726" i="4"/>
  <c r="R726" i="4"/>
  <c r="Q726" i="4"/>
  <c r="P726" i="4"/>
  <c r="O726" i="4"/>
  <c r="N726" i="4"/>
  <c r="K726" i="4"/>
  <c r="J726" i="4"/>
  <c r="I726" i="4"/>
  <c r="H726" i="4"/>
  <c r="G726" i="4"/>
  <c r="F726" i="4"/>
  <c r="AF725" i="4"/>
  <c r="AE725" i="4"/>
  <c r="AD725" i="4"/>
  <c r="AC725" i="4"/>
  <c r="AB725" i="4"/>
  <c r="Y725" i="4"/>
  <c r="X725" i="4"/>
  <c r="W725" i="4"/>
  <c r="V725" i="4"/>
  <c r="U725" i="4"/>
  <c r="R725" i="4"/>
  <c r="Q725" i="4"/>
  <c r="P725" i="4"/>
  <c r="O725" i="4"/>
  <c r="N725" i="4"/>
  <c r="K725" i="4"/>
  <c r="J725" i="4"/>
  <c r="I725" i="4"/>
  <c r="H725" i="4"/>
  <c r="G725" i="4"/>
  <c r="AF724" i="4"/>
  <c r="AE724" i="4"/>
  <c r="AD724" i="4"/>
  <c r="AC724" i="4"/>
  <c r="AB724" i="4"/>
  <c r="Y724" i="4"/>
  <c r="X724" i="4"/>
  <c r="W724" i="4"/>
  <c r="V724" i="4"/>
  <c r="U724" i="4"/>
  <c r="R724" i="4"/>
  <c r="Q724" i="4"/>
  <c r="P724" i="4"/>
  <c r="O724" i="4"/>
  <c r="N724" i="4"/>
  <c r="K724" i="4"/>
  <c r="J724" i="4"/>
  <c r="I724" i="4"/>
  <c r="H724" i="4"/>
  <c r="G724" i="4"/>
  <c r="AF723" i="4"/>
  <c r="AE723" i="4"/>
  <c r="AD723" i="4"/>
  <c r="AC723" i="4"/>
  <c r="AB723" i="4"/>
  <c r="Y723" i="4"/>
  <c r="X723" i="4"/>
  <c r="W723" i="4"/>
  <c r="V723" i="4"/>
  <c r="U723" i="4"/>
  <c r="R723" i="4"/>
  <c r="Q723" i="4"/>
  <c r="P723" i="4"/>
  <c r="O723" i="4"/>
  <c r="N723" i="4"/>
  <c r="K723" i="4"/>
  <c r="J723" i="4"/>
  <c r="I723" i="4"/>
  <c r="H723" i="4"/>
  <c r="G723" i="4"/>
  <c r="AF722" i="4"/>
  <c r="AE722" i="4"/>
  <c r="AD722" i="4"/>
  <c r="AC722" i="4"/>
  <c r="AB722" i="4"/>
  <c r="Y722" i="4"/>
  <c r="X722" i="4"/>
  <c r="W722" i="4"/>
  <c r="V722" i="4"/>
  <c r="U722" i="4"/>
  <c r="R722" i="4"/>
  <c r="Q722" i="4"/>
  <c r="P722" i="4"/>
  <c r="O722" i="4"/>
  <c r="N722" i="4"/>
  <c r="K722" i="4"/>
  <c r="J722" i="4"/>
  <c r="I722" i="4"/>
  <c r="H722" i="4"/>
  <c r="G722" i="4"/>
  <c r="AL721" i="4"/>
  <c r="AK721" i="4"/>
  <c r="AJ721" i="4"/>
  <c r="AF721" i="4"/>
  <c r="AE721" i="4"/>
  <c r="AD721" i="4"/>
  <c r="AC721" i="4"/>
  <c r="AB721" i="4"/>
  <c r="Y721" i="4"/>
  <c r="Y726" i="4" s="1"/>
  <c r="X721" i="4"/>
  <c r="W721" i="4"/>
  <c r="V721" i="4"/>
  <c r="U721" i="4"/>
  <c r="R721" i="4"/>
  <c r="Q721" i="4"/>
  <c r="P721" i="4"/>
  <c r="O721" i="4"/>
  <c r="N721" i="4"/>
  <c r="K721" i="4"/>
  <c r="J721" i="4"/>
  <c r="I721" i="4"/>
  <c r="H721" i="4"/>
  <c r="G721" i="4"/>
  <c r="AQ719" i="4"/>
  <c r="AP719" i="4"/>
  <c r="AO719" i="4"/>
  <c r="AN719" i="4"/>
  <c r="AG719" i="4"/>
  <c r="Z719" i="4"/>
  <c r="S719" i="4"/>
  <c r="L719" i="4"/>
  <c r="F719" i="4"/>
  <c r="AQ718" i="4"/>
  <c r="AP718" i="4"/>
  <c r="AO718" i="4"/>
  <c r="AN718" i="4"/>
  <c r="AG718" i="4"/>
  <c r="Z718" i="4"/>
  <c r="S718" i="4"/>
  <c r="L718" i="4"/>
  <c r="F718" i="4"/>
  <c r="AQ717" i="4"/>
  <c r="AP717" i="4"/>
  <c r="AO717" i="4"/>
  <c r="AN717" i="4"/>
  <c r="AG717" i="4"/>
  <c r="Z717" i="4"/>
  <c r="S717" i="4"/>
  <c r="L717" i="4"/>
  <c r="F717" i="4"/>
  <c r="AQ716" i="4"/>
  <c r="AP716" i="4"/>
  <c r="AO716" i="4"/>
  <c r="AN716" i="4"/>
  <c r="AG716" i="4"/>
  <c r="Z716" i="4"/>
  <c r="S716" i="4"/>
  <c r="L716" i="4"/>
  <c r="F716" i="4"/>
  <c r="AQ715" i="4"/>
  <c r="AP715" i="4"/>
  <c r="AO715" i="4"/>
  <c r="AN715" i="4"/>
  <c r="AG715" i="4"/>
  <c r="Z715" i="4"/>
  <c r="S715" i="4"/>
  <c r="L715" i="4"/>
  <c r="F715" i="4"/>
  <c r="AQ714" i="4"/>
  <c r="AP714" i="4"/>
  <c r="AO714" i="4"/>
  <c r="AN714" i="4"/>
  <c r="AG714" i="4"/>
  <c r="Z714" i="4"/>
  <c r="S714" i="4"/>
  <c r="L714" i="4"/>
  <c r="F714" i="4"/>
  <c r="AQ713" i="4"/>
  <c r="AP713" i="4"/>
  <c r="AO713" i="4"/>
  <c r="AN713" i="4"/>
  <c r="AF713" i="4"/>
  <c r="AE713" i="4"/>
  <c r="AD713" i="4"/>
  <c r="AC713" i="4"/>
  <c r="AB713" i="4"/>
  <c r="X713" i="4"/>
  <c r="W713" i="4"/>
  <c r="V713" i="4"/>
  <c r="U713" i="4"/>
  <c r="R713" i="4"/>
  <c r="Q713" i="4"/>
  <c r="P713" i="4"/>
  <c r="O713" i="4"/>
  <c r="N713" i="4"/>
  <c r="K713" i="4"/>
  <c r="J713" i="4"/>
  <c r="I713" i="4"/>
  <c r="H713" i="4"/>
  <c r="G713" i="4"/>
  <c r="F713" i="4"/>
  <c r="AF712" i="4"/>
  <c r="AE712" i="4"/>
  <c r="AD712" i="4"/>
  <c r="AC712" i="4"/>
  <c r="AB712" i="4"/>
  <c r="Y712" i="4"/>
  <c r="X712" i="4"/>
  <c r="W712" i="4"/>
  <c r="V712" i="4"/>
  <c r="U712" i="4"/>
  <c r="R712" i="4"/>
  <c r="Q712" i="4"/>
  <c r="P712" i="4"/>
  <c r="O712" i="4"/>
  <c r="N712" i="4"/>
  <c r="K712" i="4"/>
  <c r="J712" i="4"/>
  <c r="I712" i="4"/>
  <c r="H712" i="4"/>
  <c r="G712" i="4"/>
  <c r="AF711" i="4"/>
  <c r="AE711" i="4"/>
  <c r="AD711" i="4"/>
  <c r="AC711" i="4"/>
  <c r="AB711" i="4"/>
  <c r="Y711" i="4"/>
  <c r="X711" i="4"/>
  <c r="W711" i="4"/>
  <c r="V711" i="4"/>
  <c r="U711" i="4"/>
  <c r="R711" i="4"/>
  <c r="Q711" i="4"/>
  <c r="P711" i="4"/>
  <c r="O711" i="4"/>
  <c r="N711" i="4"/>
  <c r="K711" i="4"/>
  <c r="J711" i="4"/>
  <c r="I711" i="4"/>
  <c r="H711" i="4"/>
  <c r="G711" i="4"/>
  <c r="AF710" i="4"/>
  <c r="AE710" i="4"/>
  <c r="AD710" i="4"/>
  <c r="AC710" i="4"/>
  <c r="AB710" i="4"/>
  <c r="Y710" i="4"/>
  <c r="X710" i="4"/>
  <c r="W710" i="4"/>
  <c r="V710" i="4"/>
  <c r="U710" i="4"/>
  <c r="R710" i="4"/>
  <c r="Q710" i="4"/>
  <c r="P710" i="4"/>
  <c r="O710" i="4"/>
  <c r="N710" i="4"/>
  <c r="K710" i="4"/>
  <c r="J710" i="4"/>
  <c r="I710" i="4"/>
  <c r="H710" i="4"/>
  <c r="G710" i="4"/>
  <c r="AF709" i="4"/>
  <c r="AE709" i="4"/>
  <c r="AD709" i="4"/>
  <c r="AC709" i="4"/>
  <c r="AB709" i="4"/>
  <c r="Y709" i="4"/>
  <c r="X709" i="4"/>
  <c r="W709" i="4"/>
  <c r="V709" i="4"/>
  <c r="U709" i="4"/>
  <c r="R709" i="4"/>
  <c r="Q709" i="4"/>
  <c r="P709" i="4"/>
  <c r="O709" i="4"/>
  <c r="N709" i="4"/>
  <c r="K709" i="4"/>
  <c r="J709" i="4"/>
  <c r="I709" i="4"/>
  <c r="H709" i="4"/>
  <c r="G709" i="4"/>
  <c r="AL708" i="4"/>
  <c r="AK708" i="4"/>
  <c r="AJ708" i="4"/>
  <c r="AF708" i="4"/>
  <c r="AE708" i="4"/>
  <c r="AD708" i="4"/>
  <c r="AC708" i="4"/>
  <c r="AB708" i="4"/>
  <c r="Y708" i="4"/>
  <c r="Y713" i="4" s="1"/>
  <c r="X708" i="4"/>
  <c r="W708" i="4"/>
  <c r="V708" i="4"/>
  <c r="U708" i="4"/>
  <c r="R708" i="4"/>
  <c r="Q708" i="4"/>
  <c r="P708" i="4"/>
  <c r="O708" i="4"/>
  <c r="N708" i="4"/>
  <c r="K708" i="4"/>
  <c r="J708" i="4"/>
  <c r="I708" i="4"/>
  <c r="H708" i="4"/>
  <c r="G708" i="4"/>
  <c r="AQ706" i="4"/>
  <c r="AP706" i="4"/>
  <c r="AO706" i="4"/>
  <c r="AN706" i="4"/>
  <c r="AG706" i="4"/>
  <c r="Z706" i="4"/>
  <c r="S706" i="4"/>
  <c r="L706" i="4"/>
  <c r="F706" i="4"/>
  <c r="AQ705" i="4"/>
  <c r="AP705" i="4"/>
  <c r="AO705" i="4"/>
  <c r="AN705" i="4"/>
  <c r="AG705" i="4"/>
  <c r="Z705" i="4"/>
  <c r="S705" i="4"/>
  <c r="L705" i="4"/>
  <c r="F705" i="4"/>
  <c r="AQ704" i="4"/>
  <c r="AP704" i="4"/>
  <c r="AO704" i="4"/>
  <c r="AN704" i="4"/>
  <c r="AG704" i="4"/>
  <c r="Z704" i="4"/>
  <c r="S704" i="4"/>
  <c r="L704" i="4"/>
  <c r="F704" i="4"/>
  <c r="AQ703" i="4"/>
  <c r="AP703" i="4"/>
  <c r="AO703" i="4"/>
  <c r="AN703" i="4"/>
  <c r="AG703" i="4"/>
  <c r="Z703" i="4"/>
  <c r="S703" i="4"/>
  <c r="L703" i="4"/>
  <c r="F703" i="4"/>
  <c r="AQ702" i="4"/>
  <c r="AP702" i="4"/>
  <c r="AO702" i="4"/>
  <c r="AN702" i="4"/>
  <c r="AG702" i="4"/>
  <c r="Z702" i="4"/>
  <c r="S702" i="4"/>
  <c r="L702" i="4"/>
  <c r="F702" i="4"/>
  <c r="AQ701" i="4"/>
  <c r="AP701" i="4"/>
  <c r="AO701" i="4"/>
  <c r="AN701" i="4"/>
  <c r="AG701" i="4"/>
  <c r="Z701" i="4"/>
  <c r="S701" i="4"/>
  <c r="L701" i="4"/>
  <c r="F701" i="4"/>
  <c r="AQ700" i="4"/>
  <c r="AP700" i="4"/>
  <c r="AO700" i="4"/>
  <c r="AN700" i="4"/>
  <c r="AF700" i="4"/>
  <c r="AE700" i="4"/>
  <c r="AD700" i="4"/>
  <c r="AC700" i="4"/>
  <c r="AB700" i="4"/>
  <c r="X700" i="4"/>
  <c r="W700" i="4"/>
  <c r="V700" i="4"/>
  <c r="U700" i="4"/>
  <c r="R700" i="4"/>
  <c r="Q700" i="4"/>
  <c r="P700" i="4"/>
  <c r="O700" i="4"/>
  <c r="N700" i="4"/>
  <c r="K700" i="4"/>
  <c r="J700" i="4"/>
  <c r="I700" i="4"/>
  <c r="H700" i="4"/>
  <c r="G700" i="4"/>
  <c r="F700" i="4"/>
  <c r="AF699" i="4"/>
  <c r="AE699" i="4"/>
  <c r="AD699" i="4"/>
  <c r="AC699" i="4"/>
  <c r="AB699" i="4"/>
  <c r="Y699" i="4"/>
  <c r="X699" i="4"/>
  <c r="W699" i="4"/>
  <c r="V699" i="4"/>
  <c r="U699" i="4"/>
  <c r="R699" i="4"/>
  <c r="Q699" i="4"/>
  <c r="P699" i="4"/>
  <c r="O699" i="4"/>
  <c r="N699" i="4"/>
  <c r="K699" i="4"/>
  <c r="J699" i="4"/>
  <c r="I699" i="4"/>
  <c r="H699" i="4"/>
  <c r="G699" i="4"/>
  <c r="AF698" i="4"/>
  <c r="AE698" i="4"/>
  <c r="AD698" i="4"/>
  <c r="AC698" i="4"/>
  <c r="AB698" i="4"/>
  <c r="Y698" i="4"/>
  <c r="X698" i="4"/>
  <c r="W698" i="4"/>
  <c r="V698" i="4"/>
  <c r="U698" i="4"/>
  <c r="R698" i="4"/>
  <c r="Q698" i="4"/>
  <c r="P698" i="4"/>
  <c r="O698" i="4"/>
  <c r="N698" i="4"/>
  <c r="K698" i="4"/>
  <c r="J698" i="4"/>
  <c r="I698" i="4"/>
  <c r="H698" i="4"/>
  <c r="G698" i="4"/>
  <c r="AF697" i="4"/>
  <c r="AE697" i="4"/>
  <c r="AD697" i="4"/>
  <c r="AC697" i="4"/>
  <c r="AB697" i="4"/>
  <c r="Y697" i="4"/>
  <c r="X697" i="4"/>
  <c r="W697" i="4"/>
  <c r="V697" i="4"/>
  <c r="U697" i="4"/>
  <c r="R697" i="4"/>
  <c r="Q697" i="4"/>
  <c r="P697" i="4"/>
  <c r="O697" i="4"/>
  <c r="N697" i="4"/>
  <c r="K697" i="4"/>
  <c r="J697" i="4"/>
  <c r="I697" i="4"/>
  <c r="H697" i="4"/>
  <c r="G697" i="4"/>
  <c r="AF696" i="4"/>
  <c r="AE696" i="4"/>
  <c r="AD696" i="4"/>
  <c r="AC696" i="4"/>
  <c r="AB696" i="4"/>
  <c r="Y696" i="4"/>
  <c r="X696" i="4"/>
  <c r="W696" i="4"/>
  <c r="V696" i="4"/>
  <c r="U696" i="4"/>
  <c r="R696" i="4"/>
  <c r="Q696" i="4"/>
  <c r="P696" i="4"/>
  <c r="O696" i="4"/>
  <c r="N696" i="4"/>
  <c r="K696" i="4"/>
  <c r="J696" i="4"/>
  <c r="I696" i="4"/>
  <c r="H696" i="4"/>
  <c r="G696" i="4"/>
  <c r="AL695" i="4"/>
  <c r="AK695" i="4"/>
  <c r="AJ695" i="4"/>
  <c r="AF695" i="4"/>
  <c r="AE695" i="4"/>
  <c r="AD695" i="4"/>
  <c r="AC695" i="4"/>
  <c r="AB695" i="4"/>
  <c r="Y695" i="4"/>
  <c r="Y700" i="4" s="1"/>
  <c r="X695" i="4"/>
  <c r="W695" i="4"/>
  <c r="V695" i="4"/>
  <c r="U695" i="4"/>
  <c r="R695" i="4"/>
  <c r="Q695" i="4"/>
  <c r="P695" i="4"/>
  <c r="O695" i="4"/>
  <c r="N695" i="4"/>
  <c r="K695" i="4"/>
  <c r="J695" i="4"/>
  <c r="I695" i="4"/>
  <c r="H695" i="4"/>
  <c r="G695" i="4"/>
  <c r="AQ693" i="4"/>
  <c r="AP693" i="4"/>
  <c r="AO693" i="4"/>
  <c r="AN693" i="4"/>
  <c r="AG693" i="4"/>
  <c r="Z693" i="4"/>
  <c r="S693" i="4"/>
  <c r="L693" i="4"/>
  <c r="F693" i="4"/>
  <c r="AQ692" i="4"/>
  <c r="AP692" i="4"/>
  <c r="AO692" i="4"/>
  <c r="AN692" i="4"/>
  <c r="AG692" i="4"/>
  <c r="Z692" i="4"/>
  <c r="S692" i="4"/>
  <c r="L692" i="4"/>
  <c r="F692" i="4"/>
  <c r="AQ691" i="4"/>
  <c r="AP691" i="4"/>
  <c r="AO691" i="4"/>
  <c r="AN691" i="4"/>
  <c r="AG691" i="4"/>
  <c r="Z691" i="4"/>
  <c r="S691" i="4"/>
  <c r="L691" i="4"/>
  <c r="F691" i="4"/>
  <c r="AQ690" i="4"/>
  <c r="AP690" i="4"/>
  <c r="AO690" i="4"/>
  <c r="AN690" i="4"/>
  <c r="AG690" i="4"/>
  <c r="Z690" i="4"/>
  <c r="S690" i="4"/>
  <c r="L690" i="4"/>
  <c r="F690" i="4"/>
  <c r="AQ689" i="4"/>
  <c r="AP689" i="4"/>
  <c r="AO689" i="4"/>
  <c r="AN689" i="4"/>
  <c r="AG689" i="4"/>
  <c r="Z689" i="4"/>
  <c r="S689" i="4"/>
  <c r="L689" i="4"/>
  <c r="F689" i="4"/>
  <c r="AQ688" i="4"/>
  <c r="AP688" i="4"/>
  <c r="AO688" i="4"/>
  <c r="AN688" i="4"/>
  <c r="AG688" i="4"/>
  <c r="Z688" i="4"/>
  <c r="S688" i="4"/>
  <c r="L688" i="4"/>
  <c r="F688" i="4"/>
  <c r="AQ687" i="4"/>
  <c r="AP687" i="4"/>
  <c r="AO687" i="4"/>
  <c r="AN687" i="4"/>
  <c r="AF687" i="4"/>
  <c r="AE687" i="4"/>
  <c r="AD687" i="4"/>
  <c r="AC687" i="4"/>
  <c r="AB687" i="4"/>
  <c r="X687" i="4"/>
  <c r="W687" i="4"/>
  <c r="V687" i="4"/>
  <c r="U687" i="4"/>
  <c r="R687" i="4"/>
  <c r="Q687" i="4"/>
  <c r="P687" i="4"/>
  <c r="O687" i="4"/>
  <c r="N687" i="4"/>
  <c r="K687" i="4"/>
  <c r="J687" i="4"/>
  <c r="I687" i="4"/>
  <c r="H687" i="4"/>
  <c r="G687" i="4"/>
  <c r="F687" i="4"/>
  <c r="AF686" i="4"/>
  <c r="AE686" i="4"/>
  <c r="AD686" i="4"/>
  <c r="AC686" i="4"/>
  <c r="AB686" i="4"/>
  <c r="Y686" i="4"/>
  <c r="X686" i="4"/>
  <c r="W686" i="4"/>
  <c r="V686" i="4"/>
  <c r="U686" i="4"/>
  <c r="R686" i="4"/>
  <c r="Q686" i="4"/>
  <c r="P686" i="4"/>
  <c r="O686" i="4"/>
  <c r="N686" i="4"/>
  <c r="K686" i="4"/>
  <c r="J686" i="4"/>
  <c r="I686" i="4"/>
  <c r="H686" i="4"/>
  <c r="G686" i="4"/>
  <c r="AF685" i="4"/>
  <c r="AE685" i="4"/>
  <c r="AD685" i="4"/>
  <c r="AC685" i="4"/>
  <c r="AB685" i="4"/>
  <c r="Y685" i="4"/>
  <c r="X685" i="4"/>
  <c r="W685" i="4"/>
  <c r="V685" i="4"/>
  <c r="U685" i="4"/>
  <c r="R685" i="4"/>
  <c r="Q685" i="4"/>
  <c r="P685" i="4"/>
  <c r="O685" i="4"/>
  <c r="N685" i="4"/>
  <c r="K685" i="4"/>
  <c r="J685" i="4"/>
  <c r="I685" i="4"/>
  <c r="H685" i="4"/>
  <c r="G685" i="4"/>
  <c r="AF684" i="4"/>
  <c r="AE684" i="4"/>
  <c r="AD684" i="4"/>
  <c r="AC684" i="4"/>
  <c r="AB684" i="4"/>
  <c r="Y684" i="4"/>
  <c r="X684" i="4"/>
  <c r="W684" i="4"/>
  <c r="V684" i="4"/>
  <c r="U684" i="4"/>
  <c r="R684" i="4"/>
  <c r="Q684" i="4"/>
  <c r="P684" i="4"/>
  <c r="O684" i="4"/>
  <c r="N684" i="4"/>
  <c r="K684" i="4"/>
  <c r="J684" i="4"/>
  <c r="I684" i="4"/>
  <c r="H684" i="4"/>
  <c r="G684" i="4"/>
  <c r="AF683" i="4"/>
  <c r="AE683" i="4"/>
  <c r="AD683" i="4"/>
  <c r="AC683" i="4"/>
  <c r="AB683" i="4"/>
  <c r="Y683" i="4"/>
  <c r="X683" i="4"/>
  <c r="W683" i="4"/>
  <c r="V683" i="4"/>
  <c r="U683" i="4"/>
  <c r="R683" i="4"/>
  <c r="Q683" i="4"/>
  <c r="P683" i="4"/>
  <c r="O683" i="4"/>
  <c r="N683" i="4"/>
  <c r="K683" i="4"/>
  <c r="J683" i="4"/>
  <c r="I683" i="4"/>
  <c r="H683" i="4"/>
  <c r="G683" i="4"/>
  <c r="AL682" i="4"/>
  <c r="AK682" i="4"/>
  <c r="AJ682" i="4"/>
  <c r="AF682" i="4"/>
  <c r="AE682" i="4"/>
  <c r="AD682" i="4"/>
  <c r="AC682" i="4"/>
  <c r="AB682" i="4"/>
  <c r="Y682" i="4"/>
  <c r="Y687" i="4" s="1"/>
  <c r="X682" i="4"/>
  <c r="W682" i="4"/>
  <c r="V682" i="4"/>
  <c r="U682" i="4"/>
  <c r="R682" i="4"/>
  <c r="Q682" i="4"/>
  <c r="P682" i="4"/>
  <c r="O682" i="4"/>
  <c r="N682" i="4"/>
  <c r="K682" i="4"/>
  <c r="J682" i="4"/>
  <c r="I682" i="4"/>
  <c r="H682" i="4"/>
  <c r="G682" i="4"/>
  <c r="AQ680" i="4"/>
  <c r="AP680" i="4"/>
  <c r="AO680" i="4"/>
  <c r="AN680" i="4"/>
  <c r="AG680" i="4"/>
  <c r="Z680" i="4"/>
  <c r="S680" i="4"/>
  <c r="L680" i="4"/>
  <c r="F680" i="4"/>
  <c r="AQ679" i="4"/>
  <c r="AP679" i="4"/>
  <c r="AO679" i="4"/>
  <c r="AN679" i="4"/>
  <c r="AG679" i="4"/>
  <c r="Z679" i="4"/>
  <c r="S679" i="4"/>
  <c r="L679" i="4"/>
  <c r="F679" i="4"/>
  <c r="AQ678" i="4"/>
  <c r="AP678" i="4"/>
  <c r="AO678" i="4"/>
  <c r="AN678" i="4"/>
  <c r="AG678" i="4"/>
  <c r="Z678" i="4"/>
  <c r="S678" i="4"/>
  <c r="L678" i="4"/>
  <c r="F678" i="4"/>
  <c r="AQ677" i="4"/>
  <c r="AP677" i="4"/>
  <c r="AO677" i="4"/>
  <c r="AN677" i="4"/>
  <c r="AG677" i="4"/>
  <c r="Z677" i="4"/>
  <c r="S677" i="4"/>
  <c r="L677" i="4"/>
  <c r="F677" i="4"/>
  <c r="AQ676" i="4"/>
  <c r="AP676" i="4"/>
  <c r="AO676" i="4"/>
  <c r="AN676" i="4"/>
  <c r="AG676" i="4"/>
  <c r="Z676" i="4"/>
  <c r="S676" i="4"/>
  <c r="L676" i="4"/>
  <c r="F676" i="4"/>
  <c r="AQ675" i="4"/>
  <c r="AP675" i="4"/>
  <c r="AO675" i="4"/>
  <c r="AN675" i="4"/>
  <c r="AG675" i="4"/>
  <c r="Z675" i="4"/>
  <c r="S675" i="4"/>
  <c r="L675" i="4"/>
  <c r="F675" i="4"/>
  <c r="AQ674" i="4"/>
  <c r="AP674" i="4"/>
  <c r="AO674" i="4"/>
  <c r="AN674" i="4"/>
  <c r="AF674" i="4"/>
  <c r="AE674" i="4"/>
  <c r="AD674" i="4"/>
  <c r="AC674" i="4"/>
  <c r="AB674" i="4"/>
  <c r="X674" i="4"/>
  <c r="W674" i="4"/>
  <c r="V674" i="4"/>
  <c r="U674" i="4"/>
  <c r="R674" i="4"/>
  <c r="Q674" i="4"/>
  <c r="P674" i="4"/>
  <c r="O674" i="4"/>
  <c r="N674" i="4"/>
  <c r="K674" i="4"/>
  <c r="J674" i="4"/>
  <c r="I674" i="4"/>
  <c r="H674" i="4"/>
  <c r="G674" i="4"/>
  <c r="F674" i="4"/>
  <c r="AF673" i="4"/>
  <c r="AE673" i="4"/>
  <c r="AD673" i="4"/>
  <c r="AC673" i="4"/>
  <c r="AB673" i="4"/>
  <c r="Y673" i="4"/>
  <c r="X673" i="4"/>
  <c r="W673" i="4"/>
  <c r="V673" i="4"/>
  <c r="U673" i="4"/>
  <c r="R673" i="4"/>
  <c r="Q673" i="4"/>
  <c r="P673" i="4"/>
  <c r="O673" i="4"/>
  <c r="N673" i="4"/>
  <c r="K673" i="4"/>
  <c r="J673" i="4"/>
  <c r="I673" i="4"/>
  <c r="H673" i="4"/>
  <c r="G673" i="4"/>
  <c r="AF672" i="4"/>
  <c r="AE672" i="4"/>
  <c r="AD672" i="4"/>
  <c r="AC672" i="4"/>
  <c r="AB672" i="4"/>
  <c r="Y672" i="4"/>
  <c r="X672" i="4"/>
  <c r="W672" i="4"/>
  <c r="V672" i="4"/>
  <c r="U672" i="4"/>
  <c r="R672" i="4"/>
  <c r="Q672" i="4"/>
  <c r="P672" i="4"/>
  <c r="O672" i="4"/>
  <c r="N672" i="4"/>
  <c r="K672" i="4"/>
  <c r="J672" i="4"/>
  <c r="I672" i="4"/>
  <c r="H672" i="4"/>
  <c r="G672" i="4"/>
  <c r="AF671" i="4"/>
  <c r="AE671" i="4"/>
  <c r="AD671" i="4"/>
  <c r="AC671" i="4"/>
  <c r="AB671" i="4"/>
  <c r="Y671" i="4"/>
  <c r="X671" i="4"/>
  <c r="W671" i="4"/>
  <c r="V671" i="4"/>
  <c r="U671" i="4"/>
  <c r="R671" i="4"/>
  <c r="Q671" i="4"/>
  <c r="P671" i="4"/>
  <c r="O671" i="4"/>
  <c r="N671" i="4"/>
  <c r="K671" i="4"/>
  <c r="J671" i="4"/>
  <c r="I671" i="4"/>
  <c r="H671" i="4"/>
  <c r="G671" i="4"/>
  <c r="AF670" i="4"/>
  <c r="AE670" i="4"/>
  <c r="AD670" i="4"/>
  <c r="AC670" i="4"/>
  <c r="AB670" i="4"/>
  <c r="Y670" i="4"/>
  <c r="X670" i="4"/>
  <c r="W670" i="4"/>
  <c r="V670" i="4"/>
  <c r="U670" i="4"/>
  <c r="R670" i="4"/>
  <c r="Q670" i="4"/>
  <c r="P670" i="4"/>
  <c r="O670" i="4"/>
  <c r="N670" i="4"/>
  <c r="K670" i="4"/>
  <c r="J670" i="4"/>
  <c r="I670" i="4"/>
  <c r="H670" i="4"/>
  <c r="G670" i="4"/>
  <c r="AL669" i="4"/>
  <c r="AK669" i="4"/>
  <c r="AJ669" i="4"/>
  <c r="AF669" i="4"/>
  <c r="AE669" i="4"/>
  <c r="AD669" i="4"/>
  <c r="AC669" i="4"/>
  <c r="AB669" i="4"/>
  <c r="Y669" i="4"/>
  <c r="Y674" i="4" s="1"/>
  <c r="X669" i="4"/>
  <c r="W669" i="4"/>
  <c r="V669" i="4"/>
  <c r="U669" i="4"/>
  <c r="R669" i="4"/>
  <c r="Q669" i="4"/>
  <c r="P669" i="4"/>
  <c r="O669" i="4"/>
  <c r="N669" i="4"/>
  <c r="K669" i="4"/>
  <c r="J669" i="4"/>
  <c r="I669" i="4"/>
  <c r="H669" i="4"/>
  <c r="G669" i="4"/>
  <c r="AQ667" i="4"/>
  <c r="AP667" i="4"/>
  <c r="AO667" i="4"/>
  <c r="AN667" i="4"/>
  <c r="AG667" i="4"/>
  <c r="Z667" i="4"/>
  <c r="S667" i="4"/>
  <c r="L667" i="4"/>
  <c r="F667" i="4"/>
  <c r="AQ666" i="4"/>
  <c r="AP666" i="4"/>
  <c r="AO666" i="4"/>
  <c r="AN666" i="4"/>
  <c r="AG666" i="4"/>
  <c r="Z666" i="4"/>
  <c r="S666" i="4"/>
  <c r="L666" i="4"/>
  <c r="F666" i="4"/>
  <c r="AQ665" i="4"/>
  <c r="AP665" i="4"/>
  <c r="AO665" i="4"/>
  <c r="AN665" i="4"/>
  <c r="AG665" i="4"/>
  <c r="Z665" i="4"/>
  <c r="S665" i="4"/>
  <c r="L665" i="4"/>
  <c r="F665" i="4"/>
  <c r="AQ664" i="4"/>
  <c r="AP664" i="4"/>
  <c r="AO664" i="4"/>
  <c r="AN664" i="4"/>
  <c r="AG664" i="4"/>
  <c r="Z664" i="4"/>
  <c r="S664" i="4"/>
  <c r="L664" i="4"/>
  <c r="F664" i="4"/>
  <c r="AQ663" i="4"/>
  <c r="AP663" i="4"/>
  <c r="AO663" i="4"/>
  <c r="AN663" i="4"/>
  <c r="AG663" i="4"/>
  <c r="Z663" i="4"/>
  <c r="S663" i="4"/>
  <c r="L663" i="4"/>
  <c r="F663" i="4"/>
  <c r="AQ662" i="4"/>
  <c r="AP662" i="4"/>
  <c r="AO662" i="4"/>
  <c r="AN662" i="4"/>
  <c r="AG662" i="4"/>
  <c r="Z662" i="4"/>
  <c r="S662" i="4"/>
  <c r="L662" i="4"/>
  <c r="F662" i="4"/>
  <c r="AQ661" i="4"/>
  <c r="AP661" i="4"/>
  <c r="AO661" i="4"/>
  <c r="AN661" i="4"/>
  <c r="AF661" i="4"/>
  <c r="AE661" i="4"/>
  <c r="AD661" i="4"/>
  <c r="AC661" i="4"/>
  <c r="AB661" i="4"/>
  <c r="X661" i="4"/>
  <c r="W661" i="4"/>
  <c r="V661" i="4"/>
  <c r="U661" i="4"/>
  <c r="R661" i="4"/>
  <c r="Q661" i="4"/>
  <c r="P661" i="4"/>
  <c r="O661" i="4"/>
  <c r="N661" i="4"/>
  <c r="K661" i="4"/>
  <c r="J661" i="4"/>
  <c r="I661" i="4"/>
  <c r="H661" i="4"/>
  <c r="G661" i="4"/>
  <c r="F661" i="4"/>
  <c r="AF660" i="4"/>
  <c r="AE660" i="4"/>
  <c r="AD660" i="4"/>
  <c r="AC660" i="4"/>
  <c r="AB660" i="4"/>
  <c r="Y660" i="4"/>
  <c r="X660" i="4"/>
  <c r="W660" i="4"/>
  <c r="V660" i="4"/>
  <c r="U660" i="4"/>
  <c r="R660" i="4"/>
  <c r="Q660" i="4"/>
  <c r="P660" i="4"/>
  <c r="O660" i="4"/>
  <c r="N660" i="4"/>
  <c r="K660" i="4"/>
  <c r="J660" i="4"/>
  <c r="I660" i="4"/>
  <c r="H660" i="4"/>
  <c r="G660" i="4"/>
  <c r="AF659" i="4"/>
  <c r="AE659" i="4"/>
  <c r="AD659" i="4"/>
  <c r="AC659" i="4"/>
  <c r="AB659" i="4"/>
  <c r="Y659" i="4"/>
  <c r="X659" i="4"/>
  <c r="W659" i="4"/>
  <c r="V659" i="4"/>
  <c r="U659" i="4"/>
  <c r="R659" i="4"/>
  <c r="Q659" i="4"/>
  <c r="P659" i="4"/>
  <c r="O659" i="4"/>
  <c r="N659" i="4"/>
  <c r="K659" i="4"/>
  <c r="J659" i="4"/>
  <c r="I659" i="4"/>
  <c r="H659" i="4"/>
  <c r="G659" i="4"/>
  <c r="AF658" i="4"/>
  <c r="AE658" i="4"/>
  <c r="AD658" i="4"/>
  <c r="AC658" i="4"/>
  <c r="AB658" i="4"/>
  <c r="Y658" i="4"/>
  <c r="X658" i="4"/>
  <c r="W658" i="4"/>
  <c r="V658" i="4"/>
  <c r="U658" i="4"/>
  <c r="R658" i="4"/>
  <c r="Q658" i="4"/>
  <c r="P658" i="4"/>
  <c r="O658" i="4"/>
  <c r="N658" i="4"/>
  <c r="K658" i="4"/>
  <c r="J658" i="4"/>
  <c r="I658" i="4"/>
  <c r="H658" i="4"/>
  <c r="G658" i="4"/>
  <c r="AF657" i="4"/>
  <c r="AE657" i="4"/>
  <c r="AD657" i="4"/>
  <c r="AC657" i="4"/>
  <c r="AB657" i="4"/>
  <c r="Y657" i="4"/>
  <c r="X657" i="4"/>
  <c r="W657" i="4"/>
  <c r="V657" i="4"/>
  <c r="U657" i="4"/>
  <c r="R657" i="4"/>
  <c r="Q657" i="4"/>
  <c r="P657" i="4"/>
  <c r="O657" i="4"/>
  <c r="N657" i="4"/>
  <c r="K657" i="4"/>
  <c r="J657" i="4"/>
  <c r="I657" i="4"/>
  <c r="H657" i="4"/>
  <c r="G657" i="4"/>
  <c r="AL656" i="4"/>
  <c r="AK656" i="4"/>
  <c r="AJ656" i="4"/>
  <c r="AF656" i="4"/>
  <c r="AE656" i="4"/>
  <c r="AD656" i="4"/>
  <c r="AC656" i="4"/>
  <c r="AB656" i="4"/>
  <c r="Y656" i="4"/>
  <c r="Y661" i="4" s="1"/>
  <c r="X656" i="4"/>
  <c r="W656" i="4"/>
  <c r="V656" i="4"/>
  <c r="U656" i="4"/>
  <c r="R656" i="4"/>
  <c r="Q656" i="4"/>
  <c r="P656" i="4"/>
  <c r="O656" i="4"/>
  <c r="N656" i="4"/>
  <c r="K656" i="4"/>
  <c r="J656" i="4"/>
  <c r="I656" i="4"/>
  <c r="H656" i="4"/>
  <c r="G656" i="4"/>
  <c r="L654" i="4"/>
  <c r="AQ654" i="4"/>
  <c r="AP654" i="4"/>
  <c r="AO654" i="4"/>
  <c r="AN654" i="4"/>
  <c r="AG654" i="4"/>
  <c r="Z654" i="4"/>
  <c r="S654" i="4"/>
  <c r="F654" i="4"/>
  <c r="AQ653" i="4"/>
  <c r="AP653" i="4"/>
  <c r="AO653" i="4"/>
  <c r="AN653" i="4"/>
  <c r="AG653" i="4"/>
  <c r="Z653" i="4"/>
  <c r="S653" i="4"/>
  <c r="L653" i="4"/>
  <c r="F653" i="4"/>
  <c r="AQ652" i="4"/>
  <c r="AP652" i="4"/>
  <c r="AO652" i="4"/>
  <c r="AN652" i="4"/>
  <c r="AG652" i="4"/>
  <c r="Z652" i="4"/>
  <c r="S652" i="4"/>
  <c r="L652" i="4"/>
  <c r="F652" i="4"/>
  <c r="AQ651" i="4"/>
  <c r="AP651" i="4"/>
  <c r="AO651" i="4"/>
  <c r="AN651" i="4"/>
  <c r="AG651" i="4"/>
  <c r="Z651" i="4"/>
  <c r="S651" i="4"/>
  <c r="L651" i="4"/>
  <c r="F651" i="4"/>
  <c r="AQ650" i="4"/>
  <c r="AP650" i="4"/>
  <c r="AO650" i="4"/>
  <c r="AN650" i="4"/>
  <c r="AG650" i="4"/>
  <c r="Z650" i="4"/>
  <c r="S650" i="4"/>
  <c r="L650" i="4"/>
  <c r="F650" i="4"/>
  <c r="AQ649" i="4"/>
  <c r="AP649" i="4"/>
  <c r="AO649" i="4"/>
  <c r="AN649" i="4"/>
  <c r="AG649" i="4"/>
  <c r="Z649" i="4"/>
  <c r="S649" i="4"/>
  <c r="L649" i="4"/>
  <c r="F649" i="4"/>
  <c r="AQ648" i="4"/>
  <c r="AP648" i="4"/>
  <c r="AO648" i="4"/>
  <c r="AN648" i="4"/>
  <c r="AF648" i="4"/>
  <c r="AE648" i="4"/>
  <c r="AD648" i="4"/>
  <c r="AC648" i="4"/>
  <c r="AB648" i="4"/>
  <c r="X648" i="4"/>
  <c r="W648" i="4"/>
  <c r="V648" i="4"/>
  <c r="U648" i="4"/>
  <c r="R648" i="4"/>
  <c r="Q648" i="4"/>
  <c r="P648" i="4"/>
  <c r="O648" i="4"/>
  <c r="N648" i="4"/>
  <c r="K648" i="4"/>
  <c r="J648" i="4"/>
  <c r="I648" i="4"/>
  <c r="H648" i="4"/>
  <c r="G648" i="4"/>
  <c r="F648" i="4"/>
  <c r="AF647" i="4"/>
  <c r="AE647" i="4"/>
  <c r="AD647" i="4"/>
  <c r="AC647" i="4"/>
  <c r="AB647" i="4"/>
  <c r="Y647" i="4"/>
  <c r="X647" i="4"/>
  <c r="W647" i="4"/>
  <c r="V647" i="4"/>
  <c r="U647" i="4"/>
  <c r="R647" i="4"/>
  <c r="Q647" i="4"/>
  <c r="P647" i="4"/>
  <c r="O647" i="4"/>
  <c r="N647" i="4"/>
  <c r="K647" i="4"/>
  <c r="J647" i="4"/>
  <c r="I647" i="4"/>
  <c r="H647" i="4"/>
  <c r="G647" i="4"/>
  <c r="AF646" i="4"/>
  <c r="AE646" i="4"/>
  <c r="AD646" i="4"/>
  <c r="AC646" i="4"/>
  <c r="AB646" i="4"/>
  <c r="Y646" i="4"/>
  <c r="X646" i="4"/>
  <c r="W646" i="4"/>
  <c r="V646" i="4"/>
  <c r="U646" i="4"/>
  <c r="R646" i="4"/>
  <c r="Q646" i="4"/>
  <c r="P646" i="4"/>
  <c r="O646" i="4"/>
  <c r="N646" i="4"/>
  <c r="K646" i="4"/>
  <c r="J646" i="4"/>
  <c r="I646" i="4"/>
  <c r="H646" i="4"/>
  <c r="G646" i="4"/>
  <c r="AF645" i="4"/>
  <c r="AE645" i="4"/>
  <c r="AD645" i="4"/>
  <c r="AC645" i="4"/>
  <c r="AB645" i="4"/>
  <c r="Y645" i="4"/>
  <c r="X645" i="4"/>
  <c r="W645" i="4"/>
  <c r="V645" i="4"/>
  <c r="U645" i="4"/>
  <c r="R645" i="4"/>
  <c r="Q645" i="4"/>
  <c r="P645" i="4"/>
  <c r="O645" i="4"/>
  <c r="N645" i="4"/>
  <c r="K645" i="4"/>
  <c r="J645" i="4"/>
  <c r="I645" i="4"/>
  <c r="H645" i="4"/>
  <c r="G645" i="4"/>
  <c r="AF644" i="4"/>
  <c r="AE644" i="4"/>
  <c r="AD644" i="4"/>
  <c r="AC644" i="4"/>
  <c r="AB644" i="4"/>
  <c r="Y644" i="4"/>
  <c r="X644" i="4"/>
  <c r="W644" i="4"/>
  <c r="V644" i="4"/>
  <c r="U644" i="4"/>
  <c r="R644" i="4"/>
  <c r="Q644" i="4"/>
  <c r="P644" i="4"/>
  <c r="O644" i="4"/>
  <c r="N644" i="4"/>
  <c r="K644" i="4"/>
  <c r="J644" i="4"/>
  <c r="I644" i="4"/>
  <c r="H644" i="4"/>
  <c r="G644" i="4"/>
  <c r="AL643" i="4"/>
  <c r="AK643" i="4"/>
  <c r="AJ643" i="4"/>
  <c r="AF643" i="4"/>
  <c r="AE643" i="4"/>
  <c r="AD643" i="4"/>
  <c r="AC643" i="4"/>
  <c r="AB643" i="4"/>
  <c r="Y643" i="4"/>
  <c r="Y648" i="4" s="1"/>
  <c r="X643" i="4"/>
  <c r="W643" i="4"/>
  <c r="V643" i="4"/>
  <c r="U643" i="4"/>
  <c r="R643" i="4"/>
  <c r="Q643" i="4"/>
  <c r="P643" i="4"/>
  <c r="O643" i="4"/>
  <c r="N643" i="4"/>
  <c r="K643" i="4"/>
  <c r="J643" i="4"/>
  <c r="I643" i="4"/>
  <c r="H643" i="4"/>
  <c r="G643" i="4"/>
  <c r="AQ641" i="4"/>
  <c r="AP641" i="4"/>
  <c r="AO641" i="4"/>
  <c r="AN641" i="4"/>
  <c r="AG641" i="4"/>
  <c r="Z641" i="4"/>
  <c r="S641" i="4"/>
  <c r="L641" i="4"/>
  <c r="F641" i="4"/>
  <c r="AQ640" i="4"/>
  <c r="AP640" i="4"/>
  <c r="AO640" i="4"/>
  <c r="AN640" i="4"/>
  <c r="AG640" i="4"/>
  <c r="Z640" i="4"/>
  <c r="S640" i="4"/>
  <c r="L640" i="4"/>
  <c r="F640" i="4"/>
  <c r="AQ639" i="4"/>
  <c r="AP639" i="4"/>
  <c r="AO639" i="4"/>
  <c r="AN639" i="4"/>
  <c r="AG639" i="4"/>
  <c r="Z639" i="4"/>
  <c r="S639" i="4"/>
  <c r="L639" i="4"/>
  <c r="F639" i="4"/>
  <c r="AQ638" i="4"/>
  <c r="AP638" i="4"/>
  <c r="AO638" i="4"/>
  <c r="AN638" i="4"/>
  <c r="AG638" i="4"/>
  <c r="Z638" i="4"/>
  <c r="S638" i="4"/>
  <c r="L638" i="4"/>
  <c r="F638" i="4"/>
  <c r="AQ637" i="4"/>
  <c r="AP637" i="4"/>
  <c r="AO637" i="4"/>
  <c r="AN637" i="4"/>
  <c r="AG637" i="4"/>
  <c r="Z637" i="4"/>
  <c r="S637" i="4"/>
  <c r="L637" i="4"/>
  <c r="F637" i="4"/>
  <c r="AQ636" i="4"/>
  <c r="AP636" i="4"/>
  <c r="AO636" i="4"/>
  <c r="AN636" i="4"/>
  <c r="AG636" i="4"/>
  <c r="Z636" i="4"/>
  <c r="S636" i="4"/>
  <c r="L636" i="4"/>
  <c r="F636" i="4"/>
  <c r="AQ635" i="4"/>
  <c r="AP635" i="4"/>
  <c r="AO635" i="4"/>
  <c r="AN635" i="4"/>
  <c r="AF635" i="4"/>
  <c r="AE635" i="4"/>
  <c r="AD635" i="4"/>
  <c r="AC635" i="4"/>
  <c r="AB635" i="4"/>
  <c r="X635" i="4"/>
  <c r="W635" i="4"/>
  <c r="V635" i="4"/>
  <c r="U635" i="4"/>
  <c r="R635" i="4"/>
  <c r="Q635" i="4"/>
  <c r="P635" i="4"/>
  <c r="O635" i="4"/>
  <c r="N635" i="4"/>
  <c r="K635" i="4"/>
  <c r="J635" i="4"/>
  <c r="I635" i="4"/>
  <c r="H635" i="4"/>
  <c r="G635" i="4"/>
  <c r="F635" i="4"/>
  <c r="AF634" i="4"/>
  <c r="AE634" i="4"/>
  <c r="AD634" i="4"/>
  <c r="AC634" i="4"/>
  <c r="AB634" i="4"/>
  <c r="Y634" i="4"/>
  <c r="X634" i="4"/>
  <c r="W634" i="4"/>
  <c r="V634" i="4"/>
  <c r="U634" i="4"/>
  <c r="R634" i="4"/>
  <c r="Q634" i="4"/>
  <c r="P634" i="4"/>
  <c r="O634" i="4"/>
  <c r="N634" i="4"/>
  <c r="K634" i="4"/>
  <c r="J634" i="4"/>
  <c r="I634" i="4"/>
  <c r="H634" i="4"/>
  <c r="G634" i="4"/>
  <c r="AF633" i="4"/>
  <c r="AE633" i="4"/>
  <c r="AD633" i="4"/>
  <c r="AC633" i="4"/>
  <c r="AB633" i="4"/>
  <c r="Y633" i="4"/>
  <c r="X633" i="4"/>
  <c r="W633" i="4"/>
  <c r="V633" i="4"/>
  <c r="U633" i="4"/>
  <c r="R633" i="4"/>
  <c r="Q633" i="4"/>
  <c r="P633" i="4"/>
  <c r="O633" i="4"/>
  <c r="N633" i="4"/>
  <c r="K633" i="4"/>
  <c r="J633" i="4"/>
  <c r="I633" i="4"/>
  <c r="H633" i="4"/>
  <c r="G633" i="4"/>
  <c r="AF632" i="4"/>
  <c r="AE632" i="4"/>
  <c r="AD632" i="4"/>
  <c r="AC632" i="4"/>
  <c r="AB632" i="4"/>
  <c r="Y632" i="4"/>
  <c r="X632" i="4"/>
  <c r="W632" i="4"/>
  <c r="V632" i="4"/>
  <c r="U632" i="4"/>
  <c r="R632" i="4"/>
  <c r="Q632" i="4"/>
  <c r="P632" i="4"/>
  <c r="O632" i="4"/>
  <c r="N632" i="4"/>
  <c r="K632" i="4"/>
  <c r="J632" i="4"/>
  <c r="I632" i="4"/>
  <c r="H632" i="4"/>
  <c r="G632" i="4"/>
  <c r="AF631" i="4"/>
  <c r="AE631" i="4"/>
  <c r="AD631" i="4"/>
  <c r="AC631" i="4"/>
  <c r="AB631" i="4"/>
  <c r="Y631" i="4"/>
  <c r="X631" i="4"/>
  <c r="W631" i="4"/>
  <c r="V631" i="4"/>
  <c r="U631" i="4"/>
  <c r="R631" i="4"/>
  <c r="Q631" i="4"/>
  <c r="P631" i="4"/>
  <c r="O631" i="4"/>
  <c r="N631" i="4"/>
  <c r="K631" i="4"/>
  <c r="J631" i="4"/>
  <c r="I631" i="4"/>
  <c r="H631" i="4"/>
  <c r="G631" i="4"/>
  <c r="AL630" i="4"/>
  <c r="AK630" i="4"/>
  <c r="AJ630" i="4"/>
  <c r="AF630" i="4"/>
  <c r="AE630" i="4"/>
  <c r="AD630" i="4"/>
  <c r="AC630" i="4"/>
  <c r="AB630" i="4"/>
  <c r="Y630" i="4"/>
  <c r="Y635" i="4" s="1"/>
  <c r="X630" i="4"/>
  <c r="W630" i="4"/>
  <c r="V630" i="4"/>
  <c r="U630" i="4"/>
  <c r="R630" i="4"/>
  <c r="Q630" i="4"/>
  <c r="P630" i="4"/>
  <c r="O630" i="4"/>
  <c r="N630" i="4"/>
  <c r="K630" i="4"/>
  <c r="J630" i="4"/>
  <c r="I630" i="4"/>
  <c r="H630" i="4"/>
  <c r="G630" i="4"/>
  <c r="AQ628" i="4"/>
  <c r="AP628" i="4"/>
  <c r="AO628" i="4"/>
  <c r="AN628" i="4"/>
  <c r="AG628" i="4"/>
  <c r="Z628" i="4"/>
  <c r="S628" i="4"/>
  <c r="L628" i="4"/>
  <c r="F628" i="4"/>
  <c r="AQ627" i="4"/>
  <c r="AP627" i="4"/>
  <c r="AO627" i="4"/>
  <c r="AN627" i="4"/>
  <c r="AG627" i="4"/>
  <c r="Z627" i="4"/>
  <c r="S627" i="4"/>
  <c r="L627" i="4"/>
  <c r="F627" i="4"/>
  <c r="AQ626" i="4"/>
  <c r="AP626" i="4"/>
  <c r="AO626" i="4"/>
  <c r="AN626" i="4"/>
  <c r="AG626" i="4"/>
  <c r="Z626" i="4"/>
  <c r="S626" i="4"/>
  <c r="L626" i="4"/>
  <c r="F626" i="4"/>
  <c r="AQ625" i="4"/>
  <c r="AP625" i="4"/>
  <c r="AO625" i="4"/>
  <c r="AN625" i="4"/>
  <c r="AG625" i="4"/>
  <c r="Z625" i="4"/>
  <c r="S625" i="4"/>
  <c r="L625" i="4"/>
  <c r="F625" i="4"/>
  <c r="AQ624" i="4"/>
  <c r="AP624" i="4"/>
  <c r="AO624" i="4"/>
  <c r="AN624" i="4"/>
  <c r="AG624" i="4"/>
  <c r="Z624" i="4"/>
  <c r="S624" i="4"/>
  <c r="L624" i="4"/>
  <c r="F624" i="4"/>
  <c r="AQ623" i="4"/>
  <c r="AP623" i="4"/>
  <c r="AO623" i="4"/>
  <c r="AN623" i="4"/>
  <c r="AG623" i="4"/>
  <c r="Z623" i="4"/>
  <c r="S623" i="4"/>
  <c r="L623" i="4"/>
  <c r="F623" i="4"/>
  <c r="AQ622" i="4"/>
  <c r="AP622" i="4"/>
  <c r="AO622" i="4"/>
  <c r="AN622" i="4"/>
  <c r="AF622" i="4"/>
  <c r="AE622" i="4"/>
  <c r="AD622" i="4"/>
  <c r="AC622" i="4"/>
  <c r="AB622" i="4"/>
  <c r="X622" i="4"/>
  <c r="W622" i="4"/>
  <c r="V622" i="4"/>
  <c r="U622" i="4"/>
  <c r="R622" i="4"/>
  <c r="Q622" i="4"/>
  <c r="P622" i="4"/>
  <c r="O622" i="4"/>
  <c r="N622" i="4"/>
  <c r="K622" i="4"/>
  <c r="J622" i="4"/>
  <c r="I622" i="4"/>
  <c r="H622" i="4"/>
  <c r="G622" i="4"/>
  <c r="F622" i="4"/>
  <c r="AF621" i="4"/>
  <c r="AE621" i="4"/>
  <c r="AD621" i="4"/>
  <c r="AC621" i="4"/>
  <c r="AB621" i="4"/>
  <c r="Y621" i="4"/>
  <c r="X621" i="4"/>
  <c r="W621" i="4"/>
  <c r="V621" i="4"/>
  <c r="U621" i="4"/>
  <c r="R621" i="4"/>
  <c r="Q621" i="4"/>
  <c r="P621" i="4"/>
  <c r="O621" i="4"/>
  <c r="N621" i="4"/>
  <c r="K621" i="4"/>
  <c r="J621" i="4"/>
  <c r="I621" i="4"/>
  <c r="H621" i="4"/>
  <c r="G621" i="4"/>
  <c r="AF620" i="4"/>
  <c r="AE620" i="4"/>
  <c r="AD620" i="4"/>
  <c r="AC620" i="4"/>
  <c r="AB620" i="4"/>
  <c r="Y620" i="4"/>
  <c r="X620" i="4"/>
  <c r="W620" i="4"/>
  <c r="V620" i="4"/>
  <c r="U620" i="4"/>
  <c r="R620" i="4"/>
  <c r="Q620" i="4"/>
  <c r="P620" i="4"/>
  <c r="O620" i="4"/>
  <c r="N620" i="4"/>
  <c r="K620" i="4"/>
  <c r="J620" i="4"/>
  <c r="I620" i="4"/>
  <c r="H620" i="4"/>
  <c r="G620" i="4"/>
  <c r="AF619" i="4"/>
  <c r="AE619" i="4"/>
  <c r="AD619" i="4"/>
  <c r="AC619" i="4"/>
  <c r="AB619" i="4"/>
  <c r="Y619" i="4"/>
  <c r="X619" i="4"/>
  <c r="W619" i="4"/>
  <c r="V619" i="4"/>
  <c r="U619" i="4"/>
  <c r="R619" i="4"/>
  <c r="Q619" i="4"/>
  <c r="P619" i="4"/>
  <c r="O619" i="4"/>
  <c r="N619" i="4"/>
  <c r="K619" i="4"/>
  <c r="J619" i="4"/>
  <c r="I619" i="4"/>
  <c r="H619" i="4"/>
  <c r="G619" i="4"/>
  <c r="AF618" i="4"/>
  <c r="AE618" i="4"/>
  <c r="AD618" i="4"/>
  <c r="AC618" i="4"/>
  <c r="AB618" i="4"/>
  <c r="Y618" i="4"/>
  <c r="X618" i="4"/>
  <c r="W618" i="4"/>
  <c r="V618" i="4"/>
  <c r="U618" i="4"/>
  <c r="R618" i="4"/>
  <c r="Q618" i="4"/>
  <c r="P618" i="4"/>
  <c r="O618" i="4"/>
  <c r="N618" i="4"/>
  <c r="K618" i="4"/>
  <c r="J618" i="4"/>
  <c r="I618" i="4"/>
  <c r="H618" i="4"/>
  <c r="G618" i="4"/>
  <c r="AL617" i="4"/>
  <c r="AK617" i="4"/>
  <c r="AJ617" i="4"/>
  <c r="AF617" i="4"/>
  <c r="AE617" i="4"/>
  <c r="AD617" i="4"/>
  <c r="AC617" i="4"/>
  <c r="AB617" i="4"/>
  <c r="Y617" i="4"/>
  <c r="Y622" i="4" s="1"/>
  <c r="X617" i="4"/>
  <c r="W617" i="4"/>
  <c r="V617" i="4"/>
  <c r="U617" i="4"/>
  <c r="R617" i="4"/>
  <c r="Q617" i="4"/>
  <c r="P617" i="4"/>
  <c r="O617" i="4"/>
  <c r="N617" i="4"/>
  <c r="K617" i="4"/>
  <c r="J617" i="4"/>
  <c r="I617" i="4"/>
  <c r="H617" i="4"/>
  <c r="G617" i="4"/>
  <c r="AQ615" i="4"/>
  <c r="AP615" i="4"/>
  <c r="AO615" i="4"/>
  <c r="AN615" i="4"/>
  <c r="AG615" i="4"/>
  <c r="Z615" i="4"/>
  <c r="S615" i="4"/>
  <c r="L615" i="4"/>
  <c r="F615" i="4"/>
  <c r="AQ614" i="4"/>
  <c r="AP614" i="4"/>
  <c r="AO614" i="4"/>
  <c r="AN614" i="4"/>
  <c r="AG614" i="4"/>
  <c r="Z614" i="4"/>
  <c r="S614" i="4"/>
  <c r="L614" i="4"/>
  <c r="F614" i="4"/>
  <c r="AQ613" i="4"/>
  <c r="AP613" i="4"/>
  <c r="AO613" i="4"/>
  <c r="AN613" i="4"/>
  <c r="AG613" i="4"/>
  <c r="Z613" i="4"/>
  <c r="S613" i="4"/>
  <c r="L613" i="4"/>
  <c r="F613" i="4"/>
  <c r="AQ612" i="4"/>
  <c r="AP612" i="4"/>
  <c r="AO612" i="4"/>
  <c r="AN612" i="4"/>
  <c r="AG612" i="4"/>
  <c r="Z612" i="4"/>
  <c r="S612" i="4"/>
  <c r="L612" i="4"/>
  <c r="F612" i="4"/>
  <c r="AQ611" i="4"/>
  <c r="AP611" i="4"/>
  <c r="AO611" i="4"/>
  <c r="AN611" i="4"/>
  <c r="AG611" i="4"/>
  <c r="Z611" i="4"/>
  <c r="S611" i="4"/>
  <c r="L611" i="4"/>
  <c r="F611" i="4"/>
  <c r="AQ610" i="4"/>
  <c r="AP610" i="4"/>
  <c r="AO610" i="4"/>
  <c r="AN610" i="4"/>
  <c r="AG610" i="4"/>
  <c r="Z610" i="4"/>
  <c r="S610" i="4"/>
  <c r="L610" i="4"/>
  <c r="F610" i="4"/>
  <c r="AQ609" i="4"/>
  <c r="AP609" i="4"/>
  <c r="AO609" i="4"/>
  <c r="AN609" i="4"/>
  <c r="AF609" i="4"/>
  <c r="AE609" i="4"/>
  <c r="AD609" i="4"/>
  <c r="AC609" i="4"/>
  <c r="AB609" i="4"/>
  <c r="X609" i="4"/>
  <c r="W609" i="4"/>
  <c r="V609" i="4"/>
  <c r="U609" i="4"/>
  <c r="R609" i="4"/>
  <c r="Q609" i="4"/>
  <c r="P609" i="4"/>
  <c r="O609" i="4"/>
  <c r="N609" i="4"/>
  <c r="K609" i="4"/>
  <c r="J609" i="4"/>
  <c r="I609" i="4"/>
  <c r="H609" i="4"/>
  <c r="G609" i="4"/>
  <c r="F609" i="4"/>
  <c r="AF608" i="4"/>
  <c r="AE608" i="4"/>
  <c r="AD608" i="4"/>
  <c r="AC608" i="4"/>
  <c r="AB608" i="4"/>
  <c r="Y608" i="4"/>
  <c r="X608" i="4"/>
  <c r="W608" i="4"/>
  <c r="V608" i="4"/>
  <c r="U608" i="4"/>
  <c r="R608" i="4"/>
  <c r="Q608" i="4"/>
  <c r="P608" i="4"/>
  <c r="O608" i="4"/>
  <c r="N608" i="4"/>
  <c r="K608" i="4"/>
  <c r="J608" i="4"/>
  <c r="I608" i="4"/>
  <c r="H608" i="4"/>
  <c r="G608" i="4"/>
  <c r="AF607" i="4"/>
  <c r="AE607" i="4"/>
  <c r="AD607" i="4"/>
  <c r="AC607" i="4"/>
  <c r="AB607" i="4"/>
  <c r="Y607" i="4"/>
  <c r="X607" i="4"/>
  <c r="W607" i="4"/>
  <c r="V607" i="4"/>
  <c r="U607" i="4"/>
  <c r="R607" i="4"/>
  <c r="Q607" i="4"/>
  <c r="P607" i="4"/>
  <c r="O607" i="4"/>
  <c r="N607" i="4"/>
  <c r="K607" i="4"/>
  <c r="J607" i="4"/>
  <c r="I607" i="4"/>
  <c r="H607" i="4"/>
  <c r="G607" i="4"/>
  <c r="AF606" i="4"/>
  <c r="AE606" i="4"/>
  <c r="AD606" i="4"/>
  <c r="AC606" i="4"/>
  <c r="AB606" i="4"/>
  <c r="Y606" i="4"/>
  <c r="X606" i="4"/>
  <c r="W606" i="4"/>
  <c r="V606" i="4"/>
  <c r="U606" i="4"/>
  <c r="R606" i="4"/>
  <c r="Q606" i="4"/>
  <c r="P606" i="4"/>
  <c r="O606" i="4"/>
  <c r="N606" i="4"/>
  <c r="K606" i="4"/>
  <c r="J606" i="4"/>
  <c r="I606" i="4"/>
  <c r="H606" i="4"/>
  <c r="G606" i="4"/>
  <c r="AF605" i="4"/>
  <c r="AE605" i="4"/>
  <c r="AD605" i="4"/>
  <c r="AC605" i="4"/>
  <c r="AB605" i="4"/>
  <c r="Y605" i="4"/>
  <c r="X605" i="4"/>
  <c r="W605" i="4"/>
  <c r="V605" i="4"/>
  <c r="U605" i="4"/>
  <c r="R605" i="4"/>
  <c r="Q605" i="4"/>
  <c r="P605" i="4"/>
  <c r="O605" i="4"/>
  <c r="N605" i="4"/>
  <c r="K605" i="4"/>
  <c r="J605" i="4"/>
  <c r="I605" i="4"/>
  <c r="H605" i="4"/>
  <c r="G605" i="4"/>
  <c r="AL604" i="4"/>
  <c r="AK604" i="4"/>
  <c r="AJ604" i="4"/>
  <c r="AF604" i="4"/>
  <c r="AE604" i="4"/>
  <c r="AD604" i="4"/>
  <c r="AC604" i="4"/>
  <c r="AB604" i="4"/>
  <c r="Y604" i="4"/>
  <c r="Y609" i="4" s="1"/>
  <c r="X604" i="4"/>
  <c r="W604" i="4"/>
  <c r="V604" i="4"/>
  <c r="U604" i="4"/>
  <c r="R604" i="4"/>
  <c r="Q604" i="4"/>
  <c r="P604" i="4"/>
  <c r="O604" i="4"/>
  <c r="N604" i="4"/>
  <c r="K604" i="4"/>
  <c r="J604" i="4"/>
  <c r="I604" i="4"/>
  <c r="H604" i="4"/>
  <c r="G604" i="4"/>
  <c r="AQ602" i="4"/>
  <c r="AP602" i="4"/>
  <c r="AO602" i="4"/>
  <c r="AN602" i="4"/>
  <c r="AG602" i="4"/>
  <c r="Z602" i="4"/>
  <c r="S602" i="4"/>
  <c r="L602" i="4"/>
  <c r="F602" i="4"/>
  <c r="AQ601" i="4"/>
  <c r="AP601" i="4"/>
  <c r="AO601" i="4"/>
  <c r="AN601" i="4"/>
  <c r="AG601" i="4"/>
  <c r="Z601" i="4"/>
  <c r="S601" i="4"/>
  <c r="L601" i="4"/>
  <c r="F601" i="4"/>
  <c r="AQ600" i="4"/>
  <c r="AP600" i="4"/>
  <c r="AO600" i="4"/>
  <c r="AN600" i="4"/>
  <c r="AG600" i="4"/>
  <c r="Z600" i="4"/>
  <c r="S600" i="4"/>
  <c r="L600" i="4"/>
  <c r="F600" i="4"/>
  <c r="AQ599" i="4"/>
  <c r="AP599" i="4"/>
  <c r="AO599" i="4"/>
  <c r="AN599" i="4"/>
  <c r="AG599" i="4"/>
  <c r="Z599" i="4"/>
  <c r="S599" i="4"/>
  <c r="L599" i="4"/>
  <c r="F599" i="4"/>
  <c r="AQ598" i="4"/>
  <c r="AP598" i="4"/>
  <c r="AO598" i="4"/>
  <c r="AN598" i="4"/>
  <c r="AG598" i="4"/>
  <c r="Z598" i="4"/>
  <c r="S598" i="4"/>
  <c r="L598" i="4"/>
  <c r="F598" i="4"/>
  <c r="AQ597" i="4"/>
  <c r="AP597" i="4"/>
  <c r="AO597" i="4"/>
  <c r="AN597" i="4"/>
  <c r="AG597" i="4"/>
  <c r="Z597" i="4"/>
  <c r="S597" i="4"/>
  <c r="L597" i="4"/>
  <c r="F597" i="4"/>
  <c r="AQ596" i="4"/>
  <c r="AP596" i="4"/>
  <c r="AO596" i="4"/>
  <c r="AN596" i="4"/>
  <c r="AF596" i="4"/>
  <c r="AE596" i="4"/>
  <c r="AD596" i="4"/>
  <c r="AC596" i="4"/>
  <c r="AB596" i="4"/>
  <c r="X596" i="4"/>
  <c r="W596" i="4"/>
  <c r="V596" i="4"/>
  <c r="U596" i="4"/>
  <c r="R596" i="4"/>
  <c r="Q596" i="4"/>
  <c r="P596" i="4"/>
  <c r="O596" i="4"/>
  <c r="N596" i="4"/>
  <c r="K596" i="4"/>
  <c r="J596" i="4"/>
  <c r="I596" i="4"/>
  <c r="H596" i="4"/>
  <c r="G596" i="4"/>
  <c r="F596" i="4"/>
  <c r="AF595" i="4"/>
  <c r="AE595" i="4"/>
  <c r="AD595" i="4"/>
  <c r="AC595" i="4"/>
  <c r="AB595" i="4"/>
  <c r="Y595" i="4"/>
  <c r="X595" i="4"/>
  <c r="W595" i="4"/>
  <c r="V595" i="4"/>
  <c r="U595" i="4"/>
  <c r="R595" i="4"/>
  <c r="Q595" i="4"/>
  <c r="P595" i="4"/>
  <c r="O595" i="4"/>
  <c r="N595" i="4"/>
  <c r="K595" i="4"/>
  <c r="J595" i="4"/>
  <c r="I595" i="4"/>
  <c r="H595" i="4"/>
  <c r="G595" i="4"/>
  <c r="AF594" i="4"/>
  <c r="AE594" i="4"/>
  <c r="AD594" i="4"/>
  <c r="AC594" i="4"/>
  <c r="AB594" i="4"/>
  <c r="Y594" i="4"/>
  <c r="X594" i="4"/>
  <c r="W594" i="4"/>
  <c r="V594" i="4"/>
  <c r="U594" i="4"/>
  <c r="R594" i="4"/>
  <c r="Q594" i="4"/>
  <c r="P594" i="4"/>
  <c r="O594" i="4"/>
  <c r="N594" i="4"/>
  <c r="K594" i="4"/>
  <c r="J594" i="4"/>
  <c r="I594" i="4"/>
  <c r="H594" i="4"/>
  <c r="G594" i="4"/>
  <c r="AF593" i="4"/>
  <c r="AE593" i="4"/>
  <c r="AD593" i="4"/>
  <c r="AC593" i="4"/>
  <c r="AB593" i="4"/>
  <c r="Y593" i="4"/>
  <c r="X593" i="4"/>
  <c r="W593" i="4"/>
  <c r="V593" i="4"/>
  <c r="U593" i="4"/>
  <c r="R593" i="4"/>
  <c r="Q593" i="4"/>
  <c r="P593" i="4"/>
  <c r="O593" i="4"/>
  <c r="N593" i="4"/>
  <c r="K593" i="4"/>
  <c r="J593" i="4"/>
  <c r="I593" i="4"/>
  <c r="H593" i="4"/>
  <c r="G593" i="4"/>
  <c r="AF592" i="4"/>
  <c r="AE592" i="4"/>
  <c r="AD592" i="4"/>
  <c r="AC592" i="4"/>
  <c r="AB592" i="4"/>
  <c r="Y592" i="4"/>
  <c r="X592" i="4"/>
  <c r="W592" i="4"/>
  <c r="V592" i="4"/>
  <c r="U592" i="4"/>
  <c r="R592" i="4"/>
  <c r="Q592" i="4"/>
  <c r="P592" i="4"/>
  <c r="O592" i="4"/>
  <c r="N592" i="4"/>
  <c r="K592" i="4"/>
  <c r="J592" i="4"/>
  <c r="I592" i="4"/>
  <c r="H592" i="4"/>
  <c r="G592" i="4"/>
  <c r="AL591" i="4"/>
  <c r="AK591" i="4"/>
  <c r="AJ591" i="4"/>
  <c r="AF591" i="4"/>
  <c r="AE591" i="4"/>
  <c r="AD591" i="4"/>
  <c r="AC591" i="4"/>
  <c r="AB591" i="4"/>
  <c r="Y591" i="4"/>
  <c r="Y596" i="4" s="1"/>
  <c r="X591" i="4"/>
  <c r="W591" i="4"/>
  <c r="V591" i="4"/>
  <c r="U591" i="4"/>
  <c r="R591" i="4"/>
  <c r="Q591" i="4"/>
  <c r="P591" i="4"/>
  <c r="O591" i="4"/>
  <c r="N591" i="4"/>
  <c r="K591" i="4"/>
  <c r="J591" i="4"/>
  <c r="I591" i="4"/>
  <c r="H591" i="4"/>
  <c r="G591" i="4"/>
  <c r="AQ589" i="4"/>
  <c r="AP589" i="4"/>
  <c r="AO589" i="4"/>
  <c r="AN589" i="4"/>
  <c r="AG589" i="4"/>
  <c r="Z589" i="4"/>
  <c r="S589" i="4"/>
  <c r="L589" i="4"/>
  <c r="F589" i="4"/>
  <c r="AQ588" i="4"/>
  <c r="AP588" i="4"/>
  <c r="AO588" i="4"/>
  <c r="AN588" i="4"/>
  <c r="AG588" i="4"/>
  <c r="Z588" i="4"/>
  <c r="S588" i="4"/>
  <c r="L588" i="4"/>
  <c r="F588" i="4"/>
  <c r="AQ587" i="4"/>
  <c r="AP587" i="4"/>
  <c r="AO587" i="4"/>
  <c r="AN587" i="4"/>
  <c r="AG587" i="4"/>
  <c r="Z587" i="4"/>
  <c r="S587" i="4"/>
  <c r="L587" i="4"/>
  <c r="F587" i="4"/>
  <c r="AQ586" i="4"/>
  <c r="AP586" i="4"/>
  <c r="AO586" i="4"/>
  <c r="AN586" i="4"/>
  <c r="AG586" i="4"/>
  <c r="Z586" i="4"/>
  <c r="S586" i="4"/>
  <c r="L586" i="4"/>
  <c r="F586" i="4"/>
  <c r="AQ585" i="4"/>
  <c r="AP585" i="4"/>
  <c r="AO585" i="4"/>
  <c r="AN585" i="4"/>
  <c r="AG585" i="4"/>
  <c r="Z585" i="4"/>
  <c r="S585" i="4"/>
  <c r="L585" i="4"/>
  <c r="F585" i="4"/>
  <c r="AQ584" i="4"/>
  <c r="AP584" i="4"/>
  <c r="AO584" i="4"/>
  <c r="AN584" i="4"/>
  <c r="AG584" i="4"/>
  <c r="Z584" i="4"/>
  <c r="S584" i="4"/>
  <c r="L584" i="4"/>
  <c r="F584" i="4"/>
  <c r="AQ583" i="4"/>
  <c r="AP583" i="4"/>
  <c r="AO583" i="4"/>
  <c r="AN583" i="4"/>
  <c r="AF583" i="4"/>
  <c r="AE583" i="4"/>
  <c r="AD583" i="4"/>
  <c r="AC583" i="4"/>
  <c r="AB583" i="4"/>
  <c r="X583" i="4"/>
  <c r="W583" i="4"/>
  <c r="V583" i="4"/>
  <c r="U583" i="4"/>
  <c r="R583" i="4"/>
  <c r="Q583" i="4"/>
  <c r="P583" i="4"/>
  <c r="O583" i="4"/>
  <c r="N583" i="4"/>
  <c r="K583" i="4"/>
  <c r="J583" i="4"/>
  <c r="I583" i="4"/>
  <c r="H583" i="4"/>
  <c r="G583" i="4"/>
  <c r="F583" i="4"/>
  <c r="AF582" i="4"/>
  <c r="AE582" i="4"/>
  <c r="AD582" i="4"/>
  <c r="AC582" i="4"/>
  <c r="AB582" i="4"/>
  <c r="Y582" i="4"/>
  <c r="X582" i="4"/>
  <c r="W582" i="4"/>
  <c r="V582" i="4"/>
  <c r="U582" i="4"/>
  <c r="R582" i="4"/>
  <c r="Q582" i="4"/>
  <c r="P582" i="4"/>
  <c r="O582" i="4"/>
  <c r="N582" i="4"/>
  <c r="K582" i="4"/>
  <c r="J582" i="4"/>
  <c r="I582" i="4"/>
  <c r="H582" i="4"/>
  <c r="G582" i="4"/>
  <c r="AF581" i="4"/>
  <c r="AE581" i="4"/>
  <c r="AD581" i="4"/>
  <c r="AC581" i="4"/>
  <c r="AB581" i="4"/>
  <c r="Y581" i="4"/>
  <c r="X581" i="4"/>
  <c r="W581" i="4"/>
  <c r="V581" i="4"/>
  <c r="U581" i="4"/>
  <c r="R581" i="4"/>
  <c r="Q581" i="4"/>
  <c r="P581" i="4"/>
  <c r="O581" i="4"/>
  <c r="N581" i="4"/>
  <c r="K581" i="4"/>
  <c r="J581" i="4"/>
  <c r="I581" i="4"/>
  <c r="H581" i="4"/>
  <c r="G581" i="4"/>
  <c r="AF580" i="4"/>
  <c r="AE580" i="4"/>
  <c r="AD580" i="4"/>
  <c r="AC580" i="4"/>
  <c r="AB580" i="4"/>
  <c r="Y580" i="4"/>
  <c r="X580" i="4"/>
  <c r="W580" i="4"/>
  <c r="V580" i="4"/>
  <c r="U580" i="4"/>
  <c r="R580" i="4"/>
  <c r="Q580" i="4"/>
  <c r="P580" i="4"/>
  <c r="O580" i="4"/>
  <c r="N580" i="4"/>
  <c r="K580" i="4"/>
  <c r="J580" i="4"/>
  <c r="I580" i="4"/>
  <c r="H580" i="4"/>
  <c r="G580" i="4"/>
  <c r="AF579" i="4"/>
  <c r="AE579" i="4"/>
  <c r="AD579" i="4"/>
  <c r="AC579" i="4"/>
  <c r="AB579" i="4"/>
  <c r="Y579" i="4"/>
  <c r="X579" i="4"/>
  <c r="W579" i="4"/>
  <c r="V579" i="4"/>
  <c r="U579" i="4"/>
  <c r="R579" i="4"/>
  <c r="Q579" i="4"/>
  <c r="P579" i="4"/>
  <c r="O579" i="4"/>
  <c r="N579" i="4"/>
  <c r="K579" i="4"/>
  <c r="J579" i="4"/>
  <c r="I579" i="4"/>
  <c r="H579" i="4"/>
  <c r="G579" i="4"/>
  <c r="AL578" i="4"/>
  <c r="AK578" i="4"/>
  <c r="AJ578" i="4"/>
  <c r="AF578" i="4"/>
  <c r="AE578" i="4"/>
  <c r="AD578" i="4"/>
  <c r="AC578" i="4"/>
  <c r="AB578" i="4"/>
  <c r="Y578" i="4"/>
  <c r="Y583" i="4" s="1"/>
  <c r="X578" i="4"/>
  <c r="W578" i="4"/>
  <c r="V578" i="4"/>
  <c r="U578" i="4"/>
  <c r="R578" i="4"/>
  <c r="Q578" i="4"/>
  <c r="P578" i="4"/>
  <c r="O578" i="4"/>
  <c r="N578" i="4"/>
  <c r="K578" i="4"/>
  <c r="J578" i="4"/>
  <c r="I578" i="4"/>
  <c r="H578" i="4"/>
  <c r="G578" i="4"/>
  <c r="AQ576" i="4"/>
  <c r="AP576" i="4"/>
  <c r="AO576" i="4"/>
  <c r="AN576" i="4"/>
  <c r="AG576" i="4"/>
  <c r="Z576" i="4"/>
  <c r="S576" i="4"/>
  <c r="L576" i="4"/>
  <c r="F576" i="4"/>
  <c r="AQ575" i="4"/>
  <c r="AP575" i="4"/>
  <c r="AO575" i="4"/>
  <c r="AN575" i="4"/>
  <c r="AG575" i="4"/>
  <c r="Z575" i="4"/>
  <c r="S575" i="4"/>
  <c r="L575" i="4"/>
  <c r="F575" i="4"/>
  <c r="AQ574" i="4"/>
  <c r="AP574" i="4"/>
  <c r="AO574" i="4"/>
  <c r="AN574" i="4"/>
  <c r="AG574" i="4"/>
  <c r="Z574" i="4"/>
  <c r="S574" i="4"/>
  <c r="L574" i="4"/>
  <c r="F574" i="4"/>
  <c r="AQ573" i="4"/>
  <c r="AP573" i="4"/>
  <c r="AO573" i="4"/>
  <c r="AN573" i="4"/>
  <c r="AG573" i="4"/>
  <c r="Z573" i="4"/>
  <c r="S573" i="4"/>
  <c r="L573" i="4"/>
  <c r="F573" i="4"/>
  <c r="AQ572" i="4"/>
  <c r="AP572" i="4"/>
  <c r="AO572" i="4"/>
  <c r="AN572" i="4"/>
  <c r="AG572" i="4"/>
  <c r="Z572" i="4"/>
  <c r="S572" i="4"/>
  <c r="L572" i="4"/>
  <c r="F572" i="4"/>
  <c r="AQ571" i="4"/>
  <c r="AP571" i="4"/>
  <c r="AO571" i="4"/>
  <c r="AN571" i="4"/>
  <c r="AG571" i="4"/>
  <c r="Z571" i="4"/>
  <c r="S571" i="4"/>
  <c r="L571" i="4"/>
  <c r="F571" i="4"/>
  <c r="AQ570" i="4"/>
  <c r="AP570" i="4"/>
  <c r="AO570" i="4"/>
  <c r="AN570" i="4"/>
  <c r="AF570" i="4"/>
  <c r="AE570" i="4"/>
  <c r="AD570" i="4"/>
  <c r="AC570" i="4"/>
  <c r="AB570" i="4"/>
  <c r="X570" i="4"/>
  <c r="W570" i="4"/>
  <c r="V570" i="4"/>
  <c r="U570" i="4"/>
  <c r="R570" i="4"/>
  <c r="Q570" i="4"/>
  <c r="P570" i="4"/>
  <c r="O570" i="4"/>
  <c r="N570" i="4"/>
  <c r="K570" i="4"/>
  <c r="J570" i="4"/>
  <c r="I570" i="4"/>
  <c r="H570" i="4"/>
  <c r="G570" i="4"/>
  <c r="F570" i="4"/>
  <c r="AF569" i="4"/>
  <c r="AE569" i="4"/>
  <c r="AD569" i="4"/>
  <c r="AC569" i="4"/>
  <c r="AB569" i="4"/>
  <c r="Y569" i="4"/>
  <c r="X569" i="4"/>
  <c r="W569" i="4"/>
  <c r="V569" i="4"/>
  <c r="U569" i="4"/>
  <c r="R569" i="4"/>
  <c r="Q569" i="4"/>
  <c r="P569" i="4"/>
  <c r="O569" i="4"/>
  <c r="N569" i="4"/>
  <c r="K569" i="4"/>
  <c r="J569" i="4"/>
  <c r="I569" i="4"/>
  <c r="H569" i="4"/>
  <c r="G569" i="4"/>
  <c r="AF568" i="4"/>
  <c r="AE568" i="4"/>
  <c r="AD568" i="4"/>
  <c r="AC568" i="4"/>
  <c r="AB568" i="4"/>
  <c r="Y568" i="4"/>
  <c r="X568" i="4"/>
  <c r="W568" i="4"/>
  <c r="V568" i="4"/>
  <c r="U568" i="4"/>
  <c r="R568" i="4"/>
  <c r="Q568" i="4"/>
  <c r="P568" i="4"/>
  <c r="O568" i="4"/>
  <c r="N568" i="4"/>
  <c r="K568" i="4"/>
  <c r="J568" i="4"/>
  <c r="I568" i="4"/>
  <c r="H568" i="4"/>
  <c r="G568" i="4"/>
  <c r="AF567" i="4"/>
  <c r="AE567" i="4"/>
  <c r="AD567" i="4"/>
  <c r="AC567" i="4"/>
  <c r="AB567" i="4"/>
  <c r="Y567" i="4"/>
  <c r="X567" i="4"/>
  <c r="W567" i="4"/>
  <c r="V567" i="4"/>
  <c r="U567" i="4"/>
  <c r="R567" i="4"/>
  <c r="Q567" i="4"/>
  <c r="P567" i="4"/>
  <c r="O567" i="4"/>
  <c r="N567" i="4"/>
  <c r="K567" i="4"/>
  <c r="J567" i="4"/>
  <c r="I567" i="4"/>
  <c r="H567" i="4"/>
  <c r="G567" i="4"/>
  <c r="AF566" i="4"/>
  <c r="AE566" i="4"/>
  <c r="AD566" i="4"/>
  <c r="AC566" i="4"/>
  <c r="AB566" i="4"/>
  <c r="Y566" i="4"/>
  <c r="X566" i="4"/>
  <c r="W566" i="4"/>
  <c r="V566" i="4"/>
  <c r="U566" i="4"/>
  <c r="R566" i="4"/>
  <c r="Q566" i="4"/>
  <c r="P566" i="4"/>
  <c r="O566" i="4"/>
  <c r="N566" i="4"/>
  <c r="K566" i="4"/>
  <c r="J566" i="4"/>
  <c r="I566" i="4"/>
  <c r="H566" i="4"/>
  <c r="G566" i="4"/>
  <c r="AL565" i="4"/>
  <c r="AK565" i="4"/>
  <c r="AJ565" i="4"/>
  <c r="AF565" i="4"/>
  <c r="AE565" i="4"/>
  <c r="AD565" i="4"/>
  <c r="AC565" i="4"/>
  <c r="AB565" i="4"/>
  <c r="Y565" i="4"/>
  <c r="Y570" i="4" s="1"/>
  <c r="X565" i="4"/>
  <c r="W565" i="4"/>
  <c r="V565" i="4"/>
  <c r="U565" i="4"/>
  <c r="R565" i="4"/>
  <c r="Q565" i="4"/>
  <c r="P565" i="4"/>
  <c r="O565" i="4"/>
  <c r="N565" i="4"/>
  <c r="K565" i="4"/>
  <c r="J565" i="4"/>
  <c r="I565" i="4"/>
  <c r="H565" i="4"/>
  <c r="G565" i="4"/>
  <c r="AQ563" i="4"/>
  <c r="AP563" i="4"/>
  <c r="AO563" i="4"/>
  <c r="AN563" i="4"/>
  <c r="AG563" i="4"/>
  <c r="Z563" i="4"/>
  <c r="S563" i="4"/>
  <c r="L563" i="4"/>
  <c r="F563" i="4"/>
  <c r="AQ562" i="4"/>
  <c r="AP562" i="4"/>
  <c r="AO562" i="4"/>
  <c r="AN562" i="4"/>
  <c r="AG562" i="4"/>
  <c r="Z562" i="4"/>
  <c r="S562" i="4"/>
  <c r="L562" i="4"/>
  <c r="F562" i="4"/>
  <c r="AQ561" i="4"/>
  <c r="AP561" i="4"/>
  <c r="AO561" i="4"/>
  <c r="AN561" i="4"/>
  <c r="AG561" i="4"/>
  <c r="Z561" i="4"/>
  <c r="S561" i="4"/>
  <c r="L561" i="4"/>
  <c r="F561" i="4"/>
  <c r="AQ560" i="4"/>
  <c r="AP560" i="4"/>
  <c r="AO560" i="4"/>
  <c r="AN560" i="4"/>
  <c r="AG560" i="4"/>
  <c r="Z560" i="4"/>
  <c r="S560" i="4"/>
  <c r="L560" i="4"/>
  <c r="F560" i="4"/>
  <c r="AQ559" i="4"/>
  <c r="AP559" i="4"/>
  <c r="AO559" i="4"/>
  <c r="AN559" i="4"/>
  <c r="AG559" i="4"/>
  <c r="Z559" i="4"/>
  <c r="S559" i="4"/>
  <c r="L559" i="4"/>
  <c r="F559" i="4"/>
  <c r="AQ558" i="4"/>
  <c r="AP558" i="4"/>
  <c r="AO558" i="4"/>
  <c r="AN558" i="4"/>
  <c r="AG558" i="4"/>
  <c r="Z558" i="4"/>
  <c r="S558" i="4"/>
  <c r="L558" i="4"/>
  <c r="F558" i="4"/>
  <c r="AQ557" i="4"/>
  <c r="AP557" i="4"/>
  <c r="AO557" i="4"/>
  <c r="AN557" i="4"/>
  <c r="AF557" i="4"/>
  <c r="AE557" i="4"/>
  <c r="AD557" i="4"/>
  <c r="AC557" i="4"/>
  <c r="AB557" i="4"/>
  <c r="X557" i="4"/>
  <c r="W557" i="4"/>
  <c r="V557" i="4"/>
  <c r="U557" i="4"/>
  <c r="R557" i="4"/>
  <c r="Q557" i="4"/>
  <c r="P557" i="4"/>
  <c r="O557" i="4"/>
  <c r="N557" i="4"/>
  <c r="K557" i="4"/>
  <c r="J557" i="4"/>
  <c r="I557" i="4"/>
  <c r="H557" i="4"/>
  <c r="G557" i="4"/>
  <c r="F557" i="4"/>
  <c r="AF556" i="4"/>
  <c r="AE556" i="4"/>
  <c r="AD556" i="4"/>
  <c r="AC556" i="4"/>
  <c r="AB556" i="4"/>
  <c r="Y556" i="4"/>
  <c r="X556" i="4"/>
  <c r="W556" i="4"/>
  <c r="V556" i="4"/>
  <c r="U556" i="4"/>
  <c r="R556" i="4"/>
  <c r="Q556" i="4"/>
  <c r="P556" i="4"/>
  <c r="O556" i="4"/>
  <c r="N556" i="4"/>
  <c r="K556" i="4"/>
  <c r="J556" i="4"/>
  <c r="I556" i="4"/>
  <c r="H556" i="4"/>
  <c r="G556" i="4"/>
  <c r="AF555" i="4"/>
  <c r="AE555" i="4"/>
  <c r="AD555" i="4"/>
  <c r="AC555" i="4"/>
  <c r="AB555" i="4"/>
  <c r="Y555" i="4"/>
  <c r="X555" i="4"/>
  <c r="W555" i="4"/>
  <c r="V555" i="4"/>
  <c r="U555" i="4"/>
  <c r="R555" i="4"/>
  <c r="Q555" i="4"/>
  <c r="P555" i="4"/>
  <c r="O555" i="4"/>
  <c r="N555" i="4"/>
  <c r="K555" i="4"/>
  <c r="J555" i="4"/>
  <c r="I555" i="4"/>
  <c r="H555" i="4"/>
  <c r="G555" i="4"/>
  <c r="AF554" i="4"/>
  <c r="AE554" i="4"/>
  <c r="AD554" i="4"/>
  <c r="AC554" i="4"/>
  <c r="AB554" i="4"/>
  <c r="Y554" i="4"/>
  <c r="X554" i="4"/>
  <c r="W554" i="4"/>
  <c r="V554" i="4"/>
  <c r="U554" i="4"/>
  <c r="R554" i="4"/>
  <c r="Q554" i="4"/>
  <c r="P554" i="4"/>
  <c r="O554" i="4"/>
  <c r="N554" i="4"/>
  <c r="K554" i="4"/>
  <c r="J554" i="4"/>
  <c r="I554" i="4"/>
  <c r="H554" i="4"/>
  <c r="G554" i="4"/>
  <c r="AF553" i="4"/>
  <c r="AE553" i="4"/>
  <c r="AD553" i="4"/>
  <c r="AC553" i="4"/>
  <c r="AB553" i="4"/>
  <c r="Y553" i="4"/>
  <c r="X553" i="4"/>
  <c r="W553" i="4"/>
  <c r="V553" i="4"/>
  <c r="U553" i="4"/>
  <c r="R553" i="4"/>
  <c r="Q553" i="4"/>
  <c r="P553" i="4"/>
  <c r="O553" i="4"/>
  <c r="N553" i="4"/>
  <c r="K553" i="4"/>
  <c r="J553" i="4"/>
  <c r="I553" i="4"/>
  <c r="H553" i="4"/>
  <c r="G553" i="4"/>
  <c r="AL552" i="4"/>
  <c r="AK552" i="4"/>
  <c r="AJ552" i="4"/>
  <c r="AF552" i="4"/>
  <c r="AE552" i="4"/>
  <c r="AD552" i="4"/>
  <c r="AC552" i="4"/>
  <c r="AB552" i="4"/>
  <c r="Y552" i="4"/>
  <c r="Y557" i="4" s="1"/>
  <c r="X552" i="4"/>
  <c r="W552" i="4"/>
  <c r="V552" i="4"/>
  <c r="U552" i="4"/>
  <c r="R552" i="4"/>
  <c r="Q552" i="4"/>
  <c r="P552" i="4"/>
  <c r="O552" i="4"/>
  <c r="N552" i="4"/>
  <c r="K552" i="4"/>
  <c r="J552" i="4"/>
  <c r="I552" i="4"/>
  <c r="H552" i="4"/>
  <c r="G552" i="4"/>
  <c r="AQ550" i="4"/>
  <c r="AP550" i="4"/>
  <c r="AO550" i="4"/>
  <c r="AN550" i="4"/>
  <c r="AG550" i="4"/>
  <c r="Z550" i="4"/>
  <c r="S550" i="4"/>
  <c r="L550" i="4"/>
  <c r="F550" i="4"/>
  <c r="AQ549" i="4"/>
  <c r="AP549" i="4"/>
  <c r="AO549" i="4"/>
  <c r="AN549" i="4"/>
  <c r="AG549" i="4"/>
  <c r="Z549" i="4"/>
  <c r="S549" i="4"/>
  <c r="L549" i="4"/>
  <c r="F549" i="4"/>
  <c r="AQ548" i="4"/>
  <c r="AP548" i="4"/>
  <c r="AO548" i="4"/>
  <c r="AN548" i="4"/>
  <c r="AG548" i="4"/>
  <c r="Z548" i="4"/>
  <c r="S548" i="4"/>
  <c r="L548" i="4"/>
  <c r="F548" i="4"/>
  <c r="AQ547" i="4"/>
  <c r="AP547" i="4"/>
  <c r="AO547" i="4"/>
  <c r="AN547" i="4"/>
  <c r="AG547" i="4"/>
  <c r="Z547" i="4"/>
  <c r="S547" i="4"/>
  <c r="L547" i="4"/>
  <c r="F547" i="4"/>
  <c r="AQ546" i="4"/>
  <c r="AP546" i="4"/>
  <c r="AO546" i="4"/>
  <c r="AN546" i="4"/>
  <c r="AG546" i="4"/>
  <c r="Z546" i="4"/>
  <c r="S546" i="4"/>
  <c r="L546" i="4"/>
  <c r="F546" i="4"/>
  <c r="AQ545" i="4"/>
  <c r="AP545" i="4"/>
  <c r="AO545" i="4"/>
  <c r="AN545" i="4"/>
  <c r="AG545" i="4"/>
  <c r="Z545" i="4"/>
  <c r="S545" i="4"/>
  <c r="L545" i="4"/>
  <c r="F545" i="4"/>
  <c r="AQ544" i="4"/>
  <c r="AP544" i="4"/>
  <c r="AO544" i="4"/>
  <c r="AN544" i="4"/>
  <c r="AF544" i="4"/>
  <c r="AE544" i="4"/>
  <c r="AD544" i="4"/>
  <c r="AC544" i="4"/>
  <c r="AB544" i="4"/>
  <c r="X544" i="4"/>
  <c r="W544" i="4"/>
  <c r="V544" i="4"/>
  <c r="U544" i="4"/>
  <c r="R544" i="4"/>
  <c r="Q544" i="4"/>
  <c r="P544" i="4"/>
  <c r="O544" i="4"/>
  <c r="N544" i="4"/>
  <c r="K544" i="4"/>
  <c r="J544" i="4"/>
  <c r="I544" i="4"/>
  <c r="H544" i="4"/>
  <c r="G544" i="4"/>
  <c r="F544" i="4"/>
  <c r="AF543" i="4"/>
  <c r="AE543" i="4"/>
  <c r="AD543" i="4"/>
  <c r="AC543" i="4"/>
  <c r="AB543" i="4"/>
  <c r="Y543" i="4"/>
  <c r="X543" i="4"/>
  <c r="W543" i="4"/>
  <c r="V543" i="4"/>
  <c r="U543" i="4"/>
  <c r="R543" i="4"/>
  <c r="Q543" i="4"/>
  <c r="P543" i="4"/>
  <c r="O543" i="4"/>
  <c r="N543" i="4"/>
  <c r="K543" i="4"/>
  <c r="J543" i="4"/>
  <c r="I543" i="4"/>
  <c r="H543" i="4"/>
  <c r="G543" i="4"/>
  <c r="AF542" i="4"/>
  <c r="AE542" i="4"/>
  <c r="AD542" i="4"/>
  <c r="AC542" i="4"/>
  <c r="AB542" i="4"/>
  <c r="Y542" i="4"/>
  <c r="X542" i="4"/>
  <c r="W542" i="4"/>
  <c r="V542" i="4"/>
  <c r="U542" i="4"/>
  <c r="R542" i="4"/>
  <c r="Q542" i="4"/>
  <c r="P542" i="4"/>
  <c r="O542" i="4"/>
  <c r="N542" i="4"/>
  <c r="K542" i="4"/>
  <c r="J542" i="4"/>
  <c r="I542" i="4"/>
  <c r="H542" i="4"/>
  <c r="G542" i="4"/>
  <c r="AF541" i="4"/>
  <c r="AE541" i="4"/>
  <c r="AD541" i="4"/>
  <c r="AC541" i="4"/>
  <c r="AB541" i="4"/>
  <c r="Y541" i="4"/>
  <c r="X541" i="4"/>
  <c r="W541" i="4"/>
  <c r="V541" i="4"/>
  <c r="U541" i="4"/>
  <c r="R541" i="4"/>
  <c r="Q541" i="4"/>
  <c r="P541" i="4"/>
  <c r="O541" i="4"/>
  <c r="N541" i="4"/>
  <c r="K541" i="4"/>
  <c r="J541" i="4"/>
  <c r="I541" i="4"/>
  <c r="H541" i="4"/>
  <c r="G541" i="4"/>
  <c r="AF540" i="4"/>
  <c r="AE540" i="4"/>
  <c r="AD540" i="4"/>
  <c r="AC540" i="4"/>
  <c r="AB540" i="4"/>
  <c r="Y540" i="4"/>
  <c r="X540" i="4"/>
  <c r="W540" i="4"/>
  <c r="V540" i="4"/>
  <c r="U540" i="4"/>
  <c r="R540" i="4"/>
  <c r="Q540" i="4"/>
  <c r="P540" i="4"/>
  <c r="O540" i="4"/>
  <c r="N540" i="4"/>
  <c r="K540" i="4"/>
  <c r="J540" i="4"/>
  <c r="I540" i="4"/>
  <c r="H540" i="4"/>
  <c r="G540" i="4"/>
  <c r="AL539" i="4"/>
  <c r="AK539" i="4"/>
  <c r="AJ539" i="4"/>
  <c r="AF539" i="4"/>
  <c r="AE539" i="4"/>
  <c r="AD539" i="4"/>
  <c r="AC539" i="4"/>
  <c r="AB539" i="4"/>
  <c r="Y539" i="4"/>
  <c r="Y544" i="4" s="1"/>
  <c r="X539" i="4"/>
  <c r="W539" i="4"/>
  <c r="V539" i="4"/>
  <c r="U539" i="4"/>
  <c r="R539" i="4"/>
  <c r="Q539" i="4"/>
  <c r="P539" i="4"/>
  <c r="O539" i="4"/>
  <c r="N539" i="4"/>
  <c r="K539" i="4"/>
  <c r="J539" i="4"/>
  <c r="I539" i="4"/>
  <c r="H539" i="4"/>
  <c r="G539" i="4"/>
  <c r="AQ537" i="4"/>
  <c r="AP537" i="4"/>
  <c r="AO537" i="4"/>
  <c r="AN537" i="4"/>
  <c r="AG537" i="4"/>
  <c r="Z537" i="4"/>
  <c r="S537" i="4"/>
  <c r="L537" i="4"/>
  <c r="F537" i="4"/>
  <c r="AQ536" i="4"/>
  <c r="AP536" i="4"/>
  <c r="AO536" i="4"/>
  <c r="AN536" i="4"/>
  <c r="AG536" i="4"/>
  <c r="Z536" i="4"/>
  <c r="S536" i="4"/>
  <c r="L536" i="4"/>
  <c r="F536" i="4"/>
  <c r="AQ535" i="4"/>
  <c r="AP535" i="4"/>
  <c r="AO535" i="4"/>
  <c r="AN535" i="4"/>
  <c r="AG535" i="4"/>
  <c r="Z535" i="4"/>
  <c r="S535" i="4"/>
  <c r="L535" i="4"/>
  <c r="F535" i="4"/>
  <c r="AQ534" i="4"/>
  <c r="AP534" i="4"/>
  <c r="AO534" i="4"/>
  <c r="AN534" i="4"/>
  <c r="AG534" i="4"/>
  <c r="Z534" i="4"/>
  <c r="S534" i="4"/>
  <c r="L534" i="4"/>
  <c r="F534" i="4"/>
  <c r="AQ533" i="4"/>
  <c r="AP533" i="4"/>
  <c r="AO533" i="4"/>
  <c r="AN533" i="4"/>
  <c r="AG533" i="4"/>
  <c r="Z533" i="4"/>
  <c r="S533" i="4"/>
  <c r="L533" i="4"/>
  <c r="F533" i="4"/>
  <c r="AQ532" i="4"/>
  <c r="AP532" i="4"/>
  <c r="AO532" i="4"/>
  <c r="AN532" i="4"/>
  <c r="AG532" i="4"/>
  <c r="Z532" i="4"/>
  <c r="S532" i="4"/>
  <c r="L532" i="4"/>
  <c r="F532" i="4"/>
  <c r="AQ531" i="4"/>
  <c r="AP531" i="4"/>
  <c r="AO531" i="4"/>
  <c r="AN531" i="4"/>
  <c r="AF531" i="4"/>
  <c r="AE531" i="4"/>
  <c r="AD531" i="4"/>
  <c r="AC531" i="4"/>
  <c r="AB531" i="4"/>
  <c r="X531" i="4"/>
  <c r="W531" i="4"/>
  <c r="V531" i="4"/>
  <c r="U531" i="4"/>
  <c r="R531" i="4"/>
  <c r="Q531" i="4"/>
  <c r="P531" i="4"/>
  <c r="O531" i="4"/>
  <c r="N531" i="4"/>
  <c r="K531" i="4"/>
  <c r="J531" i="4"/>
  <c r="I531" i="4"/>
  <c r="H531" i="4"/>
  <c r="G531" i="4"/>
  <c r="F531" i="4"/>
  <c r="AF530" i="4"/>
  <c r="AE530" i="4"/>
  <c r="AD530" i="4"/>
  <c r="AC530" i="4"/>
  <c r="AB530" i="4"/>
  <c r="Y530" i="4"/>
  <c r="X530" i="4"/>
  <c r="W530" i="4"/>
  <c r="V530" i="4"/>
  <c r="U530" i="4"/>
  <c r="R530" i="4"/>
  <c r="Q530" i="4"/>
  <c r="P530" i="4"/>
  <c r="O530" i="4"/>
  <c r="N530" i="4"/>
  <c r="K530" i="4"/>
  <c r="J530" i="4"/>
  <c r="I530" i="4"/>
  <c r="H530" i="4"/>
  <c r="G530" i="4"/>
  <c r="AF529" i="4"/>
  <c r="AE529" i="4"/>
  <c r="AD529" i="4"/>
  <c r="AC529" i="4"/>
  <c r="AB529" i="4"/>
  <c r="Y529" i="4"/>
  <c r="X529" i="4"/>
  <c r="W529" i="4"/>
  <c r="V529" i="4"/>
  <c r="U529" i="4"/>
  <c r="R529" i="4"/>
  <c r="Q529" i="4"/>
  <c r="P529" i="4"/>
  <c r="O529" i="4"/>
  <c r="N529" i="4"/>
  <c r="K529" i="4"/>
  <c r="J529" i="4"/>
  <c r="I529" i="4"/>
  <c r="H529" i="4"/>
  <c r="G529" i="4"/>
  <c r="AF528" i="4"/>
  <c r="AE528" i="4"/>
  <c r="AD528" i="4"/>
  <c r="AC528" i="4"/>
  <c r="AB528" i="4"/>
  <c r="Y528" i="4"/>
  <c r="X528" i="4"/>
  <c r="W528" i="4"/>
  <c r="V528" i="4"/>
  <c r="U528" i="4"/>
  <c r="R528" i="4"/>
  <c r="Q528" i="4"/>
  <c r="P528" i="4"/>
  <c r="O528" i="4"/>
  <c r="N528" i="4"/>
  <c r="K528" i="4"/>
  <c r="J528" i="4"/>
  <c r="I528" i="4"/>
  <c r="H528" i="4"/>
  <c r="G528" i="4"/>
  <c r="AF527" i="4"/>
  <c r="AE527" i="4"/>
  <c r="AD527" i="4"/>
  <c r="AC527" i="4"/>
  <c r="AB527" i="4"/>
  <c r="Y527" i="4"/>
  <c r="X527" i="4"/>
  <c r="W527" i="4"/>
  <c r="V527" i="4"/>
  <c r="U527" i="4"/>
  <c r="R527" i="4"/>
  <c r="Q527" i="4"/>
  <c r="P527" i="4"/>
  <c r="O527" i="4"/>
  <c r="N527" i="4"/>
  <c r="K527" i="4"/>
  <c r="J527" i="4"/>
  <c r="I527" i="4"/>
  <c r="H527" i="4"/>
  <c r="G527" i="4"/>
  <c r="AL526" i="4"/>
  <c r="AK526" i="4"/>
  <c r="AJ526" i="4"/>
  <c r="AF526" i="4"/>
  <c r="AE526" i="4"/>
  <c r="AD526" i="4"/>
  <c r="AC526" i="4"/>
  <c r="AB526" i="4"/>
  <c r="Y526" i="4"/>
  <c r="Y531" i="4" s="1"/>
  <c r="X526" i="4"/>
  <c r="W526" i="4"/>
  <c r="V526" i="4"/>
  <c r="U526" i="4"/>
  <c r="R526" i="4"/>
  <c r="Q526" i="4"/>
  <c r="P526" i="4"/>
  <c r="O526" i="4"/>
  <c r="N526" i="4"/>
  <c r="K526" i="4"/>
  <c r="J526" i="4"/>
  <c r="I526" i="4"/>
  <c r="H526" i="4"/>
  <c r="G526" i="4"/>
  <c r="AQ524" i="4"/>
  <c r="AP524" i="4"/>
  <c r="AO524" i="4"/>
  <c r="AN524" i="4"/>
  <c r="AG524" i="4"/>
  <c r="Z524" i="4"/>
  <c r="S524" i="4"/>
  <c r="L524" i="4"/>
  <c r="F524" i="4"/>
  <c r="AQ523" i="4"/>
  <c r="AP523" i="4"/>
  <c r="AO523" i="4"/>
  <c r="AN523" i="4"/>
  <c r="AG523" i="4"/>
  <c r="Z523" i="4"/>
  <c r="S523" i="4"/>
  <c r="L523" i="4"/>
  <c r="F523" i="4"/>
  <c r="AQ522" i="4"/>
  <c r="AP522" i="4"/>
  <c r="AO522" i="4"/>
  <c r="AN522" i="4"/>
  <c r="AG522" i="4"/>
  <c r="Z522" i="4"/>
  <c r="S522" i="4"/>
  <c r="L522" i="4"/>
  <c r="F522" i="4"/>
  <c r="AQ521" i="4"/>
  <c r="AP521" i="4"/>
  <c r="AO521" i="4"/>
  <c r="AN521" i="4"/>
  <c r="AG521" i="4"/>
  <c r="Z521" i="4"/>
  <c r="S521" i="4"/>
  <c r="L521" i="4"/>
  <c r="F521" i="4"/>
  <c r="AQ520" i="4"/>
  <c r="AP520" i="4"/>
  <c r="AO520" i="4"/>
  <c r="AN520" i="4"/>
  <c r="AG520" i="4"/>
  <c r="Z520" i="4"/>
  <c r="S520" i="4"/>
  <c r="L520" i="4"/>
  <c r="F520" i="4"/>
  <c r="AQ519" i="4"/>
  <c r="AP519" i="4"/>
  <c r="AO519" i="4"/>
  <c r="AN519" i="4"/>
  <c r="AG519" i="4"/>
  <c r="Z519" i="4"/>
  <c r="S519" i="4"/>
  <c r="L519" i="4"/>
  <c r="F519" i="4"/>
  <c r="AQ518" i="4"/>
  <c r="AP518" i="4"/>
  <c r="AO518" i="4"/>
  <c r="AN518" i="4"/>
  <c r="AF518" i="4"/>
  <c r="AE518" i="4"/>
  <c r="AD518" i="4"/>
  <c r="AC518" i="4"/>
  <c r="AB518" i="4"/>
  <c r="X518" i="4"/>
  <c r="W518" i="4"/>
  <c r="V518" i="4"/>
  <c r="U518" i="4"/>
  <c r="R518" i="4"/>
  <c r="Q518" i="4"/>
  <c r="P518" i="4"/>
  <c r="O518" i="4"/>
  <c r="N518" i="4"/>
  <c r="K518" i="4"/>
  <c r="J518" i="4"/>
  <c r="I518" i="4"/>
  <c r="H518" i="4"/>
  <c r="G518" i="4"/>
  <c r="F518" i="4"/>
  <c r="AF517" i="4"/>
  <c r="AE517" i="4"/>
  <c r="AD517" i="4"/>
  <c r="AC517" i="4"/>
  <c r="AB517" i="4"/>
  <c r="Y517" i="4"/>
  <c r="X517" i="4"/>
  <c r="W517" i="4"/>
  <c r="V517" i="4"/>
  <c r="U517" i="4"/>
  <c r="R517" i="4"/>
  <c r="Q517" i="4"/>
  <c r="P517" i="4"/>
  <c r="O517" i="4"/>
  <c r="N517" i="4"/>
  <c r="K517" i="4"/>
  <c r="J517" i="4"/>
  <c r="I517" i="4"/>
  <c r="H517" i="4"/>
  <c r="G517" i="4"/>
  <c r="AF516" i="4"/>
  <c r="AE516" i="4"/>
  <c r="AD516" i="4"/>
  <c r="AC516" i="4"/>
  <c r="AB516" i="4"/>
  <c r="Y516" i="4"/>
  <c r="X516" i="4"/>
  <c r="W516" i="4"/>
  <c r="V516" i="4"/>
  <c r="U516" i="4"/>
  <c r="R516" i="4"/>
  <c r="Q516" i="4"/>
  <c r="P516" i="4"/>
  <c r="O516" i="4"/>
  <c r="N516" i="4"/>
  <c r="K516" i="4"/>
  <c r="J516" i="4"/>
  <c r="I516" i="4"/>
  <c r="H516" i="4"/>
  <c r="G516" i="4"/>
  <c r="AF515" i="4"/>
  <c r="AE515" i="4"/>
  <c r="AD515" i="4"/>
  <c r="AC515" i="4"/>
  <c r="AB515" i="4"/>
  <c r="Y515" i="4"/>
  <c r="X515" i="4"/>
  <c r="W515" i="4"/>
  <c r="V515" i="4"/>
  <c r="U515" i="4"/>
  <c r="R515" i="4"/>
  <c r="Q515" i="4"/>
  <c r="P515" i="4"/>
  <c r="O515" i="4"/>
  <c r="N515" i="4"/>
  <c r="K515" i="4"/>
  <c r="J515" i="4"/>
  <c r="I515" i="4"/>
  <c r="H515" i="4"/>
  <c r="G515" i="4"/>
  <c r="AF514" i="4"/>
  <c r="AE514" i="4"/>
  <c r="AD514" i="4"/>
  <c r="AC514" i="4"/>
  <c r="AB514" i="4"/>
  <c r="Y514" i="4"/>
  <c r="X514" i="4"/>
  <c r="W514" i="4"/>
  <c r="V514" i="4"/>
  <c r="U514" i="4"/>
  <c r="R514" i="4"/>
  <c r="Q514" i="4"/>
  <c r="P514" i="4"/>
  <c r="O514" i="4"/>
  <c r="N514" i="4"/>
  <c r="K514" i="4"/>
  <c r="J514" i="4"/>
  <c r="I514" i="4"/>
  <c r="H514" i="4"/>
  <c r="G514" i="4"/>
  <c r="AL513" i="4"/>
  <c r="AK513" i="4"/>
  <c r="AJ513" i="4"/>
  <c r="AF513" i="4"/>
  <c r="AE513" i="4"/>
  <c r="AD513" i="4"/>
  <c r="AC513" i="4"/>
  <c r="AB513" i="4"/>
  <c r="Y513" i="4"/>
  <c r="Y518" i="4" s="1"/>
  <c r="X513" i="4"/>
  <c r="W513" i="4"/>
  <c r="V513" i="4"/>
  <c r="U513" i="4"/>
  <c r="R513" i="4"/>
  <c r="Q513" i="4"/>
  <c r="P513" i="4"/>
  <c r="O513" i="4"/>
  <c r="N513" i="4"/>
  <c r="K513" i="4"/>
  <c r="J513" i="4"/>
  <c r="I513" i="4"/>
  <c r="H513" i="4"/>
  <c r="G513" i="4"/>
  <c r="AQ511" i="4"/>
  <c r="AP511" i="4"/>
  <c r="AO511" i="4"/>
  <c r="AN511" i="4"/>
  <c r="AG511" i="4"/>
  <c r="Z511" i="4"/>
  <c r="S511" i="4"/>
  <c r="L511" i="4"/>
  <c r="F511" i="4"/>
  <c r="AQ510" i="4"/>
  <c r="AP510" i="4"/>
  <c r="AO510" i="4"/>
  <c r="AN510" i="4"/>
  <c r="AG510" i="4"/>
  <c r="Z510" i="4"/>
  <c r="S510" i="4"/>
  <c r="L510" i="4"/>
  <c r="F510" i="4"/>
  <c r="AQ509" i="4"/>
  <c r="AP509" i="4"/>
  <c r="AO509" i="4"/>
  <c r="AN509" i="4"/>
  <c r="AG509" i="4"/>
  <c r="Z509" i="4"/>
  <c r="S509" i="4"/>
  <c r="L509" i="4"/>
  <c r="F509" i="4"/>
  <c r="AQ508" i="4"/>
  <c r="AP508" i="4"/>
  <c r="AO508" i="4"/>
  <c r="AN508" i="4"/>
  <c r="AG508" i="4"/>
  <c r="Z508" i="4"/>
  <c r="S508" i="4"/>
  <c r="L508" i="4"/>
  <c r="F508" i="4"/>
  <c r="AQ507" i="4"/>
  <c r="AP507" i="4"/>
  <c r="AO507" i="4"/>
  <c r="AN507" i="4"/>
  <c r="AG507" i="4"/>
  <c r="Z507" i="4"/>
  <c r="S507" i="4"/>
  <c r="L507" i="4"/>
  <c r="F507" i="4"/>
  <c r="AQ506" i="4"/>
  <c r="AP506" i="4"/>
  <c r="AO506" i="4"/>
  <c r="AN506" i="4"/>
  <c r="AG506" i="4"/>
  <c r="Z506" i="4"/>
  <c r="S506" i="4"/>
  <c r="L506" i="4"/>
  <c r="F506" i="4"/>
  <c r="AQ505" i="4"/>
  <c r="AP505" i="4"/>
  <c r="AO505" i="4"/>
  <c r="AN505" i="4"/>
  <c r="AF505" i="4"/>
  <c r="AE505" i="4"/>
  <c r="AD505" i="4"/>
  <c r="AC505" i="4"/>
  <c r="AB505" i="4"/>
  <c r="X505" i="4"/>
  <c r="W505" i="4"/>
  <c r="V505" i="4"/>
  <c r="U505" i="4"/>
  <c r="R505" i="4"/>
  <c r="Q505" i="4"/>
  <c r="P505" i="4"/>
  <c r="O505" i="4"/>
  <c r="N505" i="4"/>
  <c r="K505" i="4"/>
  <c r="J505" i="4"/>
  <c r="I505" i="4"/>
  <c r="H505" i="4"/>
  <c r="G505" i="4"/>
  <c r="F505" i="4"/>
  <c r="AF504" i="4"/>
  <c r="AE504" i="4"/>
  <c r="AD504" i="4"/>
  <c r="AC504" i="4"/>
  <c r="AB504" i="4"/>
  <c r="Y504" i="4"/>
  <c r="X504" i="4"/>
  <c r="W504" i="4"/>
  <c r="V504" i="4"/>
  <c r="U504" i="4"/>
  <c r="R504" i="4"/>
  <c r="Q504" i="4"/>
  <c r="P504" i="4"/>
  <c r="O504" i="4"/>
  <c r="N504" i="4"/>
  <c r="K504" i="4"/>
  <c r="J504" i="4"/>
  <c r="I504" i="4"/>
  <c r="H504" i="4"/>
  <c r="G504" i="4"/>
  <c r="AF503" i="4"/>
  <c r="AE503" i="4"/>
  <c r="AD503" i="4"/>
  <c r="AC503" i="4"/>
  <c r="AB503" i="4"/>
  <c r="Y503" i="4"/>
  <c r="X503" i="4"/>
  <c r="W503" i="4"/>
  <c r="V503" i="4"/>
  <c r="U503" i="4"/>
  <c r="R503" i="4"/>
  <c r="Q503" i="4"/>
  <c r="P503" i="4"/>
  <c r="O503" i="4"/>
  <c r="N503" i="4"/>
  <c r="K503" i="4"/>
  <c r="J503" i="4"/>
  <c r="I503" i="4"/>
  <c r="H503" i="4"/>
  <c r="G503" i="4"/>
  <c r="AF502" i="4"/>
  <c r="AE502" i="4"/>
  <c r="AD502" i="4"/>
  <c r="AC502" i="4"/>
  <c r="AB502" i="4"/>
  <c r="Y502" i="4"/>
  <c r="X502" i="4"/>
  <c r="W502" i="4"/>
  <c r="V502" i="4"/>
  <c r="U502" i="4"/>
  <c r="R502" i="4"/>
  <c r="Q502" i="4"/>
  <c r="P502" i="4"/>
  <c r="O502" i="4"/>
  <c r="N502" i="4"/>
  <c r="K502" i="4"/>
  <c r="J502" i="4"/>
  <c r="I502" i="4"/>
  <c r="H502" i="4"/>
  <c r="G502" i="4"/>
  <c r="AF501" i="4"/>
  <c r="AE501" i="4"/>
  <c r="AD501" i="4"/>
  <c r="AC501" i="4"/>
  <c r="AB501" i="4"/>
  <c r="Y501" i="4"/>
  <c r="X501" i="4"/>
  <c r="W501" i="4"/>
  <c r="V501" i="4"/>
  <c r="U501" i="4"/>
  <c r="R501" i="4"/>
  <c r="Q501" i="4"/>
  <c r="P501" i="4"/>
  <c r="O501" i="4"/>
  <c r="N501" i="4"/>
  <c r="K501" i="4"/>
  <c r="J501" i="4"/>
  <c r="I501" i="4"/>
  <c r="H501" i="4"/>
  <c r="G501" i="4"/>
  <c r="AL500" i="4"/>
  <c r="AK500" i="4"/>
  <c r="AJ500" i="4"/>
  <c r="AF500" i="4"/>
  <c r="AE500" i="4"/>
  <c r="AD500" i="4"/>
  <c r="AC500" i="4"/>
  <c r="AB500" i="4"/>
  <c r="Y500" i="4"/>
  <c r="Y505" i="4" s="1"/>
  <c r="X500" i="4"/>
  <c r="W500" i="4"/>
  <c r="V500" i="4"/>
  <c r="U500" i="4"/>
  <c r="R500" i="4"/>
  <c r="Q500" i="4"/>
  <c r="P500" i="4"/>
  <c r="O500" i="4"/>
  <c r="N500" i="4"/>
  <c r="K500" i="4"/>
  <c r="J500" i="4"/>
  <c r="I500" i="4"/>
  <c r="H500" i="4"/>
  <c r="G500" i="4"/>
  <c r="AQ498" i="4"/>
  <c r="AP498" i="4"/>
  <c r="AO498" i="4"/>
  <c r="AN498" i="4"/>
  <c r="AG498" i="4"/>
  <c r="Z498" i="4"/>
  <c r="S498" i="4"/>
  <c r="L498" i="4"/>
  <c r="F498" i="4"/>
  <c r="AQ497" i="4"/>
  <c r="AP497" i="4"/>
  <c r="AO497" i="4"/>
  <c r="AN497" i="4"/>
  <c r="AG497" i="4"/>
  <c r="Z497" i="4"/>
  <c r="S497" i="4"/>
  <c r="L497" i="4"/>
  <c r="F497" i="4"/>
  <c r="AQ496" i="4"/>
  <c r="AP496" i="4"/>
  <c r="AO496" i="4"/>
  <c r="AN496" i="4"/>
  <c r="AG496" i="4"/>
  <c r="Z496" i="4"/>
  <c r="S496" i="4"/>
  <c r="L496" i="4"/>
  <c r="F496" i="4"/>
  <c r="AQ495" i="4"/>
  <c r="AP495" i="4"/>
  <c r="AO495" i="4"/>
  <c r="AN495" i="4"/>
  <c r="AG495" i="4"/>
  <c r="Z495" i="4"/>
  <c r="S495" i="4"/>
  <c r="L495" i="4"/>
  <c r="F495" i="4"/>
  <c r="AQ494" i="4"/>
  <c r="AP494" i="4"/>
  <c r="AO494" i="4"/>
  <c r="AN494" i="4"/>
  <c r="AG494" i="4"/>
  <c r="Z494" i="4"/>
  <c r="S494" i="4"/>
  <c r="L494" i="4"/>
  <c r="F494" i="4"/>
  <c r="AQ493" i="4"/>
  <c r="AP493" i="4"/>
  <c r="AO493" i="4"/>
  <c r="AN493" i="4"/>
  <c r="AG493" i="4"/>
  <c r="Z493" i="4"/>
  <c r="S493" i="4"/>
  <c r="L493" i="4"/>
  <c r="F493" i="4"/>
  <c r="AQ492" i="4"/>
  <c r="AP492" i="4"/>
  <c r="AO492" i="4"/>
  <c r="AN492" i="4"/>
  <c r="AF492" i="4"/>
  <c r="AE492" i="4"/>
  <c r="AD492" i="4"/>
  <c r="AC492" i="4"/>
  <c r="AB492" i="4"/>
  <c r="X492" i="4"/>
  <c r="W492" i="4"/>
  <c r="V492" i="4"/>
  <c r="U492" i="4"/>
  <c r="R492" i="4"/>
  <c r="Q492" i="4"/>
  <c r="P492" i="4"/>
  <c r="O492" i="4"/>
  <c r="N492" i="4"/>
  <c r="K492" i="4"/>
  <c r="J492" i="4"/>
  <c r="I492" i="4"/>
  <c r="H492" i="4"/>
  <c r="G492" i="4"/>
  <c r="F492" i="4"/>
  <c r="AF491" i="4"/>
  <c r="AE491" i="4"/>
  <c r="AD491" i="4"/>
  <c r="AC491" i="4"/>
  <c r="AB491" i="4"/>
  <c r="Y491" i="4"/>
  <c r="X491" i="4"/>
  <c r="W491" i="4"/>
  <c r="V491" i="4"/>
  <c r="U491" i="4"/>
  <c r="R491" i="4"/>
  <c r="Q491" i="4"/>
  <c r="P491" i="4"/>
  <c r="O491" i="4"/>
  <c r="N491" i="4"/>
  <c r="K491" i="4"/>
  <c r="J491" i="4"/>
  <c r="I491" i="4"/>
  <c r="H491" i="4"/>
  <c r="G491" i="4"/>
  <c r="AF490" i="4"/>
  <c r="AE490" i="4"/>
  <c r="AD490" i="4"/>
  <c r="AC490" i="4"/>
  <c r="AB490" i="4"/>
  <c r="Y490" i="4"/>
  <c r="X490" i="4"/>
  <c r="W490" i="4"/>
  <c r="V490" i="4"/>
  <c r="U490" i="4"/>
  <c r="R490" i="4"/>
  <c r="Q490" i="4"/>
  <c r="P490" i="4"/>
  <c r="O490" i="4"/>
  <c r="N490" i="4"/>
  <c r="K490" i="4"/>
  <c r="J490" i="4"/>
  <c r="I490" i="4"/>
  <c r="H490" i="4"/>
  <c r="G490" i="4"/>
  <c r="AF489" i="4"/>
  <c r="AE489" i="4"/>
  <c r="AD489" i="4"/>
  <c r="AC489" i="4"/>
  <c r="AB489" i="4"/>
  <c r="Y489" i="4"/>
  <c r="X489" i="4"/>
  <c r="W489" i="4"/>
  <c r="V489" i="4"/>
  <c r="U489" i="4"/>
  <c r="R489" i="4"/>
  <c r="Q489" i="4"/>
  <c r="P489" i="4"/>
  <c r="O489" i="4"/>
  <c r="N489" i="4"/>
  <c r="K489" i="4"/>
  <c r="J489" i="4"/>
  <c r="I489" i="4"/>
  <c r="H489" i="4"/>
  <c r="G489" i="4"/>
  <c r="AF488" i="4"/>
  <c r="AE488" i="4"/>
  <c r="AD488" i="4"/>
  <c r="AC488" i="4"/>
  <c r="AB488" i="4"/>
  <c r="Y488" i="4"/>
  <c r="X488" i="4"/>
  <c r="W488" i="4"/>
  <c r="V488" i="4"/>
  <c r="U488" i="4"/>
  <c r="R488" i="4"/>
  <c r="Q488" i="4"/>
  <c r="P488" i="4"/>
  <c r="O488" i="4"/>
  <c r="N488" i="4"/>
  <c r="K488" i="4"/>
  <c r="J488" i="4"/>
  <c r="I488" i="4"/>
  <c r="H488" i="4"/>
  <c r="G488" i="4"/>
  <c r="AL487" i="4"/>
  <c r="AK487" i="4"/>
  <c r="AJ487" i="4"/>
  <c r="AF487" i="4"/>
  <c r="AE487" i="4"/>
  <c r="AD487" i="4"/>
  <c r="AC487" i="4"/>
  <c r="AB487" i="4"/>
  <c r="Y487" i="4"/>
  <c r="Y492" i="4" s="1"/>
  <c r="X487" i="4"/>
  <c r="W487" i="4"/>
  <c r="V487" i="4"/>
  <c r="U487" i="4"/>
  <c r="R487" i="4"/>
  <c r="Q487" i="4"/>
  <c r="P487" i="4"/>
  <c r="O487" i="4"/>
  <c r="N487" i="4"/>
  <c r="K487" i="4"/>
  <c r="J487" i="4"/>
  <c r="I487" i="4"/>
  <c r="H487" i="4"/>
  <c r="G487" i="4"/>
  <c r="AQ485" i="4"/>
  <c r="AP485" i="4"/>
  <c r="AO485" i="4"/>
  <c r="AN485" i="4"/>
  <c r="AG485" i="4"/>
  <c r="Z485" i="4"/>
  <c r="S485" i="4"/>
  <c r="L485" i="4"/>
  <c r="F485" i="4"/>
  <c r="AQ484" i="4"/>
  <c r="AP484" i="4"/>
  <c r="AO484" i="4"/>
  <c r="AN484" i="4"/>
  <c r="AG484" i="4"/>
  <c r="Z484" i="4"/>
  <c r="S484" i="4"/>
  <c r="L484" i="4"/>
  <c r="F484" i="4"/>
  <c r="AQ483" i="4"/>
  <c r="AP483" i="4"/>
  <c r="AO483" i="4"/>
  <c r="AN483" i="4"/>
  <c r="AG483" i="4"/>
  <c r="Z483" i="4"/>
  <c r="S483" i="4"/>
  <c r="L483" i="4"/>
  <c r="F483" i="4"/>
  <c r="AQ482" i="4"/>
  <c r="AP482" i="4"/>
  <c r="AO482" i="4"/>
  <c r="AN482" i="4"/>
  <c r="AG482" i="4"/>
  <c r="Z482" i="4"/>
  <c r="S482" i="4"/>
  <c r="L482" i="4"/>
  <c r="F482" i="4"/>
  <c r="AQ481" i="4"/>
  <c r="AP481" i="4"/>
  <c r="AO481" i="4"/>
  <c r="AN481" i="4"/>
  <c r="AG481" i="4"/>
  <c r="Z481" i="4"/>
  <c r="S481" i="4"/>
  <c r="L481" i="4"/>
  <c r="F481" i="4"/>
  <c r="AQ480" i="4"/>
  <c r="AP480" i="4"/>
  <c r="AO480" i="4"/>
  <c r="AN480" i="4"/>
  <c r="AG480" i="4"/>
  <c r="Z480" i="4"/>
  <c r="S480" i="4"/>
  <c r="L480" i="4"/>
  <c r="F480" i="4"/>
  <c r="AQ479" i="4"/>
  <c r="AP479" i="4"/>
  <c r="AO479" i="4"/>
  <c r="AN479" i="4"/>
  <c r="AF479" i="4"/>
  <c r="AE479" i="4"/>
  <c r="AD479" i="4"/>
  <c r="AC479" i="4"/>
  <c r="AB479" i="4"/>
  <c r="X479" i="4"/>
  <c r="W479" i="4"/>
  <c r="V479" i="4"/>
  <c r="U479" i="4"/>
  <c r="R479" i="4"/>
  <c r="Q479" i="4"/>
  <c r="P479" i="4"/>
  <c r="O479" i="4"/>
  <c r="N479" i="4"/>
  <c r="K479" i="4"/>
  <c r="J479" i="4"/>
  <c r="I479" i="4"/>
  <c r="H479" i="4"/>
  <c r="G479" i="4"/>
  <c r="F479" i="4"/>
  <c r="AF478" i="4"/>
  <c r="AE478" i="4"/>
  <c r="AD478" i="4"/>
  <c r="AC478" i="4"/>
  <c r="AB478" i="4"/>
  <c r="Y478" i="4"/>
  <c r="X478" i="4"/>
  <c r="W478" i="4"/>
  <c r="V478" i="4"/>
  <c r="U478" i="4"/>
  <c r="R478" i="4"/>
  <c r="Q478" i="4"/>
  <c r="P478" i="4"/>
  <c r="O478" i="4"/>
  <c r="N478" i="4"/>
  <c r="K478" i="4"/>
  <c r="J478" i="4"/>
  <c r="I478" i="4"/>
  <c r="H478" i="4"/>
  <c r="G478" i="4"/>
  <c r="AF477" i="4"/>
  <c r="AE477" i="4"/>
  <c r="AD477" i="4"/>
  <c r="AC477" i="4"/>
  <c r="AB477" i="4"/>
  <c r="Y477" i="4"/>
  <c r="X477" i="4"/>
  <c r="W477" i="4"/>
  <c r="V477" i="4"/>
  <c r="U477" i="4"/>
  <c r="R477" i="4"/>
  <c r="Q477" i="4"/>
  <c r="P477" i="4"/>
  <c r="O477" i="4"/>
  <c r="N477" i="4"/>
  <c r="K477" i="4"/>
  <c r="J477" i="4"/>
  <c r="I477" i="4"/>
  <c r="H477" i="4"/>
  <c r="G477" i="4"/>
  <c r="AF476" i="4"/>
  <c r="AE476" i="4"/>
  <c r="AD476" i="4"/>
  <c r="AC476" i="4"/>
  <c r="AB476" i="4"/>
  <c r="Y476" i="4"/>
  <c r="X476" i="4"/>
  <c r="W476" i="4"/>
  <c r="V476" i="4"/>
  <c r="U476" i="4"/>
  <c r="R476" i="4"/>
  <c r="Q476" i="4"/>
  <c r="P476" i="4"/>
  <c r="O476" i="4"/>
  <c r="N476" i="4"/>
  <c r="K476" i="4"/>
  <c r="J476" i="4"/>
  <c r="I476" i="4"/>
  <c r="H476" i="4"/>
  <c r="G476" i="4"/>
  <c r="AF475" i="4"/>
  <c r="AE475" i="4"/>
  <c r="AD475" i="4"/>
  <c r="AC475" i="4"/>
  <c r="AB475" i="4"/>
  <c r="Y475" i="4"/>
  <c r="X475" i="4"/>
  <c r="W475" i="4"/>
  <c r="V475" i="4"/>
  <c r="U475" i="4"/>
  <c r="R475" i="4"/>
  <c r="Q475" i="4"/>
  <c r="P475" i="4"/>
  <c r="O475" i="4"/>
  <c r="N475" i="4"/>
  <c r="K475" i="4"/>
  <c r="J475" i="4"/>
  <c r="I475" i="4"/>
  <c r="H475" i="4"/>
  <c r="G475" i="4"/>
  <c r="AL474" i="4"/>
  <c r="AK474" i="4"/>
  <c r="AJ474" i="4"/>
  <c r="AF474" i="4"/>
  <c r="AE474" i="4"/>
  <c r="AD474" i="4"/>
  <c r="AC474" i="4"/>
  <c r="AB474" i="4"/>
  <c r="Y474" i="4"/>
  <c r="Y479" i="4" s="1"/>
  <c r="X474" i="4"/>
  <c r="W474" i="4"/>
  <c r="V474" i="4"/>
  <c r="U474" i="4"/>
  <c r="R474" i="4"/>
  <c r="Q474" i="4"/>
  <c r="P474" i="4"/>
  <c r="O474" i="4"/>
  <c r="N474" i="4"/>
  <c r="K474" i="4"/>
  <c r="J474" i="4"/>
  <c r="I474" i="4"/>
  <c r="H474" i="4"/>
  <c r="G474" i="4"/>
  <c r="AQ472" i="4"/>
  <c r="AP472" i="4"/>
  <c r="AO472" i="4"/>
  <c r="AN472" i="4"/>
  <c r="AG472" i="4"/>
  <c r="Z472" i="4"/>
  <c r="S472" i="4"/>
  <c r="L472" i="4"/>
  <c r="F472" i="4"/>
  <c r="AQ471" i="4"/>
  <c r="AP471" i="4"/>
  <c r="AO471" i="4"/>
  <c r="AN471" i="4"/>
  <c r="AG471" i="4"/>
  <c r="Z471" i="4"/>
  <c r="S471" i="4"/>
  <c r="L471" i="4"/>
  <c r="F471" i="4"/>
  <c r="AQ470" i="4"/>
  <c r="AP470" i="4"/>
  <c r="AO470" i="4"/>
  <c r="AN470" i="4"/>
  <c r="AG470" i="4"/>
  <c r="Z470" i="4"/>
  <c r="S470" i="4"/>
  <c r="L470" i="4"/>
  <c r="F470" i="4"/>
  <c r="AQ469" i="4"/>
  <c r="AP469" i="4"/>
  <c r="AO469" i="4"/>
  <c r="AN469" i="4"/>
  <c r="AG469" i="4"/>
  <c r="Z469" i="4"/>
  <c r="S469" i="4"/>
  <c r="L469" i="4"/>
  <c r="F469" i="4"/>
  <c r="AQ468" i="4"/>
  <c r="AP468" i="4"/>
  <c r="AO468" i="4"/>
  <c r="AN468" i="4"/>
  <c r="AG468" i="4"/>
  <c r="Z468" i="4"/>
  <c r="S468" i="4"/>
  <c r="L468" i="4"/>
  <c r="F468" i="4"/>
  <c r="AQ467" i="4"/>
  <c r="AP467" i="4"/>
  <c r="AO467" i="4"/>
  <c r="AN467" i="4"/>
  <c r="AG467" i="4"/>
  <c r="Z467" i="4"/>
  <c r="S467" i="4"/>
  <c r="L467" i="4"/>
  <c r="F467" i="4"/>
  <c r="AQ466" i="4"/>
  <c r="AP466" i="4"/>
  <c r="AO466" i="4"/>
  <c r="AN466" i="4"/>
  <c r="AF466" i="4"/>
  <c r="AE466" i="4"/>
  <c r="AD466" i="4"/>
  <c r="AC466" i="4"/>
  <c r="AB466" i="4"/>
  <c r="X466" i="4"/>
  <c r="W466" i="4"/>
  <c r="V466" i="4"/>
  <c r="U466" i="4"/>
  <c r="R466" i="4"/>
  <c r="Q466" i="4"/>
  <c r="P466" i="4"/>
  <c r="O466" i="4"/>
  <c r="N466" i="4"/>
  <c r="K466" i="4"/>
  <c r="J466" i="4"/>
  <c r="I466" i="4"/>
  <c r="H466" i="4"/>
  <c r="G466" i="4"/>
  <c r="F466" i="4"/>
  <c r="AF465" i="4"/>
  <c r="AE465" i="4"/>
  <c r="AD465" i="4"/>
  <c r="AC465" i="4"/>
  <c r="AB465" i="4"/>
  <c r="Y465" i="4"/>
  <c r="X465" i="4"/>
  <c r="W465" i="4"/>
  <c r="V465" i="4"/>
  <c r="U465" i="4"/>
  <c r="R465" i="4"/>
  <c r="Q465" i="4"/>
  <c r="P465" i="4"/>
  <c r="O465" i="4"/>
  <c r="N465" i="4"/>
  <c r="K465" i="4"/>
  <c r="J465" i="4"/>
  <c r="I465" i="4"/>
  <c r="H465" i="4"/>
  <c r="G465" i="4"/>
  <c r="AF464" i="4"/>
  <c r="AE464" i="4"/>
  <c r="AD464" i="4"/>
  <c r="AC464" i="4"/>
  <c r="AB464" i="4"/>
  <c r="Y464" i="4"/>
  <c r="X464" i="4"/>
  <c r="W464" i="4"/>
  <c r="V464" i="4"/>
  <c r="U464" i="4"/>
  <c r="R464" i="4"/>
  <c r="Q464" i="4"/>
  <c r="P464" i="4"/>
  <c r="O464" i="4"/>
  <c r="N464" i="4"/>
  <c r="K464" i="4"/>
  <c r="J464" i="4"/>
  <c r="I464" i="4"/>
  <c r="H464" i="4"/>
  <c r="G464" i="4"/>
  <c r="AF463" i="4"/>
  <c r="AE463" i="4"/>
  <c r="AD463" i="4"/>
  <c r="AC463" i="4"/>
  <c r="AB463" i="4"/>
  <c r="Y463" i="4"/>
  <c r="X463" i="4"/>
  <c r="W463" i="4"/>
  <c r="V463" i="4"/>
  <c r="U463" i="4"/>
  <c r="R463" i="4"/>
  <c r="Q463" i="4"/>
  <c r="P463" i="4"/>
  <c r="O463" i="4"/>
  <c r="N463" i="4"/>
  <c r="K463" i="4"/>
  <c r="J463" i="4"/>
  <c r="I463" i="4"/>
  <c r="H463" i="4"/>
  <c r="G463" i="4"/>
  <c r="AF462" i="4"/>
  <c r="AE462" i="4"/>
  <c r="AD462" i="4"/>
  <c r="AC462" i="4"/>
  <c r="AB462" i="4"/>
  <c r="Y462" i="4"/>
  <c r="X462" i="4"/>
  <c r="W462" i="4"/>
  <c r="V462" i="4"/>
  <c r="U462" i="4"/>
  <c r="R462" i="4"/>
  <c r="Q462" i="4"/>
  <c r="P462" i="4"/>
  <c r="O462" i="4"/>
  <c r="N462" i="4"/>
  <c r="K462" i="4"/>
  <c r="J462" i="4"/>
  <c r="I462" i="4"/>
  <c r="H462" i="4"/>
  <c r="G462" i="4"/>
  <c r="AL461" i="4"/>
  <c r="AK461" i="4"/>
  <c r="AJ461" i="4"/>
  <c r="AF461" i="4"/>
  <c r="AE461" i="4"/>
  <c r="AD461" i="4"/>
  <c r="AC461" i="4"/>
  <c r="AB461" i="4"/>
  <c r="Y461" i="4"/>
  <c r="Y466" i="4" s="1"/>
  <c r="X461" i="4"/>
  <c r="W461" i="4"/>
  <c r="V461" i="4"/>
  <c r="U461" i="4"/>
  <c r="R461" i="4"/>
  <c r="Q461" i="4"/>
  <c r="P461" i="4"/>
  <c r="O461" i="4"/>
  <c r="N461" i="4"/>
  <c r="K461" i="4"/>
  <c r="J461" i="4"/>
  <c r="I461" i="4"/>
  <c r="H461" i="4"/>
  <c r="G461" i="4"/>
  <c r="AQ459" i="4"/>
  <c r="AP459" i="4"/>
  <c r="AO459" i="4"/>
  <c r="AN459" i="4"/>
  <c r="AG459" i="4"/>
  <c r="Z459" i="4"/>
  <c r="S459" i="4"/>
  <c r="L459" i="4"/>
  <c r="F459" i="4"/>
  <c r="AQ458" i="4"/>
  <c r="AP458" i="4"/>
  <c r="AO458" i="4"/>
  <c r="AN458" i="4"/>
  <c r="AG458" i="4"/>
  <c r="Z458" i="4"/>
  <c r="S458" i="4"/>
  <c r="L458" i="4"/>
  <c r="F458" i="4"/>
  <c r="AQ457" i="4"/>
  <c r="AP457" i="4"/>
  <c r="AO457" i="4"/>
  <c r="AN457" i="4"/>
  <c r="AG457" i="4"/>
  <c r="Z457" i="4"/>
  <c r="S457" i="4"/>
  <c r="L457" i="4"/>
  <c r="F457" i="4"/>
  <c r="AQ456" i="4"/>
  <c r="AP456" i="4"/>
  <c r="AO456" i="4"/>
  <c r="AN456" i="4"/>
  <c r="AG456" i="4"/>
  <c r="Z456" i="4"/>
  <c r="S456" i="4"/>
  <c r="L456" i="4"/>
  <c r="F456" i="4"/>
  <c r="AQ455" i="4"/>
  <c r="AP455" i="4"/>
  <c r="AO455" i="4"/>
  <c r="AN455" i="4"/>
  <c r="AG455" i="4"/>
  <c r="Z455" i="4"/>
  <c r="S455" i="4"/>
  <c r="L455" i="4"/>
  <c r="F455" i="4"/>
  <c r="AQ454" i="4"/>
  <c r="AP454" i="4"/>
  <c r="AO454" i="4"/>
  <c r="AN454" i="4"/>
  <c r="AG454" i="4"/>
  <c r="Z454" i="4"/>
  <c r="S454" i="4"/>
  <c r="L454" i="4"/>
  <c r="F454" i="4"/>
  <c r="AQ453" i="4"/>
  <c r="AP453" i="4"/>
  <c r="AO453" i="4"/>
  <c r="AN453" i="4"/>
  <c r="AF453" i="4"/>
  <c r="AE453" i="4"/>
  <c r="AD453" i="4"/>
  <c r="AC453" i="4"/>
  <c r="AB453" i="4"/>
  <c r="X453" i="4"/>
  <c r="W453" i="4"/>
  <c r="V453" i="4"/>
  <c r="U453" i="4"/>
  <c r="R453" i="4"/>
  <c r="Q453" i="4"/>
  <c r="P453" i="4"/>
  <c r="O453" i="4"/>
  <c r="N453" i="4"/>
  <c r="K453" i="4"/>
  <c r="J453" i="4"/>
  <c r="I453" i="4"/>
  <c r="H453" i="4"/>
  <c r="G453" i="4"/>
  <c r="F453" i="4"/>
  <c r="AF452" i="4"/>
  <c r="AE452" i="4"/>
  <c r="AD452" i="4"/>
  <c r="AC452" i="4"/>
  <c r="AB452" i="4"/>
  <c r="Y452" i="4"/>
  <c r="X452" i="4"/>
  <c r="W452" i="4"/>
  <c r="V452" i="4"/>
  <c r="U452" i="4"/>
  <c r="R452" i="4"/>
  <c r="Q452" i="4"/>
  <c r="P452" i="4"/>
  <c r="O452" i="4"/>
  <c r="N452" i="4"/>
  <c r="K452" i="4"/>
  <c r="J452" i="4"/>
  <c r="I452" i="4"/>
  <c r="H452" i="4"/>
  <c r="G452" i="4"/>
  <c r="AF451" i="4"/>
  <c r="AE451" i="4"/>
  <c r="AD451" i="4"/>
  <c r="AC451" i="4"/>
  <c r="AB451" i="4"/>
  <c r="Y451" i="4"/>
  <c r="X451" i="4"/>
  <c r="W451" i="4"/>
  <c r="V451" i="4"/>
  <c r="U451" i="4"/>
  <c r="R451" i="4"/>
  <c r="Q451" i="4"/>
  <c r="P451" i="4"/>
  <c r="O451" i="4"/>
  <c r="N451" i="4"/>
  <c r="K451" i="4"/>
  <c r="J451" i="4"/>
  <c r="I451" i="4"/>
  <c r="H451" i="4"/>
  <c r="G451" i="4"/>
  <c r="AF450" i="4"/>
  <c r="AE450" i="4"/>
  <c r="AD450" i="4"/>
  <c r="AC450" i="4"/>
  <c r="AB450" i="4"/>
  <c r="Y450" i="4"/>
  <c r="X450" i="4"/>
  <c r="W450" i="4"/>
  <c r="V450" i="4"/>
  <c r="U450" i="4"/>
  <c r="R450" i="4"/>
  <c r="Q450" i="4"/>
  <c r="P450" i="4"/>
  <c r="O450" i="4"/>
  <c r="N450" i="4"/>
  <c r="K450" i="4"/>
  <c r="J450" i="4"/>
  <c r="I450" i="4"/>
  <c r="H450" i="4"/>
  <c r="G450" i="4"/>
  <c r="AF449" i="4"/>
  <c r="AE449" i="4"/>
  <c r="AD449" i="4"/>
  <c r="AC449" i="4"/>
  <c r="AB449" i="4"/>
  <c r="Y449" i="4"/>
  <c r="X449" i="4"/>
  <c r="W449" i="4"/>
  <c r="V449" i="4"/>
  <c r="U449" i="4"/>
  <c r="R449" i="4"/>
  <c r="Q449" i="4"/>
  <c r="P449" i="4"/>
  <c r="O449" i="4"/>
  <c r="N449" i="4"/>
  <c r="K449" i="4"/>
  <c r="J449" i="4"/>
  <c r="I449" i="4"/>
  <c r="H449" i="4"/>
  <c r="G449" i="4"/>
  <c r="AL448" i="4"/>
  <c r="AK448" i="4"/>
  <c r="AJ448" i="4"/>
  <c r="AF448" i="4"/>
  <c r="AE448" i="4"/>
  <c r="AD448" i="4"/>
  <c r="AC448" i="4"/>
  <c r="AB448" i="4"/>
  <c r="Y448" i="4"/>
  <c r="Y453" i="4" s="1"/>
  <c r="X448" i="4"/>
  <c r="W448" i="4"/>
  <c r="V448" i="4"/>
  <c r="U448" i="4"/>
  <c r="R448" i="4"/>
  <c r="Q448" i="4"/>
  <c r="P448" i="4"/>
  <c r="O448" i="4"/>
  <c r="N448" i="4"/>
  <c r="K448" i="4"/>
  <c r="J448" i="4"/>
  <c r="I448" i="4"/>
  <c r="H448" i="4"/>
  <c r="G448" i="4"/>
  <c r="AQ446" i="4"/>
  <c r="AP446" i="4"/>
  <c r="AO446" i="4"/>
  <c r="AN446" i="4"/>
  <c r="AG446" i="4"/>
  <c r="Z446" i="4"/>
  <c r="S446" i="4"/>
  <c r="L446" i="4"/>
  <c r="F446" i="4"/>
  <c r="AQ445" i="4"/>
  <c r="AP445" i="4"/>
  <c r="AO445" i="4"/>
  <c r="AN445" i="4"/>
  <c r="AG445" i="4"/>
  <c r="Z445" i="4"/>
  <c r="S445" i="4"/>
  <c r="L445" i="4"/>
  <c r="F445" i="4"/>
  <c r="AQ444" i="4"/>
  <c r="AP444" i="4"/>
  <c r="AO444" i="4"/>
  <c r="AN444" i="4"/>
  <c r="AG444" i="4"/>
  <c r="Z444" i="4"/>
  <c r="S444" i="4"/>
  <c r="L444" i="4"/>
  <c r="F444" i="4"/>
  <c r="AQ443" i="4"/>
  <c r="AP443" i="4"/>
  <c r="AO443" i="4"/>
  <c r="AN443" i="4"/>
  <c r="AG443" i="4"/>
  <c r="Z443" i="4"/>
  <c r="S443" i="4"/>
  <c r="L443" i="4"/>
  <c r="F443" i="4"/>
  <c r="AQ442" i="4"/>
  <c r="AP442" i="4"/>
  <c r="AO442" i="4"/>
  <c r="AN442" i="4"/>
  <c r="AG442" i="4"/>
  <c r="Z442" i="4"/>
  <c r="S442" i="4"/>
  <c r="L442" i="4"/>
  <c r="F442" i="4"/>
  <c r="AQ441" i="4"/>
  <c r="AP441" i="4"/>
  <c r="AO441" i="4"/>
  <c r="AN441" i="4"/>
  <c r="AG441" i="4"/>
  <c r="Z441" i="4"/>
  <c r="S441" i="4"/>
  <c r="L441" i="4"/>
  <c r="F441" i="4"/>
  <c r="AQ440" i="4"/>
  <c r="AP440" i="4"/>
  <c r="AO440" i="4"/>
  <c r="AN440" i="4"/>
  <c r="AF440" i="4"/>
  <c r="AE440" i="4"/>
  <c r="AD440" i="4"/>
  <c r="AC440" i="4"/>
  <c r="AB440" i="4"/>
  <c r="X440" i="4"/>
  <c r="W440" i="4"/>
  <c r="V440" i="4"/>
  <c r="U440" i="4"/>
  <c r="R440" i="4"/>
  <c r="Q440" i="4"/>
  <c r="P440" i="4"/>
  <c r="O440" i="4"/>
  <c r="N440" i="4"/>
  <c r="K440" i="4"/>
  <c r="J440" i="4"/>
  <c r="I440" i="4"/>
  <c r="H440" i="4"/>
  <c r="G440" i="4"/>
  <c r="F440" i="4"/>
  <c r="AF439" i="4"/>
  <c r="AE439" i="4"/>
  <c r="AD439" i="4"/>
  <c r="AC439" i="4"/>
  <c r="AB439" i="4"/>
  <c r="Y439" i="4"/>
  <c r="X439" i="4"/>
  <c r="W439" i="4"/>
  <c r="V439" i="4"/>
  <c r="U439" i="4"/>
  <c r="R439" i="4"/>
  <c r="Q439" i="4"/>
  <c r="P439" i="4"/>
  <c r="O439" i="4"/>
  <c r="N439" i="4"/>
  <c r="K439" i="4"/>
  <c r="J439" i="4"/>
  <c r="I439" i="4"/>
  <c r="H439" i="4"/>
  <c r="G439" i="4"/>
  <c r="AF438" i="4"/>
  <c r="AE438" i="4"/>
  <c r="AD438" i="4"/>
  <c r="AC438" i="4"/>
  <c r="AB438" i="4"/>
  <c r="Y438" i="4"/>
  <c r="X438" i="4"/>
  <c r="W438" i="4"/>
  <c r="V438" i="4"/>
  <c r="U438" i="4"/>
  <c r="R438" i="4"/>
  <c r="Q438" i="4"/>
  <c r="P438" i="4"/>
  <c r="O438" i="4"/>
  <c r="N438" i="4"/>
  <c r="K438" i="4"/>
  <c r="J438" i="4"/>
  <c r="I438" i="4"/>
  <c r="H438" i="4"/>
  <c r="G438" i="4"/>
  <c r="AF437" i="4"/>
  <c r="AE437" i="4"/>
  <c r="AD437" i="4"/>
  <c r="AC437" i="4"/>
  <c r="AB437" i="4"/>
  <c r="Y437" i="4"/>
  <c r="X437" i="4"/>
  <c r="W437" i="4"/>
  <c r="V437" i="4"/>
  <c r="U437" i="4"/>
  <c r="R437" i="4"/>
  <c r="Q437" i="4"/>
  <c r="P437" i="4"/>
  <c r="O437" i="4"/>
  <c r="N437" i="4"/>
  <c r="K437" i="4"/>
  <c r="J437" i="4"/>
  <c r="I437" i="4"/>
  <c r="H437" i="4"/>
  <c r="G437" i="4"/>
  <c r="AF436" i="4"/>
  <c r="AE436" i="4"/>
  <c r="AD436" i="4"/>
  <c r="AC436" i="4"/>
  <c r="AB436" i="4"/>
  <c r="Y436" i="4"/>
  <c r="X436" i="4"/>
  <c r="W436" i="4"/>
  <c r="V436" i="4"/>
  <c r="U436" i="4"/>
  <c r="R436" i="4"/>
  <c r="Q436" i="4"/>
  <c r="P436" i="4"/>
  <c r="O436" i="4"/>
  <c r="N436" i="4"/>
  <c r="K436" i="4"/>
  <c r="J436" i="4"/>
  <c r="I436" i="4"/>
  <c r="H436" i="4"/>
  <c r="G436" i="4"/>
  <c r="AL435" i="4"/>
  <c r="AK435" i="4"/>
  <c r="AJ435" i="4"/>
  <c r="AF435" i="4"/>
  <c r="AE435" i="4"/>
  <c r="AD435" i="4"/>
  <c r="AC435" i="4"/>
  <c r="AB435" i="4"/>
  <c r="Y435" i="4"/>
  <c r="Y440" i="4" s="1"/>
  <c r="X435" i="4"/>
  <c r="W435" i="4"/>
  <c r="V435" i="4"/>
  <c r="U435" i="4"/>
  <c r="R435" i="4"/>
  <c r="Q435" i="4"/>
  <c r="P435" i="4"/>
  <c r="O435" i="4"/>
  <c r="N435" i="4"/>
  <c r="K435" i="4"/>
  <c r="J435" i="4"/>
  <c r="I435" i="4"/>
  <c r="H435" i="4"/>
  <c r="G435" i="4"/>
  <c r="AQ433" i="4"/>
  <c r="AP433" i="4"/>
  <c r="AO433" i="4"/>
  <c r="AN433" i="4"/>
  <c r="AG433" i="4"/>
  <c r="Z433" i="4"/>
  <c r="S433" i="4"/>
  <c r="L433" i="4"/>
  <c r="F433" i="4"/>
  <c r="AQ432" i="4"/>
  <c r="AP432" i="4"/>
  <c r="AO432" i="4"/>
  <c r="AN432" i="4"/>
  <c r="AG432" i="4"/>
  <c r="Z432" i="4"/>
  <c r="S432" i="4"/>
  <c r="L432" i="4"/>
  <c r="F432" i="4"/>
  <c r="AQ431" i="4"/>
  <c r="AP431" i="4"/>
  <c r="AO431" i="4"/>
  <c r="AN431" i="4"/>
  <c r="AG431" i="4"/>
  <c r="Z431" i="4"/>
  <c r="S431" i="4"/>
  <c r="L431" i="4"/>
  <c r="F431" i="4"/>
  <c r="AQ430" i="4"/>
  <c r="AP430" i="4"/>
  <c r="AO430" i="4"/>
  <c r="AN430" i="4"/>
  <c r="AG430" i="4"/>
  <c r="Z430" i="4"/>
  <c r="S430" i="4"/>
  <c r="L430" i="4"/>
  <c r="F430" i="4"/>
  <c r="AQ429" i="4"/>
  <c r="AP429" i="4"/>
  <c r="AO429" i="4"/>
  <c r="AN429" i="4"/>
  <c r="AG429" i="4"/>
  <c r="Z429" i="4"/>
  <c r="S429" i="4"/>
  <c r="L429" i="4"/>
  <c r="F429" i="4"/>
  <c r="AQ428" i="4"/>
  <c r="AP428" i="4"/>
  <c r="AO428" i="4"/>
  <c r="AN428" i="4"/>
  <c r="AG428" i="4"/>
  <c r="Z428" i="4"/>
  <c r="S428" i="4"/>
  <c r="L428" i="4"/>
  <c r="F428" i="4"/>
  <c r="AQ427" i="4"/>
  <c r="AP427" i="4"/>
  <c r="AO427" i="4"/>
  <c r="AN427" i="4"/>
  <c r="AF427" i="4"/>
  <c r="AE427" i="4"/>
  <c r="AD427" i="4"/>
  <c r="AC427" i="4"/>
  <c r="AB427" i="4"/>
  <c r="X427" i="4"/>
  <c r="W427" i="4"/>
  <c r="V427" i="4"/>
  <c r="U427" i="4"/>
  <c r="R427" i="4"/>
  <c r="Q427" i="4"/>
  <c r="P427" i="4"/>
  <c r="O427" i="4"/>
  <c r="N427" i="4"/>
  <c r="K427" i="4"/>
  <c r="J427" i="4"/>
  <c r="I427" i="4"/>
  <c r="H427" i="4"/>
  <c r="G427" i="4"/>
  <c r="F427" i="4"/>
  <c r="AF426" i="4"/>
  <c r="AE426" i="4"/>
  <c r="AD426" i="4"/>
  <c r="AC426" i="4"/>
  <c r="AB426" i="4"/>
  <c r="Y426" i="4"/>
  <c r="X426" i="4"/>
  <c r="W426" i="4"/>
  <c r="V426" i="4"/>
  <c r="U426" i="4"/>
  <c r="R426" i="4"/>
  <c r="Q426" i="4"/>
  <c r="P426" i="4"/>
  <c r="O426" i="4"/>
  <c r="N426" i="4"/>
  <c r="K426" i="4"/>
  <c r="J426" i="4"/>
  <c r="I426" i="4"/>
  <c r="H426" i="4"/>
  <c r="G426" i="4"/>
  <c r="AF425" i="4"/>
  <c r="AE425" i="4"/>
  <c r="AD425" i="4"/>
  <c r="AC425" i="4"/>
  <c r="AB425" i="4"/>
  <c r="Y425" i="4"/>
  <c r="X425" i="4"/>
  <c r="W425" i="4"/>
  <c r="V425" i="4"/>
  <c r="U425" i="4"/>
  <c r="R425" i="4"/>
  <c r="Q425" i="4"/>
  <c r="P425" i="4"/>
  <c r="O425" i="4"/>
  <c r="N425" i="4"/>
  <c r="K425" i="4"/>
  <c r="J425" i="4"/>
  <c r="I425" i="4"/>
  <c r="H425" i="4"/>
  <c r="G425" i="4"/>
  <c r="AF424" i="4"/>
  <c r="AE424" i="4"/>
  <c r="AD424" i="4"/>
  <c r="AC424" i="4"/>
  <c r="AB424" i="4"/>
  <c r="Y424" i="4"/>
  <c r="X424" i="4"/>
  <c r="W424" i="4"/>
  <c r="V424" i="4"/>
  <c r="U424" i="4"/>
  <c r="R424" i="4"/>
  <c r="Q424" i="4"/>
  <c r="P424" i="4"/>
  <c r="O424" i="4"/>
  <c r="N424" i="4"/>
  <c r="K424" i="4"/>
  <c r="J424" i="4"/>
  <c r="I424" i="4"/>
  <c r="H424" i="4"/>
  <c r="G424" i="4"/>
  <c r="AF423" i="4"/>
  <c r="AE423" i="4"/>
  <c r="AD423" i="4"/>
  <c r="AC423" i="4"/>
  <c r="AB423" i="4"/>
  <c r="Y423" i="4"/>
  <c r="X423" i="4"/>
  <c r="W423" i="4"/>
  <c r="V423" i="4"/>
  <c r="U423" i="4"/>
  <c r="R423" i="4"/>
  <c r="Q423" i="4"/>
  <c r="P423" i="4"/>
  <c r="O423" i="4"/>
  <c r="N423" i="4"/>
  <c r="K423" i="4"/>
  <c r="J423" i="4"/>
  <c r="I423" i="4"/>
  <c r="H423" i="4"/>
  <c r="G423" i="4"/>
  <c r="AL422" i="4"/>
  <c r="AK422" i="4"/>
  <c r="AJ422" i="4"/>
  <c r="AF422" i="4"/>
  <c r="AE422" i="4"/>
  <c r="AD422" i="4"/>
  <c r="AC422" i="4"/>
  <c r="AB422" i="4"/>
  <c r="Y422" i="4"/>
  <c r="Y427" i="4" s="1"/>
  <c r="X422" i="4"/>
  <c r="W422" i="4"/>
  <c r="V422" i="4"/>
  <c r="U422" i="4"/>
  <c r="R422" i="4"/>
  <c r="Q422" i="4"/>
  <c r="P422" i="4"/>
  <c r="O422" i="4"/>
  <c r="N422" i="4"/>
  <c r="K422" i="4"/>
  <c r="J422" i="4"/>
  <c r="I422" i="4"/>
  <c r="H422" i="4"/>
  <c r="G422" i="4"/>
  <c r="AQ420" i="4"/>
  <c r="AP420" i="4"/>
  <c r="AO420" i="4"/>
  <c r="AN420" i="4"/>
  <c r="AG420" i="4"/>
  <c r="Z420" i="4"/>
  <c r="S420" i="4"/>
  <c r="L420" i="4"/>
  <c r="F420" i="4"/>
  <c r="AQ419" i="4"/>
  <c r="AP419" i="4"/>
  <c r="AO419" i="4"/>
  <c r="AN419" i="4"/>
  <c r="AG419" i="4"/>
  <c r="Z419" i="4"/>
  <c r="S419" i="4"/>
  <c r="L419" i="4"/>
  <c r="F419" i="4"/>
  <c r="AQ418" i="4"/>
  <c r="AP418" i="4"/>
  <c r="AO418" i="4"/>
  <c r="AN418" i="4"/>
  <c r="AG418" i="4"/>
  <c r="Z418" i="4"/>
  <c r="S418" i="4"/>
  <c r="L418" i="4"/>
  <c r="F418" i="4"/>
  <c r="AQ417" i="4"/>
  <c r="AP417" i="4"/>
  <c r="AO417" i="4"/>
  <c r="AN417" i="4"/>
  <c r="AG417" i="4"/>
  <c r="Z417" i="4"/>
  <c r="S417" i="4"/>
  <c r="L417" i="4"/>
  <c r="F417" i="4"/>
  <c r="AQ416" i="4"/>
  <c r="AP416" i="4"/>
  <c r="AO416" i="4"/>
  <c r="AN416" i="4"/>
  <c r="AG416" i="4"/>
  <c r="Z416" i="4"/>
  <c r="S416" i="4"/>
  <c r="L416" i="4"/>
  <c r="F416" i="4"/>
  <c r="AQ415" i="4"/>
  <c r="AP415" i="4"/>
  <c r="AO415" i="4"/>
  <c r="AN415" i="4"/>
  <c r="AG415" i="4"/>
  <c r="Z415" i="4"/>
  <c r="S415" i="4"/>
  <c r="L415" i="4"/>
  <c r="F415" i="4"/>
  <c r="AQ414" i="4"/>
  <c r="AP414" i="4"/>
  <c r="AO414" i="4"/>
  <c r="AN414" i="4"/>
  <c r="AF414" i="4"/>
  <c r="AE414" i="4"/>
  <c r="AD414" i="4"/>
  <c r="AC414" i="4"/>
  <c r="AB414" i="4"/>
  <c r="X414" i="4"/>
  <c r="W414" i="4"/>
  <c r="V414" i="4"/>
  <c r="U414" i="4"/>
  <c r="R414" i="4"/>
  <c r="Q414" i="4"/>
  <c r="P414" i="4"/>
  <c r="O414" i="4"/>
  <c r="N414" i="4"/>
  <c r="K414" i="4"/>
  <c r="J414" i="4"/>
  <c r="I414" i="4"/>
  <c r="H414" i="4"/>
  <c r="G414" i="4"/>
  <c r="F414" i="4"/>
  <c r="AF413" i="4"/>
  <c r="AE413" i="4"/>
  <c r="AD413" i="4"/>
  <c r="AC413" i="4"/>
  <c r="AB413" i="4"/>
  <c r="Y413" i="4"/>
  <c r="X413" i="4"/>
  <c r="W413" i="4"/>
  <c r="V413" i="4"/>
  <c r="U413" i="4"/>
  <c r="R413" i="4"/>
  <c r="Q413" i="4"/>
  <c r="P413" i="4"/>
  <c r="O413" i="4"/>
  <c r="N413" i="4"/>
  <c r="K413" i="4"/>
  <c r="J413" i="4"/>
  <c r="I413" i="4"/>
  <c r="H413" i="4"/>
  <c r="G413" i="4"/>
  <c r="AF412" i="4"/>
  <c r="AE412" i="4"/>
  <c r="AD412" i="4"/>
  <c r="AC412" i="4"/>
  <c r="AB412" i="4"/>
  <c r="Y412" i="4"/>
  <c r="X412" i="4"/>
  <c r="W412" i="4"/>
  <c r="V412" i="4"/>
  <c r="U412" i="4"/>
  <c r="R412" i="4"/>
  <c r="Q412" i="4"/>
  <c r="P412" i="4"/>
  <c r="O412" i="4"/>
  <c r="N412" i="4"/>
  <c r="K412" i="4"/>
  <c r="J412" i="4"/>
  <c r="I412" i="4"/>
  <c r="H412" i="4"/>
  <c r="G412" i="4"/>
  <c r="AF411" i="4"/>
  <c r="AE411" i="4"/>
  <c r="AD411" i="4"/>
  <c r="AC411" i="4"/>
  <c r="AB411" i="4"/>
  <c r="Y411" i="4"/>
  <c r="X411" i="4"/>
  <c r="W411" i="4"/>
  <c r="V411" i="4"/>
  <c r="U411" i="4"/>
  <c r="R411" i="4"/>
  <c r="Q411" i="4"/>
  <c r="P411" i="4"/>
  <c r="O411" i="4"/>
  <c r="N411" i="4"/>
  <c r="K411" i="4"/>
  <c r="J411" i="4"/>
  <c r="I411" i="4"/>
  <c r="H411" i="4"/>
  <c r="G411" i="4"/>
  <c r="AF410" i="4"/>
  <c r="AE410" i="4"/>
  <c r="AD410" i="4"/>
  <c r="AC410" i="4"/>
  <c r="AB410" i="4"/>
  <c r="Y410" i="4"/>
  <c r="X410" i="4"/>
  <c r="W410" i="4"/>
  <c r="V410" i="4"/>
  <c r="U410" i="4"/>
  <c r="R410" i="4"/>
  <c r="Q410" i="4"/>
  <c r="P410" i="4"/>
  <c r="O410" i="4"/>
  <c r="N410" i="4"/>
  <c r="K410" i="4"/>
  <c r="J410" i="4"/>
  <c r="I410" i="4"/>
  <c r="H410" i="4"/>
  <c r="G410" i="4"/>
  <c r="AL409" i="4"/>
  <c r="AK409" i="4"/>
  <c r="AJ409" i="4"/>
  <c r="AF409" i="4"/>
  <c r="AE409" i="4"/>
  <c r="AD409" i="4"/>
  <c r="AC409" i="4"/>
  <c r="AB409" i="4"/>
  <c r="Y409" i="4"/>
  <c r="Y414" i="4" s="1"/>
  <c r="X409" i="4"/>
  <c r="W409" i="4"/>
  <c r="V409" i="4"/>
  <c r="U409" i="4"/>
  <c r="R409" i="4"/>
  <c r="Q409" i="4"/>
  <c r="P409" i="4"/>
  <c r="O409" i="4"/>
  <c r="N409" i="4"/>
  <c r="K409" i="4"/>
  <c r="J409" i="4"/>
  <c r="I409" i="4"/>
  <c r="H409" i="4"/>
  <c r="G409" i="4"/>
  <c r="AQ407" i="4"/>
  <c r="AP407" i="4"/>
  <c r="AO407" i="4"/>
  <c r="AN407" i="4"/>
  <c r="AG407" i="4"/>
  <c r="Z407" i="4"/>
  <c r="S407" i="4"/>
  <c r="L407" i="4"/>
  <c r="F407" i="4"/>
  <c r="AQ406" i="4"/>
  <c r="AP406" i="4"/>
  <c r="AO406" i="4"/>
  <c r="AN406" i="4"/>
  <c r="AG406" i="4"/>
  <c r="Z406" i="4"/>
  <c r="S406" i="4"/>
  <c r="L406" i="4"/>
  <c r="F406" i="4"/>
  <c r="AQ405" i="4"/>
  <c r="AP405" i="4"/>
  <c r="AO405" i="4"/>
  <c r="AN405" i="4"/>
  <c r="AG405" i="4"/>
  <c r="Z405" i="4"/>
  <c r="S405" i="4"/>
  <c r="L405" i="4"/>
  <c r="F405" i="4"/>
  <c r="AQ404" i="4"/>
  <c r="AP404" i="4"/>
  <c r="AO404" i="4"/>
  <c r="AN404" i="4"/>
  <c r="AG404" i="4"/>
  <c r="Z404" i="4"/>
  <c r="S404" i="4"/>
  <c r="L404" i="4"/>
  <c r="F404" i="4"/>
  <c r="AQ403" i="4"/>
  <c r="AP403" i="4"/>
  <c r="AO403" i="4"/>
  <c r="AN403" i="4"/>
  <c r="AG403" i="4"/>
  <c r="Z403" i="4"/>
  <c r="S403" i="4"/>
  <c r="L403" i="4"/>
  <c r="F403" i="4"/>
  <c r="AQ402" i="4"/>
  <c r="AP402" i="4"/>
  <c r="AO402" i="4"/>
  <c r="AN402" i="4"/>
  <c r="AG402" i="4"/>
  <c r="Z402" i="4"/>
  <c r="S402" i="4"/>
  <c r="L402" i="4"/>
  <c r="F402" i="4"/>
  <c r="AQ401" i="4"/>
  <c r="AP401" i="4"/>
  <c r="AO401" i="4"/>
  <c r="AN401" i="4"/>
  <c r="AF401" i="4"/>
  <c r="AE401" i="4"/>
  <c r="AD401" i="4"/>
  <c r="AC401" i="4"/>
  <c r="AB401" i="4"/>
  <c r="X401" i="4"/>
  <c r="W401" i="4"/>
  <c r="V401" i="4"/>
  <c r="U401" i="4"/>
  <c r="R401" i="4"/>
  <c r="Q401" i="4"/>
  <c r="P401" i="4"/>
  <c r="O401" i="4"/>
  <c r="N401" i="4"/>
  <c r="K401" i="4"/>
  <c r="J401" i="4"/>
  <c r="I401" i="4"/>
  <c r="H401" i="4"/>
  <c r="G401" i="4"/>
  <c r="F401" i="4"/>
  <c r="AF400" i="4"/>
  <c r="AE400" i="4"/>
  <c r="AD400" i="4"/>
  <c r="AC400" i="4"/>
  <c r="AB400" i="4"/>
  <c r="Y400" i="4"/>
  <c r="X400" i="4"/>
  <c r="W400" i="4"/>
  <c r="V400" i="4"/>
  <c r="U400" i="4"/>
  <c r="R400" i="4"/>
  <c r="Q400" i="4"/>
  <c r="P400" i="4"/>
  <c r="O400" i="4"/>
  <c r="N400" i="4"/>
  <c r="K400" i="4"/>
  <c r="J400" i="4"/>
  <c r="I400" i="4"/>
  <c r="H400" i="4"/>
  <c r="G400" i="4"/>
  <c r="AF399" i="4"/>
  <c r="AE399" i="4"/>
  <c r="AD399" i="4"/>
  <c r="AC399" i="4"/>
  <c r="AB399" i="4"/>
  <c r="Y399" i="4"/>
  <c r="X399" i="4"/>
  <c r="W399" i="4"/>
  <c r="V399" i="4"/>
  <c r="U399" i="4"/>
  <c r="R399" i="4"/>
  <c r="Q399" i="4"/>
  <c r="P399" i="4"/>
  <c r="O399" i="4"/>
  <c r="N399" i="4"/>
  <c r="K399" i="4"/>
  <c r="J399" i="4"/>
  <c r="I399" i="4"/>
  <c r="H399" i="4"/>
  <c r="G399" i="4"/>
  <c r="AF398" i="4"/>
  <c r="AE398" i="4"/>
  <c r="AD398" i="4"/>
  <c r="AC398" i="4"/>
  <c r="AB398" i="4"/>
  <c r="Y398" i="4"/>
  <c r="X398" i="4"/>
  <c r="W398" i="4"/>
  <c r="V398" i="4"/>
  <c r="U398" i="4"/>
  <c r="R398" i="4"/>
  <c r="Q398" i="4"/>
  <c r="P398" i="4"/>
  <c r="O398" i="4"/>
  <c r="N398" i="4"/>
  <c r="K398" i="4"/>
  <c r="J398" i="4"/>
  <c r="I398" i="4"/>
  <c r="H398" i="4"/>
  <c r="G398" i="4"/>
  <c r="AF397" i="4"/>
  <c r="AE397" i="4"/>
  <c r="AD397" i="4"/>
  <c r="AC397" i="4"/>
  <c r="AB397" i="4"/>
  <c r="Y397" i="4"/>
  <c r="X397" i="4"/>
  <c r="W397" i="4"/>
  <c r="V397" i="4"/>
  <c r="U397" i="4"/>
  <c r="R397" i="4"/>
  <c r="Q397" i="4"/>
  <c r="P397" i="4"/>
  <c r="O397" i="4"/>
  <c r="N397" i="4"/>
  <c r="K397" i="4"/>
  <c r="J397" i="4"/>
  <c r="I397" i="4"/>
  <c r="H397" i="4"/>
  <c r="G397" i="4"/>
  <c r="AL396" i="4"/>
  <c r="AK396" i="4"/>
  <c r="AJ396" i="4"/>
  <c r="AF396" i="4"/>
  <c r="AE396" i="4"/>
  <c r="AD396" i="4"/>
  <c r="AC396" i="4"/>
  <c r="AB396" i="4"/>
  <c r="Y396" i="4"/>
  <c r="Y401" i="4" s="1"/>
  <c r="X396" i="4"/>
  <c r="W396" i="4"/>
  <c r="V396" i="4"/>
  <c r="U396" i="4"/>
  <c r="R396" i="4"/>
  <c r="Q396" i="4"/>
  <c r="P396" i="4"/>
  <c r="O396" i="4"/>
  <c r="N396" i="4"/>
  <c r="K396" i="4"/>
  <c r="J396" i="4"/>
  <c r="I396" i="4"/>
  <c r="H396" i="4"/>
  <c r="G396" i="4"/>
  <c r="AQ394" i="4"/>
  <c r="AP394" i="4"/>
  <c r="AO394" i="4"/>
  <c r="AN394" i="4"/>
  <c r="AG394" i="4"/>
  <c r="Z394" i="4"/>
  <c r="S394" i="4"/>
  <c r="L394" i="4"/>
  <c r="F394" i="4"/>
  <c r="AQ393" i="4"/>
  <c r="AP393" i="4"/>
  <c r="AO393" i="4"/>
  <c r="AN393" i="4"/>
  <c r="AG393" i="4"/>
  <c r="Z393" i="4"/>
  <c r="S393" i="4"/>
  <c r="L393" i="4"/>
  <c r="F393" i="4"/>
  <c r="AQ392" i="4"/>
  <c r="AP392" i="4"/>
  <c r="AO392" i="4"/>
  <c r="AN392" i="4"/>
  <c r="AG392" i="4"/>
  <c r="Z392" i="4"/>
  <c r="S392" i="4"/>
  <c r="L392" i="4"/>
  <c r="F392" i="4"/>
  <c r="AQ391" i="4"/>
  <c r="AP391" i="4"/>
  <c r="AO391" i="4"/>
  <c r="AN391" i="4"/>
  <c r="AG391" i="4"/>
  <c r="Z391" i="4"/>
  <c r="S391" i="4"/>
  <c r="L391" i="4"/>
  <c r="F391" i="4"/>
  <c r="AQ390" i="4"/>
  <c r="AP390" i="4"/>
  <c r="AO390" i="4"/>
  <c r="AN390" i="4"/>
  <c r="AG390" i="4"/>
  <c r="Z390" i="4"/>
  <c r="S390" i="4"/>
  <c r="L390" i="4"/>
  <c r="F390" i="4"/>
  <c r="AQ389" i="4"/>
  <c r="AP389" i="4"/>
  <c r="AO389" i="4"/>
  <c r="AN389" i="4"/>
  <c r="AG389" i="4"/>
  <c r="Z389" i="4"/>
  <c r="S389" i="4"/>
  <c r="L389" i="4"/>
  <c r="F389" i="4"/>
  <c r="AQ388" i="4"/>
  <c r="AP388" i="4"/>
  <c r="AO388" i="4"/>
  <c r="AN388" i="4"/>
  <c r="AF388" i="4"/>
  <c r="AE388" i="4"/>
  <c r="AD388" i="4"/>
  <c r="AC388" i="4"/>
  <c r="AB388" i="4"/>
  <c r="X388" i="4"/>
  <c r="W388" i="4"/>
  <c r="V388" i="4"/>
  <c r="U388" i="4"/>
  <c r="R388" i="4"/>
  <c r="Q388" i="4"/>
  <c r="P388" i="4"/>
  <c r="O388" i="4"/>
  <c r="N388" i="4"/>
  <c r="K388" i="4"/>
  <c r="J388" i="4"/>
  <c r="I388" i="4"/>
  <c r="H388" i="4"/>
  <c r="G388" i="4"/>
  <c r="F388" i="4"/>
  <c r="AF387" i="4"/>
  <c r="AE387" i="4"/>
  <c r="AD387" i="4"/>
  <c r="AC387" i="4"/>
  <c r="AB387" i="4"/>
  <c r="Y387" i="4"/>
  <c r="X387" i="4"/>
  <c r="W387" i="4"/>
  <c r="V387" i="4"/>
  <c r="U387" i="4"/>
  <c r="R387" i="4"/>
  <c r="Q387" i="4"/>
  <c r="P387" i="4"/>
  <c r="O387" i="4"/>
  <c r="N387" i="4"/>
  <c r="K387" i="4"/>
  <c r="J387" i="4"/>
  <c r="I387" i="4"/>
  <c r="H387" i="4"/>
  <c r="G387" i="4"/>
  <c r="AF386" i="4"/>
  <c r="AE386" i="4"/>
  <c r="AD386" i="4"/>
  <c r="AC386" i="4"/>
  <c r="AB386" i="4"/>
  <c r="Y386" i="4"/>
  <c r="X386" i="4"/>
  <c r="W386" i="4"/>
  <c r="V386" i="4"/>
  <c r="U386" i="4"/>
  <c r="R386" i="4"/>
  <c r="Q386" i="4"/>
  <c r="P386" i="4"/>
  <c r="O386" i="4"/>
  <c r="N386" i="4"/>
  <c r="K386" i="4"/>
  <c r="J386" i="4"/>
  <c r="I386" i="4"/>
  <c r="H386" i="4"/>
  <c r="G386" i="4"/>
  <c r="AF385" i="4"/>
  <c r="AE385" i="4"/>
  <c r="AD385" i="4"/>
  <c r="AC385" i="4"/>
  <c r="AB385" i="4"/>
  <c r="Y385" i="4"/>
  <c r="X385" i="4"/>
  <c r="W385" i="4"/>
  <c r="V385" i="4"/>
  <c r="U385" i="4"/>
  <c r="R385" i="4"/>
  <c r="Q385" i="4"/>
  <c r="P385" i="4"/>
  <c r="O385" i="4"/>
  <c r="N385" i="4"/>
  <c r="K385" i="4"/>
  <c r="J385" i="4"/>
  <c r="I385" i="4"/>
  <c r="H385" i="4"/>
  <c r="G385" i="4"/>
  <c r="AF384" i="4"/>
  <c r="AE384" i="4"/>
  <c r="AD384" i="4"/>
  <c r="AC384" i="4"/>
  <c r="AB384" i="4"/>
  <c r="Y384" i="4"/>
  <c r="X384" i="4"/>
  <c r="W384" i="4"/>
  <c r="V384" i="4"/>
  <c r="U384" i="4"/>
  <c r="R384" i="4"/>
  <c r="Q384" i="4"/>
  <c r="P384" i="4"/>
  <c r="O384" i="4"/>
  <c r="N384" i="4"/>
  <c r="K384" i="4"/>
  <c r="J384" i="4"/>
  <c r="I384" i="4"/>
  <c r="H384" i="4"/>
  <c r="G384" i="4"/>
  <c r="AL383" i="4"/>
  <c r="AK383" i="4"/>
  <c r="AJ383" i="4"/>
  <c r="AF383" i="4"/>
  <c r="AE383" i="4"/>
  <c r="AD383" i="4"/>
  <c r="AC383" i="4"/>
  <c r="AB383" i="4"/>
  <c r="Y383" i="4"/>
  <c r="Y388" i="4" s="1"/>
  <c r="X383" i="4"/>
  <c r="W383" i="4"/>
  <c r="V383" i="4"/>
  <c r="U383" i="4"/>
  <c r="R383" i="4"/>
  <c r="Q383" i="4"/>
  <c r="P383" i="4"/>
  <c r="O383" i="4"/>
  <c r="N383" i="4"/>
  <c r="K383" i="4"/>
  <c r="J383" i="4"/>
  <c r="I383" i="4"/>
  <c r="H383" i="4"/>
  <c r="G383" i="4"/>
  <c r="AQ381" i="4"/>
  <c r="AP381" i="4"/>
  <c r="AO381" i="4"/>
  <c r="AN381" i="4"/>
  <c r="AG381" i="4"/>
  <c r="Z381" i="4"/>
  <c r="S381" i="4"/>
  <c r="L381" i="4"/>
  <c r="F381" i="4"/>
  <c r="AQ380" i="4"/>
  <c r="AP380" i="4"/>
  <c r="AO380" i="4"/>
  <c r="AN380" i="4"/>
  <c r="AG380" i="4"/>
  <c r="Z380" i="4"/>
  <c r="S380" i="4"/>
  <c r="L380" i="4"/>
  <c r="F380" i="4"/>
  <c r="AQ379" i="4"/>
  <c r="AP379" i="4"/>
  <c r="AO379" i="4"/>
  <c r="AN379" i="4"/>
  <c r="AG379" i="4"/>
  <c r="Z379" i="4"/>
  <c r="S379" i="4"/>
  <c r="L379" i="4"/>
  <c r="F379" i="4"/>
  <c r="AQ378" i="4"/>
  <c r="AP378" i="4"/>
  <c r="AO378" i="4"/>
  <c r="AN378" i="4"/>
  <c r="AG378" i="4"/>
  <c r="Z378" i="4"/>
  <c r="S378" i="4"/>
  <c r="L378" i="4"/>
  <c r="F378" i="4"/>
  <c r="AQ377" i="4"/>
  <c r="AP377" i="4"/>
  <c r="AO377" i="4"/>
  <c r="AN377" i="4"/>
  <c r="AG377" i="4"/>
  <c r="Z377" i="4"/>
  <c r="S377" i="4"/>
  <c r="L377" i="4"/>
  <c r="F377" i="4"/>
  <c r="AQ376" i="4"/>
  <c r="AP376" i="4"/>
  <c r="AO376" i="4"/>
  <c r="AN376" i="4"/>
  <c r="AG376" i="4"/>
  <c r="Z376" i="4"/>
  <c r="S376" i="4"/>
  <c r="L376" i="4"/>
  <c r="F376" i="4"/>
  <c r="AQ375" i="4"/>
  <c r="AP375" i="4"/>
  <c r="AO375" i="4"/>
  <c r="AN375" i="4"/>
  <c r="AF375" i="4"/>
  <c r="AE375" i="4"/>
  <c r="AD375" i="4"/>
  <c r="AC375" i="4"/>
  <c r="AB375" i="4"/>
  <c r="X375" i="4"/>
  <c r="W375" i="4"/>
  <c r="V375" i="4"/>
  <c r="U375" i="4"/>
  <c r="R375" i="4"/>
  <c r="Q375" i="4"/>
  <c r="P375" i="4"/>
  <c r="O375" i="4"/>
  <c r="N375" i="4"/>
  <c r="K375" i="4"/>
  <c r="J375" i="4"/>
  <c r="I375" i="4"/>
  <c r="H375" i="4"/>
  <c r="G375" i="4"/>
  <c r="F375" i="4"/>
  <c r="AF374" i="4"/>
  <c r="AE374" i="4"/>
  <c r="AD374" i="4"/>
  <c r="AC374" i="4"/>
  <c r="AB374" i="4"/>
  <c r="Y374" i="4"/>
  <c r="X374" i="4"/>
  <c r="W374" i="4"/>
  <c r="V374" i="4"/>
  <c r="U374" i="4"/>
  <c r="R374" i="4"/>
  <c r="Q374" i="4"/>
  <c r="P374" i="4"/>
  <c r="O374" i="4"/>
  <c r="N374" i="4"/>
  <c r="K374" i="4"/>
  <c r="J374" i="4"/>
  <c r="I374" i="4"/>
  <c r="H374" i="4"/>
  <c r="G374" i="4"/>
  <c r="AF373" i="4"/>
  <c r="AE373" i="4"/>
  <c r="AD373" i="4"/>
  <c r="AC373" i="4"/>
  <c r="AB373" i="4"/>
  <c r="Y373" i="4"/>
  <c r="X373" i="4"/>
  <c r="W373" i="4"/>
  <c r="V373" i="4"/>
  <c r="U373" i="4"/>
  <c r="R373" i="4"/>
  <c r="Q373" i="4"/>
  <c r="P373" i="4"/>
  <c r="O373" i="4"/>
  <c r="N373" i="4"/>
  <c r="K373" i="4"/>
  <c r="J373" i="4"/>
  <c r="I373" i="4"/>
  <c r="H373" i="4"/>
  <c r="G373" i="4"/>
  <c r="AF372" i="4"/>
  <c r="AE372" i="4"/>
  <c r="AD372" i="4"/>
  <c r="AC372" i="4"/>
  <c r="AB372" i="4"/>
  <c r="Y372" i="4"/>
  <c r="X372" i="4"/>
  <c r="W372" i="4"/>
  <c r="V372" i="4"/>
  <c r="U372" i="4"/>
  <c r="R372" i="4"/>
  <c r="Q372" i="4"/>
  <c r="P372" i="4"/>
  <c r="O372" i="4"/>
  <c r="N372" i="4"/>
  <c r="K372" i="4"/>
  <c r="J372" i="4"/>
  <c r="I372" i="4"/>
  <c r="H372" i="4"/>
  <c r="G372" i="4"/>
  <c r="AF371" i="4"/>
  <c r="AE371" i="4"/>
  <c r="AD371" i="4"/>
  <c r="AC371" i="4"/>
  <c r="AB371" i="4"/>
  <c r="Y371" i="4"/>
  <c r="X371" i="4"/>
  <c r="W371" i="4"/>
  <c r="V371" i="4"/>
  <c r="U371" i="4"/>
  <c r="R371" i="4"/>
  <c r="Q371" i="4"/>
  <c r="P371" i="4"/>
  <c r="O371" i="4"/>
  <c r="N371" i="4"/>
  <c r="K371" i="4"/>
  <c r="J371" i="4"/>
  <c r="I371" i="4"/>
  <c r="H371" i="4"/>
  <c r="G371" i="4"/>
  <c r="AL370" i="4"/>
  <c r="AK370" i="4"/>
  <c r="AJ370" i="4"/>
  <c r="AF370" i="4"/>
  <c r="AE370" i="4"/>
  <c r="AD370" i="4"/>
  <c r="AC370" i="4"/>
  <c r="AB370" i="4"/>
  <c r="Y370" i="4"/>
  <c r="Y375" i="4" s="1"/>
  <c r="X370" i="4"/>
  <c r="W370" i="4"/>
  <c r="V370" i="4"/>
  <c r="U370" i="4"/>
  <c r="R370" i="4"/>
  <c r="Q370" i="4"/>
  <c r="P370" i="4"/>
  <c r="O370" i="4"/>
  <c r="N370" i="4"/>
  <c r="K370" i="4"/>
  <c r="J370" i="4"/>
  <c r="I370" i="4"/>
  <c r="H370" i="4"/>
  <c r="G370" i="4"/>
  <c r="AQ368" i="4"/>
  <c r="AP368" i="4"/>
  <c r="AO368" i="4"/>
  <c r="AN368" i="4"/>
  <c r="AG368" i="4"/>
  <c r="Z368" i="4"/>
  <c r="S368" i="4"/>
  <c r="L368" i="4"/>
  <c r="F368" i="4"/>
  <c r="AQ367" i="4"/>
  <c r="AP367" i="4"/>
  <c r="AO367" i="4"/>
  <c r="AN367" i="4"/>
  <c r="AG367" i="4"/>
  <c r="Z367" i="4"/>
  <c r="S367" i="4"/>
  <c r="L367" i="4"/>
  <c r="F367" i="4"/>
  <c r="AQ366" i="4"/>
  <c r="AP366" i="4"/>
  <c r="AO366" i="4"/>
  <c r="AN366" i="4"/>
  <c r="AG366" i="4"/>
  <c r="Z366" i="4"/>
  <c r="S366" i="4"/>
  <c r="L366" i="4"/>
  <c r="F366" i="4"/>
  <c r="AQ365" i="4"/>
  <c r="AP365" i="4"/>
  <c r="AO365" i="4"/>
  <c r="AN365" i="4"/>
  <c r="AG365" i="4"/>
  <c r="Z365" i="4"/>
  <c r="S365" i="4"/>
  <c r="L365" i="4"/>
  <c r="F365" i="4"/>
  <c r="AQ364" i="4"/>
  <c r="AP364" i="4"/>
  <c r="AO364" i="4"/>
  <c r="AN364" i="4"/>
  <c r="AG364" i="4"/>
  <c r="Z364" i="4"/>
  <c r="S364" i="4"/>
  <c r="L364" i="4"/>
  <c r="F364" i="4"/>
  <c r="AQ363" i="4"/>
  <c r="AP363" i="4"/>
  <c r="AO363" i="4"/>
  <c r="AN363" i="4"/>
  <c r="AG363" i="4"/>
  <c r="Z363" i="4"/>
  <c r="S363" i="4"/>
  <c r="L363" i="4"/>
  <c r="F363" i="4"/>
  <c r="AQ362" i="4"/>
  <c r="AP362" i="4"/>
  <c r="AO362" i="4"/>
  <c r="AN362" i="4"/>
  <c r="AF362" i="4"/>
  <c r="AE362" i="4"/>
  <c r="AD362" i="4"/>
  <c r="AC362" i="4"/>
  <c r="AB362" i="4"/>
  <c r="X362" i="4"/>
  <c r="W362" i="4"/>
  <c r="V362" i="4"/>
  <c r="U362" i="4"/>
  <c r="R362" i="4"/>
  <c r="Q362" i="4"/>
  <c r="P362" i="4"/>
  <c r="O362" i="4"/>
  <c r="N362" i="4"/>
  <c r="K362" i="4"/>
  <c r="J362" i="4"/>
  <c r="I362" i="4"/>
  <c r="H362" i="4"/>
  <c r="G362" i="4"/>
  <c r="F362" i="4"/>
  <c r="AF361" i="4"/>
  <c r="AE361" i="4"/>
  <c r="AD361" i="4"/>
  <c r="AC361" i="4"/>
  <c r="AB361" i="4"/>
  <c r="Y361" i="4"/>
  <c r="X361" i="4"/>
  <c r="W361" i="4"/>
  <c r="V361" i="4"/>
  <c r="U361" i="4"/>
  <c r="R361" i="4"/>
  <c r="Q361" i="4"/>
  <c r="P361" i="4"/>
  <c r="O361" i="4"/>
  <c r="N361" i="4"/>
  <c r="K361" i="4"/>
  <c r="J361" i="4"/>
  <c r="I361" i="4"/>
  <c r="H361" i="4"/>
  <c r="G361" i="4"/>
  <c r="AF360" i="4"/>
  <c r="AE360" i="4"/>
  <c r="AD360" i="4"/>
  <c r="AC360" i="4"/>
  <c r="AB360" i="4"/>
  <c r="Y360" i="4"/>
  <c r="X360" i="4"/>
  <c r="W360" i="4"/>
  <c r="V360" i="4"/>
  <c r="U360" i="4"/>
  <c r="R360" i="4"/>
  <c r="Q360" i="4"/>
  <c r="P360" i="4"/>
  <c r="O360" i="4"/>
  <c r="N360" i="4"/>
  <c r="K360" i="4"/>
  <c r="J360" i="4"/>
  <c r="I360" i="4"/>
  <c r="H360" i="4"/>
  <c r="G360" i="4"/>
  <c r="AF359" i="4"/>
  <c r="AE359" i="4"/>
  <c r="AD359" i="4"/>
  <c r="AC359" i="4"/>
  <c r="AB359" i="4"/>
  <c r="Y359" i="4"/>
  <c r="X359" i="4"/>
  <c r="W359" i="4"/>
  <c r="V359" i="4"/>
  <c r="U359" i="4"/>
  <c r="R359" i="4"/>
  <c r="Q359" i="4"/>
  <c r="P359" i="4"/>
  <c r="O359" i="4"/>
  <c r="N359" i="4"/>
  <c r="K359" i="4"/>
  <c r="J359" i="4"/>
  <c r="I359" i="4"/>
  <c r="H359" i="4"/>
  <c r="G359" i="4"/>
  <c r="AF358" i="4"/>
  <c r="AE358" i="4"/>
  <c r="AD358" i="4"/>
  <c r="AC358" i="4"/>
  <c r="AB358" i="4"/>
  <c r="Y358" i="4"/>
  <c r="X358" i="4"/>
  <c r="W358" i="4"/>
  <c r="V358" i="4"/>
  <c r="U358" i="4"/>
  <c r="R358" i="4"/>
  <c r="Q358" i="4"/>
  <c r="P358" i="4"/>
  <c r="O358" i="4"/>
  <c r="N358" i="4"/>
  <c r="K358" i="4"/>
  <c r="J358" i="4"/>
  <c r="I358" i="4"/>
  <c r="H358" i="4"/>
  <c r="G358" i="4"/>
  <c r="AL357" i="4"/>
  <c r="AK357" i="4"/>
  <c r="AJ357" i="4"/>
  <c r="AF357" i="4"/>
  <c r="AE357" i="4"/>
  <c r="AD357" i="4"/>
  <c r="AC357" i="4"/>
  <c r="AB357" i="4"/>
  <c r="Y357" i="4"/>
  <c r="Y362" i="4" s="1"/>
  <c r="X357" i="4"/>
  <c r="W357" i="4"/>
  <c r="V357" i="4"/>
  <c r="U357" i="4"/>
  <c r="R357" i="4"/>
  <c r="Q357" i="4"/>
  <c r="P357" i="4"/>
  <c r="O357" i="4"/>
  <c r="N357" i="4"/>
  <c r="K357" i="4"/>
  <c r="J357" i="4"/>
  <c r="I357" i="4"/>
  <c r="H357" i="4"/>
  <c r="G357" i="4"/>
  <c r="AQ355" i="4"/>
  <c r="AP355" i="4"/>
  <c r="AO355" i="4"/>
  <c r="AN355" i="4"/>
  <c r="AG355" i="4"/>
  <c r="Z355" i="4"/>
  <c r="S355" i="4"/>
  <c r="L355" i="4"/>
  <c r="F355" i="4"/>
  <c r="AQ354" i="4"/>
  <c r="AP354" i="4"/>
  <c r="AO354" i="4"/>
  <c r="AN354" i="4"/>
  <c r="AG354" i="4"/>
  <c r="Z354" i="4"/>
  <c r="S354" i="4"/>
  <c r="L354" i="4"/>
  <c r="F354" i="4"/>
  <c r="AQ353" i="4"/>
  <c r="AP353" i="4"/>
  <c r="AO353" i="4"/>
  <c r="AN353" i="4"/>
  <c r="AG353" i="4"/>
  <c r="Z353" i="4"/>
  <c r="S353" i="4"/>
  <c r="L353" i="4"/>
  <c r="F353" i="4"/>
  <c r="AQ352" i="4"/>
  <c r="AP352" i="4"/>
  <c r="AO352" i="4"/>
  <c r="AN352" i="4"/>
  <c r="AG352" i="4"/>
  <c r="Z352" i="4"/>
  <c r="S352" i="4"/>
  <c r="L352" i="4"/>
  <c r="F352" i="4"/>
  <c r="AQ351" i="4"/>
  <c r="AP351" i="4"/>
  <c r="AO351" i="4"/>
  <c r="AN351" i="4"/>
  <c r="AG351" i="4"/>
  <c r="Z351" i="4"/>
  <c r="S351" i="4"/>
  <c r="L351" i="4"/>
  <c r="F351" i="4"/>
  <c r="AQ350" i="4"/>
  <c r="AP350" i="4"/>
  <c r="AO350" i="4"/>
  <c r="AN350" i="4"/>
  <c r="AG350" i="4"/>
  <c r="Z350" i="4"/>
  <c r="S350" i="4"/>
  <c r="L350" i="4"/>
  <c r="F350" i="4"/>
  <c r="AQ349" i="4"/>
  <c r="AP349" i="4"/>
  <c r="AO349" i="4"/>
  <c r="AN349" i="4"/>
  <c r="AF349" i="4"/>
  <c r="AE349" i="4"/>
  <c r="AD349" i="4"/>
  <c r="AC349" i="4"/>
  <c r="AB349" i="4"/>
  <c r="X349" i="4"/>
  <c r="W349" i="4"/>
  <c r="V349" i="4"/>
  <c r="U349" i="4"/>
  <c r="R349" i="4"/>
  <c r="Q349" i="4"/>
  <c r="P349" i="4"/>
  <c r="O349" i="4"/>
  <c r="N349" i="4"/>
  <c r="K349" i="4"/>
  <c r="J349" i="4"/>
  <c r="I349" i="4"/>
  <c r="H349" i="4"/>
  <c r="G349" i="4"/>
  <c r="F349" i="4"/>
  <c r="AF348" i="4"/>
  <c r="AE348" i="4"/>
  <c r="AD348" i="4"/>
  <c r="AC348" i="4"/>
  <c r="AB348" i="4"/>
  <c r="Y348" i="4"/>
  <c r="X348" i="4"/>
  <c r="W348" i="4"/>
  <c r="V348" i="4"/>
  <c r="U348" i="4"/>
  <c r="R348" i="4"/>
  <c r="Q348" i="4"/>
  <c r="P348" i="4"/>
  <c r="O348" i="4"/>
  <c r="N348" i="4"/>
  <c r="K348" i="4"/>
  <c r="J348" i="4"/>
  <c r="I348" i="4"/>
  <c r="H348" i="4"/>
  <c r="G348" i="4"/>
  <c r="AF347" i="4"/>
  <c r="AE347" i="4"/>
  <c r="AD347" i="4"/>
  <c r="AC347" i="4"/>
  <c r="AB347" i="4"/>
  <c r="Y347" i="4"/>
  <c r="X347" i="4"/>
  <c r="W347" i="4"/>
  <c r="V347" i="4"/>
  <c r="U347" i="4"/>
  <c r="R347" i="4"/>
  <c r="Q347" i="4"/>
  <c r="P347" i="4"/>
  <c r="O347" i="4"/>
  <c r="N347" i="4"/>
  <c r="K347" i="4"/>
  <c r="J347" i="4"/>
  <c r="I347" i="4"/>
  <c r="H347" i="4"/>
  <c r="G347" i="4"/>
  <c r="AF346" i="4"/>
  <c r="AE346" i="4"/>
  <c r="AD346" i="4"/>
  <c r="AC346" i="4"/>
  <c r="AB346" i="4"/>
  <c r="Y346" i="4"/>
  <c r="X346" i="4"/>
  <c r="W346" i="4"/>
  <c r="V346" i="4"/>
  <c r="U346" i="4"/>
  <c r="R346" i="4"/>
  <c r="Q346" i="4"/>
  <c r="P346" i="4"/>
  <c r="O346" i="4"/>
  <c r="N346" i="4"/>
  <c r="K346" i="4"/>
  <c r="J346" i="4"/>
  <c r="I346" i="4"/>
  <c r="H346" i="4"/>
  <c r="G346" i="4"/>
  <c r="AF345" i="4"/>
  <c r="AE345" i="4"/>
  <c r="AD345" i="4"/>
  <c r="AC345" i="4"/>
  <c r="AB345" i="4"/>
  <c r="Y345" i="4"/>
  <c r="X345" i="4"/>
  <c r="W345" i="4"/>
  <c r="V345" i="4"/>
  <c r="U345" i="4"/>
  <c r="R345" i="4"/>
  <c r="Q345" i="4"/>
  <c r="P345" i="4"/>
  <c r="O345" i="4"/>
  <c r="N345" i="4"/>
  <c r="K345" i="4"/>
  <c r="J345" i="4"/>
  <c r="I345" i="4"/>
  <c r="H345" i="4"/>
  <c r="G345" i="4"/>
  <c r="AL344" i="4"/>
  <c r="AK344" i="4"/>
  <c r="AJ344" i="4"/>
  <c r="AF344" i="4"/>
  <c r="AE344" i="4"/>
  <c r="AD344" i="4"/>
  <c r="AC344" i="4"/>
  <c r="AB344" i="4"/>
  <c r="Y344" i="4"/>
  <c r="Y349" i="4" s="1"/>
  <c r="X344" i="4"/>
  <c r="W344" i="4"/>
  <c r="V344" i="4"/>
  <c r="U344" i="4"/>
  <c r="R344" i="4"/>
  <c r="Q344" i="4"/>
  <c r="P344" i="4"/>
  <c r="O344" i="4"/>
  <c r="N344" i="4"/>
  <c r="K344" i="4"/>
  <c r="J344" i="4"/>
  <c r="I344" i="4"/>
  <c r="H344" i="4"/>
  <c r="G344" i="4"/>
  <c r="AQ342" i="4"/>
  <c r="AP342" i="4"/>
  <c r="AO342" i="4"/>
  <c r="AN342" i="4"/>
  <c r="AG342" i="4"/>
  <c r="Z342" i="4"/>
  <c r="S342" i="4"/>
  <c r="L342" i="4"/>
  <c r="F342" i="4"/>
  <c r="AQ341" i="4"/>
  <c r="AP341" i="4"/>
  <c r="AO341" i="4"/>
  <c r="AN341" i="4"/>
  <c r="AG341" i="4"/>
  <c r="Z341" i="4"/>
  <c r="S341" i="4"/>
  <c r="L341" i="4"/>
  <c r="F341" i="4"/>
  <c r="AQ340" i="4"/>
  <c r="AP340" i="4"/>
  <c r="AO340" i="4"/>
  <c r="AN340" i="4"/>
  <c r="AG340" i="4"/>
  <c r="Z340" i="4"/>
  <c r="S340" i="4"/>
  <c r="L340" i="4"/>
  <c r="F340" i="4"/>
  <c r="AQ339" i="4"/>
  <c r="AP339" i="4"/>
  <c r="AO339" i="4"/>
  <c r="AN339" i="4"/>
  <c r="AG339" i="4"/>
  <c r="Z339" i="4"/>
  <c r="S339" i="4"/>
  <c r="L339" i="4"/>
  <c r="F339" i="4"/>
  <c r="AQ338" i="4"/>
  <c r="AP338" i="4"/>
  <c r="AO338" i="4"/>
  <c r="AN338" i="4"/>
  <c r="AG338" i="4"/>
  <c r="Z338" i="4"/>
  <c r="S338" i="4"/>
  <c r="L338" i="4"/>
  <c r="F338" i="4"/>
  <c r="AQ337" i="4"/>
  <c r="AP337" i="4"/>
  <c r="AO337" i="4"/>
  <c r="AN337" i="4"/>
  <c r="AG337" i="4"/>
  <c r="Z337" i="4"/>
  <c r="S337" i="4"/>
  <c r="L337" i="4"/>
  <c r="F337" i="4"/>
  <c r="AQ336" i="4"/>
  <c r="AP336" i="4"/>
  <c r="AO336" i="4"/>
  <c r="AN336" i="4"/>
  <c r="AF336" i="4"/>
  <c r="AE336" i="4"/>
  <c r="AD336" i="4"/>
  <c r="AC336" i="4"/>
  <c r="AB336" i="4"/>
  <c r="X336" i="4"/>
  <c r="W336" i="4"/>
  <c r="V336" i="4"/>
  <c r="U336" i="4"/>
  <c r="R336" i="4"/>
  <c r="Q336" i="4"/>
  <c r="P336" i="4"/>
  <c r="O336" i="4"/>
  <c r="N336" i="4"/>
  <c r="K336" i="4"/>
  <c r="J336" i="4"/>
  <c r="I336" i="4"/>
  <c r="H336" i="4"/>
  <c r="G336" i="4"/>
  <c r="F336" i="4"/>
  <c r="AF335" i="4"/>
  <c r="AE335" i="4"/>
  <c r="AD335" i="4"/>
  <c r="AC335" i="4"/>
  <c r="AB335" i="4"/>
  <c r="Y335" i="4"/>
  <c r="X335" i="4"/>
  <c r="W335" i="4"/>
  <c r="V335" i="4"/>
  <c r="U335" i="4"/>
  <c r="R335" i="4"/>
  <c r="Q335" i="4"/>
  <c r="P335" i="4"/>
  <c r="O335" i="4"/>
  <c r="N335" i="4"/>
  <c r="K335" i="4"/>
  <c r="J335" i="4"/>
  <c r="I335" i="4"/>
  <c r="H335" i="4"/>
  <c r="G335" i="4"/>
  <c r="AF334" i="4"/>
  <c r="AE334" i="4"/>
  <c r="AD334" i="4"/>
  <c r="AC334" i="4"/>
  <c r="AB334" i="4"/>
  <c r="Y334" i="4"/>
  <c r="X334" i="4"/>
  <c r="W334" i="4"/>
  <c r="V334" i="4"/>
  <c r="U334" i="4"/>
  <c r="R334" i="4"/>
  <c r="Q334" i="4"/>
  <c r="P334" i="4"/>
  <c r="O334" i="4"/>
  <c r="N334" i="4"/>
  <c r="K334" i="4"/>
  <c r="J334" i="4"/>
  <c r="I334" i="4"/>
  <c r="H334" i="4"/>
  <c r="G334" i="4"/>
  <c r="AF333" i="4"/>
  <c r="AE333" i="4"/>
  <c r="AD333" i="4"/>
  <c r="AC333" i="4"/>
  <c r="AB333" i="4"/>
  <c r="Y333" i="4"/>
  <c r="X333" i="4"/>
  <c r="W333" i="4"/>
  <c r="V333" i="4"/>
  <c r="U333" i="4"/>
  <c r="R333" i="4"/>
  <c r="Q333" i="4"/>
  <c r="P333" i="4"/>
  <c r="O333" i="4"/>
  <c r="N333" i="4"/>
  <c r="K333" i="4"/>
  <c r="J333" i="4"/>
  <c r="I333" i="4"/>
  <c r="H333" i="4"/>
  <c r="G333" i="4"/>
  <c r="AF332" i="4"/>
  <c r="AE332" i="4"/>
  <c r="AD332" i="4"/>
  <c r="AC332" i="4"/>
  <c r="AB332" i="4"/>
  <c r="Y332" i="4"/>
  <c r="X332" i="4"/>
  <c r="W332" i="4"/>
  <c r="V332" i="4"/>
  <c r="U332" i="4"/>
  <c r="R332" i="4"/>
  <c r="Q332" i="4"/>
  <c r="P332" i="4"/>
  <c r="O332" i="4"/>
  <c r="N332" i="4"/>
  <c r="K332" i="4"/>
  <c r="J332" i="4"/>
  <c r="I332" i="4"/>
  <c r="H332" i="4"/>
  <c r="G332" i="4"/>
  <c r="AL331" i="4"/>
  <c r="AK331" i="4"/>
  <c r="AJ331" i="4"/>
  <c r="AF331" i="4"/>
  <c r="AE331" i="4"/>
  <c r="AD331" i="4"/>
  <c r="AC331" i="4"/>
  <c r="AB331" i="4"/>
  <c r="Y331" i="4"/>
  <c r="Y336" i="4" s="1"/>
  <c r="X331" i="4"/>
  <c r="W331" i="4"/>
  <c r="V331" i="4"/>
  <c r="U331" i="4"/>
  <c r="R331" i="4"/>
  <c r="Q331" i="4"/>
  <c r="P331" i="4"/>
  <c r="O331" i="4"/>
  <c r="N331" i="4"/>
  <c r="K331" i="4"/>
  <c r="J331" i="4"/>
  <c r="I331" i="4"/>
  <c r="H331" i="4"/>
  <c r="G331" i="4"/>
  <c r="AQ329" i="4"/>
  <c r="AP329" i="4"/>
  <c r="AO329" i="4"/>
  <c r="AN329" i="4"/>
  <c r="AG329" i="4"/>
  <c r="Z329" i="4"/>
  <c r="S329" i="4"/>
  <c r="L329" i="4"/>
  <c r="F329" i="4"/>
  <c r="AQ328" i="4"/>
  <c r="AP328" i="4"/>
  <c r="AO328" i="4"/>
  <c r="AN328" i="4"/>
  <c r="AG328" i="4"/>
  <c r="Z328" i="4"/>
  <c r="S328" i="4"/>
  <c r="L328" i="4"/>
  <c r="F328" i="4"/>
  <c r="AQ327" i="4"/>
  <c r="AP327" i="4"/>
  <c r="AO327" i="4"/>
  <c r="AN327" i="4"/>
  <c r="AG327" i="4"/>
  <c r="Z327" i="4"/>
  <c r="S327" i="4"/>
  <c r="L327" i="4"/>
  <c r="F327" i="4"/>
  <c r="AQ326" i="4"/>
  <c r="AP326" i="4"/>
  <c r="AO326" i="4"/>
  <c r="AN326" i="4"/>
  <c r="AG326" i="4"/>
  <c r="Z326" i="4"/>
  <c r="S326" i="4"/>
  <c r="L326" i="4"/>
  <c r="F326" i="4"/>
  <c r="AQ325" i="4"/>
  <c r="AP325" i="4"/>
  <c r="AO325" i="4"/>
  <c r="AN325" i="4"/>
  <c r="AG325" i="4"/>
  <c r="Z325" i="4"/>
  <c r="S325" i="4"/>
  <c r="L325" i="4"/>
  <c r="F325" i="4"/>
  <c r="AQ324" i="4"/>
  <c r="AP324" i="4"/>
  <c r="AO324" i="4"/>
  <c r="AN324" i="4"/>
  <c r="AG324" i="4"/>
  <c r="Z324" i="4"/>
  <c r="S324" i="4"/>
  <c r="L324" i="4"/>
  <c r="F324" i="4"/>
  <c r="AQ323" i="4"/>
  <c r="AP323" i="4"/>
  <c r="AO323" i="4"/>
  <c r="AN323" i="4"/>
  <c r="AF323" i="4"/>
  <c r="AE323" i="4"/>
  <c r="AD323" i="4"/>
  <c r="AC323" i="4"/>
  <c r="AB323" i="4"/>
  <c r="X323" i="4"/>
  <c r="W323" i="4"/>
  <c r="V323" i="4"/>
  <c r="U323" i="4"/>
  <c r="R323" i="4"/>
  <c r="Q323" i="4"/>
  <c r="P323" i="4"/>
  <c r="O323" i="4"/>
  <c r="N323" i="4"/>
  <c r="K323" i="4"/>
  <c r="J323" i="4"/>
  <c r="I323" i="4"/>
  <c r="H323" i="4"/>
  <c r="G323" i="4"/>
  <c r="F323" i="4"/>
  <c r="AF322" i="4"/>
  <c r="AE322" i="4"/>
  <c r="AD322" i="4"/>
  <c r="AC322" i="4"/>
  <c r="AB322" i="4"/>
  <c r="Y322" i="4"/>
  <c r="X322" i="4"/>
  <c r="W322" i="4"/>
  <c r="V322" i="4"/>
  <c r="U322" i="4"/>
  <c r="R322" i="4"/>
  <c r="Q322" i="4"/>
  <c r="P322" i="4"/>
  <c r="O322" i="4"/>
  <c r="N322" i="4"/>
  <c r="K322" i="4"/>
  <c r="J322" i="4"/>
  <c r="I322" i="4"/>
  <c r="H322" i="4"/>
  <c r="G322" i="4"/>
  <c r="AF321" i="4"/>
  <c r="AE321" i="4"/>
  <c r="AD321" i="4"/>
  <c r="AC321" i="4"/>
  <c r="AB321" i="4"/>
  <c r="Y321" i="4"/>
  <c r="X321" i="4"/>
  <c r="W321" i="4"/>
  <c r="V321" i="4"/>
  <c r="U321" i="4"/>
  <c r="R321" i="4"/>
  <c r="Q321" i="4"/>
  <c r="P321" i="4"/>
  <c r="O321" i="4"/>
  <c r="N321" i="4"/>
  <c r="K321" i="4"/>
  <c r="J321" i="4"/>
  <c r="I321" i="4"/>
  <c r="H321" i="4"/>
  <c r="G321" i="4"/>
  <c r="AF320" i="4"/>
  <c r="AE320" i="4"/>
  <c r="AD320" i="4"/>
  <c r="AC320" i="4"/>
  <c r="AB320" i="4"/>
  <c r="Y320" i="4"/>
  <c r="X320" i="4"/>
  <c r="W320" i="4"/>
  <c r="V320" i="4"/>
  <c r="U320" i="4"/>
  <c r="R320" i="4"/>
  <c r="Q320" i="4"/>
  <c r="P320" i="4"/>
  <c r="O320" i="4"/>
  <c r="N320" i="4"/>
  <c r="K320" i="4"/>
  <c r="J320" i="4"/>
  <c r="I320" i="4"/>
  <c r="H320" i="4"/>
  <c r="G320" i="4"/>
  <c r="AF319" i="4"/>
  <c r="AE319" i="4"/>
  <c r="AD319" i="4"/>
  <c r="AC319" i="4"/>
  <c r="AB319" i="4"/>
  <c r="Y319" i="4"/>
  <c r="X319" i="4"/>
  <c r="W319" i="4"/>
  <c r="V319" i="4"/>
  <c r="U319" i="4"/>
  <c r="R319" i="4"/>
  <c r="Q319" i="4"/>
  <c r="P319" i="4"/>
  <c r="O319" i="4"/>
  <c r="N319" i="4"/>
  <c r="K319" i="4"/>
  <c r="J319" i="4"/>
  <c r="I319" i="4"/>
  <c r="H319" i="4"/>
  <c r="G319" i="4"/>
  <c r="AL318" i="4"/>
  <c r="AK318" i="4"/>
  <c r="AJ318" i="4"/>
  <c r="AF318" i="4"/>
  <c r="AE318" i="4"/>
  <c r="AD318" i="4"/>
  <c r="AC318" i="4"/>
  <c r="AB318" i="4"/>
  <c r="Y318" i="4"/>
  <c r="Y323" i="4" s="1"/>
  <c r="X318" i="4"/>
  <c r="W318" i="4"/>
  <c r="V318" i="4"/>
  <c r="U318" i="4"/>
  <c r="R318" i="4"/>
  <c r="Q318" i="4"/>
  <c r="P318" i="4"/>
  <c r="O318" i="4"/>
  <c r="N318" i="4"/>
  <c r="K318" i="4"/>
  <c r="J318" i="4"/>
  <c r="I318" i="4"/>
  <c r="H318" i="4"/>
  <c r="G318" i="4"/>
  <c r="AQ316" i="4"/>
  <c r="AP316" i="4"/>
  <c r="AO316" i="4"/>
  <c r="AN316" i="4"/>
  <c r="AG316" i="4"/>
  <c r="Z316" i="4"/>
  <c r="S316" i="4"/>
  <c r="L316" i="4"/>
  <c r="F316" i="4"/>
  <c r="AQ315" i="4"/>
  <c r="AP315" i="4"/>
  <c r="AO315" i="4"/>
  <c r="AN315" i="4"/>
  <c r="AG315" i="4"/>
  <c r="Z315" i="4"/>
  <c r="S315" i="4"/>
  <c r="L315" i="4"/>
  <c r="F315" i="4"/>
  <c r="AQ314" i="4"/>
  <c r="AP314" i="4"/>
  <c r="AO314" i="4"/>
  <c r="AN314" i="4"/>
  <c r="AG314" i="4"/>
  <c r="Z314" i="4"/>
  <c r="S314" i="4"/>
  <c r="L314" i="4"/>
  <c r="F314" i="4"/>
  <c r="AQ313" i="4"/>
  <c r="AP313" i="4"/>
  <c r="AO313" i="4"/>
  <c r="AN313" i="4"/>
  <c r="AG313" i="4"/>
  <c r="Z313" i="4"/>
  <c r="S313" i="4"/>
  <c r="L313" i="4"/>
  <c r="F313" i="4"/>
  <c r="AQ312" i="4"/>
  <c r="AP312" i="4"/>
  <c r="AO312" i="4"/>
  <c r="AN312" i="4"/>
  <c r="AG312" i="4"/>
  <c r="Z312" i="4"/>
  <c r="S312" i="4"/>
  <c r="L312" i="4"/>
  <c r="F312" i="4"/>
  <c r="AQ311" i="4"/>
  <c r="AP311" i="4"/>
  <c r="AO311" i="4"/>
  <c r="AN311" i="4"/>
  <c r="AG311" i="4"/>
  <c r="Z311" i="4"/>
  <c r="S311" i="4"/>
  <c r="L311" i="4"/>
  <c r="F311" i="4"/>
  <c r="AQ310" i="4"/>
  <c r="AP310" i="4"/>
  <c r="AO310" i="4"/>
  <c r="AN310" i="4"/>
  <c r="AF310" i="4"/>
  <c r="AE310" i="4"/>
  <c r="AD310" i="4"/>
  <c r="AC310" i="4"/>
  <c r="AB310" i="4"/>
  <c r="X310" i="4"/>
  <c r="W310" i="4"/>
  <c r="V310" i="4"/>
  <c r="U310" i="4"/>
  <c r="R310" i="4"/>
  <c r="Q310" i="4"/>
  <c r="P310" i="4"/>
  <c r="O310" i="4"/>
  <c r="N310" i="4"/>
  <c r="K310" i="4"/>
  <c r="J310" i="4"/>
  <c r="I310" i="4"/>
  <c r="H310" i="4"/>
  <c r="G310" i="4"/>
  <c r="F310" i="4"/>
  <c r="AF309" i="4"/>
  <c r="AE309" i="4"/>
  <c r="AD309" i="4"/>
  <c r="AC309" i="4"/>
  <c r="AB309" i="4"/>
  <c r="Y309" i="4"/>
  <c r="X309" i="4"/>
  <c r="W309" i="4"/>
  <c r="V309" i="4"/>
  <c r="U309" i="4"/>
  <c r="R309" i="4"/>
  <c r="Q309" i="4"/>
  <c r="P309" i="4"/>
  <c r="O309" i="4"/>
  <c r="N309" i="4"/>
  <c r="K309" i="4"/>
  <c r="J309" i="4"/>
  <c r="I309" i="4"/>
  <c r="H309" i="4"/>
  <c r="G309" i="4"/>
  <c r="AF308" i="4"/>
  <c r="AE308" i="4"/>
  <c r="AD308" i="4"/>
  <c r="AC308" i="4"/>
  <c r="AB308" i="4"/>
  <c r="Y308" i="4"/>
  <c r="X308" i="4"/>
  <c r="W308" i="4"/>
  <c r="V308" i="4"/>
  <c r="U308" i="4"/>
  <c r="R308" i="4"/>
  <c r="Q308" i="4"/>
  <c r="P308" i="4"/>
  <c r="O308" i="4"/>
  <c r="N308" i="4"/>
  <c r="K308" i="4"/>
  <c r="J308" i="4"/>
  <c r="I308" i="4"/>
  <c r="H308" i="4"/>
  <c r="G308" i="4"/>
  <c r="AF307" i="4"/>
  <c r="AE307" i="4"/>
  <c r="AD307" i="4"/>
  <c r="AC307" i="4"/>
  <c r="AB307" i="4"/>
  <c r="Y307" i="4"/>
  <c r="X307" i="4"/>
  <c r="W307" i="4"/>
  <c r="V307" i="4"/>
  <c r="U307" i="4"/>
  <c r="R307" i="4"/>
  <c r="Q307" i="4"/>
  <c r="P307" i="4"/>
  <c r="O307" i="4"/>
  <c r="N307" i="4"/>
  <c r="K307" i="4"/>
  <c r="J307" i="4"/>
  <c r="I307" i="4"/>
  <c r="H307" i="4"/>
  <c r="G307" i="4"/>
  <c r="AF306" i="4"/>
  <c r="AE306" i="4"/>
  <c r="AD306" i="4"/>
  <c r="AC306" i="4"/>
  <c r="AB306" i="4"/>
  <c r="Y306" i="4"/>
  <c r="X306" i="4"/>
  <c r="W306" i="4"/>
  <c r="V306" i="4"/>
  <c r="U306" i="4"/>
  <c r="R306" i="4"/>
  <c r="Q306" i="4"/>
  <c r="P306" i="4"/>
  <c r="O306" i="4"/>
  <c r="N306" i="4"/>
  <c r="K306" i="4"/>
  <c r="J306" i="4"/>
  <c r="I306" i="4"/>
  <c r="H306" i="4"/>
  <c r="G306" i="4"/>
  <c r="AL305" i="4"/>
  <c r="AK305" i="4"/>
  <c r="AJ305" i="4"/>
  <c r="AF305" i="4"/>
  <c r="AE305" i="4"/>
  <c r="AD305" i="4"/>
  <c r="AC305" i="4"/>
  <c r="AB305" i="4"/>
  <c r="Y305" i="4"/>
  <c r="Y310" i="4" s="1"/>
  <c r="X305" i="4"/>
  <c r="W305" i="4"/>
  <c r="V305" i="4"/>
  <c r="U305" i="4"/>
  <c r="R305" i="4"/>
  <c r="Q305" i="4"/>
  <c r="P305" i="4"/>
  <c r="O305" i="4"/>
  <c r="N305" i="4"/>
  <c r="K305" i="4"/>
  <c r="J305" i="4"/>
  <c r="I305" i="4"/>
  <c r="H305" i="4"/>
  <c r="G305" i="4"/>
  <c r="AQ303" i="4"/>
  <c r="AP303" i="4"/>
  <c r="AO303" i="4"/>
  <c r="AN303" i="4"/>
  <c r="AG303" i="4"/>
  <c r="Z303" i="4"/>
  <c r="S303" i="4"/>
  <c r="L303" i="4"/>
  <c r="F303" i="4"/>
  <c r="AQ302" i="4"/>
  <c r="AP302" i="4"/>
  <c r="AO302" i="4"/>
  <c r="AN302" i="4"/>
  <c r="AG302" i="4"/>
  <c r="Z302" i="4"/>
  <c r="S302" i="4"/>
  <c r="L302" i="4"/>
  <c r="F302" i="4"/>
  <c r="AQ301" i="4"/>
  <c r="AP301" i="4"/>
  <c r="AO301" i="4"/>
  <c r="AN301" i="4"/>
  <c r="AG301" i="4"/>
  <c r="Z301" i="4"/>
  <c r="S301" i="4"/>
  <c r="L301" i="4"/>
  <c r="F301" i="4"/>
  <c r="AQ300" i="4"/>
  <c r="AP300" i="4"/>
  <c r="AO300" i="4"/>
  <c r="AN300" i="4"/>
  <c r="AG300" i="4"/>
  <c r="Z300" i="4"/>
  <c r="S300" i="4"/>
  <c r="L300" i="4"/>
  <c r="F300" i="4"/>
  <c r="AQ299" i="4"/>
  <c r="AP299" i="4"/>
  <c r="AO299" i="4"/>
  <c r="AN299" i="4"/>
  <c r="AG299" i="4"/>
  <c r="Z299" i="4"/>
  <c r="S299" i="4"/>
  <c r="L299" i="4"/>
  <c r="F299" i="4"/>
  <c r="AQ298" i="4"/>
  <c r="AP298" i="4"/>
  <c r="AO298" i="4"/>
  <c r="AN298" i="4"/>
  <c r="AG298" i="4"/>
  <c r="Z298" i="4"/>
  <c r="S298" i="4"/>
  <c r="L298" i="4"/>
  <c r="F298" i="4"/>
  <c r="AQ297" i="4"/>
  <c r="AP297" i="4"/>
  <c r="AO297" i="4"/>
  <c r="AN297" i="4"/>
  <c r="AF297" i="4"/>
  <c r="AE297" i="4"/>
  <c r="AD297" i="4"/>
  <c r="AC297" i="4"/>
  <c r="AB297" i="4"/>
  <c r="X297" i="4"/>
  <c r="W297" i="4"/>
  <c r="V297" i="4"/>
  <c r="U297" i="4"/>
  <c r="R297" i="4"/>
  <c r="Q297" i="4"/>
  <c r="P297" i="4"/>
  <c r="O297" i="4"/>
  <c r="N297" i="4"/>
  <c r="K297" i="4"/>
  <c r="J297" i="4"/>
  <c r="I297" i="4"/>
  <c r="H297" i="4"/>
  <c r="G297" i="4"/>
  <c r="F297" i="4"/>
  <c r="AF296" i="4"/>
  <c r="AE296" i="4"/>
  <c r="AD296" i="4"/>
  <c r="AC296" i="4"/>
  <c r="AB296" i="4"/>
  <c r="Y296" i="4"/>
  <c r="X296" i="4"/>
  <c r="W296" i="4"/>
  <c r="V296" i="4"/>
  <c r="U296" i="4"/>
  <c r="R296" i="4"/>
  <c r="Q296" i="4"/>
  <c r="P296" i="4"/>
  <c r="O296" i="4"/>
  <c r="N296" i="4"/>
  <c r="K296" i="4"/>
  <c r="J296" i="4"/>
  <c r="I296" i="4"/>
  <c r="H296" i="4"/>
  <c r="G296" i="4"/>
  <c r="AF295" i="4"/>
  <c r="AE295" i="4"/>
  <c r="AD295" i="4"/>
  <c r="AC295" i="4"/>
  <c r="AB295" i="4"/>
  <c r="Y295" i="4"/>
  <c r="X295" i="4"/>
  <c r="W295" i="4"/>
  <c r="V295" i="4"/>
  <c r="U295" i="4"/>
  <c r="R295" i="4"/>
  <c r="Q295" i="4"/>
  <c r="P295" i="4"/>
  <c r="O295" i="4"/>
  <c r="N295" i="4"/>
  <c r="K295" i="4"/>
  <c r="J295" i="4"/>
  <c r="I295" i="4"/>
  <c r="H295" i="4"/>
  <c r="G295" i="4"/>
  <c r="AF294" i="4"/>
  <c r="AE294" i="4"/>
  <c r="AD294" i="4"/>
  <c r="AC294" i="4"/>
  <c r="AB294" i="4"/>
  <c r="Y294" i="4"/>
  <c r="X294" i="4"/>
  <c r="W294" i="4"/>
  <c r="V294" i="4"/>
  <c r="U294" i="4"/>
  <c r="R294" i="4"/>
  <c r="Q294" i="4"/>
  <c r="P294" i="4"/>
  <c r="O294" i="4"/>
  <c r="N294" i="4"/>
  <c r="K294" i="4"/>
  <c r="J294" i="4"/>
  <c r="I294" i="4"/>
  <c r="H294" i="4"/>
  <c r="G294" i="4"/>
  <c r="AF293" i="4"/>
  <c r="AE293" i="4"/>
  <c r="AD293" i="4"/>
  <c r="AC293" i="4"/>
  <c r="AB293" i="4"/>
  <c r="Y293" i="4"/>
  <c r="X293" i="4"/>
  <c r="W293" i="4"/>
  <c r="V293" i="4"/>
  <c r="U293" i="4"/>
  <c r="R293" i="4"/>
  <c r="Q293" i="4"/>
  <c r="P293" i="4"/>
  <c r="O293" i="4"/>
  <c r="N293" i="4"/>
  <c r="K293" i="4"/>
  <c r="J293" i="4"/>
  <c r="I293" i="4"/>
  <c r="H293" i="4"/>
  <c r="G293" i="4"/>
  <c r="AL292" i="4"/>
  <c r="AK292" i="4"/>
  <c r="AJ292" i="4"/>
  <c r="AF292" i="4"/>
  <c r="AE292" i="4"/>
  <c r="AD292" i="4"/>
  <c r="AC292" i="4"/>
  <c r="AB292" i="4"/>
  <c r="Y292" i="4"/>
  <c r="Y297" i="4" s="1"/>
  <c r="X292" i="4"/>
  <c r="W292" i="4"/>
  <c r="V292" i="4"/>
  <c r="U292" i="4"/>
  <c r="R292" i="4"/>
  <c r="Q292" i="4"/>
  <c r="P292" i="4"/>
  <c r="O292" i="4"/>
  <c r="N292" i="4"/>
  <c r="K292" i="4"/>
  <c r="J292" i="4"/>
  <c r="I292" i="4"/>
  <c r="H292" i="4"/>
  <c r="G292" i="4"/>
  <c r="AQ290" i="4"/>
  <c r="AP290" i="4"/>
  <c r="AO290" i="4"/>
  <c r="AN290" i="4"/>
  <c r="AG290" i="4"/>
  <c r="Z290" i="4"/>
  <c r="S290" i="4"/>
  <c r="L290" i="4"/>
  <c r="F290" i="4"/>
  <c r="AQ289" i="4"/>
  <c r="AP289" i="4"/>
  <c r="AO289" i="4"/>
  <c r="AN289" i="4"/>
  <c r="AG289" i="4"/>
  <c r="Z289" i="4"/>
  <c r="S289" i="4"/>
  <c r="L289" i="4"/>
  <c r="F289" i="4"/>
  <c r="AQ288" i="4"/>
  <c r="AP288" i="4"/>
  <c r="AO288" i="4"/>
  <c r="AN288" i="4"/>
  <c r="AG288" i="4"/>
  <c r="Z288" i="4"/>
  <c r="S288" i="4"/>
  <c r="L288" i="4"/>
  <c r="F288" i="4"/>
  <c r="AQ287" i="4"/>
  <c r="AP287" i="4"/>
  <c r="AO287" i="4"/>
  <c r="AN287" i="4"/>
  <c r="AG287" i="4"/>
  <c r="Z287" i="4"/>
  <c r="S287" i="4"/>
  <c r="L287" i="4"/>
  <c r="F287" i="4"/>
  <c r="AQ286" i="4"/>
  <c r="AP286" i="4"/>
  <c r="AO286" i="4"/>
  <c r="AN286" i="4"/>
  <c r="AG286" i="4"/>
  <c r="Z286" i="4"/>
  <c r="S286" i="4"/>
  <c r="L286" i="4"/>
  <c r="F286" i="4"/>
  <c r="AQ285" i="4"/>
  <c r="AP285" i="4"/>
  <c r="AO285" i="4"/>
  <c r="AN285" i="4"/>
  <c r="AG285" i="4"/>
  <c r="Z285" i="4"/>
  <c r="S285" i="4"/>
  <c r="L285" i="4"/>
  <c r="F285" i="4"/>
  <c r="AQ284" i="4"/>
  <c r="AP284" i="4"/>
  <c r="AO284" i="4"/>
  <c r="AN284" i="4"/>
  <c r="AF284" i="4"/>
  <c r="AE284" i="4"/>
  <c r="AD284" i="4"/>
  <c r="AC284" i="4"/>
  <c r="AB284" i="4"/>
  <c r="X284" i="4"/>
  <c r="W284" i="4"/>
  <c r="V284" i="4"/>
  <c r="U284" i="4"/>
  <c r="R284" i="4"/>
  <c r="Q284" i="4"/>
  <c r="P284" i="4"/>
  <c r="O284" i="4"/>
  <c r="N284" i="4"/>
  <c r="K284" i="4"/>
  <c r="J284" i="4"/>
  <c r="I284" i="4"/>
  <c r="H284" i="4"/>
  <c r="G284" i="4"/>
  <c r="F284" i="4"/>
  <c r="AF283" i="4"/>
  <c r="AE283" i="4"/>
  <c r="AD283" i="4"/>
  <c r="AC283" i="4"/>
  <c r="AB283" i="4"/>
  <c r="Y283" i="4"/>
  <c r="X283" i="4"/>
  <c r="W283" i="4"/>
  <c r="V283" i="4"/>
  <c r="U283" i="4"/>
  <c r="R283" i="4"/>
  <c r="Q283" i="4"/>
  <c r="P283" i="4"/>
  <c r="O283" i="4"/>
  <c r="N283" i="4"/>
  <c r="K283" i="4"/>
  <c r="J283" i="4"/>
  <c r="I283" i="4"/>
  <c r="H283" i="4"/>
  <c r="G283" i="4"/>
  <c r="AF282" i="4"/>
  <c r="AE282" i="4"/>
  <c r="AD282" i="4"/>
  <c r="AC282" i="4"/>
  <c r="AB282" i="4"/>
  <c r="Y282" i="4"/>
  <c r="X282" i="4"/>
  <c r="W282" i="4"/>
  <c r="V282" i="4"/>
  <c r="U282" i="4"/>
  <c r="R282" i="4"/>
  <c r="Q282" i="4"/>
  <c r="P282" i="4"/>
  <c r="O282" i="4"/>
  <c r="N282" i="4"/>
  <c r="K282" i="4"/>
  <c r="J282" i="4"/>
  <c r="I282" i="4"/>
  <c r="H282" i="4"/>
  <c r="G282" i="4"/>
  <c r="AF281" i="4"/>
  <c r="AE281" i="4"/>
  <c r="AD281" i="4"/>
  <c r="AC281" i="4"/>
  <c r="AB281" i="4"/>
  <c r="Y281" i="4"/>
  <c r="X281" i="4"/>
  <c r="W281" i="4"/>
  <c r="V281" i="4"/>
  <c r="U281" i="4"/>
  <c r="R281" i="4"/>
  <c r="Q281" i="4"/>
  <c r="P281" i="4"/>
  <c r="O281" i="4"/>
  <c r="N281" i="4"/>
  <c r="K281" i="4"/>
  <c r="J281" i="4"/>
  <c r="I281" i="4"/>
  <c r="H281" i="4"/>
  <c r="G281" i="4"/>
  <c r="AF280" i="4"/>
  <c r="AE280" i="4"/>
  <c r="AD280" i="4"/>
  <c r="AC280" i="4"/>
  <c r="AB280" i="4"/>
  <c r="Y280" i="4"/>
  <c r="X280" i="4"/>
  <c r="W280" i="4"/>
  <c r="V280" i="4"/>
  <c r="U280" i="4"/>
  <c r="R280" i="4"/>
  <c r="Q280" i="4"/>
  <c r="P280" i="4"/>
  <c r="O280" i="4"/>
  <c r="N280" i="4"/>
  <c r="K280" i="4"/>
  <c r="J280" i="4"/>
  <c r="I280" i="4"/>
  <c r="H280" i="4"/>
  <c r="G280" i="4"/>
  <c r="AL279" i="4"/>
  <c r="AK279" i="4"/>
  <c r="AJ279" i="4"/>
  <c r="AF279" i="4"/>
  <c r="AE279" i="4"/>
  <c r="AD279" i="4"/>
  <c r="AC279" i="4"/>
  <c r="AB279" i="4"/>
  <c r="Y279" i="4"/>
  <c r="Y284" i="4" s="1"/>
  <c r="X279" i="4"/>
  <c r="W279" i="4"/>
  <c r="V279" i="4"/>
  <c r="U279" i="4"/>
  <c r="R279" i="4"/>
  <c r="Q279" i="4"/>
  <c r="P279" i="4"/>
  <c r="O279" i="4"/>
  <c r="N279" i="4"/>
  <c r="K279" i="4"/>
  <c r="J279" i="4"/>
  <c r="I279" i="4"/>
  <c r="H279" i="4"/>
  <c r="G279" i="4"/>
  <c r="AQ277" i="4"/>
  <c r="AP277" i="4"/>
  <c r="AO277" i="4"/>
  <c r="AN277" i="4"/>
  <c r="AG277" i="4"/>
  <c r="Z277" i="4"/>
  <c r="S277" i="4"/>
  <c r="L277" i="4"/>
  <c r="F277" i="4"/>
  <c r="AQ276" i="4"/>
  <c r="AP276" i="4"/>
  <c r="AO276" i="4"/>
  <c r="AN276" i="4"/>
  <c r="AG276" i="4"/>
  <c r="Z276" i="4"/>
  <c r="S276" i="4"/>
  <c r="L276" i="4"/>
  <c r="F276" i="4"/>
  <c r="AQ275" i="4"/>
  <c r="AP275" i="4"/>
  <c r="AO275" i="4"/>
  <c r="AN275" i="4"/>
  <c r="AG275" i="4"/>
  <c r="Z275" i="4"/>
  <c r="S275" i="4"/>
  <c r="L275" i="4"/>
  <c r="F275" i="4"/>
  <c r="AQ274" i="4"/>
  <c r="AP274" i="4"/>
  <c r="AO274" i="4"/>
  <c r="AN274" i="4"/>
  <c r="AG274" i="4"/>
  <c r="Z274" i="4"/>
  <c r="S274" i="4"/>
  <c r="L274" i="4"/>
  <c r="F274" i="4"/>
  <c r="AQ273" i="4"/>
  <c r="AP273" i="4"/>
  <c r="AO273" i="4"/>
  <c r="AN273" i="4"/>
  <c r="AG273" i="4"/>
  <c r="Z273" i="4"/>
  <c r="S273" i="4"/>
  <c r="L273" i="4"/>
  <c r="F273" i="4"/>
  <c r="AQ272" i="4"/>
  <c r="AP272" i="4"/>
  <c r="AO272" i="4"/>
  <c r="AN272" i="4"/>
  <c r="AG272" i="4"/>
  <c r="Z272" i="4"/>
  <c r="S272" i="4"/>
  <c r="L272" i="4"/>
  <c r="F272" i="4"/>
  <c r="AQ271" i="4"/>
  <c r="AP271" i="4"/>
  <c r="AO271" i="4"/>
  <c r="AN271" i="4"/>
  <c r="AF271" i="4"/>
  <c r="AE271" i="4"/>
  <c r="AD271" i="4"/>
  <c r="AC271" i="4"/>
  <c r="AB271" i="4"/>
  <c r="X271" i="4"/>
  <c r="W271" i="4"/>
  <c r="V271" i="4"/>
  <c r="U271" i="4"/>
  <c r="R271" i="4"/>
  <c r="Q271" i="4"/>
  <c r="P271" i="4"/>
  <c r="O271" i="4"/>
  <c r="N271" i="4"/>
  <c r="K271" i="4"/>
  <c r="J271" i="4"/>
  <c r="I271" i="4"/>
  <c r="H271" i="4"/>
  <c r="G271" i="4"/>
  <c r="F271" i="4"/>
  <c r="AF270" i="4"/>
  <c r="AE270" i="4"/>
  <c r="AD270" i="4"/>
  <c r="AC270" i="4"/>
  <c r="AB270" i="4"/>
  <c r="Y270" i="4"/>
  <c r="X270" i="4"/>
  <c r="W270" i="4"/>
  <c r="V270" i="4"/>
  <c r="U270" i="4"/>
  <c r="R270" i="4"/>
  <c r="Q270" i="4"/>
  <c r="P270" i="4"/>
  <c r="O270" i="4"/>
  <c r="N270" i="4"/>
  <c r="K270" i="4"/>
  <c r="J270" i="4"/>
  <c r="I270" i="4"/>
  <c r="H270" i="4"/>
  <c r="G270" i="4"/>
  <c r="AF269" i="4"/>
  <c r="AE269" i="4"/>
  <c r="AD269" i="4"/>
  <c r="AC269" i="4"/>
  <c r="AB269" i="4"/>
  <c r="Y269" i="4"/>
  <c r="X269" i="4"/>
  <c r="W269" i="4"/>
  <c r="V269" i="4"/>
  <c r="U269" i="4"/>
  <c r="R269" i="4"/>
  <c r="Q269" i="4"/>
  <c r="P269" i="4"/>
  <c r="O269" i="4"/>
  <c r="N269" i="4"/>
  <c r="K269" i="4"/>
  <c r="J269" i="4"/>
  <c r="I269" i="4"/>
  <c r="H269" i="4"/>
  <c r="G269" i="4"/>
  <c r="AF268" i="4"/>
  <c r="AE268" i="4"/>
  <c r="AD268" i="4"/>
  <c r="AC268" i="4"/>
  <c r="AB268" i="4"/>
  <c r="Y268" i="4"/>
  <c r="X268" i="4"/>
  <c r="W268" i="4"/>
  <c r="V268" i="4"/>
  <c r="U268" i="4"/>
  <c r="R268" i="4"/>
  <c r="Q268" i="4"/>
  <c r="P268" i="4"/>
  <c r="O268" i="4"/>
  <c r="N268" i="4"/>
  <c r="K268" i="4"/>
  <c r="J268" i="4"/>
  <c r="I268" i="4"/>
  <c r="H268" i="4"/>
  <c r="G268" i="4"/>
  <c r="AF267" i="4"/>
  <c r="AE267" i="4"/>
  <c r="AD267" i="4"/>
  <c r="AC267" i="4"/>
  <c r="AB267" i="4"/>
  <c r="Y267" i="4"/>
  <c r="X267" i="4"/>
  <c r="W267" i="4"/>
  <c r="V267" i="4"/>
  <c r="U267" i="4"/>
  <c r="R267" i="4"/>
  <c r="Q267" i="4"/>
  <c r="P267" i="4"/>
  <c r="O267" i="4"/>
  <c r="N267" i="4"/>
  <c r="K267" i="4"/>
  <c r="J267" i="4"/>
  <c r="I267" i="4"/>
  <c r="H267" i="4"/>
  <c r="G267" i="4"/>
  <c r="AL266" i="4"/>
  <c r="AK266" i="4"/>
  <c r="AJ266" i="4"/>
  <c r="AF266" i="4"/>
  <c r="AE266" i="4"/>
  <c r="AD266" i="4"/>
  <c r="AC266" i="4"/>
  <c r="AB266" i="4"/>
  <c r="Y266" i="4"/>
  <c r="Y271" i="4" s="1"/>
  <c r="X266" i="4"/>
  <c r="W266" i="4"/>
  <c r="V266" i="4"/>
  <c r="U266" i="4"/>
  <c r="R266" i="4"/>
  <c r="Q266" i="4"/>
  <c r="P266" i="4"/>
  <c r="O266" i="4"/>
  <c r="N266" i="4"/>
  <c r="K266" i="4"/>
  <c r="J266" i="4"/>
  <c r="I266" i="4"/>
  <c r="H266" i="4"/>
  <c r="G266" i="4"/>
  <c r="AQ264" i="4"/>
  <c r="AP264" i="4"/>
  <c r="AO264" i="4"/>
  <c r="AN264" i="4"/>
  <c r="AG264" i="4"/>
  <c r="Z264" i="4"/>
  <c r="S264" i="4"/>
  <c r="L264" i="4"/>
  <c r="F264" i="4"/>
  <c r="AQ263" i="4"/>
  <c r="AP263" i="4"/>
  <c r="AO263" i="4"/>
  <c r="AN263" i="4"/>
  <c r="AG263" i="4"/>
  <c r="Z263" i="4"/>
  <c r="S263" i="4"/>
  <c r="L263" i="4"/>
  <c r="F263" i="4"/>
  <c r="AQ262" i="4"/>
  <c r="AP262" i="4"/>
  <c r="AO262" i="4"/>
  <c r="AN262" i="4"/>
  <c r="AG262" i="4"/>
  <c r="Z262" i="4"/>
  <c r="S262" i="4"/>
  <c r="L262" i="4"/>
  <c r="F262" i="4"/>
  <c r="AQ261" i="4"/>
  <c r="AP261" i="4"/>
  <c r="AO261" i="4"/>
  <c r="AN261" i="4"/>
  <c r="AG261" i="4"/>
  <c r="Z261" i="4"/>
  <c r="S261" i="4"/>
  <c r="L261" i="4"/>
  <c r="F261" i="4"/>
  <c r="AQ260" i="4"/>
  <c r="AP260" i="4"/>
  <c r="AO260" i="4"/>
  <c r="AN260" i="4"/>
  <c r="AG260" i="4"/>
  <c r="Z260" i="4"/>
  <c r="S260" i="4"/>
  <c r="L260" i="4"/>
  <c r="F260" i="4"/>
  <c r="AQ259" i="4"/>
  <c r="AP259" i="4"/>
  <c r="AO259" i="4"/>
  <c r="AN259" i="4"/>
  <c r="AG259" i="4"/>
  <c r="Z259" i="4"/>
  <c r="S259" i="4"/>
  <c r="L259" i="4"/>
  <c r="F259" i="4"/>
  <c r="AQ258" i="4"/>
  <c r="AP258" i="4"/>
  <c r="AO258" i="4"/>
  <c r="AN258" i="4"/>
  <c r="AF258" i="4"/>
  <c r="AE258" i="4"/>
  <c r="AD258" i="4"/>
  <c r="AC258" i="4"/>
  <c r="AB258" i="4"/>
  <c r="X258" i="4"/>
  <c r="W258" i="4"/>
  <c r="V258" i="4"/>
  <c r="U258" i="4"/>
  <c r="R258" i="4"/>
  <c r="Q258" i="4"/>
  <c r="P258" i="4"/>
  <c r="O258" i="4"/>
  <c r="N258" i="4"/>
  <c r="K258" i="4"/>
  <c r="J258" i="4"/>
  <c r="I258" i="4"/>
  <c r="H258" i="4"/>
  <c r="G258" i="4"/>
  <c r="F258" i="4"/>
  <c r="AF257" i="4"/>
  <c r="AE257" i="4"/>
  <c r="AD257" i="4"/>
  <c r="AC257" i="4"/>
  <c r="AB257" i="4"/>
  <c r="Y257" i="4"/>
  <c r="X257" i="4"/>
  <c r="W257" i="4"/>
  <c r="V257" i="4"/>
  <c r="U257" i="4"/>
  <c r="R257" i="4"/>
  <c r="Q257" i="4"/>
  <c r="P257" i="4"/>
  <c r="O257" i="4"/>
  <c r="N257" i="4"/>
  <c r="K257" i="4"/>
  <c r="J257" i="4"/>
  <c r="I257" i="4"/>
  <c r="H257" i="4"/>
  <c r="G257" i="4"/>
  <c r="AF256" i="4"/>
  <c r="AE256" i="4"/>
  <c r="AD256" i="4"/>
  <c r="AC256" i="4"/>
  <c r="AB256" i="4"/>
  <c r="Y256" i="4"/>
  <c r="X256" i="4"/>
  <c r="W256" i="4"/>
  <c r="V256" i="4"/>
  <c r="U256" i="4"/>
  <c r="R256" i="4"/>
  <c r="Q256" i="4"/>
  <c r="P256" i="4"/>
  <c r="O256" i="4"/>
  <c r="N256" i="4"/>
  <c r="K256" i="4"/>
  <c r="J256" i="4"/>
  <c r="I256" i="4"/>
  <c r="H256" i="4"/>
  <c r="G256" i="4"/>
  <c r="AF255" i="4"/>
  <c r="AE255" i="4"/>
  <c r="AD255" i="4"/>
  <c r="AC255" i="4"/>
  <c r="AB255" i="4"/>
  <c r="Y255" i="4"/>
  <c r="X255" i="4"/>
  <c r="W255" i="4"/>
  <c r="V255" i="4"/>
  <c r="U255" i="4"/>
  <c r="R255" i="4"/>
  <c r="Q255" i="4"/>
  <c r="P255" i="4"/>
  <c r="O255" i="4"/>
  <c r="N255" i="4"/>
  <c r="K255" i="4"/>
  <c r="J255" i="4"/>
  <c r="I255" i="4"/>
  <c r="H255" i="4"/>
  <c r="G255" i="4"/>
  <c r="AF254" i="4"/>
  <c r="AE254" i="4"/>
  <c r="AD254" i="4"/>
  <c r="AC254" i="4"/>
  <c r="AB254" i="4"/>
  <c r="Y254" i="4"/>
  <c r="X254" i="4"/>
  <c r="W254" i="4"/>
  <c r="V254" i="4"/>
  <c r="U254" i="4"/>
  <c r="R254" i="4"/>
  <c r="Q254" i="4"/>
  <c r="P254" i="4"/>
  <c r="O254" i="4"/>
  <c r="N254" i="4"/>
  <c r="K254" i="4"/>
  <c r="J254" i="4"/>
  <c r="I254" i="4"/>
  <c r="H254" i="4"/>
  <c r="G254" i="4"/>
  <c r="AL253" i="4"/>
  <c r="AK253" i="4"/>
  <c r="AJ253" i="4"/>
  <c r="AF253" i="4"/>
  <c r="AE253" i="4"/>
  <c r="AD253" i="4"/>
  <c r="AC253" i="4"/>
  <c r="AB253" i="4"/>
  <c r="Y253" i="4"/>
  <c r="Y258" i="4" s="1"/>
  <c r="X253" i="4"/>
  <c r="W253" i="4"/>
  <c r="V253" i="4"/>
  <c r="U253" i="4"/>
  <c r="R253" i="4"/>
  <c r="Q253" i="4"/>
  <c r="P253" i="4"/>
  <c r="O253" i="4"/>
  <c r="N253" i="4"/>
  <c r="K253" i="4"/>
  <c r="J253" i="4"/>
  <c r="I253" i="4"/>
  <c r="H253" i="4"/>
  <c r="G253" i="4"/>
  <c r="AQ251" i="4"/>
  <c r="AP251" i="4"/>
  <c r="AO251" i="4"/>
  <c r="AN251" i="4"/>
  <c r="AG251" i="4"/>
  <c r="Z251" i="4"/>
  <c r="S251" i="4"/>
  <c r="L251" i="4"/>
  <c r="F251" i="4"/>
  <c r="AQ250" i="4"/>
  <c r="AP250" i="4"/>
  <c r="AO250" i="4"/>
  <c r="AN250" i="4"/>
  <c r="AG250" i="4"/>
  <c r="Z250" i="4"/>
  <c r="S250" i="4"/>
  <c r="L250" i="4"/>
  <c r="F250" i="4"/>
  <c r="AQ249" i="4"/>
  <c r="AP249" i="4"/>
  <c r="AO249" i="4"/>
  <c r="AN249" i="4"/>
  <c r="AG249" i="4"/>
  <c r="Z249" i="4"/>
  <c r="S249" i="4"/>
  <c r="L249" i="4"/>
  <c r="F249" i="4"/>
  <c r="AQ248" i="4"/>
  <c r="AP248" i="4"/>
  <c r="AO248" i="4"/>
  <c r="AN248" i="4"/>
  <c r="AG248" i="4"/>
  <c r="Z248" i="4"/>
  <c r="S248" i="4"/>
  <c r="L248" i="4"/>
  <c r="F248" i="4"/>
  <c r="AQ247" i="4"/>
  <c r="AP247" i="4"/>
  <c r="AO247" i="4"/>
  <c r="AN247" i="4"/>
  <c r="AG247" i="4"/>
  <c r="Z247" i="4"/>
  <c r="S247" i="4"/>
  <c r="L247" i="4"/>
  <c r="F247" i="4"/>
  <c r="AQ246" i="4"/>
  <c r="AP246" i="4"/>
  <c r="AO246" i="4"/>
  <c r="AN246" i="4"/>
  <c r="AG246" i="4"/>
  <c r="Z246" i="4"/>
  <c r="S246" i="4"/>
  <c r="L246" i="4"/>
  <c r="F246" i="4"/>
  <c r="AQ245" i="4"/>
  <c r="AP245" i="4"/>
  <c r="AO245" i="4"/>
  <c r="AN245" i="4"/>
  <c r="AF245" i="4"/>
  <c r="AE245" i="4"/>
  <c r="AD245" i="4"/>
  <c r="AC245" i="4"/>
  <c r="AB245" i="4"/>
  <c r="X245" i="4"/>
  <c r="W245" i="4"/>
  <c r="V245" i="4"/>
  <c r="U245" i="4"/>
  <c r="R245" i="4"/>
  <c r="Q245" i="4"/>
  <c r="P245" i="4"/>
  <c r="O245" i="4"/>
  <c r="N245" i="4"/>
  <c r="K245" i="4"/>
  <c r="J245" i="4"/>
  <c r="I245" i="4"/>
  <c r="H245" i="4"/>
  <c r="G245" i="4"/>
  <c r="F245" i="4"/>
  <c r="AF244" i="4"/>
  <c r="AE244" i="4"/>
  <c r="AD244" i="4"/>
  <c r="AC244" i="4"/>
  <c r="AB244" i="4"/>
  <c r="Y244" i="4"/>
  <c r="X244" i="4"/>
  <c r="W244" i="4"/>
  <c r="V244" i="4"/>
  <c r="U244" i="4"/>
  <c r="R244" i="4"/>
  <c r="Q244" i="4"/>
  <c r="P244" i="4"/>
  <c r="O244" i="4"/>
  <c r="N244" i="4"/>
  <c r="K244" i="4"/>
  <c r="J244" i="4"/>
  <c r="I244" i="4"/>
  <c r="H244" i="4"/>
  <c r="G244" i="4"/>
  <c r="AF243" i="4"/>
  <c r="AE243" i="4"/>
  <c r="AD243" i="4"/>
  <c r="AC243" i="4"/>
  <c r="AB243" i="4"/>
  <c r="Y243" i="4"/>
  <c r="X243" i="4"/>
  <c r="W243" i="4"/>
  <c r="V243" i="4"/>
  <c r="U243" i="4"/>
  <c r="R243" i="4"/>
  <c r="Q243" i="4"/>
  <c r="P243" i="4"/>
  <c r="O243" i="4"/>
  <c r="N243" i="4"/>
  <c r="K243" i="4"/>
  <c r="J243" i="4"/>
  <c r="I243" i="4"/>
  <c r="H243" i="4"/>
  <c r="G243" i="4"/>
  <c r="AF242" i="4"/>
  <c r="AE242" i="4"/>
  <c r="AD242" i="4"/>
  <c r="AC242" i="4"/>
  <c r="AB242" i="4"/>
  <c r="Y242" i="4"/>
  <c r="X242" i="4"/>
  <c r="W242" i="4"/>
  <c r="V242" i="4"/>
  <c r="U242" i="4"/>
  <c r="R242" i="4"/>
  <c r="Q242" i="4"/>
  <c r="P242" i="4"/>
  <c r="O242" i="4"/>
  <c r="N242" i="4"/>
  <c r="K242" i="4"/>
  <c r="J242" i="4"/>
  <c r="I242" i="4"/>
  <c r="H242" i="4"/>
  <c r="G242" i="4"/>
  <c r="AF241" i="4"/>
  <c r="AE241" i="4"/>
  <c r="AD241" i="4"/>
  <c r="AC241" i="4"/>
  <c r="AB241" i="4"/>
  <c r="Y241" i="4"/>
  <c r="X241" i="4"/>
  <c r="W241" i="4"/>
  <c r="V241" i="4"/>
  <c r="U241" i="4"/>
  <c r="R241" i="4"/>
  <c r="Q241" i="4"/>
  <c r="P241" i="4"/>
  <c r="O241" i="4"/>
  <c r="N241" i="4"/>
  <c r="K241" i="4"/>
  <c r="J241" i="4"/>
  <c r="I241" i="4"/>
  <c r="H241" i="4"/>
  <c r="G241" i="4"/>
  <c r="AL240" i="4"/>
  <c r="AK240" i="4"/>
  <c r="AJ240" i="4"/>
  <c r="AF240" i="4"/>
  <c r="AE240" i="4"/>
  <c r="AD240" i="4"/>
  <c r="AC240" i="4"/>
  <c r="AB240" i="4"/>
  <c r="Y240" i="4"/>
  <c r="Y245" i="4" s="1"/>
  <c r="X240" i="4"/>
  <c r="W240" i="4"/>
  <c r="V240" i="4"/>
  <c r="U240" i="4"/>
  <c r="R240" i="4"/>
  <c r="Q240" i="4"/>
  <c r="P240" i="4"/>
  <c r="O240" i="4"/>
  <c r="N240" i="4"/>
  <c r="K240" i="4"/>
  <c r="J240" i="4"/>
  <c r="I240" i="4"/>
  <c r="H240" i="4"/>
  <c r="G240" i="4"/>
  <c r="AQ238" i="4"/>
  <c r="AP238" i="4"/>
  <c r="AO238" i="4"/>
  <c r="AN238" i="4"/>
  <c r="AG238" i="4"/>
  <c r="Z238" i="4"/>
  <c r="S238" i="4"/>
  <c r="L238" i="4"/>
  <c r="F238" i="4"/>
  <c r="AQ237" i="4"/>
  <c r="AP237" i="4"/>
  <c r="AO237" i="4"/>
  <c r="AN237" i="4"/>
  <c r="AG237" i="4"/>
  <c r="Z237" i="4"/>
  <c r="S237" i="4"/>
  <c r="L237" i="4"/>
  <c r="F237" i="4"/>
  <c r="AQ236" i="4"/>
  <c r="AP236" i="4"/>
  <c r="AO236" i="4"/>
  <c r="AN236" i="4"/>
  <c r="AG236" i="4"/>
  <c r="Z236" i="4"/>
  <c r="S236" i="4"/>
  <c r="L236" i="4"/>
  <c r="F236" i="4"/>
  <c r="AQ235" i="4"/>
  <c r="AP235" i="4"/>
  <c r="AO235" i="4"/>
  <c r="AN235" i="4"/>
  <c r="AG235" i="4"/>
  <c r="Z235" i="4"/>
  <c r="S235" i="4"/>
  <c r="L235" i="4"/>
  <c r="F235" i="4"/>
  <c r="AQ234" i="4"/>
  <c r="AP234" i="4"/>
  <c r="AO234" i="4"/>
  <c r="AN234" i="4"/>
  <c r="AG234" i="4"/>
  <c r="Z234" i="4"/>
  <c r="S234" i="4"/>
  <c r="L234" i="4"/>
  <c r="F234" i="4"/>
  <c r="AQ233" i="4"/>
  <c r="AP233" i="4"/>
  <c r="AO233" i="4"/>
  <c r="AN233" i="4"/>
  <c r="AG233" i="4"/>
  <c r="Z233" i="4"/>
  <c r="S233" i="4"/>
  <c r="L233" i="4"/>
  <c r="F233" i="4"/>
  <c r="AQ232" i="4"/>
  <c r="AP232" i="4"/>
  <c r="AO232" i="4"/>
  <c r="AN232" i="4"/>
  <c r="AF232" i="4"/>
  <c r="AE232" i="4"/>
  <c r="AD232" i="4"/>
  <c r="AC232" i="4"/>
  <c r="AB232" i="4"/>
  <c r="X232" i="4"/>
  <c r="W232" i="4"/>
  <c r="V232" i="4"/>
  <c r="U232" i="4"/>
  <c r="R232" i="4"/>
  <c r="Q232" i="4"/>
  <c r="P232" i="4"/>
  <c r="O232" i="4"/>
  <c r="N232" i="4"/>
  <c r="K232" i="4"/>
  <c r="J232" i="4"/>
  <c r="I232" i="4"/>
  <c r="H232" i="4"/>
  <c r="G232" i="4"/>
  <c r="F232" i="4"/>
  <c r="AF231" i="4"/>
  <c r="AE231" i="4"/>
  <c r="AD231" i="4"/>
  <c r="AC231" i="4"/>
  <c r="AB231" i="4"/>
  <c r="Y231" i="4"/>
  <c r="X231" i="4"/>
  <c r="W231" i="4"/>
  <c r="V231" i="4"/>
  <c r="U231" i="4"/>
  <c r="R231" i="4"/>
  <c r="Q231" i="4"/>
  <c r="P231" i="4"/>
  <c r="O231" i="4"/>
  <c r="N231" i="4"/>
  <c r="K231" i="4"/>
  <c r="J231" i="4"/>
  <c r="I231" i="4"/>
  <c r="H231" i="4"/>
  <c r="G231" i="4"/>
  <c r="AF230" i="4"/>
  <c r="AE230" i="4"/>
  <c r="AD230" i="4"/>
  <c r="AC230" i="4"/>
  <c r="AB230" i="4"/>
  <c r="Y230" i="4"/>
  <c r="X230" i="4"/>
  <c r="W230" i="4"/>
  <c r="V230" i="4"/>
  <c r="U230" i="4"/>
  <c r="R230" i="4"/>
  <c r="Q230" i="4"/>
  <c r="P230" i="4"/>
  <c r="O230" i="4"/>
  <c r="N230" i="4"/>
  <c r="K230" i="4"/>
  <c r="J230" i="4"/>
  <c r="I230" i="4"/>
  <c r="H230" i="4"/>
  <c r="G230" i="4"/>
  <c r="AF229" i="4"/>
  <c r="AE229" i="4"/>
  <c r="AD229" i="4"/>
  <c r="AC229" i="4"/>
  <c r="AB229" i="4"/>
  <c r="Y229" i="4"/>
  <c r="X229" i="4"/>
  <c r="W229" i="4"/>
  <c r="V229" i="4"/>
  <c r="U229" i="4"/>
  <c r="R229" i="4"/>
  <c r="Q229" i="4"/>
  <c r="P229" i="4"/>
  <c r="O229" i="4"/>
  <c r="N229" i="4"/>
  <c r="K229" i="4"/>
  <c r="J229" i="4"/>
  <c r="I229" i="4"/>
  <c r="H229" i="4"/>
  <c r="G229" i="4"/>
  <c r="AF228" i="4"/>
  <c r="AE228" i="4"/>
  <c r="AD228" i="4"/>
  <c r="AC228" i="4"/>
  <c r="AB228" i="4"/>
  <c r="Y228" i="4"/>
  <c r="X228" i="4"/>
  <c r="W228" i="4"/>
  <c r="V228" i="4"/>
  <c r="U228" i="4"/>
  <c r="R228" i="4"/>
  <c r="Q228" i="4"/>
  <c r="P228" i="4"/>
  <c r="O228" i="4"/>
  <c r="N228" i="4"/>
  <c r="K228" i="4"/>
  <c r="J228" i="4"/>
  <c r="I228" i="4"/>
  <c r="H228" i="4"/>
  <c r="G228" i="4"/>
  <c r="AL227" i="4"/>
  <c r="AK227" i="4"/>
  <c r="AJ227" i="4"/>
  <c r="AF227" i="4"/>
  <c r="AE227" i="4"/>
  <c r="AD227" i="4"/>
  <c r="AC227" i="4"/>
  <c r="AB227" i="4"/>
  <c r="Y227" i="4"/>
  <c r="Y232" i="4" s="1"/>
  <c r="X227" i="4"/>
  <c r="W227" i="4"/>
  <c r="V227" i="4"/>
  <c r="U227" i="4"/>
  <c r="R227" i="4"/>
  <c r="Q227" i="4"/>
  <c r="P227" i="4"/>
  <c r="O227" i="4"/>
  <c r="N227" i="4"/>
  <c r="K227" i="4"/>
  <c r="J227" i="4"/>
  <c r="I227" i="4"/>
  <c r="H227" i="4"/>
  <c r="G227" i="4"/>
  <c r="AQ225" i="4"/>
  <c r="AP225" i="4"/>
  <c r="AO225" i="4"/>
  <c r="AN225" i="4"/>
  <c r="AG225" i="4"/>
  <c r="Z225" i="4"/>
  <c r="S225" i="4"/>
  <c r="L225" i="4"/>
  <c r="F225" i="4"/>
  <c r="AQ224" i="4"/>
  <c r="AP224" i="4"/>
  <c r="AO224" i="4"/>
  <c r="AN224" i="4"/>
  <c r="AG224" i="4"/>
  <c r="Z224" i="4"/>
  <c r="S224" i="4"/>
  <c r="L224" i="4"/>
  <c r="F224" i="4"/>
  <c r="AQ223" i="4"/>
  <c r="AP223" i="4"/>
  <c r="AO223" i="4"/>
  <c r="AN223" i="4"/>
  <c r="AG223" i="4"/>
  <c r="Z223" i="4"/>
  <c r="S223" i="4"/>
  <c r="L223" i="4"/>
  <c r="F223" i="4"/>
  <c r="AQ222" i="4"/>
  <c r="AP222" i="4"/>
  <c r="AO222" i="4"/>
  <c r="AN222" i="4"/>
  <c r="AG222" i="4"/>
  <c r="Z222" i="4"/>
  <c r="S222" i="4"/>
  <c r="L222" i="4"/>
  <c r="F222" i="4"/>
  <c r="AQ221" i="4"/>
  <c r="AP221" i="4"/>
  <c r="AO221" i="4"/>
  <c r="AN221" i="4"/>
  <c r="AG221" i="4"/>
  <c r="Z221" i="4"/>
  <c r="S221" i="4"/>
  <c r="L221" i="4"/>
  <c r="F221" i="4"/>
  <c r="AQ220" i="4"/>
  <c r="AP220" i="4"/>
  <c r="AO220" i="4"/>
  <c r="AN220" i="4"/>
  <c r="AG220" i="4"/>
  <c r="Z220" i="4"/>
  <c r="S220" i="4"/>
  <c r="L220" i="4"/>
  <c r="F220" i="4"/>
  <c r="AQ219" i="4"/>
  <c r="AP219" i="4"/>
  <c r="AO219" i="4"/>
  <c r="AN219" i="4"/>
  <c r="AF219" i="4"/>
  <c r="AE219" i="4"/>
  <c r="AD219" i="4"/>
  <c r="AC219" i="4"/>
  <c r="AB219" i="4"/>
  <c r="X219" i="4"/>
  <c r="W219" i="4"/>
  <c r="V219" i="4"/>
  <c r="U219" i="4"/>
  <c r="R219" i="4"/>
  <c r="Q219" i="4"/>
  <c r="P219" i="4"/>
  <c r="O219" i="4"/>
  <c r="N219" i="4"/>
  <c r="K219" i="4"/>
  <c r="J219" i="4"/>
  <c r="I219" i="4"/>
  <c r="H219" i="4"/>
  <c r="G219" i="4"/>
  <c r="F219" i="4"/>
  <c r="AF218" i="4"/>
  <c r="AE218" i="4"/>
  <c r="AD218" i="4"/>
  <c r="AC218" i="4"/>
  <c r="AB218" i="4"/>
  <c r="Y218" i="4"/>
  <c r="X218" i="4"/>
  <c r="W218" i="4"/>
  <c r="V218" i="4"/>
  <c r="U218" i="4"/>
  <c r="R218" i="4"/>
  <c r="Q218" i="4"/>
  <c r="P218" i="4"/>
  <c r="O218" i="4"/>
  <c r="N218" i="4"/>
  <c r="K218" i="4"/>
  <c r="J218" i="4"/>
  <c r="I218" i="4"/>
  <c r="H218" i="4"/>
  <c r="G218" i="4"/>
  <c r="AF217" i="4"/>
  <c r="AE217" i="4"/>
  <c r="AD217" i="4"/>
  <c r="AC217" i="4"/>
  <c r="AB217" i="4"/>
  <c r="Y217" i="4"/>
  <c r="X217" i="4"/>
  <c r="W217" i="4"/>
  <c r="V217" i="4"/>
  <c r="U217" i="4"/>
  <c r="R217" i="4"/>
  <c r="Q217" i="4"/>
  <c r="P217" i="4"/>
  <c r="O217" i="4"/>
  <c r="N217" i="4"/>
  <c r="K217" i="4"/>
  <c r="J217" i="4"/>
  <c r="I217" i="4"/>
  <c r="H217" i="4"/>
  <c r="G217" i="4"/>
  <c r="AF216" i="4"/>
  <c r="AE216" i="4"/>
  <c r="AD216" i="4"/>
  <c r="AC216" i="4"/>
  <c r="AB216" i="4"/>
  <c r="Y216" i="4"/>
  <c r="X216" i="4"/>
  <c r="W216" i="4"/>
  <c r="V216" i="4"/>
  <c r="U216" i="4"/>
  <c r="R216" i="4"/>
  <c r="Q216" i="4"/>
  <c r="P216" i="4"/>
  <c r="O216" i="4"/>
  <c r="N216" i="4"/>
  <c r="K216" i="4"/>
  <c r="J216" i="4"/>
  <c r="I216" i="4"/>
  <c r="H216" i="4"/>
  <c r="G216" i="4"/>
  <c r="AF215" i="4"/>
  <c r="AE215" i="4"/>
  <c r="AD215" i="4"/>
  <c r="AC215" i="4"/>
  <c r="AB215" i="4"/>
  <c r="Y215" i="4"/>
  <c r="X215" i="4"/>
  <c r="W215" i="4"/>
  <c r="V215" i="4"/>
  <c r="U215" i="4"/>
  <c r="R215" i="4"/>
  <c r="Q215" i="4"/>
  <c r="P215" i="4"/>
  <c r="O215" i="4"/>
  <c r="N215" i="4"/>
  <c r="K215" i="4"/>
  <c r="J215" i="4"/>
  <c r="I215" i="4"/>
  <c r="H215" i="4"/>
  <c r="G215" i="4"/>
  <c r="AL214" i="4"/>
  <c r="AK214" i="4"/>
  <c r="AJ214" i="4"/>
  <c r="AF214" i="4"/>
  <c r="AE214" i="4"/>
  <c r="AD214" i="4"/>
  <c r="AC214" i="4"/>
  <c r="AB214" i="4"/>
  <c r="Y214" i="4"/>
  <c r="Y219" i="4" s="1"/>
  <c r="X214" i="4"/>
  <c r="W214" i="4"/>
  <c r="V214" i="4"/>
  <c r="U214" i="4"/>
  <c r="R214" i="4"/>
  <c r="Q214" i="4"/>
  <c r="P214" i="4"/>
  <c r="O214" i="4"/>
  <c r="N214" i="4"/>
  <c r="K214" i="4"/>
  <c r="J214" i="4"/>
  <c r="I214" i="4"/>
  <c r="H214" i="4"/>
  <c r="G214" i="4"/>
  <c r="AQ212" i="4"/>
  <c r="AP212" i="4"/>
  <c r="AO212" i="4"/>
  <c r="AN212" i="4"/>
  <c r="AG212" i="4"/>
  <c r="Z212" i="4"/>
  <c r="S212" i="4"/>
  <c r="L212" i="4"/>
  <c r="F212" i="4"/>
  <c r="AQ211" i="4"/>
  <c r="AP211" i="4"/>
  <c r="AO211" i="4"/>
  <c r="AN211" i="4"/>
  <c r="AG211" i="4"/>
  <c r="Z211" i="4"/>
  <c r="S211" i="4"/>
  <c r="L211" i="4"/>
  <c r="F211" i="4"/>
  <c r="AQ210" i="4"/>
  <c r="AP210" i="4"/>
  <c r="AO210" i="4"/>
  <c r="AN210" i="4"/>
  <c r="AG210" i="4"/>
  <c r="Z210" i="4"/>
  <c r="S210" i="4"/>
  <c r="L210" i="4"/>
  <c r="F210" i="4"/>
  <c r="AQ209" i="4"/>
  <c r="AP209" i="4"/>
  <c r="AO209" i="4"/>
  <c r="AN209" i="4"/>
  <c r="AG209" i="4"/>
  <c r="Z209" i="4"/>
  <c r="S209" i="4"/>
  <c r="L209" i="4"/>
  <c r="F209" i="4"/>
  <c r="AQ208" i="4"/>
  <c r="AP208" i="4"/>
  <c r="AO208" i="4"/>
  <c r="AN208" i="4"/>
  <c r="AG208" i="4"/>
  <c r="Z208" i="4"/>
  <c r="S208" i="4"/>
  <c r="L208" i="4"/>
  <c r="F208" i="4"/>
  <c r="AQ207" i="4"/>
  <c r="AP207" i="4"/>
  <c r="AO207" i="4"/>
  <c r="AN207" i="4"/>
  <c r="AG207" i="4"/>
  <c r="Z207" i="4"/>
  <c r="S207" i="4"/>
  <c r="L207" i="4"/>
  <c r="F207" i="4"/>
  <c r="AQ206" i="4"/>
  <c r="AP206" i="4"/>
  <c r="AO206" i="4"/>
  <c r="AN206" i="4"/>
  <c r="AF206" i="4"/>
  <c r="AE206" i="4"/>
  <c r="AD206" i="4"/>
  <c r="AC206" i="4"/>
  <c r="AB206" i="4"/>
  <c r="X206" i="4"/>
  <c r="W206" i="4"/>
  <c r="V206" i="4"/>
  <c r="U206" i="4"/>
  <c r="R206" i="4"/>
  <c r="Q206" i="4"/>
  <c r="P206" i="4"/>
  <c r="O206" i="4"/>
  <c r="N206" i="4"/>
  <c r="K206" i="4"/>
  <c r="J206" i="4"/>
  <c r="I206" i="4"/>
  <c r="H206" i="4"/>
  <c r="G206" i="4"/>
  <c r="F206" i="4"/>
  <c r="AF205" i="4"/>
  <c r="AE205" i="4"/>
  <c r="AD205" i="4"/>
  <c r="AC205" i="4"/>
  <c r="AB205" i="4"/>
  <c r="Y205" i="4"/>
  <c r="X205" i="4"/>
  <c r="W205" i="4"/>
  <c r="V205" i="4"/>
  <c r="U205" i="4"/>
  <c r="R205" i="4"/>
  <c r="Q205" i="4"/>
  <c r="P205" i="4"/>
  <c r="O205" i="4"/>
  <c r="N205" i="4"/>
  <c r="K205" i="4"/>
  <c r="J205" i="4"/>
  <c r="I205" i="4"/>
  <c r="H205" i="4"/>
  <c r="G205" i="4"/>
  <c r="AF204" i="4"/>
  <c r="AE204" i="4"/>
  <c r="AD204" i="4"/>
  <c r="AC204" i="4"/>
  <c r="AB204" i="4"/>
  <c r="Y204" i="4"/>
  <c r="X204" i="4"/>
  <c r="W204" i="4"/>
  <c r="V204" i="4"/>
  <c r="U204" i="4"/>
  <c r="R204" i="4"/>
  <c r="Q204" i="4"/>
  <c r="P204" i="4"/>
  <c r="O204" i="4"/>
  <c r="N204" i="4"/>
  <c r="K204" i="4"/>
  <c r="J204" i="4"/>
  <c r="I204" i="4"/>
  <c r="H204" i="4"/>
  <c r="G204" i="4"/>
  <c r="AF203" i="4"/>
  <c r="AE203" i="4"/>
  <c r="AD203" i="4"/>
  <c r="AC203" i="4"/>
  <c r="AB203" i="4"/>
  <c r="Y203" i="4"/>
  <c r="X203" i="4"/>
  <c r="W203" i="4"/>
  <c r="V203" i="4"/>
  <c r="U203" i="4"/>
  <c r="R203" i="4"/>
  <c r="Q203" i="4"/>
  <c r="P203" i="4"/>
  <c r="O203" i="4"/>
  <c r="N203" i="4"/>
  <c r="K203" i="4"/>
  <c r="J203" i="4"/>
  <c r="I203" i="4"/>
  <c r="H203" i="4"/>
  <c r="G203" i="4"/>
  <c r="AF202" i="4"/>
  <c r="AE202" i="4"/>
  <c r="AD202" i="4"/>
  <c r="AC202" i="4"/>
  <c r="AB202" i="4"/>
  <c r="Y202" i="4"/>
  <c r="X202" i="4"/>
  <c r="W202" i="4"/>
  <c r="V202" i="4"/>
  <c r="U202" i="4"/>
  <c r="R202" i="4"/>
  <c r="Q202" i="4"/>
  <c r="P202" i="4"/>
  <c r="O202" i="4"/>
  <c r="N202" i="4"/>
  <c r="K202" i="4"/>
  <c r="J202" i="4"/>
  <c r="I202" i="4"/>
  <c r="H202" i="4"/>
  <c r="G202" i="4"/>
  <c r="AL201" i="4"/>
  <c r="AK201" i="4"/>
  <c r="AJ201" i="4"/>
  <c r="AF201" i="4"/>
  <c r="AE201" i="4"/>
  <c r="AD201" i="4"/>
  <c r="AC201" i="4"/>
  <c r="AB201" i="4"/>
  <c r="Y201" i="4"/>
  <c r="Y206" i="4" s="1"/>
  <c r="X201" i="4"/>
  <c r="W201" i="4"/>
  <c r="V201" i="4"/>
  <c r="U201" i="4"/>
  <c r="R201" i="4"/>
  <c r="Q201" i="4"/>
  <c r="P201" i="4"/>
  <c r="O201" i="4"/>
  <c r="N201" i="4"/>
  <c r="K201" i="4"/>
  <c r="J201" i="4"/>
  <c r="I201" i="4"/>
  <c r="H201" i="4"/>
  <c r="G201" i="4"/>
  <c r="AQ199" i="4"/>
  <c r="AP199" i="4"/>
  <c r="AO199" i="4"/>
  <c r="AN199" i="4"/>
  <c r="AG199" i="4"/>
  <c r="Z199" i="4"/>
  <c r="S199" i="4"/>
  <c r="L199" i="4"/>
  <c r="F199" i="4"/>
  <c r="AQ198" i="4"/>
  <c r="AP198" i="4"/>
  <c r="AO198" i="4"/>
  <c r="AN198" i="4"/>
  <c r="AG198" i="4"/>
  <c r="Z198" i="4"/>
  <c r="S198" i="4"/>
  <c r="L198" i="4"/>
  <c r="F198" i="4"/>
  <c r="AQ197" i="4"/>
  <c r="AP197" i="4"/>
  <c r="AO197" i="4"/>
  <c r="AN197" i="4"/>
  <c r="AG197" i="4"/>
  <c r="Z197" i="4"/>
  <c r="S197" i="4"/>
  <c r="L197" i="4"/>
  <c r="F197" i="4"/>
  <c r="AQ196" i="4"/>
  <c r="AP196" i="4"/>
  <c r="AO196" i="4"/>
  <c r="AN196" i="4"/>
  <c r="AG196" i="4"/>
  <c r="Z196" i="4"/>
  <c r="S196" i="4"/>
  <c r="L196" i="4"/>
  <c r="F196" i="4"/>
  <c r="AQ195" i="4"/>
  <c r="AP195" i="4"/>
  <c r="AO195" i="4"/>
  <c r="AN195" i="4"/>
  <c r="AG195" i="4"/>
  <c r="Z195" i="4"/>
  <c r="S195" i="4"/>
  <c r="L195" i="4"/>
  <c r="F195" i="4"/>
  <c r="AQ194" i="4"/>
  <c r="AP194" i="4"/>
  <c r="AO194" i="4"/>
  <c r="AN194" i="4"/>
  <c r="AG194" i="4"/>
  <c r="Z194" i="4"/>
  <c r="S194" i="4"/>
  <c r="L194" i="4"/>
  <c r="F194" i="4"/>
  <c r="AQ193" i="4"/>
  <c r="AP193" i="4"/>
  <c r="AO193" i="4"/>
  <c r="AN193" i="4"/>
  <c r="AF193" i="4"/>
  <c r="AE193" i="4"/>
  <c r="AD193" i="4"/>
  <c r="AC193" i="4"/>
  <c r="AB193" i="4"/>
  <c r="X193" i="4"/>
  <c r="W193" i="4"/>
  <c r="V193" i="4"/>
  <c r="U193" i="4"/>
  <c r="R193" i="4"/>
  <c r="Q193" i="4"/>
  <c r="P193" i="4"/>
  <c r="O193" i="4"/>
  <c r="N193" i="4"/>
  <c r="K193" i="4"/>
  <c r="J193" i="4"/>
  <c r="I193" i="4"/>
  <c r="H193" i="4"/>
  <c r="G193" i="4"/>
  <c r="F193" i="4"/>
  <c r="AF192" i="4"/>
  <c r="AE192" i="4"/>
  <c r="AD192" i="4"/>
  <c r="AC192" i="4"/>
  <c r="AB192" i="4"/>
  <c r="Y192" i="4"/>
  <c r="X192" i="4"/>
  <c r="W192" i="4"/>
  <c r="V192" i="4"/>
  <c r="U192" i="4"/>
  <c r="R192" i="4"/>
  <c r="Q192" i="4"/>
  <c r="P192" i="4"/>
  <c r="O192" i="4"/>
  <c r="N192" i="4"/>
  <c r="K192" i="4"/>
  <c r="J192" i="4"/>
  <c r="I192" i="4"/>
  <c r="H192" i="4"/>
  <c r="G192" i="4"/>
  <c r="AF191" i="4"/>
  <c r="AE191" i="4"/>
  <c r="AD191" i="4"/>
  <c r="AC191" i="4"/>
  <c r="AB191" i="4"/>
  <c r="Y191" i="4"/>
  <c r="X191" i="4"/>
  <c r="W191" i="4"/>
  <c r="V191" i="4"/>
  <c r="U191" i="4"/>
  <c r="R191" i="4"/>
  <c r="Q191" i="4"/>
  <c r="P191" i="4"/>
  <c r="O191" i="4"/>
  <c r="N191" i="4"/>
  <c r="K191" i="4"/>
  <c r="J191" i="4"/>
  <c r="I191" i="4"/>
  <c r="H191" i="4"/>
  <c r="G191" i="4"/>
  <c r="AF190" i="4"/>
  <c r="AE190" i="4"/>
  <c r="AD190" i="4"/>
  <c r="AC190" i="4"/>
  <c r="AB190" i="4"/>
  <c r="Y190" i="4"/>
  <c r="X190" i="4"/>
  <c r="W190" i="4"/>
  <c r="V190" i="4"/>
  <c r="U190" i="4"/>
  <c r="R190" i="4"/>
  <c r="Q190" i="4"/>
  <c r="P190" i="4"/>
  <c r="O190" i="4"/>
  <c r="N190" i="4"/>
  <c r="K190" i="4"/>
  <c r="J190" i="4"/>
  <c r="I190" i="4"/>
  <c r="H190" i="4"/>
  <c r="G190" i="4"/>
  <c r="AF189" i="4"/>
  <c r="AE189" i="4"/>
  <c r="AD189" i="4"/>
  <c r="AC189" i="4"/>
  <c r="AB189" i="4"/>
  <c r="Y189" i="4"/>
  <c r="X189" i="4"/>
  <c r="W189" i="4"/>
  <c r="V189" i="4"/>
  <c r="U189" i="4"/>
  <c r="R189" i="4"/>
  <c r="Q189" i="4"/>
  <c r="P189" i="4"/>
  <c r="O189" i="4"/>
  <c r="N189" i="4"/>
  <c r="K189" i="4"/>
  <c r="J189" i="4"/>
  <c r="I189" i="4"/>
  <c r="H189" i="4"/>
  <c r="G189" i="4"/>
  <c r="AL188" i="4"/>
  <c r="AK188" i="4"/>
  <c r="AJ188" i="4"/>
  <c r="AF188" i="4"/>
  <c r="AE188" i="4"/>
  <c r="AD188" i="4"/>
  <c r="AC188" i="4"/>
  <c r="AB188" i="4"/>
  <c r="Y188" i="4"/>
  <c r="Y193" i="4" s="1"/>
  <c r="X188" i="4"/>
  <c r="W188" i="4"/>
  <c r="V188" i="4"/>
  <c r="U188" i="4"/>
  <c r="R188" i="4"/>
  <c r="Q188" i="4"/>
  <c r="P188" i="4"/>
  <c r="O188" i="4"/>
  <c r="N188" i="4"/>
  <c r="K188" i="4"/>
  <c r="J188" i="4"/>
  <c r="I188" i="4"/>
  <c r="H188" i="4"/>
  <c r="G188" i="4"/>
  <c r="AQ186" i="4"/>
  <c r="AP186" i="4"/>
  <c r="AO186" i="4"/>
  <c r="AN186" i="4"/>
  <c r="AG186" i="4"/>
  <c r="Z186" i="4"/>
  <c r="S186" i="4"/>
  <c r="L186" i="4"/>
  <c r="F186" i="4"/>
  <c r="AQ185" i="4"/>
  <c r="AP185" i="4"/>
  <c r="AO185" i="4"/>
  <c r="AN185" i="4"/>
  <c r="AG185" i="4"/>
  <c r="Z185" i="4"/>
  <c r="S185" i="4"/>
  <c r="L185" i="4"/>
  <c r="F185" i="4"/>
  <c r="AQ184" i="4"/>
  <c r="AP184" i="4"/>
  <c r="AO184" i="4"/>
  <c r="AN184" i="4"/>
  <c r="AG184" i="4"/>
  <c r="Z184" i="4"/>
  <c r="S184" i="4"/>
  <c r="L184" i="4"/>
  <c r="F184" i="4"/>
  <c r="AQ183" i="4"/>
  <c r="AP183" i="4"/>
  <c r="AO183" i="4"/>
  <c r="AN183" i="4"/>
  <c r="AG183" i="4"/>
  <c r="Z183" i="4"/>
  <c r="S183" i="4"/>
  <c r="L183" i="4"/>
  <c r="F183" i="4"/>
  <c r="AQ182" i="4"/>
  <c r="AP182" i="4"/>
  <c r="AO182" i="4"/>
  <c r="AN182" i="4"/>
  <c r="AG182" i="4"/>
  <c r="Z182" i="4"/>
  <c r="S182" i="4"/>
  <c r="L182" i="4"/>
  <c r="F182" i="4"/>
  <c r="AQ181" i="4"/>
  <c r="AP181" i="4"/>
  <c r="AO181" i="4"/>
  <c r="AN181" i="4"/>
  <c r="AG181" i="4"/>
  <c r="Z181" i="4"/>
  <c r="S181" i="4"/>
  <c r="L181" i="4"/>
  <c r="F181" i="4"/>
  <c r="AQ180" i="4"/>
  <c r="AP180" i="4"/>
  <c r="AO180" i="4"/>
  <c r="AN180" i="4"/>
  <c r="AF180" i="4"/>
  <c r="AE180" i="4"/>
  <c r="AD180" i="4"/>
  <c r="AC180" i="4"/>
  <c r="AB180" i="4"/>
  <c r="X180" i="4"/>
  <c r="W180" i="4"/>
  <c r="V180" i="4"/>
  <c r="U180" i="4"/>
  <c r="R180" i="4"/>
  <c r="Q180" i="4"/>
  <c r="P180" i="4"/>
  <c r="O180" i="4"/>
  <c r="N180" i="4"/>
  <c r="K180" i="4"/>
  <c r="J180" i="4"/>
  <c r="I180" i="4"/>
  <c r="H180" i="4"/>
  <c r="G180" i="4"/>
  <c r="F180" i="4"/>
  <c r="AF179" i="4"/>
  <c r="AE179" i="4"/>
  <c r="AD179" i="4"/>
  <c r="AC179" i="4"/>
  <c r="AB179" i="4"/>
  <c r="Y179" i="4"/>
  <c r="X179" i="4"/>
  <c r="W179" i="4"/>
  <c r="V179" i="4"/>
  <c r="U179" i="4"/>
  <c r="R179" i="4"/>
  <c r="Q179" i="4"/>
  <c r="P179" i="4"/>
  <c r="O179" i="4"/>
  <c r="N179" i="4"/>
  <c r="K179" i="4"/>
  <c r="J179" i="4"/>
  <c r="I179" i="4"/>
  <c r="H179" i="4"/>
  <c r="G179" i="4"/>
  <c r="AF178" i="4"/>
  <c r="AE178" i="4"/>
  <c r="AD178" i="4"/>
  <c r="AC178" i="4"/>
  <c r="AB178" i="4"/>
  <c r="Y178" i="4"/>
  <c r="X178" i="4"/>
  <c r="W178" i="4"/>
  <c r="V178" i="4"/>
  <c r="U178" i="4"/>
  <c r="R178" i="4"/>
  <c r="Q178" i="4"/>
  <c r="P178" i="4"/>
  <c r="O178" i="4"/>
  <c r="N178" i="4"/>
  <c r="K178" i="4"/>
  <c r="J178" i="4"/>
  <c r="I178" i="4"/>
  <c r="H178" i="4"/>
  <c r="G178" i="4"/>
  <c r="AF177" i="4"/>
  <c r="AE177" i="4"/>
  <c r="AD177" i="4"/>
  <c r="AC177" i="4"/>
  <c r="AB177" i="4"/>
  <c r="Y177" i="4"/>
  <c r="X177" i="4"/>
  <c r="W177" i="4"/>
  <c r="V177" i="4"/>
  <c r="U177" i="4"/>
  <c r="R177" i="4"/>
  <c r="Q177" i="4"/>
  <c r="P177" i="4"/>
  <c r="O177" i="4"/>
  <c r="N177" i="4"/>
  <c r="K177" i="4"/>
  <c r="J177" i="4"/>
  <c r="I177" i="4"/>
  <c r="H177" i="4"/>
  <c r="G177" i="4"/>
  <c r="AF176" i="4"/>
  <c r="AE176" i="4"/>
  <c r="AD176" i="4"/>
  <c r="AC176" i="4"/>
  <c r="AB176" i="4"/>
  <c r="Y176" i="4"/>
  <c r="X176" i="4"/>
  <c r="W176" i="4"/>
  <c r="V176" i="4"/>
  <c r="U176" i="4"/>
  <c r="R176" i="4"/>
  <c r="Q176" i="4"/>
  <c r="P176" i="4"/>
  <c r="O176" i="4"/>
  <c r="N176" i="4"/>
  <c r="K176" i="4"/>
  <c r="J176" i="4"/>
  <c r="I176" i="4"/>
  <c r="H176" i="4"/>
  <c r="G176" i="4"/>
  <c r="AL175" i="4"/>
  <c r="AK175" i="4"/>
  <c r="AJ175" i="4"/>
  <c r="AF175" i="4"/>
  <c r="AE175" i="4"/>
  <c r="AD175" i="4"/>
  <c r="AC175" i="4"/>
  <c r="AB175" i="4"/>
  <c r="Y175" i="4"/>
  <c r="Y180" i="4" s="1"/>
  <c r="X175" i="4"/>
  <c r="W175" i="4"/>
  <c r="V175" i="4"/>
  <c r="U175" i="4"/>
  <c r="R175" i="4"/>
  <c r="Q175" i="4"/>
  <c r="P175" i="4"/>
  <c r="O175" i="4"/>
  <c r="N175" i="4"/>
  <c r="K175" i="4"/>
  <c r="J175" i="4"/>
  <c r="I175" i="4"/>
  <c r="H175" i="4"/>
  <c r="G175" i="4"/>
  <c r="AQ173" i="4"/>
  <c r="AP173" i="4"/>
  <c r="AO173" i="4"/>
  <c r="AN173" i="4"/>
  <c r="AG173" i="4"/>
  <c r="Z173" i="4"/>
  <c r="S173" i="4"/>
  <c r="L173" i="4"/>
  <c r="F173" i="4"/>
  <c r="AQ172" i="4"/>
  <c r="AP172" i="4"/>
  <c r="AO172" i="4"/>
  <c r="AN172" i="4"/>
  <c r="AG172" i="4"/>
  <c r="Z172" i="4"/>
  <c r="S172" i="4"/>
  <c r="L172" i="4"/>
  <c r="F172" i="4"/>
  <c r="AQ171" i="4"/>
  <c r="AP171" i="4"/>
  <c r="AO171" i="4"/>
  <c r="AN171" i="4"/>
  <c r="AG171" i="4"/>
  <c r="Z171" i="4"/>
  <c r="S171" i="4"/>
  <c r="L171" i="4"/>
  <c r="F171" i="4"/>
  <c r="AQ170" i="4"/>
  <c r="AP170" i="4"/>
  <c r="AO170" i="4"/>
  <c r="AN170" i="4"/>
  <c r="AG170" i="4"/>
  <c r="Z170" i="4"/>
  <c r="S170" i="4"/>
  <c r="L170" i="4"/>
  <c r="F170" i="4"/>
  <c r="AQ169" i="4"/>
  <c r="AP169" i="4"/>
  <c r="AO169" i="4"/>
  <c r="AN169" i="4"/>
  <c r="AG169" i="4"/>
  <c r="Z169" i="4"/>
  <c r="S169" i="4"/>
  <c r="L169" i="4"/>
  <c r="F169" i="4"/>
  <c r="AQ168" i="4"/>
  <c r="AP168" i="4"/>
  <c r="AO168" i="4"/>
  <c r="AN168" i="4"/>
  <c r="AG168" i="4"/>
  <c r="Z168" i="4"/>
  <c r="S168" i="4"/>
  <c r="L168" i="4"/>
  <c r="F168" i="4"/>
  <c r="AQ167" i="4"/>
  <c r="AP167" i="4"/>
  <c r="AO167" i="4"/>
  <c r="AN167" i="4"/>
  <c r="AF167" i="4"/>
  <c r="AE167" i="4"/>
  <c r="AD167" i="4"/>
  <c r="AC167" i="4"/>
  <c r="AB167" i="4"/>
  <c r="X167" i="4"/>
  <c r="W167" i="4"/>
  <c r="V167" i="4"/>
  <c r="U167" i="4"/>
  <c r="R167" i="4"/>
  <c r="Q167" i="4"/>
  <c r="P167" i="4"/>
  <c r="O167" i="4"/>
  <c r="N167" i="4"/>
  <c r="K167" i="4"/>
  <c r="J167" i="4"/>
  <c r="I167" i="4"/>
  <c r="H167" i="4"/>
  <c r="G167" i="4"/>
  <c r="F167" i="4"/>
  <c r="AF166" i="4"/>
  <c r="AE166" i="4"/>
  <c r="AD166" i="4"/>
  <c r="AC166" i="4"/>
  <c r="AB166" i="4"/>
  <c r="Y166" i="4"/>
  <c r="X166" i="4"/>
  <c r="W166" i="4"/>
  <c r="V166" i="4"/>
  <c r="U166" i="4"/>
  <c r="R166" i="4"/>
  <c r="Q166" i="4"/>
  <c r="P166" i="4"/>
  <c r="O166" i="4"/>
  <c r="N166" i="4"/>
  <c r="K166" i="4"/>
  <c r="J166" i="4"/>
  <c r="I166" i="4"/>
  <c r="H166" i="4"/>
  <c r="G166" i="4"/>
  <c r="AF165" i="4"/>
  <c r="AE165" i="4"/>
  <c r="AD165" i="4"/>
  <c r="AC165" i="4"/>
  <c r="AB165" i="4"/>
  <c r="Y165" i="4"/>
  <c r="X165" i="4"/>
  <c r="W165" i="4"/>
  <c r="V165" i="4"/>
  <c r="U165" i="4"/>
  <c r="R165" i="4"/>
  <c r="Q165" i="4"/>
  <c r="P165" i="4"/>
  <c r="O165" i="4"/>
  <c r="N165" i="4"/>
  <c r="K165" i="4"/>
  <c r="J165" i="4"/>
  <c r="I165" i="4"/>
  <c r="H165" i="4"/>
  <c r="G165" i="4"/>
  <c r="AF164" i="4"/>
  <c r="AE164" i="4"/>
  <c r="AD164" i="4"/>
  <c r="AC164" i="4"/>
  <c r="AB164" i="4"/>
  <c r="Y164" i="4"/>
  <c r="X164" i="4"/>
  <c r="W164" i="4"/>
  <c r="V164" i="4"/>
  <c r="U164" i="4"/>
  <c r="R164" i="4"/>
  <c r="Q164" i="4"/>
  <c r="P164" i="4"/>
  <c r="O164" i="4"/>
  <c r="N164" i="4"/>
  <c r="K164" i="4"/>
  <c r="J164" i="4"/>
  <c r="I164" i="4"/>
  <c r="H164" i="4"/>
  <c r="G164" i="4"/>
  <c r="AF163" i="4"/>
  <c r="AE163" i="4"/>
  <c r="AD163" i="4"/>
  <c r="AC163" i="4"/>
  <c r="AB163" i="4"/>
  <c r="Y163" i="4"/>
  <c r="X163" i="4"/>
  <c r="W163" i="4"/>
  <c r="V163" i="4"/>
  <c r="U163" i="4"/>
  <c r="R163" i="4"/>
  <c r="Q163" i="4"/>
  <c r="P163" i="4"/>
  <c r="O163" i="4"/>
  <c r="N163" i="4"/>
  <c r="K163" i="4"/>
  <c r="J163" i="4"/>
  <c r="I163" i="4"/>
  <c r="H163" i="4"/>
  <c r="G163" i="4"/>
  <c r="AL162" i="4"/>
  <c r="AK162" i="4"/>
  <c r="AJ162" i="4"/>
  <c r="AF162" i="4"/>
  <c r="AE162" i="4"/>
  <c r="AD162" i="4"/>
  <c r="AC162" i="4"/>
  <c r="AB162" i="4"/>
  <c r="Y162" i="4"/>
  <c r="Y167" i="4" s="1"/>
  <c r="X162" i="4"/>
  <c r="W162" i="4"/>
  <c r="V162" i="4"/>
  <c r="U162" i="4"/>
  <c r="R162" i="4"/>
  <c r="Q162" i="4"/>
  <c r="P162" i="4"/>
  <c r="O162" i="4"/>
  <c r="N162" i="4"/>
  <c r="K162" i="4"/>
  <c r="J162" i="4"/>
  <c r="I162" i="4"/>
  <c r="H162" i="4"/>
  <c r="G162" i="4"/>
  <c r="AQ160" i="4"/>
  <c r="AP160" i="4"/>
  <c r="AO160" i="4"/>
  <c r="AN160" i="4"/>
  <c r="AG160" i="4"/>
  <c r="Z160" i="4"/>
  <c r="S160" i="4"/>
  <c r="L160" i="4"/>
  <c r="F160" i="4"/>
  <c r="AQ159" i="4"/>
  <c r="AP159" i="4"/>
  <c r="AO159" i="4"/>
  <c r="AN159" i="4"/>
  <c r="AG159" i="4"/>
  <c r="Z159" i="4"/>
  <c r="S159" i="4"/>
  <c r="L159" i="4"/>
  <c r="F159" i="4"/>
  <c r="AQ158" i="4"/>
  <c r="AP158" i="4"/>
  <c r="AO158" i="4"/>
  <c r="AN158" i="4"/>
  <c r="AG158" i="4"/>
  <c r="Z158" i="4"/>
  <c r="S158" i="4"/>
  <c r="L158" i="4"/>
  <c r="F158" i="4"/>
  <c r="AQ157" i="4"/>
  <c r="AP157" i="4"/>
  <c r="AO157" i="4"/>
  <c r="AN157" i="4"/>
  <c r="AG157" i="4"/>
  <c r="Z157" i="4"/>
  <c r="S157" i="4"/>
  <c r="L157" i="4"/>
  <c r="F157" i="4"/>
  <c r="AQ156" i="4"/>
  <c r="AP156" i="4"/>
  <c r="AO156" i="4"/>
  <c r="AN156" i="4"/>
  <c r="AG156" i="4"/>
  <c r="Z156" i="4"/>
  <c r="S156" i="4"/>
  <c r="L156" i="4"/>
  <c r="F156" i="4"/>
  <c r="AQ155" i="4"/>
  <c r="AP155" i="4"/>
  <c r="AO155" i="4"/>
  <c r="AN155" i="4"/>
  <c r="AG155" i="4"/>
  <c r="Z155" i="4"/>
  <c r="S155" i="4"/>
  <c r="L155" i="4"/>
  <c r="F155" i="4"/>
  <c r="AQ154" i="4"/>
  <c r="AP154" i="4"/>
  <c r="AO154" i="4"/>
  <c r="AN154" i="4"/>
  <c r="AF154" i="4"/>
  <c r="AE154" i="4"/>
  <c r="AD154" i="4"/>
  <c r="AC154" i="4"/>
  <c r="AB154" i="4"/>
  <c r="X154" i="4"/>
  <c r="W154" i="4"/>
  <c r="V154" i="4"/>
  <c r="U154" i="4"/>
  <c r="R154" i="4"/>
  <c r="Q154" i="4"/>
  <c r="P154" i="4"/>
  <c r="O154" i="4"/>
  <c r="N154" i="4"/>
  <c r="K154" i="4"/>
  <c r="J154" i="4"/>
  <c r="I154" i="4"/>
  <c r="H154" i="4"/>
  <c r="G154" i="4"/>
  <c r="F154" i="4"/>
  <c r="AF153" i="4"/>
  <c r="AE153" i="4"/>
  <c r="AD153" i="4"/>
  <c r="AC153" i="4"/>
  <c r="AB153" i="4"/>
  <c r="Y153" i="4"/>
  <c r="X153" i="4"/>
  <c r="W153" i="4"/>
  <c r="V153" i="4"/>
  <c r="U153" i="4"/>
  <c r="R153" i="4"/>
  <c r="Q153" i="4"/>
  <c r="P153" i="4"/>
  <c r="O153" i="4"/>
  <c r="N153" i="4"/>
  <c r="K153" i="4"/>
  <c r="J153" i="4"/>
  <c r="I153" i="4"/>
  <c r="H153" i="4"/>
  <c r="G153" i="4"/>
  <c r="AF152" i="4"/>
  <c r="AE152" i="4"/>
  <c r="AD152" i="4"/>
  <c r="AC152" i="4"/>
  <c r="AB152" i="4"/>
  <c r="Y152" i="4"/>
  <c r="X152" i="4"/>
  <c r="W152" i="4"/>
  <c r="V152" i="4"/>
  <c r="U152" i="4"/>
  <c r="R152" i="4"/>
  <c r="Q152" i="4"/>
  <c r="P152" i="4"/>
  <c r="O152" i="4"/>
  <c r="N152" i="4"/>
  <c r="K152" i="4"/>
  <c r="J152" i="4"/>
  <c r="I152" i="4"/>
  <c r="H152" i="4"/>
  <c r="G152" i="4"/>
  <c r="AF151" i="4"/>
  <c r="AE151" i="4"/>
  <c r="AD151" i="4"/>
  <c r="AC151" i="4"/>
  <c r="AB151" i="4"/>
  <c r="Y151" i="4"/>
  <c r="X151" i="4"/>
  <c r="W151" i="4"/>
  <c r="V151" i="4"/>
  <c r="U151" i="4"/>
  <c r="R151" i="4"/>
  <c r="Q151" i="4"/>
  <c r="P151" i="4"/>
  <c r="O151" i="4"/>
  <c r="N151" i="4"/>
  <c r="K151" i="4"/>
  <c r="J151" i="4"/>
  <c r="I151" i="4"/>
  <c r="H151" i="4"/>
  <c r="G151" i="4"/>
  <c r="AF150" i="4"/>
  <c r="AE150" i="4"/>
  <c r="AD150" i="4"/>
  <c r="AC150" i="4"/>
  <c r="AB150" i="4"/>
  <c r="Y150" i="4"/>
  <c r="X150" i="4"/>
  <c r="W150" i="4"/>
  <c r="V150" i="4"/>
  <c r="U150" i="4"/>
  <c r="R150" i="4"/>
  <c r="Q150" i="4"/>
  <c r="P150" i="4"/>
  <c r="O150" i="4"/>
  <c r="N150" i="4"/>
  <c r="K150" i="4"/>
  <c r="J150" i="4"/>
  <c r="I150" i="4"/>
  <c r="H150" i="4"/>
  <c r="G150" i="4"/>
  <c r="AL149" i="4"/>
  <c r="AK149" i="4"/>
  <c r="AJ149" i="4"/>
  <c r="AF149" i="4"/>
  <c r="AE149" i="4"/>
  <c r="AD149" i="4"/>
  <c r="AC149" i="4"/>
  <c r="AB149" i="4"/>
  <c r="Y149" i="4"/>
  <c r="Y154" i="4" s="1"/>
  <c r="X149" i="4"/>
  <c r="W149" i="4"/>
  <c r="V149" i="4"/>
  <c r="U149" i="4"/>
  <c r="R149" i="4"/>
  <c r="Q149" i="4"/>
  <c r="P149" i="4"/>
  <c r="O149" i="4"/>
  <c r="N149" i="4"/>
  <c r="K149" i="4"/>
  <c r="J149" i="4"/>
  <c r="I149" i="4"/>
  <c r="H149" i="4"/>
  <c r="G149" i="4"/>
  <c r="AQ147" i="4"/>
  <c r="AP147" i="4"/>
  <c r="AO147" i="4"/>
  <c r="AN147" i="4"/>
  <c r="AG147" i="4"/>
  <c r="Z147" i="4"/>
  <c r="S147" i="4"/>
  <c r="L147" i="4"/>
  <c r="F147" i="4"/>
  <c r="AQ146" i="4"/>
  <c r="AP146" i="4"/>
  <c r="AO146" i="4"/>
  <c r="AN146" i="4"/>
  <c r="AG146" i="4"/>
  <c r="Z146" i="4"/>
  <c r="S146" i="4"/>
  <c r="L146" i="4"/>
  <c r="F146" i="4"/>
  <c r="AQ145" i="4"/>
  <c r="AP145" i="4"/>
  <c r="AO145" i="4"/>
  <c r="AN145" i="4"/>
  <c r="AG145" i="4"/>
  <c r="Z145" i="4"/>
  <c r="S145" i="4"/>
  <c r="L145" i="4"/>
  <c r="F145" i="4"/>
  <c r="AQ144" i="4"/>
  <c r="AP144" i="4"/>
  <c r="AO144" i="4"/>
  <c r="AN144" i="4"/>
  <c r="AG144" i="4"/>
  <c r="Z144" i="4"/>
  <c r="S144" i="4"/>
  <c r="L144" i="4"/>
  <c r="F144" i="4"/>
  <c r="AQ143" i="4"/>
  <c r="AP143" i="4"/>
  <c r="AO143" i="4"/>
  <c r="AN143" i="4"/>
  <c r="AG143" i="4"/>
  <c r="Z143" i="4"/>
  <c r="S143" i="4"/>
  <c r="L143" i="4"/>
  <c r="F143" i="4"/>
  <c r="AQ142" i="4"/>
  <c r="AP142" i="4"/>
  <c r="AO142" i="4"/>
  <c r="AN142" i="4"/>
  <c r="AG142" i="4"/>
  <c r="Z142" i="4"/>
  <c r="S142" i="4"/>
  <c r="L142" i="4"/>
  <c r="F142" i="4"/>
  <c r="AQ141" i="4"/>
  <c r="AP141" i="4"/>
  <c r="AO141" i="4"/>
  <c r="AN141" i="4"/>
  <c r="AF141" i="4"/>
  <c r="AE141" i="4"/>
  <c r="AD141" i="4"/>
  <c r="AC141" i="4"/>
  <c r="AB141" i="4"/>
  <c r="X141" i="4"/>
  <c r="W141" i="4"/>
  <c r="V141" i="4"/>
  <c r="U141" i="4"/>
  <c r="R141" i="4"/>
  <c r="Q141" i="4"/>
  <c r="P141" i="4"/>
  <c r="O141" i="4"/>
  <c r="N141" i="4"/>
  <c r="K141" i="4"/>
  <c r="J141" i="4"/>
  <c r="I141" i="4"/>
  <c r="H141" i="4"/>
  <c r="G141" i="4"/>
  <c r="F141" i="4"/>
  <c r="AF140" i="4"/>
  <c r="AE140" i="4"/>
  <c r="AD140" i="4"/>
  <c r="AC140" i="4"/>
  <c r="AB140" i="4"/>
  <c r="Y140" i="4"/>
  <c r="X140" i="4"/>
  <c r="W140" i="4"/>
  <c r="V140" i="4"/>
  <c r="U140" i="4"/>
  <c r="R140" i="4"/>
  <c r="Q140" i="4"/>
  <c r="P140" i="4"/>
  <c r="O140" i="4"/>
  <c r="N140" i="4"/>
  <c r="K140" i="4"/>
  <c r="J140" i="4"/>
  <c r="I140" i="4"/>
  <c r="H140" i="4"/>
  <c r="G140" i="4"/>
  <c r="AF139" i="4"/>
  <c r="AE139" i="4"/>
  <c r="AD139" i="4"/>
  <c r="AC139" i="4"/>
  <c r="AB139" i="4"/>
  <c r="Y139" i="4"/>
  <c r="X139" i="4"/>
  <c r="W139" i="4"/>
  <c r="V139" i="4"/>
  <c r="U139" i="4"/>
  <c r="R139" i="4"/>
  <c r="Q139" i="4"/>
  <c r="P139" i="4"/>
  <c r="O139" i="4"/>
  <c r="N139" i="4"/>
  <c r="K139" i="4"/>
  <c r="J139" i="4"/>
  <c r="I139" i="4"/>
  <c r="H139" i="4"/>
  <c r="G139" i="4"/>
  <c r="AF138" i="4"/>
  <c r="AE138" i="4"/>
  <c r="AD138" i="4"/>
  <c r="AC138" i="4"/>
  <c r="AB138" i="4"/>
  <c r="Y138" i="4"/>
  <c r="X138" i="4"/>
  <c r="W138" i="4"/>
  <c r="V138" i="4"/>
  <c r="U138" i="4"/>
  <c r="R138" i="4"/>
  <c r="Q138" i="4"/>
  <c r="P138" i="4"/>
  <c r="O138" i="4"/>
  <c r="N138" i="4"/>
  <c r="K138" i="4"/>
  <c r="J138" i="4"/>
  <c r="I138" i="4"/>
  <c r="H138" i="4"/>
  <c r="G138" i="4"/>
  <c r="AF137" i="4"/>
  <c r="AE137" i="4"/>
  <c r="AD137" i="4"/>
  <c r="AC137" i="4"/>
  <c r="AB137" i="4"/>
  <c r="Y137" i="4"/>
  <c r="X137" i="4"/>
  <c r="W137" i="4"/>
  <c r="V137" i="4"/>
  <c r="U137" i="4"/>
  <c r="R137" i="4"/>
  <c r="Q137" i="4"/>
  <c r="P137" i="4"/>
  <c r="O137" i="4"/>
  <c r="N137" i="4"/>
  <c r="K137" i="4"/>
  <c r="J137" i="4"/>
  <c r="I137" i="4"/>
  <c r="H137" i="4"/>
  <c r="G137" i="4"/>
  <c r="AL136" i="4"/>
  <c r="AK136" i="4"/>
  <c r="AJ136" i="4"/>
  <c r="AF136" i="4"/>
  <c r="AE136" i="4"/>
  <c r="AD136" i="4"/>
  <c r="AC136" i="4"/>
  <c r="AB136" i="4"/>
  <c r="Y136" i="4"/>
  <c r="Y141" i="4" s="1"/>
  <c r="X136" i="4"/>
  <c r="W136" i="4"/>
  <c r="V136" i="4"/>
  <c r="U136" i="4"/>
  <c r="R136" i="4"/>
  <c r="Q136" i="4"/>
  <c r="P136" i="4"/>
  <c r="O136" i="4"/>
  <c r="N136" i="4"/>
  <c r="K136" i="4"/>
  <c r="J136" i="4"/>
  <c r="I136" i="4"/>
  <c r="H136" i="4"/>
  <c r="G136" i="4"/>
  <c r="AQ134" i="4"/>
  <c r="AP134" i="4"/>
  <c r="AO134" i="4"/>
  <c r="AN134" i="4"/>
  <c r="AG134" i="4"/>
  <c r="Z134" i="4"/>
  <c r="S134" i="4"/>
  <c r="L134" i="4"/>
  <c r="F134" i="4"/>
  <c r="AQ133" i="4"/>
  <c r="AP133" i="4"/>
  <c r="AO133" i="4"/>
  <c r="AN133" i="4"/>
  <c r="AG133" i="4"/>
  <c r="Z133" i="4"/>
  <c r="S133" i="4"/>
  <c r="L133" i="4"/>
  <c r="F133" i="4"/>
  <c r="AQ132" i="4"/>
  <c r="AP132" i="4"/>
  <c r="AO132" i="4"/>
  <c r="AN132" i="4"/>
  <c r="AG132" i="4"/>
  <c r="Z132" i="4"/>
  <c r="S132" i="4"/>
  <c r="L132" i="4"/>
  <c r="F132" i="4"/>
  <c r="AQ131" i="4"/>
  <c r="AP131" i="4"/>
  <c r="AO131" i="4"/>
  <c r="AN131" i="4"/>
  <c r="AG131" i="4"/>
  <c r="Z131" i="4"/>
  <c r="S131" i="4"/>
  <c r="L131" i="4"/>
  <c r="F131" i="4"/>
  <c r="AQ130" i="4"/>
  <c r="AP130" i="4"/>
  <c r="AO130" i="4"/>
  <c r="AN130" i="4"/>
  <c r="AG130" i="4"/>
  <c r="Z130" i="4"/>
  <c r="S130" i="4"/>
  <c r="L130" i="4"/>
  <c r="F130" i="4"/>
  <c r="AQ129" i="4"/>
  <c r="AP129" i="4"/>
  <c r="AO129" i="4"/>
  <c r="AN129" i="4"/>
  <c r="AG129" i="4"/>
  <c r="Z129" i="4"/>
  <c r="S129" i="4"/>
  <c r="L129" i="4"/>
  <c r="F129" i="4"/>
  <c r="AQ128" i="4"/>
  <c r="AP128" i="4"/>
  <c r="AO128" i="4"/>
  <c r="AN128" i="4"/>
  <c r="AF128" i="4"/>
  <c r="AE128" i="4"/>
  <c r="AD128" i="4"/>
  <c r="AC128" i="4"/>
  <c r="AB128" i="4"/>
  <c r="X128" i="4"/>
  <c r="W128" i="4"/>
  <c r="V128" i="4"/>
  <c r="U128" i="4"/>
  <c r="R128" i="4"/>
  <c r="Q128" i="4"/>
  <c r="P128" i="4"/>
  <c r="O128" i="4"/>
  <c r="N128" i="4"/>
  <c r="K128" i="4"/>
  <c r="J128" i="4"/>
  <c r="I128" i="4"/>
  <c r="H128" i="4"/>
  <c r="G128" i="4"/>
  <c r="F128" i="4"/>
  <c r="AF127" i="4"/>
  <c r="AE127" i="4"/>
  <c r="AD127" i="4"/>
  <c r="AC127" i="4"/>
  <c r="AB127" i="4"/>
  <c r="Y127" i="4"/>
  <c r="X127" i="4"/>
  <c r="W127" i="4"/>
  <c r="V127" i="4"/>
  <c r="U127" i="4"/>
  <c r="R127" i="4"/>
  <c r="Q127" i="4"/>
  <c r="P127" i="4"/>
  <c r="O127" i="4"/>
  <c r="N127" i="4"/>
  <c r="K127" i="4"/>
  <c r="J127" i="4"/>
  <c r="I127" i="4"/>
  <c r="H127" i="4"/>
  <c r="G127" i="4"/>
  <c r="AF126" i="4"/>
  <c r="AE126" i="4"/>
  <c r="AD126" i="4"/>
  <c r="AC126" i="4"/>
  <c r="AB126" i="4"/>
  <c r="Y126" i="4"/>
  <c r="X126" i="4"/>
  <c r="W126" i="4"/>
  <c r="V126" i="4"/>
  <c r="U126" i="4"/>
  <c r="R126" i="4"/>
  <c r="Q126" i="4"/>
  <c r="P126" i="4"/>
  <c r="O126" i="4"/>
  <c r="N126" i="4"/>
  <c r="K126" i="4"/>
  <c r="J126" i="4"/>
  <c r="I126" i="4"/>
  <c r="H126" i="4"/>
  <c r="G126" i="4"/>
  <c r="AF125" i="4"/>
  <c r="AE125" i="4"/>
  <c r="AD125" i="4"/>
  <c r="AC125" i="4"/>
  <c r="AB125" i="4"/>
  <c r="Y125" i="4"/>
  <c r="X125" i="4"/>
  <c r="W125" i="4"/>
  <c r="V125" i="4"/>
  <c r="U125" i="4"/>
  <c r="R125" i="4"/>
  <c r="Q125" i="4"/>
  <c r="P125" i="4"/>
  <c r="O125" i="4"/>
  <c r="N125" i="4"/>
  <c r="K125" i="4"/>
  <c r="J125" i="4"/>
  <c r="I125" i="4"/>
  <c r="H125" i="4"/>
  <c r="G125" i="4"/>
  <c r="AF124" i="4"/>
  <c r="AE124" i="4"/>
  <c r="AD124" i="4"/>
  <c r="AC124" i="4"/>
  <c r="AB124" i="4"/>
  <c r="Y124" i="4"/>
  <c r="X124" i="4"/>
  <c r="W124" i="4"/>
  <c r="V124" i="4"/>
  <c r="U124" i="4"/>
  <c r="R124" i="4"/>
  <c r="Q124" i="4"/>
  <c r="P124" i="4"/>
  <c r="O124" i="4"/>
  <c r="N124" i="4"/>
  <c r="K124" i="4"/>
  <c r="J124" i="4"/>
  <c r="I124" i="4"/>
  <c r="H124" i="4"/>
  <c r="G124" i="4"/>
  <c r="AL123" i="4"/>
  <c r="AK123" i="4"/>
  <c r="AJ123" i="4"/>
  <c r="AF123" i="4"/>
  <c r="AE123" i="4"/>
  <c r="AD123" i="4"/>
  <c r="AC123" i="4"/>
  <c r="AB123" i="4"/>
  <c r="Y123" i="4"/>
  <c r="Y128" i="4" s="1"/>
  <c r="X123" i="4"/>
  <c r="W123" i="4"/>
  <c r="V123" i="4"/>
  <c r="U123" i="4"/>
  <c r="R123" i="4"/>
  <c r="Q123" i="4"/>
  <c r="P123" i="4"/>
  <c r="O123" i="4"/>
  <c r="N123" i="4"/>
  <c r="K123" i="4"/>
  <c r="J123" i="4"/>
  <c r="I123" i="4"/>
  <c r="H123" i="4"/>
  <c r="G123" i="4"/>
  <c r="AQ121" i="4"/>
  <c r="AP121" i="4"/>
  <c r="AO121" i="4"/>
  <c r="AN121" i="4"/>
  <c r="AG121" i="4"/>
  <c r="Z121" i="4"/>
  <c r="S121" i="4"/>
  <c r="L121" i="4"/>
  <c r="F121" i="4"/>
  <c r="AQ120" i="4"/>
  <c r="AP120" i="4"/>
  <c r="AO120" i="4"/>
  <c r="AN120" i="4"/>
  <c r="AG120" i="4"/>
  <c r="Z120" i="4"/>
  <c r="S120" i="4"/>
  <c r="L120" i="4"/>
  <c r="F120" i="4"/>
  <c r="AQ119" i="4"/>
  <c r="AP119" i="4"/>
  <c r="AO119" i="4"/>
  <c r="AN119" i="4"/>
  <c r="AG119" i="4"/>
  <c r="Z119" i="4"/>
  <c r="S119" i="4"/>
  <c r="L119" i="4"/>
  <c r="F119" i="4"/>
  <c r="AQ118" i="4"/>
  <c r="AP118" i="4"/>
  <c r="AO118" i="4"/>
  <c r="AN118" i="4"/>
  <c r="AG118" i="4"/>
  <c r="Z118" i="4"/>
  <c r="S118" i="4"/>
  <c r="L118" i="4"/>
  <c r="F118" i="4"/>
  <c r="AQ117" i="4"/>
  <c r="AP117" i="4"/>
  <c r="AO117" i="4"/>
  <c r="AN117" i="4"/>
  <c r="AG117" i="4"/>
  <c r="Z117" i="4"/>
  <c r="S117" i="4"/>
  <c r="L117" i="4"/>
  <c r="F117" i="4"/>
  <c r="AQ116" i="4"/>
  <c r="AP116" i="4"/>
  <c r="AO116" i="4"/>
  <c r="AN116" i="4"/>
  <c r="AG116" i="4"/>
  <c r="Z116" i="4"/>
  <c r="S116" i="4"/>
  <c r="L116" i="4"/>
  <c r="F116" i="4"/>
  <c r="AQ115" i="4"/>
  <c r="AP115" i="4"/>
  <c r="AO115" i="4"/>
  <c r="AN115" i="4"/>
  <c r="AF115" i="4"/>
  <c r="AE115" i="4"/>
  <c r="AD115" i="4"/>
  <c r="AC115" i="4"/>
  <c r="AB115" i="4"/>
  <c r="X115" i="4"/>
  <c r="W115" i="4"/>
  <c r="V115" i="4"/>
  <c r="U115" i="4"/>
  <c r="R115" i="4"/>
  <c r="Q115" i="4"/>
  <c r="P115" i="4"/>
  <c r="O115" i="4"/>
  <c r="N115" i="4"/>
  <c r="K115" i="4"/>
  <c r="J115" i="4"/>
  <c r="I115" i="4"/>
  <c r="H115" i="4"/>
  <c r="G115" i="4"/>
  <c r="F115" i="4"/>
  <c r="AF114" i="4"/>
  <c r="AE114" i="4"/>
  <c r="AD114" i="4"/>
  <c r="AC114" i="4"/>
  <c r="AB114" i="4"/>
  <c r="Y114" i="4"/>
  <c r="X114" i="4"/>
  <c r="W114" i="4"/>
  <c r="V114" i="4"/>
  <c r="U114" i="4"/>
  <c r="R114" i="4"/>
  <c r="Q114" i="4"/>
  <c r="P114" i="4"/>
  <c r="O114" i="4"/>
  <c r="N114" i="4"/>
  <c r="K114" i="4"/>
  <c r="J114" i="4"/>
  <c r="I114" i="4"/>
  <c r="H114" i="4"/>
  <c r="G114" i="4"/>
  <c r="AF113" i="4"/>
  <c r="AE113" i="4"/>
  <c r="AD113" i="4"/>
  <c r="AC113" i="4"/>
  <c r="AB113" i="4"/>
  <c r="Y113" i="4"/>
  <c r="X113" i="4"/>
  <c r="W113" i="4"/>
  <c r="V113" i="4"/>
  <c r="U113" i="4"/>
  <c r="R113" i="4"/>
  <c r="Q113" i="4"/>
  <c r="P113" i="4"/>
  <c r="O113" i="4"/>
  <c r="N113" i="4"/>
  <c r="K113" i="4"/>
  <c r="J113" i="4"/>
  <c r="I113" i="4"/>
  <c r="H113" i="4"/>
  <c r="G113" i="4"/>
  <c r="AF112" i="4"/>
  <c r="AE112" i="4"/>
  <c r="AD112" i="4"/>
  <c r="AC112" i="4"/>
  <c r="AB112" i="4"/>
  <c r="Y112" i="4"/>
  <c r="X112" i="4"/>
  <c r="W112" i="4"/>
  <c r="V112" i="4"/>
  <c r="U112" i="4"/>
  <c r="R112" i="4"/>
  <c r="Q112" i="4"/>
  <c r="P112" i="4"/>
  <c r="O112" i="4"/>
  <c r="N112" i="4"/>
  <c r="K112" i="4"/>
  <c r="J112" i="4"/>
  <c r="I112" i="4"/>
  <c r="H112" i="4"/>
  <c r="G112" i="4"/>
  <c r="AF111" i="4"/>
  <c r="AE111" i="4"/>
  <c r="AD111" i="4"/>
  <c r="AC111" i="4"/>
  <c r="AB111" i="4"/>
  <c r="Y111" i="4"/>
  <c r="X111" i="4"/>
  <c r="W111" i="4"/>
  <c r="V111" i="4"/>
  <c r="U111" i="4"/>
  <c r="R111" i="4"/>
  <c r="Q111" i="4"/>
  <c r="P111" i="4"/>
  <c r="O111" i="4"/>
  <c r="N111" i="4"/>
  <c r="K111" i="4"/>
  <c r="J111" i="4"/>
  <c r="I111" i="4"/>
  <c r="H111" i="4"/>
  <c r="G111" i="4"/>
  <c r="AL110" i="4"/>
  <c r="AK110" i="4"/>
  <c r="AJ110" i="4"/>
  <c r="AF110" i="4"/>
  <c r="AE110" i="4"/>
  <c r="AD110" i="4"/>
  <c r="AC110" i="4"/>
  <c r="AB110" i="4"/>
  <c r="Y110" i="4"/>
  <c r="Y115" i="4" s="1"/>
  <c r="X110" i="4"/>
  <c r="W110" i="4"/>
  <c r="V110" i="4"/>
  <c r="U110" i="4"/>
  <c r="R110" i="4"/>
  <c r="Q110" i="4"/>
  <c r="P110" i="4"/>
  <c r="O110" i="4"/>
  <c r="N110" i="4"/>
  <c r="K110" i="4"/>
  <c r="J110" i="4"/>
  <c r="I110" i="4"/>
  <c r="H110" i="4"/>
  <c r="G110" i="4"/>
  <c r="AQ108" i="4"/>
  <c r="AP108" i="4"/>
  <c r="AO108" i="4"/>
  <c r="AN108" i="4"/>
  <c r="AG108" i="4"/>
  <c r="Z108" i="4"/>
  <c r="S108" i="4"/>
  <c r="L108" i="4"/>
  <c r="F108" i="4"/>
  <c r="AQ107" i="4"/>
  <c r="AP107" i="4"/>
  <c r="AO107" i="4"/>
  <c r="AN107" i="4"/>
  <c r="AG107" i="4"/>
  <c r="Z107" i="4"/>
  <c r="S107" i="4"/>
  <c r="L107" i="4"/>
  <c r="F107" i="4"/>
  <c r="AQ106" i="4"/>
  <c r="AP106" i="4"/>
  <c r="AO106" i="4"/>
  <c r="AN106" i="4"/>
  <c r="AG106" i="4"/>
  <c r="Z106" i="4"/>
  <c r="S106" i="4"/>
  <c r="L106" i="4"/>
  <c r="F106" i="4"/>
  <c r="AQ105" i="4"/>
  <c r="AP105" i="4"/>
  <c r="AO105" i="4"/>
  <c r="AN105" i="4"/>
  <c r="AG105" i="4"/>
  <c r="Z105" i="4"/>
  <c r="S105" i="4"/>
  <c r="L105" i="4"/>
  <c r="F105" i="4"/>
  <c r="AQ104" i="4"/>
  <c r="AP104" i="4"/>
  <c r="AO104" i="4"/>
  <c r="AN104" i="4"/>
  <c r="AG104" i="4"/>
  <c r="Z104" i="4"/>
  <c r="S104" i="4"/>
  <c r="L104" i="4"/>
  <c r="F104" i="4"/>
  <c r="AQ103" i="4"/>
  <c r="AP103" i="4"/>
  <c r="AO103" i="4"/>
  <c r="AN103" i="4"/>
  <c r="AG103" i="4"/>
  <c r="Z103" i="4"/>
  <c r="S103" i="4"/>
  <c r="L103" i="4"/>
  <c r="F103" i="4"/>
  <c r="AQ102" i="4"/>
  <c r="AP102" i="4"/>
  <c r="AO102" i="4"/>
  <c r="AN102" i="4"/>
  <c r="AF102" i="4"/>
  <c r="AE102" i="4"/>
  <c r="AD102" i="4"/>
  <c r="AC102" i="4"/>
  <c r="AB102" i="4"/>
  <c r="X102" i="4"/>
  <c r="W102" i="4"/>
  <c r="V102" i="4"/>
  <c r="U102" i="4"/>
  <c r="R102" i="4"/>
  <c r="Q102" i="4"/>
  <c r="P102" i="4"/>
  <c r="O102" i="4"/>
  <c r="N102" i="4"/>
  <c r="K102" i="4"/>
  <c r="J102" i="4"/>
  <c r="I102" i="4"/>
  <c r="H102" i="4"/>
  <c r="G102" i="4"/>
  <c r="F102" i="4"/>
  <c r="AF101" i="4"/>
  <c r="AE101" i="4"/>
  <c r="AD101" i="4"/>
  <c r="AC101" i="4"/>
  <c r="AB101" i="4"/>
  <c r="Y101" i="4"/>
  <c r="X101" i="4"/>
  <c r="W101" i="4"/>
  <c r="V101" i="4"/>
  <c r="U101" i="4"/>
  <c r="R101" i="4"/>
  <c r="Q101" i="4"/>
  <c r="P101" i="4"/>
  <c r="O101" i="4"/>
  <c r="N101" i="4"/>
  <c r="K101" i="4"/>
  <c r="J101" i="4"/>
  <c r="I101" i="4"/>
  <c r="H101" i="4"/>
  <c r="G101" i="4"/>
  <c r="AF100" i="4"/>
  <c r="AE100" i="4"/>
  <c r="AD100" i="4"/>
  <c r="AC100" i="4"/>
  <c r="AB100" i="4"/>
  <c r="Y100" i="4"/>
  <c r="X100" i="4"/>
  <c r="W100" i="4"/>
  <c r="V100" i="4"/>
  <c r="U100" i="4"/>
  <c r="R100" i="4"/>
  <c r="Q100" i="4"/>
  <c r="P100" i="4"/>
  <c r="O100" i="4"/>
  <c r="N100" i="4"/>
  <c r="K100" i="4"/>
  <c r="J100" i="4"/>
  <c r="I100" i="4"/>
  <c r="H100" i="4"/>
  <c r="G100" i="4"/>
  <c r="AF99" i="4"/>
  <c r="AE99" i="4"/>
  <c r="AD99" i="4"/>
  <c r="AC99" i="4"/>
  <c r="AB99" i="4"/>
  <c r="Y99" i="4"/>
  <c r="X99" i="4"/>
  <c r="W99" i="4"/>
  <c r="V99" i="4"/>
  <c r="U99" i="4"/>
  <c r="R99" i="4"/>
  <c r="Q99" i="4"/>
  <c r="P99" i="4"/>
  <c r="O99" i="4"/>
  <c r="N99" i="4"/>
  <c r="K99" i="4"/>
  <c r="J99" i="4"/>
  <c r="I99" i="4"/>
  <c r="H99" i="4"/>
  <c r="G99" i="4"/>
  <c r="AF98" i="4"/>
  <c r="AE98" i="4"/>
  <c r="AD98" i="4"/>
  <c r="AC98" i="4"/>
  <c r="AB98" i="4"/>
  <c r="Y98" i="4"/>
  <c r="X98" i="4"/>
  <c r="W98" i="4"/>
  <c r="V98" i="4"/>
  <c r="U98" i="4"/>
  <c r="R98" i="4"/>
  <c r="Q98" i="4"/>
  <c r="P98" i="4"/>
  <c r="O98" i="4"/>
  <c r="N98" i="4"/>
  <c r="K98" i="4"/>
  <c r="J98" i="4"/>
  <c r="I98" i="4"/>
  <c r="H98" i="4"/>
  <c r="G98" i="4"/>
  <c r="AL97" i="4"/>
  <c r="AK97" i="4"/>
  <c r="AJ97" i="4"/>
  <c r="AF97" i="4"/>
  <c r="AE97" i="4"/>
  <c r="AD97" i="4"/>
  <c r="AC97" i="4"/>
  <c r="AB97" i="4"/>
  <c r="Y97" i="4"/>
  <c r="Y102" i="4" s="1"/>
  <c r="X97" i="4"/>
  <c r="W97" i="4"/>
  <c r="V97" i="4"/>
  <c r="U97" i="4"/>
  <c r="R97" i="4"/>
  <c r="Q97" i="4"/>
  <c r="P97" i="4"/>
  <c r="O97" i="4"/>
  <c r="N97" i="4"/>
  <c r="K97" i="4"/>
  <c r="J97" i="4"/>
  <c r="I97" i="4"/>
  <c r="H97" i="4"/>
  <c r="G97" i="4"/>
  <c r="AQ95" i="4"/>
  <c r="AP95" i="4"/>
  <c r="AO95" i="4"/>
  <c r="AN95" i="4"/>
  <c r="AG95" i="4"/>
  <c r="Z95" i="4"/>
  <c r="S95" i="4"/>
  <c r="L95" i="4"/>
  <c r="F95" i="4"/>
  <c r="AQ94" i="4"/>
  <c r="AP94" i="4"/>
  <c r="AO94" i="4"/>
  <c r="AN94" i="4"/>
  <c r="AG94" i="4"/>
  <c r="Z94" i="4"/>
  <c r="S94" i="4"/>
  <c r="L94" i="4"/>
  <c r="F94" i="4"/>
  <c r="AQ93" i="4"/>
  <c r="AP93" i="4"/>
  <c r="AO93" i="4"/>
  <c r="AN93" i="4"/>
  <c r="AG93" i="4"/>
  <c r="Z93" i="4"/>
  <c r="S93" i="4"/>
  <c r="L93" i="4"/>
  <c r="F93" i="4"/>
  <c r="AQ92" i="4"/>
  <c r="AP92" i="4"/>
  <c r="AO92" i="4"/>
  <c r="AN92" i="4"/>
  <c r="AG92" i="4"/>
  <c r="Z92" i="4"/>
  <c r="S92" i="4"/>
  <c r="L92" i="4"/>
  <c r="F92" i="4"/>
  <c r="AQ91" i="4"/>
  <c r="AP91" i="4"/>
  <c r="AO91" i="4"/>
  <c r="AN91" i="4"/>
  <c r="AG91" i="4"/>
  <c r="Z91" i="4"/>
  <c r="S91" i="4"/>
  <c r="L91" i="4"/>
  <c r="F91" i="4"/>
  <c r="AQ90" i="4"/>
  <c r="AP90" i="4"/>
  <c r="AO90" i="4"/>
  <c r="AN90" i="4"/>
  <c r="AG90" i="4"/>
  <c r="Z90" i="4"/>
  <c r="S90" i="4"/>
  <c r="L90" i="4"/>
  <c r="F90" i="4"/>
  <c r="AQ89" i="4"/>
  <c r="AP89" i="4"/>
  <c r="AO89" i="4"/>
  <c r="AN89" i="4"/>
  <c r="AF89" i="4"/>
  <c r="AE89" i="4"/>
  <c r="AD89" i="4"/>
  <c r="AC89" i="4"/>
  <c r="AB89" i="4"/>
  <c r="X89" i="4"/>
  <c r="W89" i="4"/>
  <c r="V89" i="4"/>
  <c r="U89" i="4"/>
  <c r="R89" i="4"/>
  <c r="Q89" i="4"/>
  <c r="P89" i="4"/>
  <c r="O89" i="4"/>
  <c r="N89" i="4"/>
  <c r="K89" i="4"/>
  <c r="J89" i="4"/>
  <c r="I89" i="4"/>
  <c r="H89" i="4"/>
  <c r="G89" i="4"/>
  <c r="F89" i="4"/>
  <c r="AF88" i="4"/>
  <c r="AE88" i="4"/>
  <c r="AD88" i="4"/>
  <c r="AC88" i="4"/>
  <c r="AB88" i="4"/>
  <c r="Y88" i="4"/>
  <c r="X88" i="4"/>
  <c r="W88" i="4"/>
  <c r="V88" i="4"/>
  <c r="U88" i="4"/>
  <c r="R88" i="4"/>
  <c r="Q88" i="4"/>
  <c r="P88" i="4"/>
  <c r="O88" i="4"/>
  <c r="N88" i="4"/>
  <c r="K88" i="4"/>
  <c r="J88" i="4"/>
  <c r="I88" i="4"/>
  <c r="H88" i="4"/>
  <c r="G88" i="4"/>
  <c r="AF87" i="4"/>
  <c r="AE87" i="4"/>
  <c r="AD87" i="4"/>
  <c r="AC87" i="4"/>
  <c r="AB87" i="4"/>
  <c r="Y87" i="4"/>
  <c r="X87" i="4"/>
  <c r="W87" i="4"/>
  <c r="V87" i="4"/>
  <c r="U87" i="4"/>
  <c r="R87" i="4"/>
  <c r="Q87" i="4"/>
  <c r="P87" i="4"/>
  <c r="O87" i="4"/>
  <c r="N87" i="4"/>
  <c r="K87" i="4"/>
  <c r="J87" i="4"/>
  <c r="I87" i="4"/>
  <c r="H87" i="4"/>
  <c r="G87" i="4"/>
  <c r="AF86" i="4"/>
  <c r="AE86" i="4"/>
  <c r="AD86" i="4"/>
  <c r="AC86" i="4"/>
  <c r="AB86" i="4"/>
  <c r="Y86" i="4"/>
  <c r="X86" i="4"/>
  <c r="W86" i="4"/>
  <c r="V86" i="4"/>
  <c r="U86" i="4"/>
  <c r="R86" i="4"/>
  <c r="Q86" i="4"/>
  <c r="P86" i="4"/>
  <c r="O86" i="4"/>
  <c r="N86" i="4"/>
  <c r="K86" i="4"/>
  <c r="J86" i="4"/>
  <c r="I86" i="4"/>
  <c r="H86" i="4"/>
  <c r="G86" i="4"/>
  <c r="AF85" i="4"/>
  <c r="AE85" i="4"/>
  <c r="AD85" i="4"/>
  <c r="AC85" i="4"/>
  <c r="AB85" i="4"/>
  <c r="Y85" i="4"/>
  <c r="X85" i="4"/>
  <c r="W85" i="4"/>
  <c r="V85" i="4"/>
  <c r="U85" i="4"/>
  <c r="R85" i="4"/>
  <c r="Q85" i="4"/>
  <c r="P85" i="4"/>
  <c r="O85" i="4"/>
  <c r="N85" i="4"/>
  <c r="K85" i="4"/>
  <c r="J85" i="4"/>
  <c r="I85" i="4"/>
  <c r="H85" i="4"/>
  <c r="G85" i="4"/>
  <c r="AL84" i="4"/>
  <c r="AK84" i="4"/>
  <c r="AJ84" i="4"/>
  <c r="AF84" i="4"/>
  <c r="AE84" i="4"/>
  <c r="AD84" i="4"/>
  <c r="AC84" i="4"/>
  <c r="AB84" i="4"/>
  <c r="Y84" i="4"/>
  <c r="Y89" i="4" s="1"/>
  <c r="X84" i="4"/>
  <c r="W84" i="4"/>
  <c r="V84" i="4"/>
  <c r="U84" i="4"/>
  <c r="R84" i="4"/>
  <c r="Q84" i="4"/>
  <c r="P84" i="4"/>
  <c r="O84" i="4"/>
  <c r="N84" i="4"/>
  <c r="K84" i="4"/>
  <c r="J84" i="4"/>
  <c r="I84" i="4"/>
  <c r="H84" i="4"/>
  <c r="G84" i="4"/>
  <c r="AQ82" i="4"/>
  <c r="AP82" i="4"/>
  <c r="AO82" i="4"/>
  <c r="AN82" i="4"/>
  <c r="AG82" i="4"/>
  <c r="Z82" i="4"/>
  <c r="S82" i="4"/>
  <c r="L82" i="4"/>
  <c r="F82" i="4"/>
  <c r="AQ81" i="4"/>
  <c r="AP81" i="4"/>
  <c r="AO81" i="4"/>
  <c r="AN81" i="4"/>
  <c r="AG81" i="4"/>
  <c r="Z81" i="4"/>
  <c r="S81" i="4"/>
  <c r="L81" i="4"/>
  <c r="F81" i="4"/>
  <c r="AQ80" i="4"/>
  <c r="AP80" i="4"/>
  <c r="AO80" i="4"/>
  <c r="AN80" i="4"/>
  <c r="AG80" i="4"/>
  <c r="Z80" i="4"/>
  <c r="S80" i="4"/>
  <c r="L80" i="4"/>
  <c r="F80" i="4"/>
  <c r="AQ79" i="4"/>
  <c r="AP79" i="4"/>
  <c r="AO79" i="4"/>
  <c r="AN79" i="4"/>
  <c r="AG79" i="4"/>
  <c r="Z79" i="4"/>
  <c r="S79" i="4"/>
  <c r="L79" i="4"/>
  <c r="F79" i="4"/>
  <c r="AQ78" i="4"/>
  <c r="AP78" i="4"/>
  <c r="AO78" i="4"/>
  <c r="AN78" i="4"/>
  <c r="AG78" i="4"/>
  <c r="Z78" i="4"/>
  <c r="S78" i="4"/>
  <c r="L78" i="4"/>
  <c r="F78" i="4"/>
  <c r="AQ77" i="4"/>
  <c r="AP77" i="4"/>
  <c r="AO77" i="4"/>
  <c r="AN77" i="4"/>
  <c r="AG77" i="4"/>
  <c r="Z77" i="4"/>
  <c r="S77" i="4"/>
  <c r="L77" i="4"/>
  <c r="F77" i="4"/>
  <c r="AQ76" i="4"/>
  <c r="AP76" i="4"/>
  <c r="AO76" i="4"/>
  <c r="AN76" i="4"/>
  <c r="AF76" i="4"/>
  <c r="AE76" i="4"/>
  <c r="AD76" i="4"/>
  <c r="AC76" i="4"/>
  <c r="AB76" i="4"/>
  <c r="X76" i="4"/>
  <c r="W76" i="4"/>
  <c r="V76" i="4"/>
  <c r="U76" i="4"/>
  <c r="R76" i="4"/>
  <c r="Q76" i="4"/>
  <c r="P76" i="4"/>
  <c r="O76" i="4"/>
  <c r="N76" i="4"/>
  <c r="K76" i="4"/>
  <c r="J76" i="4"/>
  <c r="I76" i="4"/>
  <c r="H76" i="4"/>
  <c r="G76" i="4"/>
  <c r="F76" i="4"/>
  <c r="AF75" i="4"/>
  <c r="AE75" i="4"/>
  <c r="AD75" i="4"/>
  <c r="AC75" i="4"/>
  <c r="AB75" i="4"/>
  <c r="Y75" i="4"/>
  <c r="X75" i="4"/>
  <c r="W75" i="4"/>
  <c r="V75" i="4"/>
  <c r="U75" i="4"/>
  <c r="R75" i="4"/>
  <c r="Q75" i="4"/>
  <c r="P75" i="4"/>
  <c r="O75" i="4"/>
  <c r="N75" i="4"/>
  <c r="K75" i="4"/>
  <c r="J75" i="4"/>
  <c r="I75" i="4"/>
  <c r="H75" i="4"/>
  <c r="G75" i="4"/>
  <c r="AF74" i="4"/>
  <c r="AE74" i="4"/>
  <c r="AD74" i="4"/>
  <c r="AC74" i="4"/>
  <c r="AB74" i="4"/>
  <c r="Y74" i="4"/>
  <c r="X74" i="4"/>
  <c r="W74" i="4"/>
  <c r="V74" i="4"/>
  <c r="U74" i="4"/>
  <c r="R74" i="4"/>
  <c r="Q74" i="4"/>
  <c r="P74" i="4"/>
  <c r="O74" i="4"/>
  <c r="N74" i="4"/>
  <c r="K74" i="4"/>
  <c r="J74" i="4"/>
  <c r="I74" i="4"/>
  <c r="H74" i="4"/>
  <c r="G74" i="4"/>
  <c r="AF73" i="4"/>
  <c r="AE73" i="4"/>
  <c r="AD73" i="4"/>
  <c r="AC73" i="4"/>
  <c r="AB73" i="4"/>
  <c r="Y73" i="4"/>
  <c r="X73" i="4"/>
  <c r="W73" i="4"/>
  <c r="V73" i="4"/>
  <c r="U73" i="4"/>
  <c r="R73" i="4"/>
  <c r="Q73" i="4"/>
  <c r="P73" i="4"/>
  <c r="O73" i="4"/>
  <c r="N73" i="4"/>
  <c r="K73" i="4"/>
  <c r="J73" i="4"/>
  <c r="I73" i="4"/>
  <c r="H73" i="4"/>
  <c r="G73" i="4"/>
  <c r="AF72" i="4"/>
  <c r="AE72" i="4"/>
  <c r="AD72" i="4"/>
  <c r="AC72" i="4"/>
  <c r="AB72" i="4"/>
  <c r="Y72" i="4"/>
  <c r="X72" i="4"/>
  <c r="W72" i="4"/>
  <c r="V72" i="4"/>
  <c r="U72" i="4"/>
  <c r="R72" i="4"/>
  <c r="Q72" i="4"/>
  <c r="P72" i="4"/>
  <c r="O72" i="4"/>
  <c r="N72" i="4"/>
  <c r="K72" i="4"/>
  <c r="J72" i="4"/>
  <c r="I72" i="4"/>
  <c r="H72" i="4"/>
  <c r="G72" i="4"/>
  <c r="AL71" i="4"/>
  <c r="AK71" i="4"/>
  <c r="AJ71" i="4"/>
  <c r="AF71" i="4"/>
  <c r="AE71" i="4"/>
  <c r="AD71" i="4"/>
  <c r="AC71" i="4"/>
  <c r="AB71" i="4"/>
  <c r="Y71" i="4"/>
  <c r="Y76" i="4" s="1"/>
  <c r="X71" i="4"/>
  <c r="W71" i="4"/>
  <c r="V71" i="4"/>
  <c r="U71" i="4"/>
  <c r="R71" i="4"/>
  <c r="Q71" i="4"/>
  <c r="P71" i="4"/>
  <c r="O71" i="4"/>
  <c r="N71" i="4"/>
  <c r="K71" i="4"/>
  <c r="J71" i="4"/>
  <c r="I71" i="4"/>
  <c r="H71" i="4"/>
  <c r="G71" i="4"/>
  <c r="AQ69" i="4"/>
  <c r="AP69" i="4"/>
  <c r="AO69" i="4"/>
  <c r="AN69" i="4"/>
  <c r="AG69" i="4"/>
  <c r="Z69" i="4"/>
  <c r="S69" i="4"/>
  <c r="L69" i="4"/>
  <c r="F69" i="4"/>
  <c r="AQ68" i="4"/>
  <c r="AP68" i="4"/>
  <c r="AO68" i="4"/>
  <c r="AN68" i="4"/>
  <c r="AG68" i="4"/>
  <c r="Z68" i="4"/>
  <c r="S68" i="4"/>
  <c r="L68" i="4"/>
  <c r="F68" i="4"/>
  <c r="AQ67" i="4"/>
  <c r="AP67" i="4"/>
  <c r="AO67" i="4"/>
  <c r="AN67" i="4"/>
  <c r="AG67" i="4"/>
  <c r="Z67" i="4"/>
  <c r="S67" i="4"/>
  <c r="L67" i="4"/>
  <c r="F67" i="4"/>
  <c r="AQ66" i="4"/>
  <c r="AP66" i="4"/>
  <c r="AO66" i="4"/>
  <c r="AN66" i="4"/>
  <c r="AG66" i="4"/>
  <c r="Z66" i="4"/>
  <c r="S66" i="4"/>
  <c r="L66" i="4"/>
  <c r="F66" i="4"/>
  <c r="AQ65" i="4"/>
  <c r="AP65" i="4"/>
  <c r="AO65" i="4"/>
  <c r="AN65" i="4"/>
  <c r="AG65" i="4"/>
  <c r="Z65" i="4"/>
  <c r="S65" i="4"/>
  <c r="L65" i="4"/>
  <c r="F65" i="4"/>
  <c r="AQ64" i="4"/>
  <c r="AP64" i="4"/>
  <c r="AO64" i="4"/>
  <c r="AN64" i="4"/>
  <c r="AG64" i="4"/>
  <c r="Z64" i="4"/>
  <c r="S64" i="4"/>
  <c r="L64" i="4"/>
  <c r="F64" i="4"/>
  <c r="AQ63" i="4"/>
  <c r="AP63" i="4"/>
  <c r="AO63" i="4"/>
  <c r="AN63" i="4"/>
  <c r="AF63" i="4"/>
  <c r="AE63" i="4"/>
  <c r="AD63" i="4"/>
  <c r="AC63" i="4"/>
  <c r="AB63" i="4"/>
  <c r="X63" i="4"/>
  <c r="W63" i="4"/>
  <c r="V63" i="4"/>
  <c r="U63" i="4"/>
  <c r="R63" i="4"/>
  <c r="Q63" i="4"/>
  <c r="P63" i="4"/>
  <c r="O63" i="4"/>
  <c r="N63" i="4"/>
  <c r="K63" i="4"/>
  <c r="J63" i="4"/>
  <c r="I63" i="4"/>
  <c r="H63" i="4"/>
  <c r="G63" i="4"/>
  <c r="F63" i="4"/>
  <c r="AF62" i="4"/>
  <c r="AE62" i="4"/>
  <c r="AD62" i="4"/>
  <c r="AC62" i="4"/>
  <c r="AB62" i="4"/>
  <c r="Y62" i="4"/>
  <c r="X62" i="4"/>
  <c r="W62" i="4"/>
  <c r="V62" i="4"/>
  <c r="U62" i="4"/>
  <c r="R62" i="4"/>
  <c r="Q62" i="4"/>
  <c r="P62" i="4"/>
  <c r="O62" i="4"/>
  <c r="N62" i="4"/>
  <c r="K62" i="4"/>
  <c r="J62" i="4"/>
  <c r="I62" i="4"/>
  <c r="H62" i="4"/>
  <c r="G62" i="4"/>
  <c r="AF61" i="4"/>
  <c r="AE61" i="4"/>
  <c r="AD61" i="4"/>
  <c r="AC61" i="4"/>
  <c r="AB61" i="4"/>
  <c r="Y61" i="4"/>
  <c r="X61" i="4"/>
  <c r="W61" i="4"/>
  <c r="V61" i="4"/>
  <c r="U61" i="4"/>
  <c r="R61" i="4"/>
  <c r="Q61" i="4"/>
  <c r="P61" i="4"/>
  <c r="O61" i="4"/>
  <c r="N61" i="4"/>
  <c r="K61" i="4"/>
  <c r="J61" i="4"/>
  <c r="I61" i="4"/>
  <c r="H61" i="4"/>
  <c r="G61" i="4"/>
  <c r="AF60" i="4"/>
  <c r="AE60" i="4"/>
  <c r="AD60" i="4"/>
  <c r="AC60" i="4"/>
  <c r="AB60" i="4"/>
  <c r="Y60" i="4"/>
  <c r="X60" i="4"/>
  <c r="W60" i="4"/>
  <c r="V60" i="4"/>
  <c r="U60" i="4"/>
  <c r="R60" i="4"/>
  <c r="Q60" i="4"/>
  <c r="P60" i="4"/>
  <c r="O60" i="4"/>
  <c r="N60" i="4"/>
  <c r="K60" i="4"/>
  <c r="J60" i="4"/>
  <c r="I60" i="4"/>
  <c r="H60" i="4"/>
  <c r="G60" i="4"/>
  <c r="AF59" i="4"/>
  <c r="AE59" i="4"/>
  <c r="AD59" i="4"/>
  <c r="AC59" i="4"/>
  <c r="AB59" i="4"/>
  <c r="Y59" i="4"/>
  <c r="X59" i="4"/>
  <c r="W59" i="4"/>
  <c r="V59" i="4"/>
  <c r="U59" i="4"/>
  <c r="R59" i="4"/>
  <c r="Q59" i="4"/>
  <c r="P59" i="4"/>
  <c r="O59" i="4"/>
  <c r="N59" i="4"/>
  <c r="K59" i="4"/>
  <c r="J59" i="4"/>
  <c r="I59" i="4"/>
  <c r="H59" i="4"/>
  <c r="G59" i="4"/>
  <c r="AL58" i="4"/>
  <c r="AK58" i="4"/>
  <c r="AJ58" i="4"/>
  <c r="AF58" i="4"/>
  <c r="AE58" i="4"/>
  <c r="AD58" i="4"/>
  <c r="AC58" i="4"/>
  <c r="AB58" i="4"/>
  <c r="Y58" i="4"/>
  <c r="Y63" i="4" s="1"/>
  <c r="X58" i="4"/>
  <c r="W58" i="4"/>
  <c r="V58" i="4"/>
  <c r="U58" i="4"/>
  <c r="R58" i="4"/>
  <c r="Q58" i="4"/>
  <c r="P58" i="4"/>
  <c r="O58" i="4"/>
  <c r="N58" i="4"/>
  <c r="K58" i="4"/>
  <c r="J58" i="4"/>
  <c r="I58" i="4"/>
  <c r="H58" i="4"/>
  <c r="G58" i="4"/>
  <c r="AQ56" i="4"/>
  <c r="AP56" i="4"/>
  <c r="AO56" i="4"/>
  <c r="AN56" i="4"/>
  <c r="AG56" i="4"/>
  <c r="Z56" i="4"/>
  <c r="S56" i="4"/>
  <c r="L56" i="4"/>
  <c r="F56" i="4"/>
  <c r="AQ55" i="4"/>
  <c r="AP55" i="4"/>
  <c r="AO55" i="4"/>
  <c r="AN55" i="4"/>
  <c r="AG55" i="4"/>
  <c r="Z55" i="4"/>
  <c r="S55" i="4"/>
  <c r="L55" i="4"/>
  <c r="F55" i="4"/>
  <c r="AQ54" i="4"/>
  <c r="AP54" i="4"/>
  <c r="AO54" i="4"/>
  <c r="AN54" i="4"/>
  <c r="AG54" i="4"/>
  <c r="Z54" i="4"/>
  <c r="S54" i="4"/>
  <c r="L54" i="4"/>
  <c r="F54" i="4"/>
  <c r="AQ53" i="4"/>
  <c r="AP53" i="4"/>
  <c r="AO53" i="4"/>
  <c r="AN53" i="4"/>
  <c r="AG53" i="4"/>
  <c r="Z53" i="4"/>
  <c r="S53" i="4"/>
  <c r="L53" i="4"/>
  <c r="F53" i="4"/>
  <c r="AQ52" i="4"/>
  <c r="AP52" i="4"/>
  <c r="AO52" i="4"/>
  <c r="AN52" i="4"/>
  <c r="AG52" i="4"/>
  <c r="Z52" i="4"/>
  <c r="S52" i="4"/>
  <c r="L52" i="4"/>
  <c r="F52" i="4"/>
  <c r="AQ51" i="4"/>
  <c r="AP51" i="4"/>
  <c r="AO51" i="4"/>
  <c r="AN51" i="4"/>
  <c r="AG51" i="4"/>
  <c r="Z51" i="4"/>
  <c r="S51" i="4"/>
  <c r="L51" i="4"/>
  <c r="F51" i="4"/>
  <c r="AQ50" i="4"/>
  <c r="AP50" i="4"/>
  <c r="AO50" i="4"/>
  <c r="AN50" i="4"/>
  <c r="AF50" i="4"/>
  <c r="AE50" i="4"/>
  <c r="AD50" i="4"/>
  <c r="AC50" i="4"/>
  <c r="AB50" i="4"/>
  <c r="X50" i="4"/>
  <c r="W50" i="4"/>
  <c r="V50" i="4"/>
  <c r="U50" i="4"/>
  <c r="R50" i="4"/>
  <c r="Q50" i="4"/>
  <c r="P50" i="4"/>
  <c r="O50" i="4"/>
  <c r="N50" i="4"/>
  <c r="K50" i="4"/>
  <c r="J50" i="4"/>
  <c r="I50" i="4"/>
  <c r="H50" i="4"/>
  <c r="G50" i="4"/>
  <c r="F50" i="4"/>
  <c r="AF49" i="4"/>
  <c r="AE49" i="4"/>
  <c r="AD49" i="4"/>
  <c r="AC49" i="4"/>
  <c r="AB49" i="4"/>
  <c r="Y49" i="4"/>
  <c r="X49" i="4"/>
  <c r="W49" i="4"/>
  <c r="V49" i="4"/>
  <c r="U49" i="4"/>
  <c r="R49" i="4"/>
  <c r="Q49" i="4"/>
  <c r="P49" i="4"/>
  <c r="O49" i="4"/>
  <c r="N49" i="4"/>
  <c r="K49" i="4"/>
  <c r="J49" i="4"/>
  <c r="I49" i="4"/>
  <c r="H49" i="4"/>
  <c r="G49" i="4"/>
  <c r="AF48" i="4"/>
  <c r="AE48" i="4"/>
  <c r="AD48" i="4"/>
  <c r="AC48" i="4"/>
  <c r="AB48" i="4"/>
  <c r="Y48" i="4"/>
  <c r="X48" i="4"/>
  <c r="W48" i="4"/>
  <c r="V48" i="4"/>
  <c r="U48" i="4"/>
  <c r="R48" i="4"/>
  <c r="Q48" i="4"/>
  <c r="P48" i="4"/>
  <c r="O48" i="4"/>
  <c r="N48" i="4"/>
  <c r="K48" i="4"/>
  <c r="J48" i="4"/>
  <c r="I48" i="4"/>
  <c r="H48" i="4"/>
  <c r="G48" i="4"/>
  <c r="AF47" i="4"/>
  <c r="AE47" i="4"/>
  <c r="AD47" i="4"/>
  <c r="AC47" i="4"/>
  <c r="AB47" i="4"/>
  <c r="Y47" i="4"/>
  <c r="X47" i="4"/>
  <c r="W47" i="4"/>
  <c r="V47" i="4"/>
  <c r="U47" i="4"/>
  <c r="R47" i="4"/>
  <c r="Q47" i="4"/>
  <c r="P47" i="4"/>
  <c r="O47" i="4"/>
  <c r="N47" i="4"/>
  <c r="K47" i="4"/>
  <c r="J47" i="4"/>
  <c r="I47" i="4"/>
  <c r="H47" i="4"/>
  <c r="G47" i="4"/>
  <c r="AF46" i="4"/>
  <c r="AE46" i="4"/>
  <c r="AD46" i="4"/>
  <c r="AC46" i="4"/>
  <c r="AB46" i="4"/>
  <c r="Y46" i="4"/>
  <c r="X46" i="4"/>
  <c r="W46" i="4"/>
  <c r="V46" i="4"/>
  <c r="U46" i="4"/>
  <c r="R46" i="4"/>
  <c r="Q46" i="4"/>
  <c r="P46" i="4"/>
  <c r="O46" i="4"/>
  <c r="N46" i="4"/>
  <c r="K46" i="4"/>
  <c r="J46" i="4"/>
  <c r="I46" i="4"/>
  <c r="H46" i="4"/>
  <c r="G46" i="4"/>
  <c r="AL45" i="4"/>
  <c r="AK45" i="4"/>
  <c r="AJ45" i="4"/>
  <c r="AF45" i="4"/>
  <c r="AE45" i="4"/>
  <c r="AD45" i="4"/>
  <c r="AC45" i="4"/>
  <c r="AB45" i="4"/>
  <c r="Y45" i="4"/>
  <c r="Y50" i="4" s="1"/>
  <c r="X45" i="4"/>
  <c r="W45" i="4"/>
  <c r="V45" i="4"/>
  <c r="U45" i="4"/>
  <c r="R45" i="4"/>
  <c r="Q45" i="4"/>
  <c r="P45" i="4"/>
  <c r="O45" i="4"/>
  <c r="N45" i="4"/>
  <c r="K45" i="4"/>
  <c r="J45" i="4"/>
  <c r="I45" i="4"/>
  <c r="H45" i="4"/>
  <c r="G45" i="4"/>
  <c r="E1373" i="4"/>
  <c r="D1373" i="4"/>
  <c r="AF1334" i="4"/>
  <c r="AE1334" i="4"/>
  <c r="AD1334" i="4"/>
  <c r="AC1334" i="4"/>
  <c r="AB1334" i="4"/>
  <c r="Y1334" i="4"/>
  <c r="X1334" i="4"/>
  <c r="W1334" i="4"/>
  <c r="V1334" i="4"/>
  <c r="U1334" i="4"/>
  <c r="R1334" i="4"/>
  <c r="Q1334" i="4"/>
  <c r="P1334" i="4"/>
  <c r="O1334" i="4"/>
  <c r="N1334" i="4"/>
  <c r="K1334" i="4"/>
  <c r="J1334" i="4"/>
  <c r="I1334" i="4"/>
  <c r="AF1333" i="4"/>
  <c r="AE1333" i="4"/>
  <c r="AD1333" i="4"/>
  <c r="AC1333" i="4"/>
  <c r="AB1333" i="4"/>
  <c r="Y1333" i="4"/>
  <c r="X1333" i="4"/>
  <c r="W1333" i="4"/>
  <c r="V1333" i="4"/>
  <c r="U1333" i="4"/>
  <c r="R1333" i="4"/>
  <c r="Q1333" i="4"/>
  <c r="P1333" i="4"/>
  <c r="O1333" i="4"/>
  <c r="N1333" i="4"/>
  <c r="K1333" i="4"/>
  <c r="J1333" i="4"/>
  <c r="I1333" i="4"/>
  <c r="AF1332" i="4"/>
  <c r="AE1332" i="4"/>
  <c r="AD1332" i="4"/>
  <c r="AC1332" i="4"/>
  <c r="AB1332" i="4"/>
  <c r="Y1332" i="4"/>
  <c r="X1332" i="4"/>
  <c r="W1332" i="4"/>
  <c r="V1332" i="4"/>
  <c r="U1332" i="4"/>
  <c r="R1332" i="4"/>
  <c r="Q1332" i="4"/>
  <c r="P1332" i="4"/>
  <c r="O1332" i="4"/>
  <c r="N1332" i="4"/>
  <c r="K1332" i="4"/>
  <c r="J1332" i="4"/>
  <c r="AF1331" i="4"/>
  <c r="AE1331" i="4"/>
  <c r="AD1331" i="4"/>
  <c r="AC1331" i="4"/>
  <c r="AB1331" i="4"/>
  <c r="Y1331" i="4"/>
  <c r="X1331" i="4"/>
  <c r="W1331" i="4"/>
  <c r="V1331" i="4"/>
  <c r="U1331" i="4"/>
  <c r="R1331" i="4"/>
  <c r="Q1331" i="4"/>
  <c r="P1331" i="4"/>
  <c r="O1331" i="4"/>
  <c r="N1331" i="4"/>
  <c r="K1331" i="4"/>
  <c r="J1331" i="4"/>
  <c r="D1380" i="4"/>
  <c r="E13" i="4" s="1"/>
  <c r="C1384" i="4"/>
  <c r="F43" i="4"/>
  <c r="F42" i="4"/>
  <c r="F41" i="4"/>
  <c r="F40" i="4"/>
  <c r="F39" i="4"/>
  <c r="F38" i="4"/>
  <c r="F37" i="4"/>
  <c r="I34" i="4"/>
  <c r="J34" i="4"/>
  <c r="K34" i="4"/>
  <c r="Z74" i="4" l="1"/>
  <c r="L204" i="4"/>
  <c r="AG218" i="4"/>
  <c r="S232" i="4"/>
  <c r="Z333" i="4"/>
  <c r="S346" i="4"/>
  <c r="L361" i="4"/>
  <c r="L453" i="4"/>
  <c r="S607" i="4"/>
  <c r="L620" i="4"/>
  <c r="AG634" i="4"/>
  <c r="AG736" i="4"/>
  <c r="Z749" i="4"/>
  <c r="Z751" i="4"/>
  <c r="Z802" i="4"/>
  <c r="S960" i="4"/>
  <c r="S1076" i="4"/>
  <c r="Z1114" i="4"/>
  <c r="AR1130" i="4"/>
  <c r="L1297" i="4"/>
  <c r="AR117" i="4"/>
  <c r="L191" i="4"/>
  <c r="L450" i="4"/>
  <c r="AG464" i="4"/>
  <c r="AR469" i="4"/>
  <c r="L503" i="4"/>
  <c r="AG517" i="4"/>
  <c r="Z738" i="4"/>
  <c r="AR741" i="4"/>
  <c r="L868" i="4"/>
  <c r="Z944" i="4"/>
  <c r="S957" i="4"/>
  <c r="AR326" i="4"/>
  <c r="AR430" i="4"/>
  <c r="AG375" i="4"/>
  <c r="Z386" i="4"/>
  <c r="AG424" i="4"/>
  <c r="Z439" i="4"/>
  <c r="L463" i="4"/>
  <c r="Z698" i="4"/>
  <c r="S764" i="4"/>
  <c r="Z791" i="4"/>
  <c r="L879" i="4"/>
  <c r="S970" i="4"/>
  <c r="L1142" i="4"/>
  <c r="L1154" i="4"/>
  <c r="AG1166" i="4"/>
  <c r="AG1168" i="4"/>
  <c r="AR1171" i="4"/>
  <c r="AR1291" i="4"/>
  <c r="AR1299" i="4"/>
  <c r="Z204" i="4"/>
  <c r="AG242" i="4"/>
  <c r="L334" i="4"/>
  <c r="AG348" i="4"/>
  <c r="Z463" i="4"/>
  <c r="S478" i="4"/>
  <c r="Z516" i="4"/>
  <c r="Z569" i="4"/>
  <c r="AR572" i="4"/>
  <c r="L307" i="4"/>
  <c r="AG321" i="4"/>
  <c r="Z334" i="4"/>
  <c r="AR350" i="4"/>
  <c r="S388" i="4"/>
  <c r="Z593" i="4"/>
  <c r="Z1321" i="4"/>
  <c r="Z1323" i="4"/>
  <c r="Z492" i="4"/>
  <c r="Z815" i="4"/>
  <c r="Z868" i="4"/>
  <c r="AG1322" i="4"/>
  <c r="AG1324" i="4"/>
  <c r="AR1327" i="4"/>
  <c r="AG1126" i="4"/>
  <c r="S1152" i="4"/>
  <c r="L1155" i="4"/>
  <c r="S1205" i="4"/>
  <c r="Z1243" i="4"/>
  <c r="S1246" i="4"/>
  <c r="S1256" i="4"/>
  <c r="L1271" i="4"/>
  <c r="AG1285" i="4"/>
  <c r="AR1304" i="4"/>
  <c r="AR1312" i="4"/>
  <c r="S73" i="4"/>
  <c r="L88" i="4"/>
  <c r="AR121" i="4"/>
  <c r="S126" i="4"/>
  <c r="Z164" i="4"/>
  <c r="Z217" i="4"/>
  <c r="L659" i="4"/>
  <c r="AG983" i="4"/>
  <c r="L1022" i="4"/>
  <c r="S1062" i="4"/>
  <c r="Z1206" i="4"/>
  <c r="AR1209" i="4"/>
  <c r="L1230" i="4"/>
  <c r="Z1257" i="4"/>
  <c r="AR1273" i="4"/>
  <c r="Z1310" i="4"/>
  <c r="S1311" i="4"/>
  <c r="L1324" i="4"/>
  <c r="L61" i="4"/>
  <c r="AG73" i="4"/>
  <c r="AG75" i="4"/>
  <c r="Z88" i="4"/>
  <c r="S99" i="4"/>
  <c r="L112" i="4"/>
  <c r="AG126" i="4"/>
  <c r="Z190" i="4"/>
  <c r="S203" i="4"/>
  <c r="S205" i="4"/>
  <c r="L218" i="4"/>
  <c r="AG232" i="4"/>
  <c r="S256" i="4"/>
  <c r="Z296" i="4"/>
  <c r="Z347" i="4"/>
  <c r="AR363" i="4"/>
  <c r="L477" i="4"/>
  <c r="AG491" i="4"/>
  <c r="S505" i="4"/>
  <c r="S515" i="4"/>
  <c r="L530" i="4"/>
  <c r="S621" i="4"/>
  <c r="AG697" i="4"/>
  <c r="L736" i="4"/>
  <c r="AG750" i="4"/>
  <c r="AR755" i="4"/>
  <c r="S880" i="4"/>
  <c r="L973" i="4"/>
  <c r="S984" i="4"/>
  <c r="AG1009" i="4"/>
  <c r="AG1062" i="4"/>
  <c r="L1205" i="4"/>
  <c r="Z1230" i="4"/>
  <c r="S1245" i="4"/>
  <c r="L1258" i="4"/>
  <c r="Z1283" i="4"/>
  <c r="S1296" i="4"/>
  <c r="AG1311" i="4"/>
  <c r="AR1330" i="4"/>
  <c r="S50" i="4"/>
  <c r="S60" i="4"/>
  <c r="L75" i="4"/>
  <c r="S113" i="4"/>
  <c r="Z257" i="4"/>
  <c r="AR260" i="4"/>
  <c r="S737" i="4"/>
  <c r="AG866" i="4"/>
  <c r="Z881" i="4"/>
  <c r="AG970" i="4"/>
  <c r="Z985" i="4"/>
  <c r="S1049" i="4"/>
  <c r="S1100" i="4"/>
  <c r="L1115" i="4"/>
  <c r="AG1129" i="4"/>
  <c r="Z1140" i="4"/>
  <c r="S1153" i="4"/>
  <c r="L1207" i="4"/>
  <c r="L1217" i="4"/>
  <c r="AG1231" i="4"/>
  <c r="Z1244" i="4"/>
  <c r="AG1282" i="4"/>
  <c r="Z1297" i="4"/>
  <c r="AR1300" i="4"/>
  <c r="AG1321" i="4"/>
  <c r="Z61" i="4"/>
  <c r="AG99" i="4"/>
  <c r="Z114" i="4"/>
  <c r="L128" i="4"/>
  <c r="AG205" i="4"/>
  <c r="S219" i="4"/>
  <c r="S229" i="4"/>
  <c r="L244" i="4"/>
  <c r="S335" i="4"/>
  <c r="AG723" i="4"/>
  <c r="L752" i="4"/>
  <c r="L762" i="4"/>
  <c r="L972" i="4"/>
  <c r="AG1035" i="4"/>
  <c r="L1127" i="4"/>
  <c r="AG1139" i="4"/>
  <c r="AG1141" i="4"/>
  <c r="L1178" i="4"/>
  <c r="AG1192" i="4"/>
  <c r="AG1194" i="4"/>
  <c r="AR1197" i="4"/>
  <c r="AR1213" i="4"/>
  <c r="L1231" i="4"/>
  <c r="AG1245" i="4"/>
  <c r="Z1256" i="4"/>
  <c r="S1269" i="4"/>
  <c r="S1271" i="4"/>
  <c r="L1284" i="4"/>
  <c r="Z1309" i="4"/>
  <c r="L1321" i="4"/>
  <c r="L1323" i="4"/>
  <c r="L48" i="4"/>
  <c r="AG62" i="4"/>
  <c r="S86" i="4"/>
  <c r="L101" i="4"/>
  <c r="AG115" i="4"/>
  <c r="Z177" i="4"/>
  <c r="S192" i="4"/>
  <c r="Z230" i="4"/>
  <c r="AG372" i="4"/>
  <c r="S451" i="4"/>
  <c r="AG478" i="4"/>
  <c r="Z489" i="4"/>
  <c r="S492" i="4"/>
  <c r="S502" i="4"/>
  <c r="S504" i="4"/>
  <c r="L517" i="4"/>
  <c r="S555" i="4"/>
  <c r="Z646" i="4"/>
  <c r="AG686" i="4"/>
  <c r="S710" i="4"/>
  <c r="L725" i="4"/>
  <c r="AG739" i="4"/>
  <c r="L776" i="4"/>
  <c r="AG790" i="4"/>
  <c r="S804" i="4"/>
  <c r="L829" i="4"/>
  <c r="Z854" i="4"/>
  <c r="S867" i="4"/>
  <c r="Z905" i="4"/>
  <c r="Z958" i="4"/>
  <c r="AG1102" i="4"/>
  <c r="S1126" i="4"/>
  <c r="S1179" i="4"/>
  <c r="S1232" i="4"/>
  <c r="Z1270" i="4"/>
  <c r="AR1317" i="4"/>
  <c r="S1322" i="4"/>
  <c r="S49" i="4"/>
  <c r="L62" i="4"/>
  <c r="Z87" i="4"/>
  <c r="S100" i="4"/>
  <c r="AR103" i="4"/>
  <c r="Z138" i="4"/>
  <c r="L164" i="4"/>
  <c r="AG178" i="4"/>
  <c r="Z191" i="4"/>
  <c r="L217" i="4"/>
  <c r="AG229" i="4"/>
  <c r="Z244" i="4"/>
  <c r="L258" i="4"/>
  <c r="L268" i="4"/>
  <c r="S308" i="4"/>
  <c r="S359" i="4"/>
  <c r="S465" i="4"/>
  <c r="AR495" i="4"/>
  <c r="Z503" i="4"/>
  <c r="AG541" i="4"/>
  <c r="L580" i="4"/>
  <c r="L633" i="4"/>
  <c r="L686" i="4"/>
  <c r="Z762" i="4"/>
  <c r="S777" i="4"/>
  <c r="L892" i="4"/>
  <c r="AG906" i="4"/>
  <c r="AG959" i="4"/>
  <c r="Z972" i="4"/>
  <c r="L996" i="4"/>
  <c r="L1049" i="4"/>
  <c r="S1089" i="4"/>
  <c r="S1140" i="4"/>
  <c r="AG1165" i="4"/>
  <c r="AG1218" i="4"/>
  <c r="AR1223" i="4"/>
  <c r="L1257" i="4"/>
  <c r="AG1269" i="4"/>
  <c r="AG1271" i="4"/>
  <c r="Z1284" i="4"/>
  <c r="S1285" i="4"/>
  <c r="AR1287" i="4"/>
  <c r="L1298" i="4"/>
  <c r="L1308" i="4"/>
  <c r="L1310" i="4"/>
  <c r="Z48" i="4"/>
  <c r="AG86" i="4"/>
  <c r="Z101" i="4"/>
  <c r="L125" i="4"/>
  <c r="AG139" i="4"/>
  <c r="L178" i="4"/>
  <c r="AG192" i="4"/>
  <c r="S216" i="4"/>
  <c r="L231" i="4"/>
  <c r="AG245" i="4"/>
  <c r="AR264" i="4"/>
  <c r="S322" i="4"/>
  <c r="Z360" i="4"/>
  <c r="Z413" i="4"/>
  <c r="L490" i="4"/>
  <c r="AG504" i="4"/>
  <c r="S518" i="4"/>
  <c r="L543" i="4"/>
  <c r="AR576" i="4"/>
  <c r="Z672" i="4"/>
  <c r="Z725" i="4"/>
  <c r="L739" i="4"/>
  <c r="L749" i="4"/>
  <c r="AG763" i="4"/>
  <c r="L802" i="4"/>
  <c r="L959" i="4"/>
  <c r="S997" i="4"/>
  <c r="AG1075" i="4"/>
  <c r="AG49" i="4"/>
  <c r="S179" i="4"/>
  <c r="L347" i="4"/>
  <c r="L400" i="4"/>
  <c r="Z476" i="4"/>
  <c r="S491" i="4"/>
  <c r="Z529" i="4"/>
  <c r="L712" i="4"/>
  <c r="AG726" i="4"/>
  <c r="AR745" i="4"/>
  <c r="S750" i="4"/>
  <c r="AG1089" i="4"/>
  <c r="Z1100" i="4"/>
  <c r="AG1142" i="4"/>
  <c r="AG1191" i="4"/>
  <c r="AG112" i="4"/>
  <c r="AG165" i="4"/>
  <c r="AG477" i="4"/>
  <c r="AR482" i="4"/>
  <c r="Z490" i="4"/>
  <c r="AR506" i="4"/>
  <c r="L516" i="4"/>
  <c r="Z543" i="4"/>
  <c r="AG893" i="4"/>
  <c r="AR898" i="4"/>
  <c r="Z1167" i="4"/>
  <c r="L1181" i="4"/>
  <c r="L1244" i="4"/>
  <c r="AG1258" i="4"/>
  <c r="S1272" i="4"/>
  <c r="AR1259" i="4"/>
  <c r="AR349" i="4"/>
  <c r="AR661" i="4"/>
  <c r="AR479" i="4"/>
  <c r="AR1207" i="4"/>
  <c r="AR1272" i="4"/>
  <c r="AR193" i="4"/>
  <c r="AR505" i="4"/>
  <c r="AR1233" i="4"/>
  <c r="AN864" i="4"/>
  <c r="AP851" i="4"/>
  <c r="Z47" i="4"/>
  <c r="S62" i="4"/>
  <c r="L74" i="4"/>
  <c r="AG88" i="4"/>
  <c r="Z153" i="4"/>
  <c r="S165" i="4"/>
  <c r="L177" i="4"/>
  <c r="AG191" i="4"/>
  <c r="AR196" i="4"/>
  <c r="Z203" i="4"/>
  <c r="L283" i="4"/>
  <c r="AG294" i="4"/>
  <c r="Z309" i="4"/>
  <c r="AG334" i="4"/>
  <c r="L373" i="4"/>
  <c r="AR375" i="4"/>
  <c r="S411" i="4"/>
  <c r="L426" i="4"/>
  <c r="AG437" i="4"/>
  <c r="Z452" i="4"/>
  <c r="S464" i="4"/>
  <c r="L476" i="4"/>
  <c r="AG490" i="4"/>
  <c r="Z502" i="4"/>
  <c r="AG593" i="4"/>
  <c r="Z608" i="4"/>
  <c r="AR611" i="4"/>
  <c r="AG646" i="4"/>
  <c r="S673" i="4"/>
  <c r="L685" i="4"/>
  <c r="AG699" i="4"/>
  <c r="Z711" i="4"/>
  <c r="S713" i="4"/>
  <c r="S723" i="4"/>
  <c r="AR727" i="4"/>
  <c r="L738" i="4"/>
  <c r="L841" i="4"/>
  <c r="AG855" i="4"/>
  <c r="Z946" i="4"/>
  <c r="AG48" i="4"/>
  <c r="Z60" i="4"/>
  <c r="S75" i="4"/>
  <c r="AG151" i="4"/>
  <c r="Z166" i="4"/>
  <c r="AR173" i="4"/>
  <c r="S178" i="4"/>
  <c r="L190" i="4"/>
  <c r="S281" i="4"/>
  <c r="L296" i="4"/>
  <c r="AG307" i="4"/>
  <c r="AR312" i="4"/>
  <c r="AR316" i="4"/>
  <c r="S321" i="4"/>
  <c r="AG400" i="4"/>
  <c r="Z412" i="4"/>
  <c r="S414" i="4"/>
  <c r="S424" i="4"/>
  <c r="L439" i="4"/>
  <c r="AG450" i="4"/>
  <c r="Z465" i="4"/>
  <c r="AR468" i="4"/>
  <c r="AR472" i="4"/>
  <c r="S477" i="4"/>
  <c r="L489" i="4"/>
  <c r="S580" i="4"/>
  <c r="L595" i="4"/>
  <c r="S633" i="4"/>
  <c r="L635" i="4"/>
  <c r="AG659" i="4"/>
  <c r="Z671" i="4"/>
  <c r="S686" i="4"/>
  <c r="L698" i="4"/>
  <c r="AG712" i="4"/>
  <c r="Z724" i="4"/>
  <c r="S726" i="4"/>
  <c r="AR784" i="4"/>
  <c r="Z827" i="4"/>
  <c r="S842" i="4"/>
  <c r="L854" i="4"/>
  <c r="L1037" i="4"/>
  <c r="AR155" i="4"/>
  <c r="AR454" i="4"/>
  <c r="AR795" i="4"/>
  <c r="L271" i="4"/>
  <c r="Z1038" i="4"/>
  <c r="L297" i="4"/>
  <c r="AR1094" i="4"/>
  <c r="AR947" i="4"/>
  <c r="AN162" i="4"/>
  <c r="L47" i="4"/>
  <c r="AG61" i="4"/>
  <c r="Z126" i="4"/>
  <c r="S138" i="4"/>
  <c r="AR142" i="4"/>
  <c r="L153" i="4"/>
  <c r="AG164" i="4"/>
  <c r="Z179" i="4"/>
  <c r="AR186" i="4"/>
  <c r="AG270" i="4"/>
  <c r="Z282" i="4"/>
  <c r="S294" i="4"/>
  <c r="L309" i="4"/>
  <c r="AG360" i="4"/>
  <c r="S387" i="4"/>
  <c r="AR392" i="4"/>
  <c r="L399" i="4"/>
  <c r="AG413" i="4"/>
  <c r="Z425" i="4"/>
  <c r="S437" i="4"/>
  <c r="L452" i="4"/>
  <c r="AG463" i="4"/>
  <c r="Z478" i="4"/>
  <c r="AR481" i="4"/>
  <c r="AR485" i="4"/>
  <c r="S543" i="4"/>
  <c r="L555" i="4"/>
  <c r="AR557" i="4"/>
  <c r="AG569" i="4"/>
  <c r="Z581" i="4"/>
  <c r="S593" i="4"/>
  <c r="L608" i="4"/>
  <c r="AG619" i="4"/>
  <c r="AG622" i="4"/>
  <c r="AR654" i="4"/>
  <c r="L658" i="4"/>
  <c r="AG672" i="4"/>
  <c r="Z684" i="4"/>
  <c r="S699" i="4"/>
  <c r="L711" i="4"/>
  <c r="AR713" i="4"/>
  <c r="L814" i="4"/>
  <c r="AG828" i="4"/>
  <c r="Z840" i="4"/>
  <c r="L908" i="4"/>
  <c r="S945" i="4"/>
  <c r="AG1048" i="4"/>
  <c r="L1087" i="4"/>
  <c r="AG1101" i="4"/>
  <c r="AR1106" i="4"/>
  <c r="Z1113" i="4"/>
  <c r="S1128" i="4"/>
  <c r="AR1182" i="4"/>
  <c r="L1243" i="4"/>
  <c r="AG1257" i="4"/>
  <c r="AR1262" i="4"/>
  <c r="AG1310" i="4"/>
  <c r="S1321" i="4"/>
  <c r="AR1325" i="4"/>
  <c r="L946" i="4"/>
  <c r="Z855" i="4"/>
  <c r="Z1035" i="4"/>
  <c r="AN1306" i="4"/>
  <c r="AP721" i="4"/>
  <c r="L855" i="4"/>
  <c r="L154" i="4"/>
  <c r="Z775" i="4"/>
  <c r="L775" i="4"/>
  <c r="L921" i="4"/>
  <c r="L113" i="4"/>
  <c r="Z139" i="4"/>
  <c r="Z295" i="4"/>
  <c r="S307" i="4"/>
  <c r="L333" i="4"/>
  <c r="S347" i="4"/>
  <c r="L349" i="4"/>
  <c r="AG373" i="4"/>
  <c r="Z385" i="4"/>
  <c r="S400" i="4"/>
  <c r="L412" i="4"/>
  <c r="AG426" i="4"/>
  <c r="Z438" i="4"/>
  <c r="S450" i="4"/>
  <c r="L465" i="4"/>
  <c r="AG530" i="4"/>
  <c r="Z541" i="4"/>
  <c r="S556" i="4"/>
  <c r="L568" i="4"/>
  <c r="AG582" i="4"/>
  <c r="S596" i="4"/>
  <c r="Z647" i="4"/>
  <c r="L648" i="4"/>
  <c r="S659" i="4"/>
  <c r="L671" i="4"/>
  <c r="AG685" i="4"/>
  <c r="AR690" i="4"/>
  <c r="Z697" i="4"/>
  <c r="Z803" i="4"/>
  <c r="AR806" i="4"/>
  <c r="AR810" i="4"/>
  <c r="S815" i="4"/>
  <c r="L827" i="4"/>
  <c r="AG841" i="4"/>
  <c r="AR846" i="4"/>
  <c r="Z853" i="4"/>
  <c r="Z1023" i="4"/>
  <c r="S1025" i="4"/>
  <c r="S1035" i="4"/>
  <c r="Z1037" i="4"/>
  <c r="Z1076" i="4"/>
  <c r="AR1079" i="4"/>
  <c r="AR1083" i="4"/>
  <c r="S1088" i="4"/>
  <c r="L1090" i="4"/>
  <c r="L1100" i="4"/>
  <c r="Z1232" i="4"/>
  <c r="AR1235" i="4"/>
  <c r="AR1239" i="4"/>
  <c r="S1244" i="4"/>
  <c r="L1246" i="4"/>
  <c r="S1297" i="4"/>
  <c r="L1309" i="4"/>
  <c r="L1116" i="4"/>
  <c r="L713" i="4"/>
  <c r="AQ851" i="4"/>
  <c r="AQ318" i="4"/>
  <c r="L440" i="4"/>
  <c r="AO1163" i="4"/>
  <c r="Z713" i="4"/>
  <c r="S151" i="4"/>
  <c r="L166" i="4"/>
  <c r="AR56" i="4"/>
  <c r="Z99" i="4"/>
  <c r="S114" i="4"/>
  <c r="L126" i="4"/>
  <c r="AG140" i="4"/>
  <c r="Z152" i="4"/>
  <c r="S154" i="4"/>
  <c r="L193" i="4"/>
  <c r="AG243" i="4"/>
  <c r="Z255" i="4"/>
  <c r="S270" i="4"/>
  <c r="L282" i="4"/>
  <c r="AG296" i="4"/>
  <c r="Z348" i="4"/>
  <c r="L372" i="4"/>
  <c r="AG386" i="4"/>
  <c r="Z398" i="4"/>
  <c r="S413" i="4"/>
  <c r="L425" i="4"/>
  <c r="AG439" i="4"/>
  <c r="Z451" i="4"/>
  <c r="S516" i="4"/>
  <c r="L518" i="4"/>
  <c r="L528" i="4"/>
  <c r="AG542" i="4"/>
  <c r="AR547" i="4"/>
  <c r="Z554" i="4"/>
  <c r="S569" i="4"/>
  <c r="AG595" i="4"/>
  <c r="L634" i="4"/>
  <c r="AG645" i="4"/>
  <c r="Z660" i="4"/>
  <c r="S672" i="4"/>
  <c r="L790" i="4"/>
  <c r="AG801" i="4"/>
  <c r="Z816" i="4"/>
  <c r="S828" i="4"/>
  <c r="L830" i="4"/>
  <c r="L840" i="4"/>
  <c r="Z908" i="4"/>
  <c r="Z919" i="4"/>
  <c r="S931" i="4"/>
  <c r="AG1024" i="4"/>
  <c r="L1063" i="4"/>
  <c r="AG1074" i="4"/>
  <c r="AG1077" i="4"/>
  <c r="Z1089" i="4"/>
  <c r="AG1230" i="4"/>
  <c r="AG1233" i="4"/>
  <c r="AR1252" i="4"/>
  <c r="AG1283" i="4"/>
  <c r="Z1295" i="4"/>
  <c r="S1310" i="4"/>
  <c r="AR1311" i="4"/>
  <c r="AR1315" i="4"/>
  <c r="L945" i="4"/>
  <c r="AR380" i="4"/>
  <c r="S48" i="4"/>
  <c r="AG127" i="4"/>
  <c r="S257" i="4"/>
  <c r="L269" i="4"/>
  <c r="AG283" i="4"/>
  <c r="S297" i="4"/>
  <c r="L86" i="4"/>
  <c r="AG100" i="4"/>
  <c r="Z112" i="4"/>
  <c r="S127" i="4"/>
  <c r="L139" i="4"/>
  <c r="AG153" i="4"/>
  <c r="S230" i="4"/>
  <c r="L242" i="4"/>
  <c r="AG256" i="4"/>
  <c r="Z268" i="4"/>
  <c r="S283" i="4"/>
  <c r="L335" i="4"/>
  <c r="Z361" i="4"/>
  <c r="L362" i="4"/>
  <c r="S373" i="4"/>
  <c r="L385" i="4"/>
  <c r="AG399" i="4"/>
  <c r="S426" i="4"/>
  <c r="L438" i="4"/>
  <c r="AG452" i="4"/>
  <c r="AG502" i="4"/>
  <c r="L505" i="4"/>
  <c r="AG505" i="4"/>
  <c r="Z517" i="4"/>
  <c r="AR520" i="4"/>
  <c r="AR524" i="4"/>
  <c r="L541" i="4"/>
  <c r="AG555" i="4"/>
  <c r="S582" i="4"/>
  <c r="AG608" i="4"/>
  <c r="Z620" i="4"/>
  <c r="S622" i="4"/>
  <c r="S632" i="4"/>
  <c r="L647" i="4"/>
  <c r="AG658" i="4"/>
  <c r="AR676" i="4"/>
  <c r="AR680" i="4"/>
  <c r="Z776" i="4"/>
  <c r="S788" i="4"/>
  <c r="L803" i="4"/>
  <c r="AG814" i="4"/>
  <c r="AG817" i="4"/>
  <c r="Z829" i="4"/>
  <c r="AR836" i="4"/>
  <c r="L853" i="4"/>
  <c r="S894" i="4"/>
  <c r="L906" i="4"/>
  <c r="AG920" i="4"/>
  <c r="Z932" i="4"/>
  <c r="S934" i="4"/>
  <c r="Z996" i="4"/>
  <c r="S1011" i="4"/>
  <c r="AG1037" i="4"/>
  <c r="Z1049" i="4"/>
  <c r="S1051" i="4"/>
  <c r="S1061" i="4"/>
  <c r="L1076" i="4"/>
  <c r="S1217" i="4"/>
  <c r="AR1221" i="4"/>
  <c r="L1282" i="4"/>
  <c r="AG1296" i="4"/>
  <c r="AR1301" i="4"/>
  <c r="Z1308" i="4"/>
  <c r="Z945" i="4"/>
  <c r="L1012" i="4"/>
  <c r="L1035" i="4"/>
  <c r="Z75" i="4"/>
  <c r="S87" i="4"/>
  <c r="L99" i="4"/>
  <c r="AG113" i="4"/>
  <c r="Z125" i="4"/>
  <c r="S140" i="4"/>
  <c r="L152" i="4"/>
  <c r="AG216" i="4"/>
  <c r="Z231" i="4"/>
  <c r="S243" i="4"/>
  <c r="L245" i="4"/>
  <c r="L255" i="4"/>
  <c r="AG269" i="4"/>
  <c r="AR274" i="4"/>
  <c r="AG359" i="4"/>
  <c r="Z374" i="4"/>
  <c r="S386" i="4"/>
  <c r="L388" i="4"/>
  <c r="Z424" i="4"/>
  <c r="S439" i="4"/>
  <c r="S489" i="4"/>
  <c r="L492" i="4"/>
  <c r="AR493" i="4"/>
  <c r="L504" i="4"/>
  <c r="AG515" i="4"/>
  <c r="AG518" i="4"/>
  <c r="Z530" i="4"/>
  <c r="AR537" i="4"/>
  <c r="S542" i="4"/>
  <c r="L544" i="4"/>
  <c r="AG568" i="4"/>
  <c r="AR573" i="4"/>
  <c r="L607" i="4"/>
  <c r="AG621" i="4"/>
  <c r="Z633" i="4"/>
  <c r="S645" i="4"/>
  <c r="L763" i="4"/>
  <c r="AR765" i="4"/>
  <c r="AR770" i="4"/>
  <c r="Z789" i="4"/>
  <c r="S801" i="4"/>
  <c r="L816" i="4"/>
  <c r="Z842" i="4"/>
  <c r="AG880" i="4"/>
  <c r="AR885" i="4"/>
  <c r="Z892" i="4"/>
  <c r="S907" i="4"/>
  <c r="L919" i="4"/>
  <c r="L983" i="4"/>
  <c r="AG997" i="4"/>
  <c r="Z1009" i="4"/>
  <c r="AR1038" i="4"/>
  <c r="AG1050" i="4"/>
  <c r="Z1062" i="4"/>
  <c r="S1064" i="4"/>
  <c r="S1180" i="4"/>
  <c r="L1192" i="4"/>
  <c r="AG1206" i="4"/>
  <c r="Z1218" i="4"/>
  <c r="Z1271" i="4"/>
  <c r="L1272" i="4"/>
  <c r="S1283" i="4"/>
  <c r="L1295" i="4"/>
  <c r="AR132" i="4"/>
  <c r="L167" i="4"/>
  <c r="AR210" i="4"/>
  <c r="AR484" i="4"/>
  <c r="AR783" i="4"/>
  <c r="AR211" i="4"/>
  <c r="L321" i="4"/>
  <c r="L726" i="4"/>
  <c r="Z154" i="4"/>
  <c r="AR692" i="4"/>
  <c r="AR67" i="4"/>
  <c r="AP136" i="4"/>
  <c r="AR233" i="4"/>
  <c r="Z349" i="4"/>
  <c r="Z321" i="4"/>
  <c r="L232" i="4"/>
  <c r="Z1311" i="4"/>
  <c r="AQ292" i="4"/>
  <c r="AO1306" i="4"/>
  <c r="AR146" i="4"/>
  <c r="AQ721" i="4"/>
  <c r="AP1306" i="4"/>
  <c r="L89" i="4"/>
  <c r="AR405" i="4"/>
  <c r="Z89" i="4"/>
  <c r="AG529" i="4"/>
  <c r="AR704" i="4"/>
  <c r="AO370" i="4"/>
  <c r="Z49" i="4"/>
  <c r="S204" i="4"/>
  <c r="AG217" i="4"/>
  <c r="S231" i="4"/>
  <c r="AG244" i="4"/>
  <c r="AG268" i="4"/>
  <c r="Z294" i="4"/>
  <c r="S320" i="4"/>
  <c r="S334" i="4"/>
  <c r="S362" i="4"/>
  <c r="L374" i="4"/>
  <c r="Z387" i="4"/>
  <c r="L398" i="4"/>
  <c r="S529" i="4"/>
  <c r="S608" i="4"/>
  <c r="S932" i="4"/>
  <c r="L934" i="4"/>
  <c r="S1113" i="4"/>
  <c r="Z1272" i="4"/>
  <c r="AG50" i="4"/>
  <c r="L63" i="4"/>
  <c r="L141" i="4"/>
  <c r="AG166" i="4"/>
  <c r="S177" i="4"/>
  <c r="AG190" i="4"/>
  <c r="Z205" i="4"/>
  <c r="AQ201" i="4"/>
  <c r="AR212" i="4"/>
  <c r="Z229" i="4"/>
  <c r="L243" i="4"/>
  <c r="L270" i="4"/>
  <c r="AG295" i="4"/>
  <c r="S309" i="4"/>
  <c r="AG333" i="4"/>
  <c r="Z346" i="4"/>
  <c r="S372" i="4"/>
  <c r="AG412" i="4"/>
  <c r="Z453" i="4"/>
  <c r="AG594" i="4"/>
  <c r="Z866" i="4"/>
  <c r="L880" i="4"/>
  <c r="AG918" i="4"/>
  <c r="Z933" i="4"/>
  <c r="AR940" i="4"/>
  <c r="AG946" i="4"/>
  <c r="AG1010" i="4"/>
  <c r="L49" i="4"/>
  <c r="Z62" i="4"/>
  <c r="AN58" i="4"/>
  <c r="AR69" i="4"/>
  <c r="L73" i="4"/>
  <c r="Z86" i="4"/>
  <c r="L100" i="4"/>
  <c r="Z113" i="4"/>
  <c r="L127" i="4"/>
  <c r="AG138" i="4"/>
  <c r="L151" i="4"/>
  <c r="L165" i="4"/>
  <c r="Z178" i="4"/>
  <c r="L192" i="4"/>
  <c r="AG203" i="4"/>
  <c r="AG206" i="4"/>
  <c r="S217" i="4"/>
  <c r="L219" i="4"/>
  <c r="AG230" i="4"/>
  <c r="S244" i="4"/>
  <c r="AG257" i="4"/>
  <c r="S268" i="4"/>
  <c r="Z283" i="4"/>
  <c r="L294" i="4"/>
  <c r="Z307" i="4"/>
  <c r="AR314" i="4"/>
  <c r="AG322" i="4"/>
  <c r="S333" i="4"/>
  <c r="Z335" i="4"/>
  <c r="AG347" i="4"/>
  <c r="S361" i="4"/>
  <c r="Z373" i="4"/>
  <c r="L387" i="4"/>
  <c r="Z400" i="4"/>
  <c r="L411" i="4"/>
  <c r="L556" i="4"/>
  <c r="AG567" i="4"/>
  <c r="AG570" i="4"/>
  <c r="S581" i="4"/>
  <c r="L583" i="4"/>
  <c r="L788" i="4"/>
  <c r="AG867" i="4"/>
  <c r="S881" i="4"/>
  <c r="AG894" i="4"/>
  <c r="Z906" i="4"/>
  <c r="AN903" i="4"/>
  <c r="AQ903" i="4"/>
  <c r="L920" i="4"/>
  <c r="AG931" i="4"/>
  <c r="S946" i="4"/>
  <c r="AN968" i="4"/>
  <c r="AQ968" i="4"/>
  <c r="AR988" i="4"/>
  <c r="L1036" i="4"/>
  <c r="AG1115" i="4"/>
  <c r="AG1167" i="4"/>
  <c r="S1178" i="4"/>
  <c r="L1193" i="4"/>
  <c r="AG1204" i="4"/>
  <c r="AG1207" i="4"/>
  <c r="S1218" i="4"/>
  <c r="L1220" i="4"/>
  <c r="L869" i="4"/>
  <c r="L791" i="4"/>
  <c r="AQ786" i="4"/>
  <c r="S530" i="4"/>
  <c r="AO734" i="4"/>
  <c r="Z320" i="4"/>
  <c r="L817" i="4"/>
  <c r="AQ1189" i="4"/>
  <c r="Z726" i="4"/>
  <c r="L102" i="4"/>
  <c r="AQ97" i="4"/>
  <c r="AQ357" i="4"/>
  <c r="L1285" i="4"/>
  <c r="L60" i="4"/>
  <c r="S255" i="4"/>
  <c r="L281" i="4"/>
  <c r="L308" i="4"/>
  <c r="S348" i="4"/>
  <c r="AG361" i="4"/>
  <c r="AP370" i="4"/>
  <c r="Z411" i="4"/>
  <c r="AR432" i="4"/>
  <c r="AR613" i="4"/>
  <c r="L1023" i="4"/>
  <c r="AR1264" i="4"/>
  <c r="AP1280" i="4"/>
  <c r="AG47" i="4"/>
  <c r="L50" i="4"/>
  <c r="S61" i="4"/>
  <c r="AG74" i="4"/>
  <c r="AR79" i="4"/>
  <c r="Z140" i="4"/>
  <c r="AG152" i="4"/>
  <c r="AR208" i="4"/>
  <c r="L216" i="4"/>
  <c r="Z256" i="4"/>
  <c r="S282" i="4"/>
  <c r="Z322" i="4"/>
  <c r="AR328" i="4"/>
  <c r="L360" i="4"/>
  <c r="AG385" i="4"/>
  <c r="S399" i="4"/>
  <c r="AR445" i="4"/>
  <c r="Z893" i="4"/>
  <c r="S905" i="4"/>
  <c r="AG921" i="4"/>
  <c r="AO916" i="4"/>
  <c r="AR936" i="4"/>
  <c r="L944" i="4"/>
  <c r="Z1036" i="4"/>
  <c r="AR1133" i="4"/>
  <c r="S47" i="4"/>
  <c r="AR51" i="4"/>
  <c r="AG60" i="4"/>
  <c r="AG63" i="4"/>
  <c r="S74" i="4"/>
  <c r="L76" i="4"/>
  <c r="AG87" i="4"/>
  <c r="S101" i="4"/>
  <c r="AG114" i="4"/>
  <c r="S125" i="4"/>
  <c r="L140" i="4"/>
  <c r="S152" i="4"/>
  <c r="S166" i="4"/>
  <c r="AG179" i="4"/>
  <c r="S190" i="4"/>
  <c r="L205" i="4"/>
  <c r="Z218" i="4"/>
  <c r="L229" i="4"/>
  <c r="Z242" i="4"/>
  <c r="L256" i="4"/>
  <c r="AR263" i="4"/>
  <c r="Z271" i="4"/>
  <c r="Z269" i="4"/>
  <c r="AR272" i="4"/>
  <c r="AG281" i="4"/>
  <c r="L284" i="4"/>
  <c r="S295" i="4"/>
  <c r="AG308" i="4"/>
  <c r="Z310" i="4"/>
  <c r="L322" i="4"/>
  <c r="AN331" i="4"/>
  <c r="AR342" i="4"/>
  <c r="L346" i="4"/>
  <c r="Z359" i="4"/>
  <c r="AG374" i="4"/>
  <c r="S385" i="4"/>
  <c r="AR389" i="4"/>
  <c r="AG398" i="4"/>
  <c r="L401" i="4"/>
  <c r="AG401" i="4"/>
  <c r="S412" i="4"/>
  <c r="L414" i="4"/>
  <c r="AG425" i="4"/>
  <c r="Z437" i="4"/>
  <c r="L451" i="4"/>
  <c r="S463" i="4"/>
  <c r="AG476" i="4"/>
  <c r="AG479" i="4"/>
  <c r="S490" i="4"/>
  <c r="S711" i="4"/>
  <c r="L777" i="4"/>
  <c r="S853" i="4"/>
  <c r="L866" i="4"/>
  <c r="Z879" i="4"/>
  <c r="L893" i="4"/>
  <c r="AR895" i="4"/>
  <c r="AR900" i="4"/>
  <c r="AG907" i="4"/>
  <c r="S908" i="4"/>
  <c r="S918" i="4"/>
  <c r="AR922" i="4"/>
  <c r="L933" i="4"/>
  <c r="AG945" i="4"/>
  <c r="S1074" i="4"/>
  <c r="AG1087" i="4"/>
  <c r="S1101" i="4"/>
  <c r="L424" i="4"/>
  <c r="S544" i="4"/>
  <c r="S554" i="4"/>
  <c r="AR558" i="4"/>
  <c r="L569" i="4"/>
  <c r="Z582" i="4"/>
  <c r="L593" i="4"/>
  <c r="Z606" i="4"/>
  <c r="AR640" i="4"/>
  <c r="AG647" i="4"/>
  <c r="L660" i="4"/>
  <c r="Z673" i="4"/>
  <c r="L674" i="4"/>
  <c r="L684" i="4"/>
  <c r="S776" i="4"/>
  <c r="AR781" i="4"/>
  <c r="S790" i="4"/>
  <c r="Z817" i="4"/>
  <c r="S958" i="4"/>
  <c r="L960" i="4"/>
  <c r="AG971" i="4"/>
  <c r="S985" i="4"/>
  <c r="AG998" i="4"/>
  <c r="Z1010" i="4"/>
  <c r="AN1007" i="4"/>
  <c r="AG1022" i="4"/>
  <c r="S1037" i="4"/>
  <c r="AG1063" i="4"/>
  <c r="S1154" i="4"/>
  <c r="L1166" i="4"/>
  <c r="AR1168" i="4"/>
  <c r="Z1179" i="4"/>
  <c r="S1181" i="4"/>
  <c r="S1191" i="4"/>
  <c r="AR1195" i="4"/>
  <c r="L1206" i="4"/>
  <c r="Z1219" i="4"/>
  <c r="Z73" i="4"/>
  <c r="L87" i="4"/>
  <c r="Z102" i="4"/>
  <c r="Z100" i="4"/>
  <c r="S102" i="4"/>
  <c r="L114" i="4"/>
  <c r="AP110" i="4"/>
  <c r="Z127" i="4"/>
  <c r="L138" i="4"/>
  <c r="S153" i="4"/>
  <c r="S164" i="4"/>
  <c r="AR168" i="4"/>
  <c r="AG177" i="4"/>
  <c r="L180" i="4"/>
  <c r="S191" i="4"/>
  <c r="AG204" i="4"/>
  <c r="S218" i="4"/>
  <c r="AR223" i="4"/>
  <c r="AG231" i="4"/>
  <c r="S242" i="4"/>
  <c r="AQ240" i="4"/>
  <c r="AG255" i="4"/>
  <c r="AG258" i="4"/>
  <c r="S269" i="4"/>
  <c r="Z281" i="4"/>
  <c r="L295" i="4"/>
  <c r="Z308" i="4"/>
  <c r="AG320" i="4"/>
  <c r="AG346" i="4"/>
  <c r="L359" i="4"/>
  <c r="AR365" i="4"/>
  <c r="S374" i="4"/>
  <c r="AG387" i="4"/>
  <c r="S398" i="4"/>
  <c r="AG411" i="4"/>
  <c r="S425" i="4"/>
  <c r="S503" i="4"/>
  <c r="AG516" i="4"/>
  <c r="S528" i="4"/>
  <c r="AG543" i="4"/>
  <c r="Z555" i="4"/>
  <c r="S557" i="4"/>
  <c r="S567" i="4"/>
  <c r="AG580" i="4"/>
  <c r="AG583" i="4"/>
  <c r="S594" i="4"/>
  <c r="L596" i="4"/>
  <c r="AG607" i="4"/>
  <c r="Z619" i="4"/>
  <c r="S634" i="4"/>
  <c r="S919" i="4"/>
  <c r="AG932" i="4"/>
  <c r="AG947" i="4"/>
  <c r="AO942" i="4"/>
  <c r="Z959" i="4"/>
  <c r="L970" i="4"/>
  <c r="Z983" i="4"/>
  <c r="L997" i="4"/>
  <c r="AR999" i="4"/>
  <c r="AR1004" i="4"/>
  <c r="Z1012" i="4"/>
  <c r="AG1011" i="4"/>
  <c r="L1024" i="4"/>
  <c r="AG1036" i="4"/>
  <c r="S1050" i="4"/>
  <c r="AR1055" i="4"/>
  <c r="S1127" i="4"/>
  <c r="L1129" i="4"/>
  <c r="AG1140" i="4"/>
  <c r="AR1145" i="4"/>
  <c r="Z1152" i="4"/>
  <c r="S1167" i="4"/>
  <c r="AG1180" i="4"/>
  <c r="Z1192" i="4"/>
  <c r="S1204" i="4"/>
  <c r="AG1217" i="4"/>
  <c r="AP1254" i="4"/>
  <c r="S88" i="4"/>
  <c r="AG101" i="4"/>
  <c r="S112" i="4"/>
  <c r="AG125" i="4"/>
  <c r="S139" i="4"/>
  <c r="Z151" i="4"/>
  <c r="AR158" i="4"/>
  <c r="Z165" i="4"/>
  <c r="L179" i="4"/>
  <c r="Z192" i="4"/>
  <c r="L203" i="4"/>
  <c r="Z216" i="4"/>
  <c r="L230" i="4"/>
  <c r="Z243" i="4"/>
  <c r="L257" i="4"/>
  <c r="Z270" i="4"/>
  <c r="AG282" i="4"/>
  <c r="S296" i="4"/>
  <c r="AG309" i="4"/>
  <c r="L320" i="4"/>
  <c r="L323" i="4"/>
  <c r="AG335" i="4"/>
  <c r="L348" i="4"/>
  <c r="S360" i="4"/>
  <c r="Z372" i="4"/>
  <c r="L386" i="4"/>
  <c r="Z399" i="4"/>
  <c r="L413" i="4"/>
  <c r="Z426" i="4"/>
  <c r="S438" i="4"/>
  <c r="AG451" i="4"/>
  <c r="L464" i="4"/>
  <c r="Z477" i="4"/>
  <c r="L491" i="4"/>
  <c r="Z504" i="4"/>
  <c r="AR507" i="4"/>
  <c r="AR511" i="4"/>
  <c r="L515" i="4"/>
  <c r="Z528" i="4"/>
  <c r="L542" i="4"/>
  <c r="AG556" i="4"/>
  <c r="Z568" i="4"/>
  <c r="S570" i="4"/>
  <c r="L582" i="4"/>
  <c r="Z595" i="4"/>
  <c r="L606" i="4"/>
  <c r="AG620" i="4"/>
  <c r="AG724" i="4"/>
  <c r="S738" i="4"/>
  <c r="AG751" i="4"/>
  <c r="S762" i="4"/>
  <c r="S868" i="4"/>
  <c r="AR873" i="4"/>
  <c r="AG881" i="4"/>
  <c r="S892" i="4"/>
  <c r="L907" i="4"/>
  <c r="Z920" i="4"/>
  <c r="AR923" i="4"/>
  <c r="AR927" i="4"/>
  <c r="L931" i="4"/>
  <c r="AG957" i="4"/>
  <c r="S971" i="4"/>
  <c r="AG984" i="4"/>
  <c r="AR989" i="4"/>
  <c r="S998" i="4"/>
  <c r="L1010" i="4"/>
  <c r="S1022" i="4"/>
  <c r="S1036" i="4"/>
  <c r="AG1114" i="4"/>
  <c r="AR1118" i="4"/>
  <c r="Z1128" i="4"/>
  <c r="AN1124" i="4"/>
  <c r="AR1135" i="4"/>
  <c r="L1139" i="4"/>
  <c r="AG1153" i="4"/>
  <c r="AR1158" i="4"/>
  <c r="L554" i="4"/>
  <c r="Z567" i="4"/>
  <c r="L581" i="4"/>
  <c r="AR588" i="4"/>
  <c r="Z596" i="4"/>
  <c r="Z594" i="4"/>
  <c r="AR597" i="4"/>
  <c r="AG606" i="4"/>
  <c r="L609" i="4"/>
  <c r="AG609" i="4"/>
  <c r="Z621" i="4"/>
  <c r="AR624" i="4"/>
  <c r="AQ617" i="4"/>
  <c r="AR628" i="4"/>
  <c r="L632" i="4"/>
  <c r="Z645" i="4"/>
  <c r="AG660" i="4"/>
  <c r="Z699" i="4"/>
  <c r="L710" i="4"/>
  <c r="Z723" i="4"/>
  <c r="L737" i="4"/>
  <c r="Z750" i="4"/>
  <c r="L764" i="4"/>
  <c r="AG776" i="4"/>
  <c r="L789" i="4"/>
  <c r="AG803" i="4"/>
  <c r="S814" i="4"/>
  <c r="AR818" i="4"/>
  <c r="AG827" i="4"/>
  <c r="S841" i="4"/>
  <c r="S855" i="4"/>
  <c r="S866" i="4"/>
  <c r="AG879" i="4"/>
  <c r="S893" i="4"/>
  <c r="Z1050" i="4"/>
  <c r="L1061" i="4"/>
  <c r="Z1074" i="4"/>
  <c r="L1088" i="4"/>
  <c r="Z1101" i="4"/>
  <c r="S1103" i="4"/>
  <c r="AR1104" i="4"/>
  <c r="S1114" i="4"/>
  <c r="AR1117" i="4"/>
  <c r="AQ1111" i="4"/>
  <c r="L1128" i="4"/>
  <c r="AP1124" i="4"/>
  <c r="Z1141" i="4"/>
  <c r="AR1144" i="4"/>
  <c r="AR1148" i="4"/>
  <c r="L1152" i="4"/>
  <c r="Z1165" i="4"/>
  <c r="L1179" i="4"/>
  <c r="AR1181" i="4"/>
  <c r="AG1193" i="4"/>
  <c r="Z1205" i="4"/>
  <c r="L1219" i="4"/>
  <c r="S1231" i="4"/>
  <c r="AG1244" i="4"/>
  <c r="AR1249" i="4"/>
  <c r="S1258" i="4"/>
  <c r="L1270" i="4"/>
  <c r="S1282" i="4"/>
  <c r="AG1295" i="4"/>
  <c r="AG1298" i="4"/>
  <c r="AG1309" i="4"/>
  <c r="Z1322" i="4"/>
  <c r="AG438" i="4"/>
  <c r="S452" i="4"/>
  <c r="Z464" i="4"/>
  <c r="L478" i="4"/>
  <c r="Z491" i="4"/>
  <c r="AG503" i="4"/>
  <c r="S517" i="4"/>
  <c r="AG528" i="4"/>
  <c r="S541" i="4"/>
  <c r="Z556" i="4"/>
  <c r="AR559" i="4"/>
  <c r="AR563" i="4"/>
  <c r="L567" i="4"/>
  <c r="Z580" i="4"/>
  <c r="L594" i="4"/>
  <c r="S606" i="4"/>
  <c r="AR610" i="4"/>
  <c r="L621" i="4"/>
  <c r="Z634" i="4"/>
  <c r="AR637" i="4"/>
  <c r="AR641" i="4"/>
  <c r="L645" i="4"/>
  <c r="AR651" i="4"/>
  <c r="S660" i="4"/>
  <c r="AG673" i="4"/>
  <c r="S684" i="4"/>
  <c r="L699" i="4"/>
  <c r="Z712" i="4"/>
  <c r="L723" i="4"/>
  <c r="Z736" i="4"/>
  <c r="L750" i="4"/>
  <c r="AR757" i="4"/>
  <c r="Z763" i="4"/>
  <c r="AG775" i="4"/>
  <c r="L778" i="4"/>
  <c r="Z788" i="4"/>
  <c r="S803" i="4"/>
  <c r="AG816" i="4"/>
  <c r="S827" i="4"/>
  <c r="AG840" i="4"/>
  <c r="AR845" i="4"/>
  <c r="AG958" i="4"/>
  <c r="S972" i="4"/>
  <c r="AR977" i="4"/>
  <c r="AG985" i="4"/>
  <c r="S996" i="4"/>
  <c r="L1011" i="4"/>
  <c r="S1023" i="4"/>
  <c r="L1050" i="4"/>
  <c r="Z1063" i="4"/>
  <c r="L1064" i="4"/>
  <c r="L1074" i="4"/>
  <c r="Z1087" i="4"/>
  <c r="L1101" i="4"/>
  <c r="Z1116" i="4"/>
  <c r="AG1113" i="4"/>
  <c r="Z1127" i="4"/>
  <c r="L1141" i="4"/>
  <c r="Z1154" i="4"/>
  <c r="AR1157" i="4"/>
  <c r="AR1161" i="4"/>
  <c r="L1165" i="4"/>
  <c r="Z1178" i="4"/>
  <c r="S1193" i="4"/>
  <c r="AR1198" i="4"/>
  <c r="AR1212" i="4"/>
  <c r="Z1220" i="4"/>
  <c r="AQ1215" i="4"/>
  <c r="L1233" i="4"/>
  <c r="Z1269" i="4"/>
  <c r="AG1284" i="4"/>
  <c r="S1295" i="4"/>
  <c r="L437" i="4"/>
  <c r="Z450" i="4"/>
  <c r="AG465" i="4"/>
  <c r="S476" i="4"/>
  <c r="AG489" i="4"/>
  <c r="L502" i="4"/>
  <c r="Z515" i="4"/>
  <c r="L529" i="4"/>
  <c r="AN526" i="4"/>
  <c r="AR536" i="4"/>
  <c r="Z544" i="4"/>
  <c r="Z542" i="4"/>
  <c r="AR545" i="4"/>
  <c r="AG554" i="4"/>
  <c r="L557" i="4"/>
  <c r="AG557" i="4"/>
  <c r="S568" i="4"/>
  <c r="L570" i="4"/>
  <c r="AG581" i="4"/>
  <c r="AR586" i="4"/>
  <c r="S595" i="4"/>
  <c r="Z607" i="4"/>
  <c r="S609" i="4"/>
  <c r="S619" i="4"/>
  <c r="AG632" i="4"/>
  <c r="S646" i="4"/>
  <c r="Z658" i="4"/>
  <c r="L672" i="4"/>
  <c r="Z685" i="4"/>
  <c r="S697" i="4"/>
  <c r="AG710" i="4"/>
  <c r="S724" i="4"/>
  <c r="AG737" i="4"/>
  <c r="S751" i="4"/>
  <c r="AG764" i="4"/>
  <c r="S775" i="4"/>
  <c r="Z777" i="4"/>
  <c r="AG789" i="4"/>
  <c r="Z801" i="4"/>
  <c r="L815" i="4"/>
  <c r="Z828" i="4"/>
  <c r="L842" i="4"/>
  <c r="L843" i="4"/>
  <c r="AG905" i="4"/>
  <c r="L918" i="4"/>
  <c r="Z931" i="4"/>
  <c r="L957" i="4"/>
  <c r="Z970" i="4"/>
  <c r="L984" i="4"/>
  <c r="Z997" i="4"/>
  <c r="S1009" i="4"/>
  <c r="Z1024" i="4"/>
  <c r="AR1027" i="4"/>
  <c r="AR1031" i="4"/>
  <c r="S1048" i="4"/>
  <c r="AG1061" i="4"/>
  <c r="AG1064" i="4"/>
  <c r="S1075" i="4"/>
  <c r="L1077" i="4"/>
  <c r="AG1088" i="4"/>
  <c r="AR1093" i="4"/>
  <c r="S1102" i="4"/>
  <c r="L1114" i="4"/>
  <c r="AR1116" i="4"/>
  <c r="AG1128" i="4"/>
  <c r="S1139" i="4"/>
  <c r="AG1152" i="4"/>
  <c r="S1166" i="4"/>
  <c r="AG1179" i="4"/>
  <c r="Z1191" i="4"/>
  <c r="S1206" i="4"/>
  <c r="AG1219" i="4"/>
  <c r="S1220" i="4"/>
  <c r="AO1215" i="4"/>
  <c r="L1232" i="4"/>
  <c r="Z1245" i="4"/>
  <c r="L1256" i="4"/>
  <c r="AR615" i="4"/>
  <c r="L619" i="4"/>
  <c r="Z632" i="4"/>
  <c r="L646" i="4"/>
  <c r="S658" i="4"/>
  <c r="L661" i="4"/>
  <c r="AR662" i="4"/>
  <c r="AQ656" i="4"/>
  <c r="AG671" i="4"/>
  <c r="AG674" i="4"/>
  <c r="S685" i="4"/>
  <c r="L687" i="4"/>
  <c r="AG698" i="4"/>
  <c r="AR703" i="4"/>
  <c r="S712" i="4"/>
  <c r="AG725" i="4"/>
  <c r="S736" i="4"/>
  <c r="AG749" i="4"/>
  <c r="AG752" i="4"/>
  <c r="S763" i="4"/>
  <c r="L765" i="4"/>
  <c r="S789" i="4"/>
  <c r="AG802" i="4"/>
  <c r="S816" i="4"/>
  <c r="AG829" i="4"/>
  <c r="S840" i="4"/>
  <c r="AG854" i="4"/>
  <c r="Z867" i="4"/>
  <c r="L881" i="4"/>
  <c r="Z894" i="4"/>
  <c r="L905" i="4"/>
  <c r="S920" i="4"/>
  <c r="AR925" i="4"/>
  <c r="AG933" i="4"/>
  <c r="AG944" i="4"/>
  <c r="L958" i="4"/>
  <c r="AR960" i="4"/>
  <c r="AR965" i="4"/>
  <c r="Z971" i="4"/>
  <c r="S973" i="4"/>
  <c r="L985" i="4"/>
  <c r="Z998" i="4"/>
  <c r="L1009" i="4"/>
  <c r="S1024" i="4"/>
  <c r="AR1029" i="4"/>
  <c r="L1038" i="4"/>
  <c r="Z1048" i="4"/>
  <c r="L1062" i="4"/>
  <c r="AR1064" i="4"/>
  <c r="Z1075" i="4"/>
  <c r="L1089" i="4"/>
  <c r="Z1102" i="4"/>
  <c r="L1113" i="4"/>
  <c r="Z1126" i="4"/>
  <c r="L1140" i="4"/>
  <c r="Z1153" i="4"/>
  <c r="S1155" i="4"/>
  <c r="L1167" i="4"/>
  <c r="L1168" i="4"/>
  <c r="Z1180" i="4"/>
  <c r="AR1183" i="4"/>
  <c r="AR1187" i="4"/>
  <c r="L1191" i="4"/>
  <c r="Z1204" i="4"/>
  <c r="L1218" i="4"/>
  <c r="S1230" i="4"/>
  <c r="AG1243" i="4"/>
  <c r="AG1246" i="4"/>
  <c r="S1257" i="4"/>
  <c r="L1259" i="4"/>
  <c r="AG1270" i="4"/>
  <c r="L1283" i="4"/>
  <c r="AR1285" i="4"/>
  <c r="Z1296" i="4"/>
  <c r="S1298" i="4"/>
  <c r="S1309" i="4"/>
  <c r="AG1323" i="4"/>
  <c r="S620" i="4"/>
  <c r="L622" i="4"/>
  <c r="AG633" i="4"/>
  <c r="AR638" i="4"/>
  <c r="S647" i="4"/>
  <c r="Z661" i="4"/>
  <c r="Z659" i="4"/>
  <c r="S661" i="4"/>
  <c r="L673" i="4"/>
  <c r="Z686" i="4"/>
  <c r="AR689" i="4"/>
  <c r="AR693" i="4"/>
  <c r="L697" i="4"/>
  <c r="Z710" i="4"/>
  <c r="L724" i="4"/>
  <c r="Z737" i="4"/>
  <c r="L751" i="4"/>
  <c r="Z764" i="4"/>
  <c r="Z790" i="4"/>
  <c r="L801" i="4"/>
  <c r="Z814" i="4"/>
  <c r="L828" i="4"/>
  <c r="Z841" i="4"/>
  <c r="S854" i="4"/>
  <c r="AG868" i="4"/>
  <c r="S879" i="4"/>
  <c r="AG892" i="4"/>
  <c r="S906" i="4"/>
  <c r="Z918" i="4"/>
  <c r="L932" i="4"/>
  <c r="S944" i="4"/>
  <c r="S959" i="4"/>
  <c r="AG972" i="4"/>
  <c r="S983" i="4"/>
  <c r="AG996" i="4"/>
  <c r="AG999" i="4"/>
  <c r="AR1001" i="4"/>
  <c r="S1010" i="4"/>
  <c r="Z1022" i="4"/>
  <c r="AG1049" i="4"/>
  <c r="AR1054" i="4"/>
  <c r="S1063" i="4"/>
  <c r="AG1076" i="4"/>
  <c r="S1087" i="4"/>
  <c r="AG1100" i="4"/>
  <c r="S1115" i="4"/>
  <c r="AG1127" i="4"/>
  <c r="S1141" i="4"/>
  <c r="AR1146" i="4"/>
  <c r="AG1154" i="4"/>
  <c r="S1165" i="4"/>
  <c r="AR1169" i="4"/>
  <c r="AQ1163" i="4"/>
  <c r="AG1178" i="4"/>
  <c r="AG1181" i="4"/>
  <c r="S1192" i="4"/>
  <c r="L1194" i="4"/>
  <c r="AG1205" i="4"/>
  <c r="AR1210" i="4"/>
  <c r="S1219" i="4"/>
  <c r="AR1220" i="4"/>
  <c r="Z1231" i="4"/>
  <c r="S1233" i="4"/>
  <c r="L1245" i="4"/>
  <c r="Z1258" i="4"/>
  <c r="AR1261" i="4"/>
  <c r="AR1265" i="4"/>
  <c r="L1269" i="4"/>
  <c r="AR1275" i="4"/>
  <c r="S1284" i="4"/>
  <c r="AG1297" i="4"/>
  <c r="AG1308" i="4"/>
  <c r="L1322" i="4"/>
  <c r="S671" i="4"/>
  <c r="AR675" i="4"/>
  <c r="AG684" i="4"/>
  <c r="AG687" i="4"/>
  <c r="S698" i="4"/>
  <c r="L700" i="4"/>
  <c r="AG711" i="4"/>
  <c r="S725" i="4"/>
  <c r="AG738" i="4"/>
  <c r="S749" i="4"/>
  <c r="AG762" i="4"/>
  <c r="AG777" i="4"/>
  <c r="AG788" i="4"/>
  <c r="S802" i="4"/>
  <c r="AG815" i="4"/>
  <c r="AR820" i="4"/>
  <c r="S829" i="4"/>
  <c r="AR834" i="4"/>
  <c r="AG842" i="4"/>
  <c r="AG853" i="4"/>
  <c r="L867" i="4"/>
  <c r="Z880" i="4"/>
  <c r="S882" i="4"/>
  <c r="L894" i="4"/>
  <c r="Z907" i="4"/>
  <c r="AG919" i="4"/>
  <c r="S933" i="4"/>
  <c r="Z957" i="4"/>
  <c r="L971" i="4"/>
  <c r="Z984" i="4"/>
  <c r="S986" i="4"/>
  <c r="L998" i="4"/>
  <c r="Z1011" i="4"/>
  <c r="AG1023" i="4"/>
  <c r="AR1044" i="4"/>
  <c r="L1048" i="4"/>
  <c r="Z1061" i="4"/>
  <c r="L1075" i="4"/>
  <c r="Z1088" i="4"/>
  <c r="L1102" i="4"/>
  <c r="Z1115" i="4"/>
  <c r="L1126" i="4"/>
  <c r="Z1139" i="4"/>
  <c r="L1153" i="4"/>
  <c r="AR1155" i="4"/>
  <c r="Z1168" i="4"/>
  <c r="Z1166" i="4"/>
  <c r="S1168" i="4"/>
  <c r="L1180" i="4"/>
  <c r="Z1193" i="4"/>
  <c r="AR1200" i="4"/>
  <c r="L1204" i="4"/>
  <c r="Z1217" i="4"/>
  <c r="AG1232" i="4"/>
  <c r="S1243" i="4"/>
  <c r="AR1247" i="4"/>
  <c r="AG1256" i="4"/>
  <c r="AG1259" i="4"/>
  <c r="S1270" i="4"/>
  <c r="Z1282" i="4"/>
  <c r="L1296" i="4"/>
  <c r="S1308" i="4"/>
  <c r="S1323" i="4"/>
  <c r="AR94" i="4"/>
  <c r="AR170" i="4"/>
  <c r="AR198" i="4"/>
  <c r="AR653" i="4"/>
  <c r="AR93" i="4"/>
  <c r="AR718" i="4"/>
  <c r="AR899" i="4"/>
  <c r="AR1211" i="4"/>
  <c r="S531" i="4"/>
  <c r="AR601" i="4"/>
  <c r="Z1285" i="4"/>
  <c r="AN1280" i="4"/>
  <c r="AP58" i="4"/>
  <c r="Z362" i="4"/>
  <c r="AP617" i="4"/>
  <c r="AR666" i="4"/>
  <c r="AO682" i="4"/>
  <c r="AR1159" i="4"/>
  <c r="AR353" i="4"/>
  <c r="AR483" i="4"/>
  <c r="Z557" i="4"/>
  <c r="AQ552" i="4"/>
  <c r="Z960" i="4"/>
  <c r="AN1189" i="4"/>
  <c r="AR1224" i="4"/>
  <c r="AR298" i="4"/>
  <c r="Z440" i="4"/>
  <c r="AR441" i="4"/>
  <c r="AR455" i="4"/>
  <c r="AR459" i="4"/>
  <c r="AR548" i="4"/>
  <c r="AR1043" i="4"/>
  <c r="AR1107" i="4"/>
  <c r="AG1116" i="4"/>
  <c r="AR1173" i="4"/>
  <c r="AQ1176" i="4"/>
  <c r="Z1298" i="4"/>
  <c r="AO136" i="4"/>
  <c r="AR172" i="4"/>
  <c r="AR237" i="4"/>
  <c r="AR417" i="4"/>
  <c r="AG453" i="4"/>
  <c r="L466" i="4"/>
  <c r="Z505" i="4"/>
  <c r="L895" i="4"/>
  <c r="AR1238" i="4"/>
  <c r="Z1246" i="4"/>
  <c r="AR1289" i="4"/>
  <c r="Z1324" i="4"/>
  <c r="AR145" i="4"/>
  <c r="AR652" i="4"/>
  <c r="L1311" i="4"/>
  <c r="Z50" i="4"/>
  <c r="Z609" i="4"/>
  <c r="AQ604" i="4"/>
  <c r="AR717" i="4"/>
  <c r="AR1277" i="4"/>
  <c r="AQ1280" i="4"/>
  <c r="AR183" i="4"/>
  <c r="AR354" i="4"/>
  <c r="AR600" i="4"/>
  <c r="AQ669" i="4"/>
  <c r="AR1225" i="4"/>
  <c r="AR289" i="4"/>
  <c r="AR1108" i="4"/>
  <c r="AR1234" i="4"/>
  <c r="AR1248" i="4"/>
  <c r="AR1316" i="4"/>
  <c r="AO1319" i="4"/>
  <c r="AR288" i="4"/>
  <c r="Z336" i="4"/>
  <c r="AO1124" i="4"/>
  <c r="Z1181" i="4"/>
  <c r="AR1290" i="4"/>
  <c r="AQ1293" i="4"/>
  <c r="AR167" i="4"/>
  <c r="Z180" i="4"/>
  <c r="AR181" i="4"/>
  <c r="AR195" i="4"/>
  <c r="AR199" i="4"/>
  <c r="Z245" i="4"/>
  <c r="AR431" i="4"/>
  <c r="S440" i="4"/>
  <c r="AR497" i="4"/>
  <c r="AR1172" i="4"/>
  <c r="S76" i="4"/>
  <c r="AG89" i="4"/>
  <c r="AR133" i="4"/>
  <c r="Z141" i="4"/>
  <c r="AR171" i="4"/>
  <c r="S180" i="4"/>
  <c r="AG193" i="4"/>
  <c r="L206" i="4"/>
  <c r="AR222" i="4"/>
  <c r="S245" i="4"/>
  <c r="AR246" i="4"/>
  <c r="AP253" i="4"/>
  <c r="AR403" i="4"/>
  <c r="AR407" i="4"/>
  <c r="AP422" i="4"/>
  <c r="S843" i="4"/>
  <c r="AG895" i="4"/>
  <c r="AR939" i="4"/>
  <c r="AR1016" i="4"/>
  <c r="AR1056" i="4"/>
  <c r="Z1064" i="4"/>
  <c r="AR1065" i="4"/>
  <c r="AO1072" i="4"/>
  <c r="AR1121" i="4"/>
  <c r="Z1129" i="4"/>
  <c r="AQ1124" i="4"/>
  <c r="AR587" i="4"/>
  <c r="AR769" i="4"/>
  <c r="L947" i="4"/>
  <c r="AR1263" i="4"/>
  <c r="AR535" i="4"/>
  <c r="AP734" i="4"/>
  <c r="AR809" i="4"/>
  <c r="AR1160" i="4"/>
  <c r="AQ1254" i="4"/>
  <c r="AQ1306" i="4"/>
  <c r="AQ162" i="4"/>
  <c r="Z674" i="4"/>
  <c r="Z1233" i="4"/>
  <c r="AR1276" i="4"/>
  <c r="Z297" i="4"/>
  <c r="AR549" i="4"/>
  <c r="AQ45" i="4"/>
  <c r="AR53" i="4"/>
  <c r="AR118" i="4"/>
  <c r="S141" i="4"/>
  <c r="AR160" i="4"/>
  <c r="Z388" i="4"/>
  <c r="S700" i="4"/>
  <c r="AG713" i="4"/>
  <c r="Z765" i="4"/>
  <c r="AR766" i="4"/>
  <c r="AQ760" i="4"/>
  <c r="AR778" i="4"/>
  <c r="AP786" i="4"/>
  <c r="Z973" i="4"/>
  <c r="AG986" i="4"/>
  <c r="L999" i="4"/>
  <c r="AR80" i="4"/>
  <c r="AR81" i="4"/>
  <c r="AR90" i="4"/>
  <c r="AR108" i="4"/>
  <c r="AP123" i="4"/>
  <c r="AG154" i="4"/>
  <c r="AR156" i="4"/>
  <c r="AN175" i="4"/>
  <c r="AR185" i="4"/>
  <c r="Z193" i="4"/>
  <c r="AR194" i="4"/>
  <c r="AQ188" i="4"/>
  <c r="AG323" i="4"/>
  <c r="AO331" i="4"/>
  <c r="AR351" i="4"/>
  <c r="AR355" i="4"/>
  <c r="AR379" i="4"/>
  <c r="Z648" i="4"/>
  <c r="AR649" i="4"/>
  <c r="AR667" i="4"/>
  <c r="AR677" i="4"/>
  <c r="AR691" i="4"/>
  <c r="AR742" i="4"/>
  <c r="AR756" i="4"/>
  <c r="S765" i="4"/>
  <c r="AR782" i="4"/>
  <c r="AR792" i="4"/>
  <c r="AG804" i="4"/>
  <c r="AO799" i="4"/>
  <c r="Z856" i="4"/>
  <c r="AR66" i="4"/>
  <c r="S89" i="4"/>
  <c r="AG102" i="4"/>
  <c r="L115" i="4"/>
  <c r="AR131" i="4"/>
  <c r="AP149" i="4"/>
  <c r="AR184" i="4"/>
  <c r="S193" i="4"/>
  <c r="AR286" i="4"/>
  <c r="AR290" i="4"/>
  <c r="AR300" i="4"/>
  <c r="AP331" i="4"/>
  <c r="AR341" i="4"/>
  <c r="AG349" i="4"/>
  <c r="AR625" i="4"/>
  <c r="AR639" i="4"/>
  <c r="S648" i="4"/>
  <c r="AG661" i="4"/>
  <c r="AR705" i="4"/>
  <c r="AR714" i="4"/>
  <c r="AQ708" i="4"/>
  <c r="AR728" i="4"/>
  <c r="AR732" i="4"/>
  <c r="Z778" i="4"/>
  <c r="S791" i="4"/>
  <c r="AR847" i="4"/>
  <c r="L856" i="4"/>
  <c r="AR949" i="4"/>
  <c r="AR953" i="4"/>
  <c r="Z219" i="4"/>
  <c r="AR220" i="4"/>
  <c r="AR234" i="4"/>
  <c r="AR238" i="4"/>
  <c r="AR248" i="4"/>
  <c r="AR262" i="4"/>
  <c r="S271" i="4"/>
  <c r="AG284" i="4"/>
  <c r="AR310" i="4"/>
  <c r="AR315" i="4"/>
  <c r="S323" i="4"/>
  <c r="AR324" i="4"/>
  <c r="AR329" i="4"/>
  <c r="AR336" i="4"/>
  <c r="AR340" i="4"/>
  <c r="AR378" i="4"/>
  <c r="AR393" i="4"/>
  <c r="Z401" i="4"/>
  <c r="AR402" i="4"/>
  <c r="AR416" i="4"/>
  <c r="AR420" i="4"/>
  <c r="AR444" i="4"/>
  <c r="S453" i="4"/>
  <c r="AG466" i="4"/>
  <c r="AO461" i="4"/>
  <c r="L479" i="4"/>
  <c r="L531" i="4"/>
  <c r="AP539" i="4"/>
  <c r="AR585" i="4"/>
  <c r="AR589" i="4"/>
  <c r="AR599" i="4"/>
  <c r="AR609" i="4"/>
  <c r="AR614" i="4"/>
  <c r="Z622" i="4"/>
  <c r="AR623" i="4"/>
  <c r="AG635" i="4"/>
  <c r="AO630" i="4"/>
  <c r="AR665" i="4"/>
  <c r="S674" i="4"/>
  <c r="AP682" i="4"/>
  <c r="S739" i="4"/>
  <c r="S856" i="4"/>
  <c r="AR857" i="4"/>
  <c r="AR875" i="4"/>
  <c r="AP890" i="4"/>
  <c r="S947" i="4"/>
  <c r="AR1028" i="4"/>
  <c r="AP1072" i="4"/>
  <c r="AN1085" i="4"/>
  <c r="AR1096" i="4"/>
  <c r="S1116" i="4"/>
  <c r="AR1120" i="4"/>
  <c r="S1129" i="4"/>
  <c r="AR1186" i="4"/>
  <c r="Z1194" i="4"/>
  <c r="AR1237" i="4"/>
  <c r="S1324" i="4"/>
  <c r="AR368" i="4"/>
  <c r="S401" i="4"/>
  <c r="AG414" i="4"/>
  <c r="Z518" i="4"/>
  <c r="AQ513" i="4"/>
  <c r="AR534" i="4"/>
  <c r="Z570" i="4"/>
  <c r="AP630" i="4"/>
  <c r="AG843" i="4"/>
  <c r="AG869" i="4"/>
  <c r="AO864" i="4"/>
  <c r="AR991" i="4"/>
  <c r="AQ994" i="4"/>
  <c r="AR1014" i="4"/>
  <c r="Z1077" i="4"/>
  <c r="AQ1072" i="4"/>
  <c r="AG1090" i="4"/>
  <c r="AO1085" i="4"/>
  <c r="AP71" i="4"/>
  <c r="AR120" i="4"/>
  <c r="Z128" i="4"/>
  <c r="AR129" i="4"/>
  <c r="S167" i="4"/>
  <c r="AG180" i="4"/>
  <c r="AR261" i="4"/>
  <c r="AR276" i="4"/>
  <c r="Z284" i="4"/>
  <c r="AR285" i="4"/>
  <c r="AR299" i="4"/>
  <c r="AR303" i="4"/>
  <c r="S349" i="4"/>
  <c r="AG362" i="4"/>
  <c r="AO357" i="4"/>
  <c r="L375" i="4"/>
  <c r="AR429" i="4"/>
  <c r="AQ422" i="4"/>
  <c r="AR433" i="4"/>
  <c r="AQ435" i="4"/>
  <c r="AR443" i="4"/>
  <c r="AR453" i="4"/>
  <c r="AR458" i="4"/>
  <c r="Z466" i="4"/>
  <c r="AR467" i="4"/>
  <c r="AQ461" i="4"/>
  <c r="AO474" i="4"/>
  <c r="AO487" i="4"/>
  <c r="AR509" i="4"/>
  <c r="AO513" i="4"/>
  <c r="AR533" i="4"/>
  <c r="AR561" i="4"/>
  <c r="AR571" i="4"/>
  <c r="AR797" i="4"/>
  <c r="AR821" i="4"/>
  <c r="AP838" i="4"/>
  <c r="AR884" i="4"/>
  <c r="AR888" i="4"/>
  <c r="AR966" i="4"/>
  <c r="AR976" i="4"/>
  <c r="AR990" i="4"/>
  <c r="S999" i="4"/>
  <c r="AG1012" i="4"/>
  <c r="L1025" i="4"/>
  <c r="AN1033" i="4"/>
  <c r="AQ1033" i="4"/>
  <c r="AR1068" i="4"/>
  <c r="S1077" i="4"/>
  <c r="AR364" i="4"/>
  <c r="L427" i="4"/>
  <c r="AR510" i="4"/>
  <c r="AN513" i="4"/>
  <c r="AR562" i="4"/>
  <c r="AQ565" i="4"/>
  <c r="AO578" i="4"/>
  <c r="S830" i="4"/>
  <c r="L882" i="4"/>
  <c r="AR913" i="4"/>
  <c r="Z921" i="4"/>
  <c r="Z999" i="4"/>
  <c r="AR1000" i="4"/>
  <c r="AR1018" i="4"/>
  <c r="AR1069" i="4"/>
  <c r="AN1072" i="4"/>
  <c r="L1103" i="4"/>
  <c r="AP45" i="4"/>
  <c r="AR68" i="4"/>
  <c r="Z76" i="4"/>
  <c r="AR77" i="4"/>
  <c r="AR95" i="4"/>
  <c r="AR105" i="4"/>
  <c r="AR119" i="4"/>
  <c r="S128" i="4"/>
  <c r="AG141" i="4"/>
  <c r="AR143" i="4"/>
  <c r="AR147" i="4"/>
  <c r="AR157" i="4"/>
  <c r="AR209" i="4"/>
  <c r="AR224" i="4"/>
  <c r="Z232" i="4"/>
  <c r="AR247" i="4"/>
  <c r="AR251" i="4"/>
  <c r="AR275" i="4"/>
  <c r="S284" i="4"/>
  <c r="AG297" i="4"/>
  <c r="L310" i="4"/>
  <c r="AR313" i="4"/>
  <c r="AR327" i="4"/>
  <c r="AR339" i="4"/>
  <c r="AN370" i="4"/>
  <c r="AR381" i="4"/>
  <c r="AR391" i="4"/>
  <c r="AR401" i="4"/>
  <c r="AR406" i="4"/>
  <c r="Z414" i="4"/>
  <c r="AR415" i="4"/>
  <c r="AQ409" i="4"/>
  <c r="AG427" i="4"/>
  <c r="AO422" i="4"/>
  <c r="AR457" i="4"/>
  <c r="S466" i="4"/>
  <c r="AP474" i="4"/>
  <c r="AP487" i="4"/>
  <c r="AG791" i="4"/>
  <c r="AO786" i="4"/>
  <c r="L804" i="4"/>
  <c r="AP812" i="4"/>
  <c r="AR830" i="4"/>
  <c r="AR835" i="4"/>
  <c r="Z843" i="4"/>
  <c r="AR844" i="4"/>
  <c r="AQ838" i="4"/>
  <c r="AR856" i="4"/>
  <c r="AR861" i="4"/>
  <c r="Z869" i="4"/>
  <c r="AR870" i="4"/>
  <c r="AR951" i="4"/>
  <c r="AG960" i="4"/>
  <c r="AP1007" i="4"/>
  <c r="AG1038" i="4"/>
  <c r="AO1033" i="4"/>
  <c r="Z206" i="4"/>
  <c r="AR207" i="4"/>
  <c r="AR221" i="4"/>
  <c r="AR225" i="4"/>
  <c r="AR235" i="4"/>
  <c r="AR245" i="4"/>
  <c r="AR250" i="4"/>
  <c r="Z258" i="4"/>
  <c r="AR259" i="4"/>
  <c r="AQ253" i="4"/>
  <c r="AN266" i="4"/>
  <c r="AR277" i="4"/>
  <c r="AR287" i="4"/>
  <c r="AR297" i="4"/>
  <c r="AR302" i="4"/>
  <c r="AG310" i="4"/>
  <c r="AO305" i="4"/>
  <c r="AG336" i="4"/>
  <c r="AR352" i="4"/>
  <c r="AR362" i="4"/>
  <c r="AR367" i="4"/>
  <c r="Z375" i="4"/>
  <c r="AR376" i="4"/>
  <c r="AQ370" i="4"/>
  <c r="AR390" i="4"/>
  <c r="AR394" i="4"/>
  <c r="AR404" i="4"/>
  <c r="AR414" i="4"/>
  <c r="AR419" i="4"/>
  <c r="Z427" i="4"/>
  <c r="AR428" i="4"/>
  <c r="AN435" i="4"/>
  <c r="AR446" i="4"/>
  <c r="AR456" i="4"/>
  <c r="AR466" i="4"/>
  <c r="AR471" i="4"/>
  <c r="Z479" i="4"/>
  <c r="AR480" i="4"/>
  <c r="AQ474" i="4"/>
  <c r="AR494" i="4"/>
  <c r="AR498" i="4"/>
  <c r="AR508" i="4"/>
  <c r="AR518" i="4"/>
  <c r="AR523" i="4"/>
  <c r="Z531" i="4"/>
  <c r="AP526" i="4"/>
  <c r="AP552" i="4"/>
  <c r="AP578" i="4"/>
  <c r="S687" i="4"/>
  <c r="AG700" i="4"/>
  <c r="AR730" i="4"/>
  <c r="AG778" i="4"/>
  <c r="AR794" i="4"/>
  <c r="AR808" i="4"/>
  <c r="S817" i="4"/>
  <c r="AG830" i="4"/>
  <c r="AR887" i="4"/>
  <c r="Z895" i="4"/>
  <c r="AR896" i="4"/>
  <c r="AR910" i="4"/>
  <c r="AR914" i="4"/>
  <c r="AR924" i="4"/>
  <c r="AR938" i="4"/>
  <c r="AR950" i="4"/>
  <c r="AR962" i="4"/>
  <c r="AR975" i="4"/>
  <c r="AR979" i="4"/>
  <c r="AR1003" i="4"/>
  <c r="S1012" i="4"/>
  <c r="AO1007" i="4"/>
  <c r="AG1025" i="4"/>
  <c r="AO1020" i="4"/>
  <c r="S1038" i="4"/>
  <c r="AP1033" i="4"/>
  <c r="L1051" i="4"/>
  <c r="AP1059" i="4"/>
  <c r="AR1105" i="4"/>
  <c r="AR1109" i="4"/>
  <c r="AR1129" i="4"/>
  <c r="AR1134" i="4"/>
  <c r="Z1142" i="4"/>
  <c r="AR1143" i="4"/>
  <c r="AG1155" i="4"/>
  <c r="AR1185" i="4"/>
  <c r="S1194" i="4"/>
  <c r="AP1228" i="4"/>
  <c r="AR50" i="4"/>
  <c r="AR55" i="4"/>
  <c r="Z63" i="4"/>
  <c r="AR64" i="4"/>
  <c r="AQ58" i="4"/>
  <c r="AR78" i="4"/>
  <c r="AR92" i="4"/>
  <c r="AR102" i="4"/>
  <c r="AR107" i="4"/>
  <c r="Z115" i="4"/>
  <c r="AR116" i="4"/>
  <c r="AQ110" i="4"/>
  <c r="AN123" i="4"/>
  <c r="AR134" i="4"/>
  <c r="AG167" i="4"/>
  <c r="AR169" i="4"/>
  <c r="AR197" i="4"/>
  <c r="S206" i="4"/>
  <c r="AG219" i="4"/>
  <c r="AR249" i="4"/>
  <c r="S258" i="4"/>
  <c r="AG271" i="4"/>
  <c r="AO266" i="4"/>
  <c r="AR301" i="4"/>
  <c r="S310" i="4"/>
  <c r="AP305" i="4"/>
  <c r="Z323" i="4"/>
  <c r="L336" i="4"/>
  <c r="AR366" i="4"/>
  <c r="S375" i="4"/>
  <c r="AG388" i="4"/>
  <c r="AR418" i="4"/>
  <c r="S427" i="4"/>
  <c r="AG440" i="4"/>
  <c r="AR470" i="4"/>
  <c r="S479" i="4"/>
  <c r="AG492" i="4"/>
  <c r="AR522" i="4"/>
  <c r="AR532" i="4"/>
  <c r="AR550" i="4"/>
  <c r="AR560" i="4"/>
  <c r="AR575" i="4"/>
  <c r="Z583" i="4"/>
  <c r="AN578" i="4"/>
  <c r="S635" i="4"/>
  <c r="AG648" i="4"/>
  <c r="AR678" i="4"/>
  <c r="AR744" i="4"/>
  <c r="Z752" i="4"/>
  <c r="AR753" i="4"/>
  <c r="AR771" i="4"/>
  <c r="AP825" i="4"/>
  <c r="AR862" i="4"/>
  <c r="AR872" i="4"/>
  <c r="AR886" i="4"/>
  <c r="S895" i="4"/>
  <c r="AG908" i="4"/>
  <c r="AO903" i="4"/>
  <c r="AR961" i="4"/>
  <c r="AG973" i="4"/>
  <c r="L986" i="4"/>
  <c r="AP1020" i="4"/>
  <c r="AR1039" i="4"/>
  <c r="AR1057" i="4"/>
  <c r="AQ1059" i="4"/>
  <c r="AR1067" i="4"/>
  <c r="AR1082" i="4"/>
  <c r="Z1090" i="4"/>
  <c r="AR1091" i="4"/>
  <c r="AG1103" i="4"/>
  <c r="S1142" i="4"/>
  <c r="AP1176" i="4"/>
  <c r="S1259" i="4"/>
  <c r="AG1272" i="4"/>
  <c r="AO1267" i="4"/>
  <c r="AR1302" i="4"/>
  <c r="AR1329" i="4"/>
  <c r="AR54" i="4"/>
  <c r="S63" i="4"/>
  <c r="AG76" i="4"/>
  <c r="AO71" i="4"/>
  <c r="AR82" i="4"/>
  <c r="AR106" i="4"/>
  <c r="S115" i="4"/>
  <c r="AG128" i="4"/>
  <c r="AO123" i="4"/>
  <c r="AR144" i="4"/>
  <c r="AR154" i="4"/>
  <c r="AR159" i="4"/>
  <c r="Z167" i="4"/>
  <c r="AP162" i="4"/>
  <c r="AP214" i="4"/>
  <c r="AP266" i="4"/>
  <c r="AR311" i="4"/>
  <c r="AQ305" i="4"/>
  <c r="AR325" i="4"/>
  <c r="S336" i="4"/>
  <c r="AR337" i="4"/>
  <c r="AG531" i="4"/>
  <c r="AG544" i="4"/>
  <c r="AR574" i="4"/>
  <c r="S583" i="4"/>
  <c r="AG596" i="4"/>
  <c r="AR626" i="4"/>
  <c r="Z700" i="4"/>
  <c r="AR701" i="4"/>
  <c r="AR719" i="4"/>
  <c r="AR729" i="4"/>
  <c r="AR743" i="4"/>
  <c r="S752" i="4"/>
  <c r="AG765" i="4"/>
  <c r="S778" i="4"/>
  <c r="AR779" i="4"/>
  <c r="AQ799" i="4"/>
  <c r="AR807" i="4"/>
  <c r="AR822" i="4"/>
  <c r="Z830" i="4"/>
  <c r="AR831" i="4"/>
  <c r="AR849" i="4"/>
  <c r="AG856" i="4"/>
  <c r="AO851" i="4"/>
  <c r="AP903" i="4"/>
  <c r="AR937" i="4"/>
  <c r="Z947" i="4"/>
  <c r="AP968" i="4"/>
  <c r="AR992" i="4"/>
  <c r="AR1017" i="4"/>
  <c r="Z1025" i="4"/>
  <c r="AR1026" i="4"/>
  <c r="AG1051" i="4"/>
  <c r="AR1081" i="4"/>
  <c r="S1090" i="4"/>
  <c r="S1207" i="4"/>
  <c r="AG1220" i="4"/>
  <c r="AO1228" i="4"/>
  <c r="AR602" i="4"/>
  <c r="AR612" i="4"/>
  <c r="AR627" i="4"/>
  <c r="Z635" i="4"/>
  <c r="AR636" i="4"/>
  <c r="AR650" i="4"/>
  <c r="AR664" i="4"/>
  <c r="AR679" i="4"/>
  <c r="Z687" i="4"/>
  <c r="AR688" i="4"/>
  <c r="AR702" i="4"/>
  <c r="AR706" i="4"/>
  <c r="AR716" i="4"/>
  <c r="AR731" i="4"/>
  <c r="Z739" i="4"/>
  <c r="AR740" i="4"/>
  <c r="AR754" i="4"/>
  <c r="AR758" i="4"/>
  <c r="AR768" i="4"/>
  <c r="AR796" i="4"/>
  <c r="Z804" i="4"/>
  <c r="AR805" i="4"/>
  <c r="AR823" i="4"/>
  <c r="AR833" i="4"/>
  <c r="AR848" i="4"/>
  <c r="AR860" i="4"/>
  <c r="S869" i="4"/>
  <c r="AG882" i="4"/>
  <c r="AR912" i="4"/>
  <c r="S921" i="4"/>
  <c r="AG934" i="4"/>
  <c r="AR948" i="4"/>
  <c r="AQ942" i="4"/>
  <c r="AR963" i="4"/>
  <c r="AR973" i="4"/>
  <c r="AR978" i="4"/>
  <c r="Z986" i="4"/>
  <c r="AR987" i="4"/>
  <c r="AR1002" i="4"/>
  <c r="AR1005" i="4"/>
  <c r="AQ1007" i="4"/>
  <c r="AR1015" i="4"/>
  <c r="AR1030" i="4"/>
  <c r="AR1042" i="4"/>
  <c r="Z1051" i="4"/>
  <c r="AR1052" i="4"/>
  <c r="AR1070" i="4"/>
  <c r="AR1080" i="4"/>
  <c r="AR1095" i="4"/>
  <c r="Z1103" i="4"/>
  <c r="AR1119" i="4"/>
  <c r="AR1122" i="4"/>
  <c r="AR1132" i="4"/>
  <c r="AR1147" i="4"/>
  <c r="Z1155" i="4"/>
  <c r="AR1156" i="4"/>
  <c r="AR1170" i="4"/>
  <c r="AR1174" i="4"/>
  <c r="AR1184" i="4"/>
  <c r="AR1199" i="4"/>
  <c r="Z1207" i="4"/>
  <c r="AR1208" i="4"/>
  <c r="AR1222" i="4"/>
  <c r="AR1226" i="4"/>
  <c r="AQ1228" i="4"/>
  <c r="AR1236" i="4"/>
  <c r="AR1250" i="4"/>
  <c r="AR1251" i="4"/>
  <c r="Z1259" i="4"/>
  <c r="AR1260" i="4"/>
  <c r="AR1274" i="4"/>
  <c r="AR1278" i="4"/>
  <c r="AR1288" i="4"/>
  <c r="AR1303" i="4"/>
  <c r="AR1314" i="4"/>
  <c r="AR521" i="4"/>
  <c r="AP669" i="4"/>
  <c r="AR859" i="4"/>
  <c r="AR874" i="4"/>
  <c r="Z882" i="4"/>
  <c r="AR883" i="4"/>
  <c r="AR901" i="4"/>
  <c r="AR911" i="4"/>
  <c r="AR926" i="4"/>
  <c r="Z934" i="4"/>
  <c r="AR935" i="4"/>
  <c r="AR952" i="4"/>
  <c r="AR1041" i="4"/>
  <c r="AP1111" i="4"/>
  <c r="AP1163" i="4"/>
  <c r="AP1189" i="4"/>
  <c r="AP1215" i="4"/>
  <c r="AP1267" i="4"/>
  <c r="AR1328" i="4"/>
  <c r="AQ227" i="4"/>
  <c r="AP643" i="4"/>
  <c r="AO1098" i="4"/>
  <c r="AR63" i="4"/>
  <c r="AQ71" i="4"/>
  <c r="AN84" i="4"/>
  <c r="AR115" i="4"/>
  <c r="AQ123" i="4"/>
  <c r="AR206" i="4"/>
  <c r="AQ214" i="4"/>
  <c r="AR258" i="4"/>
  <c r="AQ266" i="4"/>
  <c r="AO383" i="4"/>
  <c r="AO396" i="4"/>
  <c r="AO435" i="4"/>
  <c r="AQ526" i="4"/>
  <c r="AN539" i="4"/>
  <c r="AR570" i="4"/>
  <c r="AQ578" i="4"/>
  <c r="AN591" i="4"/>
  <c r="AR622" i="4"/>
  <c r="AQ630" i="4"/>
  <c r="AR674" i="4"/>
  <c r="AQ682" i="4"/>
  <c r="AR726" i="4"/>
  <c r="AQ734" i="4"/>
  <c r="AP799" i="4"/>
  <c r="AP864" i="4"/>
  <c r="AP916" i="4"/>
  <c r="AO955" i="4"/>
  <c r="AO968" i="4"/>
  <c r="AR1012" i="4"/>
  <c r="AQ1020" i="4"/>
  <c r="AP1085" i="4"/>
  <c r="AP1098" i="4"/>
  <c r="AO1137" i="4"/>
  <c r="AO1176" i="4"/>
  <c r="AO1189" i="4"/>
  <c r="AO1280" i="4"/>
  <c r="AO1293" i="4"/>
  <c r="AO84" i="4"/>
  <c r="AO175" i="4"/>
  <c r="AO214" i="4"/>
  <c r="AO240" i="4"/>
  <c r="AO279" i="4"/>
  <c r="AO292" i="4"/>
  <c r="AO318" i="4"/>
  <c r="AQ331" i="4"/>
  <c r="AP383" i="4"/>
  <c r="AP396" i="4"/>
  <c r="AP435" i="4"/>
  <c r="AO539" i="4"/>
  <c r="AO643" i="4"/>
  <c r="AO695" i="4"/>
  <c r="AO747" i="4"/>
  <c r="AR791" i="4"/>
  <c r="AN812" i="4"/>
  <c r="AR843" i="4"/>
  <c r="AQ864" i="4"/>
  <c r="AR908" i="4"/>
  <c r="AQ916" i="4"/>
  <c r="AP942" i="4"/>
  <c r="AP955" i="4"/>
  <c r="AP981" i="4"/>
  <c r="AN1046" i="4"/>
  <c r="AR1077" i="4"/>
  <c r="AQ1085" i="4"/>
  <c r="AP1137" i="4"/>
  <c r="AP1241" i="4"/>
  <c r="AP1293" i="4"/>
  <c r="AN1319" i="4"/>
  <c r="AQ487" i="4"/>
  <c r="AP175" i="4"/>
  <c r="AP240" i="4"/>
  <c r="AP279" i="4"/>
  <c r="AP591" i="4"/>
  <c r="AO812" i="4"/>
  <c r="AQ1137" i="4"/>
  <c r="AN45" i="4"/>
  <c r="AN97" i="4"/>
  <c r="AR271" i="4"/>
  <c r="AR427" i="4"/>
  <c r="AR531" i="4"/>
  <c r="AQ591" i="4"/>
  <c r="AQ643" i="4"/>
  <c r="AR687" i="4"/>
  <c r="AQ747" i="4"/>
  <c r="AN773" i="4"/>
  <c r="AP877" i="4"/>
  <c r="AP929" i="4"/>
  <c r="AN994" i="4"/>
  <c r="AR1025" i="4"/>
  <c r="AO45" i="4"/>
  <c r="AR76" i="4"/>
  <c r="AO97" i="4"/>
  <c r="AQ136" i="4"/>
  <c r="AO188" i="4"/>
  <c r="AP344" i="4"/>
  <c r="AP409" i="4"/>
  <c r="AP448" i="4"/>
  <c r="AP500" i="4"/>
  <c r="AO565" i="4"/>
  <c r="AR583" i="4"/>
  <c r="AO591" i="4"/>
  <c r="AO604" i="4"/>
  <c r="AO656" i="4"/>
  <c r="AO708" i="4"/>
  <c r="AO760" i="4"/>
  <c r="AO773" i="4"/>
  <c r="AR804" i="4"/>
  <c r="AQ812" i="4"/>
  <c r="AN825" i="4"/>
  <c r="AR869" i="4"/>
  <c r="AQ877" i="4"/>
  <c r="AN890" i="4"/>
  <c r="AR921" i="4"/>
  <c r="AQ929" i="4"/>
  <c r="AQ1046" i="4"/>
  <c r="AN1059" i="4"/>
  <c r="AR1090" i="4"/>
  <c r="AQ1098" i="4"/>
  <c r="AP1150" i="4"/>
  <c r="AP1202" i="4"/>
  <c r="AQ1319" i="4"/>
  <c r="AP292" i="4"/>
  <c r="AQ383" i="4"/>
  <c r="AP695" i="4"/>
  <c r="AP747" i="4"/>
  <c r="AO877" i="4"/>
  <c r="AO929" i="4"/>
  <c r="AQ981" i="4"/>
  <c r="AO1046" i="4"/>
  <c r="AQ1241" i="4"/>
  <c r="AQ84" i="4"/>
  <c r="AR128" i="4"/>
  <c r="AQ175" i="4"/>
  <c r="AR219" i="4"/>
  <c r="AQ279" i="4"/>
  <c r="AO409" i="4"/>
  <c r="AQ539" i="4"/>
  <c r="AR635" i="4"/>
  <c r="AN656" i="4"/>
  <c r="AQ695" i="4"/>
  <c r="AN708" i="4"/>
  <c r="AR739" i="4"/>
  <c r="AN760" i="4"/>
  <c r="AP1046" i="4"/>
  <c r="AO1202" i="4"/>
  <c r="AO1254" i="4"/>
  <c r="AP1319" i="4"/>
  <c r="AP97" i="4"/>
  <c r="AP188" i="4"/>
  <c r="AP201" i="4"/>
  <c r="AQ344" i="4"/>
  <c r="AR388" i="4"/>
  <c r="AQ396" i="4"/>
  <c r="AR440" i="4"/>
  <c r="AQ448" i="4"/>
  <c r="AR492" i="4"/>
  <c r="AQ500" i="4"/>
  <c r="AP565" i="4"/>
  <c r="AP604" i="4"/>
  <c r="AP656" i="4"/>
  <c r="AP708" i="4"/>
  <c r="AP760" i="4"/>
  <c r="AP773" i="4"/>
  <c r="AO825" i="4"/>
  <c r="AO890" i="4"/>
  <c r="AR986" i="4"/>
  <c r="AP994" i="4"/>
  <c r="AO1059" i="4"/>
  <c r="AN1111" i="4"/>
  <c r="AR1142" i="4"/>
  <c r="AQ1150" i="4"/>
  <c r="AR1194" i="4"/>
  <c r="AQ1202" i="4"/>
  <c r="AR1246" i="4"/>
  <c r="AR1298" i="4"/>
  <c r="AP227" i="4"/>
  <c r="AP84" i="4"/>
  <c r="AP318" i="4"/>
  <c r="AR89" i="4"/>
  <c r="AR141" i="4"/>
  <c r="AR180" i="4"/>
  <c r="AR232" i="4"/>
  <c r="AR284" i="4"/>
  <c r="AO344" i="4"/>
  <c r="AO448" i="4"/>
  <c r="AO500" i="4"/>
  <c r="AR544" i="4"/>
  <c r="AR596" i="4"/>
  <c r="AR648" i="4"/>
  <c r="AR700" i="4"/>
  <c r="AR752" i="4"/>
  <c r="AQ773" i="4"/>
  <c r="AO1150" i="4"/>
  <c r="AO58" i="4"/>
  <c r="AO110" i="4"/>
  <c r="AQ149" i="4"/>
  <c r="AO201" i="4"/>
  <c r="AO227" i="4"/>
  <c r="AO253" i="4"/>
  <c r="AP357" i="4"/>
  <c r="AP461" i="4"/>
  <c r="AP513" i="4"/>
  <c r="AO552" i="4"/>
  <c r="AO617" i="4"/>
  <c r="AO669" i="4"/>
  <c r="AO721" i="4"/>
  <c r="AN786" i="4"/>
  <c r="AR817" i="4"/>
  <c r="AQ825" i="4"/>
  <c r="AN851" i="4"/>
  <c r="AR882" i="4"/>
  <c r="AQ890" i="4"/>
  <c r="AR934" i="4"/>
  <c r="AR1051" i="4"/>
  <c r="AR1103" i="4"/>
  <c r="AR1324" i="4"/>
  <c r="AQ1267" i="4"/>
  <c r="AR1326" i="4"/>
  <c r="AR1313" i="4"/>
  <c r="AN1293" i="4"/>
  <c r="AR1286" i="4"/>
  <c r="AN1267" i="4"/>
  <c r="AN1254" i="4"/>
  <c r="AN1241" i="4"/>
  <c r="AO1241" i="4"/>
  <c r="AN1228" i="4"/>
  <c r="AN1215" i="4"/>
  <c r="AN1202" i="4"/>
  <c r="AR1196" i="4"/>
  <c r="AN1176" i="4"/>
  <c r="AN1163" i="4"/>
  <c r="AN1150" i="4"/>
  <c r="AN1137" i="4"/>
  <c r="AR1131" i="4"/>
  <c r="AO1111" i="4"/>
  <c r="AN1098" i="4"/>
  <c r="AR1092" i="4"/>
  <c r="AR1078" i="4"/>
  <c r="AR1066" i="4"/>
  <c r="AR1053" i="4"/>
  <c r="AR1040" i="4"/>
  <c r="AN1020" i="4"/>
  <c r="AR1013" i="4"/>
  <c r="AO994" i="4"/>
  <c r="AN981" i="4"/>
  <c r="AO981" i="4"/>
  <c r="AR974" i="4"/>
  <c r="AR964" i="4"/>
  <c r="AN955" i="4"/>
  <c r="AQ955" i="4"/>
  <c r="AN942" i="4"/>
  <c r="AN929" i="4"/>
  <c r="AN916" i="4"/>
  <c r="AR909" i="4"/>
  <c r="AR897" i="4"/>
  <c r="AN877" i="4"/>
  <c r="AR871" i="4"/>
  <c r="AR858" i="4"/>
  <c r="AN838" i="4"/>
  <c r="AO838" i="4"/>
  <c r="AR832" i="4"/>
  <c r="AR819" i="4"/>
  <c r="AN799" i="4"/>
  <c r="AR793" i="4"/>
  <c r="AR780" i="4"/>
  <c r="AR767" i="4"/>
  <c r="AN747" i="4"/>
  <c r="AN734" i="4"/>
  <c r="AN721" i="4"/>
  <c r="AR715" i="4"/>
  <c r="AN695" i="4"/>
  <c r="AN682" i="4"/>
  <c r="AN669" i="4"/>
  <c r="AR663" i="4"/>
  <c r="AN643" i="4"/>
  <c r="AN630" i="4"/>
  <c r="AN617" i="4"/>
  <c r="AN604" i="4"/>
  <c r="AR598" i="4"/>
  <c r="AR584" i="4"/>
  <c r="AN565" i="4"/>
  <c r="AN552" i="4"/>
  <c r="AR546" i="4"/>
  <c r="AO526" i="4"/>
  <c r="AR519" i="4"/>
  <c r="AN500" i="4"/>
  <c r="AN487" i="4"/>
  <c r="AR496" i="4"/>
  <c r="AN474" i="4"/>
  <c r="AN461" i="4"/>
  <c r="AN448" i="4"/>
  <c r="AR442" i="4"/>
  <c r="AN422" i="4"/>
  <c r="AN409" i="4"/>
  <c r="AN396" i="4"/>
  <c r="AN383" i="4"/>
  <c r="AR377" i="4"/>
  <c r="AN357" i="4"/>
  <c r="AN344" i="4"/>
  <c r="AR338" i="4"/>
  <c r="AR323" i="4"/>
  <c r="AN318" i="4"/>
  <c r="AN305" i="4"/>
  <c r="AN292" i="4"/>
  <c r="AN279" i="4"/>
  <c r="AR273" i="4"/>
  <c r="AN253" i="4"/>
  <c r="AN240" i="4"/>
  <c r="AR236" i="4"/>
  <c r="AN227" i="4"/>
  <c r="AN214" i="4"/>
  <c r="AN201" i="4"/>
  <c r="AN188" i="4"/>
  <c r="AR182" i="4"/>
  <c r="AO162" i="4"/>
  <c r="AN149" i="4"/>
  <c r="AO149" i="4"/>
  <c r="AN136" i="4"/>
  <c r="AR130" i="4"/>
  <c r="AN110" i="4"/>
  <c r="AR104" i="4"/>
  <c r="AR91" i="4"/>
  <c r="AN71" i="4"/>
  <c r="AR65" i="4"/>
  <c r="AR52" i="4"/>
  <c r="L34" i="4"/>
  <c r="K35" i="4" s="1"/>
  <c r="AB24" i="4"/>
  <c r="AA24" i="4"/>
  <c r="Z24" i="4"/>
  <c r="Y24" i="4"/>
  <c r="X24" i="4"/>
  <c r="U24" i="4"/>
  <c r="T24" i="4"/>
  <c r="S24" i="4"/>
  <c r="R24" i="4"/>
  <c r="P24" i="4"/>
  <c r="O24" i="4"/>
  <c r="N24" i="4"/>
  <c r="M24" i="4"/>
  <c r="L24" i="4"/>
  <c r="J24" i="4"/>
  <c r="I24" i="4"/>
  <c r="H24" i="4"/>
  <c r="G24" i="4"/>
  <c r="F24" i="4"/>
  <c r="AB23" i="4"/>
  <c r="AA23" i="4"/>
  <c r="Z23" i="4"/>
  <c r="Y23" i="4"/>
  <c r="X23" i="4"/>
  <c r="V23" i="4"/>
  <c r="U23" i="4"/>
  <c r="T23" i="4"/>
  <c r="S23" i="4"/>
  <c r="R23" i="4"/>
  <c r="P23" i="4"/>
  <c r="O23" i="4"/>
  <c r="N23" i="4"/>
  <c r="M23" i="4"/>
  <c r="L23" i="4"/>
  <c r="J23" i="4"/>
  <c r="I23" i="4"/>
  <c r="H23" i="4"/>
  <c r="G23" i="4"/>
  <c r="F23" i="4"/>
  <c r="A45" i="4"/>
  <c r="AI45" i="4" s="1"/>
  <c r="AF34" i="4"/>
  <c r="AE34" i="4"/>
  <c r="AD34" i="4"/>
  <c r="AC34" i="4"/>
  <c r="AB34" i="4"/>
  <c r="Y34" i="4"/>
  <c r="X34" i="4"/>
  <c r="W34" i="4"/>
  <c r="V34" i="4"/>
  <c r="U34" i="4"/>
  <c r="R34" i="4"/>
  <c r="Q34" i="4"/>
  <c r="P34" i="4"/>
  <c r="O34" i="4"/>
  <c r="N34" i="4"/>
  <c r="AL32" i="4"/>
  <c r="AK32" i="4"/>
  <c r="AJ32" i="4"/>
  <c r="AI32" i="4"/>
  <c r="H1343" i="4"/>
  <c r="F1358" i="4"/>
  <c r="G1358" i="4"/>
  <c r="F1359" i="4"/>
  <c r="G1359" i="4"/>
  <c r="F1360" i="4"/>
  <c r="G1360" i="4"/>
  <c r="D1361" i="4"/>
  <c r="E1361" i="4"/>
  <c r="D1365" i="4"/>
  <c r="E1365" i="4"/>
  <c r="D1369" i="4"/>
  <c r="E1369" i="4"/>
  <c r="K1399" i="4"/>
  <c r="K1400" i="4"/>
  <c r="K1401" i="4"/>
  <c r="K1402" i="4"/>
  <c r="D1403" i="4"/>
  <c r="F1403" i="4"/>
  <c r="H1403" i="4"/>
  <c r="J1403" i="4"/>
  <c r="D1409" i="4"/>
  <c r="E1409" i="4"/>
  <c r="E1424" i="4" s="1"/>
  <c r="F1409" i="4"/>
  <c r="F1424" i="4" s="1"/>
  <c r="G1409" i="4"/>
  <c r="G1424" i="4" s="1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F79" i="7"/>
  <c r="F75" i="7"/>
  <c r="F71" i="7"/>
  <c r="G71" i="7"/>
  <c r="F62" i="7"/>
  <c r="F58" i="7"/>
  <c r="F54" i="7"/>
  <c r="F45" i="7"/>
  <c r="F41" i="7"/>
  <c r="G42" i="7" s="1"/>
  <c r="F37" i="7"/>
  <c r="I79" i="7"/>
  <c r="H79" i="7"/>
  <c r="H80" i="7" s="1"/>
  <c r="G79" i="7"/>
  <c r="I75" i="7"/>
  <c r="I76" i="7" s="1"/>
  <c r="H75" i="7"/>
  <c r="H76" i="7" s="1"/>
  <c r="G75" i="7"/>
  <c r="I71" i="7"/>
  <c r="I72" i="7" s="1"/>
  <c r="H71" i="7"/>
  <c r="J64" i="7"/>
  <c r="I64" i="7"/>
  <c r="H64" i="7"/>
  <c r="G64" i="7"/>
  <c r="I62" i="7"/>
  <c r="H62" i="7"/>
  <c r="G62" i="7"/>
  <c r="I58" i="7"/>
  <c r="I59" i="7" s="1"/>
  <c r="H58" i="7"/>
  <c r="H59" i="7" s="1"/>
  <c r="G58" i="7"/>
  <c r="I54" i="7"/>
  <c r="H54" i="7"/>
  <c r="G54" i="7"/>
  <c r="J47" i="7"/>
  <c r="I47" i="7"/>
  <c r="H47" i="7"/>
  <c r="G47" i="7"/>
  <c r="I45" i="7"/>
  <c r="H45" i="7"/>
  <c r="G45" i="7"/>
  <c r="I42" i="7"/>
  <c r="I41" i="7"/>
  <c r="H41" i="7"/>
  <c r="H42" i="7" s="1"/>
  <c r="G41" i="7"/>
  <c r="I37" i="7"/>
  <c r="H37" i="7"/>
  <c r="G37" i="7"/>
  <c r="G30" i="7"/>
  <c r="H30" i="7"/>
  <c r="I30" i="7"/>
  <c r="J30" i="7"/>
  <c r="F29" i="7"/>
  <c r="F28" i="7"/>
  <c r="F24" i="7"/>
  <c r="F25" i="7" s="1"/>
  <c r="F20" i="7"/>
  <c r="F21" i="7" s="1"/>
  <c r="I28" i="7"/>
  <c r="H28" i="7"/>
  <c r="G28" i="7"/>
  <c r="I24" i="7"/>
  <c r="I25" i="7" s="1"/>
  <c r="H24" i="7"/>
  <c r="H25" i="7" s="1"/>
  <c r="G24" i="7"/>
  <c r="I20" i="7"/>
  <c r="H20" i="7"/>
  <c r="G20" i="7"/>
  <c r="E20" i="7"/>
  <c r="E21" i="7" s="1"/>
  <c r="E24" i="7"/>
  <c r="E25" i="7" s="1"/>
  <c r="E28" i="7"/>
  <c r="E29" i="7"/>
  <c r="AR331" i="4" l="1"/>
  <c r="AR1007" i="4"/>
  <c r="AR1306" i="4"/>
  <c r="D1374" i="4"/>
  <c r="AR890" i="4"/>
  <c r="AR1059" i="4"/>
  <c r="AR1098" i="4"/>
  <c r="AR903" i="4"/>
  <c r="AR734" i="4"/>
  <c r="AR435" i="4"/>
  <c r="AR708" i="4"/>
  <c r="AR474" i="4"/>
  <c r="AR1280" i="4"/>
  <c r="AR1163" i="4"/>
  <c r="AR1124" i="4"/>
  <c r="AR825" i="4"/>
  <c r="AR84" i="4"/>
  <c r="AR539" i="4"/>
  <c r="AR1033" i="4"/>
  <c r="AR760" i="4"/>
  <c r="AR1228" i="4"/>
  <c r="AR513" i="4"/>
  <c r="AR370" i="4"/>
  <c r="AR175" i="4"/>
  <c r="AR266" i="4"/>
  <c r="AR1072" i="4"/>
  <c r="AR201" i="4"/>
  <c r="AR227" i="4"/>
  <c r="AR162" i="4"/>
  <c r="AR461" i="4"/>
  <c r="AR1189" i="4"/>
  <c r="G63" i="7"/>
  <c r="AR487" i="4"/>
  <c r="I29" i="7"/>
  <c r="I63" i="7"/>
  <c r="AR851" i="4"/>
  <c r="AR669" i="4"/>
  <c r="AR1176" i="4"/>
  <c r="AR279" i="4"/>
  <c r="AR409" i="4"/>
  <c r="AR682" i="4"/>
  <c r="AR656" i="4"/>
  <c r="AR591" i="4"/>
  <c r="AR123" i="4"/>
  <c r="H46" i="7"/>
  <c r="AR71" i="4"/>
  <c r="H29" i="7"/>
  <c r="H63" i="7"/>
  <c r="G76" i="7"/>
  <c r="H38" i="7"/>
  <c r="AR1319" i="4"/>
  <c r="I38" i="7"/>
  <c r="AR45" i="4"/>
  <c r="I80" i="7"/>
  <c r="AR526" i="4"/>
  <c r="AR942" i="4"/>
  <c r="AR812" i="4"/>
  <c r="H21" i="7"/>
  <c r="I21" i="7"/>
  <c r="I55" i="7"/>
  <c r="AR292" i="4"/>
  <c r="AR422" i="4"/>
  <c r="AR786" i="4"/>
  <c r="AR968" i="4"/>
  <c r="AR578" i="4"/>
  <c r="AR188" i="4"/>
  <c r="AR448" i="4"/>
  <c r="AR1111" i="4"/>
  <c r="I46" i="7"/>
  <c r="G72" i="7"/>
  <c r="AR994" i="4"/>
  <c r="AR344" i="4"/>
  <c r="G38" i="7"/>
  <c r="AR916" i="4"/>
  <c r="AR864" i="4"/>
  <c r="AR799" i="4"/>
  <c r="AR1085" i="4"/>
  <c r="AR97" i="4"/>
  <c r="H55" i="7"/>
  <c r="AR305" i="4"/>
  <c r="AR552" i="4"/>
  <c r="AR1215" i="4"/>
  <c r="AR58" i="4"/>
  <c r="AR318" i="4"/>
  <c r="AR695" i="4"/>
  <c r="AR1020" i="4"/>
  <c r="AR1267" i="4"/>
  <c r="AR1150" i="4"/>
  <c r="AR1046" i="4"/>
  <c r="AR604" i="4"/>
  <c r="AR1293" i="4"/>
  <c r="AR240" i="4"/>
  <c r="AR500" i="4"/>
  <c r="AR747" i="4"/>
  <c r="AR253" i="4"/>
  <c r="AR383" i="4"/>
  <c r="AR630" i="4"/>
  <c r="AR565" i="4"/>
  <c r="AR929" i="4"/>
  <c r="AR1254" i="4"/>
  <c r="AR1137" i="4"/>
  <c r="AR773" i="4"/>
  <c r="AR214" i="4"/>
  <c r="AR721" i="4"/>
  <c r="AR110" i="4"/>
  <c r="AR357" i="4"/>
  <c r="AR617" i="4"/>
  <c r="AR136" i="4"/>
  <c r="AR396" i="4"/>
  <c r="AR643" i="4"/>
  <c r="AR877" i="4"/>
  <c r="AR1202" i="4"/>
  <c r="AR955" i="4"/>
  <c r="AR1241" i="4"/>
  <c r="AR981" i="4"/>
  <c r="AR838" i="4"/>
  <c r="AR149" i="4"/>
  <c r="K33" i="4"/>
  <c r="K32" i="4"/>
  <c r="I32" i="4"/>
  <c r="J35" i="4"/>
  <c r="J33" i="4" s="1"/>
  <c r="I35" i="4"/>
  <c r="I33" i="4" s="1"/>
  <c r="J32" i="4"/>
  <c r="J36" i="4" s="1"/>
  <c r="H32" i="4"/>
  <c r="G35" i="4"/>
  <c r="H35" i="4"/>
  <c r="H33" i="4" s="1"/>
  <c r="G32" i="4"/>
  <c r="Z34" i="4"/>
  <c r="U35" i="4" s="1"/>
  <c r="AG34" i="4"/>
  <c r="AB32" i="4" s="1"/>
  <c r="S34" i="4"/>
  <c r="N32" i="4" s="1"/>
  <c r="A58" i="4"/>
  <c r="AI58" i="4" s="1"/>
  <c r="H1409" i="4"/>
  <c r="D1424" i="4"/>
  <c r="H1424" i="4" s="1"/>
  <c r="H1360" i="4"/>
  <c r="K1403" i="4"/>
  <c r="G1361" i="4"/>
  <c r="F1361" i="4"/>
  <c r="H1359" i="4"/>
  <c r="H1358" i="4"/>
  <c r="G80" i="7"/>
  <c r="H72" i="7"/>
  <c r="G59" i="7"/>
  <c r="G55" i="7"/>
  <c r="G46" i="7"/>
  <c r="G29" i="7"/>
  <c r="G25" i="7"/>
  <c r="G21" i="7"/>
  <c r="K36" i="4" l="1"/>
  <c r="AE32" i="4"/>
  <c r="I36" i="4"/>
  <c r="G33" i="4"/>
  <c r="G36" i="4" s="1"/>
  <c r="L35" i="4"/>
  <c r="H36" i="4"/>
  <c r="W32" i="4"/>
  <c r="AD32" i="4"/>
  <c r="V35" i="4"/>
  <c r="V33" i="4" s="1"/>
  <c r="AC32" i="4"/>
  <c r="V32" i="4"/>
  <c r="P32" i="4"/>
  <c r="R35" i="4"/>
  <c r="Q35" i="4"/>
  <c r="P35" i="4"/>
  <c r="P33" i="4" s="1"/>
  <c r="Q32" i="4"/>
  <c r="O35" i="4"/>
  <c r="O33" i="4" s="1"/>
  <c r="N35" i="4"/>
  <c r="N33" i="4" s="1"/>
  <c r="N36" i="4" s="1"/>
  <c r="AD35" i="4"/>
  <c r="AD33" i="4" s="1"/>
  <c r="AC35" i="4"/>
  <c r="AC33" i="4" s="1"/>
  <c r="AB35" i="4"/>
  <c r="AB33" i="4" s="1"/>
  <c r="AB36" i="4" s="1"/>
  <c r="AF35" i="4"/>
  <c r="AE35" i="4"/>
  <c r="O32" i="4"/>
  <c r="W35" i="4"/>
  <c r="W33" i="4" s="1"/>
  <c r="Y35" i="4"/>
  <c r="X35" i="4"/>
  <c r="X33" i="4" s="1"/>
  <c r="U33" i="4"/>
  <c r="U32" i="4"/>
  <c r="X32" i="4"/>
  <c r="A71" i="4"/>
  <c r="AI71" i="4" s="1"/>
  <c r="H1361" i="4"/>
  <c r="AC36" i="4" l="1"/>
  <c r="L36" i="4"/>
  <c r="V36" i="4"/>
  <c r="Z35" i="4"/>
  <c r="AD36" i="4"/>
  <c r="W36" i="4"/>
  <c r="X36" i="4"/>
  <c r="AG35" i="4"/>
  <c r="AE33" i="4"/>
  <c r="AE36" i="4" s="1"/>
  <c r="U36" i="4"/>
  <c r="R33" i="4"/>
  <c r="R32" i="4"/>
  <c r="P36" i="4"/>
  <c r="Y33" i="4"/>
  <c r="Y32" i="4"/>
  <c r="AF33" i="4"/>
  <c r="AF32" i="4"/>
  <c r="O36" i="4"/>
  <c r="S35" i="4"/>
  <c r="Q33" i="4"/>
  <c r="Q36" i="4" s="1"/>
  <c r="A84" i="4"/>
  <c r="AI84" i="4" s="1"/>
  <c r="J17" i="1" l="1"/>
  <c r="J18" i="1"/>
  <c r="R36" i="4"/>
  <c r="S36" i="4" s="1"/>
  <c r="L39" i="4"/>
  <c r="AN39" i="4" s="1"/>
  <c r="AB37" i="4"/>
  <c r="K37" i="4"/>
  <c r="J37" i="4"/>
  <c r="W37" i="4"/>
  <c r="G37" i="4"/>
  <c r="R37" i="4"/>
  <c r="L42" i="4"/>
  <c r="AN42" i="4" s="1"/>
  <c r="J16" i="1"/>
  <c r="X37" i="4"/>
  <c r="I37" i="4"/>
  <c r="V37" i="4"/>
  <c r="P37" i="4"/>
  <c r="L41" i="4"/>
  <c r="AN41" i="4" s="1"/>
  <c r="AD37" i="4"/>
  <c r="H37" i="4"/>
  <c r="U37" i="4"/>
  <c r="AE37" i="4"/>
  <c r="O37" i="4"/>
  <c r="L40" i="4"/>
  <c r="AN40" i="4" s="1"/>
  <c r="AC37" i="4"/>
  <c r="N37" i="4"/>
  <c r="L43" i="4"/>
  <c r="AN43" i="4" s="1"/>
  <c r="L38" i="4"/>
  <c r="AN38" i="4" s="1"/>
  <c r="Q37" i="4"/>
  <c r="AF36" i="4"/>
  <c r="AG36" i="4" s="1"/>
  <c r="Y36" i="4"/>
  <c r="Z36" i="4" s="1"/>
  <c r="A97" i="4"/>
  <c r="AI97" i="4" s="1"/>
  <c r="AN37" i="4" l="1"/>
  <c r="L37" i="4"/>
  <c r="N17" i="1"/>
  <c r="N18" i="1"/>
  <c r="L17" i="1"/>
  <c r="F22" i="1" s="1"/>
  <c r="L18" i="1"/>
  <c r="P17" i="1"/>
  <c r="P18" i="1"/>
  <c r="Y37" i="4"/>
  <c r="N16" i="1"/>
  <c r="Z38" i="4"/>
  <c r="Z41" i="4"/>
  <c r="AP41" i="4" s="1"/>
  <c r="Z43" i="4"/>
  <c r="Z39" i="4"/>
  <c r="AP39" i="4" s="1"/>
  <c r="Z40" i="4"/>
  <c r="AP40" i="4" s="1"/>
  <c r="Z42" i="4"/>
  <c r="AP42" i="4" s="1"/>
  <c r="AG40" i="4"/>
  <c r="AQ40" i="4" s="1"/>
  <c r="AG43" i="4"/>
  <c r="AQ43" i="4" s="1"/>
  <c r="AG42" i="4"/>
  <c r="AQ42" i="4" s="1"/>
  <c r="AG41" i="4"/>
  <c r="AQ41" i="4" s="1"/>
  <c r="AG38" i="4"/>
  <c r="AG39" i="4"/>
  <c r="AQ39" i="4" s="1"/>
  <c r="P16" i="1"/>
  <c r="S43" i="4"/>
  <c r="S42" i="4"/>
  <c r="AO42" i="4" s="1"/>
  <c r="S39" i="4"/>
  <c r="AO39" i="4" s="1"/>
  <c r="S38" i="4"/>
  <c r="L16" i="1"/>
  <c r="S41" i="4"/>
  <c r="AO41" i="4" s="1"/>
  <c r="S40" i="4"/>
  <c r="AO40" i="4" s="1"/>
  <c r="K27" i="4"/>
  <c r="K26" i="4"/>
  <c r="AF37" i="4"/>
  <c r="A110" i="4"/>
  <c r="AI110" i="4" s="1"/>
  <c r="F17" i="1" l="1"/>
  <c r="F23" i="1"/>
  <c r="F18" i="1"/>
  <c r="F16" i="1"/>
  <c r="F21" i="1"/>
  <c r="F26" i="1"/>
  <c r="F25" i="1"/>
  <c r="AO38" i="4"/>
  <c r="Q27" i="4" s="1"/>
  <c r="Q26" i="4"/>
  <c r="AQ38" i="4"/>
  <c r="AC27" i="4" s="1"/>
  <c r="AC26" i="4"/>
  <c r="AO43" i="4"/>
  <c r="AP43" i="4"/>
  <c r="AP38" i="4"/>
  <c r="W27" i="4" s="1"/>
  <c r="W26" i="4"/>
  <c r="AG37" i="4"/>
  <c r="AR39" i="4"/>
  <c r="AR41" i="4"/>
  <c r="AR42" i="4"/>
  <c r="AR40" i="4"/>
  <c r="Z37" i="4"/>
  <c r="S37" i="4"/>
  <c r="A123" i="4"/>
  <c r="AI123" i="4" s="1"/>
  <c r="J38" i="1" l="1"/>
  <c r="AR38" i="4"/>
  <c r="AR43" i="4"/>
  <c r="A136" i="4"/>
  <c r="AI136" i="4" s="1"/>
  <c r="P38" i="1" l="1"/>
  <c r="P39" i="1"/>
  <c r="L38" i="1"/>
  <c r="F38" i="1" s="1"/>
  <c r="L39" i="1"/>
  <c r="N38" i="1"/>
  <c r="A149" i="4"/>
  <c r="AI149" i="4" s="1"/>
  <c r="F34" i="1" l="1"/>
  <c r="F39" i="1"/>
  <c r="F35" i="1"/>
  <c r="A162" i="4"/>
  <c r="AI162" i="4" s="1"/>
  <c r="A175" i="4" l="1"/>
  <c r="AI175" i="4" s="1"/>
  <c r="A188" i="4" l="1"/>
  <c r="AI188" i="4" s="1"/>
  <c r="A201" i="4" l="1"/>
  <c r="AI201" i="4" s="1"/>
  <c r="A214" i="4" l="1"/>
  <c r="AI214" i="4" s="1"/>
  <c r="A227" i="4" l="1"/>
  <c r="AI227" i="4" s="1"/>
  <c r="A240" i="4" l="1"/>
  <c r="AI240" i="4" s="1"/>
  <c r="A253" i="4" l="1"/>
  <c r="AI253" i="4" s="1"/>
  <c r="A266" i="4" l="1"/>
  <c r="AI266" i="4" s="1"/>
  <c r="A279" i="4" l="1"/>
  <c r="AI279" i="4" s="1"/>
  <c r="A292" i="4" l="1"/>
  <c r="AI292" i="4" s="1"/>
  <c r="A305" i="4" l="1"/>
  <c r="AI305" i="4" s="1"/>
  <c r="A318" i="4" l="1"/>
  <c r="AI318" i="4" s="1"/>
  <c r="A331" i="4" l="1"/>
  <c r="AI331" i="4" s="1"/>
  <c r="A344" i="4" l="1"/>
  <c r="AI344" i="4" s="1"/>
  <c r="A357" i="4" l="1"/>
  <c r="AI357" i="4" s="1"/>
  <c r="A370" i="4" l="1"/>
  <c r="AI370" i="4" s="1"/>
  <c r="A383" i="4" l="1"/>
  <c r="AI383" i="4" s="1"/>
  <c r="A396" i="4" l="1"/>
  <c r="AI396" i="4" s="1"/>
  <c r="A409" i="4" l="1"/>
  <c r="AI409" i="4" s="1"/>
  <c r="A422" i="4" l="1"/>
  <c r="AI422" i="4" s="1"/>
  <c r="A435" i="4" l="1"/>
  <c r="AI435" i="4" s="1"/>
  <c r="A448" i="4" l="1"/>
  <c r="AI448" i="4" s="1"/>
  <c r="A461" i="4" l="1"/>
  <c r="AI461" i="4" s="1"/>
  <c r="A474" i="4" l="1"/>
  <c r="AI474" i="4" s="1"/>
  <c r="A487" i="4" l="1"/>
  <c r="AI487" i="4" s="1"/>
  <c r="A500" i="4" l="1"/>
  <c r="AI500" i="4" s="1"/>
  <c r="A513" i="4" l="1"/>
  <c r="AI513" i="4" s="1"/>
  <c r="A526" i="4" l="1"/>
  <c r="AI526" i="4" s="1"/>
  <c r="A539" i="4" l="1"/>
  <c r="AI539" i="4" s="1"/>
  <c r="A552" i="4" l="1"/>
  <c r="AI552" i="4" s="1"/>
  <c r="A565" i="4" l="1"/>
  <c r="AI565" i="4" s="1"/>
  <c r="A578" i="4" l="1"/>
  <c r="AI578" i="4" s="1"/>
  <c r="A591" i="4" l="1"/>
  <c r="AI591" i="4" s="1"/>
  <c r="A604" i="4" l="1"/>
  <c r="AI604" i="4" s="1"/>
  <c r="A617" i="4" l="1"/>
  <c r="AI617" i="4" s="1"/>
  <c r="A630" i="4" l="1"/>
  <c r="AI630" i="4" s="1"/>
  <c r="A643" i="4" l="1"/>
  <c r="AI643" i="4" s="1"/>
  <c r="A656" i="4" l="1"/>
  <c r="AI656" i="4" s="1"/>
  <c r="A669" i="4" l="1"/>
  <c r="AI669" i="4" s="1"/>
  <c r="A682" i="4" l="1"/>
  <c r="AI682" i="4" s="1"/>
  <c r="A695" i="4" l="1"/>
  <c r="AI695" i="4" s="1"/>
  <c r="A708" i="4" l="1"/>
  <c r="AI708" i="4" s="1"/>
  <c r="A721" i="4" l="1"/>
  <c r="AI721" i="4" s="1"/>
  <c r="A734" i="4" l="1"/>
  <c r="AI734" i="4" s="1"/>
  <c r="A747" i="4" l="1"/>
  <c r="AI747" i="4" s="1"/>
  <c r="A760" i="4" l="1"/>
  <c r="AI760" i="4" s="1"/>
  <c r="A773" i="4" l="1"/>
  <c r="AI773" i="4" s="1"/>
  <c r="A786" i="4" l="1"/>
  <c r="AI786" i="4" s="1"/>
  <c r="A799" i="4" l="1"/>
  <c r="AI799" i="4" s="1"/>
  <c r="A812" i="4" l="1"/>
  <c r="AI812" i="4" s="1"/>
  <c r="A825" i="4" l="1"/>
  <c r="AI825" i="4" s="1"/>
  <c r="A838" i="4" l="1"/>
  <c r="AI838" i="4" l="1"/>
  <c r="A851" i="4"/>
  <c r="AI851" i="4" s="1"/>
  <c r="A864" i="4"/>
  <c r="AI864" i="4" s="1"/>
  <c r="A877" i="4" l="1"/>
  <c r="AI877" i="4" s="1"/>
  <c r="A890" i="4" l="1"/>
  <c r="AI890" i="4" s="1"/>
  <c r="A903" i="4" l="1"/>
  <c r="AI903" i="4" s="1"/>
  <c r="A916" i="4" l="1"/>
  <c r="AI916" i="4" s="1"/>
  <c r="A929" i="4" l="1"/>
  <c r="AI929" i="4" s="1"/>
  <c r="A942" i="4" l="1"/>
  <c r="AI942" i="4" s="1"/>
  <c r="A955" i="4" l="1"/>
  <c r="AI955" i="4" s="1"/>
  <c r="A968" i="4" l="1"/>
  <c r="AI968" i="4" s="1"/>
  <c r="A981" i="4" l="1"/>
  <c r="AI981" i="4" s="1"/>
  <c r="A994" i="4" l="1"/>
  <c r="AI994" i="4" s="1"/>
  <c r="A1007" i="4" l="1"/>
  <c r="AI1007" i="4" s="1"/>
  <c r="A1020" i="4" l="1"/>
  <c r="AI1020" i="4" s="1"/>
  <c r="A1033" i="4" l="1"/>
  <c r="AI1033" i="4" s="1"/>
  <c r="A1046" i="4" l="1"/>
  <c r="AI1046" i="4" s="1"/>
  <c r="A1059" i="4" l="1"/>
  <c r="AI1059" i="4" s="1"/>
  <c r="A1072" i="4" l="1"/>
  <c r="AI1072" i="4" s="1"/>
  <c r="A1085" i="4" l="1"/>
  <c r="AI1085" i="4" s="1"/>
  <c r="A1098" i="4" l="1"/>
  <c r="AI1098" i="4" s="1"/>
  <c r="A1111" i="4" l="1"/>
  <c r="AI1111" i="4" s="1"/>
  <c r="A1124" i="4" l="1"/>
  <c r="AI1124" i="4" s="1"/>
  <c r="A1137" i="4" l="1"/>
  <c r="AI1137" i="4" s="1"/>
  <c r="A1150" i="4" l="1"/>
  <c r="AI1150" i="4" s="1"/>
  <c r="A1163" i="4" l="1"/>
  <c r="AI1163" i="4" s="1"/>
  <c r="A1176" i="4" l="1"/>
  <c r="AI1176" i="4" s="1"/>
  <c r="A1189" i="4" l="1"/>
  <c r="AI1189" i="4" s="1"/>
  <c r="A1202" i="4" l="1"/>
  <c r="AI1202" i="4" s="1"/>
  <c r="A1215" i="4" l="1"/>
  <c r="AI1215" i="4" s="1"/>
  <c r="A1228" i="4" l="1"/>
  <c r="AI1228" i="4" s="1"/>
  <c r="A1241" i="4" l="1"/>
  <c r="AI1241" i="4" s="1"/>
  <c r="A1254" i="4" l="1"/>
  <c r="AI1254" i="4" s="1"/>
  <c r="A1267" i="4" l="1"/>
  <c r="AI1267" i="4" s="1"/>
  <c r="A1280" i="4" l="1"/>
  <c r="AI1280" i="4" s="1"/>
  <c r="A1293" i="4" l="1"/>
  <c r="AI1293" i="4" s="1"/>
  <c r="A1306" i="4" l="1"/>
  <c r="AI1306" i="4" s="1"/>
  <c r="A1319" i="4" l="1"/>
  <c r="AI1319" i="4" s="1"/>
  <c r="D10" i="7" l="1"/>
  <c r="M10" i="7" s="1"/>
  <c r="BA23" i="18"/>
  <c r="BD23" i="18" s="1"/>
  <c r="BA22" i="18"/>
  <c r="BD22" i="18" s="1"/>
  <c r="BA21" i="18"/>
  <c r="BA20" i="18"/>
  <c r="BD20" i="18" s="1"/>
  <c r="BA19" i="18"/>
  <c r="BA18" i="18"/>
  <c r="BA17" i="18"/>
  <c r="BD18" i="18"/>
  <c r="BD19" i="18"/>
  <c r="BD21" i="18"/>
  <c r="BD17" i="18"/>
  <c r="L10" i="7" l="1"/>
  <c r="N10" i="7"/>
  <c r="J10" i="7"/>
  <c r="K10" i="7"/>
  <c r="BA16" i="18"/>
  <c r="BB16" i="18" s="1"/>
  <c r="BB18" i="18" s="1"/>
  <c r="BA114" i="18"/>
  <c r="BA115" i="18"/>
  <c r="BA116" i="18"/>
  <c r="BA117" i="18"/>
  <c r="BA118" i="18"/>
  <c r="BB121" i="18"/>
  <c r="AN32" i="4" l="1"/>
  <c r="AN1331" i="4" s="1"/>
  <c r="E11" i="4" s="1"/>
  <c r="BB17" i="18"/>
  <c r="BB23" i="18"/>
  <c r="BB22" i="18"/>
  <c r="BB20" i="18"/>
  <c r="BB19" i="18"/>
  <c r="BB21" i="18"/>
  <c r="J39" i="1" l="1"/>
  <c r="J37" i="1"/>
  <c r="E30" i="7"/>
  <c r="E54" i="7"/>
  <c r="E58" i="7"/>
  <c r="E62" i="7"/>
  <c r="BC110" i="18"/>
  <c r="E63" i="7" l="1"/>
  <c r="F63" i="7"/>
  <c r="E59" i="7"/>
  <c r="F59" i="7"/>
  <c r="E55" i="7"/>
  <c r="F55" i="7"/>
  <c r="BA75" i="18"/>
  <c r="BA76" i="18"/>
  <c r="BA77" i="18"/>
  <c r="BA74" i="18"/>
  <c r="D11" i="7" l="1"/>
  <c r="D12" i="7" l="1"/>
  <c r="F15" i="4"/>
  <c r="G15" i="4"/>
  <c r="H15" i="4"/>
  <c r="E15" i="4"/>
  <c r="D13" i="7" l="1"/>
  <c r="F149" i="8" l="1"/>
  <c r="D143" i="8"/>
  <c r="E143" i="8"/>
  <c r="D144" i="8"/>
  <c r="E144" i="8"/>
  <c r="D145" i="8"/>
  <c r="E145" i="8"/>
  <c r="D146" i="8"/>
  <c r="E146" i="8"/>
  <c r="D147" i="8"/>
  <c r="E147" i="8"/>
  <c r="D148" i="8"/>
  <c r="E148" i="8"/>
  <c r="C145" i="8"/>
  <c r="C146" i="8"/>
  <c r="C147" i="8"/>
  <c r="C148" i="8"/>
  <c r="C144" i="8"/>
  <c r="C143" i="8"/>
  <c r="D115" i="8"/>
  <c r="E115" i="8"/>
  <c r="D116" i="8"/>
  <c r="E116" i="8"/>
  <c r="D117" i="8"/>
  <c r="E117" i="8"/>
  <c r="D118" i="8"/>
  <c r="E118" i="8"/>
  <c r="C118" i="8"/>
  <c r="C117" i="8"/>
  <c r="C116" i="8"/>
  <c r="C115" i="8"/>
  <c r="D22" i="1" l="1"/>
  <c r="D23" i="1"/>
  <c r="D21" i="1"/>
  <c r="C146" i="13"/>
  <c r="C142" i="13"/>
  <c r="C141" i="13"/>
  <c r="C140" i="13"/>
  <c r="E104" i="13"/>
  <c r="C148" i="13"/>
  <c r="C147" i="13"/>
  <c r="E16" i="4"/>
  <c r="C13" i="10" s="1"/>
  <c r="F12" i="10"/>
  <c r="E12" i="10"/>
  <c r="D12" i="10"/>
  <c r="C12" i="10"/>
  <c r="E12" i="4" l="1"/>
  <c r="E17" i="4" s="1"/>
  <c r="C11" i="10"/>
  <c r="AO1331" i="7"/>
  <c r="AN1329" i="7"/>
  <c r="AO1318" i="7"/>
  <c r="AN1316" i="7"/>
  <c r="AO1305" i="7"/>
  <c r="AN1303" i="7"/>
  <c r="AO1292" i="7"/>
  <c r="AN1290" i="7"/>
  <c r="AO1279" i="7"/>
  <c r="AN1277" i="7"/>
  <c r="AO1266" i="7"/>
  <c r="AN1264" i="7"/>
  <c r="AO1253" i="7"/>
  <c r="AN1251" i="7"/>
  <c r="AO1240" i="7"/>
  <c r="AN1238" i="7"/>
  <c r="AO1227" i="7"/>
  <c r="AN1225" i="7"/>
  <c r="AO1214" i="7"/>
  <c r="AN1212" i="7"/>
  <c r="AO1201" i="7"/>
  <c r="AN1199" i="7"/>
  <c r="AO1188" i="7"/>
  <c r="AN1186" i="7"/>
  <c r="AO1175" i="7"/>
  <c r="AN1173" i="7"/>
  <c r="AO1162" i="7"/>
  <c r="AN1160" i="7"/>
  <c r="AO1149" i="7"/>
  <c r="AN1147" i="7"/>
  <c r="AO1136" i="7"/>
  <c r="AN1134" i="7"/>
  <c r="AO1123" i="7"/>
  <c r="AN1121" i="7"/>
  <c r="AO1110" i="7"/>
  <c r="AN1108" i="7"/>
  <c r="AO1097" i="7"/>
  <c r="AN1095" i="7"/>
  <c r="AO1084" i="7"/>
  <c r="AN1082" i="7"/>
  <c r="AO1071" i="7"/>
  <c r="AN1069" i="7"/>
  <c r="AO1058" i="7"/>
  <c r="AN1056" i="7"/>
  <c r="AO1045" i="7"/>
  <c r="AN1043" i="7"/>
  <c r="AO1032" i="7"/>
  <c r="AN1030" i="7"/>
  <c r="AO1019" i="7"/>
  <c r="AN1017" i="7"/>
  <c r="AO1006" i="7"/>
  <c r="AN1004" i="7"/>
  <c r="AO993" i="7"/>
  <c r="AN991" i="7"/>
  <c r="AO980" i="7"/>
  <c r="AN978" i="7"/>
  <c r="AO967" i="7"/>
  <c r="AN965" i="7"/>
  <c r="AO954" i="7"/>
  <c r="AN952" i="7"/>
  <c r="AO941" i="7"/>
  <c r="AN939" i="7"/>
  <c r="AO928" i="7"/>
  <c r="AN926" i="7"/>
  <c r="AO915" i="7"/>
  <c r="AN913" i="7"/>
  <c r="AO902" i="7"/>
  <c r="AN900" i="7"/>
  <c r="AO889" i="7"/>
  <c r="AN887" i="7"/>
  <c r="AO876" i="7"/>
  <c r="AN874" i="7"/>
  <c r="AO863" i="7"/>
  <c r="AN861" i="7"/>
  <c r="AO850" i="7"/>
  <c r="AN848" i="7"/>
  <c r="AO837" i="7"/>
  <c r="AN835" i="7"/>
  <c r="AO824" i="7"/>
  <c r="AN822" i="7"/>
  <c r="AO811" i="7"/>
  <c r="AN809" i="7"/>
  <c r="AO798" i="7"/>
  <c r="AN796" i="7"/>
  <c r="AO785" i="7"/>
  <c r="AN783" i="7"/>
  <c r="AO772" i="7"/>
  <c r="AN770" i="7"/>
  <c r="AO759" i="7"/>
  <c r="AN757" i="7"/>
  <c r="AO746" i="7"/>
  <c r="AN744" i="7"/>
  <c r="AO733" i="7"/>
  <c r="AN731" i="7"/>
  <c r="AO720" i="7"/>
  <c r="AN718" i="7"/>
  <c r="AO707" i="7"/>
  <c r="AN705" i="7"/>
  <c r="AO694" i="7"/>
  <c r="AN692" i="7"/>
  <c r="AO681" i="7"/>
  <c r="AN679" i="7"/>
  <c r="AO668" i="7"/>
  <c r="AN666" i="7"/>
  <c r="AO655" i="7"/>
  <c r="AN653" i="7"/>
  <c r="AO642" i="7"/>
  <c r="AN640" i="7"/>
  <c r="AO629" i="7"/>
  <c r="AN627" i="7"/>
  <c r="AO616" i="7"/>
  <c r="AN614" i="7"/>
  <c r="AO603" i="7"/>
  <c r="AN601" i="7"/>
  <c r="AO590" i="7"/>
  <c r="AN588" i="7"/>
  <c r="AO577" i="7"/>
  <c r="AN575" i="7"/>
  <c r="AO564" i="7"/>
  <c r="AN562" i="7"/>
  <c r="AO551" i="7"/>
  <c r="AN549" i="7"/>
  <c r="AO538" i="7"/>
  <c r="AN536" i="7"/>
  <c r="AO525" i="7"/>
  <c r="AN523" i="7"/>
  <c r="AO512" i="7"/>
  <c r="AN510" i="7"/>
  <c r="AO499" i="7"/>
  <c r="AN497" i="7"/>
  <c r="AO486" i="7"/>
  <c r="AN484" i="7"/>
  <c r="AO473" i="7"/>
  <c r="AN471" i="7"/>
  <c r="AO460" i="7"/>
  <c r="AN458" i="7"/>
  <c r="AO447" i="7"/>
  <c r="AN445" i="7"/>
  <c r="AO434" i="7"/>
  <c r="AN432" i="7"/>
  <c r="AO421" i="7"/>
  <c r="AN419" i="7"/>
  <c r="AO408" i="7"/>
  <c r="AN406" i="7"/>
  <c r="AO395" i="7"/>
  <c r="AN393" i="7"/>
  <c r="AO382" i="7"/>
  <c r="AN380" i="7"/>
  <c r="AO369" i="7"/>
  <c r="AN367" i="7"/>
  <c r="AO356" i="7"/>
  <c r="AN354" i="7"/>
  <c r="AO343" i="7"/>
  <c r="AN341" i="7"/>
  <c r="AO330" i="7"/>
  <c r="AN328" i="7"/>
  <c r="AO317" i="7"/>
  <c r="AN315" i="7"/>
  <c r="AO304" i="7"/>
  <c r="AN302" i="7"/>
  <c r="AO291" i="7"/>
  <c r="AN289" i="7"/>
  <c r="AO278" i="7"/>
  <c r="AN276" i="7"/>
  <c r="AO265" i="7"/>
  <c r="AN263" i="7"/>
  <c r="AO252" i="7"/>
  <c r="AN250" i="7"/>
  <c r="AO239" i="7"/>
  <c r="AN237" i="7"/>
  <c r="AO226" i="7"/>
  <c r="AN224" i="7"/>
  <c r="AO213" i="7"/>
  <c r="AN211" i="7"/>
  <c r="AO200" i="7"/>
  <c r="AN198" i="7"/>
  <c r="AO187" i="7"/>
  <c r="AN185" i="7"/>
  <c r="AO174" i="7"/>
  <c r="AN172" i="7"/>
  <c r="AO161" i="7"/>
  <c r="AN159" i="7"/>
  <c r="AO148" i="7"/>
  <c r="AN146" i="7"/>
  <c r="AO135" i="7"/>
  <c r="AN133" i="7"/>
  <c r="AO122" i="7"/>
  <c r="AN120" i="7"/>
  <c r="AO109" i="7"/>
  <c r="AO94" i="7"/>
  <c r="AN92" i="7"/>
  <c r="AO54" i="7"/>
  <c r="AN52" i="7"/>
  <c r="AN39" i="7"/>
  <c r="AO41" i="7"/>
  <c r="F30" i="7"/>
  <c r="C10" i="10" l="1"/>
  <c r="I15" i="4" l="1"/>
  <c r="G12" i="10" s="1"/>
  <c r="BA10" i="18" s="1"/>
  <c r="BD10" i="18" s="1"/>
  <c r="C98" i="7"/>
  <c r="D1381" i="4" s="1"/>
  <c r="D89" i="7"/>
  <c r="D90" i="7" s="1"/>
  <c r="D91" i="7" s="1"/>
  <c r="E89" i="7"/>
  <c r="C89" i="7"/>
  <c r="E79" i="7"/>
  <c r="E75" i="7"/>
  <c r="E71" i="7"/>
  <c r="E45" i="7"/>
  <c r="E41" i="7"/>
  <c r="E37" i="7"/>
  <c r="E11" i="7"/>
  <c r="E12" i="7" s="1"/>
  <c r="E13" i="7" s="1"/>
  <c r="F11" i="7"/>
  <c r="G11" i="7"/>
  <c r="G12" i="7" s="1"/>
  <c r="G13" i="7" s="1"/>
  <c r="H11" i="7"/>
  <c r="I11" i="7"/>
  <c r="C11" i="7"/>
  <c r="E38" i="7" l="1"/>
  <c r="F38" i="7"/>
  <c r="E42" i="7"/>
  <c r="F42" i="7"/>
  <c r="E46" i="7"/>
  <c r="F46" i="7"/>
  <c r="E72" i="7"/>
  <c r="F72" i="7"/>
  <c r="E76" i="7"/>
  <c r="F76" i="7"/>
  <c r="G1362" i="4"/>
  <c r="G1363" i="4"/>
  <c r="G1364" i="4"/>
  <c r="F1363" i="4"/>
  <c r="F1362" i="4"/>
  <c r="F1364" i="4"/>
  <c r="E80" i="7"/>
  <c r="F80" i="7"/>
  <c r="H81" i="7"/>
  <c r="J81" i="7"/>
  <c r="G81" i="7"/>
  <c r="I81" i="7"/>
  <c r="J11" i="7"/>
  <c r="AO37" i="4" s="1"/>
  <c r="L11" i="7"/>
  <c r="I12" i="7"/>
  <c r="N11" i="7"/>
  <c r="H12" i="7"/>
  <c r="M11" i="7"/>
  <c r="F12" i="7"/>
  <c r="K11" i="7"/>
  <c r="E90" i="7"/>
  <c r="C90" i="7"/>
  <c r="C99" i="7"/>
  <c r="D1382" i="4" s="1"/>
  <c r="AN65" i="7"/>
  <c r="AN78" i="7"/>
  <c r="C12" i="7"/>
  <c r="E47" i="7"/>
  <c r="F47" i="7"/>
  <c r="C162" i="13"/>
  <c r="E75" i="13"/>
  <c r="E81" i="13"/>
  <c r="E80" i="13"/>
  <c r="E79" i="13"/>
  <c r="E78" i="13"/>
  <c r="E77" i="13"/>
  <c r="E76" i="13"/>
  <c r="E74" i="13"/>
  <c r="E73" i="13"/>
  <c r="E72" i="13"/>
  <c r="E71" i="13"/>
  <c r="E70" i="13"/>
  <c r="E63" i="13"/>
  <c r="E68" i="13"/>
  <c r="E67" i="13"/>
  <c r="E66" i="13"/>
  <c r="E65" i="13"/>
  <c r="E64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8" i="13"/>
  <c r="E45" i="13"/>
  <c r="E37" i="13"/>
  <c r="H1364" i="4" l="1"/>
  <c r="AO32" i="4"/>
  <c r="G1366" i="4"/>
  <c r="G1367" i="4"/>
  <c r="G1368" i="4"/>
  <c r="G1365" i="4"/>
  <c r="C91" i="7"/>
  <c r="F1366" i="4"/>
  <c r="F1368" i="4"/>
  <c r="F1367" i="4"/>
  <c r="H1363" i="4"/>
  <c r="H1362" i="4"/>
  <c r="F1365" i="4"/>
  <c r="L12" i="7"/>
  <c r="J12" i="7"/>
  <c r="AP37" i="4" s="1"/>
  <c r="AP32" i="4" s="1"/>
  <c r="I13" i="7"/>
  <c r="N12" i="7"/>
  <c r="H13" i="7"/>
  <c r="M12" i="7"/>
  <c r="F13" i="7"/>
  <c r="K13" i="7" s="1"/>
  <c r="K12" i="7"/>
  <c r="F64" i="7"/>
  <c r="E64" i="7"/>
  <c r="AO80" i="7"/>
  <c r="AO67" i="7"/>
  <c r="F13" i="4"/>
  <c r="C100" i="7"/>
  <c r="D1383" i="4" s="1"/>
  <c r="D1384" i="4" s="1"/>
  <c r="G13" i="4"/>
  <c r="E11" i="10" s="1"/>
  <c r="E91" i="7"/>
  <c r="C13" i="7"/>
  <c r="H1367" i="4" l="1"/>
  <c r="H1368" i="4"/>
  <c r="N39" i="1"/>
  <c r="N37" i="1"/>
  <c r="AP1331" i="4"/>
  <c r="G11" i="4" s="1"/>
  <c r="AO1331" i="4"/>
  <c r="F11" i="4" s="1"/>
  <c r="L37" i="1"/>
  <c r="H1365" i="4"/>
  <c r="F1371" i="4"/>
  <c r="F1372" i="4"/>
  <c r="F1370" i="4"/>
  <c r="L13" i="7"/>
  <c r="J13" i="7"/>
  <c r="AQ37" i="4" s="1"/>
  <c r="AQ32" i="4" s="1"/>
  <c r="AR32" i="4" s="1"/>
  <c r="AR1331" i="4" s="1"/>
  <c r="M13" i="7"/>
  <c r="G1371" i="4"/>
  <c r="G1372" i="4"/>
  <c r="G1370" i="4"/>
  <c r="N13" i="7"/>
  <c r="H1366" i="4"/>
  <c r="F1369" i="4"/>
  <c r="G1369" i="4"/>
  <c r="H13" i="4"/>
  <c r="F81" i="7"/>
  <c r="E81" i="7"/>
  <c r="D11" i="10"/>
  <c r="E105" i="13"/>
  <c r="H1371" i="4" l="1"/>
  <c r="G1373" i="4"/>
  <c r="G1374" i="4" s="1"/>
  <c r="F33" i="1"/>
  <c r="F37" i="1"/>
  <c r="AQ1331" i="4"/>
  <c r="P37" i="1"/>
  <c r="AR37" i="4"/>
  <c r="F1373" i="4"/>
  <c r="H1373" i="4" s="1"/>
  <c r="H12" i="4" s="1"/>
  <c r="H1372" i="4"/>
  <c r="H1370" i="4"/>
  <c r="H1369" i="4"/>
  <c r="G12" i="4" s="1"/>
  <c r="F11" i="10"/>
  <c r="I13" i="4"/>
  <c r="G11" i="10" s="1"/>
  <c r="BA9" i="18" s="1"/>
  <c r="BD9" i="18" s="1"/>
  <c r="F12" i="4"/>
  <c r="F112" i="8"/>
  <c r="F111" i="8"/>
  <c r="F110" i="8"/>
  <c r="F109" i="8"/>
  <c r="F108" i="8"/>
  <c r="F107" i="8"/>
  <c r="F106" i="8"/>
  <c r="F105" i="8"/>
  <c r="F104" i="8"/>
  <c r="F103" i="8"/>
  <c r="H100" i="8"/>
  <c r="I100" i="8"/>
  <c r="J100" i="8"/>
  <c r="H98" i="8"/>
  <c r="I98" i="8"/>
  <c r="J98" i="8"/>
  <c r="H96" i="8"/>
  <c r="I96" i="8"/>
  <c r="J96" i="8"/>
  <c r="H89" i="8"/>
  <c r="I89" i="8"/>
  <c r="J89" i="8"/>
  <c r="H80" i="8"/>
  <c r="I80" i="8"/>
  <c r="J80" i="8"/>
  <c r="H79" i="8"/>
  <c r="I79" i="8"/>
  <c r="J79" i="8"/>
  <c r="H72" i="8"/>
  <c r="I72" i="8"/>
  <c r="J72" i="8"/>
  <c r="H71" i="8"/>
  <c r="I71" i="8"/>
  <c r="J71" i="8"/>
  <c r="H70" i="8"/>
  <c r="I70" i="8"/>
  <c r="J70" i="8"/>
  <c r="H68" i="8"/>
  <c r="I68" i="8"/>
  <c r="J68" i="8"/>
  <c r="E156" i="17"/>
  <c r="H62" i="8"/>
  <c r="I62" i="8"/>
  <c r="J62" i="8"/>
  <c r="H61" i="8"/>
  <c r="I61" i="8"/>
  <c r="J61" i="8"/>
  <c r="H60" i="8"/>
  <c r="I60" i="8"/>
  <c r="J60" i="8"/>
  <c r="H59" i="8"/>
  <c r="I59" i="8"/>
  <c r="J59" i="8"/>
  <c r="H42" i="8"/>
  <c r="I42" i="8"/>
  <c r="J42" i="8"/>
  <c r="H43" i="8"/>
  <c r="I43" i="8"/>
  <c r="J43" i="8"/>
  <c r="H44" i="8"/>
  <c r="I44" i="8"/>
  <c r="J44" i="8"/>
  <c r="F123" i="8"/>
  <c r="D123" i="8"/>
  <c r="C123" i="8"/>
  <c r="C106" i="8"/>
  <c r="C108" i="8"/>
  <c r="C103" i="8"/>
  <c r="D92" i="8"/>
  <c r="E92" i="8"/>
  <c r="C92" i="8"/>
  <c r="C73" i="8" s="1"/>
  <c r="E77" i="8"/>
  <c r="D77" i="8"/>
  <c r="C77" i="8"/>
  <c r="E63" i="8"/>
  <c r="D63" i="8"/>
  <c r="C63" i="8"/>
  <c r="E49" i="8"/>
  <c r="D49" i="8"/>
  <c r="C49" i="8"/>
  <c r="E45" i="8"/>
  <c r="D45" i="8"/>
  <c r="C45" i="8"/>
  <c r="C81" i="8" s="1"/>
  <c r="E41" i="8"/>
  <c r="E81" i="8" s="1"/>
  <c r="D41" i="8"/>
  <c r="D81" i="8" s="1"/>
  <c r="C41" i="8"/>
  <c r="C161" i="13"/>
  <c r="E153" i="13"/>
  <c r="G172" i="17"/>
  <c r="I67" i="8" s="1"/>
  <c r="G165" i="17"/>
  <c r="G162" i="17"/>
  <c r="G156" i="17"/>
  <c r="G153" i="17"/>
  <c r="G150" i="17"/>
  <c r="G144" i="17"/>
  <c r="I64" i="8" s="1"/>
  <c r="V35" i="17"/>
  <c r="Q36" i="17"/>
  <c r="H1374" i="4" l="1"/>
  <c r="F1374" i="4"/>
  <c r="E10" i="10"/>
  <c r="G40" i="1"/>
  <c r="G166" i="17"/>
  <c r="I66" i="8" s="1"/>
  <c r="D10" i="10"/>
  <c r="D82" i="8"/>
  <c r="I65" i="8"/>
  <c r="E73" i="8"/>
  <c r="E82" i="8" s="1"/>
  <c r="D73" i="8"/>
  <c r="C82" i="8"/>
  <c r="C83" i="8" s="1"/>
  <c r="H41" i="8"/>
  <c r="I41" i="8"/>
  <c r="J41" i="8"/>
  <c r="F153" i="13"/>
  <c r="C153" i="13"/>
  <c r="D153" i="13"/>
  <c r="AS56" i="17"/>
  <c r="AR33" i="17"/>
  <c r="AR129" i="17"/>
  <c r="AF54" i="17"/>
  <c r="AF30" i="17"/>
  <c r="V30" i="17"/>
  <c r="V31" i="17"/>
  <c r="V32" i="17"/>
  <c r="V33" i="17"/>
  <c r="V34" i="17"/>
  <c r="V36" i="17"/>
  <c r="V37" i="17"/>
  <c r="V38" i="17"/>
  <c r="V39" i="17"/>
  <c r="V40" i="17"/>
  <c r="V41" i="17"/>
  <c r="V42" i="17"/>
  <c r="V43" i="17"/>
  <c r="V44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122" i="17"/>
  <c r="V123" i="17"/>
  <c r="V124" i="17"/>
  <c r="V125" i="17"/>
  <c r="V126" i="17"/>
  <c r="V127" i="17"/>
  <c r="V128" i="17"/>
  <c r="V129" i="17"/>
  <c r="V130" i="17"/>
  <c r="V131" i="17"/>
  <c r="V132" i="17"/>
  <c r="X133" i="17"/>
  <c r="AC133" i="17"/>
  <c r="AH133" i="17"/>
  <c r="Q18" i="17"/>
  <c r="G174" i="17" l="1"/>
  <c r="E161" i="13"/>
  <c r="E21" i="13"/>
  <c r="D192" i="17"/>
  <c r="E192" i="17" s="1"/>
  <c r="G78" i="8" s="1"/>
  <c r="F192" i="17" l="1"/>
  <c r="H78" i="8" s="1"/>
  <c r="H77" i="8" s="1"/>
  <c r="G192" i="17"/>
  <c r="I78" i="8" s="1"/>
  <c r="I77" i="8" s="1"/>
  <c r="H192" i="17"/>
  <c r="J78" i="8" s="1"/>
  <c r="J77" i="8" s="1"/>
  <c r="F10" i="10"/>
  <c r="I12" i="4"/>
  <c r="G10" i="10" s="1"/>
  <c r="BA8" i="18" s="1"/>
  <c r="BD8" i="18" s="1"/>
  <c r="I74" i="8"/>
  <c r="F78" i="8" l="1"/>
  <c r="D21" i="10"/>
  <c r="E21" i="10"/>
  <c r="F21" i="10"/>
  <c r="D22" i="10"/>
  <c r="E22" i="10"/>
  <c r="F22" i="10"/>
  <c r="C6" i="10"/>
  <c r="S18" i="1" l="1"/>
  <c r="T18" i="1"/>
  <c r="R18" i="1"/>
  <c r="S17" i="1"/>
  <c r="T17" i="1"/>
  <c r="R17" i="1"/>
  <c r="E163" i="13" l="1"/>
  <c r="F165" i="17"/>
  <c r="E144" i="17"/>
  <c r="D207" i="17"/>
  <c r="D206" i="17"/>
  <c r="D205" i="17"/>
  <c r="D204" i="17"/>
  <c r="D203" i="17"/>
  <c r="D201" i="17"/>
  <c r="D202" i="17"/>
  <c r="D200" i="17"/>
  <c r="D199" i="17"/>
  <c r="D198" i="17"/>
  <c r="D197" i="17"/>
  <c r="D196" i="17"/>
  <c r="D195" i="17"/>
  <c r="D194" i="17"/>
  <c r="D193" i="17"/>
  <c r="D191" i="17"/>
  <c r="D190" i="17"/>
  <c r="D189" i="17"/>
  <c r="D188" i="17"/>
  <c r="D187" i="17"/>
  <c r="D186" i="17"/>
  <c r="D185" i="17"/>
  <c r="D184" i="17"/>
  <c r="D183" i="17"/>
  <c r="D182" i="17"/>
  <c r="AR57" i="17"/>
  <c r="AR18" i="17"/>
  <c r="V25" i="17"/>
  <c r="I76" i="8" l="1"/>
  <c r="D161" i="13"/>
  <c r="F161" i="13"/>
  <c r="J74" i="8" l="1"/>
  <c r="H74" i="8"/>
  <c r="E6" i="18"/>
  <c r="D9" i="1"/>
  <c r="E8" i="13"/>
  <c r="E7" i="13"/>
  <c r="B7" i="13"/>
  <c r="E6" i="13"/>
  <c r="B6" i="13"/>
  <c r="F7" i="17"/>
  <c r="E7" i="4"/>
  <c r="G42" i="8"/>
  <c r="G43" i="8"/>
  <c r="F43" i="8" s="1"/>
  <c r="G44" i="8"/>
  <c r="F44" i="8" s="1"/>
  <c r="G46" i="8"/>
  <c r="H46" i="8"/>
  <c r="I46" i="8"/>
  <c r="J46" i="8"/>
  <c r="G47" i="8"/>
  <c r="H47" i="8"/>
  <c r="I47" i="8"/>
  <c r="J47" i="8"/>
  <c r="G48" i="8"/>
  <c r="H48" i="8"/>
  <c r="I48" i="8"/>
  <c r="J48" i="8"/>
  <c r="G50" i="8"/>
  <c r="H50" i="8"/>
  <c r="I50" i="8"/>
  <c r="J50" i="8"/>
  <c r="G51" i="8"/>
  <c r="H51" i="8"/>
  <c r="I51" i="8"/>
  <c r="J51" i="8"/>
  <c r="G59" i="8"/>
  <c r="G60" i="8"/>
  <c r="F60" i="8" s="1"/>
  <c r="G61" i="8"/>
  <c r="F61" i="8" s="1"/>
  <c r="G62" i="8"/>
  <c r="G64" i="8"/>
  <c r="G68" i="8"/>
  <c r="F68" i="8" s="1"/>
  <c r="G69" i="8"/>
  <c r="H69" i="8"/>
  <c r="I69" i="8"/>
  <c r="I63" i="8" s="1"/>
  <c r="J69" i="8"/>
  <c r="G70" i="8"/>
  <c r="F70" i="8" s="1"/>
  <c r="G71" i="8"/>
  <c r="F71" i="8" s="1"/>
  <c r="G72" i="8"/>
  <c r="F72" i="8" s="1"/>
  <c r="G79" i="8"/>
  <c r="G80" i="8"/>
  <c r="G87" i="8"/>
  <c r="H87" i="8"/>
  <c r="I87" i="8"/>
  <c r="J87" i="8"/>
  <c r="G89" i="8"/>
  <c r="F89" i="8" s="1"/>
  <c r="G93" i="8"/>
  <c r="H93" i="8"/>
  <c r="I93" i="8"/>
  <c r="J93" i="8"/>
  <c r="G96" i="8"/>
  <c r="G97" i="8"/>
  <c r="H97" i="8"/>
  <c r="I97" i="8"/>
  <c r="J97" i="8"/>
  <c r="G98" i="8"/>
  <c r="F98" i="8" s="1"/>
  <c r="G99" i="8"/>
  <c r="H99" i="8"/>
  <c r="F46" i="1" s="1"/>
  <c r="I99" i="8"/>
  <c r="G46" i="1" s="1"/>
  <c r="J99" i="8"/>
  <c r="H46" i="1" s="1"/>
  <c r="G100" i="8"/>
  <c r="E46" i="1" s="1"/>
  <c r="D106" i="8"/>
  <c r="D103" i="8" s="1"/>
  <c r="E106" i="8"/>
  <c r="E103" i="8" s="1"/>
  <c r="D108" i="8"/>
  <c r="E108" i="8"/>
  <c r="E123" i="8"/>
  <c r="BB124" i="18" l="1"/>
  <c r="BB122" i="18"/>
  <c r="BB123" i="18"/>
  <c r="E20" i="10"/>
  <c r="G27" i="1"/>
  <c r="BC76" i="18" s="1"/>
  <c r="BD75" i="18" s="1"/>
  <c r="F80" i="8"/>
  <c r="H49" i="8"/>
  <c r="F87" i="8"/>
  <c r="F62" i="8"/>
  <c r="C22" i="10"/>
  <c r="G22" i="10" s="1"/>
  <c r="F69" i="8"/>
  <c r="F79" i="8"/>
  <c r="F77" i="8" s="1"/>
  <c r="G77" i="8"/>
  <c r="F59" i="8"/>
  <c r="C21" i="10"/>
  <c r="G21" i="10" s="1"/>
  <c r="F100" i="8"/>
  <c r="F99" i="8"/>
  <c r="H45" i="8"/>
  <c r="F48" i="8"/>
  <c r="F46" i="8"/>
  <c r="G45" i="8"/>
  <c r="G41" i="8"/>
  <c r="F41" i="8" s="1"/>
  <c r="F42" i="8"/>
  <c r="G49" i="8"/>
  <c r="F51" i="8"/>
  <c r="F50" i="8"/>
  <c r="F47" i="8"/>
  <c r="J49" i="8"/>
  <c r="J45" i="8"/>
  <c r="I49" i="8"/>
  <c r="I45" i="8"/>
  <c r="E83" i="8"/>
  <c r="F96" i="8"/>
  <c r="F97" i="8"/>
  <c r="D83" i="8"/>
  <c r="F93" i="8"/>
  <c r="F118" i="8" l="1"/>
  <c r="F49" i="8"/>
  <c r="F45" i="8"/>
  <c r="F163" i="13" l="1"/>
  <c r="J76" i="8" l="1"/>
  <c r="E162" i="13"/>
  <c r="D162" i="13"/>
  <c r="D163" i="13"/>
  <c r="C163" i="13"/>
  <c r="F162" i="13"/>
  <c r="G76" i="8" l="1"/>
  <c r="H76" i="8"/>
  <c r="H75" i="8"/>
  <c r="J75" i="8"/>
  <c r="I75" i="8"/>
  <c r="F164" i="13"/>
  <c r="G75" i="8"/>
  <c r="C164" i="13"/>
  <c r="E164" i="13"/>
  <c r="D164" i="13"/>
  <c r="G74" i="8"/>
  <c r="F74" i="8" s="1"/>
  <c r="E155" i="13"/>
  <c r="I95" i="8" s="1"/>
  <c r="D155" i="13"/>
  <c r="H95" i="8" s="1"/>
  <c r="C155" i="13"/>
  <c r="F155" i="13"/>
  <c r="J95" i="8" s="1"/>
  <c r="AZ133" i="17"/>
  <c r="AZ106" i="17"/>
  <c r="AZ76" i="17"/>
  <c r="AZ63" i="17"/>
  <c r="AZ45" i="17"/>
  <c r="AZ27" i="17"/>
  <c r="AQ108" i="17"/>
  <c r="AR108" i="17"/>
  <c r="AS108" i="17"/>
  <c r="AT108" i="17"/>
  <c r="AQ109" i="17"/>
  <c r="AR109" i="17"/>
  <c r="AS109" i="17"/>
  <c r="AT109" i="17"/>
  <c r="AQ110" i="17"/>
  <c r="AR110" i="17"/>
  <c r="AS110" i="17"/>
  <c r="AT110" i="17"/>
  <c r="AQ111" i="17"/>
  <c r="AR111" i="17"/>
  <c r="AS111" i="17"/>
  <c r="AT111" i="17"/>
  <c r="AQ112" i="17"/>
  <c r="AR112" i="17"/>
  <c r="AS112" i="17"/>
  <c r="AT112" i="17"/>
  <c r="AQ113" i="17"/>
  <c r="AR113" i="17"/>
  <c r="AS113" i="17"/>
  <c r="AT113" i="17"/>
  <c r="AQ114" i="17"/>
  <c r="AR114" i="17"/>
  <c r="AS114" i="17"/>
  <c r="AT114" i="17"/>
  <c r="AQ115" i="17"/>
  <c r="AR115" i="17"/>
  <c r="AS115" i="17"/>
  <c r="AT115" i="17"/>
  <c r="AQ116" i="17"/>
  <c r="AR116" i="17"/>
  <c r="AS116" i="17"/>
  <c r="AT116" i="17"/>
  <c r="AQ117" i="17"/>
  <c r="AR117" i="17"/>
  <c r="AS117" i="17"/>
  <c r="AT117" i="17"/>
  <c r="AQ118" i="17"/>
  <c r="AR118" i="17"/>
  <c r="AS118" i="17"/>
  <c r="AT118" i="17"/>
  <c r="AQ119" i="17"/>
  <c r="AR119" i="17"/>
  <c r="AS119" i="17"/>
  <c r="AT119" i="17"/>
  <c r="AQ120" i="17"/>
  <c r="AR120" i="17"/>
  <c r="AS120" i="17"/>
  <c r="AT120" i="17"/>
  <c r="AQ121" i="17"/>
  <c r="AR121" i="17"/>
  <c r="AS121" i="17"/>
  <c r="AT121" i="17"/>
  <c r="AQ122" i="17"/>
  <c r="AR122" i="17"/>
  <c r="AS122" i="17"/>
  <c r="AT122" i="17"/>
  <c r="AQ123" i="17"/>
  <c r="AR123" i="17"/>
  <c r="AS123" i="17"/>
  <c r="AT123" i="17"/>
  <c r="AQ124" i="17"/>
  <c r="AR124" i="17"/>
  <c r="AS124" i="17"/>
  <c r="AT124" i="17"/>
  <c r="AQ125" i="17"/>
  <c r="AR125" i="17"/>
  <c r="AS125" i="17"/>
  <c r="AT125" i="17"/>
  <c r="AQ126" i="17"/>
  <c r="AR126" i="17"/>
  <c r="AS126" i="17"/>
  <c r="AT126" i="17"/>
  <c r="AQ127" i="17"/>
  <c r="AR127" i="17"/>
  <c r="AS127" i="17"/>
  <c r="AT127" i="17"/>
  <c r="AQ128" i="17"/>
  <c r="AR128" i="17"/>
  <c r="AS128" i="17"/>
  <c r="AT128" i="17"/>
  <c r="AQ129" i="17"/>
  <c r="AS129" i="17"/>
  <c r="AT129" i="17"/>
  <c r="AQ130" i="17"/>
  <c r="AR130" i="17"/>
  <c r="AS130" i="17"/>
  <c r="AT130" i="17"/>
  <c r="AQ131" i="17"/>
  <c r="AR131" i="17"/>
  <c r="AS131" i="17"/>
  <c r="AT131" i="17"/>
  <c r="AQ132" i="17"/>
  <c r="AR132" i="17"/>
  <c r="AS132" i="17"/>
  <c r="AT132" i="17"/>
  <c r="AR107" i="17"/>
  <c r="AS107" i="17"/>
  <c r="AT107" i="17"/>
  <c r="AQ107" i="17"/>
  <c r="AQ78" i="17"/>
  <c r="AR78" i="17"/>
  <c r="AS78" i="17"/>
  <c r="AT78" i="17"/>
  <c r="AQ79" i="17"/>
  <c r="AR79" i="17"/>
  <c r="AS79" i="17"/>
  <c r="AT79" i="17"/>
  <c r="AQ80" i="17"/>
  <c r="AR80" i="17"/>
  <c r="AS80" i="17"/>
  <c r="AT80" i="17"/>
  <c r="AQ81" i="17"/>
  <c r="AR81" i="17"/>
  <c r="AS81" i="17"/>
  <c r="AT81" i="17"/>
  <c r="AQ82" i="17"/>
  <c r="AR82" i="17"/>
  <c r="AS82" i="17"/>
  <c r="AT82" i="17"/>
  <c r="AQ83" i="17"/>
  <c r="AR83" i="17"/>
  <c r="AS83" i="17"/>
  <c r="AT83" i="17"/>
  <c r="AQ84" i="17"/>
  <c r="AR84" i="17"/>
  <c r="AS84" i="17"/>
  <c r="AT84" i="17"/>
  <c r="AQ85" i="17"/>
  <c r="AR85" i="17"/>
  <c r="AS85" i="17"/>
  <c r="AT85" i="17"/>
  <c r="AQ86" i="17"/>
  <c r="AR86" i="17"/>
  <c r="AS86" i="17"/>
  <c r="AT86" i="17"/>
  <c r="AQ87" i="17"/>
  <c r="AR87" i="17"/>
  <c r="AS87" i="17"/>
  <c r="AT87" i="17"/>
  <c r="AQ88" i="17"/>
  <c r="AR88" i="17"/>
  <c r="AS88" i="17"/>
  <c r="AT88" i="17"/>
  <c r="AQ89" i="17"/>
  <c r="AR89" i="17"/>
  <c r="AS89" i="17"/>
  <c r="AT89" i="17"/>
  <c r="AQ90" i="17"/>
  <c r="AR90" i="17"/>
  <c r="AS90" i="17"/>
  <c r="AT90" i="17"/>
  <c r="AQ91" i="17"/>
  <c r="AR91" i="17"/>
  <c r="AS91" i="17"/>
  <c r="AT91" i="17"/>
  <c r="AQ92" i="17"/>
  <c r="AR92" i="17"/>
  <c r="AS92" i="17"/>
  <c r="AT92" i="17"/>
  <c r="AQ93" i="17"/>
  <c r="AR93" i="17"/>
  <c r="AS93" i="17"/>
  <c r="AT93" i="17"/>
  <c r="AQ94" i="17"/>
  <c r="AR94" i="17"/>
  <c r="AS94" i="17"/>
  <c r="AT94" i="17"/>
  <c r="AQ95" i="17"/>
  <c r="AR95" i="17"/>
  <c r="AS95" i="17"/>
  <c r="AT95" i="17"/>
  <c r="AQ96" i="17"/>
  <c r="AR96" i="17"/>
  <c r="AS96" i="17"/>
  <c r="AT96" i="17"/>
  <c r="AQ97" i="17"/>
  <c r="AR97" i="17"/>
  <c r="AS97" i="17"/>
  <c r="AT97" i="17"/>
  <c r="AQ98" i="17"/>
  <c r="AR98" i="17"/>
  <c r="AS98" i="17"/>
  <c r="AT98" i="17"/>
  <c r="AQ99" i="17"/>
  <c r="AR99" i="17"/>
  <c r="AS99" i="17"/>
  <c r="AT99" i="17"/>
  <c r="AQ100" i="17"/>
  <c r="AR100" i="17"/>
  <c r="AS100" i="17"/>
  <c r="AT100" i="17"/>
  <c r="AQ101" i="17"/>
  <c r="AR101" i="17"/>
  <c r="AS101" i="17"/>
  <c r="AT101" i="17"/>
  <c r="AQ102" i="17"/>
  <c r="AR102" i="17"/>
  <c r="AS102" i="17"/>
  <c r="AT102" i="17"/>
  <c r="AQ103" i="17"/>
  <c r="AR103" i="17"/>
  <c r="AS103" i="17"/>
  <c r="AT103" i="17"/>
  <c r="AQ104" i="17"/>
  <c r="AR104" i="17"/>
  <c r="AS104" i="17"/>
  <c r="AT104" i="17"/>
  <c r="AQ105" i="17"/>
  <c r="AR105" i="17"/>
  <c r="AS105" i="17"/>
  <c r="AT105" i="17"/>
  <c r="AR77" i="17"/>
  <c r="AS77" i="17"/>
  <c r="AT77" i="17"/>
  <c r="AQ77" i="17"/>
  <c r="AQ65" i="17"/>
  <c r="AR65" i="17"/>
  <c r="AS65" i="17"/>
  <c r="AT65" i="17"/>
  <c r="AQ66" i="17"/>
  <c r="AR66" i="17"/>
  <c r="AS66" i="17"/>
  <c r="AT66" i="17"/>
  <c r="AQ67" i="17"/>
  <c r="AR67" i="17"/>
  <c r="AS67" i="17"/>
  <c r="AT67" i="17"/>
  <c r="AQ68" i="17"/>
  <c r="AR68" i="17"/>
  <c r="AS68" i="17"/>
  <c r="AT68" i="17"/>
  <c r="AQ69" i="17"/>
  <c r="AR69" i="17"/>
  <c r="AS69" i="17"/>
  <c r="AT69" i="17"/>
  <c r="AQ70" i="17"/>
  <c r="AR70" i="17"/>
  <c r="AS70" i="17"/>
  <c r="AT70" i="17"/>
  <c r="AQ71" i="17"/>
  <c r="AR71" i="17"/>
  <c r="AS71" i="17"/>
  <c r="AT71" i="17"/>
  <c r="AQ72" i="17"/>
  <c r="AR72" i="17"/>
  <c r="AS72" i="17"/>
  <c r="AT72" i="17"/>
  <c r="AQ73" i="17"/>
  <c r="AR73" i="17"/>
  <c r="AS73" i="17"/>
  <c r="AT73" i="17"/>
  <c r="AQ74" i="17"/>
  <c r="AR74" i="17"/>
  <c r="AS74" i="17"/>
  <c r="AT74" i="17"/>
  <c r="AQ75" i="17"/>
  <c r="AR75" i="17"/>
  <c r="AS75" i="17"/>
  <c r="AT75" i="17"/>
  <c r="AR64" i="17"/>
  <c r="AS64" i="17"/>
  <c r="AT64" i="17"/>
  <c r="AQ64" i="17"/>
  <c r="G95" i="8" l="1"/>
  <c r="F76" i="8"/>
  <c r="F75" i="8"/>
  <c r="AQ47" i="17"/>
  <c r="AR47" i="17"/>
  <c r="AS47" i="17"/>
  <c r="AT47" i="17"/>
  <c r="AQ48" i="17"/>
  <c r="AR48" i="17"/>
  <c r="AS48" i="17"/>
  <c r="AT48" i="17"/>
  <c r="AQ49" i="17"/>
  <c r="AR49" i="17"/>
  <c r="AS49" i="17"/>
  <c r="AT49" i="17"/>
  <c r="AQ50" i="17"/>
  <c r="AR50" i="17"/>
  <c r="AS50" i="17"/>
  <c r="AT50" i="17"/>
  <c r="AQ51" i="17"/>
  <c r="AR51" i="17"/>
  <c r="AS51" i="17"/>
  <c r="AT51" i="17"/>
  <c r="AQ52" i="17"/>
  <c r="AR52" i="17"/>
  <c r="AS52" i="17"/>
  <c r="AT52" i="17"/>
  <c r="AQ53" i="17"/>
  <c r="AR53" i="17"/>
  <c r="AS53" i="17"/>
  <c r="AT53" i="17"/>
  <c r="AQ54" i="17"/>
  <c r="AR54" i="17"/>
  <c r="AS54" i="17"/>
  <c r="AT54" i="17"/>
  <c r="AQ55" i="17"/>
  <c r="AR55" i="17"/>
  <c r="AS55" i="17"/>
  <c r="AT55" i="17"/>
  <c r="AQ56" i="17"/>
  <c r="AR56" i="17"/>
  <c r="AT56" i="17"/>
  <c r="AQ57" i="17"/>
  <c r="AS57" i="17"/>
  <c r="AT57" i="17"/>
  <c r="AQ58" i="17"/>
  <c r="AR58" i="17"/>
  <c r="AS58" i="17"/>
  <c r="AT58" i="17"/>
  <c r="AQ59" i="17"/>
  <c r="AR59" i="17"/>
  <c r="AS59" i="17"/>
  <c r="AT59" i="17"/>
  <c r="AQ60" i="17"/>
  <c r="AR60" i="17"/>
  <c r="AS60" i="17"/>
  <c r="AT60" i="17"/>
  <c r="AQ61" i="17"/>
  <c r="AR61" i="17"/>
  <c r="AS61" i="17"/>
  <c r="AT61" i="17"/>
  <c r="AQ62" i="17"/>
  <c r="AR62" i="17"/>
  <c r="AS62" i="17"/>
  <c r="AT62" i="17"/>
  <c r="AR46" i="17"/>
  <c r="AS46" i="17"/>
  <c r="AT46" i="17"/>
  <c r="AQ46" i="17"/>
  <c r="AQ29" i="17"/>
  <c r="AR29" i="17"/>
  <c r="AS29" i="17"/>
  <c r="AT29" i="17"/>
  <c r="AQ30" i="17"/>
  <c r="AR30" i="17"/>
  <c r="AS30" i="17"/>
  <c r="AT30" i="17"/>
  <c r="AQ31" i="17"/>
  <c r="AR31" i="17"/>
  <c r="AS31" i="17"/>
  <c r="AT31" i="17"/>
  <c r="AQ32" i="17"/>
  <c r="AR32" i="17"/>
  <c r="AS32" i="17"/>
  <c r="AT32" i="17"/>
  <c r="AQ33" i="17"/>
  <c r="AS33" i="17"/>
  <c r="AT33" i="17"/>
  <c r="AQ34" i="17"/>
  <c r="AR34" i="17"/>
  <c r="AS34" i="17"/>
  <c r="AT34" i="17"/>
  <c r="AQ35" i="17"/>
  <c r="AR35" i="17"/>
  <c r="AS35" i="17"/>
  <c r="AT35" i="17"/>
  <c r="AQ36" i="17"/>
  <c r="AR36" i="17"/>
  <c r="AS36" i="17"/>
  <c r="AT36" i="17"/>
  <c r="AQ37" i="17"/>
  <c r="AR37" i="17"/>
  <c r="AS37" i="17"/>
  <c r="AT37" i="17"/>
  <c r="AQ38" i="17"/>
  <c r="AR38" i="17"/>
  <c r="AS38" i="17"/>
  <c r="AT38" i="17"/>
  <c r="AQ39" i="17"/>
  <c r="AR39" i="17"/>
  <c r="AS39" i="17"/>
  <c r="AT39" i="17"/>
  <c r="AQ40" i="17"/>
  <c r="AR40" i="17"/>
  <c r="AS40" i="17"/>
  <c r="AT40" i="17"/>
  <c r="AQ41" i="17"/>
  <c r="AR41" i="17"/>
  <c r="AS41" i="17"/>
  <c r="AT41" i="17"/>
  <c r="AQ42" i="17"/>
  <c r="AR42" i="17"/>
  <c r="AS42" i="17"/>
  <c r="AT42" i="17"/>
  <c r="AQ43" i="17"/>
  <c r="AR43" i="17"/>
  <c r="AS43" i="17"/>
  <c r="AT43" i="17"/>
  <c r="AQ44" i="17"/>
  <c r="AR44" i="17"/>
  <c r="AS44" i="17"/>
  <c r="AT44" i="17"/>
  <c r="AR28" i="17"/>
  <c r="AS28" i="17"/>
  <c r="AT28" i="17"/>
  <c r="AQ28" i="17"/>
  <c r="AQ18" i="17"/>
  <c r="AS18" i="17"/>
  <c r="AT18" i="17"/>
  <c r="AR19" i="17"/>
  <c r="AS19" i="17"/>
  <c r="AT19" i="17"/>
  <c r="AR20" i="17"/>
  <c r="AS20" i="17"/>
  <c r="AT20" i="17"/>
  <c r="AR21" i="17"/>
  <c r="AS21" i="17"/>
  <c r="AT21" i="17"/>
  <c r="AR22" i="17"/>
  <c r="AS22" i="17"/>
  <c r="AT22" i="17"/>
  <c r="AR23" i="17"/>
  <c r="AS23" i="17"/>
  <c r="AT23" i="17"/>
  <c r="AR24" i="17"/>
  <c r="AS24" i="17"/>
  <c r="AT24" i="17"/>
  <c r="AR25" i="17"/>
  <c r="AS25" i="17"/>
  <c r="AT25" i="17"/>
  <c r="AR26" i="17"/>
  <c r="AS26" i="17"/>
  <c r="AT26" i="17"/>
  <c r="AQ19" i="17"/>
  <c r="AQ20" i="17"/>
  <c r="AQ21" i="17"/>
  <c r="AQ22" i="17"/>
  <c r="AQ23" i="17"/>
  <c r="AQ24" i="17"/>
  <c r="AQ25" i="17"/>
  <c r="AQ26" i="17"/>
  <c r="BB26" i="17" s="1"/>
  <c r="AQ45" i="17" l="1"/>
  <c r="AQ63" i="17"/>
  <c r="BC20" i="17"/>
  <c r="BI20" i="17"/>
  <c r="BB18" i="17"/>
  <c r="BH18" i="17"/>
  <c r="D8" i="10" l="1"/>
  <c r="E8" i="10"/>
  <c r="F8" i="10"/>
  <c r="G8" i="10"/>
  <c r="C8" i="10"/>
  <c r="S16" i="1" l="1"/>
  <c r="T16" i="1"/>
  <c r="R16" i="1"/>
  <c r="F5" i="17"/>
  <c r="AL27" i="17" l="1"/>
  <c r="AM27" i="17"/>
  <c r="AN27" i="17"/>
  <c r="AO27" i="17"/>
  <c r="BC21" i="17" l="1"/>
  <c r="BC19" i="17"/>
  <c r="BC29" i="17"/>
  <c r="BC115" i="17"/>
  <c r="N27" i="17"/>
  <c r="S27" i="17"/>
  <c r="X27" i="17"/>
  <c r="AC27" i="17"/>
  <c r="AH27" i="17"/>
  <c r="F144" i="17"/>
  <c r="H64" i="8" s="1"/>
  <c r="I133" i="17"/>
  <c r="L133" i="17"/>
  <c r="K133" i="17"/>
  <c r="I134" i="8" s="1"/>
  <c r="J133" i="17"/>
  <c r="M27" i="17"/>
  <c r="R27" i="17"/>
  <c r="W27" i="17"/>
  <c r="AB27" i="17"/>
  <c r="AG27" i="17"/>
  <c r="BB29" i="17"/>
  <c r="O27" i="17"/>
  <c r="AS27" i="17" s="1"/>
  <c r="T27" i="17"/>
  <c r="Y27" i="17"/>
  <c r="AD27" i="17"/>
  <c r="AI27" i="17"/>
  <c r="BJ29" i="17"/>
  <c r="P27" i="17"/>
  <c r="U27" i="17"/>
  <c r="Z27" i="17"/>
  <c r="AE27" i="17"/>
  <c r="AJ27" i="17"/>
  <c r="BE29" i="17"/>
  <c r="BE115" i="17"/>
  <c r="E99" i="13"/>
  <c r="E100" i="13"/>
  <c r="E101" i="13"/>
  <c r="E102" i="13"/>
  <c r="E103" i="13"/>
  <c r="E98" i="13"/>
  <c r="E84" i="13"/>
  <c r="E89" i="13"/>
  <c r="E39" i="13"/>
  <c r="E40" i="13"/>
  <c r="E41" i="13"/>
  <c r="E42" i="13"/>
  <c r="E43" i="13"/>
  <c r="E44" i="13"/>
  <c r="E46" i="13"/>
  <c r="E47" i="13"/>
  <c r="E82" i="13"/>
  <c r="E83" i="13"/>
  <c r="E85" i="13"/>
  <c r="E86" i="13"/>
  <c r="E87" i="13"/>
  <c r="E88" i="13"/>
  <c r="AF19" i="17"/>
  <c r="Q115" i="17"/>
  <c r="AA115" i="17"/>
  <c r="AF115" i="17"/>
  <c r="AK115" i="17"/>
  <c r="AP115" i="17"/>
  <c r="J45" i="17"/>
  <c r="H130" i="8" s="1"/>
  <c r="K45" i="17"/>
  <c r="I130" i="8" s="1"/>
  <c r="L45" i="17"/>
  <c r="I45" i="17"/>
  <c r="AA107" i="17"/>
  <c r="BH108" i="17"/>
  <c r="BI108" i="17"/>
  <c r="BD108" i="17"/>
  <c r="BE108" i="17"/>
  <c r="BB109" i="17"/>
  <c r="BC109" i="17"/>
  <c r="BJ109" i="17"/>
  <c r="BK109" i="17"/>
  <c r="BB110" i="17"/>
  <c r="BC110" i="17"/>
  <c r="BD110" i="17"/>
  <c r="BE110" i="17"/>
  <c r="BH111" i="17"/>
  <c r="BI111" i="17"/>
  <c r="BJ111" i="17"/>
  <c r="BK111" i="17"/>
  <c r="BH112" i="17"/>
  <c r="BL112" i="17" s="1"/>
  <c r="BI112" i="17"/>
  <c r="BJ112" i="17"/>
  <c r="BK112" i="17"/>
  <c r="BB113" i="17"/>
  <c r="BI113" i="17"/>
  <c r="BJ113" i="17"/>
  <c r="BK113" i="17"/>
  <c r="BH114" i="17"/>
  <c r="BI114" i="17"/>
  <c r="BJ114" i="17"/>
  <c r="BK114" i="17"/>
  <c r="BB115" i="17"/>
  <c r="BD115" i="17"/>
  <c r="BK115" i="17"/>
  <c r="BH116" i="17"/>
  <c r="BC116" i="17"/>
  <c r="BJ116" i="17"/>
  <c r="BE116" i="17"/>
  <c r="BB117" i="17"/>
  <c r="BC117" i="17"/>
  <c r="BJ117" i="17"/>
  <c r="BK117" i="17"/>
  <c r="BH118" i="17"/>
  <c r="BI118" i="17"/>
  <c r="BJ118" i="17"/>
  <c r="BK118" i="17"/>
  <c r="BH119" i="17"/>
  <c r="BI119" i="17"/>
  <c r="BJ119" i="17"/>
  <c r="BK119" i="17"/>
  <c r="BH120" i="17"/>
  <c r="BC120" i="17"/>
  <c r="BD120" i="17"/>
  <c r="BK120" i="17"/>
  <c r="BB121" i="17"/>
  <c r="BI121" i="17"/>
  <c r="BJ121" i="17"/>
  <c r="BK121" i="17"/>
  <c r="BH122" i="17"/>
  <c r="BC122" i="17"/>
  <c r="BJ122" i="17"/>
  <c r="BE122" i="17"/>
  <c r="BH123" i="17"/>
  <c r="BC123" i="17"/>
  <c r="BD123" i="17"/>
  <c r="BE123" i="17"/>
  <c r="BH124" i="17"/>
  <c r="BI124" i="17"/>
  <c r="BD124" i="17"/>
  <c r="BE124" i="17"/>
  <c r="BH125" i="17"/>
  <c r="BC125" i="17"/>
  <c r="BD125" i="17"/>
  <c r="BE125" i="17"/>
  <c r="BH126" i="17"/>
  <c r="BI126" i="17"/>
  <c r="BD126" i="17"/>
  <c r="BK126" i="17"/>
  <c r="BH127" i="17"/>
  <c r="BI127" i="17"/>
  <c r="BJ127" i="17"/>
  <c r="BK127" i="17"/>
  <c r="BH128" i="17"/>
  <c r="BI128" i="17"/>
  <c r="BC128" i="17"/>
  <c r="BJ128" i="17"/>
  <c r="BK128" i="17"/>
  <c r="BH129" i="17"/>
  <c r="BI129" i="17"/>
  <c r="BJ129" i="17"/>
  <c r="BE129" i="17"/>
  <c r="BB130" i="17"/>
  <c r="BC130" i="17"/>
  <c r="BJ130" i="17"/>
  <c r="BK130" i="17"/>
  <c r="BH131" i="17"/>
  <c r="BC131" i="17"/>
  <c r="BJ131" i="17"/>
  <c r="BE131" i="17"/>
  <c r="BH132" i="17"/>
  <c r="BI132" i="17"/>
  <c r="BJ132" i="17"/>
  <c r="BE132" i="17"/>
  <c r="BJ107" i="17"/>
  <c r="BK107" i="17"/>
  <c r="AO133" i="17"/>
  <c r="AN133" i="17"/>
  <c r="AM133" i="17"/>
  <c r="AL133" i="17"/>
  <c r="AP132" i="17"/>
  <c r="AP131" i="17"/>
  <c r="AP130" i="17"/>
  <c r="AP129" i="17"/>
  <c r="AP128" i="17"/>
  <c r="AP127" i="17"/>
  <c r="AP126" i="17"/>
  <c r="AP125" i="17"/>
  <c r="AP124" i="17"/>
  <c r="AP123" i="17"/>
  <c r="AP122" i="17"/>
  <c r="AP121" i="17"/>
  <c r="AP120" i="17"/>
  <c r="AP119" i="17"/>
  <c r="AP118" i="17"/>
  <c r="AP117" i="17"/>
  <c r="AP116" i="17"/>
  <c r="AP114" i="17"/>
  <c r="AP113" i="17"/>
  <c r="AP112" i="17"/>
  <c r="AP111" i="17"/>
  <c r="AP110" i="17"/>
  <c r="AP109" i="17"/>
  <c r="AP108" i="17"/>
  <c r="AP107" i="17"/>
  <c r="AJ133" i="17"/>
  <c r="AI133" i="17"/>
  <c r="AG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4" i="17"/>
  <c r="AK113" i="17"/>
  <c r="AK112" i="17"/>
  <c r="AK111" i="17"/>
  <c r="AK110" i="17"/>
  <c r="AK109" i="17"/>
  <c r="AK108" i="17"/>
  <c r="AK107" i="17"/>
  <c r="AE133" i="17"/>
  <c r="AD133" i="17"/>
  <c r="AB133" i="17"/>
  <c r="AF132" i="17"/>
  <c r="AF131" i="17"/>
  <c r="AF130" i="17"/>
  <c r="AF129" i="17"/>
  <c r="AF128" i="17"/>
  <c r="AF127" i="17"/>
  <c r="AF126" i="17"/>
  <c r="AF125" i="17"/>
  <c r="AF124" i="17"/>
  <c r="AF123" i="17"/>
  <c r="AF122" i="17"/>
  <c r="AF121" i="17"/>
  <c r="AF120" i="17"/>
  <c r="AF119" i="17"/>
  <c r="AF118" i="17"/>
  <c r="AF117" i="17"/>
  <c r="AF116" i="17"/>
  <c r="AF114" i="17"/>
  <c r="AF113" i="17"/>
  <c r="AF112" i="17"/>
  <c r="AF111" i="17"/>
  <c r="AF110" i="17"/>
  <c r="AF109" i="17"/>
  <c r="AF108" i="17"/>
  <c r="AF107" i="17"/>
  <c r="Z133" i="17"/>
  <c r="Y133" i="17"/>
  <c r="W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21" i="17"/>
  <c r="AA120" i="17"/>
  <c r="AA119" i="17"/>
  <c r="AA118" i="17"/>
  <c r="AA117" i="17"/>
  <c r="AA116" i="17"/>
  <c r="AA114" i="17"/>
  <c r="AA113" i="17"/>
  <c r="AA112" i="17"/>
  <c r="AA111" i="17"/>
  <c r="AA110" i="17"/>
  <c r="AA109" i="17"/>
  <c r="AA108" i="17"/>
  <c r="U133" i="17"/>
  <c r="T133" i="17"/>
  <c r="S133" i="17"/>
  <c r="R133" i="17"/>
  <c r="Q108" i="17"/>
  <c r="Q109" i="17"/>
  <c r="Q110" i="17"/>
  <c r="Q111" i="17"/>
  <c r="Q112" i="17"/>
  <c r="Q113" i="17"/>
  <c r="Q114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07" i="17"/>
  <c r="M133" i="17"/>
  <c r="BB78" i="17"/>
  <c r="BI78" i="17"/>
  <c r="BJ78" i="17"/>
  <c r="BK78" i="17"/>
  <c r="BH79" i="17"/>
  <c r="BI79" i="17"/>
  <c r="BJ79" i="17"/>
  <c r="BK79" i="17"/>
  <c r="BH80" i="17"/>
  <c r="BI80" i="17"/>
  <c r="BJ80" i="17"/>
  <c r="BK80" i="17"/>
  <c r="BB81" i="17"/>
  <c r="BI81" i="17"/>
  <c r="BJ81" i="17"/>
  <c r="BK81" i="17"/>
  <c r="BH82" i="17"/>
  <c r="BI82" i="17"/>
  <c r="BJ82" i="17"/>
  <c r="BK82" i="17"/>
  <c r="BH83" i="17"/>
  <c r="BI83" i="17"/>
  <c r="BJ83" i="17"/>
  <c r="BK83" i="17"/>
  <c r="BB84" i="17"/>
  <c r="BC84" i="17"/>
  <c r="BJ84" i="17"/>
  <c r="BK84" i="17"/>
  <c r="BB85" i="17"/>
  <c r="BI85" i="17"/>
  <c r="BJ85" i="17"/>
  <c r="BK85" i="17"/>
  <c r="BB86" i="17"/>
  <c r="BC86" i="17"/>
  <c r="BJ86" i="17"/>
  <c r="BK86" i="17"/>
  <c r="BH87" i="17"/>
  <c r="BI87" i="17"/>
  <c r="BJ87" i="17"/>
  <c r="BE87" i="17"/>
  <c r="BB88" i="17"/>
  <c r="BC88" i="17"/>
  <c r="BD88" i="17"/>
  <c r="BE88" i="17"/>
  <c r="BH89" i="17"/>
  <c r="BI89" i="17"/>
  <c r="BJ89" i="17"/>
  <c r="BK89" i="17"/>
  <c r="BB90" i="17"/>
  <c r="BC90" i="17"/>
  <c r="BD90" i="17"/>
  <c r="BE90" i="17"/>
  <c r="BH91" i="17"/>
  <c r="BC91" i="17"/>
  <c r="BD91" i="17"/>
  <c r="BE91" i="17"/>
  <c r="BB92" i="17"/>
  <c r="BC92" i="17"/>
  <c r="BD92" i="17"/>
  <c r="BK92" i="17"/>
  <c r="BH93" i="17"/>
  <c r="BI93" i="17"/>
  <c r="BJ93" i="17"/>
  <c r="BK93" i="17"/>
  <c r="BH94" i="17"/>
  <c r="BC94" i="17"/>
  <c r="BD94" i="17"/>
  <c r="BE94" i="17"/>
  <c r="BB95" i="17"/>
  <c r="BI95" i="17"/>
  <c r="BJ95" i="17"/>
  <c r="BK95" i="17"/>
  <c r="BH96" i="17"/>
  <c r="BI96" i="17"/>
  <c r="BJ96" i="17"/>
  <c r="BE96" i="17"/>
  <c r="BH97" i="17"/>
  <c r="BI97" i="17"/>
  <c r="BJ97" i="17"/>
  <c r="BK97" i="17"/>
  <c r="BH98" i="17"/>
  <c r="BC98" i="17"/>
  <c r="BD98" i="17"/>
  <c r="BE98" i="17"/>
  <c r="BH99" i="17"/>
  <c r="BI99" i="17"/>
  <c r="BJ99" i="17"/>
  <c r="BK99" i="17"/>
  <c r="BB100" i="17"/>
  <c r="BC100" i="17"/>
  <c r="BD100" i="17"/>
  <c r="BE100" i="17"/>
  <c r="BH101" i="17"/>
  <c r="BI101" i="17"/>
  <c r="BD101" i="17"/>
  <c r="BE101" i="17"/>
  <c r="BB102" i="17"/>
  <c r="BC102" i="17"/>
  <c r="BD102" i="17"/>
  <c r="BK102" i="17"/>
  <c r="BB103" i="17"/>
  <c r="BC103" i="17"/>
  <c r="BD103" i="17"/>
  <c r="BE103" i="17"/>
  <c r="BB104" i="17"/>
  <c r="BC104" i="17"/>
  <c r="BD104" i="17"/>
  <c r="BE104" i="17"/>
  <c r="BH105" i="17"/>
  <c r="BI105" i="17"/>
  <c r="BJ105" i="17"/>
  <c r="BK105" i="17"/>
  <c r="BI77" i="17"/>
  <c r="BJ77" i="17"/>
  <c r="BE77" i="17"/>
  <c r="BH77" i="17"/>
  <c r="AO106" i="17"/>
  <c r="AN106" i="17"/>
  <c r="AM106" i="17"/>
  <c r="AL106" i="17"/>
  <c r="AP105" i="17"/>
  <c r="AP104" i="17"/>
  <c r="AP103" i="17"/>
  <c r="AP102" i="17"/>
  <c r="AP101" i="17"/>
  <c r="AP100" i="17"/>
  <c r="AP99" i="17"/>
  <c r="AP98" i="17"/>
  <c r="AP97" i="17"/>
  <c r="AP96" i="17"/>
  <c r="AP95" i="17"/>
  <c r="AP94" i="17"/>
  <c r="AP93" i="17"/>
  <c r="AP92" i="17"/>
  <c r="AP91" i="17"/>
  <c r="AP90" i="17"/>
  <c r="AP89" i="17"/>
  <c r="AP88" i="17"/>
  <c r="AP87" i="17"/>
  <c r="AP86" i="17"/>
  <c r="AP85" i="17"/>
  <c r="AP84" i="17"/>
  <c r="AP83" i="17"/>
  <c r="AP82" i="17"/>
  <c r="AP81" i="17"/>
  <c r="AP80" i="17"/>
  <c r="AP79" i="17"/>
  <c r="AP78" i="17"/>
  <c r="AP77" i="17"/>
  <c r="AJ106" i="17"/>
  <c r="AI106" i="17"/>
  <c r="AH106" i="17"/>
  <c r="AG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E106" i="17"/>
  <c r="AD106" i="17"/>
  <c r="AC106" i="17"/>
  <c r="AB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Z106" i="17"/>
  <c r="Y106" i="17"/>
  <c r="X106" i="17"/>
  <c r="W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U106" i="17"/>
  <c r="T106" i="17"/>
  <c r="S106" i="17"/>
  <c r="R106" i="17"/>
  <c r="V106" i="17" s="1"/>
  <c r="Q78" i="17"/>
  <c r="Q79" i="17"/>
  <c r="Q80" i="17"/>
  <c r="Q81" i="17"/>
  <c r="Q82" i="17"/>
  <c r="Q83" i="17"/>
  <c r="Q84" i="17"/>
  <c r="AU84" i="17" s="1"/>
  <c r="Q85" i="17"/>
  <c r="Q86" i="17"/>
  <c r="Q87" i="17"/>
  <c r="Q88" i="17"/>
  <c r="Q89" i="17"/>
  <c r="Q90" i="17"/>
  <c r="Q91" i="17"/>
  <c r="Q92" i="17"/>
  <c r="AU92" i="17" s="1"/>
  <c r="Q93" i="17"/>
  <c r="AU93" i="17" s="1"/>
  <c r="Q94" i="17"/>
  <c r="Q95" i="17"/>
  <c r="Q96" i="17"/>
  <c r="Q97" i="17"/>
  <c r="Q98" i="17"/>
  <c r="Q99" i="17"/>
  <c r="Q100" i="17"/>
  <c r="AU100" i="17" s="1"/>
  <c r="Q101" i="17"/>
  <c r="AU101" i="17" s="1"/>
  <c r="Q102" i="17"/>
  <c r="Q103" i="17"/>
  <c r="Q104" i="17"/>
  <c r="Q105" i="17"/>
  <c r="Q77" i="17"/>
  <c r="M106" i="17"/>
  <c r="N106" i="17"/>
  <c r="O106" i="17"/>
  <c r="P106" i="17"/>
  <c r="BH65" i="17"/>
  <c r="BI65" i="17"/>
  <c r="BJ65" i="17"/>
  <c r="BK65" i="17"/>
  <c r="BB66" i="17"/>
  <c r="BC66" i="17"/>
  <c r="BJ66" i="17"/>
  <c r="BK66" i="17"/>
  <c r="BH67" i="17"/>
  <c r="BC67" i="17"/>
  <c r="BJ67" i="17"/>
  <c r="BK67" i="17"/>
  <c r="BH68" i="17"/>
  <c r="BI68" i="17"/>
  <c r="BJ68" i="17"/>
  <c r="BE68" i="17"/>
  <c r="BH69" i="17"/>
  <c r="BD69" i="17"/>
  <c r="BE69" i="17"/>
  <c r="BB70" i="17"/>
  <c r="BI70" i="17"/>
  <c r="BJ70" i="17"/>
  <c r="BK70" i="17"/>
  <c r="BH71" i="17"/>
  <c r="BC71" i="17"/>
  <c r="BD71" i="17"/>
  <c r="BE71" i="17"/>
  <c r="BH72" i="17"/>
  <c r="BI72" i="17"/>
  <c r="BJ72" i="17"/>
  <c r="BK72" i="17"/>
  <c r="BB73" i="17"/>
  <c r="BC73" i="17"/>
  <c r="BJ73" i="17"/>
  <c r="BK73" i="17"/>
  <c r="BH74" i="17"/>
  <c r="BI74" i="17"/>
  <c r="BD74" i="17"/>
  <c r="BE74" i="17"/>
  <c r="BB75" i="17"/>
  <c r="BI75" i="17"/>
  <c r="BJ75" i="17"/>
  <c r="BK75" i="17"/>
  <c r="BD64" i="17"/>
  <c r="BK64" i="17"/>
  <c r="BH64" i="17"/>
  <c r="AO76" i="17"/>
  <c r="AN76" i="17"/>
  <c r="AM76" i="17"/>
  <c r="AL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J76" i="17"/>
  <c r="AI76" i="17"/>
  <c r="AH76" i="17"/>
  <c r="AG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E76" i="17"/>
  <c r="AD76" i="17"/>
  <c r="AC76" i="17"/>
  <c r="AB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Z76" i="17"/>
  <c r="Y76" i="17"/>
  <c r="X76" i="17"/>
  <c r="W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U76" i="17"/>
  <c r="T76" i="17"/>
  <c r="S76" i="17"/>
  <c r="R76" i="17"/>
  <c r="Q65" i="17"/>
  <c r="AU65" i="17" s="1"/>
  <c r="Q66" i="17"/>
  <c r="AU66" i="17" s="1"/>
  <c r="Q67" i="17"/>
  <c r="Q68" i="17"/>
  <c r="Q69" i="17"/>
  <c r="AU69" i="17" s="1"/>
  <c r="Q70" i="17"/>
  <c r="Q71" i="17"/>
  <c r="Q72" i="17"/>
  <c r="Q73" i="17"/>
  <c r="AU73" i="17" s="1"/>
  <c r="Q74" i="17"/>
  <c r="AU74" i="17" s="1"/>
  <c r="Q75" i="17"/>
  <c r="Q64" i="17"/>
  <c r="M76" i="17"/>
  <c r="N76" i="17"/>
  <c r="O76" i="17"/>
  <c r="P76" i="17"/>
  <c r="L76" i="17"/>
  <c r="BD128" i="17"/>
  <c r="BI130" i="17"/>
  <c r="BB125" i="17"/>
  <c r="BJ126" i="17"/>
  <c r="BC129" i="17"/>
  <c r="BE127" i="17"/>
  <c r="BK125" i="17"/>
  <c r="BJ123" i="17"/>
  <c r="BE130" i="17"/>
  <c r="BB129" i="17"/>
  <c r="BJ125" i="17"/>
  <c r="BI123" i="17"/>
  <c r="BD130" i="17"/>
  <c r="BC127" i="17"/>
  <c r="BB127" i="17"/>
  <c r="BE102" i="17"/>
  <c r="BB101" i="17"/>
  <c r="BC96" i="17"/>
  <c r="BH104" i="17"/>
  <c r="BI102" i="17"/>
  <c r="BK98" i="17"/>
  <c r="BK96" i="17"/>
  <c r="BE105" i="17"/>
  <c r="BE97" i="17"/>
  <c r="BB96" i="17"/>
  <c r="BH102" i="17"/>
  <c r="BB99" i="17"/>
  <c r="BK103" i="17"/>
  <c r="BH100" i="17"/>
  <c r="BI98" i="17"/>
  <c r="BC97" i="17"/>
  <c r="BK101" i="17"/>
  <c r="BB105" i="17"/>
  <c r="BK104" i="17"/>
  <c r="BH103" i="17"/>
  <c r="BE114" i="17"/>
  <c r="BE81" i="17"/>
  <c r="BD122" i="17"/>
  <c r="BD117" i="17"/>
  <c r="BD116" i="17"/>
  <c r="BD111" i="17"/>
  <c r="BC111" i="17"/>
  <c r="BI116" i="17"/>
  <c r="BC119" i="17"/>
  <c r="BC121" i="17"/>
  <c r="BB124" i="17"/>
  <c r="BH121" i="17"/>
  <c r="BB119" i="17"/>
  <c r="BH117" i="17"/>
  <c r="BH113" i="17"/>
  <c r="BC107" i="17"/>
  <c r="BI86" i="17"/>
  <c r="BC82" i="17"/>
  <c r="BC81" i="17"/>
  <c r="BC80" i="17"/>
  <c r="BE85" i="17"/>
  <c r="BE84" i="17"/>
  <c r="BE82" i="17"/>
  <c r="BE92" i="17"/>
  <c r="BE95" i="17"/>
  <c r="BH95" i="17"/>
  <c r="BH86" i="17"/>
  <c r="BH78" i="17"/>
  <c r="BD66" i="17"/>
  <c r="BH70" i="17"/>
  <c r="BH66" i="17"/>
  <c r="BD121" i="17"/>
  <c r="BJ115" i="17"/>
  <c r="BI115" i="17"/>
  <c r="BH115" i="17"/>
  <c r="BE112" i="17"/>
  <c r="BC112" i="17"/>
  <c r="BE111" i="17"/>
  <c r="BK108" i="17"/>
  <c r="BJ108" i="17"/>
  <c r="BB108" i="17"/>
  <c r="BE107" i="17"/>
  <c r="BB107" i="17"/>
  <c r="BE109" i="17"/>
  <c r="BD109" i="17"/>
  <c r="BH109" i="17"/>
  <c r="BK110" i="17"/>
  <c r="BJ110" i="17"/>
  <c r="BI110" i="17"/>
  <c r="BH110" i="17"/>
  <c r="BD114" i="17"/>
  <c r="BC114" i="17"/>
  <c r="BB114" i="17"/>
  <c r="BD113" i="17"/>
  <c r="BC113" i="17"/>
  <c r="BJ120" i="17"/>
  <c r="BB120" i="17"/>
  <c r="BD118" i="17"/>
  <c r="BC118" i="17"/>
  <c r="BB118" i="17"/>
  <c r="BI122" i="17"/>
  <c r="BB122" i="17"/>
  <c r="BK116" i="17"/>
  <c r="BB116" i="17"/>
  <c r="BB94" i="17"/>
  <c r="BK94" i="17"/>
  <c r="BI94" i="17"/>
  <c r="BE93" i="17"/>
  <c r="BC93" i="17"/>
  <c r="BB93" i="17"/>
  <c r="BK90" i="17"/>
  <c r="BI90" i="17"/>
  <c r="BH90" i="17"/>
  <c r="BE89" i="17"/>
  <c r="BC89" i="17"/>
  <c r="BB89" i="17"/>
  <c r="BK88" i="17"/>
  <c r="BI88" i="17"/>
  <c r="BH88" i="17"/>
  <c r="BC85" i="17"/>
  <c r="BH85" i="17"/>
  <c r="BE83" i="17"/>
  <c r="BC83" i="17"/>
  <c r="BB83" i="17"/>
  <c r="BB80" i="17"/>
  <c r="BB82" i="17"/>
  <c r="BE80" i="17"/>
  <c r="BE79" i="17"/>
  <c r="BC79" i="17"/>
  <c r="BB79" i="17"/>
  <c r="BC95" i="17"/>
  <c r="BI92" i="17"/>
  <c r="BH92" i="17"/>
  <c r="BK91" i="17"/>
  <c r="BI91" i="17"/>
  <c r="BB91" i="17"/>
  <c r="BK87" i="17"/>
  <c r="BC87" i="17"/>
  <c r="BB87" i="17"/>
  <c r="BE86" i="17"/>
  <c r="BI84" i="17"/>
  <c r="BH84" i="17"/>
  <c r="BH81" i="17"/>
  <c r="BE78" i="17"/>
  <c r="BC78" i="17"/>
  <c r="BC77" i="17"/>
  <c r="BB77" i="17"/>
  <c r="AQ106" i="17"/>
  <c r="BD65" i="17"/>
  <c r="BC65" i="17"/>
  <c r="BB65" i="17"/>
  <c r="BE64" i="17"/>
  <c r="BI64" i="17"/>
  <c r="BC64" i="17"/>
  <c r="BB64" i="17"/>
  <c r="BH47" i="17"/>
  <c r="BD47" i="17"/>
  <c r="BH48" i="17"/>
  <c r="BK48" i="17"/>
  <c r="BH49" i="17"/>
  <c r="BD49" i="17"/>
  <c r="BK49" i="17"/>
  <c r="BH50" i="17"/>
  <c r="BK50" i="17"/>
  <c r="BH51" i="17"/>
  <c r="BD51" i="17"/>
  <c r="BH52" i="17"/>
  <c r="BK52" i="17"/>
  <c r="BB53" i="17"/>
  <c r="BI53" i="17"/>
  <c r="BJ53" i="17"/>
  <c r="BK53" i="17"/>
  <c r="BB54" i="17"/>
  <c r="BC54" i="17"/>
  <c r="BD54" i="17"/>
  <c r="BE54" i="17"/>
  <c r="BB55" i="17"/>
  <c r="BI55" i="17"/>
  <c r="BD55" i="17"/>
  <c r="BE55" i="17"/>
  <c r="BB56" i="17"/>
  <c r="BI56" i="17"/>
  <c r="BJ56" i="17"/>
  <c r="BK56" i="17"/>
  <c r="BH57" i="17"/>
  <c r="BC57" i="17"/>
  <c r="BD57" i="17"/>
  <c r="BE57" i="17"/>
  <c r="BB58" i="17"/>
  <c r="BC58" i="17"/>
  <c r="BJ58" i="17"/>
  <c r="BE58" i="17"/>
  <c r="BB59" i="17"/>
  <c r="BD59" i="17"/>
  <c r="BE59" i="17"/>
  <c r="BB60" i="17"/>
  <c r="BI60" i="17"/>
  <c r="BD60" i="17"/>
  <c r="BE60" i="17"/>
  <c r="BB61" i="17"/>
  <c r="BI61" i="17"/>
  <c r="BJ61" i="17"/>
  <c r="BE61" i="17"/>
  <c r="BB62" i="17"/>
  <c r="BC62" i="17"/>
  <c r="BD62" i="17"/>
  <c r="BE62" i="17"/>
  <c r="BC46" i="17"/>
  <c r="BE46" i="17"/>
  <c r="BH46" i="17"/>
  <c r="AO63" i="17"/>
  <c r="AN63" i="17"/>
  <c r="AM63" i="17"/>
  <c r="AL63" i="17"/>
  <c r="AP62" i="17"/>
  <c r="AP61" i="17"/>
  <c r="AP60" i="17"/>
  <c r="AP59" i="17"/>
  <c r="AP58" i="17"/>
  <c r="AP57" i="17"/>
  <c r="AP56" i="17"/>
  <c r="AP55" i="17"/>
  <c r="AP54" i="17"/>
  <c r="AP53" i="17"/>
  <c r="AP52" i="17"/>
  <c r="AP51" i="17"/>
  <c r="AP50" i="17"/>
  <c r="AP49" i="17"/>
  <c r="AP48" i="17"/>
  <c r="AP47" i="17"/>
  <c r="AP46" i="17"/>
  <c r="AJ63" i="17"/>
  <c r="AI63" i="17"/>
  <c r="AH63" i="17"/>
  <c r="AG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E63" i="17"/>
  <c r="AD63" i="17"/>
  <c r="AC63" i="17"/>
  <c r="AB63" i="17"/>
  <c r="AF62" i="17"/>
  <c r="AF61" i="17"/>
  <c r="AF60" i="17"/>
  <c r="AF59" i="17"/>
  <c r="AF58" i="17"/>
  <c r="AF57" i="17"/>
  <c r="AF56" i="17"/>
  <c r="AF55" i="17"/>
  <c r="AF53" i="17"/>
  <c r="AF52" i="17"/>
  <c r="AF51" i="17"/>
  <c r="AF50" i="17"/>
  <c r="AF49" i="17"/>
  <c r="AF48" i="17"/>
  <c r="AF47" i="17"/>
  <c r="AF46" i="17"/>
  <c r="Z63" i="17"/>
  <c r="Y63" i="17"/>
  <c r="X63" i="17"/>
  <c r="W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U63" i="17"/>
  <c r="T63" i="17"/>
  <c r="S63" i="17"/>
  <c r="R63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46" i="17"/>
  <c r="M63" i="17"/>
  <c r="N63" i="17"/>
  <c r="O63" i="17"/>
  <c r="P63" i="17"/>
  <c r="I63" i="17"/>
  <c r="G131" i="8" s="1"/>
  <c r="BB30" i="17"/>
  <c r="BJ30" i="17"/>
  <c r="BE30" i="17"/>
  <c r="BC31" i="17"/>
  <c r="BD31" i="17"/>
  <c r="BE31" i="17"/>
  <c r="BB32" i="17"/>
  <c r="BD32" i="17"/>
  <c r="BE32" i="17"/>
  <c r="BH33" i="17"/>
  <c r="BC33" i="17"/>
  <c r="BD33" i="17"/>
  <c r="BE33" i="17"/>
  <c r="BH34" i="17"/>
  <c r="BC34" i="17"/>
  <c r="BJ34" i="17"/>
  <c r="BK34" i="17"/>
  <c r="BB35" i="17"/>
  <c r="BC35" i="17"/>
  <c r="BJ35" i="17"/>
  <c r="BE35" i="17"/>
  <c r="BB36" i="17"/>
  <c r="BC36" i="17"/>
  <c r="BJ36" i="17"/>
  <c r="BK36" i="17"/>
  <c r="BH37" i="17"/>
  <c r="BC37" i="17"/>
  <c r="BD37" i="17"/>
  <c r="BE37" i="17"/>
  <c r="BB38" i="17"/>
  <c r="BC38" i="17"/>
  <c r="BJ38" i="17"/>
  <c r="BK38" i="17"/>
  <c r="BB39" i="17"/>
  <c r="BC39" i="17"/>
  <c r="BJ39" i="17"/>
  <c r="BE39" i="17"/>
  <c r="BB40" i="17"/>
  <c r="BC40" i="17"/>
  <c r="BD40" i="17"/>
  <c r="BE40" i="17"/>
  <c r="BB41" i="17"/>
  <c r="BC41" i="17"/>
  <c r="BD41" i="17"/>
  <c r="BK41" i="17"/>
  <c r="BB42" i="17"/>
  <c r="BI42" i="17"/>
  <c r="BD42" i="17"/>
  <c r="BK42" i="17"/>
  <c r="BH43" i="17"/>
  <c r="BI43" i="17"/>
  <c r="BJ43" i="17"/>
  <c r="BE43" i="17"/>
  <c r="BB44" i="17"/>
  <c r="BC44" i="17"/>
  <c r="BD44" i="17"/>
  <c r="BK44" i="17"/>
  <c r="BD28" i="17"/>
  <c r="BE28" i="17"/>
  <c r="BB28" i="17"/>
  <c r="AO45" i="17"/>
  <c r="AN45" i="17"/>
  <c r="AM45" i="17"/>
  <c r="AL45" i="17"/>
  <c r="AP44" i="17"/>
  <c r="AP43" i="17"/>
  <c r="AP42" i="17"/>
  <c r="AP41" i="17"/>
  <c r="AP40" i="17"/>
  <c r="AP39" i="17"/>
  <c r="AP38" i="17"/>
  <c r="AP37" i="17"/>
  <c r="AP36" i="17"/>
  <c r="AP35" i="17"/>
  <c r="AP34" i="17"/>
  <c r="AP33" i="17"/>
  <c r="AP32" i="17"/>
  <c r="AP31" i="17"/>
  <c r="AP30" i="17"/>
  <c r="AP29" i="17"/>
  <c r="AP28" i="17"/>
  <c r="AJ45" i="17"/>
  <c r="AI45" i="17"/>
  <c r="AH45" i="17"/>
  <c r="AG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E45" i="17"/>
  <c r="AD45" i="17"/>
  <c r="AC45" i="17"/>
  <c r="AB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29" i="17"/>
  <c r="AF28" i="17"/>
  <c r="Z45" i="17"/>
  <c r="Y45" i="17"/>
  <c r="X45" i="17"/>
  <c r="W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R45" i="17"/>
  <c r="V28" i="17"/>
  <c r="U45" i="17"/>
  <c r="T45" i="17"/>
  <c r="S45" i="17"/>
  <c r="V29" i="17"/>
  <c r="Q44" i="17"/>
  <c r="Q29" i="17"/>
  <c r="Q30" i="17"/>
  <c r="Q31" i="17"/>
  <c r="Q32" i="17"/>
  <c r="Q33" i="17"/>
  <c r="Q34" i="17"/>
  <c r="Q35" i="17"/>
  <c r="Q37" i="17"/>
  <c r="Q38" i="17"/>
  <c r="AU38" i="17" s="1"/>
  <c r="Q39" i="17"/>
  <c r="Q40" i="17"/>
  <c r="Q41" i="17"/>
  <c r="Q42" i="17"/>
  <c r="Q43" i="17"/>
  <c r="Q28" i="17"/>
  <c r="N45" i="17"/>
  <c r="O45" i="17"/>
  <c r="P45" i="17"/>
  <c r="M45" i="17"/>
  <c r="BK51" i="17"/>
  <c r="BE51" i="17"/>
  <c r="BI51" i="17"/>
  <c r="BC51" i="17"/>
  <c r="BJ50" i="17"/>
  <c r="BD50" i="17"/>
  <c r="BI50" i="17"/>
  <c r="BC50" i="17"/>
  <c r="BI49" i="17"/>
  <c r="BC49" i="17"/>
  <c r="BJ48" i="17"/>
  <c r="BD48" i="17"/>
  <c r="BI48" i="17"/>
  <c r="BC48" i="17"/>
  <c r="BJ52" i="17"/>
  <c r="BD52" i="17"/>
  <c r="BI52" i="17"/>
  <c r="BC52" i="17"/>
  <c r="BK47" i="17"/>
  <c r="BE47" i="17"/>
  <c r="BJ47" i="17"/>
  <c r="BI47" i="17"/>
  <c r="BC47" i="17"/>
  <c r="BJ46" i="17"/>
  <c r="BD46" i="17"/>
  <c r="BI34" i="17"/>
  <c r="BB33" i="17"/>
  <c r="BI32" i="17"/>
  <c r="BC32" i="17"/>
  <c r="BJ31" i="17"/>
  <c r="BB31" i="17"/>
  <c r="BH31" i="17"/>
  <c r="BI30" i="17"/>
  <c r="BC30" i="17"/>
  <c r="BI28" i="17"/>
  <c r="BC28" i="17"/>
  <c r="BI18" i="17"/>
  <c r="BD18" i="17"/>
  <c r="BK18" i="17"/>
  <c r="BJ19" i="17"/>
  <c r="BK19" i="17"/>
  <c r="BJ20" i="17"/>
  <c r="BK20" i="17"/>
  <c r="BI21" i="17"/>
  <c r="BD21" i="17"/>
  <c r="BE21" i="17"/>
  <c r="BI22" i="17"/>
  <c r="BJ22" i="17"/>
  <c r="BK22" i="17"/>
  <c r="BC23" i="17"/>
  <c r="BJ23" i="17"/>
  <c r="BK23" i="17"/>
  <c r="BC24" i="17"/>
  <c r="BD24" i="17"/>
  <c r="BE24" i="17"/>
  <c r="BI25" i="17"/>
  <c r="BJ25" i="17"/>
  <c r="BE25" i="17"/>
  <c r="BC26" i="17"/>
  <c r="BJ26" i="17"/>
  <c r="BE26" i="17"/>
  <c r="BH19" i="17"/>
  <c r="BH20" i="17"/>
  <c r="BH21" i="17"/>
  <c r="BH22" i="17"/>
  <c r="BH23" i="17"/>
  <c r="BB24" i="17"/>
  <c r="BH25" i="17"/>
  <c r="BE22" i="17"/>
  <c r="BC22" i="17"/>
  <c r="BD20" i="17"/>
  <c r="BD19" i="17"/>
  <c r="BI19" i="17"/>
  <c r="V26" i="17"/>
  <c r="V24" i="17"/>
  <c r="V23" i="17"/>
  <c r="V22" i="17"/>
  <c r="V21" i="17"/>
  <c r="V20" i="17"/>
  <c r="V19" i="17"/>
  <c r="V18" i="17"/>
  <c r="AP26" i="17"/>
  <c r="AP25" i="17"/>
  <c r="AP24" i="17"/>
  <c r="AP23" i="17"/>
  <c r="AP22" i="17"/>
  <c r="AP21" i="17"/>
  <c r="AP20" i="17"/>
  <c r="AP19" i="17"/>
  <c r="AP18" i="17"/>
  <c r="AK26" i="17"/>
  <c r="AK25" i="17"/>
  <c r="AK24" i="17"/>
  <c r="AK23" i="17"/>
  <c r="AK22" i="17"/>
  <c r="AK21" i="17"/>
  <c r="AK20" i="17"/>
  <c r="AK19" i="17"/>
  <c r="AK18" i="17"/>
  <c r="AF26" i="17"/>
  <c r="AF25" i="17"/>
  <c r="AF24" i="17"/>
  <c r="AF23" i="17"/>
  <c r="AF22" i="17"/>
  <c r="AF21" i="17"/>
  <c r="AF20" i="17"/>
  <c r="AF18" i="17"/>
  <c r="AA26" i="17"/>
  <c r="AA25" i="17"/>
  <c r="AA24" i="17"/>
  <c r="AA23" i="17"/>
  <c r="AA22" i="17"/>
  <c r="AA21" i="17"/>
  <c r="AA20" i="17"/>
  <c r="AA19" i="17"/>
  <c r="AA18" i="17"/>
  <c r="Q19" i="17"/>
  <c r="Q20" i="17"/>
  <c r="Q21" i="17"/>
  <c r="Q22" i="17"/>
  <c r="Q23" i="17"/>
  <c r="Q24" i="17"/>
  <c r="Q25" i="17"/>
  <c r="Q26" i="17"/>
  <c r="N133" i="17"/>
  <c r="O133" i="17"/>
  <c r="P133" i="17"/>
  <c r="I106" i="17"/>
  <c r="J76" i="17"/>
  <c r="H132" i="8" s="1"/>
  <c r="K76" i="17"/>
  <c r="I132" i="8" s="1"/>
  <c r="I76" i="17"/>
  <c r="G132" i="8" s="1"/>
  <c r="J63" i="17"/>
  <c r="H131" i="8" s="1"/>
  <c r="K63" i="17"/>
  <c r="I131" i="8" s="1"/>
  <c r="L63" i="17"/>
  <c r="I27" i="17"/>
  <c r="G129" i="8" s="1"/>
  <c r="E4" i="18"/>
  <c r="E5" i="18"/>
  <c r="B5" i="18"/>
  <c r="B4" i="18"/>
  <c r="H16" i="4"/>
  <c r="F13" i="10" s="1"/>
  <c r="C5" i="10"/>
  <c r="B5" i="10"/>
  <c r="C4" i="10"/>
  <c r="B4" i="10"/>
  <c r="B13" i="10"/>
  <c r="B8" i="10"/>
  <c r="E150" i="17"/>
  <c r="H172" i="17"/>
  <c r="J67" i="8" s="1"/>
  <c r="F172" i="17"/>
  <c r="H67" i="8" s="1"/>
  <c r="E172" i="17"/>
  <c r="G67" i="8" s="1"/>
  <c r="D171" i="17"/>
  <c r="H165" i="17"/>
  <c r="E165" i="17"/>
  <c r="D164" i="17"/>
  <c r="H162" i="17"/>
  <c r="F162" i="17"/>
  <c r="E162" i="17"/>
  <c r="D161" i="17"/>
  <c r="H156" i="17"/>
  <c r="F156" i="17"/>
  <c r="D155" i="17"/>
  <c r="H153" i="17"/>
  <c r="F153" i="17"/>
  <c r="E153" i="17"/>
  <c r="G65" i="8" s="1"/>
  <c r="D152" i="17"/>
  <c r="H150" i="17"/>
  <c r="F150" i="17"/>
  <c r="D149" i="17"/>
  <c r="H144" i="17"/>
  <c r="J64" i="8" s="1"/>
  <c r="D143" i="17"/>
  <c r="J106" i="17"/>
  <c r="K106" i="17"/>
  <c r="L106" i="17"/>
  <c r="BE18" i="17"/>
  <c r="J27" i="17"/>
  <c r="H129" i="8" s="1"/>
  <c r="K27" i="17"/>
  <c r="I129" i="8" s="1"/>
  <c r="L27" i="17"/>
  <c r="F6" i="17"/>
  <c r="C6" i="17"/>
  <c r="C5" i="17"/>
  <c r="E135" i="13"/>
  <c r="E134" i="13"/>
  <c r="E133" i="13"/>
  <c r="E132" i="13"/>
  <c r="E131" i="13"/>
  <c r="E130" i="13"/>
  <c r="E129" i="13"/>
  <c r="E128" i="13"/>
  <c r="E127" i="13"/>
  <c r="E126" i="13"/>
  <c r="E125" i="13"/>
  <c r="E123" i="13"/>
  <c r="E122" i="13"/>
  <c r="E121" i="13"/>
  <c r="E120" i="13"/>
  <c r="E119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96" i="13"/>
  <c r="E93" i="13"/>
  <c r="E92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94" i="13"/>
  <c r="E91" i="13"/>
  <c r="E95" i="13"/>
  <c r="D8" i="1"/>
  <c r="C8" i="1"/>
  <c r="D7" i="1"/>
  <c r="C7" i="1"/>
  <c r="AL30" i="4"/>
  <c r="AK30" i="4"/>
  <c r="AJ30" i="4"/>
  <c r="E6" i="4"/>
  <c r="B6" i="4"/>
  <c r="E5" i="4"/>
  <c r="B5" i="4"/>
  <c r="D165" i="17" l="1"/>
  <c r="AU132" i="17"/>
  <c r="AU124" i="17"/>
  <c r="AU116" i="17"/>
  <c r="H65" i="8"/>
  <c r="AU131" i="17"/>
  <c r="AU123" i="17"/>
  <c r="AU114" i="17"/>
  <c r="BF114" i="17" s="1"/>
  <c r="BL110" i="17"/>
  <c r="AU39" i="17"/>
  <c r="AU30" i="17"/>
  <c r="V45" i="17"/>
  <c r="AU60" i="17"/>
  <c r="AU52" i="17"/>
  <c r="AU128" i="17"/>
  <c r="AU120" i="17"/>
  <c r="AU111" i="17"/>
  <c r="AU20" i="17"/>
  <c r="AU36" i="17"/>
  <c r="BL84" i="17"/>
  <c r="AU19" i="17"/>
  <c r="AU49" i="17"/>
  <c r="C154" i="13"/>
  <c r="E154" i="13"/>
  <c r="D154" i="13"/>
  <c r="F154" i="13"/>
  <c r="E118" i="13"/>
  <c r="J134" i="8"/>
  <c r="F134" i="8"/>
  <c r="AU29" i="17"/>
  <c r="AU51" i="17"/>
  <c r="AU122" i="17"/>
  <c r="J133" i="8"/>
  <c r="F133" i="8"/>
  <c r="J65" i="8"/>
  <c r="AU26" i="17"/>
  <c r="AU37" i="17"/>
  <c r="AU44" i="17"/>
  <c r="AU58" i="17"/>
  <c r="AU50" i="17"/>
  <c r="AU75" i="17"/>
  <c r="BF75" i="17" s="1"/>
  <c r="AU67" i="17"/>
  <c r="AU99" i="17"/>
  <c r="AU91" i="17"/>
  <c r="AU83" i="17"/>
  <c r="BF83" i="17" s="1"/>
  <c r="AU129" i="17"/>
  <c r="BF129" i="17" s="1"/>
  <c r="AU121" i="17"/>
  <c r="AU112" i="17"/>
  <c r="AU115" i="17"/>
  <c r="BF115" i="17" s="1"/>
  <c r="AT27" i="17"/>
  <c r="J26" i="1"/>
  <c r="G134" i="8"/>
  <c r="F64" i="8"/>
  <c r="AU59" i="17"/>
  <c r="AU113" i="17"/>
  <c r="BF113" i="17" s="1"/>
  <c r="N25" i="1"/>
  <c r="I133" i="8"/>
  <c r="F67" i="8"/>
  <c r="AU25" i="17"/>
  <c r="AU28" i="17"/>
  <c r="AU35" i="17"/>
  <c r="AU57" i="17"/>
  <c r="AU77" i="17"/>
  <c r="AU98" i="17"/>
  <c r="AU90" i="17"/>
  <c r="BF90" i="17" s="1"/>
  <c r="AU82" i="17"/>
  <c r="J130" i="8"/>
  <c r="F130" i="8"/>
  <c r="AU24" i="17"/>
  <c r="AU81" i="17"/>
  <c r="AU119" i="17"/>
  <c r="L26" i="1"/>
  <c r="H134" i="8"/>
  <c r="H128" i="8" s="1"/>
  <c r="AU64" i="17"/>
  <c r="BF64" i="17" s="1"/>
  <c r="L25" i="1"/>
  <c r="H133" i="8"/>
  <c r="J132" i="8"/>
  <c r="F132" i="8"/>
  <c r="AU97" i="17"/>
  <c r="BF97" i="17" s="1"/>
  <c r="AU127" i="17"/>
  <c r="D144" i="17"/>
  <c r="F65" i="8"/>
  <c r="AU23" i="17"/>
  <c r="V27" i="17"/>
  <c r="AU18" i="17"/>
  <c r="AU42" i="17"/>
  <c r="AU33" i="17"/>
  <c r="AU46" i="17"/>
  <c r="AU55" i="17"/>
  <c r="AU47" i="17"/>
  <c r="AU72" i="17"/>
  <c r="BF72" i="17" s="1"/>
  <c r="V76" i="17"/>
  <c r="AU104" i="17"/>
  <c r="BF104" i="17" s="1"/>
  <c r="AU96" i="17"/>
  <c r="BF96" i="17" s="1"/>
  <c r="AU88" i="17"/>
  <c r="AU80" i="17"/>
  <c r="BF80" i="17" s="1"/>
  <c r="AU126" i="17"/>
  <c r="AU118" i="17"/>
  <c r="AU109" i="17"/>
  <c r="BF109" i="17" s="1"/>
  <c r="J131" i="8"/>
  <c r="F131" i="8"/>
  <c r="AU68" i="17"/>
  <c r="BF68" i="17" s="1"/>
  <c r="AU130" i="17"/>
  <c r="AU34" i="17"/>
  <c r="AU56" i="17"/>
  <c r="AU89" i="17"/>
  <c r="AU110" i="17"/>
  <c r="BF110" i="17" s="1"/>
  <c r="J129" i="8"/>
  <c r="F129" i="8"/>
  <c r="E166" i="17"/>
  <c r="G66" i="8" s="1"/>
  <c r="G63" i="8" s="1"/>
  <c r="H166" i="17"/>
  <c r="J66" i="8" s="1"/>
  <c r="J25" i="1"/>
  <c r="G133" i="8"/>
  <c r="AU22" i="17"/>
  <c r="AU41" i="17"/>
  <c r="AU32" i="17"/>
  <c r="AU62" i="17"/>
  <c r="AU54" i="17"/>
  <c r="V63" i="17"/>
  <c r="AU71" i="17"/>
  <c r="AU103" i="17"/>
  <c r="BF103" i="17" s="1"/>
  <c r="AU95" i="17"/>
  <c r="AU87" i="17"/>
  <c r="BF87" i="17" s="1"/>
  <c r="AU79" i="17"/>
  <c r="BF79" i="17" s="1"/>
  <c r="AU107" i="17"/>
  <c r="AU125" i="17"/>
  <c r="BF125" i="17" s="1"/>
  <c r="AU117" i="17"/>
  <c r="AU108" i="17"/>
  <c r="BF108" i="17" s="1"/>
  <c r="BF116" i="17"/>
  <c r="AQ27" i="17"/>
  <c r="BF85" i="17"/>
  <c r="AU85" i="17"/>
  <c r="AU43" i="17"/>
  <c r="AU48" i="17"/>
  <c r="AU105" i="17"/>
  <c r="BF105" i="17" s="1"/>
  <c r="I128" i="8"/>
  <c r="AU21" i="17"/>
  <c r="AU40" i="17"/>
  <c r="AU31" i="17"/>
  <c r="AU61" i="17"/>
  <c r="AU53" i="17"/>
  <c r="AU70" i="17"/>
  <c r="BF70" i="17" s="1"/>
  <c r="AU102" i="17"/>
  <c r="AU94" i="17"/>
  <c r="BF94" i="17" s="1"/>
  <c r="AU86" i="17"/>
  <c r="BF86" i="17" s="1"/>
  <c r="AU78" i="17"/>
  <c r="BF78" i="17" s="1"/>
  <c r="AR27" i="17"/>
  <c r="E20" i="13"/>
  <c r="F16" i="4"/>
  <c r="D13" i="10" s="1"/>
  <c r="G130" i="8"/>
  <c r="E124" i="13"/>
  <c r="BL115" i="17"/>
  <c r="BL70" i="17"/>
  <c r="D156" i="17"/>
  <c r="AT106" i="17"/>
  <c r="BE113" i="17"/>
  <c r="BB131" i="17"/>
  <c r="BB123" i="17"/>
  <c r="N26" i="1"/>
  <c r="BD78" i="17"/>
  <c r="BE118" i="17"/>
  <c r="BB112" i="17"/>
  <c r="BB69" i="17"/>
  <c r="BF69" i="17"/>
  <c r="D172" i="17"/>
  <c r="D153" i="17"/>
  <c r="D162" i="17"/>
  <c r="BJ21" i="17"/>
  <c r="BJ33" i="17"/>
  <c r="BB67" i="17"/>
  <c r="BD127" i="17"/>
  <c r="BF118" i="17"/>
  <c r="D150" i="17"/>
  <c r="BI120" i="17"/>
  <c r="BL120" i="17" s="1"/>
  <c r="BE126" i="17"/>
  <c r="BJ71" i="17"/>
  <c r="BF74" i="17"/>
  <c r="AP106" i="17"/>
  <c r="BD131" i="17"/>
  <c r="Q63" i="17"/>
  <c r="BE23" i="17"/>
  <c r="BC108" i="17"/>
  <c r="BF124" i="17"/>
  <c r="BJ64" i="17"/>
  <c r="BK77" i="17"/>
  <c r="BL77" i="17" s="1"/>
  <c r="BJ100" i="17"/>
  <c r="BF102" i="17"/>
  <c r="BC126" i="17"/>
  <c r="BC18" i="17"/>
  <c r="BJ101" i="17"/>
  <c r="BF67" i="17"/>
  <c r="BL72" i="17"/>
  <c r="BF101" i="17"/>
  <c r="BF82" i="17"/>
  <c r="BF89" i="17"/>
  <c r="BF132" i="17"/>
  <c r="AQ133" i="17"/>
  <c r="BD75" i="17"/>
  <c r="BK131" i="17"/>
  <c r="AF45" i="17"/>
  <c r="AK45" i="17"/>
  <c r="BD79" i="17"/>
  <c r="BD105" i="17"/>
  <c r="BF66" i="17"/>
  <c r="AA106" i="17"/>
  <c r="BF93" i="17"/>
  <c r="AF106" i="17"/>
  <c r="BF92" i="17"/>
  <c r="BF100" i="17"/>
  <c r="BF131" i="17"/>
  <c r="BF123" i="17"/>
  <c r="BC72" i="17"/>
  <c r="BL121" i="17"/>
  <c r="BK31" i="17"/>
  <c r="BK33" i="17"/>
  <c r="BI109" i="17"/>
  <c r="BI117" i="17"/>
  <c r="BL117" i="17" s="1"/>
  <c r="BF73" i="17"/>
  <c r="BF99" i="17"/>
  <c r="BF91" i="17"/>
  <c r="BF95" i="17"/>
  <c r="BF130" i="17"/>
  <c r="AT133" i="17"/>
  <c r="BI125" i="17"/>
  <c r="BL125" i="17" s="1"/>
  <c r="BD70" i="17"/>
  <c r="BD85" i="17"/>
  <c r="BJ103" i="17"/>
  <c r="BF98" i="17"/>
  <c r="BL86" i="17"/>
  <c r="BE67" i="17"/>
  <c r="AA133" i="17"/>
  <c r="BB21" i="17"/>
  <c r="BI29" i="17"/>
  <c r="AF63" i="17"/>
  <c r="AA45" i="17"/>
  <c r="BL116" i="17"/>
  <c r="BD99" i="17"/>
  <c r="BD132" i="17"/>
  <c r="BF71" i="17"/>
  <c r="AA76" i="17"/>
  <c r="AF76" i="17"/>
  <c r="AK76" i="17"/>
  <c r="AP76" i="17"/>
  <c r="AR76" i="17"/>
  <c r="BF81" i="17"/>
  <c r="AK106" i="17"/>
  <c r="BF128" i="17"/>
  <c r="BF122" i="17"/>
  <c r="AR133" i="17"/>
  <c r="BL118" i="17"/>
  <c r="BD129" i="17"/>
  <c r="AA27" i="17"/>
  <c r="AF27" i="17"/>
  <c r="AS76" i="17"/>
  <c r="BD112" i="17"/>
  <c r="BJ124" i="17"/>
  <c r="BJ133" i="17" s="1"/>
  <c r="BF88" i="17"/>
  <c r="BL96" i="17"/>
  <c r="BL82" i="17"/>
  <c r="BL80" i="17"/>
  <c r="BF127" i="17"/>
  <c r="BF119" i="17"/>
  <c r="Q133" i="17"/>
  <c r="V133" i="17"/>
  <c r="BF121" i="17"/>
  <c r="BF117" i="17"/>
  <c r="AF133" i="17"/>
  <c r="BF120" i="17"/>
  <c r="BI131" i="17"/>
  <c r="BB126" i="17"/>
  <c r="BL119" i="17"/>
  <c r="BJ74" i="17"/>
  <c r="AK27" i="17"/>
  <c r="BB111" i="17"/>
  <c r="BD119" i="17"/>
  <c r="BF126" i="17"/>
  <c r="AK133" i="17"/>
  <c r="AP133" i="17"/>
  <c r="BH130" i="17"/>
  <c r="BL130" i="17" s="1"/>
  <c r="BH73" i="17"/>
  <c r="F166" i="17"/>
  <c r="BL127" i="17"/>
  <c r="BL108" i="17"/>
  <c r="BL126" i="17"/>
  <c r="BL114" i="17"/>
  <c r="BL111" i="17"/>
  <c r="BL128" i="17"/>
  <c r="BL109" i="17"/>
  <c r="BL113" i="17"/>
  <c r="BE121" i="17"/>
  <c r="BI107" i="17"/>
  <c r="BB132" i="17"/>
  <c r="BE128" i="17"/>
  <c r="BB128" i="17"/>
  <c r="BE120" i="17"/>
  <c r="BC132" i="17"/>
  <c r="BK129" i="17"/>
  <c r="BL129" i="17" s="1"/>
  <c r="BK124" i="17"/>
  <c r="BK122" i="17"/>
  <c r="BL122" i="17" s="1"/>
  <c r="BF112" i="17"/>
  <c r="BF111" i="17"/>
  <c r="BE117" i="17"/>
  <c r="BH107" i="17"/>
  <c r="BK132" i="17"/>
  <c r="BL132" i="17" s="1"/>
  <c r="BC124" i="17"/>
  <c r="BD107" i="17"/>
  <c r="BK123" i="17"/>
  <c r="BL123" i="17" s="1"/>
  <c r="AS133" i="17"/>
  <c r="BE119" i="17"/>
  <c r="BL95" i="17"/>
  <c r="BL105" i="17"/>
  <c r="BL101" i="17"/>
  <c r="BL99" i="17"/>
  <c r="BL97" i="17"/>
  <c r="BL93" i="17"/>
  <c r="BL89" i="17"/>
  <c r="BL87" i="17"/>
  <c r="BL83" i="17"/>
  <c r="BL79" i="17"/>
  <c r="BL85" i="17"/>
  <c r="BH106" i="17"/>
  <c r="BL78" i="17"/>
  <c r="BL81" i="17"/>
  <c r="BC101" i="17"/>
  <c r="BD77" i="17"/>
  <c r="BD97" i="17"/>
  <c r="BE99" i="17"/>
  <c r="BE106" i="17" s="1"/>
  <c r="BJ102" i="17"/>
  <c r="BL102" i="17" s="1"/>
  <c r="BI104" i="17"/>
  <c r="AS106" i="17"/>
  <c r="BD87" i="17"/>
  <c r="BD82" i="17"/>
  <c r="BC99" i="17"/>
  <c r="BB98" i="17"/>
  <c r="BK100" i="17"/>
  <c r="BK106" i="17" s="1"/>
  <c r="BJ92" i="17"/>
  <c r="BL92" i="17" s="1"/>
  <c r="BD83" i="17"/>
  <c r="BJ88" i="17"/>
  <c r="BL88" i="17" s="1"/>
  <c r="BJ90" i="17"/>
  <c r="BL90" i="17" s="1"/>
  <c r="BJ94" i="17"/>
  <c r="BL94" i="17" s="1"/>
  <c r="BD95" i="17"/>
  <c r="BC105" i="17"/>
  <c r="BB97" i="17"/>
  <c r="BD96" i="17"/>
  <c r="Q106" i="17"/>
  <c r="BJ98" i="17"/>
  <c r="BL98" i="17" s="1"/>
  <c r="BF84" i="17"/>
  <c r="BI103" i="17"/>
  <c r="BI100" i="17"/>
  <c r="BJ104" i="17"/>
  <c r="AR106" i="17"/>
  <c r="BD86" i="17"/>
  <c r="BD80" i="17"/>
  <c r="BD84" i="17"/>
  <c r="BJ91" i="17"/>
  <c r="BL91" i="17" s="1"/>
  <c r="BD89" i="17"/>
  <c r="BD93" i="17"/>
  <c r="BD81" i="17"/>
  <c r="BL65" i="17"/>
  <c r="BL64" i="17"/>
  <c r="BC74" i="17"/>
  <c r="BE72" i="17"/>
  <c r="BB71" i="17"/>
  <c r="BD68" i="17"/>
  <c r="BH75" i="17"/>
  <c r="BL75" i="17" s="1"/>
  <c r="BI73" i="17"/>
  <c r="BK71" i="17"/>
  <c r="BK69" i="17"/>
  <c r="BI67" i="17"/>
  <c r="BL67" i="17" s="1"/>
  <c r="BI69" i="17"/>
  <c r="BE66" i="17"/>
  <c r="BB68" i="17"/>
  <c r="BE65" i="17"/>
  <c r="BE75" i="17"/>
  <c r="BB74" i="17"/>
  <c r="BD72" i="17"/>
  <c r="BE70" i="17"/>
  <c r="BC68" i="17"/>
  <c r="BK74" i="17"/>
  <c r="BL74" i="17" s="1"/>
  <c r="BJ69" i="17"/>
  <c r="AQ76" i="17"/>
  <c r="BC75" i="17"/>
  <c r="BE73" i="17"/>
  <c r="BB72" i="17"/>
  <c r="BC70" i="17"/>
  <c r="BD67" i="17"/>
  <c r="BI71" i="17"/>
  <c r="BK68" i="17"/>
  <c r="BL68" i="17" s="1"/>
  <c r="BD73" i="17"/>
  <c r="BI66" i="17"/>
  <c r="BL66" i="17" s="1"/>
  <c r="Q76" i="17"/>
  <c r="BC69" i="17"/>
  <c r="AT76" i="17"/>
  <c r="BJ49" i="17"/>
  <c r="BL49" i="17" s="1"/>
  <c r="BJ51" i="17"/>
  <c r="BL51" i="17" s="1"/>
  <c r="BK46" i="17"/>
  <c r="AP63" i="17"/>
  <c r="BB46" i="17"/>
  <c r="BF46" i="17" s="1"/>
  <c r="BE49" i="17"/>
  <c r="AK63" i="17"/>
  <c r="BB52" i="17"/>
  <c r="BB50" i="17"/>
  <c r="BB48" i="17"/>
  <c r="BB51" i="17"/>
  <c r="BF51" i="17" s="1"/>
  <c r="BL50" i="17"/>
  <c r="AA63" i="17"/>
  <c r="BH60" i="17"/>
  <c r="BL48" i="17"/>
  <c r="BC55" i="17"/>
  <c r="BF55" i="17" s="1"/>
  <c r="BI58" i="17"/>
  <c r="BE53" i="17"/>
  <c r="BB47" i="17"/>
  <c r="BF47" i="17" s="1"/>
  <c r="BD58" i="17"/>
  <c r="BF58" i="17" s="1"/>
  <c r="BI46" i="17"/>
  <c r="AR63" i="17"/>
  <c r="BB57" i="17"/>
  <c r="BF57" i="17" s="1"/>
  <c r="BK61" i="17"/>
  <c r="BB49" i="17"/>
  <c r="BF49" i="17" s="1"/>
  <c r="AT63" i="17"/>
  <c r="BL47" i="17"/>
  <c r="BC60" i="17"/>
  <c r="BF60" i="17" s="1"/>
  <c r="BF62" i="17"/>
  <c r="BF54" i="17"/>
  <c r="BL52" i="17"/>
  <c r="BE52" i="17"/>
  <c r="BE48" i="17"/>
  <c r="BE50" i="17"/>
  <c r="BD61" i="17"/>
  <c r="BE56" i="17"/>
  <c r="BD53" i="17"/>
  <c r="BK59" i="17"/>
  <c r="BH55" i="17"/>
  <c r="BC61" i="17"/>
  <c r="BD56" i="17"/>
  <c r="BC53" i="17"/>
  <c r="BJ59" i="17"/>
  <c r="BH58" i="17"/>
  <c r="BC56" i="17"/>
  <c r="BK62" i="17"/>
  <c r="BH61" i="17"/>
  <c r="BK57" i="17"/>
  <c r="BK54" i="17"/>
  <c r="BH53" i="17"/>
  <c r="BJ62" i="17"/>
  <c r="BK60" i="17"/>
  <c r="BI59" i="17"/>
  <c r="BJ57" i="17"/>
  <c r="BH56" i="17"/>
  <c r="BL56" i="17" s="1"/>
  <c r="BJ54" i="17"/>
  <c r="AS63" i="17"/>
  <c r="BC59" i="17"/>
  <c r="BF59" i="17" s="1"/>
  <c r="BI62" i="17"/>
  <c r="BJ60" i="17"/>
  <c r="BH59" i="17"/>
  <c r="BI57" i="17"/>
  <c r="BK55" i="17"/>
  <c r="BI54" i="17"/>
  <c r="BH62" i="17"/>
  <c r="BK58" i="17"/>
  <c r="BJ55" i="17"/>
  <c r="BH54" i="17"/>
  <c r="BK29" i="17"/>
  <c r="AP45" i="17"/>
  <c r="BD29" i="17"/>
  <c r="BF29" i="17" s="1"/>
  <c r="BK28" i="17"/>
  <c r="BI38" i="17"/>
  <c r="BH29" i="17"/>
  <c r="BI31" i="17"/>
  <c r="AR45" i="17"/>
  <c r="BJ28" i="17"/>
  <c r="BI33" i="17"/>
  <c r="BC43" i="17"/>
  <c r="BB37" i="17"/>
  <c r="BF37" i="17" s="1"/>
  <c r="BF33" i="17"/>
  <c r="BF32" i="17"/>
  <c r="AS45" i="17"/>
  <c r="BH30" i="17"/>
  <c r="BL34" i="17"/>
  <c r="BF40" i="17"/>
  <c r="BE44" i="17"/>
  <c r="BF44" i="17" s="1"/>
  <c r="BD38" i="17"/>
  <c r="BJ41" i="17"/>
  <c r="BD43" i="17"/>
  <c r="BH40" i="17"/>
  <c r="AT45" i="17"/>
  <c r="BB43" i="17"/>
  <c r="BE36" i="17"/>
  <c r="BH32" i="17"/>
  <c r="BE41" i="17"/>
  <c r="BF41" i="17" s="1"/>
  <c r="BD35" i="17"/>
  <c r="BF35" i="17" s="1"/>
  <c r="BI35" i="17"/>
  <c r="BF31" i="17"/>
  <c r="BH35" i="17"/>
  <c r="BB34" i="17"/>
  <c r="BE38" i="17"/>
  <c r="BF28" i="17"/>
  <c r="BK39" i="17"/>
  <c r="BJ44" i="17"/>
  <c r="BI41" i="17"/>
  <c r="BH38" i="17"/>
  <c r="BD30" i="17"/>
  <c r="BJ32" i="17"/>
  <c r="BE34" i="17"/>
  <c r="BE42" i="17"/>
  <c r="BD39" i="17"/>
  <c r="BF39" i="17" s="1"/>
  <c r="BD36" i="17"/>
  <c r="BI44" i="17"/>
  <c r="BJ42" i="17"/>
  <c r="BH41" i="17"/>
  <c r="BI39" i="17"/>
  <c r="BK37" i="17"/>
  <c r="BI36" i="17"/>
  <c r="BH44" i="17"/>
  <c r="BK40" i="17"/>
  <c r="BJ37" i="17"/>
  <c r="BH36" i="17"/>
  <c r="BK30" i="17"/>
  <c r="BK32" i="17"/>
  <c r="BC42" i="17"/>
  <c r="BK43" i="17"/>
  <c r="BL43" i="17" s="1"/>
  <c r="BJ40" i="17"/>
  <c r="BH39" i="17"/>
  <c r="BI37" i="17"/>
  <c r="BK35" i="17"/>
  <c r="BD34" i="17"/>
  <c r="BH28" i="17"/>
  <c r="BH42" i="17"/>
  <c r="BI40" i="17"/>
  <c r="Q45" i="17"/>
  <c r="AP27" i="17"/>
  <c r="BD23" i="17"/>
  <c r="BE20" i="17"/>
  <c r="BI26" i="17"/>
  <c r="BJ18" i="17"/>
  <c r="BB19" i="17"/>
  <c r="BD22" i="17"/>
  <c r="BB20" i="17"/>
  <c r="BE19" i="17"/>
  <c r="BL20" i="17"/>
  <c r="BH26" i="17"/>
  <c r="BF21" i="17"/>
  <c r="BI24" i="17"/>
  <c r="BH24" i="17"/>
  <c r="BL22" i="17"/>
  <c r="BD26" i="17"/>
  <c r="BB25" i="17"/>
  <c r="BL19" i="17"/>
  <c r="BF24" i="17"/>
  <c r="BK21" i="17"/>
  <c r="BL21" i="17" s="1"/>
  <c r="BD25" i="17"/>
  <c r="BK26" i="17"/>
  <c r="BK24" i="17"/>
  <c r="Q27" i="17"/>
  <c r="BB22" i="17"/>
  <c r="BI23" i="17"/>
  <c r="BC25" i="17"/>
  <c r="BC27" i="17" s="1"/>
  <c r="BJ24" i="17"/>
  <c r="BK25" i="17"/>
  <c r="BL25" i="17" s="1"/>
  <c r="BB23" i="17"/>
  <c r="BF18" i="17"/>
  <c r="BJ76" i="17" l="1"/>
  <c r="H174" i="17"/>
  <c r="BL104" i="17"/>
  <c r="E27" i="1"/>
  <c r="BC74" i="18" s="1"/>
  <c r="BB106" i="17"/>
  <c r="G140" i="8" s="1"/>
  <c r="G147" i="8" s="1"/>
  <c r="J94" i="8"/>
  <c r="J92" i="8" s="1"/>
  <c r="F156" i="13"/>
  <c r="J58" i="8" s="1"/>
  <c r="F19" i="10" s="1"/>
  <c r="H94" i="8"/>
  <c r="H92" i="8" s="1"/>
  <c r="D156" i="13"/>
  <c r="H58" i="8" s="1"/>
  <c r="D19" i="10" s="1"/>
  <c r="I94" i="8"/>
  <c r="I92" i="8" s="1"/>
  <c r="E156" i="13"/>
  <c r="I58" i="8" s="1"/>
  <c r="E19" i="10" s="1"/>
  <c r="G94" i="8"/>
  <c r="C156" i="13"/>
  <c r="G58" i="8" s="1"/>
  <c r="G128" i="8"/>
  <c r="J63" i="8"/>
  <c r="C20" i="10"/>
  <c r="G56" i="8"/>
  <c r="J128" i="8"/>
  <c r="F128" i="8" s="1"/>
  <c r="J56" i="8"/>
  <c r="AU27" i="17"/>
  <c r="F136" i="8" s="1"/>
  <c r="F143" i="8" s="1"/>
  <c r="BB27" i="17"/>
  <c r="J140" i="8"/>
  <c r="J147" i="8" s="1"/>
  <c r="I56" i="8"/>
  <c r="J53" i="8"/>
  <c r="H53" i="8"/>
  <c r="D166" i="17"/>
  <c r="D174" i="17" s="1"/>
  <c r="H66" i="8"/>
  <c r="H136" i="8"/>
  <c r="H143" i="8" s="1"/>
  <c r="H56" i="8"/>
  <c r="F174" i="17"/>
  <c r="I53" i="8"/>
  <c r="E174" i="17"/>
  <c r="BL31" i="17"/>
  <c r="G53" i="8"/>
  <c r="J141" i="8"/>
  <c r="J148" i="8" s="1"/>
  <c r="G16" i="4"/>
  <c r="E13" i="10" s="1"/>
  <c r="BB133" i="17"/>
  <c r="G141" i="8" s="1"/>
  <c r="G148" i="8" s="1"/>
  <c r="BI133" i="17"/>
  <c r="BD133" i="17"/>
  <c r="I141" i="8" s="1"/>
  <c r="I148" i="8" s="1"/>
  <c r="BK133" i="17"/>
  <c r="BE133" i="17"/>
  <c r="BL131" i="17"/>
  <c r="BC133" i="17"/>
  <c r="H141" i="8" s="1"/>
  <c r="H148" i="8" s="1"/>
  <c r="BL100" i="17"/>
  <c r="BC106" i="17"/>
  <c r="H140" i="8" s="1"/>
  <c r="H147" i="8" s="1"/>
  <c r="BL73" i="17"/>
  <c r="BL69" i="17"/>
  <c r="BL76" i="17" s="1"/>
  <c r="BD76" i="17"/>
  <c r="I139" i="8" s="1"/>
  <c r="I146" i="8" s="1"/>
  <c r="BL124" i="17"/>
  <c r="BL29" i="17"/>
  <c r="BB76" i="17"/>
  <c r="G139" i="8" s="1"/>
  <c r="G146" i="8" s="1"/>
  <c r="BL33" i="17"/>
  <c r="BL71" i="17"/>
  <c r="BL103" i="17"/>
  <c r="BF22" i="17"/>
  <c r="BC76" i="17"/>
  <c r="H139" i="8" s="1"/>
  <c r="H146" i="8" s="1"/>
  <c r="BH133" i="17"/>
  <c r="BL107" i="17"/>
  <c r="AU133" i="17"/>
  <c r="F141" i="8" s="1"/>
  <c r="F148" i="8" s="1"/>
  <c r="BF107" i="17"/>
  <c r="BF133" i="17" s="1"/>
  <c r="BF77" i="17"/>
  <c r="BF106" i="17" s="1"/>
  <c r="AU106" i="17"/>
  <c r="F140" i="8" s="1"/>
  <c r="F147" i="8" s="1"/>
  <c r="BD106" i="17"/>
  <c r="I140" i="8" s="1"/>
  <c r="I147" i="8" s="1"/>
  <c r="BI106" i="17"/>
  <c r="BJ106" i="17"/>
  <c r="BF65" i="17"/>
  <c r="BF76" i="17" s="1"/>
  <c r="AU76" i="17"/>
  <c r="F139" i="8" s="1"/>
  <c r="F146" i="8" s="1"/>
  <c r="BI76" i="17"/>
  <c r="BE76" i="17"/>
  <c r="J139" i="8" s="1"/>
  <c r="J146" i="8" s="1"/>
  <c r="BK76" i="17"/>
  <c r="BH76" i="17"/>
  <c r="BF52" i="17"/>
  <c r="BL57" i="17"/>
  <c r="BL46" i="17"/>
  <c r="BF50" i="17"/>
  <c r="BL61" i="17"/>
  <c r="BF61" i="17"/>
  <c r="AU63" i="17"/>
  <c r="F138" i="8" s="1"/>
  <c r="F145" i="8" s="1"/>
  <c r="BL62" i="17"/>
  <c r="BI63" i="17"/>
  <c r="BB63" i="17"/>
  <c r="G138" i="8" s="1"/>
  <c r="G145" i="8" s="1"/>
  <c r="BL60" i="17"/>
  <c r="BJ63" i="17"/>
  <c r="BK63" i="17"/>
  <c r="BF56" i="17"/>
  <c r="BD63" i="17"/>
  <c r="I138" i="8" s="1"/>
  <c r="I145" i="8" s="1"/>
  <c r="BL53" i="17"/>
  <c r="BH63" i="17"/>
  <c r="BC63" i="17"/>
  <c r="H138" i="8" s="1"/>
  <c r="H145" i="8" s="1"/>
  <c r="BF48" i="17"/>
  <c r="BE63" i="17"/>
  <c r="J138" i="8" s="1"/>
  <c r="J145" i="8" s="1"/>
  <c r="BL59" i="17"/>
  <c r="BL55" i="17"/>
  <c r="BL54" i="17"/>
  <c r="BF53" i="17"/>
  <c r="BL58" i="17"/>
  <c r="BL36" i="17"/>
  <c r="BL38" i="17"/>
  <c r="BL35" i="17"/>
  <c r="BF38" i="17"/>
  <c r="BF36" i="17"/>
  <c r="BF34" i="17"/>
  <c r="BL37" i="17"/>
  <c r="BL44" i="17"/>
  <c r="BB45" i="17"/>
  <c r="BF43" i="17"/>
  <c r="BL39" i="17"/>
  <c r="BL40" i="17"/>
  <c r="BF42" i="17"/>
  <c r="BE45" i="17"/>
  <c r="BL32" i="17"/>
  <c r="BK45" i="17"/>
  <c r="BL41" i="17"/>
  <c r="BD45" i="17"/>
  <c r="BJ45" i="17"/>
  <c r="BL30" i="17"/>
  <c r="AU45" i="17"/>
  <c r="F137" i="8" s="1"/>
  <c r="F144" i="8" s="1"/>
  <c r="BC45" i="17"/>
  <c r="BI45" i="17"/>
  <c r="BL42" i="17"/>
  <c r="BF30" i="17"/>
  <c r="BL28" i="17"/>
  <c r="BH45" i="17"/>
  <c r="BF23" i="17"/>
  <c r="BF20" i="17"/>
  <c r="BI27" i="17"/>
  <c r="BD27" i="17"/>
  <c r="BF19" i="17"/>
  <c r="BE27" i="17"/>
  <c r="J57" i="8" s="1"/>
  <c r="BH27" i="17"/>
  <c r="BL18" i="17"/>
  <c r="BF26" i="17"/>
  <c r="BL23" i="17"/>
  <c r="BF25" i="17"/>
  <c r="BK27" i="17"/>
  <c r="BL26" i="17"/>
  <c r="BL24" i="17"/>
  <c r="BJ27" i="17"/>
  <c r="C17" i="10" l="1"/>
  <c r="E45" i="1"/>
  <c r="H57" i="8"/>
  <c r="F20" i="10"/>
  <c r="H27" i="1"/>
  <c r="BC77" i="18" s="1"/>
  <c r="BD76" i="18" s="1"/>
  <c r="BE76" i="18" s="1"/>
  <c r="BF76" i="18" s="1"/>
  <c r="G136" i="8"/>
  <c r="G143" i="8" s="1"/>
  <c r="I54" i="8"/>
  <c r="G92" i="8"/>
  <c r="G73" i="8" s="1"/>
  <c r="F94" i="8"/>
  <c r="I16" i="4"/>
  <c r="G13" i="10" s="1"/>
  <c r="BA11" i="18" s="1"/>
  <c r="BD11" i="18" s="1"/>
  <c r="G54" i="8"/>
  <c r="G137" i="8"/>
  <c r="G144" i="8" s="1"/>
  <c r="F66" i="8"/>
  <c r="H63" i="8"/>
  <c r="J86" i="8"/>
  <c r="I57" i="8"/>
  <c r="I136" i="8"/>
  <c r="I143" i="8" s="1"/>
  <c r="E17" i="10"/>
  <c r="J136" i="8"/>
  <c r="J143" i="8" s="1"/>
  <c r="H86" i="8"/>
  <c r="H54" i="8"/>
  <c r="F45" i="1" s="1"/>
  <c r="J54" i="8"/>
  <c r="I137" i="8"/>
  <c r="I144" i="8" s="1"/>
  <c r="D17" i="10"/>
  <c r="H137" i="8"/>
  <c r="H144" i="8" s="1"/>
  <c r="F53" i="8"/>
  <c r="F17" i="10"/>
  <c r="G57" i="8"/>
  <c r="F56" i="8"/>
  <c r="J137" i="8"/>
  <c r="J144" i="8" s="1"/>
  <c r="I86" i="8"/>
  <c r="G86" i="8"/>
  <c r="C19" i="10"/>
  <c r="G19" i="10" s="1"/>
  <c r="F58" i="8"/>
  <c r="J73" i="8"/>
  <c r="I73" i="8"/>
  <c r="H73" i="8"/>
  <c r="F135" i="8"/>
  <c r="F95" i="8"/>
  <c r="BL133" i="17"/>
  <c r="BL106" i="17"/>
  <c r="BF63" i="17"/>
  <c r="BL63" i="17"/>
  <c r="BF45" i="17"/>
  <c r="BL45" i="17"/>
  <c r="BF27" i="17"/>
  <c r="BL27" i="17"/>
  <c r="F27" i="1" l="1"/>
  <c r="BC75" i="18" s="1"/>
  <c r="J82" i="8"/>
  <c r="H48" i="1" s="1"/>
  <c r="G45" i="1"/>
  <c r="I88" i="8"/>
  <c r="D23" i="10"/>
  <c r="E18" i="10"/>
  <c r="G17" i="10"/>
  <c r="H135" i="8"/>
  <c r="G82" i="8"/>
  <c r="E48" i="1" s="1"/>
  <c r="G135" i="8"/>
  <c r="I135" i="8"/>
  <c r="J88" i="8"/>
  <c r="F18" i="10"/>
  <c r="J135" i="8"/>
  <c r="H88" i="8"/>
  <c r="D18" i="10"/>
  <c r="F86" i="8"/>
  <c r="D20" i="10"/>
  <c r="G20" i="10" s="1"/>
  <c r="F63" i="8"/>
  <c r="I82" i="8"/>
  <c r="F57" i="8"/>
  <c r="F54" i="8"/>
  <c r="G88" i="8"/>
  <c r="C18" i="10"/>
  <c r="H82" i="8"/>
  <c r="F73" i="8"/>
  <c r="E23" i="10"/>
  <c r="F23" i="10"/>
  <c r="F92" i="8"/>
  <c r="F116" i="8" s="1"/>
  <c r="F49" i="1" l="1"/>
  <c r="F43" i="1"/>
  <c r="F42" i="1"/>
  <c r="F44" i="1"/>
  <c r="BD74" i="18"/>
  <c r="BE74" i="18" s="1"/>
  <c r="BF74" i="18" s="1"/>
  <c r="BE75" i="18"/>
  <c r="BF75" i="18" s="1"/>
  <c r="G49" i="1"/>
  <c r="G47" i="1"/>
  <c r="G42" i="1"/>
  <c r="G43" i="1"/>
  <c r="F47" i="1"/>
  <c r="H49" i="1"/>
  <c r="H43" i="1"/>
  <c r="H47" i="1"/>
  <c r="H42" i="1"/>
  <c r="F24" i="10"/>
  <c r="E44" i="1"/>
  <c r="G48" i="1"/>
  <c r="F48" i="1"/>
  <c r="G18" i="10"/>
  <c r="G44" i="1"/>
  <c r="E49" i="1"/>
  <c r="E47" i="1"/>
  <c r="E42" i="1"/>
  <c r="E43" i="1"/>
  <c r="H44" i="1"/>
  <c r="F88" i="8"/>
  <c r="E24" i="10"/>
  <c r="F82" i="8"/>
  <c r="D24" i="10"/>
  <c r="C23" i="10"/>
  <c r="G23" i="10" s="1"/>
  <c r="K23" i="4"/>
  <c r="E23" i="1" l="1"/>
  <c r="E18" i="1"/>
  <c r="E17" i="1"/>
  <c r="E16" i="1"/>
  <c r="E21" i="1"/>
  <c r="F25" i="4"/>
  <c r="E22" i="1"/>
  <c r="E26" i="1"/>
  <c r="E25" i="1"/>
  <c r="C24" i="10"/>
  <c r="G24" i="10" s="1"/>
  <c r="G25" i="4"/>
  <c r="J25" i="4"/>
  <c r="I25" i="4"/>
  <c r="E19" i="1" l="1"/>
  <c r="H25" i="4"/>
  <c r="K25" i="4" s="1"/>
  <c r="K24" i="4"/>
  <c r="E33" i="1" l="1"/>
  <c r="E39" i="1"/>
  <c r="E35" i="1"/>
  <c r="E37" i="1" l="1"/>
  <c r="G40" i="8"/>
  <c r="T25" i="4"/>
  <c r="AB25" i="4"/>
  <c r="W23" i="4"/>
  <c r="Q23" i="4"/>
  <c r="AC23" i="4"/>
  <c r="E40" i="1" l="1"/>
  <c r="C9" i="10"/>
  <c r="G81" i="8"/>
  <c r="E34" i="1"/>
  <c r="E38" i="1"/>
  <c r="H17" i="1"/>
  <c r="H22" i="1"/>
  <c r="H23" i="1"/>
  <c r="H18" i="1"/>
  <c r="V24" i="4"/>
  <c r="V25" i="4" s="1"/>
  <c r="Z25" i="4"/>
  <c r="U25" i="4"/>
  <c r="AA25" i="4"/>
  <c r="S25" i="4"/>
  <c r="Y25" i="4"/>
  <c r="R25" i="4"/>
  <c r="N25" i="4"/>
  <c r="O25" i="4"/>
  <c r="P25" i="4"/>
  <c r="M25" i="4"/>
  <c r="E30" i="1" l="1"/>
  <c r="BA87" i="18" s="1"/>
  <c r="C14" i="10"/>
  <c r="E31" i="1"/>
  <c r="BA94" i="18" s="1"/>
  <c r="E28" i="1"/>
  <c r="G83" i="8"/>
  <c r="G22" i="1"/>
  <c r="G17" i="1"/>
  <c r="H25" i="1"/>
  <c r="H21" i="1"/>
  <c r="H16" i="1"/>
  <c r="H26" i="1"/>
  <c r="G16" i="1"/>
  <c r="BB51" i="18" s="1"/>
  <c r="G26" i="1"/>
  <c r="G25" i="1"/>
  <c r="G21" i="1"/>
  <c r="G18" i="1"/>
  <c r="G23" i="1"/>
  <c r="W24" i="4"/>
  <c r="W25" i="4"/>
  <c r="L25" i="4"/>
  <c r="BC51" i="18" l="1"/>
  <c r="BF51" i="18" s="1"/>
  <c r="BC53" i="18"/>
  <c r="BF53" i="18" s="1"/>
  <c r="BB52" i="18"/>
  <c r="BE52" i="18" s="1"/>
  <c r="BC52" i="18"/>
  <c r="BF52" i="18" s="1"/>
  <c r="BB56" i="18"/>
  <c r="BD56" i="18" s="1"/>
  <c r="BB57" i="18"/>
  <c r="BE56" i="18" s="1"/>
  <c r="BB53" i="18"/>
  <c r="BE53" i="18" s="1"/>
  <c r="H39" i="1"/>
  <c r="H19" i="1"/>
  <c r="BE51" i="18"/>
  <c r="J40" i="8"/>
  <c r="G19" i="1"/>
  <c r="F19" i="1"/>
  <c r="X25" i="4"/>
  <c r="AC25" i="4" s="1"/>
  <c r="AC24" i="4"/>
  <c r="Q24" i="4"/>
  <c r="Q25" i="4"/>
  <c r="H35" i="1" l="1"/>
  <c r="G38" i="1"/>
  <c r="G34" i="1"/>
  <c r="H38" i="1"/>
  <c r="H34" i="1"/>
  <c r="G37" i="1"/>
  <c r="J81" i="8"/>
  <c r="H37" i="1"/>
  <c r="H33" i="1"/>
  <c r="H40" i="8"/>
  <c r="I40" i="8"/>
  <c r="H30" i="1" l="1"/>
  <c r="BA90" i="18" s="1"/>
  <c r="F14" i="10"/>
  <c r="H17" i="4"/>
  <c r="F9" i="10"/>
  <c r="H40" i="1"/>
  <c r="BB108" i="18"/>
  <c r="BD108" i="18" s="1"/>
  <c r="BB102" i="18"/>
  <c r="BD102" i="18" s="1"/>
  <c r="G33" i="1"/>
  <c r="G39" i="1"/>
  <c r="G35" i="1"/>
  <c r="BB103" i="18" s="1"/>
  <c r="BD103" i="18" s="1"/>
  <c r="BB107" i="18"/>
  <c r="BD107" i="18" s="1"/>
  <c r="I81" i="8"/>
  <c r="G17" i="4"/>
  <c r="E9" i="10"/>
  <c r="J83" i="8"/>
  <c r="H28" i="1"/>
  <c r="H31" i="1"/>
  <c r="BA97" i="18" s="1"/>
  <c r="BB101" i="18" l="1"/>
  <c r="BD101" i="18" s="1"/>
  <c r="G30" i="1"/>
  <c r="BA89" i="18" s="1"/>
  <c r="E14" i="10"/>
  <c r="BB109" i="18"/>
  <c r="BD109" i="18" s="1"/>
  <c r="F40" i="8"/>
  <c r="F117" i="8" s="1"/>
  <c r="F40" i="1"/>
  <c r="BB110" i="18" s="1"/>
  <c r="BD110" i="18" s="1"/>
  <c r="D9" i="10"/>
  <c r="G28" i="1"/>
  <c r="G31" i="1"/>
  <c r="BA96" i="18" s="1"/>
  <c r="F17" i="4"/>
  <c r="I11" i="4"/>
  <c r="I17" i="4" s="1"/>
  <c r="I83" i="8"/>
  <c r="G9" i="10" l="1"/>
  <c r="BA7" i="18" s="1"/>
  <c r="H81" i="8"/>
  <c r="BD7" i="18" l="1"/>
  <c r="BA6" i="18"/>
  <c r="BB6" i="18" s="1"/>
  <c r="F30" i="1"/>
  <c r="BA88" i="18" s="1"/>
  <c r="D14" i="10"/>
  <c r="G14" i="10" s="1"/>
  <c r="F28" i="1"/>
  <c r="BB80" i="18" s="1"/>
  <c r="F31" i="1"/>
  <c r="BA95" i="18" s="1"/>
  <c r="H83" i="8"/>
  <c r="F81" i="8"/>
  <c r="F115" i="8" s="1"/>
  <c r="BB8" i="18" l="1"/>
  <c r="BB7" i="18"/>
  <c r="BB10" i="18"/>
  <c r="BB11" i="18"/>
  <c r="BB9" i="18"/>
  <c r="BB82" i="18"/>
  <c r="BB81" i="18"/>
  <c r="BB83" i="18"/>
  <c r="F8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E16" authorId="0" shapeId="0" xr:uid="{019BF62B-F7F8-49A0-8C13-C72EE4D93058}">
      <text>
        <r>
          <rPr>
            <sz val="8"/>
            <color indexed="81"/>
            <rFont val="Tahoma"/>
            <family val="2"/>
            <charset val="204"/>
          </rPr>
          <t>у разі наявності персоналу однієї категорії з різною ставкою ЄСВ (22% або 8.41%)- персонал з пільговою ставкою ЄСВ (8.41%) зазначати в окремому стовпці</t>
        </r>
      </text>
    </comment>
    <comment ref="M16" authorId="0" shapeId="0" xr:uid="{4F3EBB58-7E53-4905-88F9-D9275AEAF3E7}">
      <text>
        <r>
          <rPr>
            <b/>
            <sz val="9"/>
            <color indexed="81"/>
            <rFont val="Tahoma"/>
            <family val="2"/>
            <charset val="204"/>
          </rPr>
          <t>мінімальна заробітна плата у місячному розмірі: з 01.12.2021 - 6 500 грн</t>
        </r>
      </text>
    </comment>
    <comment ref="AV16" authorId="0" shapeId="0" xr:uid="{E87D0D89-0571-4902-A29C-308DB4DFBF21}">
      <text>
        <r>
          <rPr>
            <sz val="9"/>
            <color indexed="81"/>
            <rFont val="Tahoma"/>
            <family val="2"/>
            <charset val="204"/>
          </rPr>
          <t>не більше 600 грн за добу (у 2021 році) - 0,1 рoзміру мінімальної заробітної плати, вcтановленої зaконом на 1 січня пoдаткового (звітного) року, в розрахунку зa кoжeн кaлендарний день тaкого відpядження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12" authorId="0" shapeId="0" xr:uid="{DD427D8B-108A-477C-81A6-6E56407E2BBE}">
      <text>
        <r>
          <rPr>
            <sz val="9"/>
            <color indexed="81"/>
            <rFont val="Tahoma"/>
            <family val="2"/>
            <charset val="204"/>
          </rPr>
          <t>може відрізнятись для різних надавачів ПМД</t>
        </r>
      </text>
    </comment>
  </commentList>
</comments>
</file>

<file path=xl/sharedStrings.xml><?xml version="1.0" encoding="utf-8"?>
<sst xmlns="http://schemas.openxmlformats.org/spreadsheetml/2006/main" count="5171" uniqueCount="812">
  <si>
    <t xml:space="preserve"> </t>
  </si>
  <si>
    <t>Загальна інформація</t>
  </si>
  <si>
    <t>Офіційна повна назва надавача ПМД:</t>
  </si>
  <si>
    <t>Код ЄДРПОУ:</t>
  </si>
  <si>
    <t>Область:</t>
  </si>
  <si>
    <t>Назва територій, які обслуговує надавач ПМД (ОТГ, район, місто):</t>
  </si>
  <si>
    <t>Плановий період (рік):</t>
  </si>
  <si>
    <t>Дата проведення розрахунку (день/місяць/рік):</t>
  </si>
  <si>
    <t>ПІБ особи, яка вносила дані:</t>
  </si>
  <si>
    <t>№ з/п</t>
  </si>
  <si>
    <t>Показник</t>
  </si>
  <si>
    <t>Загальні показники</t>
  </si>
  <si>
    <t>скорочення в динаміці</t>
  </si>
  <si>
    <t>Показники щодо доходів надавача ПМД</t>
  </si>
  <si>
    <t xml:space="preserve"> 70 - 90</t>
  </si>
  <si>
    <t>Показники щодо видатків надавача ПМД</t>
  </si>
  <si>
    <t>5 – 10</t>
  </si>
  <si>
    <t>Співвідношення загальних доходів та видатків надавача ПМД (коефіцієнт)</t>
  </si>
  <si>
    <t>Питома вага зносу основних засобів у первісній вартості основних засобів надавача ПМД (%)</t>
  </si>
  <si>
    <t>Питома вага комунальних витрат у загальних видатках надавача ПМД (%)</t>
  </si>
  <si>
    <t>Питома вага капітальних видатків у загальних видатках надавача ПМД (%)</t>
  </si>
  <si>
    <t>Питома вага резервного фонду у загальних видатках надавача ПМД (%)</t>
  </si>
  <si>
    <t>Розрахунковий показник надавача ПМД</t>
  </si>
  <si>
    <t>ФАП</t>
  </si>
  <si>
    <t>ФП</t>
  </si>
  <si>
    <t>МПТБ</t>
  </si>
  <si>
    <t>інші</t>
  </si>
  <si>
    <t>ПІБ лікаря</t>
  </si>
  <si>
    <t>Структурний підрозділ надавача ПМД</t>
  </si>
  <si>
    <t>Δ</t>
  </si>
  <si>
    <t>Лікарі</t>
  </si>
  <si>
    <t>понад ліміт декларацій на одного лікаря</t>
  </si>
  <si>
    <t>Лікар з надання ПМД</t>
  </si>
  <si>
    <t>понад 65 років</t>
  </si>
  <si>
    <t>Вікові коефіцієнти</t>
  </si>
  <si>
    <t>0-5 років</t>
  </si>
  <si>
    <t>6-17 років</t>
  </si>
  <si>
    <t>18-39 років</t>
  </si>
  <si>
    <t>40-64 років</t>
  </si>
  <si>
    <t>Лікар загальної практики - сімейний лікар</t>
  </si>
  <si>
    <t>Лікар-терапевт</t>
  </si>
  <si>
    <t>Лікар-педіатр</t>
  </si>
  <si>
    <t>ПОГОДЖЕНО :</t>
  </si>
  <si>
    <t>ЗАТВЕРДЖЕНО :</t>
  </si>
  <si>
    <t>(посада керівника органу управління підприємством)</t>
  </si>
  <si>
    <t>М. П. (підпис, ініціал, прізвище)</t>
  </si>
  <si>
    <t>дата</t>
  </si>
  <si>
    <t>Проект</t>
  </si>
  <si>
    <t>Попередній</t>
  </si>
  <si>
    <t>Уточнений</t>
  </si>
  <si>
    <t>Зміни</t>
  </si>
  <si>
    <t>зробити позначку "Х"</t>
  </si>
  <si>
    <t>Рік</t>
  </si>
  <si>
    <t>Коди</t>
  </si>
  <si>
    <t xml:space="preserve">за ЄДРПОУ </t>
  </si>
  <si>
    <t xml:space="preserve">Організаційно-правова форма </t>
  </si>
  <si>
    <t>за КОПФГ</t>
  </si>
  <si>
    <t>Територія</t>
  </si>
  <si>
    <t>за КОАТУУ</t>
  </si>
  <si>
    <r>
      <t xml:space="preserve">Орган державного управління  </t>
    </r>
    <r>
      <rPr>
        <b/>
        <i/>
        <sz val="16"/>
        <rFont val="Times New Roman"/>
        <family val="1"/>
        <charset val="204"/>
      </rPr>
      <t xml:space="preserve"> </t>
    </r>
  </si>
  <si>
    <t>за СПОДУ</t>
  </si>
  <si>
    <t xml:space="preserve">Галузь     </t>
  </si>
  <si>
    <t>за ЗКГНГ</t>
  </si>
  <si>
    <t xml:space="preserve">Вид економічної діяльності    </t>
  </si>
  <si>
    <t xml:space="preserve">за КВЕД  </t>
  </si>
  <si>
    <t xml:space="preserve">Одиниця виміру </t>
  </si>
  <si>
    <t>Форма власності</t>
  </si>
  <si>
    <t>Середньооблікова кількість штатних працівників</t>
  </si>
  <si>
    <t>Стандарти звітності П(с)БОУ</t>
  </si>
  <si>
    <t xml:space="preserve">Місцезнаходження  </t>
  </si>
  <si>
    <t>Стандарти звітності МСФЗ</t>
  </si>
  <si>
    <t xml:space="preserve">Телефон </t>
  </si>
  <si>
    <t>Найменування показника</t>
  </si>
  <si>
    <t xml:space="preserve">Код рядка </t>
  </si>
  <si>
    <t>Факт минулого року</t>
  </si>
  <si>
    <t>Прогноз на поточний рік</t>
  </si>
  <si>
    <t>Плановий рік  (усього)</t>
  </si>
  <si>
    <t xml:space="preserve">І  </t>
  </si>
  <si>
    <t xml:space="preserve">ІІ  </t>
  </si>
  <si>
    <t xml:space="preserve">ІІІ  </t>
  </si>
  <si>
    <t xml:space="preserve">ІV </t>
  </si>
  <si>
    <t xml:space="preserve">Доходи </t>
  </si>
  <si>
    <t>Дохід (виручка) від реалізації продукції (товарів, робіт, послуг)</t>
  </si>
  <si>
    <t xml:space="preserve">назва </t>
  </si>
  <si>
    <t>дохід від операційної оренди активів</t>
  </si>
  <si>
    <t>назва</t>
  </si>
  <si>
    <t>Видатки</t>
  </si>
  <si>
    <t>Заробітна плата</t>
  </si>
  <si>
    <t>Нарахування на оплату праці</t>
  </si>
  <si>
    <t>Медикаменти та перев'язувальні матеріали</t>
  </si>
  <si>
    <t>Продукти харчування</t>
  </si>
  <si>
    <t>Оплата послуг (крім комунальних)</t>
  </si>
  <si>
    <t>Видатки на відрядження</t>
  </si>
  <si>
    <t>Оплата інших енергоносіїв</t>
  </si>
  <si>
    <t>Оплата енергосервісу</t>
  </si>
  <si>
    <t>Окремі заходи по реалізації державних (регіональних) програм, не віднесені до заходів розвитку</t>
  </si>
  <si>
    <t>Соціальне забезпечення</t>
  </si>
  <si>
    <t>Інші поточні видатки</t>
  </si>
  <si>
    <t>Інші видатки, у т.ч.</t>
  </si>
  <si>
    <t>Резервний фонд</t>
  </si>
  <si>
    <t>Усього доходів</t>
  </si>
  <si>
    <t>Усього видатків</t>
  </si>
  <si>
    <t>Фінансовий результат</t>
  </si>
  <si>
    <t>IІ. Розрахунки з бюджетом</t>
  </si>
  <si>
    <t>Сплата податків та зборів до Державного бюджету України (податкові платежі)</t>
  </si>
  <si>
    <t>Сплата податків та зборів до місцевих бюджетів (податкові платежі)</t>
  </si>
  <si>
    <t>Інші податки, збори та платежі на користь держави</t>
  </si>
  <si>
    <t>Податкова заборгованість</t>
  </si>
  <si>
    <t>капітальне будівництво</t>
  </si>
  <si>
    <t>придбання (виготовлення) основних засобів</t>
  </si>
  <si>
    <t>придбання (виготовлення) інших необоротних матеріальних активів</t>
  </si>
  <si>
    <t>придбання (створення) нематеріальних активів</t>
  </si>
  <si>
    <t>модернізація, модифікація (добудова, дообладнання, реконструкція) основних засобів</t>
  </si>
  <si>
    <t>капітальний ремонт</t>
  </si>
  <si>
    <t>Доходи від фінансової діяльності за зобов’язаннями, у т. ч.:</t>
  </si>
  <si>
    <t xml:space="preserve">кредити </t>
  </si>
  <si>
    <t>позики</t>
  </si>
  <si>
    <t>депозити</t>
  </si>
  <si>
    <t xml:space="preserve">Інші надходження </t>
  </si>
  <si>
    <t>Витрати від фінансової діяльності за зобов’язаннями, у т. ч.:</t>
  </si>
  <si>
    <t>Інші витрати</t>
  </si>
  <si>
    <t>V. Коефіцієнтний аналіз</t>
  </si>
  <si>
    <t>Валова рентабельність</t>
  </si>
  <si>
    <t>Коефіцієнт відношення капітальних інвестицій до амортизації</t>
  </si>
  <si>
    <t>Коефіцієнт зносу основних засобів</t>
  </si>
  <si>
    <t>VІ. Звіт про фінансовий стан</t>
  </si>
  <si>
    <t>Усього активи</t>
  </si>
  <si>
    <t>Дебіторська заборгованість</t>
  </si>
  <si>
    <t>Кредиторська заборгованість</t>
  </si>
  <si>
    <t>VII. Дані про персонал та оплата праці</t>
  </si>
  <si>
    <t>Середня кількість працівників (штатних працівників, зовнішніх сумісників та працівників, що працюють за цивільно-правовими договорами), у т.ч.:</t>
  </si>
  <si>
    <t>Адміністративно-управлінський персонал</t>
  </si>
  <si>
    <t>Середній медичний персонал</t>
  </si>
  <si>
    <t>Молодший медичний персонал</t>
  </si>
  <si>
    <t>Фонд оплати праці, у т.ч.:</t>
  </si>
  <si>
    <t>Середньомісячні витрати на оплату праці одного працівника, у т.ч.:</t>
  </si>
  <si>
    <t>Заборгованість за заробітною платою, у т.ч.:</t>
  </si>
  <si>
    <r>
      <t xml:space="preserve">Керівник </t>
    </r>
    <r>
      <rPr>
        <sz val="14"/>
        <rFont val="Times New Roman"/>
        <family val="1"/>
        <charset val="204"/>
      </rPr>
      <t>__</t>
    </r>
    <r>
      <rPr>
        <u/>
        <sz val="14"/>
        <rFont val="Times New Roman"/>
        <family val="1"/>
        <charset val="204"/>
      </rPr>
      <t xml:space="preserve">      </t>
    </r>
    <r>
      <rPr>
        <sz val="14"/>
        <rFont val="Times New Roman"/>
        <family val="1"/>
        <charset val="204"/>
      </rPr>
      <t>___________________</t>
    </r>
  </si>
  <si>
    <t>_________________________</t>
  </si>
  <si>
    <t xml:space="preserve">                                (посада)</t>
  </si>
  <si>
    <t xml:space="preserve">               (підпис)</t>
  </si>
  <si>
    <t xml:space="preserve">         (ініціали, прізвище)    </t>
  </si>
  <si>
    <t>Ідентифікатор лікаря</t>
  </si>
  <si>
    <t>0-5 р.</t>
  </si>
  <si>
    <t>6-17 р.</t>
  </si>
  <si>
    <t>18-39 р.</t>
  </si>
  <si>
    <t>40-64 р.</t>
  </si>
  <si>
    <t>65+р.</t>
  </si>
  <si>
    <t>І квартал</t>
  </si>
  <si>
    <t>ІІ квартал</t>
  </si>
  <si>
    <t>ІІІ квартал</t>
  </si>
  <si>
    <t>IV квартал</t>
  </si>
  <si>
    <t>рік</t>
  </si>
  <si>
    <t>кількість декларацій за І квартал</t>
  </si>
  <si>
    <t>кількість декларацій за ІІ квартал</t>
  </si>
  <si>
    <t>кількість декларацій за ІІІ квартал</t>
  </si>
  <si>
    <t>кількість декларацій за ІV квартал</t>
  </si>
  <si>
    <t>x</t>
  </si>
  <si>
    <t>Показники</t>
  </si>
  <si>
    <t>х</t>
  </si>
  <si>
    <t>структура декларацій, %</t>
  </si>
  <si>
    <t>ліміт декларацій на одного лікаря (Порядок надання ПМД)</t>
  </si>
  <si>
    <t>понад ліміт (901-990)</t>
  </si>
  <si>
    <t>понад ліміт (2001-2200)</t>
  </si>
  <si>
    <t>нижня межа</t>
  </si>
  <si>
    <t>верхня межа</t>
  </si>
  <si>
    <t>ліміт (до 900)</t>
  </si>
  <si>
    <t>ліміт (до 1800)</t>
  </si>
  <si>
    <t>ліміт (до 2000)</t>
  </si>
  <si>
    <t>понад ліміт (1801-1980)</t>
  </si>
  <si>
    <t>I квартал</t>
  </si>
  <si>
    <t>ІI квартал</t>
  </si>
  <si>
    <t>ІIІ квартал</t>
  </si>
  <si>
    <t>ІV квартал</t>
  </si>
  <si>
    <t>Показник / період</t>
  </si>
  <si>
    <t>надходження за лімітні декларації, грн.</t>
  </si>
  <si>
    <t>надходження за понад лімітні декларації, грн.</t>
  </si>
  <si>
    <t>Надходження від надання послуг ПМД іноземцям, грн.</t>
  </si>
  <si>
    <t>Надходження за надання послуг ПМД, що не входять до програми медичних гарантій, грн.</t>
  </si>
  <si>
    <t>Благодійна допомога, грн.</t>
  </si>
  <si>
    <t xml:space="preserve">І квартал </t>
  </si>
  <si>
    <t xml:space="preserve">ІІ квартал </t>
  </si>
  <si>
    <t xml:space="preserve">ІІІ квартал </t>
  </si>
  <si>
    <t xml:space="preserve">IV квартал </t>
  </si>
  <si>
    <t xml:space="preserve">Всього </t>
  </si>
  <si>
    <t>І КВАРТАЛ</t>
  </si>
  <si>
    <t>IІ КВАРТАЛ</t>
  </si>
  <si>
    <t>IIІ КВАРТАЛ</t>
  </si>
  <si>
    <t>IV КВАРТАЛ</t>
  </si>
  <si>
    <t>Надавач ПМД:</t>
  </si>
  <si>
    <t>Амбулаторії</t>
  </si>
  <si>
    <t>загальна чисельність персоналу (ос.)</t>
  </si>
  <si>
    <t>Фінансовий план поточного року (затверджений зі змінами)</t>
  </si>
  <si>
    <t>У тому числі за кварталами планового року</t>
  </si>
  <si>
    <t>I. Формування фінансових результатів</t>
  </si>
  <si>
    <t>Оплата комунальних послуг та енергоносіїв, у т.ч.:</t>
  </si>
  <si>
    <t xml:space="preserve">Назва підприємства  </t>
  </si>
  <si>
    <t>Прізвище та ініціали керівника</t>
  </si>
  <si>
    <t>III. Інвестиційна діяльність</t>
  </si>
  <si>
    <t>Капітальні інвестиції, у т.ч.:</t>
  </si>
  <si>
    <t>IV. Фінансова діяльність</t>
  </si>
  <si>
    <t>1.1. лікар-педіатр</t>
  </si>
  <si>
    <t>1.2. лікар загальної практики - сімейний лікар</t>
  </si>
  <si>
    <t>1.3. лікар - терапевт</t>
  </si>
  <si>
    <t>Індикатори фінансової стійкості надавача ПМД</t>
  </si>
  <si>
    <t>ДОХОДИ НАДАВАЧА ПМД</t>
  </si>
  <si>
    <t>Найменування обладнання</t>
  </si>
  <si>
    <t>Потреба в закупівлі, шт
Всього по всім структурним підрозділам</t>
  </si>
  <si>
    <t>Оціночна вартість за 1 штуку, грн</t>
  </si>
  <si>
    <t>Оціночна сума, грн</t>
  </si>
  <si>
    <t>І. Основний список</t>
  </si>
  <si>
    <t>Інші матеріали, не зазначені в Примірному табелі</t>
  </si>
  <si>
    <t>Кількість медичних сестер лікаря</t>
  </si>
  <si>
    <t>Показник/Період</t>
  </si>
  <si>
    <t>за рік</t>
  </si>
  <si>
    <t>ціна за 1 Гкал на початок кварталу, грн.</t>
  </si>
  <si>
    <t>очікуваний обсяг споживання теплової енергії у відповідному кварталі, Гкал</t>
  </si>
  <si>
    <t>обсяг витрат на теплопостачання, грн.</t>
  </si>
  <si>
    <t>обсяг витрат на гарячу воду, грн.</t>
  </si>
  <si>
    <t>обсяг витрат на холодну воду, грн.</t>
  </si>
  <si>
    <t>обсяг витрат на водовідведення, грн.</t>
  </si>
  <si>
    <t>тариф за 1 кВт (ДЕННИЙ) на початок кварталу, грн.</t>
  </si>
  <si>
    <t>очікуваний ДЕННИЙ обсяг споживання електроенергії у відповідному кварталі, кВт</t>
  </si>
  <si>
    <t>витрати на електроенергію за ДЕННИМ тарифом, грн.</t>
  </si>
  <si>
    <t>тариф за 1 кВт (НІЧНИЙ) на початок кварталу, грн.</t>
  </si>
  <si>
    <t>очікуваний НІЧНИЙ обсяг споживання електроенергії у відповідному кварталі, кВт</t>
  </si>
  <si>
    <t>витрати на електроенергію за НІЧНИМ тарифом, грн.</t>
  </si>
  <si>
    <t>загальні витрати на електроенергію, грн.</t>
  </si>
  <si>
    <t>обсяг витрат на природний газ, грн.</t>
  </si>
  <si>
    <t>покриття вартості комунальних послуг та енергоносіїв надавача ПМД, грн.</t>
  </si>
  <si>
    <t>4.1. лікар-педіатр</t>
  </si>
  <si>
    <t>4.2. лікар загальної практики - сімейний лікар</t>
  </si>
  <si>
    <t>4.3. лікар - терапевт</t>
  </si>
  <si>
    <t>Персонал / Показник</t>
  </si>
  <si>
    <t>Посада</t>
  </si>
  <si>
    <t>Група персоналу</t>
  </si>
  <si>
    <t>ВСЬОГО</t>
  </si>
  <si>
    <t>Медичний директор</t>
  </si>
  <si>
    <t>Генеральний директор (директор) / начальник (завідувач) закладу охорони здоров'я</t>
  </si>
  <si>
    <t xml:space="preserve"> Ставка ЄСВ для відповідної посади, %</t>
  </si>
  <si>
    <t>Лікар-інтерн</t>
  </si>
  <si>
    <t>Лікар-акушер-гінеколог</t>
  </si>
  <si>
    <t>Лікар-стоматолог</t>
  </si>
  <si>
    <t>Завідувач господарства</t>
  </si>
  <si>
    <t>Головна медична сестра</t>
  </si>
  <si>
    <t>Головний бухгалтер</t>
  </si>
  <si>
    <t>Заступник директора (заступник генерального директора)</t>
  </si>
  <si>
    <t>Керівники</t>
  </si>
  <si>
    <t>Заступник головного бухгалтера</t>
  </si>
  <si>
    <t>Бухгалтер (з обліку основних засобів)</t>
  </si>
  <si>
    <t>Бухгалтер (із розрахунків із працівниками)</t>
  </si>
  <si>
    <t>Бухгалтер</t>
  </si>
  <si>
    <t>Економіст</t>
  </si>
  <si>
    <t>Інспектор з кадрів</t>
  </si>
  <si>
    <t>Інженер з охорони праці</t>
  </si>
  <si>
    <t>Секретар-друкарка</t>
  </si>
  <si>
    <t>Реєстратор медичний</t>
  </si>
  <si>
    <t>Сестра-господиня</t>
  </si>
  <si>
    <t>Механік</t>
  </si>
  <si>
    <t>Двірник</t>
  </si>
  <si>
    <t>Прибиральник службових приміщень</t>
  </si>
  <si>
    <t>Лаборант</t>
  </si>
  <si>
    <t>Сестра медична загальної практики сімейної медицини</t>
  </si>
  <si>
    <t>Сестра медична</t>
  </si>
  <si>
    <t>Акушерка</t>
  </si>
  <si>
    <t>Фельдшер</t>
  </si>
  <si>
    <t>Молодша медична сестра</t>
  </si>
  <si>
    <t>Юрисконсульт</t>
  </si>
  <si>
    <t>Завідувач складу</t>
  </si>
  <si>
    <t>Лікар-статистик</t>
  </si>
  <si>
    <t>Статистик медичний</t>
  </si>
  <si>
    <t>Оператор комп'ютерного набору</t>
  </si>
  <si>
    <t>Монтажник санітарно-технічних систем і устаткування</t>
  </si>
  <si>
    <t>Електромонтер з ремонту та обслуговування електроустаткування</t>
  </si>
  <si>
    <t>Водій транспортних засобів</t>
  </si>
  <si>
    <t>Столяр</t>
  </si>
  <si>
    <t>Робітник з комплексного обслуговування</t>
  </si>
  <si>
    <t>Електрик</t>
  </si>
  <si>
    <t>Адміністратор</t>
  </si>
  <si>
    <t>Оператор котельні</t>
  </si>
  <si>
    <t>Інженер-програміст</t>
  </si>
  <si>
    <t>Спеціаліст з фінансового обліку (бухгалтер)</t>
  </si>
  <si>
    <t>Касир</t>
  </si>
  <si>
    <t>Технік з експлуатації будівель, споруд, інженерних мереж і систем</t>
  </si>
  <si>
    <t>Сторож</t>
  </si>
  <si>
    <t>Завідувач амбулаторії</t>
  </si>
  <si>
    <t>Сестра медична патронажна</t>
  </si>
  <si>
    <t>Завідувач ФАП</t>
  </si>
  <si>
    <t>Лікар-методист</t>
  </si>
  <si>
    <t>ОПЛАТА ПРАЦІ</t>
  </si>
  <si>
    <t>Витрати на теплопостачання</t>
  </si>
  <si>
    <t>Витрати на водопостачання та водовідведення</t>
  </si>
  <si>
    <t>Витрати на електроенергію</t>
  </si>
  <si>
    <t>Витрати на природний газ</t>
  </si>
  <si>
    <t>КОМУНАЛЬНІ ВИТРАТИ</t>
  </si>
  <si>
    <t>Надходження відсотків від залишків коштів на поточних та депозитних рахунках, грн.</t>
  </si>
  <si>
    <t>Надходження від реалізації оборотних і необоротних активів, грн.</t>
  </si>
  <si>
    <t>Інші доходи:</t>
  </si>
  <si>
    <t>дохід від реалізації оборотних і необоротних активів</t>
  </si>
  <si>
    <t>відсотки отримані (поточні рахунки і депозити)</t>
  </si>
  <si>
    <t>окремі заходи по реалізації державних (регіональних) програм, не віднесені до заходів розвитку</t>
  </si>
  <si>
    <t>оплата праці</t>
  </si>
  <si>
    <t>комунальні витрати</t>
  </si>
  <si>
    <t>інші видатки</t>
  </si>
  <si>
    <t xml:space="preserve">Сума ПДВ до Державного бюджету України </t>
  </si>
  <si>
    <t>Сума плати за землю</t>
  </si>
  <si>
    <t>Інші операційні доходи, грн.</t>
  </si>
  <si>
    <t>Інші доходи (не зазначені вище), грн.</t>
  </si>
  <si>
    <t>Інші видатки</t>
  </si>
  <si>
    <t>Сума плати за воду</t>
  </si>
  <si>
    <t>Транспортний податок з юридичних осіб</t>
  </si>
  <si>
    <t>Податок на нерухомість</t>
  </si>
  <si>
    <t>Капітальне будівництво</t>
  </si>
  <si>
    <t>Придбання (виготовлення) основних засобів</t>
  </si>
  <si>
    <t>Придбання (виготовлення) інших необоротних матеріальних активів</t>
  </si>
  <si>
    <t>Придбання (створення) нематеріальних активів</t>
  </si>
  <si>
    <t>Модернізація, модифікація (добудова, дообладнання, реконструкція) основних засобів</t>
  </si>
  <si>
    <t>Примітка</t>
  </si>
  <si>
    <t>сума повинна співвідноситись із сумою отриманого доходу на ці заходи</t>
  </si>
  <si>
    <t>вказати суму, якщо такий фонд передбачено Статутом/колективним договором</t>
  </si>
  <si>
    <t>відповідно до Закону України "Про охорону праці" (0.5% від фонду оплати праці за попередній рік)</t>
  </si>
  <si>
    <t>вказати суму, якщо даний податок сплачується</t>
  </si>
  <si>
    <t>вказати суму таких податків і зборів, за виключенням ЄСВ</t>
  </si>
  <si>
    <t>Вартість основних засобів</t>
  </si>
  <si>
    <t>відповідно до рахунків 10 "Основні засоби", 11 "Інші необоротні матеріальні активи", 12 "Нематеріальні активи"</t>
  </si>
  <si>
    <t>відповідно до рахунку 13 "Знос (амортизація) необоротних активів"</t>
  </si>
  <si>
    <t>відповідно до рахунку 15 "Капітальні інвестиції"</t>
  </si>
  <si>
    <t>Витрати на охорону праці</t>
  </si>
  <si>
    <t>до 1 року</t>
  </si>
  <si>
    <t>Основні засоби</t>
  </si>
  <si>
    <t>Малоцінні необоротні матеріальні активи</t>
  </si>
  <si>
    <t>Предмети, матеріали</t>
  </si>
  <si>
    <t>більше 1 року</t>
  </si>
  <si>
    <t>IV  квартал</t>
  </si>
  <si>
    <t>Надходження від здачі приміщень/земельних ділянок та ін. в оренду, грн.</t>
  </si>
  <si>
    <t>Допоміжний персонал</t>
  </si>
  <si>
    <t>Молодша медична сестра (санітарка-прибиральниця)</t>
  </si>
  <si>
    <t>1. Керівники</t>
  </si>
  <si>
    <t>2. Лікарі</t>
  </si>
  <si>
    <t>3. Середній медичний персонал</t>
  </si>
  <si>
    <t>4. Молодший медичний персонал</t>
  </si>
  <si>
    <t>5. Адміністративно-управлінський персонал</t>
  </si>
  <si>
    <t>6. Допоміжний персонал</t>
  </si>
  <si>
    <t>Інші операційні доходи, у т.ч.:</t>
  </si>
  <si>
    <t>Коефіцієнт відношення капітальних інвестицій до доходу від реалізації продукції (товарів, робіт, послуг)</t>
  </si>
  <si>
    <t>Кількість штатних одиниць, од.</t>
  </si>
  <si>
    <t>видатки на охорону праці</t>
  </si>
  <si>
    <t>ВСЬОГО ВИДАТКІВ надавача ПМД, грн.</t>
  </si>
  <si>
    <t>Видатки у І кварталі, грн.</t>
  </si>
  <si>
    <t>Видатки у ІІ кварталі, грн.</t>
  </si>
  <si>
    <t>Видатки у ІІІ кварталі, грн.</t>
  </si>
  <si>
    <t>Видатки у IV кварталі, грн.</t>
  </si>
  <si>
    <t>Капітальні інвестиції, грн.</t>
  </si>
  <si>
    <t>Заробітна плата, грн.</t>
  </si>
  <si>
    <t>Нарахування на оплату праці, грн.</t>
  </si>
  <si>
    <t>Медикаменти та перев'язувальні матеріали, грн.</t>
  </si>
  <si>
    <t>Видатки на відрядження, грн.</t>
  </si>
  <si>
    <t xml:space="preserve">Необоротні активи </t>
  </si>
  <si>
    <t>Оборотні активи</t>
  </si>
  <si>
    <t>Термін експлуатації (більше або менше 1 року)</t>
  </si>
  <si>
    <t>реалізація окремих заходів державних (регіональних) програм, не віднесені до заходів розвитку, грн.</t>
  </si>
  <si>
    <t>Ваги для дітей</t>
  </si>
  <si>
    <t>Ваги для дорослих</t>
  </si>
  <si>
    <t>Ростомір</t>
  </si>
  <si>
    <t>Медична вимірювальна стрічка (рулетка)</t>
  </si>
  <si>
    <t>Стетофонендоскоп</t>
  </si>
  <si>
    <t>Термометр (для вимірювання температури тіла), в тому числі цифровий або інфрачервоний</t>
  </si>
  <si>
    <t>Тонометр з малими, середніми і великими манжетами</t>
  </si>
  <si>
    <t>Пульсоксиметр портативний</t>
  </si>
  <si>
    <t>Отоофтальмоскоп</t>
  </si>
  <si>
    <t>Медичний ліхтарик</t>
  </si>
  <si>
    <t>Електрокардіограф [2]</t>
  </si>
  <si>
    <t>Пікфлуометр [2]</t>
  </si>
  <si>
    <t>Молоточок неврологічний</t>
  </si>
  <si>
    <t>Таблиці для перевірки гостроти зору</t>
  </si>
  <si>
    <t>Апарат визначення рівня глюкози крові у комплекті (глюкометр, смужки, одноразові ланцети, одноразові рукавички) [2]</t>
  </si>
  <si>
    <t>Центрифуга [3]</t>
  </si>
  <si>
    <t>шпателі</t>
  </si>
  <si>
    <t>оглядові рукавички</t>
  </si>
  <si>
    <t>рушники паперові</t>
  </si>
  <si>
    <t>серветки (в тому числі вологі)</t>
  </si>
  <si>
    <t>одноразові простирадла для кушетки</t>
  </si>
  <si>
    <t>шприці</t>
  </si>
  <si>
    <t>катетери</t>
  </si>
  <si>
    <t>вакуумні пробірки (вакутайнери)</t>
  </si>
  <si>
    <t>стерильний перев’язувальний матеріал</t>
  </si>
  <si>
    <t>Сумка лікаря/медсестри</t>
  </si>
  <si>
    <t>Сумка-холодильник з набором акумуляторів холоду</t>
  </si>
  <si>
    <t>Холодильник для зберігання лікарських засобів</t>
  </si>
  <si>
    <t>Кушетка, в тому числі кушетка-трансформер (гінекологічне крісло)</t>
  </si>
  <si>
    <t>Шафа для зберігання лікарських засобів та медичних виробів</t>
  </si>
  <si>
    <t>Сповивальний столик (для зали очікування)</t>
  </si>
  <si>
    <t>столи для персоналу</t>
  </si>
  <si>
    <t>стільці та (або) крісла для кабінетів</t>
  </si>
  <si>
    <t>стільці та (або) крісла зал очікувань</t>
  </si>
  <si>
    <t>шафи для документів</t>
  </si>
  <si>
    <t>шафи для одягу</t>
  </si>
  <si>
    <t>сейфи</t>
  </si>
  <si>
    <t>багатофункціональний пристрій (або принтер + сканер)</t>
  </si>
  <si>
    <t>Спеціальне (прикладне) програмне забезпечення для ПМД</t>
  </si>
  <si>
    <t>Канцелярське приладдя, витратні матеріали для комп’ютерного обладнання (папір, картриджі тощо)</t>
  </si>
  <si>
    <t>Автомобіль легковий повнопривідний (підсилювач керма та гальм) або легковий (підсилювач керма та гальм) [5]</t>
  </si>
  <si>
    <t>Транспортний засіб (мотоцикл, квадроцикл, мотороллер) або велосипед [6]</t>
  </si>
  <si>
    <t>Небулайзер</t>
  </si>
  <si>
    <t>Мікроскоп</t>
  </si>
  <si>
    <t>Гематологічний аналізатор</t>
  </si>
  <si>
    <t>Біохімічний аналізатор</t>
  </si>
  <si>
    <t>Лабораторний посуд, дозатори, витратні матеріали</t>
  </si>
  <si>
    <t>Освітлювач переносний безтіньовий</t>
  </si>
  <si>
    <t>Стіл для інструментів, мобільний</t>
  </si>
  <si>
    <t>Холодильник для зберігання вакцин</t>
  </si>
  <si>
    <t>Сповивальний столик</t>
  </si>
  <si>
    <t>Ширма</t>
  </si>
  <si>
    <t>Ноші медичні</t>
  </si>
  <si>
    <t>Крісло-каталка</t>
  </si>
  <si>
    <t>Загальна оглядова цифрова камера (автофокус, цифровий зум, поляризаційний фільтр, автобаланс білого)</t>
  </si>
  <si>
    <t>Інтерактивний цифровий стетоскоп</t>
  </si>
  <si>
    <t>Монітор життєво-важливих показників із цифровим інтерфейсом (АТ, термометрія, пульсоксиметрія)</t>
  </si>
  <si>
    <t>12-канальний електрокардіограф з цифровим інтерфейсом</t>
  </si>
  <si>
    <t>ІІ. Додатковий список (застосовується за умови комплектності основного списку та відповідно до наявних потреб)</t>
  </si>
  <si>
    <t>ІІІ. Обладнання для надання медичних послуг із застосуванням телемедицини</t>
  </si>
  <si>
    <t>Кількість пацієнтів на одного лікаря ПМД (осіб):</t>
  </si>
  <si>
    <t>Кількість пацієнтів на одну медичну сестру ПМД (осіб):</t>
  </si>
  <si>
    <t>Кількість пацієнтів на одного працівника адміністративно-управлінського та допоміжного персоналу (осіб):</t>
  </si>
  <si>
    <t>2.1. у лікаря-педіатра</t>
  </si>
  <si>
    <t>2.2. у лікаря загальної практики - сімейний лікаря</t>
  </si>
  <si>
    <t>2.3. у лікаря - терапевта</t>
  </si>
  <si>
    <t>3.1. адміністративно-управлінського персоналу</t>
  </si>
  <si>
    <t>3.2. допоміжного персоналу</t>
  </si>
  <si>
    <t>більше ніж у середньому в п.1</t>
  </si>
  <si>
    <t>більше або дорівнює 1</t>
  </si>
  <si>
    <t>1-й міс.кварталу</t>
  </si>
  <si>
    <t>2-й міс.кварталу</t>
  </si>
  <si>
    <t>3-й міс.кварталу</t>
  </si>
  <si>
    <t>середня кількість декларацій в кварталі</t>
  </si>
  <si>
    <t>швидкий доступ до розділів вкладки</t>
  </si>
  <si>
    <t>ВИДАТКИ НАДАВАЧА ПМД</t>
  </si>
  <si>
    <t>всього за 
І квартал</t>
  </si>
  <si>
    <t>всього 
за ІІ квартал</t>
  </si>
  <si>
    <t>всього
за ІII квартал</t>
  </si>
  <si>
    <t>всього
за ІV квартал</t>
  </si>
  <si>
    <t>кількість пацієнтів</t>
  </si>
  <si>
    <t>кількість лікарів</t>
  </si>
  <si>
    <t>зверніть увагу - 
показник перевищив експертну оцінку</t>
  </si>
  <si>
    <t>кількість медичних сестер</t>
  </si>
  <si>
    <t>менше 10</t>
  </si>
  <si>
    <t>менше 40</t>
  </si>
  <si>
    <t>менше 30</t>
  </si>
  <si>
    <t>Капітальний ремонт</t>
  </si>
  <si>
    <t>Капітальні інвестиції, зокрема:</t>
  </si>
  <si>
    <t>Адміністративні витрати, зокрема:</t>
  </si>
  <si>
    <t>менше 20</t>
  </si>
  <si>
    <t>Всього</t>
  </si>
  <si>
    <t xml:space="preserve">Амортизація </t>
  </si>
  <si>
    <t>Амортизація</t>
  </si>
  <si>
    <t>Витрати на канцтовари, офісне приладдя та устаткування (відповідно до Табелю матеріально-технічного оснащення), грн.</t>
  </si>
  <si>
    <t>Оплата комунальних послуг та енергоносіїв, грн.</t>
  </si>
  <si>
    <t>Індикатор</t>
  </si>
  <si>
    <t>Розрахунки</t>
  </si>
  <si>
    <t>0_Загальне</t>
  </si>
  <si>
    <t>Загальна інформація щодо надавача ПМД.</t>
  </si>
  <si>
    <t>Законод</t>
  </si>
  <si>
    <t>Законодавчо встановлені параметри оплати за програмою медичних гарантій у 2019 році.</t>
  </si>
  <si>
    <t>Дії:</t>
  </si>
  <si>
    <t>2) заповнити комірки;</t>
  </si>
  <si>
    <t>02_Видатки</t>
  </si>
  <si>
    <t>03_МТО</t>
  </si>
  <si>
    <t>Видатки на закупівлі відповідно до потреби Табеля матеріально-технічного оснащення закладів охорони здоров’я та фізичних осіб – підприємців, які надають первинну медичну допомогу.</t>
  </si>
  <si>
    <t>04_Фін_стійкість</t>
  </si>
  <si>
    <t>Індикатори фінансової стійкості надавача ПМД.</t>
  </si>
  <si>
    <r>
      <t xml:space="preserve">Автоматичний </t>
    </r>
    <r>
      <rPr>
        <sz val="13"/>
        <color rgb="FF0070C0"/>
        <rFont val="Times New Roman"/>
        <family val="1"/>
        <charset val="204"/>
      </rPr>
      <t xml:space="preserve">обрахунок </t>
    </r>
    <r>
      <rPr>
        <sz val="13"/>
        <color rgb="FF000000"/>
        <rFont val="Times New Roman"/>
        <family val="1"/>
        <charset val="204"/>
      </rPr>
      <t>індикаторів фінансової стійкості на базі заповнених вхідних даних та порівняння отриманих результатів з експертною оцінкою.</t>
    </r>
  </si>
  <si>
    <t>Перевищення індикатора порівняно з його експертною оцінкою автоматично відображається на вкладці.</t>
  </si>
  <si>
    <t>ДРУК</t>
  </si>
  <si>
    <t>Квартальні доходи і видатки надавача ПМД на плановий період.</t>
  </si>
  <si>
    <t>05_Фін_план</t>
  </si>
  <si>
    <t>Проект фінансового плану надавача ПМД на плановий рік за запропонованою формою.</t>
  </si>
  <si>
    <r>
      <t>Дії: заповнити комірки з даними минулих періодів</t>
    </r>
    <r>
      <rPr>
        <sz val="13"/>
        <color rgb="FF000000"/>
        <rFont val="Times New Roman"/>
        <family val="1"/>
        <charset val="204"/>
      </rPr>
      <t>.</t>
    </r>
  </si>
  <si>
    <r>
      <t xml:space="preserve">Автоматичний </t>
    </r>
    <r>
      <rPr>
        <sz val="13"/>
        <color rgb="FF0070C0"/>
        <rFont val="Times New Roman"/>
        <family val="1"/>
        <charset val="204"/>
      </rPr>
      <t xml:space="preserve">обрахунок </t>
    </r>
    <r>
      <rPr>
        <sz val="13"/>
        <color theme="1"/>
        <rFont val="Times New Roman"/>
        <family val="1"/>
        <charset val="204"/>
      </rPr>
      <t>агрегованих показників.</t>
    </r>
  </si>
  <si>
    <r>
      <t xml:space="preserve">Перенесення </t>
    </r>
    <r>
      <rPr>
        <sz val="13"/>
        <color theme="1"/>
        <rFont val="Times New Roman"/>
        <family val="1"/>
        <charset val="204"/>
      </rPr>
      <t>розрахованих на інших вкладках даних.</t>
    </r>
  </si>
  <si>
    <t>Графіки</t>
  </si>
  <si>
    <t>Графічні зображення отриманих розрахункових даних.</t>
  </si>
  <si>
    <r>
      <t xml:space="preserve">Автоматичний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theme="1"/>
        <rFont val="Times New Roman"/>
        <family val="1"/>
        <charset val="204"/>
      </rPr>
      <t xml:space="preserve"> закупівель у розрізі:
</t>
    </r>
    <r>
      <rPr>
        <i/>
        <sz val="13"/>
        <color theme="1"/>
        <rFont val="Times New Roman"/>
        <family val="1"/>
        <charset val="204"/>
      </rPr>
      <t>- витрат на канцтовари, офісне приладдя та устаткування відповідно до Табелю;
- витрат на капітальні інвестиції відповідно до Табелю;
- 3 груп закупівель: предмети, матеріали; основні засоби; малоцінні необоротні матеріальні активи.</t>
    </r>
  </si>
  <si>
    <r>
      <t xml:space="preserve">2) обрати Термін експлуатації для кожної позиції Табелю </t>
    </r>
    <r>
      <rPr>
        <i/>
        <sz val="13"/>
        <color theme="1"/>
        <rFont val="Times New Roman"/>
        <family val="1"/>
        <charset val="204"/>
      </rPr>
      <t>(більше або менше 1 року);</t>
    </r>
  </si>
  <si>
    <t xml:space="preserve">Дії: </t>
  </si>
  <si>
    <t>Дії: заповнити комірки.</t>
  </si>
  <si>
    <t>Посилання на вкладку</t>
  </si>
  <si>
    <t>* Увага, на кожній вкладці окремо наведена покрокова інструкція для користувачів.</t>
  </si>
  <si>
    <r>
      <t>Площа території, що обслуговується надавачем ПМД (км</t>
    </r>
    <r>
      <rPr>
        <b/>
        <vertAlign val="superscript"/>
        <sz val="13"/>
        <color theme="1"/>
        <rFont val="Times New Roman"/>
        <family val="1"/>
        <charset val="204"/>
      </rPr>
      <t>2</t>
    </r>
    <r>
      <rPr>
        <b/>
        <sz val="13"/>
        <color theme="1"/>
        <rFont val="Times New Roman"/>
        <family val="1"/>
        <charset val="204"/>
      </rPr>
      <t>):</t>
    </r>
  </si>
  <si>
    <r>
      <t>площа (м</t>
    </r>
    <r>
      <rPr>
        <vertAlign val="superscript"/>
        <sz val="13"/>
        <rFont val="Times New Roman"/>
        <family val="1"/>
        <charset val="204"/>
      </rPr>
      <t>2</t>
    </r>
    <r>
      <rPr>
        <sz val="13"/>
        <rFont val="Times New Roman"/>
        <family val="1"/>
        <charset val="204"/>
      </rPr>
      <t>)</t>
    </r>
  </si>
  <si>
    <r>
      <t xml:space="preserve">Структурні підрозділи надавача ПМД, </t>
    </r>
    <r>
      <rPr>
        <sz val="13"/>
        <rFont val="Times New Roman"/>
        <family val="1"/>
        <charset val="204"/>
      </rPr>
      <t>в т.ч.:</t>
    </r>
  </si>
  <si>
    <t>Дата проведення розрахунку</t>
  </si>
  <si>
    <r>
      <t>Оклад з урахуванням доплат до мінімальної заробітної плати (для всіх вказаних штатних одиниць),</t>
    </r>
    <r>
      <rPr>
        <b/>
        <i/>
        <sz val="16"/>
        <rFont val="Times New Roman"/>
        <family val="1"/>
        <charset val="204"/>
      </rPr>
      <t xml:space="preserve"> грн.</t>
    </r>
  </si>
  <si>
    <r>
      <t xml:space="preserve"> Премії (для всіх вказаних штатних одиниць),</t>
    </r>
    <r>
      <rPr>
        <b/>
        <i/>
        <sz val="16"/>
        <rFont val="Times New Roman"/>
        <family val="1"/>
        <charset val="204"/>
      </rPr>
      <t xml:space="preserve"> грн.</t>
    </r>
  </si>
  <si>
    <r>
      <t xml:space="preserve"> Доплати (для всіх вказаних штатних одиниць),</t>
    </r>
    <r>
      <rPr>
        <b/>
        <i/>
        <sz val="16"/>
        <rFont val="Times New Roman"/>
        <family val="1"/>
        <charset val="204"/>
      </rPr>
      <t xml:space="preserve"> грн.</t>
    </r>
  </si>
  <si>
    <r>
      <t>Надбавки (для всіх вказаних штатних одиниць),</t>
    </r>
    <r>
      <rPr>
        <b/>
        <i/>
        <sz val="16"/>
        <rFont val="Times New Roman"/>
        <family val="1"/>
        <charset val="204"/>
      </rPr>
      <t xml:space="preserve"> грн.</t>
    </r>
  </si>
  <si>
    <r>
      <t xml:space="preserve"> Інші види заохочень та стимулювань (у разі наявності) (для всіх вказаних штатних одиниць), </t>
    </r>
    <r>
      <rPr>
        <b/>
        <i/>
        <sz val="16"/>
        <rFont val="Times New Roman"/>
        <family val="1"/>
        <charset val="204"/>
      </rPr>
      <t>грн.</t>
    </r>
  </si>
  <si>
    <r>
      <t xml:space="preserve"> Інші витрати на оплату праці (у разі наявності) (для всіх вказаних штатних одиниць),</t>
    </r>
    <r>
      <rPr>
        <i/>
        <sz val="16"/>
        <rFont val="Times New Roman"/>
        <family val="1"/>
        <charset val="204"/>
      </rPr>
      <t xml:space="preserve"> грн.</t>
    </r>
  </si>
  <si>
    <r>
      <rPr>
        <b/>
        <u/>
        <sz val="16"/>
        <rFont val="Times New Roman"/>
        <family val="1"/>
        <charset val="204"/>
      </rPr>
      <t>ВСЬОГО Фонд оплати праці</t>
    </r>
    <r>
      <rPr>
        <b/>
        <sz val="16"/>
        <rFont val="Times New Roman"/>
        <family val="1"/>
        <charset val="204"/>
      </rPr>
      <t xml:space="preserve">
по відповідній групі персоналу, </t>
    </r>
    <r>
      <rPr>
        <b/>
        <i/>
        <sz val="16"/>
        <rFont val="Times New Roman"/>
        <family val="1"/>
        <charset val="204"/>
      </rPr>
      <t>грн.</t>
    </r>
  </si>
  <si>
    <r>
      <t xml:space="preserve">Оплата відряджень, </t>
    </r>
    <r>
      <rPr>
        <b/>
        <i/>
        <sz val="16"/>
        <rFont val="Times New Roman"/>
        <family val="1"/>
        <charset val="204"/>
      </rPr>
      <t>грн.</t>
    </r>
  </si>
  <si>
    <r>
      <t xml:space="preserve">Нарахування на оплату праці </t>
    </r>
    <r>
      <rPr>
        <sz val="16"/>
        <rFont val="Times New Roman"/>
        <family val="1"/>
        <charset val="204"/>
      </rPr>
      <t>(загальнообов'язкове державне соціальне страхування)</t>
    </r>
    <r>
      <rPr>
        <b/>
        <sz val="16"/>
        <rFont val="Times New Roman"/>
        <family val="1"/>
        <charset val="204"/>
      </rPr>
      <t>,</t>
    </r>
    <r>
      <rPr>
        <b/>
        <i/>
        <sz val="16"/>
        <rFont val="Times New Roman"/>
        <family val="1"/>
        <charset val="204"/>
      </rPr>
      <t xml:space="preserve"> грн.</t>
    </r>
  </si>
  <si>
    <r>
      <t xml:space="preserve">Утримання із заробітної плати
</t>
    </r>
    <r>
      <rPr>
        <sz val="16"/>
        <rFont val="Times New Roman"/>
        <family val="1"/>
        <charset val="204"/>
      </rPr>
      <t>(податок з доходів фізичних осіб 18% та військовий збір 1.5%)</t>
    </r>
    <r>
      <rPr>
        <b/>
        <sz val="16"/>
        <rFont val="Times New Roman"/>
        <family val="1"/>
        <charset val="204"/>
      </rPr>
      <t xml:space="preserve">, </t>
    </r>
    <r>
      <rPr>
        <b/>
        <i/>
        <sz val="16"/>
        <rFont val="Times New Roman"/>
        <family val="1"/>
        <charset val="204"/>
      </rPr>
      <t>грн.</t>
    </r>
  </si>
  <si>
    <r>
      <t>ціна за 1 м</t>
    </r>
    <r>
      <rPr>
        <vertAlign val="superscript"/>
        <sz val="13"/>
        <rFont val="Times New Roman"/>
        <family val="1"/>
        <charset val="204"/>
      </rPr>
      <t xml:space="preserve">3 </t>
    </r>
    <r>
      <rPr>
        <sz val="13"/>
        <rFont val="Times New Roman"/>
        <family val="1"/>
        <charset val="204"/>
      </rPr>
      <t>на початок кварталу</t>
    </r>
    <r>
      <rPr>
        <sz val="13"/>
        <color theme="1"/>
        <rFont val="Times New Roman"/>
        <family val="1"/>
        <charset val="204"/>
      </rPr>
      <t>, грн. (гаряча вода)</t>
    </r>
  </si>
  <si>
    <r>
      <t>очікуваний обсяг споживання гарячої води у відповідному кварталі, м</t>
    </r>
    <r>
      <rPr>
        <vertAlign val="superscript"/>
        <sz val="13"/>
        <rFont val="Times New Roman"/>
        <family val="1"/>
        <charset val="204"/>
      </rPr>
      <t>3</t>
    </r>
  </si>
  <si>
    <r>
      <t>ціна за 1 м</t>
    </r>
    <r>
      <rPr>
        <vertAlign val="superscript"/>
        <sz val="13"/>
        <rFont val="Times New Roman"/>
        <family val="1"/>
        <charset val="204"/>
      </rPr>
      <t xml:space="preserve">3 </t>
    </r>
    <r>
      <rPr>
        <sz val="13"/>
        <rFont val="Times New Roman"/>
        <family val="1"/>
        <charset val="204"/>
      </rPr>
      <t>на початок кварталу</t>
    </r>
    <r>
      <rPr>
        <sz val="13"/>
        <color theme="1"/>
        <rFont val="Times New Roman"/>
        <family val="1"/>
        <charset val="204"/>
      </rPr>
      <t>, грн. (холодна вода)</t>
    </r>
  </si>
  <si>
    <r>
      <t>очікуваний обсяг споживання холодної води у відповідному кварталі, м</t>
    </r>
    <r>
      <rPr>
        <vertAlign val="superscript"/>
        <sz val="13"/>
        <rFont val="Times New Roman"/>
        <family val="1"/>
        <charset val="204"/>
      </rPr>
      <t>3</t>
    </r>
  </si>
  <si>
    <r>
      <t>ціна за 1 м</t>
    </r>
    <r>
      <rPr>
        <vertAlign val="superscript"/>
        <sz val="13"/>
        <rFont val="Times New Roman"/>
        <family val="1"/>
        <charset val="204"/>
      </rPr>
      <t xml:space="preserve">3 </t>
    </r>
    <r>
      <rPr>
        <sz val="13"/>
        <rFont val="Times New Roman"/>
        <family val="1"/>
        <charset val="204"/>
      </rPr>
      <t>на початок кварталу (водовідведення), грн.</t>
    </r>
  </si>
  <si>
    <r>
      <t>очікуваний обсяг водовідведення у відповідному кварталі, м</t>
    </r>
    <r>
      <rPr>
        <vertAlign val="superscript"/>
        <sz val="13"/>
        <rFont val="Times New Roman"/>
        <family val="1"/>
        <charset val="204"/>
      </rPr>
      <t>3</t>
    </r>
  </si>
  <si>
    <r>
      <t>ціна за 1 м</t>
    </r>
    <r>
      <rPr>
        <vertAlign val="superscript"/>
        <sz val="13"/>
        <rFont val="Times New Roman"/>
        <family val="1"/>
        <charset val="204"/>
      </rPr>
      <t xml:space="preserve">3 </t>
    </r>
    <r>
      <rPr>
        <sz val="13"/>
        <rFont val="Times New Roman"/>
        <family val="1"/>
        <charset val="204"/>
      </rPr>
      <t>природного газу на початок кварталу, грн.</t>
    </r>
  </si>
  <si>
    <r>
      <t>очікуваний обсяг споживання природного газу у відповідному кварталі, м</t>
    </r>
    <r>
      <rPr>
        <vertAlign val="superscript"/>
        <sz val="13"/>
        <rFont val="Times New Roman"/>
        <family val="1"/>
        <charset val="204"/>
      </rPr>
      <t>3</t>
    </r>
  </si>
  <si>
    <r>
      <t xml:space="preserve">ВСЬОГО витрат на комунальні послуги, </t>
    </r>
    <r>
      <rPr>
        <b/>
        <i/>
        <sz val="16"/>
        <color theme="1"/>
        <rFont val="Times New Roman"/>
        <family val="1"/>
        <charset val="204"/>
      </rPr>
      <t>грн.</t>
    </r>
  </si>
  <si>
    <r>
      <t>Видатки надавача ПМД на комунальні витрати на 1 м</t>
    </r>
    <r>
      <rPr>
        <b/>
        <vertAlign val="superscript"/>
        <sz val="16"/>
        <color rgb="FF000000"/>
        <rFont val="Times New Roman"/>
        <family val="1"/>
        <charset val="204"/>
      </rPr>
      <t>2</t>
    </r>
    <r>
      <rPr>
        <b/>
        <sz val="16"/>
        <color rgb="FF000000"/>
        <rFont val="Times New Roman"/>
        <family val="1"/>
        <charset val="204"/>
      </rPr>
      <t xml:space="preserve"> (грн.)</t>
    </r>
  </si>
  <si>
    <t>вказати суму на відповідні закупівлі, якщо такі закупівлі не входять до Табелю матеріально-технічного оснащення (вкладка "03_МТО")</t>
  </si>
  <si>
    <t>вказати суму не перерахованих вище поточних видатків та Табелю матеріально-технічного оснащення  (вкладка "03_МТО")</t>
  </si>
  <si>
    <t>вказати суму не перерахованих вище видатків та Табелю матеріально-технічного оснащення  (вкладка "03_МТО")</t>
  </si>
  <si>
    <t>вказати інші, які не входять до Табелю МТО  (вкладка "03_МТО")</t>
  </si>
  <si>
    <t>Сестра медична дільнична</t>
  </si>
  <si>
    <t>Лікар-педіатр дільничний</t>
  </si>
  <si>
    <t>!!! УВАГА. Показники розраховуються автоматично.  Вкладка тільки для перегляду !!!
Зміни можна проводити тільки у стовпчику "експертна оцінка"!!!</t>
  </si>
  <si>
    <t>Експертна оцінка</t>
  </si>
  <si>
    <t>кількість адміністративного- управлінського та допоміжного персоналу</t>
  </si>
  <si>
    <t>Опис та інструкція</t>
  </si>
  <si>
    <t>ІНШІ ВИДАТКИ та ПОКАЗНИКИ БАЛАНСУ ПІДПРИЄМСТВА</t>
  </si>
  <si>
    <r>
      <t xml:space="preserve">Витрати на канцтовари, офісне приладдя та устаткування відповідно до Табелю матеріально-технічного оснащення, грн.
</t>
    </r>
    <r>
      <rPr>
        <sz val="16"/>
        <rFont val="Times New Roman"/>
        <family val="1"/>
        <charset val="204"/>
      </rPr>
      <t>(частина адміністративних витрат)</t>
    </r>
  </si>
  <si>
    <r>
      <t>Відсоток розподілу</t>
    </r>
    <r>
      <rPr>
        <u/>
        <sz val="18"/>
        <color theme="1"/>
        <rFont val="Times New Roman"/>
        <family val="1"/>
        <charset val="204"/>
      </rPr>
      <t xml:space="preserve"> капітальних інвестицій</t>
    </r>
    <r>
      <rPr>
        <sz val="18"/>
        <color theme="1"/>
        <rFont val="Times New Roman"/>
        <family val="1"/>
        <charset val="204"/>
      </rPr>
      <t xml:space="preserve"> за кварталами року</t>
    </r>
  </si>
  <si>
    <r>
      <t xml:space="preserve">Відсоток розподілу </t>
    </r>
    <r>
      <rPr>
        <u/>
        <sz val="18"/>
        <color theme="1"/>
        <rFont val="Times New Roman"/>
        <family val="1"/>
        <charset val="204"/>
      </rPr>
      <t>адміністративних витрат</t>
    </r>
    <r>
      <rPr>
        <sz val="18"/>
        <color theme="1"/>
        <rFont val="Times New Roman"/>
        <family val="1"/>
        <charset val="204"/>
      </rPr>
      <t xml:space="preserve"> за кварталами року</t>
    </r>
  </si>
  <si>
    <r>
      <t xml:space="preserve">Витрати капітальні інвестиції відповідно до Табелю матеріально-технічного оснащення, грн.
</t>
    </r>
    <r>
      <rPr>
        <sz val="16"/>
        <rFont val="Times New Roman"/>
        <family val="1"/>
        <charset val="204"/>
      </rPr>
      <t>(частина відповідних витрат)</t>
    </r>
  </si>
  <si>
    <t>більше ніж у середньому в п.4</t>
  </si>
  <si>
    <t>70-80</t>
  </si>
  <si>
    <t>більше 40</t>
  </si>
  <si>
    <t>предмети, матеріали (відповідно до Табелю матеріально-технічного оснащення)</t>
  </si>
  <si>
    <t>основні засоби (відповідно до Табелю матеріально-технічного оснащення)</t>
  </si>
  <si>
    <t>малоцінні необоротні матеріальні активи (відповідно до Табелю матеріально-технічного оснащення)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</si>
  <si>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</si>
  <si>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</si>
  <si>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</si>
  <si>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</si>
  <si>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</t>
  </si>
  <si>
    <t>оплата енергосервісу</t>
  </si>
  <si>
    <t xml:space="preserve">заробітна плата </t>
  </si>
  <si>
    <t>нарахування на оплату праці</t>
  </si>
  <si>
    <t>витрати на канцтовари, офісне приладдя та устаткування (відповідно до Табелю матеріально-технічного оснащення)</t>
  </si>
  <si>
    <r>
      <t>Дії: ознайомлення</t>
    </r>
    <r>
      <rPr>
        <sz val="13"/>
        <color rgb="FF000000"/>
        <rFont val="Times New Roman"/>
        <family val="1"/>
        <charset val="204"/>
      </rPr>
      <t>.</t>
    </r>
  </si>
  <si>
    <r>
      <t>Дія: ознайомлення</t>
    </r>
    <r>
      <rPr>
        <sz val="13"/>
        <color rgb="FF000000"/>
        <rFont val="Times New Roman"/>
        <family val="1"/>
        <charset val="204"/>
      </rPr>
      <t>.</t>
    </r>
  </si>
  <si>
    <t>Склад команд з надання ПМД (лікар та медичні сестри) та дані щодо кількості декларацій. Інші доходи (доходи не за договором про медичне обслуговування населення за програмою медичних гарантій).</t>
  </si>
  <si>
    <t xml:space="preserve">Оплата праці персоналу надавача ПМД (6 груп), комунальні витрати, інші видатки та показники балансу підприємства. </t>
  </si>
  <si>
    <r>
      <t xml:space="preserve">Деталізований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rgb="FF000000"/>
        <rFont val="Times New Roman"/>
        <family val="1"/>
        <charset val="204"/>
      </rPr>
      <t xml:space="preserve"> оплати праці у розрізі:
- одиниць персоналу;
- груп персоналу (керівники, лікарі, середній медичний персонал, молодший медичний персонал, адміністративно-управлінський персонал, допоміжний персонал);
- складових оплати праці;
- кварталів.
Деталізований квартальний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rgb="FF000000"/>
        <rFont val="Times New Roman"/>
        <family val="1"/>
        <charset val="204"/>
      </rPr>
      <t xml:space="preserve"> комунальних витрат</t>
    </r>
    <r>
      <rPr>
        <sz val="13"/>
        <color rgb="FF0070C0"/>
        <rFont val="Times New Roman"/>
        <family val="1"/>
        <charset val="204"/>
      </rPr>
      <t>:</t>
    </r>
    <r>
      <rPr>
        <sz val="13"/>
        <color rgb="FF000000"/>
        <rFont val="Times New Roman"/>
        <family val="1"/>
        <charset val="204"/>
      </rPr>
      <t xml:space="preserve">
- теплопостачання;
- водопостачання та водовідведення;
- електроенергію;
- природний газ.
Деталізований квартальний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rgb="FF000000"/>
        <rFont val="Times New Roman"/>
        <family val="1"/>
        <charset val="204"/>
      </rPr>
      <t xml:space="preserve"> інших видатків та показників балансу підприємства.</t>
    </r>
  </si>
  <si>
    <t>3) скоригувати суму для розподілу закупівель на 3 групи в залежності від вартості і терміну експлуатації;</t>
  </si>
  <si>
    <t>4) скоригувати відсоток для розподілу закупівель за кварталами року.</t>
  </si>
  <si>
    <t>середньозважене по п.1</t>
  </si>
  <si>
    <r>
      <t xml:space="preserve">1) обрати тип лікаря з випадаючого списку </t>
    </r>
    <r>
      <rPr>
        <i/>
        <sz val="13"/>
        <color rgb="FF000000"/>
        <rFont val="Times New Roman"/>
        <family val="1"/>
        <charset val="204"/>
      </rPr>
      <t>(лікар-педіатр, лікар-терапевт, лікар загальної практики – сімейний лікар);</t>
    </r>
  </si>
  <si>
    <r>
      <t xml:space="preserve">Річні витрати на </t>
    </r>
    <r>
      <rPr>
        <b/>
        <u/>
        <sz val="16"/>
        <rFont val="Times New Roman"/>
        <family val="1"/>
        <charset val="204"/>
      </rPr>
      <t>канцтовари, офісне приладдя та устаткування</t>
    </r>
    <r>
      <rPr>
        <b/>
        <sz val="16"/>
        <rFont val="Times New Roman"/>
        <family val="1"/>
        <charset val="204"/>
      </rPr>
      <t xml:space="preserve"> відповідно до Табелю матеріально-технічного оснащення, </t>
    </r>
    <r>
      <rPr>
        <sz val="16"/>
        <rFont val="Times New Roman"/>
        <family val="1"/>
        <charset val="204"/>
      </rPr>
      <t xml:space="preserve">грн.
</t>
    </r>
    <r>
      <rPr>
        <i/>
        <sz val="16"/>
        <rFont val="Times New Roman"/>
        <family val="1"/>
        <charset val="204"/>
      </rPr>
      <t>(частина адміністративних витрат)</t>
    </r>
  </si>
  <si>
    <r>
      <t xml:space="preserve">Річні витрати на </t>
    </r>
    <r>
      <rPr>
        <b/>
        <u/>
        <sz val="16"/>
        <rFont val="Times New Roman"/>
        <family val="1"/>
        <charset val="204"/>
      </rPr>
      <t xml:space="preserve">капітальні інвестиції </t>
    </r>
    <r>
      <rPr>
        <b/>
        <sz val="16"/>
        <rFont val="Times New Roman"/>
        <family val="1"/>
        <charset val="204"/>
      </rPr>
      <t xml:space="preserve">відповідно до Табелю матеріально-технічного оснащення, </t>
    </r>
    <r>
      <rPr>
        <sz val="16"/>
        <rFont val="Times New Roman"/>
        <family val="1"/>
        <charset val="204"/>
      </rPr>
      <t>грн.</t>
    </r>
    <r>
      <rPr>
        <i/>
        <sz val="16"/>
        <rFont val="Times New Roman"/>
        <family val="1"/>
        <charset val="204"/>
      </rPr>
      <t xml:space="preserve">
(частина відповідних витрат)</t>
    </r>
  </si>
  <si>
    <t>Питома вага ФОП адміністративно-управлінського персоналу (з нарахуваннями) у загальних видатках надавача ПМД (%)</t>
  </si>
  <si>
    <t>Питома вага ФОП лікарів ПМД (з нарахуваннями) у загальних видатках надавача ПМД (%)</t>
  </si>
  <si>
    <t>Питома вага сумарного ФОП (з нарахуваннями) у загальних видатках надавача ПМД (%)</t>
  </si>
  <si>
    <t>Питома вага фонду преміювання у загальному ФОП (з нарахуваннями) надавача ПМД (%)</t>
  </si>
  <si>
    <r>
      <t xml:space="preserve">ФІНАНСОВИЙ ПЛАН ПІДПРИЄМСТВА НА  </t>
    </r>
    <r>
      <rPr>
        <b/>
        <u/>
        <sz val="16"/>
        <rFont val="Times New Roman"/>
        <family val="1"/>
        <charset val="204"/>
      </rPr>
      <t xml:space="preserve"> ________</t>
    </r>
    <r>
      <rPr>
        <b/>
        <sz val="16"/>
        <rFont val="Times New Roman"/>
        <family val="1"/>
        <charset val="204"/>
      </rPr>
      <t xml:space="preserve">  рік</t>
    </r>
  </si>
  <si>
    <t>Контейнери: для інструментарію, витратних матеріалів тощо</t>
  </si>
  <si>
    <t>Швидкі тести: вагітність, тропоніни, ВІЛ, вірусні гепатити тощо</t>
  </si>
  <si>
    <t>Офісні меблі: столи для персоналу, стільці та (або) крісла для кабінетів і зал очікувань, шафи для документів і одягу, сейфи тощо</t>
  </si>
  <si>
    <t>Комп’ютерне обладнання: комп’ютер або ноутбук з операційною системою та доступом до мережі Інтернет, багатофункціональний пристрій (або принтер + сканер)</t>
  </si>
  <si>
    <t>комп’ютер або ноутбук з операційною системою</t>
  </si>
  <si>
    <t>Набір цифрових "скопічних" систем із генератором світла (дерматоскоп, офтальмоскоп, отоскоп, назо-фарингоскоп, сінускоп, кольпоскоп)</t>
  </si>
  <si>
    <t>Спірометр цифровий</t>
  </si>
  <si>
    <r>
      <rPr>
        <b/>
        <u/>
        <sz val="16"/>
        <color theme="1"/>
        <rFont val="Times New Roman"/>
        <family val="1"/>
        <charset val="204"/>
      </rPr>
      <t>Увага</t>
    </r>
    <r>
      <rPr>
        <b/>
        <sz val="16"/>
        <color theme="1"/>
        <rFont val="Times New Roman"/>
        <family val="1"/>
        <charset val="204"/>
      </rPr>
      <t xml:space="preserve">: при здійсненні фінансового планування на </t>
    </r>
    <r>
      <rPr>
        <b/>
        <u/>
        <sz val="16"/>
        <color theme="1"/>
        <rFont val="Times New Roman"/>
        <family val="1"/>
        <charset val="204"/>
      </rPr>
      <t>плановий рік</t>
    </r>
    <r>
      <rPr>
        <b/>
        <sz val="16"/>
        <color theme="1"/>
        <rFont val="Times New Roman"/>
        <family val="1"/>
        <charset val="204"/>
      </rPr>
      <t xml:space="preserve"> - обов'язково перевірте актуальність законодавства, що встановлює тарифи для надавачів ПМД (тарифи знаходяться на вкладці "Законод").</t>
    </r>
  </si>
  <si>
    <t>від 100%+1 декларація до 110% ліміту включно</t>
  </si>
  <si>
    <t>Всього надходжень за деклараціямм, грн.</t>
  </si>
  <si>
    <t>Дохід з місцевого бюджету за програмами, грн., у т.ч.:</t>
  </si>
  <si>
    <t>Питома вага доходу з місцевого бюджету за програмами у загальних доходах надавача ПМД (%)</t>
  </si>
  <si>
    <t>Дохід з місцевого бюджету за програмами, у т.ч.:</t>
  </si>
  <si>
    <t>1) розрахунки проводити відповідо до актуальної редакції Табелю матеріально-технічного оснащення закладів охорони здоров’я та фізичних осіб – підприємців, які надають первинну медичну допомогу;</t>
  </si>
  <si>
    <t>Засоби індивідуального захисту (ізоляційний халат, одноразові рукавички, бахіли, респіратор класу захисту FFP2/ FFP3, шапочка медична, маска хірургічна (медична), захисний щиток)</t>
  </si>
  <si>
    <t>Розхідні матеріали одноразового використання: шпателі, оглядові рукавички, рушники паперові, серветки (в тому числі вологі), одноразові простирадла для кушетки, шприці, системи для вливання інфузійних розчинів одноразові, катетери, вакуумні пробірки (вакутайнери), стерильний перев’язувальний матеріал тощо</t>
  </si>
  <si>
    <t>системи для вливання інфузійних розчинів одноразові</t>
  </si>
  <si>
    <t>Мінімальний набір лікарських засобів для надання невідкладної медичної допомоги, в т.ч.:</t>
  </si>
  <si>
    <t>Одноразові інструменти для огляду [4]</t>
  </si>
  <si>
    <t>Одноразові малі хірургічні набори [4], в т.ч.:</t>
  </si>
  <si>
    <t>Адреналіну гідрохлорид (епінефрин) (ампули 0,18% - 1,0)</t>
  </si>
  <si>
    <t>Аміодарон (ампули 5 % -3,0)</t>
  </si>
  <si>
    <t>Атропіну сульфат (ампули 0,1 % - 1,0)</t>
  </si>
  <si>
    <t>Ацетилсаліцилова кислота (таблетки 0,5)</t>
  </si>
  <si>
    <t>Гепарин (флакони 5000 МО/мл- 5,0)</t>
  </si>
  <si>
    <t>Глюкоза (ампули 40 %- 20,0)</t>
  </si>
  <si>
    <t>Глюкоза (флакони 5 % - 200,0)</t>
  </si>
  <si>
    <t>Дротаверин (ампули 2 % -2,0)</t>
  </si>
  <si>
    <t>Дексаметазон (ампули 0,4 % - 1,0)</t>
  </si>
  <si>
    <t>Лідокаїн (ампули 2 % -2,0)</t>
  </si>
  <si>
    <t>Метоклопрамід (ампули 0,5 % - 2,0)</t>
  </si>
  <si>
    <t>Натрію хлорид  (флакони 0,9 % - 200,0)</t>
  </si>
  <si>
    <t>Нітрогліцерин (Таблетки сублінгвальні 0,0005)</t>
  </si>
  <si>
    <t>Парацетамол (таблетки 0,5)</t>
  </si>
  <si>
    <t>Пропроналол (анаприлін) (40 мг)</t>
  </si>
  <si>
    <t>Сальбутамол (аерозоль, 100 мкг доза, 200 доз у балоні)</t>
  </si>
  <si>
    <t>Фуросемід (ампули 1 % -2,0)</t>
  </si>
  <si>
    <t>Хлоргексидину біглюконат (флакон 0,05 % - 100,0)</t>
  </si>
  <si>
    <t>Каптоприл (таблетки 0,025)</t>
  </si>
  <si>
    <t>Атравматичні голки з шовною ниткою</t>
  </si>
  <si>
    <t>Голкотримач</t>
  </si>
  <si>
    <t>Затискач кровоспинний</t>
  </si>
  <si>
    <t>Зонд двосторонній ґудзиковий</t>
  </si>
  <si>
    <t>Корнцанг</t>
  </si>
  <si>
    <t>Ножиці хірургічні вертикально-зігнуті</t>
  </si>
  <si>
    <t>Ножиці хірургічні прямі</t>
  </si>
  <si>
    <t>Пінцет анатомічний</t>
  </si>
  <si>
    <t>Пінцет хірургічний</t>
  </si>
  <si>
    <t>Скальпелі одноразові або леза для скальпелю одноразові з відповідною ручкою</t>
  </si>
  <si>
    <t>Стерилізатор</t>
  </si>
  <si>
    <t>01_Доходи (ПМД)</t>
  </si>
  <si>
    <t>Квартал планового року</t>
  </si>
  <si>
    <r>
      <t xml:space="preserve">Тариф за обслуговування пацієнта (без коригувальних коефіцієнтів), </t>
    </r>
    <r>
      <rPr>
        <b/>
        <i/>
        <sz val="18"/>
        <color theme="1"/>
        <rFont val="Times New Roman"/>
        <family val="1"/>
        <charset val="204"/>
      </rPr>
      <t>грн. на квартал</t>
    </r>
  </si>
  <si>
    <t>Коригувальні коефіцієнти</t>
  </si>
  <si>
    <t>за кожен місяць, в якому пацієнт продовжує лікування</t>
  </si>
  <si>
    <t>Тарифи та коригувальні коефіцієнти пакету Програми медичних гарантій "ПЕРВИННА МЕДИЧНА ДОПОМОГА"</t>
  </si>
  <si>
    <t>Тарифи та коригувальні коефіцієнти пакету Програми медичних гарантій "СУПРОВІД І ЛІКУВАННЯ ДОРОСЛИХ ТА ДІТЕЙ, ХВОРИХ НА ТУБЕРКУЛЬОЗ, НА ПЕРВИННОМУ РІВНІ МЕДИЧНОЇ ДОПОМОГИ"</t>
  </si>
  <si>
    <r>
      <t xml:space="preserve">Тариф на медичні послуги (капітаційна ставка), </t>
    </r>
    <r>
      <rPr>
        <b/>
        <i/>
        <sz val="16"/>
        <color theme="0"/>
        <rFont val="Times New Roman"/>
        <family val="1"/>
        <charset val="204"/>
      </rPr>
      <t>грн</t>
    </r>
  </si>
  <si>
    <r>
      <t xml:space="preserve">Доходи у І кварталі, </t>
    </r>
    <r>
      <rPr>
        <b/>
        <i/>
        <sz val="20"/>
        <rFont val="Times New Roman"/>
        <family val="1"/>
        <charset val="204"/>
      </rPr>
      <t>грн.</t>
    </r>
  </si>
  <si>
    <r>
      <t>Доходи у ІІ кварталі,</t>
    </r>
    <r>
      <rPr>
        <b/>
        <i/>
        <sz val="20"/>
        <rFont val="Times New Roman"/>
        <family val="1"/>
        <charset val="204"/>
      </rPr>
      <t xml:space="preserve"> грн.</t>
    </r>
  </si>
  <si>
    <r>
      <t xml:space="preserve">Доходи у ІІІ кварталі, </t>
    </r>
    <r>
      <rPr>
        <b/>
        <i/>
        <sz val="20"/>
        <rFont val="Times New Roman"/>
        <family val="1"/>
        <charset val="204"/>
      </rPr>
      <t>грн.</t>
    </r>
  </si>
  <si>
    <r>
      <t xml:space="preserve">Доходи у IV кварталі, </t>
    </r>
    <r>
      <rPr>
        <b/>
        <i/>
        <sz val="20"/>
        <rFont val="Times New Roman"/>
        <family val="1"/>
        <charset val="204"/>
      </rPr>
      <t>грн.</t>
    </r>
  </si>
  <si>
    <r>
      <t xml:space="preserve">Всього річні ДОХОДИ, </t>
    </r>
    <r>
      <rPr>
        <b/>
        <i/>
        <sz val="20"/>
        <rFont val="Times New Roman"/>
        <family val="1"/>
        <charset val="204"/>
      </rPr>
      <t>грн.</t>
    </r>
  </si>
  <si>
    <r>
      <t xml:space="preserve">ВСЬОГО ДОХОДІВ, </t>
    </r>
    <r>
      <rPr>
        <b/>
        <i/>
        <sz val="20"/>
        <rFont val="Times New Roman"/>
        <family val="1"/>
        <charset val="204"/>
      </rPr>
      <t>грн.</t>
    </r>
  </si>
  <si>
    <t xml:space="preserve"> "ПЕРВИННА МЕДИЧНА ДОПОМОГА"</t>
  </si>
  <si>
    <t>Кількість декларацій у І кварталі</t>
  </si>
  <si>
    <t>Кількість декларацій у ІІ кварталі</t>
  </si>
  <si>
    <t>Кількість декларацій у ІІІ кварталі</t>
  </si>
  <si>
    <t xml:space="preserve">Кількість декларацій у ІV кварталі </t>
  </si>
  <si>
    <t>Тарифи пакету Програми медичних гарантій "ВЕДЕННЯ ВАГІТНОСТІ В АМБУЛАТОРНИХ УМОВАХ"</t>
  </si>
  <si>
    <t xml:space="preserve">за місяць, в якому пацієнт досяг результату “вилікуваний” і “лікування завершено” </t>
  </si>
  <si>
    <t>Узагальнююча таблиця</t>
  </si>
  <si>
    <t>Надходження надавача ПМД  за пакетом "Первинна медична допомога", грн.</t>
  </si>
  <si>
    <t>Інформація про лікарів ПМД</t>
  </si>
  <si>
    <r>
      <t xml:space="preserve">Загальна середня кількість декларацій надавача ПМД, </t>
    </r>
    <r>
      <rPr>
        <i/>
        <sz val="19"/>
        <rFont val="Times New Roman"/>
        <family val="1"/>
        <charset val="204"/>
      </rPr>
      <t>од.</t>
    </r>
  </si>
  <si>
    <r>
      <t xml:space="preserve">Загальна кількість декларацій надавача ПМД у межах ліміту декларацій, </t>
    </r>
    <r>
      <rPr>
        <i/>
        <sz val="19"/>
        <rFont val="Times New Roman"/>
        <family val="1"/>
        <charset val="204"/>
      </rPr>
      <t>од.</t>
    </r>
  </si>
  <si>
    <r>
      <t xml:space="preserve">Надходження надавача ПМД у межах ліміту декларацій (з коригувальними коефіцієнтами), </t>
    </r>
    <r>
      <rPr>
        <i/>
        <sz val="19"/>
        <rFont val="Times New Roman"/>
        <family val="1"/>
        <charset val="204"/>
      </rPr>
      <t>грн</t>
    </r>
    <r>
      <rPr>
        <b/>
        <sz val="19"/>
        <rFont val="Times New Roman"/>
        <family val="1"/>
        <charset val="204"/>
      </rPr>
      <t>.</t>
    </r>
  </si>
  <si>
    <r>
      <t xml:space="preserve">Загальна кількість декларацій надавача ПМД понад ліміт декларацій, </t>
    </r>
    <r>
      <rPr>
        <i/>
        <sz val="19"/>
        <rFont val="Times New Roman"/>
        <family val="1"/>
        <charset val="204"/>
      </rPr>
      <t>од.</t>
    </r>
  </si>
  <si>
    <r>
      <t xml:space="preserve">Надходження надавача ПМД понад ліміт декларацій, </t>
    </r>
    <r>
      <rPr>
        <i/>
        <sz val="19"/>
        <rFont val="Times New Roman"/>
        <family val="1"/>
        <charset val="204"/>
      </rPr>
      <t>грн</t>
    </r>
    <r>
      <rPr>
        <b/>
        <sz val="19"/>
        <rFont val="Times New Roman"/>
        <family val="1"/>
        <charset val="204"/>
      </rPr>
      <t>.</t>
    </r>
  </si>
  <si>
    <t>Показник  / Вікові групи</t>
  </si>
  <si>
    <t>"СУПРОВІД І ЛІКУВАННЯ ДОРОСЛИХ ТА ДІТЕЙ, ХВОРИХ НА ТУБЕРКУЛЬОЗ, НА ПЕРВИННОМУ РІВНІ МЕДИЧНОЇ ДОПОМОГИ"</t>
  </si>
  <si>
    <r>
      <t xml:space="preserve">Тариф на медичні послуги з надання ПМД, </t>
    </r>
    <r>
      <rPr>
        <b/>
        <i/>
        <sz val="18"/>
        <color theme="0"/>
        <rFont val="Times New Roman"/>
        <family val="1"/>
        <charset val="204"/>
      </rPr>
      <t>грн. на рік</t>
    </r>
  </si>
  <si>
    <t>Надходження надавача ПМД за пакетом "Супровід і лікування дорослих та дітей, хворих на туберкульоз, на первинному рівні медичної допомоги", грн.</t>
  </si>
  <si>
    <t xml:space="preserve">досягли результату “вилікуваний” і “лікування завершено” </t>
  </si>
  <si>
    <t xml:space="preserve"> продовжують лікування</t>
  </si>
  <si>
    <r>
      <t xml:space="preserve">Надходження надавача, </t>
    </r>
    <r>
      <rPr>
        <i/>
        <sz val="16"/>
        <rFont val="Times New Roman"/>
        <family val="1"/>
        <charset val="204"/>
      </rPr>
      <t>грн</t>
    </r>
    <r>
      <rPr>
        <b/>
        <sz val="16"/>
        <rFont val="Times New Roman"/>
        <family val="1"/>
        <charset val="204"/>
      </rPr>
      <t>:</t>
    </r>
  </si>
  <si>
    <r>
      <t>Кількість пацієнтів (</t>
    </r>
    <r>
      <rPr>
        <i/>
        <sz val="16"/>
        <rFont val="Times New Roman"/>
        <family val="1"/>
        <charset val="204"/>
      </rPr>
      <t>ос.</t>
    </r>
    <r>
      <rPr>
        <b/>
        <sz val="16"/>
        <rFont val="Times New Roman"/>
        <family val="1"/>
        <charset val="204"/>
      </rPr>
      <t>), які:</t>
    </r>
  </si>
  <si>
    <r>
      <t xml:space="preserve">Надходження надавача, всього за пакетом, </t>
    </r>
    <r>
      <rPr>
        <i/>
        <sz val="16"/>
        <rFont val="Times New Roman"/>
        <family val="1"/>
        <charset val="204"/>
      </rPr>
      <t>грн</t>
    </r>
  </si>
  <si>
    <t>"ВЕДЕННЯ ВАГІТНОСТІ В АМБУЛАТОРНИХ УМОВАХ"</t>
  </si>
  <si>
    <r>
      <t xml:space="preserve">Кількість вагітних, яким було надано медичну допомогу, </t>
    </r>
    <r>
      <rPr>
        <i/>
        <sz val="16"/>
        <rFont val="Times New Roman"/>
        <family val="1"/>
        <charset val="204"/>
      </rPr>
      <t>ос.</t>
    </r>
  </si>
  <si>
    <t>Надходження надавача ПМД за пакетом "Ведення вагітності в амбулаторних умовах", грн.</t>
  </si>
  <si>
    <t>Надходження надавача ПМД за іншими пакетами Програми медичних гарантій, грн.</t>
  </si>
  <si>
    <t>ІНШІ ПАКЕТИ ПРОГРАМИ МЕДИЧНИХ ГАРАНТІЙ</t>
  </si>
  <si>
    <t>Всього інші доходи, грн.</t>
  </si>
  <si>
    <r>
      <t>Розподіл закупівель на 3 групи в залежності від вартості і терміну експлуатації:</t>
    </r>
    <r>
      <rPr>
        <b/>
        <i/>
        <sz val="14"/>
        <rFont val="Times New Roman"/>
        <family val="1"/>
        <charset val="204"/>
      </rPr>
      <t xml:space="preserve">
</t>
    </r>
    <r>
      <rPr>
        <sz val="14"/>
        <rFont val="Times New Roman"/>
        <family val="1"/>
        <charset val="204"/>
      </rPr>
      <t xml:space="preserve">   1 група - предмети, матеріали (до 1 року);
   2 група - основні засоби (більше 1 року та більше або дорівнює сумі у комірці С137 (грн.));
   3 група - малоцінні необоротні матеріальні активи (більше 1 року та менше суми у комірці С137 (грн.)).</t>
    </r>
  </si>
  <si>
    <t xml:space="preserve">План закупівель надавача ПМД
відповідно до табелю матеріально-технічного оснащення </t>
  </si>
  <si>
    <t>Дохід за програмою медичних гарантій (пакет "Первинна медична допомога") на одного пацієнта в розрахунку на квартал (грн.)</t>
  </si>
  <si>
    <t>Питома вага доходів надавача ПМД за програмою медичних гарантій (всі пакети) у загальних доходах надавача ПМД (%)</t>
  </si>
  <si>
    <t>Дохід за програмою медичних гарантій (пакет "Первинна медична допомога") на одного лікаря ПМД (грн.):</t>
  </si>
  <si>
    <t>доходи</t>
  </si>
  <si>
    <t>Дохід за програмою медичних гарантій (всі пакети) на одного працівника адміністративно-управлінського та допоміжного персоналу (грн.)</t>
  </si>
  <si>
    <t>ІНШІ НАДХОДЖЕННЯ/ДОХОДИ НАДАВАЧА ПМД</t>
  </si>
  <si>
    <t>Інші надходження/доходи надавача ПМД, грн.</t>
  </si>
  <si>
    <t>Всього річні ВИДАТКИ, грн.</t>
  </si>
  <si>
    <r>
      <t xml:space="preserve">Автоматичний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rgb="FF000000"/>
        <rFont val="Times New Roman"/>
        <family val="1"/>
        <charset val="204"/>
      </rPr>
      <t xml:space="preserve"> доходів надавача ПМД на плановий рік за кварталами у розрізі видів доходів:
</t>
    </r>
    <r>
      <rPr>
        <i/>
        <sz val="13"/>
        <color rgb="FF000000"/>
        <rFont val="Times New Roman"/>
        <family val="1"/>
        <charset val="204"/>
      </rPr>
      <t xml:space="preserve">- доходи за деклараціями;
- доходи за іншими пакетами Програми медичних гарантій;
- інші доходи.
</t>
    </r>
    <r>
      <rPr>
        <sz val="13"/>
        <color rgb="FF000000"/>
        <rFont val="Times New Roman"/>
        <family val="1"/>
        <charset val="204"/>
      </rPr>
      <t xml:space="preserve">Додаткові </t>
    </r>
    <r>
      <rPr>
        <sz val="13"/>
        <color rgb="FF0070C0"/>
        <rFont val="Times New Roman"/>
        <family val="1"/>
        <charset val="204"/>
      </rPr>
      <t>розрахунки</t>
    </r>
    <r>
      <rPr>
        <sz val="13"/>
        <color rgb="FF000000"/>
        <rFont val="Times New Roman"/>
        <family val="1"/>
        <charset val="204"/>
      </rPr>
      <t xml:space="preserve">:
</t>
    </r>
    <r>
      <rPr>
        <i/>
        <sz val="13"/>
        <color rgb="FF000000"/>
        <rFont val="Times New Roman"/>
        <family val="1"/>
        <charset val="204"/>
      </rPr>
      <t xml:space="preserve">- загальна кількість лімітних та понадлімітних декларацій;
- надходження за лімітні та понадлімітні декларації.
</t>
    </r>
    <r>
      <rPr>
        <sz val="13"/>
        <color rgb="FF000000"/>
        <rFont val="Times New Roman"/>
        <family val="1"/>
        <charset val="204"/>
      </rPr>
      <t xml:space="preserve">Деталізований автоматичний </t>
    </r>
    <r>
      <rPr>
        <sz val="13"/>
        <color rgb="FF0070C0"/>
        <rFont val="Times New Roman"/>
        <family val="1"/>
        <charset val="204"/>
      </rPr>
      <t>обрахунок</t>
    </r>
    <r>
      <rPr>
        <sz val="13"/>
        <color rgb="FF000000"/>
        <rFont val="Times New Roman"/>
        <family val="1"/>
        <charset val="204"/>
      </rPr>
      <t xml:space="preserve"> доходів за програмою медичних гарантій у розрізі:
</t>
    </r>
    <r>
      <rPr>
        <i/>
        <sz val="13"/>
        <color rgb="FF000000"/>
        <rFont val="Times New Roman"/>
        <family val="1"/>
        <charset val="204"/>
      </rPr>
      <t>- лікарів;
- кварталів;
- лімітних / понадлімітних декларацій.</t>
    </r>
  </si>
  <si>
    <t>Коригувальний коефіцієнт за досягнення індикаторів за вакцинацію, % від доходу за відповідні періоди</t>
  </si>
  <si>
    <t>Орієнтовна доплата в ІV кварталі, грн.</t>
  </si>
  <si>
    <r>
      <t>Чи досягнуто індикатор рівня вакцинації для отримання доплати у</t>
    </r>
    <r>
      <rPr>
        <u/>
        <sz val="18"/>
        <color theme="1"/>
        <rFont val="Times New Roman"/>
        <family val="1"/>
        <charset val="204"/>
      </rPr>
      <t xml:space="preserve"> ІV кварталі</t>
    </r>
    <r>
      <rPr>
        <sz val="18"/>
        <color theme="1"/>
        <rFont val="Times New Roman"/>
        <family val="1"/>
        <charset val="204"/>
      </rPr>
      <t xml:space="preserve">?
</t>
    </r>
    <r>
      <rPr>
        <sz val="18"/>
        <color rgb="FFC00000"/>
        <rFont val="Times New Roman"/>
        <family val="1"/>
        <charset val="204"/>
      </rPr>
      <t>(обрати з випадаючого списку)</t>
    </r>
  </si>
  <si>
    <t>так</t>
  </si>
  <si>
    <t>ні</t>
  </si>
  <si>
    <t>ВСЬОГО ДОХОДІВ надавача ПМД, грн.</t>
  </si>
  <si>
    <t>3) заповнити додаткові дані щодо кількості медичних сестер у команді ПМД;</t>
  </si>
  <si>
    <t>4) заповнити дані щодо розрахунків за іншими пакетами Програми медичних гарантій;</t>
  </si>
  <si>
    <t>5) заповнити дані щодо інших видів доходів надавача ПМД.</t>
  </si>
  <si>
    <r>
      <t xml:space="preserve">Лікар з надання ПМД
</t>
    </r>
    <r>
      <rPr>
        <sz val="16"/>
        <color rgb="FFC00000"/>
        <rFont val="Times New Roman"/>
        <family val="1"/>
        <charset val="204"/>
      </rPr>
      <t>(оберіть з випадаючого списку)</t>
    </r>
  </si>
  <si>
    <t>Місяць планового року</t>
  </si>
  <si>
    <t>січень</t>
  </si>
  <si>
    <t>лютий</t>
  </si>
  <si>
    <t>березень</t>
  </si>
  <si>
    <t>всього за І квартал</t>
  </si>
  <si>
    <t>квітень</t>
  </si>
  <si>
    <t>травень</t>
  </si>
  <si>
    <t>червень</t>
  </si>
  <si>
    <t>всього за ІІ квартал</t>
  </si>
  <si>
    <t>всього за ІІІ квартал</t>
  </si>
  <si>
    <t>липень</t>
  </si>
  <si>
    <t>серпень</t>
  </si>
  <si>
    <t>вересень</t>
  </si>
  <si>
    <t>жовтень</t>
  </si>
  <si>
    <t>листопад</t>
  </si>
  <si>
    <t>грудень</t>
  </si>
  <si>
    <t>всього за ІV квартал</t>
  </si>
  <si>
    <t>Всього за рік</t>
  </si>
  <si>
    <t>назва пакету "_____________"</t>
  </si>
  <si>
    <t>Інші пакети Програми медичних гарантій:</t>
  </si>
  <si>
    <r>
      <t xml:space="preserve">очікуваний дохід, </t>
    </r>
    <r>
      <rPr>
        <i/>
        <sz val="16"/>
        <rFont val="Times New Roman"/>
        <family val="1"/>
        <charset val="204"/>
      </rPr>
      <t>грн</t>
    </r>
  </si>
  <si>
    <r>
      <t xml:space="preserve">Всього за іншими пакетами, </t>
    </r>
    <r>
      <rPr>
        <b/>
        <i/>
        <sz val="16"/>
        <rFont val="Times New Roman"/>
        <family val="1"/>
        <charset val="204"/>
      </rPr>
      <t>грн</t>
    </r>
  </si>
  <si>
    <t>3.1. лікар-педіатр</t>
  </si>
  <si>
    <t>3.2. лікар загальної практики - сімейний лікар</t>
  </si>
  <si>
    <t>3.3. лікар - терапевт</t>
  </si>
  <si>
    <t>не менше 320</t>
  </si>
  <si>
    <t>не менше 190</t>
  </si>
  <si>
    <t>не менше 150</t>
  </si>
  <si>
    <r>
      <t>Тариф з урахуванням вікових та гірського коефіцієнтів,</t>
    </r>
    <r>
      <rPr>
        <i/>
        <sz val="18"/>
        <color theme="0"/>
        <rFont val="Times New Roman"/>
        <family val="1"/>
        <charset val="204"/>
      </rPr>
      <t xml:space="preserve"> грн на квартал</t>
    </r>
  </si>
  <si>
    <t xml:space="preserve">  </t>
  </si>
  <si>
    <t>Кількість підписаних декларацій (% від оптимального рівня)</t>
  </si>
  <si>
    <t>лікаря</t>
  </si>
  <si>
    <t xml:space="preserve">медичну сестру </t>
  </si>
  <si>
    <t>Л %</t>
  </si>
  <si>
    <t>М %</t>
  </si>
  <si>
    <t>Норма Л</t>
  </si>
  <si>
    <t>Норма МС</t>
  </si>
  <si>
    <t>лікар-педіатр</t>
  </si>
  <si>
    <t>сімейний лікар</t>
  </si>
  <si>
    <t>лікар - терапевт</t>
  </si>
  <si>
    <t>Норма</t>
  </si>
  <si>
    <t>Фактичне</t>
  </si>
  <si>
    <t>адміністративно-управлінський персонал</t>
  </si>
  <si>
    <t>допоміжний персонал</t>
  </si>
  <si>
    <t>A %</t>
  </si>
  <si>
    <t>D %</t>
  </si>
  <si>
    <t>підпис кв</t>
  </si>
  <si>
    <t>показник</t>
  </si>
  <si>
    <t>різниця</t>
  </si>
  <si>
    <t>до наст. кв</t>
  </si>
  <si>
    <t>різниця %</t>
  </si>
  <si>
    <t>Квартал</t>
  </si>
  <si>
    <t xml:space="preserve">&lt;-відступ </t>
  </si>
  <si>
    <t xml:space="preserve">1 рівень </t>
  </si>
  <si>
    <t>2 рівень</t>
  </si>
  <si>
    <t>Залишок</t>
  </si>
  <si>
    <t>&lt;</t>
  </si>
  <si>
    <t>&gt;=</t>
  </si>
  <si>
    <t>70%&lt;X&lt;90%</t>
  </si>
  <si>
    <t>&lt;10%</t>
  </si>
  <si>
    <t>%</t>
  </si>
  <si>
    <t>адміністративно-управлінського та допоміжного персоналу</t>
  </si>
  <si>
    <t>Питома вага комунальних витрат</t>
  </si>
  <si>
    <t>Питома вага капітальних видатків</t>
  </si>
  <si>
    <t>Питома вага резервного фонду</t>
  </si>
  <si>
    <t>Питома вага ФОП лікарів ПМД</t>
  </si>
  <si>
    <t>Питома вага ФОП адміністративно-управлінського персоналу</t>
  </si>
  <si>
    <t>&gt;</t>
  </si>
  <si>
    <t>&lt;=</t>
  </si>
  <si>
    <t>Цей матеріал підготовлено за підтримки Агентства США з міжнародного розвитку (USAID), наданої від імені народу Сполучених Штатів Америки. Відповідальність за зміст цього матеріалу, який необов'язково відображає погляди USAID, Уряду Сполучених Штатів Америки, несе виключно компанія ТОВ «Делойт Консалтинг» в рамках контракту №72012118C00001.</t>
  </si>
  <si>
    <t>від 110%+1 декларація і всі наступні</t>
  </si>
  <si>
    <t>понад ліміт (&gt;=991)</t>
  </si>
  <si>
    <t>понад ліміт (&gt;=1981)</t>
  </si>
  <si>
    <t>понад ліміт (&gt;=2201)</t>
  </si>
  <si>
    <t>Видатки надавача ПМД на комунальні витрати на 1 м2 (грн., середнє за квартали)</t>
  </si>
  <si>
    <t>Співвідношення загальних доходів та видатків надавача ПМД (коефіціент, середнє за квартали)</t>
  </si>
  <si>
    <t>Питома вага доходів надавача ПМД за програмою медичних гарантій (всі пакети) у загальних доходах надавача ПМД (%, середнє за квартали)</t>
  </si>
  <si>
    <t>Питома вага доходу з місцевого бюджету за програмами у загальних доходах надавача ПМД (%, середнє за квартали)</t>
  </si>
  <si>
    <t>Дохід за ПМГ (пакет "Первинна медична допомога") на одного пацієнта у (% від оптимального рівня, середнє за квартали)</t>
  </si>
  <si>
    <t>Дохід за ПМГ (пакет "Первинна медична допомога") на одного лікаря/працівника у (% від оптимального рівня, середнє за квартали):</t>
  </si>
  <si>
    <t>Загальні видатки надавача ПМД, середнє за квартали</t>
  </si>
  <si>
    <t>Питома вага зносу основних засобів у первісній вартості основних засобів надавача ПМД (%, середнє за квартали)</t>
  </si>
  <si>
    <t xml:space="preserve">підпис </t>
  </si>
  <si>
    <t>Витрати на канцтовари (відповідно до МТО), грн.</t>
  </si>
  <si>
    <t>Місце обслуговування пацієнта 
(оберіть з випадаючого списку)</t>
  </si>
  <si>
    <t>гірський населений пункт</t>
  </si>
  <si>
    <t>НЕгірський населений пункт</t>
  </si>
  <si>
    <t>пакет "Первинна медична допомога", грн.</t>
  </si>
  <si>
    <t>пакет "Супровід і лікування дорослих та дітей, хворих на туберкульоз, на первинному рівні медичної допомоги", грн.</t>
  </si>
  <si>
    <t>пакет "Ведення вагітності в амбулаторних умовах", грн.</t>
  </si>
  <si>
    <t>інші пакети Програми медичних гарантій, грн.</t>
  </si>
  <si>
    <t>Річні надходження надавача ПМД</t>
  </si>
  <si>
    <t>Річні видатки надавача ПМД</t>
  </si>
  <si>
    <t xml:space="preserve">Надходження надавача за пакетом "Первинна медична допомога"  </t>
  </si>
  <si>
    <r>
      <t>Гірський коефіцієнт</t>
    </r>
    <r>
      <rPr>
        <b/>
        <sz val="14"/>
        <color theme="0"/>
        <rFont val="Times New Roman"/>
        <family val="1"/>
        <charset val="204"/>
      </rPr>
      <t xml:space="preserve">
(1.00 для негірських населених пунктів або 1.2 для гірських населених пунктів)</t>
    </r>
  </si>
  <si>
    <r>
      <t xml:space="preserve">Доплата за досягнення індикаторів рівня </t>
    </r>
    <r>
      <rPr>
        <b/>
        <u/>
        <sz val="22"/>
        <color theme="1"/>
        <rFont val="Times New Roman"/>
        <family val="1"/>
        <charset val="204"/>
      </rPr>
      <t xml:space="preserve">вакцинації дітей до 6 років (включно) згідно з Календарем профілактичних щеплень в Україні
</t>
    </r>
    <r>
      <rPr>
        <b/>
        <sz val="22"/>
        <color theme="1"/>
        <rFont val="Times New Roman"/>
        <family val="1"/>
        <charset val="204"/>
      </rPr>
      <t>в рамках пакету "Первинна медична допомога"</t>
    </r>
  </si>
  <si>
    <t xml:space="preserve">   </t>
  </si>
  <si>
    <t>«ІНСАЙТ 8.0»
Електронний інструмент з фінансового планування доходів та видатків надавача первинної медичної допомоги</t>
  </si>
  <si>
    <t>«ІНСАЙТ 8.0» - Електронний інструмент з фінансового планування доходів та видатків надавача первинної медичної допомоги</t>
  </si>
  <si>
    <t>від 120%+1 декларація до 130% ліміту включно</t>
  </si>
  <si>
    <t>від 130%+1 декларація до 140% ліміту включно</t>
  </si>
  <si>
    <t>від 140%+1 декларація до 150% ліміту включно</t>
  </si>
  <si>
    <t>від 150%+1 декларація і всі наступні</t>
  </si>
  <si>
    <t>понад ліміт (1081-1170)</t>
  </si>
  <si>
    <t>понад ліміт (1171-1260)</t>
  </si>
  <si>
    <t>понад ліміт (1261-1350)</t>
  </si>
  <si>
    <t>понад ліміт (&gt;=1351)</t>
  </si>
  <si>
    <t>понад ліміт (2161-2340)</t>
  </si>
  <si>
    <t>понад ліміт (2341-2520)</t>
  </si>
  <si>
    <t>понад ліміт (2521-2700)</t>
  </si>
  <si>
    <t>понад ліміт (&gt;=2701)</t>
  </si>
  <si>
    <t>понад ліміт (2401-2600)</t>
  </si>
  <si>
    <t>понад ліміт (2601-2800)</t>
  </si>
  <si>
    <t>понад ліміт (2801-3000)</t>
  </si>
  <si>
    <t>понад ліміт (&gt;=3001)</t>
  </si>
  <si>
    <t>більше 285 000 (на квартал)</t>
  </si>
  <si>
    <t>більше 370 000 (на квартал)</t>
  </si>
  <si>
    <t>більше 340 000 (на квартал)</t>
  </si>
  <si>
    <t>І КВАРТАЛ
2024</t>
  </si>
  <si>
    <t>ІІ КВАРТАЛ
2024</t>
  </si>
  <si>
    <t>ІІІ КВАРТАЛ
2024</t>
  </si>
  <si>
    <t>IV КВАРТАЛ
2024</t>
  </si>
  <si>
    <t>І КВАРТАЛ 2024</t>
  </si>
  <si>
    <t>ІІ КВАРТАЛ 2024</t>
  </si>
  <si>
    <t>ІІІ КВАРТАЛ 2024</t>
  </si>
  <si>
    <t>IV КВАРТАЛ 2024</t>
  </si>
  <si>
    <t>Тарифи пакету Програми медичних гарантій "СУПРОВІД І ЛІКУВАННЯ ДОРОСЛИХ ТА ДІТЕЙ З ПСИХІЧНИМИ РОЗЛАДАМИ НА ПЕРВИННОМУ РІВНІ МЕДИЧНОЇ ДОПОМОГИ"</t>
  </si>
  <si>
    <t>"СУПРОВІД І ЛІКУВАННЯ ДОРОСЛИХ ТА ДІТЕЙ З ПСИХІЧНИМИ РОЗЛАДАМИ НА ПЕРВИННОМУ РІВНІ МЕДИЧНОЇ ДОПОМОГИ"</t>
  </si>
  <si>
    <r>
      <t xml:space="preserve">Кількість пацієнтів з психічними розладами, яким надано допомогу, </t>
    </r>
    <r>
      <rPr>
        <i/>
        <sz val="16"/>
        <rFont val="Times New Roman"/>
        <family val="1"/>
        <charset val="204"/>
      </rPr>
      <t>ос.</t>
    </r>
  </si>
  <si>
    <t>Надходження надавача ПМД за пакетом "Супровід і лікування дорослих та дітей з психічними розладами на первинному рівні медичної допомоги", грн.</t>
  </si>
  <si>
    <r>
      <t xml:space="preserve">Чи досягнуто індикатор рівня вакцинації для отримання доплати у </t>
    </r>
    <r>
      <rPr>
        <u/>
        <sz val="18"/>
        <color theme="1"/>
        <rFont val="Times New Roman"/>
        <family val="1"/>
        <charset val="204"/>
      </rPr>
      <t>І кварталі</t>
    </r>
    <r>
      <rPr>
        <sz val="18"/>
        <color theme="1"/>
        <rFont val="Times New Roman"/>
        <family val="1"/>
        <charset val="204"/>
      </rPr>
      <t xml:space="preserve">?
</t>
    </r>
    <r>
      <rPr>
        <sz val="18"/>
        <color rgb="FFC00000"/>
        <rFont val="Times New Roman"/>
        <family val="1"/>
        <charset val="204"/>
      </rPr>
      <t>(обрати з випадаючого списку)</t>
    </r>
  </si>
  <si>
    <r>
      <t>Чи досягнуто індикатор рівня вакцинації для отримання доплати у</t>
    </r>
    <r>
      <rPr>
        <u/>
        <sz val="18"/>
        <color theme="1"/>
        <rFont val="Times New Roman"/>
        <family val="1"/>
        <charset val="204"/>
      </rPr>
      <t xml:space="preserve"> ІI кварталі</t>
    </r>
    <r>
      <rPr>
        <sz val="18"/>
        <color theme="1"/>
        <rFont val="Times New Roman"/>
        <family val="1"/>
        <charset val="204"/>
      </rPr>
      <t xml:space="preserve">?
</t>
    </r>
    <r>
      <rPr>
        <sz val="18"/>
        <color rgb="FFC00000"/>
        <rFont val="Times New Roman"/>
        <family val="1"/>
        <charset val="204"/>
      </rPr>
      <t>(обрати з випадаючого списку)</t>
    </r>
  </si>
  <si>
    <r>
      <t>Чи досягнуто індикатор рівня вакцинації для отримання доплати у</t>
    </r>
    <r>
      <rPr>
        <u/>
        <sz val="18"/>
        <color theme="1"/>
        <rFont val="Times New Roman"/>
        <family val="1"/>
        <charset val="204"/>
      </rPr>
      <t xml:space="preserve"> ІII кварталі</t>
    </r>
    <r>
      <rPr>
        <sz val="18"/>
        <color theme="1"/>
        <rFont val="Times New Roman"/>
        <family val="1"/>
        <charset val="204"/>
      </rPr>
      <t xml:space="preserve">?
</t>
    </r>
    <r>
      <rPr>
        <sz val="18"/>
        <color rgb="FFC00000"/>
        <rFont val="Times New Roman"/>
        <family val="1"/>
        <charset val="204"/>
      </rPr>
      <t>(обрати з випадаючого списку)</t>
    </r>
  </si>
  <si>
    <t>Орієнтовна доплата в І кварталі, грн.</t>
  </si>
  <si>
    <t>Орієнтовна доплата в ІI кварталі, грн.</t>
  </si>
  <si>
    <t>Орієнтовна доплата в ІII кварталі, грн.</t>
  </si>
  <si>
    <r>
      <t xml:space="preserve">Доплата за досягнення індикаторів </t>
    </r>
    <r>
      <rPr>
        <b/>
        <u/>
        <sz val="22"/>
        <color theme="1"/>
        <rFont val="Times New Roman"/>
        <family val="1"/>
        <charset val="204"/>
      </rPr>
      <t>рівня охоплення оглядами осіб вікових груп 40-64 роки та 65 років і старше з гіпертонічною хворобою, іншими серцево-судинними захворюваннями, осіб з цукровим діабетом</t>
    </r>
    <r>
      <rPr>
        <b/>
        <sz val="22"/>
        <color theme="1"/>
        <rFont val="Times New Roman"/>
        <family val="1"/>
        <charset val="204"/>
      </rPr>
      <t xml:space="preserve"> в рамках пакету "Первинна медична допомога"</t>
    </r>
  </si>
  <si>
    <t>Коригувальний коефіцієнт за досягнення індикаторів за вакцинацію, % від доходу за рік</t>
  </si>
  <si>
    <r>
      <t xml:space="preserve">Чи досягнуто індикатор рівня вакцинації для отримання доплати у </t>
    </r>
    <r>
      <rPr>
        <u/>
        <sz val="18"/>
        <color theme="1"/>
        <rFont val="Times New Roman"/>
        <family val="1"/>
        <charset val="204"/>
      </rPr>
      <t>2024 р.</t>
    </r>
    <r>
      <rPr>
        <sz val="18"/>
        <color theme="1"/>
        <rFont val="Times New Roman"/>
        <family val="1"/>
        <charset val="204"/>
      </rPr>
      <t xml:space="preserve">?
</t>
    </r>
    <r>
      <rPr>
        <sz val="18"/>
        <color rgb="FFC00000"/>
        <rFont val="Times New Roman"/>
        <family val="1"/>
        <charset val="204"/>
      </rPr>
      <t>(обрати з випадаючого списку)</t>
    </r>
  </si>
  <si>
    <t>Орієнтовна доплата, грн.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</si>
</sst>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₴&quot;_-;\-* #,##0.00\ &quot;₴&quot;_-;_-* &quot;-&quot;??\ &quot;₴&quot;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#,##0.0"/>
    <numFmt numFmtId="167" formatCode="0.0"/>
    <numFmt numFmtId="168" formatCode="_(* #,##0_);_(* \(#,##0\);_(* &quot;-&quot;??_);_(@_)"/>
    <numFmt numFmtId="169" formatCode="_([$UAH]\ * #,##0.00_);_([$UAH]\ * \(#,##0.00\);_([$UAH]\ * &quot;-&quot;??_);_(@_)"/>
    <numFmt numFmtId="170" formatCode="0.0%"/>
    <numFmt numFmtId="171" formatCode="0.000"/>
    <numFmt numFmtId="172" formatCode="#,##0_ ;\-#,##0\ "/>
    <numFmt numFmtId="173" formatCode="_-* #,##0.00\ [$₴-422]_-;\-* #,##0.00\ [$₴-422]_-;_-* &quot;-&quot;??\ [$₴-422]_-;_-@_-"/>
  </numFmts>
  <fonts count="14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Times New Roman"/>
      <family val="1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14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B0F0"/>
      <name val="Times New Roman"/>
      <family val="1"/>
      <charset val="204"/>
    </font>
    <font>
      <strike/>
      <sz val="14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rgb="FF00B050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2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6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theme="8"/>
      <name val="Times New Roman"/>
      <family val="1"/>
      <charset val="204"/>
    </font>
    <font>
      <sz val="20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i/>
      <sz val="13"/>
      <color rgb="FF000000"/>
      <name val="Times New Roman"/>
      <family val="1"/>
      <charset val="204"/>
    </font>
    <font>
      <i/>
      <sz val="13"/>
      <color rgb="FF000000"/>
      <name val="Times New Roman"/>
      <family val="1"/>
      <charset val="204"/>
    </font>
    <font>
      <sz val="13"/>
      <color rgb="FF0070C0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i/>
      <sz val="13"/>
      <color theme="1"/>
      <name val="Times New Roman"/>
      <family val="1"/>
      <charset val="204"/>
    </font>
    <font>
      <sz val="13"/>
      <color rgb="FF00B050"/>
      <name val="Times New Roman"/>
      <family val="1"/>
      <charset val="204"/>
    </font>
    <font>
      <sz val="13"/>
      <name val="Times New Roman"/>
      <family val="1"/>
      <charset val="204"/>
    </font>
    <font>
      <b/>
      <sz val="2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20"/>
      <color rgb="FF0070C0"/>
      <name val="Times New Roman"/>
      <family val="1"/>
      <charset val="204"/>
    </font>
    <font>
      <b/>
      <u/>
      <sz val="16"/>
      <color theme="1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sz val="24"/>
      <name val="Times New Roman"/>
      <family val="1"/>
      <charset val="204"/>
    </font>
    <font>
      <sz val="24"/>
      <color rgb="FF0070C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70C0"/>
      <name val="Times New Roman"/>
      <family val="1"/>
      <charset val="204"/>
    </font>
    <font>
      <b/>
      <sz val="18"/>
      <color rgb="FF0070C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18"/>
      <color rgb="FF0070C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color rgb="FF00B05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6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vertAlign val="superscript"/>
      <sz val="13"/>
      <color theme="1"/>
      <name val="Times New Roman"/>
      <family val="1"/>
      <charset val="204"/>
    </font>
    <font>
      <vertAlign val="superscript"/>
      <sz val="13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3"/>
      <color rgb="FF0070C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3"/>
      <color rgb="FF00B0F0"/>
      <name val="Times New Roman"/>
      <family val="1"/>
      <charset val="204"/>
    </font>
    <font>
      <sz val="13"/>
      <color rgb="FF00B0F0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28"/>
      <color rgb="FF0070C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vertAlign val="superscript"/>
      <sz val="16"/>
      <color rgb="FF000000"/>
      <name val="Times New Roman"/>
      <family val="1"/>
      <charset val="204"/>
    </font>
    <font>
      <b/>
      <sz val="26"/>
      <color rgb="FF0070C0"/>
      <name val="Times New Roman"/>
      <family val="1"/>
      <charset val="204"/>
    </font>
    <font>
      <u/>
      <sz val="18"/>
      <color theme="1"/>
      <name val="Times New Roman"/>
      <family val="1"/>
      <charset val="204"/>
    </font>
    <font>
      <i/>
      <sz val="9"/>
      <color rgb="FF0070C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2"/>
      <color theme="0" tint="-0.499984740745262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14"/>
      <color rgb="FF00B050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i/>
      <sz val="16"/>
      <color theme="0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28"/>
      <color theme="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19"/>
      <name val="Times New Roman"/>
      <family val="1"/>
      <charset val="204"/>
    </font>
    <font>
      <i/>
      <sz val="19"/>
      <name val="Times New Roman"/>
      <family val="1"/>
      <charset val="204"/>
    </font>
    <font>
      <i/>
      <sz val="18"/>
      <color theme="0"/>
      <name val="Times New Roman"/>
      <family val="1"/>
      <charset val="204"/>
    </font>
    <font>
      <b/>
      <i/>
      <sz val="18"/>
      <color theme="0"/>
      <name val="Times New Roman"/>
      <family val="1"/>
      <charset val="204"/>
    </font>
    <font>
      <b/>
      <sz val="20"/>
      <color theme="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8"/>
      <color rgb="FFC00000"/>
      <name val="Times New Roman"/>
      <family val="1"/>
      <charset val="204"/>
    </font>
    <font>
      <sz val="16"/>
      <color rgb="FFC00000"/>
      <name val="Times New Roman"/>
      <family val="1"/>
      <charset val="204"/>
    </font>
    <font>
      <b/>
      <u/>
      <sz val="2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4"/>
      <name val="Times New Roman"/>
      <family val="1"/>
      <charset val="204"/>
    </font>
    <font>
      <b/>
      <sz val="11"/>
      <color theme="4"/>
      <name val="Times New Roman"/>
      <family val="1"/>
      <charset val="204"/>
    </font>
    <font>
      <u/>
      <sz val="20"/>
      <color theme="10"/>
      <name val="Times New Roman"/>
      <family val="1"/>
      <charset val="204"/>
    </font>
    <font>
      <b/>
      <sz val="22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4"/>
      <color theme="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7C0B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6" tint="0.59996337778862885"/>
      </left>
      <right style="dashed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dashed">
        <color theme="6" tint="0.59996337778862885"/>
      </left>
      <right style="dashed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6" tint="0.59996337778862885"/>
      </left>
      <right style="thin">
        <color theme="9" tint="0.39994506668294322"/>
      </right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dashed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</cellStyleXfs>
  <cellXfs count="969">
    <xf numFmtId="0" fontId="0" fillId="0" borderId="0" xfId="0"/>
    <xf numFmtId="0" fontId="5" fillId="0" borderId="0" xfId="3" applyFont="1" applyAlignment="1">
      <alignment vertical="center"/>
    </xf>
    <xf numFmtId="0" fontId="5" fillId="0" borderId="0" xfId="3" applyFont="1"/>
    <xf numFmtId="0" fontId="6" fillId="0" borderId="0" xfId="3" applyFont="1" applyAlignment="1">
      <alignment vertical="center"/>
    </xf>
    <xf numFmtId="0" fontId="6" fillId="0" borderId="0" xfId="3" applyFont="1" applyAlignment="1">
      <alignment horizontal="center" vertical="center"/>
    </xf>
    <xf numFmtId="0" fontId="6" fillId="0" borderId="25" xfId="3" applyFont="1" applyBorder="1" applyAlignment="1">
      <alignment vertical="center" wrapText="1"/>
    </xf>
    <xf numFmtId="0" fontId="5" fillId="0" borderId="25" xfId="3" applyFont="1" applyBorder="1" applyAlignment="1">
      <alignment vertical="center" wrapText="1"/>
    </xf>
    <xf numFmtId="0" fontId="5" fillId="0" borderId="17" xfId="3" applyFont="1" applyBorder="1" applyAlignment="1">
      <alignment horizontal="center" vertical="center"/>
    </xf>
    <xf numFmtId="0" fontId="5" fillId="0" borderId="25" xfId="3" applyFont="1" applyBorder="1" applyAlignment="1">
      <alignment vertical="center"/>
    </xf>
    <xf numFmtId="0" fontId="6" fillId="0" borderId="24" xfId="3" applyFont="1" applyBorder="1" applyAlignment="1">
      <alignment vertical="center"/>
    </xf>
    <xf numFmtId="0" fontId="6" fillId="0" borderId="12" xfId="3" applyFont="1" applyBorder="1" applyAlignment="1">
      <alignment vertical="center"/>
    </xf>
    <xf numFmtId="0" fontId="6" fillId="0" borderId="8" xfId="3" applyFont="1" applyBorder="1" applyAlignment="1">
      <alignment vertical="center"/>
    </xf>
    <xf numFmtId="0" fontId="6" fillId="0" borderId="10" xfId="3" applyFont="1" applyBorder="1" applyAlignment="1">
      <alignment vertical="center"/>
    </xf>
    <xf numFmtId="0" fontId="6" fillId="0" borderId="14" xfId="3" applyFont="1" applyBorder="1" applyAlignment="1">
      <alignment vertical="center"/>
    </xf>
    <xf numFmtId="0" fontId="6" fillId="0" borderId="28" xfId="3" applyFont="1" applyBorder="1" applyAlignment="1">
      <alignment vertical="center"/>
    </xf>
    <xf numFmtId="0" fontId="6" fillId="0" borderId="15" xfId="3" applyFont="1" applyBorder="1" applyAlignment="1">
      <alignment vertical="center"/>
    </xf>
    <xf numFmtId="0" fontId="5" fillId="0" borderId="17" xfId="3" applyFont="1" applyBorder="1" applyAlignment="1">
      <alignment horizontal="center" vertical="center" wrapText="1"/>
    </xf>
    <xf numFmtId="0" fontId="5" fillId="0" borderId="17" xfId="3" applyFont="1" applyBorder="1" applyAlignment="1">
      <alignment vertical="center" wrapText="1"/>
    </xf>
    <xf numFmtId="0" fontId="5" fillId="0" borderId="24" xfId="3" applyFont="1" applyBorder="1" applyAlignment="1">
      <alignment vertical="center" wrapText="1"/>
    </xf>
    <xf numFmtId="0" fontId="5" fillId="0" borderId="25" xfId="3" applyFont="1" applyBorder="1" applyAlignment="1">
      <alignment horizontal="left" vertical="center"/>
    </xf>
    <xf numFmtId="0" fontId="5" fillId="0" borderId="24" xfId="3" applyFont="1" applyBorder="1" applyAlignment="1">
      <alignment vertical="center"/>
    </xf>
    <xf numFmtId="0" fontId="8" fillId="0" borderId="0" xfId="3" applyFont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 shrinkToFit="1"/>
    </xf>
    <xf numFmtId="0" fontId="8" fillId="0" borderId="0" xfId="3" applyFont="1" applyAlignment="1">
      <alignment vertical="center"/>
    </xf>
    <xf numFmtId="0" fontId="6" fillId="0" borderId="17" xfId="3" applyFont="1" applyBorder="1" applyAlignment="1">
      <alignment horizontal="left" vertical="center" wrapText="1"/>
    </xf>
    <xf numFmtId="0" fontId="6" fillId="0" borderId="17" xfId="3" applyFont="1" applyBorder="1" applyAlignment="1">
      <alignment horizontal="left" vertical="center" wrapText="1" indent="2"/>
    </xf>
    <xf numFmtId="0" fontId="6" fillId="0" borderId="0" xfId="3" applyFont="1" applyAlignment="1">
      <alignment horizontal="left" vertical="center" wrapText="1"/>
    </xf>
    <xf numFmtId="164" fontId="6" fillId="0" borderId="0" xfId="3" applyNumberFormat="1" applyFont="1" applyAlignment="1">
      <alignment horizontal="center" vertical="center" wrapText="1"/>
    </xf>
    <xf numFmtId="166" fontId="6" fillId="0" borderId="0" xfId="3" applyNumberFormat="1" applyFont="1" applyAlignment="1">
      <alignment horizontal="center" vertical="center" wrapText="1"/>
    </xf>
    <xf numFmtId="166" fontId="6" fillId="0" borderId="0" xfId="3" applyNumberFormat="1" applyFont="1" applyAlignment="1">
      <alignment horizontal="right" vertical="center" wrapText="1"/>
    </xf>
    <xf numFmtId="0" fontId="8" fillId="0" borderId="0" xfId="3" applyFont="1" applyAlignment="1">
      <alignment horizontal="left" vertical="center" wrapText="1"/>
    </xf>
    <xf numFmtId="166" fontId="10" fillId="0" borderId="0" xfId="3" applyNumberFormat="1" applyFont="1" applyAlignment="1">
      <alignment vertical="center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vertical="center" wrapText="1"/>
    </xf>
    <xf numFmtId="0" fontId="5" fillId="0" borderId="28" xfId="3" applyFont="1" applyBorder="1"/>
    <xf numFmtId="0" fontId="5" fillId="0" borderId="28" xfId="3" applyFont="1" applyBorder="1" applyAlignment="1">
      <alignment vertical="center"/>
    </xf>
    <xf numFmtId="0" fontId="5" fillId="0" borderId="8" xfId="3" applyFont="1" applyBorder="1" applyAlignment="1">
      <alignment horizontal="center" vertical="center"/>
    </xf>
    <xf numFmtId="0" fontId="11" fillId="0" borderId="0" xfId="3" applyFont="1" applyAlignment="1">
      <alignment horizontal="left" vertical="center"/>
    </xf>
    <xf numFmtId="0" fontId="8" fillId="0" borderId="17" xfId="3" applyFont="1" applyBorder="1" applyAlignment="1">
      <alignment horizontal="left" vertical="center" wrapText="1"/>
    </xf>
    <xf numFmtId="0" fontId="6" fillId="0" borderId="17" xfId="3" applyFont="1" applyBorder="1" applyAlignment="1">
      <alignment horizontal="center" vertical="center" wrapText="1"/>
    </xf>
    <xf numFmtId="0" fontId="5" fillId="0" borderId="25" xfId="3" applyFont="1" applyBorder="1" applyAlignment="1">
      <alignment horizontal="left" vertical="center" wrapText="1"/>
    </xf>
    <xf numFmtId="0" fontId="6" fillId="0" borderId="17" xfId="3" applyFont="1" applyBorder="1" applyAlignment="1">
      <alignment horizontal="center" vertical="center"/>
    </xf>
    <xf numFmtId="0" fontId="5" fillId="0" borderId="16" xfId="3" applyFont="1" applyBorder="1" applyAlignment="1">
      <alignment horizontal="left" vertical="center" wrapText="1"/>
    </xf>
    <xf numFmtId="0" fontId="5" fillId="0" borderId="8" xfId="3" applyFont="1" applyBorder="1" applyAlignment="1">
      <alignment horizontal="center"/>
    </xf>
    <xf numFmtId="0" fontId="6" fillId="0" borderId="16" xfId="3" applyFont="1" applyBorder="1" applyAlignment="1">
      <alignment vertical="center"/>
    </xf>
    <xf numFmtId="0" fontId="14" fillId="0" borderId="0" xfId="3" applyFont="1" applyAlignment="1">
      <alignment vertical="center"/>
    </xf>
    <xf numFmtId="0" fontId="13" fillId="0" borderId="0" xfId="0" applyFont="1" applyAlignment="1">
      <alignment vertical="center" wrapText="1"/>
    </xf>
    <xf numFmtId="0" fontId="21" fillId="0" borderId="0" xfId="3" applyFont="1" applyAlignment="1">
      <alignment vertical="center"/>
    </xf>
    <xf numFmtId="3" fontId="6" fillId="0" borderId="17" xfId="3" applyNumberFormat="1" applyFont="1" applyBorder="1" applyAlignment="1">
      <alignment horizontal="center" vertical="center" wrapText="1"/>
    </xf>
    <xf numFmtId="3" fontId="18" fillId="0" borderId="17" xfId="3" applyNumberFormat="1" applyFont="1" applyBorder="1" applyAlignment="1">
      <alignment horizontal="center" vertical="center" wrapText="1"/>
    </xf>
    <xf numFmtId="3" fontId="23" fillId="0" borderId="17" xfId="3" applyNumberFormat="1" applyFont="1" applyBorder="1" applyAlignment="1">
      <alignment horizontal="center" vertical="center" wrapText="1"/>
    </xf>
    <xf numFmtId="3" fontId="23" fillId="2" borderId="17" xfId="3" applyNumberFormat="1" applyFont="1" applyFill="1" applyBorder="1" applyAlignment="1">
      <alignment horizontal="center" vertical="center" wrapText="1"/>
    </xf>
    <xf numFmtId="3" fontId="6" fillId="2" borderId="17" xfId="3" applyNumberFormat="1" applyFont="1" applyFill="1" applyBorder="1" applyAlignment="1">
      <alignment horizontal="center" vertical="center" wrapText="1"/>
    </xf>
    <xf numFmtId="3" fontId="18" fillId="2" borderId="17" xfId="3" applyNumberFormat="1" applyFont="1" applyFill="1" applyBorder="1" applyAlignment="1">
      <alignment horizontal="center" vertical="center" wrapText="1"/>
    </xf>
    <xf numFmtId="0" fontId="6" fillId="2" borderId="17" xfId="3" applyFont="1" applyFill="1" applyBorder="1" applyAlignment="1">
      <alignment horizontal="center" vertical="center" wrapText="1"/>
    </xf>
    <xf numFmtId="3" fontId="8" fillId="2" borderId="17" xfId="3" applyNumberFormat="1" applyFont="1" applyFill="1" applyBorder="1" applyAlignment="1">
      <alignment horizontal="center" vertical="center" wrapText="1"/>
    </xf>
    <xf numFmtId="0" fontId="18" fillId="0" borderId="17" xfId="3" applyFont="1" applyBorder="1" applyAlignment="1">
      <alignment horizontal="center" vertical="center" wrapText="1"/>
    </xf>
    <xf numFmtId="4" fontId="18" fillId="0" borderId="17" xfId="3" applyNumberFormat="1" applyFont="1" applyBorder="1" applyAlignment="1">
      <alignment horizontal="center" vertical="center" wrapText="1"/>
    </xf>
    <xf numFmtId="3" fontId="6" fillId="2" borderId="17" xfId="2" applyNumberFormat="1" applyFont="1" applyFill="1" applyBorder="1" applyAlignment="1">
      <alignment horizontal="center" vertical="center" wrapText="1"/>
    </xf>
    <xf numFmtId="3" fontId="20" fillId="2" borderId="17" xfId="3" applyNumberFormat="1" applyFont="1" applyFill="1" applyBorder="1" applyAlignment="1">
      <alignment horizontal="center" vertical="center" wrapText="1"/>
    </xf>
    <xf numFmtId="3" fontId="6" fillId="2" borderId="17" xfId="3" applyNumberFormat="1" applyFont="1" applyFill="1" applyBorder="1" applyAlignment="1">
      <alignment vertical="center"/>
    </xf>
    <xf numFmtId="0" fontId="24" fillId="0" borderId="17" xfId="3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6" fillId="8" borderId="17" xfId="3" applyFont="1" applyFill="1" applyBorder="1" applyAlignment="1">
      <alignment horizontal="left" vertical="center" wrapText="1"/>
    </xf>
    <xf numFmtId="0" fontId="6" fillId="0" borderId="17" xfId="3" quotePrefix="1" applyFont="1" applyBorder="1" applyAlignment="1">
      <alignment horizontal="center" vertical="center"/>
    </xf>
    <xf numFmtId="0" fontId="25" fillId="0" borderId="0" xfId="0" applyFont="1"/>
    <xf numFmtId="0" fontId="25" fillId="8" borderId="0" xfId="0" applyFont="1" applyFill="1"/>
    <xf numFmtId="0" fontId="26" fillId="0" borderId="0" xfId="0" applyFont="1"/>
    <xf numFmtId="0" fontId="24" fillId="3" borderId="17" xfId="0" applyFont="1" applyFill="1" applyBorder="1" applyAlignment="1">
      <alignment wrapText="1"/>
    </xf>
    <xf numFmtId="0" fontId="24" fillId="8" borderId="0" xfId="3" applyFont="1" applyFill="1" applyAlignment="1">
      <alignment horizontal="left" vertical="center" wrapText="1"/>
    </xf>
    <xf numFmtId="0" fontId="24" fillId="3" borderId="17" xfId="0" applyFont="1" applyFill="1" applyBorder="1" applyAlignment="1">
      <alignment vertical="center" wrapText="1"/>
    </xf>
    <xf numFmtId="0" fontId="8" fillId="8" borderId="17" xfId="0" applyFont="1" applyFill="1" applyBorder="1" applyAlignment="1">
      <alignment horizontal="left" vertical="center" wrapText="1"/>
    </xf>
    <xf numFmtId="0" fontId="6" fillId="0" borderId="17" xfId="3" applyFont="1" applyBorder="1" applyAlignment="1">
      <alignment vertical="center"/>
    </xf>
    <xf numFmtId="0" fontId="6" fillId="0" borderId="17" xfId="3" quotePrefix="1" applyFont="1" applyBorder="1" applyAlignment="1">
      <alignment horizontal="center" vertical="center" wrapText="1"/>
    </xf>
    <xf numFmtId="0" fontId="6" fillId="0" borderId="0" xfId="3" applyFont="1" applyAlignment="1">
      <alignment horizontal="center" vertical="center" wrapText="1"/>
    </xf>
    <xf numFmtId="0" fontId="6" fillId="0" borderId="0" xfId="3" quotePrefix="1" applyFont="1" applyAlignment="1">
      <alignment horizontal="center" vertical="center"/>
    </xf>
    <xf numFmtId="0" fontId="22" fillId="0" borderId="0" xfId="0" applyFont="1" applyAlignment="1">
      <alignment horizontal="left"/>
    </xf>
    <xf numFmtId="0" fontId="15" fillId="0" borderId="0" xfId="0" applyFont="1"/>
    <xf numFmtId="0" fontId="32" fillId="8" borderId="0" xfId="0" applyFont="1" applyFill="1"/>
    <xf numFmtId="0" fontId="33" fillId="8" borderId="0" xfId="0" applyFont="1" applyFill="1" applyAlignment="1">
      <alignment horizontal="center" vertical="center"/>
    </xf>
    <xf numFmtId="0" fontId="34" fillId="8" borderId="0" xfId="0" applyFont="1" applyFill="1"/>
    <xf numFmtId="0" fontId="32" fillId="0" borderId="0" xfId="0" applyFont="1"/>
    <xf numFmtId="0" fontId="26" fillId="8" borderId="0" xfId="0" applyFont="1" applyFill="1"/>
    <xf numFmtId="0" fontId="35" fillId="8" borderId="0" xfId="0" applyFont="1" applyFill="1"/>
    <xf numFmtId="0" fontId="36" fillId="9" borderId="55" xfId="0" applyFont="1" applyFill="1" applyBorder="1" applyAlignment="1">
      <alignment horizontal="center" vertical="center" wrapText="1"/>
    </xf>
    <xf numFmtId="0" fontId="36" fillId="9" borderId="56" xfId="0" applyFont="1" applyFill="1" applyBorder="1" applyAlignment="1">
      <alignment horizontal="center" vertical="center" wrapText="1"/>
    </xf>
    <xf numFmtId="0" fontId="26" fillId="2" borderId="0" xfId="0" applyFont="1" applyFill="1"/>
    <xf numFmtId="0" fontId="38" fillId="0" borderId="57" xfId="0" applyFont="1" applyBorder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3" fontId="30" fillId="0" borderId="0" xfId="0" applyNumberFormat="1" applyFont="1" applyAlignment="1">
      <alignment horizontal="center" vertical="center"/>
    </xf>
    <xf numFmtId="0" fontId="39" fillId="8" borderId="17" xfId="0" applyFont="1" applyFill="1" applyBorder="1" applyAlignment="1">
      <alignment vertical="center" wrapText="1"/>
    </xf>
    <xf numFmtId="9" fontId="40" fillId="4" borderId="17" xfId="2" applyFont="1" applyFill="1" applyBorder="1" applyAlignment="1">
      <alignment horizontal="center" vertical="center" wrapText="1"/>
    </xf>
    <xf numFmtId="0" fontId="30" fillId="8" borderId="0" xfId="0" applyFont="1" applyFill="1" applyAlignment="1">
      <alignment vertical="center" wrapText="1"/>
    </xf>
    <xf numFmtId="9" fontId="40" fillId="8" borderId="0" xfId="2" applyFont="1" applyFill="1" applyAlignment="1">
      <alignment horizontal="center" vertical="center" wrapText="1"/>
    </xf>
    <xf numFmtId="0" fontId="31" fillId="8" borderId="17" xfId="0" applyFont="1" applyFill="1" applyBorder="1" applyAlignment="1">
      <alignment horizontal="center" vertical="center"/>
    </xf>
    <xf numFmtId="3" fontId="32" fillId="8" borderId="0" xfId="0" applyNumberFormat="1" applyFont="1" applyFill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6" xfId="0" applyFont="1" applyBorder="1" applyAlignment="1">
      <alignment horizontal="center" vertical="center" wrapText="1"/>
    </xf>
    <xf numFmtId="164" fontId="26" fillId="0" borderId="58" xfId="0" applyNumberFormat="1" applyFont="1" applyBorder="1" applyAlignment="1">
      <alignment horizontal="center" vertical="center" wrapText="1"/>
    </xf>
    <xf numFmtId="168" fontId="37" fillId="0" borderId="58" xfId="0" applyNumberFormat="1" applyFont="1" applyBorder="1"/>
    <xf numFmtId="164" fontId="26" fillId="2" borderId="59" xfId="0" applyNumberFormat="1" applyFont="1" applyFill="1" applyBorder="1" applyAlignment="1">
      <alignment horizontal="center" vertical="center" wrapText="1"/>
    </xf>
    <xf numFmtId="0" fontId="11" fillId="8" borderId="0" xfId="0" applyFont="1" applyFill="1"/>
    <xf numFmtId="0" fontId="41" fillId="0" borderId="57" xfId="0" applyFont="1" applyBorder="1" applyAlignment="1">
      <alignment vertical="center" wrapText="1"/>
    </xf>
    <xf numFmtId="0" fontId="11" fillId="0" borderId="0" xfId="0" applyFont="1"/>
    <xf numFmtId="0" fontId="35" fillId="0" borderId="0" xfId="0" applyFont="1"/>
    <xf numFmtId="168" fontId="11" fillId="0" borderId="58" xfId="0" applyNumberFormat="1" applyFont="1" applyBorder="1"/>
    <xf numFmtId="168" fontId="41" fillId="0" borderId="58" xfId="0" applyNumberFormat="1" applyFont="1" applyBorder="1" applyAlignment="1">
      <alignment horizontal="right"/>
    </xf>
    <xf numFmtId="164" fontId="11" fillId="0" borderId="58" xfId="0" applyNumberFormat="1" applyFont="1" applyBorder="1" applyAlignment="1">
      <alignment horizontal="center" vertical="center" wrapText="1"/>
    </xf>
    <xf numFmtId="168" fontId="41" fillId="0" borderId="58" xfId="0" applyNumberFormat="1" applyFont="1" applyBorder="1"/>
    <xf numFmtId="0" fontId="43" fillId="0" borderId="30" xfId="0" applyFont="1" applyBorder="1" applyAlignment="1">
      <alignment horizontal="justify" vertical="center" wrapText="1"/>
    </xf>
    <xf numFmtId="0" fontId="44" fillId="0" borderId="29" xfId="0" applyFont="1" applyBorder="1" applyAlignment="1">
      <alignment horizontal="justify" vertical="center" wrapText="1"/>
    </xf>
    <xf numFmtId="0" fontId="44" fillId="0" borderId="31" xfId="0" applyFont="1" applyBorder="1" applyAlignment="1">
      <alignment horizontal="justify" vertical="center" wrapText="1"/>
    </xf>
    <xf numFmtId="0" fontId="44" fillId="2" borderId="31" xfId="0" applyFont="1" applyFill="1" applyBorder="1" applyAlignment="1">
      <alignment horizontal="justify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0" xfId="0" applyFont="1" applyBorder="1" applyAlignment="1">
      <alignment horizontal="justify" vertical="center" wrapText="1"/>
    </xf>
    <xf numFmtId="0" fontId="47" fillId="0" borderId="31" xfId="0" applyFont="1" applyBorder="1" applyAlignment="1">
      <alignment horizontal="justify" vertical="center" wrapText="1"/>
    </xf>
    <xf numFmtId="0" fontId="47" fillId="2" borderId="31" xfId="0" applyFont="1" applyFill="1" applyBorder="1" applyAlignment="1">
      <alignment horizontal="justify" vertical="center" wrapText="1"/>
    </xf>
    <xf numFmtId="0" fontId="47" fillId="12" borderId="31" xfId="0" applyFont="1" applyFill="1" applyBorder="1" applyAlignment="1">
      <alignment horizontal="justify" vertical="center" wrapText="1"/>
    </xf>
    <xf numFmtId="0" fontId="47" fillId="12" borderId="29" xfId="0" applyFont="1" applyFill="1" applyBorder="1" applyAlignment="1">
      <alignment horizontal="justify" vertical="center" wrapText="1"/>
    </xf>
    <xf numFmtId="0" fontId="43" fillId="11" borderId="29" xfId="0" applyFont="1" applyFill="1" applyBorder="1" applyAlignment="1">
      <alignment horizontal="justify" vertical="center" wrapText="1"/>
    </xf>
    <xf numFmtId="0" fontId="44" fillId="2" borderId="29" xfId="0" applyFont="1" applyFill="1" applyBorder="1" applyAlignment="1">
      <alignment horizontal="justify" vertical="center" wrapText="1"/>
    </xf>
    <xf numFmtId="0" fontId="49" fillId="0" borderId="29" xfId="0" applyFont="1" applyBorder="1" applyAlignment="1">
      <alignment horizontal="justify" vertical="center" wrapText="1"/>
    </xf>
    <xf numFmtId="0" fontId="5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 wrapText="1"/>
    </xf>
    <xf numFmtId="0" fontId="39" fillId="0" borderId="0" xfId="0" applyFont="1"/>
    <xf numFmtId="0" fontId="52" fillId="0" borderId="31" xfId="0" applyFont="1" applyBorder="1" applyAlignment="1">
      <alignment vertical="top" wrapText="1"/>
    </xf>
    <xf numFmtId="0" fontId="52" fillId="0" borderId="29" xfId="0" applyFont="1" applyBorder="1" applyAlignment="1">
      <alignment vertical="top" wrapText="1"/>
    </xf>
    <xf numFmtId="0" fontId="16" fillId="0" borderId="0" xfId="0" applyFont="1" applyAlignment="1">
      <alignment vertical="center"/>
    </xf>
    <xf numFmtId="0" fontId="54" fillId="0" borderId="0" xfId="0" applyFont="1" applyAlignment="1">
      <alignment horizontal="left"/>
    </xf>
    <xf numFmtId="0" fontId="55" fillId="0" borderId="0" xfId="0" applyFont="1"/>
    <xf numFmtId="0" fontId="15" fillId="0" borderId="14" xfId="0" applyFont="1" applyBorder="1" applyAlignment="1">
      <alignment horizontal="left" vertical="center" wrapText="1"/>
    </xf>
    <xf numFmtId="0" fontId="46" fillId="0" borderId="0" xfId="0" applyFont="1"/>
    <xf numFmtId="0" fontId="58" fillId="0" borderId="0" xfId="0" applyFont="1" applyAlignment="1">
      <alignment horizontal="center" vertical="center"/>
    </xf>
    <xf numFmtId="0" fontId="52" fillId="0" borderId="0" xfId="0" applyFont="1"/>
    <xf numFmtId="0" fontId="52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59" fillId="0" borderId="0" xfId="0" applyFont="1"/>
    <xf numFmtId="0" fontId="60" fillId="0" borderId="0" xfId="0" applyFont="1"/>
    <xf numFmtId="0" fontId="58" fillId="0" borderId="0" xfId="0" applyFont="1"/>
    <xf numFmtId="0" fontId="52" fillId="0" borderId="0" xfId="0" applyFont="1" applyAlignment="1">
      <alignment horizontal="center"/>
    </xf>
    <xf numFmtId="0" fontId="61" fillId="0" borderId="0" xfId="0" applyFont="1"/>
    <xf numFmtId="49" fontId="60" fillId="0" borderId="0" xfId="0" applyNumberFormat="1" applyFont="1"/>
    <xf numFmtId="0" fontId="66" fillId="0" borderId="0" xfId="0" applyFont="1"/>
    <xf numFmtId="0" fontId="68" fillId="0" borderId="0" xfId="0" applyFont="1" applyAlignment="1">
      <alignment horizontal="center" vertical="center"/>
    </xf>
    <xf numFmtId="0" fontId="60" fillId="0" borderId="0" xfId="0" applyFont="1" applyAlignment="1">
      <alignment horizontal="center"/>
    </xf>
    <xf numFmtId="0" fontId="68" fillId="0" borderId="0" xfId="0" applyFont="1"/>
    <xf numFmtId="0" fontId="69" fillId="0" borderId="0" xfId="0" applyFont="1" applyAlignment="1">
      <alignment horizontal="center" vertical="center"/>
    </xf>
    <xf numFmtId="0" fontId="71" fillId="0" borderId="0" xfId="0" applyFont="1"/>
    <xf numFmtId="0" fontId="72" fillId="0" borderId="0" xfId="0" applyFont="1"/>
    <xf numFmtId="0" fontId="69" fillId="0" borderId="0" xfId="0" applyFont="1"/>
    <xf numFmtId="0" fontId="70" fillId="0" borderId="0" xfId="0" applyFont="1" applyAlignment="1">
      <alignment horizontal="center" vertical="center"/>
    </xf>
    <xf numFmtId="0" fontId="73" fillId="0" borderId="0" xfId="0" applyFont="1"/>
    <xf numFmtId="0" fontId="74" fillId="0" borderId="0" xfId="0" applyFont="1"/>
    <xf numFmtId="0" fontId="70" fillId="0" borderId="0" xfId="0" applyFont="1"/>
    <xf numFmtId="3" fontId="75" fillId="0" borderId="17" xfId="0" applyNumberFormat="1" applyFont="1" applyBorder="1" applyAlignment="1">
      <alignment horizontal="center" vertical="center"/>
    </xf>
    <xf numFmtId="3" fontId="75" fillId="7" borderId="17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78" fillId="0" borderId="0" xfId="0" applyFont="1"/>
    <xf numFmtId="0" fontId="53" fillId="0" borderId="0" xfId="0" applyFont="1" applyAlignment="1">
      <alignment horizontal="center" vertical="center"/>
    </xf>
    <xf numFmtId="0" fontId="67" fillId="0" borderId="0" xfId="0" applyFont="1"/>
    <xf numFmtId="0" fontId="79" fillId="0" borderId="0" xfId="0" applyFont="1"/>
    <xf numFmtId="3" fontId="52" fillId="0" borderId="0" xfId="0" applyNumberFormat="1" applyFont="1"/>
    <xf numFmtId="0" fontId="5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56" fillId="0" borderId="0" xfId="0" applyFont="1"/>
    <xf numFmtId="49" fontId="56" fillId="0" borderId="17" xfId="0" applyNumberFormat="1" applyFont="1" applyBorder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83" fillId="6" borderId="0" xfId="0" applyFont="1" applyFill="1" applyAlignment="1">
      <alignment horizontal="center" vertical="center"/>
    </xf>
    <xf numFmtId="0" fontId="83" fillId="0" borderId="15" xfId="0" applyFont="1" applyBorder="1" applyAlignment="1">
      <alignment horizontal="center" vertical="center" wrapText="1"/>
    </xf>
    <xf numFmtId="3" fontId="18" fillId="0" borderId="17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3" fontId="6" fillId="2" borderId="17" xfId="0" applyNumberFormat="1" applyFont="1" applyFill="1" applyBorder="1" applyAlignment="1">
      <alignment horizontal="center" vertical="center"/>
    </xf>
    <xf numFmtId="3" fontId="82" fillId="0" borderId="17" xfId="0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9" fontId="18" fillId="0" borderId="30" xfId="2" applyFont="1" applyBorder="1" applyAlignment="1">
      <alignment horizontal="center" vertical="center"/>
    </xf>
    <xf numFmtId="0" fontId="41" fillId="0" borderId="36" xfId="0" applyFont="1" applyBorder="1" applyAlignment="1">
      <alignment horizontal="center" vertical="center" wrapText="1"/>
    </xf>
    <xf numFmtId="3" fontId="18" fillId="0" borderId="37" xfId="2" applyNumberFormat="1" applyFont="1" applyBorder="1" applyAlignment="1">
      <alignment horizontal="center" vertical="center"/>
    </xf>
    <xf numFmtId="3" fontId="18" fillId="0" borderId="38" xfId="2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wrapText="1"/>
    </xf>
    <xf numFmtId="3" fontId="18" fillId="0" borderId="29" xfId="2" applyNumberFormat="1" applyFont="1" applyBorder="1" applyAlignment="1">
      <alignment horizontal="center" vertical="center"/>
    </xf>
    <xf numFmtId="3" fontId="18" fillId="0" borderId="29" xfId="0" applyNumberFormat="1" applyFont="1" applyBorder="1" applyAlignment="1">
      <alignment horizontal="center" vertical="center"/>
    </xf>
    <xf numFmtId="3" fontId="87" fillId="0" borderId="27" xfId="0" applyNumberFormat="1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/>
    <xf numFmtId="0" fontId="88" fillId="5" borderId="0" xfId="0" applyFont="1" applyFill="1" applyAlignment="1">
      <alignment horizontal="center" vertical="center"/>
    </xf>
    <xf numFmtId="0" fontId="40" fillId="5" borderId="0" xfId="0" applyFont="1" applyFill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/>
    </xf>
    <xf numFmtId="0" fontId="30" fillId="5" borderId="0" xfId="0" applyFont="1" applyFill="1" applyAlignment="1">
      <alignment horizontal="center" vertical="center"/>
    </xf>
    <xf numFmtId="0" fontId="89" fillId="5" borderId="0" xfId="0" applyFont="1" applyFill="1" applyAlignment="1">
      <alignment horizontal="center" vertical="center" wrapText="1"/>
    </xf>
    <xf numFmtId="1" fontId="89" fillId="5" borderId="0" xfId="2" applyNumberFormat="1" applyFont="1" applyFill="1" applyAlignment="1">
      <alignment horizontal="center" vertical="center"/>
    </xf>
    <xf numFmtId="3" fontId="18" fillId="5" borderId="0" xfId="0" applyNumberFormat="1" applyFont="1" applyFill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 wrapText="1"/>
    </xf>
    <xf numFmtId="3" fontId="85" fillId="5" borderId="0" xfId="0" applyNumberFormat="1" applyFont="1" applyFill="1" applyAlignment="1">
      <alignment horizontal="center" vertical="center"/>
    </xf>
    <xf numFmtId="0" fontId="89" fillId="5" borderId="0" xfId="0" applyFont="1" applyFill="1" applyAlignment="1">
      <alignment horizontal="center" vertical="center"/>
    </xf>
    <xf numFmtId="0" fontId="77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3" fontId="90" fillId="5" borderId="0" xfId="0" applyNumberFormat="1" applyFont="1" applyFill="1" applyAlignment="1">
      <alignment horizontal="center" vertical="center"/>
    </xf>
    <xf numFmtId="3" fontId="91" fillId="5" borderId="0" xfId="0" applyNumberFormat="1" applyFont="1" applyFill="1" applyAlignment="1">
      <alignment horizontal="center" vertical="center"/>
    </xf>
    <xf numFmtId="0" fontId="89" fillId="5" borderId="0" xfId="0" applyFont="1" applyFill="1"/>
    <xf numFmtId="0" fontId="41" fillId="0" borderId="0" xfId="0" applyFont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22" fillId="5" borderId="0" xfId="0" applyFont="1" applyFill="1" applyAlignment="1" applyProtection="1">
      <alignment horizontal="center" vertical="center" wrapText="1"/>
      <protection locked="0"/>
    </xf>
    <xf numFmtId="0" fontId="22" fillId="5" borderId="0" xfId="0" applyFont="1" applyFill="1" applyAlignment="1" applyProtection="1">
      <alignment vertical="center" wrapText="1"/>
      <protection locked="0"/>
    </xf>
    <xf numFmtId="0" fontId="55" fillId="5" borderId="0" xfId="0" applyFont="1" applyFill="1" applyAlignment="1">
      <alignment horizontal="center" vertical="center"/>
    </xf>
    <xf numFmtId="0" fontId="52" fillId="5" borderId="0" xfId="0" applyFont="1" applyFill="1"/>
    <xf numFmtId="0" fontId="59" fillId="5" borderId="0" xfId="0" applyFont="1" applyFill="1"/>
    <xf numFmtId="0" fontId="60" fillId="5" borderId="0" xfId="0" applyFont="1" applyFill="1"/>
    <xf numFmtId="0" fontId="58" fillId="5" borderId="0" xfId="0" applyFont="1" applyFill="1"/>
    <xf numFmtId="0" fontId="4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3" fontId="85" fillId="0" borderId="0" xfId="2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3" fontId="86" fillId="0" borderId="0" xfId="0" applyNumberFormat="1" applyFont="1" applyAlignment="1">
      <alignment horizontal="center" vertical="center"/>
    </xf>
    <xf numFmtId="3" fontId="87" fillId="0" borderId="0" xfId="0" applyNumberFormat="1" applyFont="1" applyAlignment="1">
      <alignment horizontal="center" vertical="center"/>
    </xf>
    <xf numFmtId="3" fontId="92" fillId="0" borderId="0" xfId="0" applyNumberFormat="1" applyFont="1" applyAlignment="1">
      <alignment horizontal="center" vertical="center"/>
    </xf>
    <xf numFmtId="3" fontId="87" fillId="0" borderId="0" xfId="0" applyNumberFormat="1" applyFont="1" applyAlignment="1">
      <alignment horizontal="center" vertical="center" wrapText="1"/>
    </xf>
    <xf numFmtId="3" fontId="86" fillId="0" borderId="0" xfId="0" applyNumberFormat="1" applyFont="1" applyAlignment="1">
      <alignment horizontal="center" vertical="center" wrapText="1"/>
    </xf>
    <xf numFmtId="3" fontId="85" fillId="0" borderId="0" xfId="0" applyNumberFormat="1" applyFont="1" applyAlignment="1">
      <alignment horizontal="center" vertical="center" wrapText="1"/>
    </xf>
    <xf numFmtId="3" fontId="85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 wrapText="1"/>
    </xf>
    <xf numFmtId="3" fontId="85" fillId="0" borderId="0" xfId="0" applyNumberFormat="1" applyFont="1"/>
    <xf numFmtId="1" fontId="89" fillId="0" borderId="0" xfId="2" applyNumberFormat="1" applyFont="1" applyAlignment="1">
      <alignment horizontal="center" vertical="center"/>
    </xf>
    <xf numFmtId="3" fontId="90" fillId="0" borderId="0" xfId="0" applyNumberFormat="1" applyFont="1" applyAlignment="1">
      <alignment horizontal="center" vertical="center"/>
    </xf>
    <xf numFmtId="3" fontId="91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0" fillId="0" borderId="0" xfId="0" applyFont="1"/>
    <xf numFmtId="0" fontId="86" fillId="0" borderId="0" xfId="0" applyFont="1"/>
    <xf numFmtId="0" fontId="5" fillId="0" borderId="0" xfId="0" applyFont="1"/>
    <xf numFmtId="0" fontId="40" fillId="0" borderId="0" xfId="0" applyFont="1"/>
    <xf numFmtId="0" fontId="16" fillId="0" borderId="0" xfId="0" applyFont="1" applyAlignment="1" applyProtection="1">
      <alignment horizontal="left" vertical="center"/>
      <protection locked="0"/>
    </xf>
    <xf numFmtId="0" fontId="52" fillId="0" borderId="0" xfId="0" applyFont="1" applyAlignment="1">
      <alignment horizontal="left" vertical="center"/>
    </xf>
    <xf numFmtId="3" fontId="5" fillId="2" borderId="17" xfId="0" applyNumberFormat="1" applyFont="1" applyFill="1" applyBorder="1" applyAlignment="1" applyProtection="1">
      <alignment horizontal="center" vertical="center"/>
      <protection locked="0"/>
    </xf>
    <xf numFmtId="0" fontId="93" fillId="0" borderId="0" xfId="0" applyFont="1" applyAlignment="1">
      <alignment horizontal="center" vertical="center"/>
    </xf>
    <xf numFmtId="0" fontId="93" fillId="0" borderId="0" xfId="0" applyFont="1"/>
    <xf numFmtId="3" fontId="5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8" fillId="0" borderId="0" xfId="0" applyFont="1" applyAlignment="1">
      <alignment wrapText="1"/>
    </xf>
    <xf numFmtId="9" fontId="15" fillId="0" borderId="0" xfId="2" applyFont="1"/>
    <xf numFmtId="1" fontId="15" fillId="0" borderId="0" xfId="0" applyNumberFormat="1" applyFont="1"/>
    <xf numFmtId="0" fontId="16" fillId="0" borderId="0" xfId="0" applyFont="1" applyAlignment="1">
      <alignment horizontal="left" vertical="center" wrapText="1"/>
    </xf>
    <xf numFmtId="0" fontId="16" fillId="0" borderId="16" xfId="0" applyFont="1" applyBorder="1" applyAlignment="1">
      <alignment horizontal="left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3" fontId="15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3" fontId="15" fillId="2" borderId="17" xfId="0" applyNumberFormat="1" applyFont="1" applyFill="1" applyBorder="1" applyAlignment="1">
      <alignment horizontal="center" vertical="center"/>
    </xf>
    <xf numFmtId="0" fontId="50" fillId="0" borderId="0" xfId="0" applyFont="1"/>
    <xf numFmtId="3" fontId="15" fillId="0" borderId="17" xfId="0" applyNumberFormat="1" applyFont="1" applyBorder="1" applyAlignment="1">
      <alignment horizontal="center" vertical="center"/>
    </xf>
    <xf numFmtId="0" fontId="50" fillId="0" borderId="17" xfId="0" applyFont="1" applyBorder="1" applyAlignment="1">
      <alignment horizontal="left" vertical="center" wrapText="1" indent="4"/>
    </xf>
    <xf numFmtId="0" fontId="50" fillId="0" borderId="0" xfId="0" applyFont="1" applyAlignment="1">
      <alignment horizontal="left" vertical="center" wrapText="1" indent="4"/>
    </xf>
    <xf numFmtId="3" fontId="15" fillId="0" borderId="0" xfId="0" applyNumberFormat="1" applyFont="1" applyAlignment="1">
      <alignment horizontal="center" vertical="center"/>
    </xf>
    <xf numFmtId="0" fontId="50" fillId="0" borderId="17" xfId="0" applyFont="1" applyBorder="1" applyAlignment="1">
      <alignment horizontal="left" vertical="center" wrapText="1" indent="2"/>
    </xf>
    <xf numFmtId="0" fontId="50" fillId="2" borderId="17" xfId="0" applyFont="1" applyFill="1" applyBorder="1" applyAlignment="1">
      <alignment horizontal="center" vertical="center" wrapText="1"/>
    </xf>
    <xf numFmtId="49" fontId="15" fillId="2" borderId="17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5" fillId="0" borderId="24" xfId="0" applyFont="1" applyBorder="1" applyAlignment="1">
      <alignment horizontal="center" vertical="center" wrapText="1"/>
    </xf>
    <xf numFmtId="0" fontId="15" fillId="0" borderId="0" xfId="0" applyFont="1" applyAlignment="1" applyProtection="1">
      <alignment horizontal="left" vertical="center" wrapText="1"/>
      <protection locked="0"/>
    </xf>
    <xf numFmtId="0" fontId="91" fillId="0" borderId="0" xfId="0" applyFont="1" applyAlignment="1">
      <alignment vertical="center"/>
    </xf>
    <xf numFmtId="0" fontId="16" fillId="0" borderId="0" xfId="0" applyFont="1"/>
    <xf numFmtId="0" fontId="47" fillId="0" borderId="0" xfId="0" applyFont="1"/>
    <xf numFmtId="0" fontId="65" fillId="0" borderId="0" xfId="0" applyFont="1"/>
    <xf numFmtId="0" fontId="47" fillId="0" borderId="0" xfId="0" applyFont="1" applyAlignment="1">
      <alignment horizontal="left"/>
    </xf>
    <xf numFmtId="9" fontId="56" fillId="0" borderId="0" xfId="0" applyNumberFormat="1" applyFont="1" applyAlignment="1">
      <alignment horizontal="center" vertical="center"/>
    </xf>
    <xf numFmtId="0" fontId="40" fillId="0" borderId="0" xfId="0" applyFont="1" applyAlignment="1" applyProtection="1">
      <alignment horizontal="center" vertical="center" wrapText="1"/>
      <protection locked="0"/>
    </xf>
    <xf numFmtId="0" fontId="9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56" fillId="0" borderId="23" xfId="0" applyFont="1" applyBorder="1" applyAlignment="1">
      <alignment horizontal="center" vertical="center" wrapText="1"/>
    </xf>
    <xf numFmtId="0" fontId="56" fillId="0" borderId="49" xfId="0" applyFont="1" applyBorder="1" applyAlignment="1">
      <alignment horizontal="center" vertical="center"/>
    </xf>
    <xf numFmtId="0" fontId="50" fillId="0" borderId="23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40" fillId="0" borderId="42" xfId="0" applyFont="1" applyBorder="1" applyAlignment="1">
      <alignment horizontal="center" vertical="center"/>
    </xf>
    <xf numFmtId="0" fontId="50" fillId="0" borderId="44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50" fillId="0" borderId="41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9" fontId="15" fillId="2" borderId="47" xfId="2" applyFont="1" applyFill="1" applyBorder="1" applyAlignment="1">
      <alignment horizontal="center" vertical="center"/>
    </xf>
    <xf numFmtId="9" fontId="15" fillId="2" borderId="29" xfId="2" applyFont="1" applyFill="1" applyBorder="1" applyAlignment="1">
      <alignment horizontal="center" vertical="center"/>
    </xf>
    <xf numFmtId="9" fontId="15" fillId="2" borderId="45" xfId="2" applyFont="1" applyFill="1" applyBorder="1" applyAlignment="1">
      <alignment horizontal="center" vertical="center"/>
    </xf>
    <xf numFmtId="3" fontId="15" fillId="2" borderId="47" xfId="0" applyNumberFormat="1" applyFont="1" applyFill="1" applyBorder="1" applyAlignment="1">
      <alignment horizontal="center" vertical="center"/>
    </xf>
    <xf numFmtId="3" fontId="15" fillId="2" borderId="29" xfId="0" applyNumberFormat="1" applyFont="1" applyFill="1" applyBorder="1" applyAlignment="1">
      <alignment horizontal="center" vertical="center"/>
    </xf>
    <xf numFmtId="3" fontId="15" fillId="2" borderId="45" xfId="0" applyNumberFormat="1" applyFont="1" applyFill="1" applyBorder="1" applyAlignment="1">
      <alignment horizontal="center" vertical="center"/>
    </xf>
    <xf numFmtId="3" fontId="87" fillId="3" borderId="45" xfId="0" applyNumberFormat="1" applyFont="1" applyFill="1" applyBorder="1" applyAlignment="1">
      <alignment horizontal="center" vertical="center"/>
    </xf>
    <xf numFmtId="3" fontId="87" fillId="3" borderId="14" xfId="0" applyNumberFormat="1" applyFont="1" applyFill="1" applyBorder="1" applyAlignment="1">
      <alignment horizontal="center" vertical="center"/>
    </xf>
    <xf numFmtId="3" fontId="46" fillId="0" borderId="22" xfId="0" applyNumberFormat="1" applyFont="1" applyBorder="1" applyAlignment="1">
      <alignment horizontal="center" vertical="center"/>
    </xf>
    <xf numFmtId="3" fontId="46" fillId="0" borderId="18" xfId="0" applyNumberFormat="1" applyFont="1" applyBorder="1" applyAlignment="1">
      <alignment horizontal="center" vertical="center"/>
    </xf>
    <xf numFmtId="3" fontId="98" fillId="3" borderId="19" xfId="0" applyNumberFormat="1" applyFont="1" applyFill="1" applyBorder="1" applyAlignment="1">
      <alignment horizontal="center" vertical="center"/>
    </xf>
    <xf numFmtId="3" fontId="15" fillId="2" borderId="15" xfId="0" applyNumberFormat="1" applyFont="1" applyFill="1" applyBorder="1" applyAlignment="1">
      <alignment horizontal="center" vertical="center"/>
    </xf>
    <xf numFmtId="3" fontId="50" fillId="0" borderId="0" xfId="0" applyNumberFormat="1" applyFont="1" applyAlignment="1">
      <alignment horizontal="center" vertical="center" wrapText="1"/>
    </xf>
    <xf numFmtId="3" fontId="87" fillId="3" borderId="19" xfId="0" applyNumberFormat="1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3" fontId="46" fillId="0" borderId="47" xfId="0" applyNumberFormat="1" applyFont="1" applyBorder="1" applyAlignment="1">
      <alignment horizontal="center" vertical="center"/>
    </xf>
    <xf numFmtId="3" fontId="46" fillId="0" borderId="29" xfId="0" applyNumberFormat="1" applyFont="1" applyBorder="1" applyAlignment="1">
      <alignment horizontal="center" vertical="center"/>
    </xf>
    <xf numFmtId="3" fontId="98" fillId="3" borderId="45" xfId="0" applyNumberFormat="1" applyFont="1" applyFill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9" fontId="15" fillId="2" borderId="26" xfId="2" applyFont="1" applyFill="1" applyBorder="1" applyAlignment="1">
      <alignment horizontal="center" vertical="center"/>
    </xf>
    <xf numFmtId="9" fontId="15" fillId="2" borderId="17" xfId="2" applyFont="1" applyFill="1" applyBorder="1" applyAlignment="1">
      <alignment horizontal="center" vertical="center"/>
    </xf>
    <xf numFmtId="9" fontId="15" fillId="2" borderId="27" xfId="2" applyFont="1" applyFill="1" applyBorder="1" applyAlignment="1">
      <alignment horizontal="center" vertical="center"/>
    </xf>
    <xf numFmtId="3" fontId="15" fillId="2" borderId="26" xfId="0" applyNumberFormat="1" applyFont="1" applyFill="1" applyBorder="1" applyAlignment="1">
      <alignment horizontal="center" vertical="center"/>
    </xf>
    <xf numFmtId="3" fontId="87" fillId="3" borderId="27" xfId="0" applyNumberFormat="1" applyFont="1" applyFill="1" applyBorder="1" applyAlignment="1">
      <alignment horizontal="center" vertical="center"/>
    </xf>
    <xf numFmtId="3" fontId="87" fillId="3" borderId="16" xfId="0" applyNumberFormat="1" applyFont="1" applyFill="1" applyBorder="1" applyAlignment="1">
      <alignment horizontal="center" vertical="center"/>
    </xf>
    <xf numFmtId="3" fontId="46" fillId="0" borderId="26" xfId="0" applyNumberFormat="1" applyFont="1" applyBorder="1" applyAlignment="1">
      <alignment horizontal="center" vertical="center"/>
    </xf>
    <xf numFmtId="3" fontId="46" fillId="0" borderId="17" xfId="0" applyNumberFormat="1" applyFont="1" applyBorder="1" applyAlignment="1">
      <alignment horizontal="center" vertical="center"/>
    </xf>
    <xf numFmtId="3" fontId="98" fillId="3" borderId="27" xfId="0" applyNumberFormat="1" applyFont="1" applyFill="1" applyBorder="1" applyAlignment="1">
      <alignment horizontal="center" vertical="center"/>
    </xf>
    <xf numFmtId="0" fontId="50" fillId="0" borderId="16" xfId="0" applyFont="1" applyBorder="1" applyAlignment="1">
      <alignment horizontal="left" vertical="center" wrapText="1"/>
    </xf>
    <xf numFmtId="0" fontId="15" fillId="0" borderId="16" xfId="0" applyFont="1" applyBorder="1" applyAlignment="1">
      <alignment horizontal="left"/>
    </xf>
    <xf numFmtId="3" fontId="15" fillId="2" borderId="27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87" fillId="3" borderId="49" xfId="0" applyFont="1" applyFill="1" applyBorder="1" applyAlignment="1">
      <alignment horizontal="left" vertical="center"/>
    </xf>
    <xf numFmtId="3" fontId="87" fillId="3" borderId="23" xfId="0" applyNumberFormat="1" applyFont="1" applyFill="1" applyBorder="1" applyAlignment="1">
      <alignment horizontal="center" vertical="center"/>
    </xf>
    <xf numFmtId="3" fontId="87" fillId="3" borderId="20" xfId="0" applyNumberFormat="1" applyFont="1" applyFill="1" applyBorder="1" applyAlignment="1">
      <alignment horizontal="center" vertical="center"/>
    </xf>
    <xf numFmtId="3" fontId="87" fillId="3" borderId="21" xfId="0" applyNumberFormat="1" applyFont="1" applyFill="1" applyBorder="1" applyAlignment="1">
      <alignment horizontal="center" vertical="center"/>
    </xf>
    <xf numFmtId="3" fontId="87" fillId="3" borderId="41" xfId="0" applyNumberFormat="1" applyFont="1" applyFill="1" applyBorder="1" applyAlignment="1">
      <alignment horizontal="center" vertical="center"/>
    </xf>
    <xf numFmtId="3" fontId="87" fillId="3" borderId="30" xfId="0" applyNumberFormat="1" applyFont="1" applyFill="1" applyBorder="1" applyAlignment="1">
      <alignment horizontal="center" vertical="center"/>
    </xf>
    <xf numFmtId="3" fontId="87" fillId="3" borderId="42" xfId="0" applyNumberFormat="1" applyFont="1" applyFill="1" applyBorder="1" applyAlignment="1">
      <alignment horizontal="center" vertical="center"/>
    </xf>
    <xf numFmtId="3" fontId="87" fillId="3" borderId="49" xfId="0" applyNumberFormat="1" applyFont="1" applyFill="1" applyBorder="1" applyAlignment="1">
      <alignment horizontal="center" vertical="center"/>
    </xf>
    <xf numFmtId="3" fontId="98" fillId="3" borderId="41" xfId="0" applyNumberFormat="1" applyFont="1" applyFill="1" applyBorder="1" applyAlignment="1">
      <alignment horizontal="center" vertical="center"/>
    </xf>
    <xf numFmtId="3" fontId="98" fillId="3" borderId="30" xfId="0" applyNumberFormat="1" applyFont="1" applyFill="1" applyBorder="1" applyAlignment="1">
      <alignment horizontal="center" vertical="center"/>
    </xf>
    <xf numFmtId="3" fontId="98" fillId="3" borderId="42" xfId="0" applyNumberFormat="1" applyFont="1" applyFill="1" applyBorder="1" applyAlignment="1">
      <alignment horizontal="center" vertical="center"/>
    </xf>
    <xf numFmtId="3" fontId="87" fillId="2" borderId="44" xfId="0" applyNumberFormat="1" applyFont="1" applyFill="1" applyBorder="1" applyAlignment="1">
      <alignment horizontal="center" vertical="center"/>
    </xf>
    <xf numFmtId="3" fontId="87" fillId="2" borderId="20" xfId="0" applyNumberFormat="1" applyFont="1" applyFill="1" applyBorder="1" applyAlignment="1">
      <alignment horizontal="center" vertical="center"/>
    </xf>
    <xf numFmtId="0" fontId="15" fillId="0" borderId="48" xfId="0" applyFont="1" applyBorder="1" applyAlignment="1">
      <alignment horizontal="left" vertical="center" wrapText="1"/>
    </xf>
    <xf numFmtId="9" fontId="15" fillId="2" borderId="22" xfId="2" applyFont="1" applyFill="1" applyBorder="1" applyAlignment="1">
      <alignment horizontal="center" vertical="center"/>
    </xf>
    <xf numFmtId="9" fontId="15" fillId="2" borderId="18" xfId="2" applyFont="1" applyFill="1" applyBorder="1" applyAlignment="1">
      <alignment horizontal="center" vertical="center"/>
    </xf>
    <xf numFmtId="9" fontId="15" fillId="2" borderId="19" xfId="2" applyFont="1" applyFill="1" applyBorder="1" applyAlignment="1">
      <alignment horizontal="center" vertical="center"/>
    </xf>
    <xf numFmtId="3" fontId="15" fillId="2" borderId="22" xfId="0" applyNumberFormat="1" applyFont="1" applyFill="1" applyBorder="1" applyAlignment="1">
      <alignment horizontal="center" vertical="center"/>
    </xf>
    <xf numFmtId="3" fontId="15" fillId="2" borderId="18" xfId="0" applyNumberFormat="1" applyFont="1" applyFill="1" applyBorder="1" applyAlignment="1">
      <alignment horizontal="center" vertical="center"/>
    </xf>
    <xf numFmtId="3" fontId="15" fillId="2" borderId="19" xfId="0" applyNumberFormat="1" applyFont="1" applyFill="1" applyBorder="1" applyAlignment="1">
      <alignment horizontal="center" vertical="center"/>
    </xf>
    <xf numFmtId="3" fontId="87" fillId="3" borderId="48" xfId="0" applyNumberFormat="1" applyFont="1" applyFill="1" applyBorder="1" applyAlignment="1">
      <alignment horizontal="center" vertical="center"/>
    </xf>
    <xf numFmtId="3" fontId="50" fillId="2" borderId="26" xfId="0" applyNumberFormat="1" applyFont="1" applyFill="1" applyBorder="1" applyAlignment="1">
      <alignment horizontal="center" vertical="center"/>
    </xf>
    <xf numFmtId="3" fontId="50" fillId="2" borderId="17" xfId="0" applyNumberFormat="1" applyFont="1" applyFill="1" applyBorder="1" applyAlignment="1">
      <alignment horizontal="center" vertical="center"/>
    </xf>
    <xf numFmtId="0" fontId="15" fillId="0" borderId="16" xfId="0" applyFont="1" applyBorder="1" applyAlignment="1">
      <alignment horizontal="left" vertical="center" wrapText="1"/>
    </xf>
    <xf numFmtId="0" fontId="86" fillId="0" borderId="0" xfId="0" applyFont="1" applyAlignment="1">
      <alignment horizontal="center"/>
    </xf>
    <xf numFmtId="0" fontId="87" fillId="3" borderId="49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/>
    </xf>
    <xf numFmtId="3" fontId="50" fillId="2" borderId="22" xfId="0" applyNumberFormat="1" applyFont="1" applyFill="1" applyBorder="1" applyAlignment="1">
      <alignment horizontal="center" vertical="center"/>
    </xf>
    <xf numFmtId="3" fontId="50" fillId="2" borderId="18" xfId="0" applyNumberFormat="1" applyFont="1" applyFill="1" applyBorder="1" applyAlignment="1">
      <alignment horizontal="center" vertical="center"/>
    </xf>
    <xf numFmtId="3" fontId="50" fillId="2" borderId="19" xfId="0" applyNumberFormat="1" applyFont="1" applyFill="1" applyBorder="1" applyAlignment="1">
      <alignment horizontal="center" vertical="center"/>
    </xf>
    <xf numFmtId="3" fontId="15" fillId="2" borderId="47" xfId="2" applyNumberFormat="1" applyFont="1" applyFill="1" applyBorder="1" applyAlignment="1">
      <alignment horizontal="center" vertical="center"/>
    </xf>
    <xf numFmtId="3" fontId="15" fillId="2" borderId="29" xfId="2" applyNumberFormat="1" applyFont="1" applyFill="1" applyBorder="1" applyAlignment="1">
      <alignment horizontal="center" vertical="center"/>
    </xf>
    <xf numFmtId="3" fontId="50" fillId="2" borderId="27" xfId="0" applyNumberFormat="1" applyFont="1" applyFill="1" applyBorder="1" applyAlignment="1">
      <alignment horizontal="center" vertical="center"/>
    </xf>
    <xf numFmtId="9" fontId="98" fillId="2" borderId="26" xfId="2" applyFont="1" applyFill="1" applyBorder="1" applyAlignment="1">
      <alignment horizontal="center" vertical="center"/>
    </xf>
    <xf numFmtId="9" fontId="98" fillId="2" borderId="17" xfId="2" applyFont="1" applyFill="1" applyBorder="1" applyAlignment="1">
      <alignment horizontal="center" vertical="center"/>
    </xf>
    <xf numFmtId="9" fontId="98" fillId="2" borderId="27" xfId="2" applyFont="1" applyFill="1" applyBorder="1" applyAlignment="1">
      <alignment horizontal="center" vertical="center"/>
    </xf>
    <xf numFmtId="3" fontId="98" fillId="2" borderId="26" xfId="0" applyNumberFormat="1" applyFont="1" applyFill="1" applyBorder="1" applyAlignment="1">
      <alignment horizontal="center" vertical="center"/>
    </xf>
    <xf numFmtId="3" fontId="98" fillId="2" borderId="17" xfId="0" applyNumberFormat="1" applyFont="1" applyFill="1" applyBorder="1" applyAlignment="1">
      <alignment horizontal="center" vertical="center"/>
    </xf>
    <xf numFmtId="0" fontId="15" fillId="0" borderId="19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87" fillId="3" borderId="21" xfId="0" applyFont="1" applyFill="1" applyBorder="1" applyAlignment="1">
      <alignment horizontal="left" vertical="center" wrapText="1"/>
    </xf>
    <xf numFmtId="3" fontId="15" fillId="2" borderId="22" xfId="2" applyNumberFormat="1" applyFont="1" applyFill="1" applyBorder="1" applyAlignment="1">
      <alignment horizontal="center" vertical="center"/>
    </xf>
    <xf numFmtId="3" fontId="15" fillId="2" borderId="18" xfId="2" applyNumberFormat="1" applyFont="1" applyFill="1" applyBorder="1" applyAlignment="1">
      <alignment horizontal="center" vertical="center"/>
    </xf>
    <xf numFmtId="3" fontId="15" fillId="2" borderId="19" xfId="2" applyNumberFormat="1" applyFont="1" applyFill="1" applyBorder="1" applyAlignment="1">
      <alignment horizontal="center" vertical="center"/>
    </xf>
    <xf numFmtId="3" fontId="15" fillId="2" borderId="26" xfId="2" applyNumberFormat="1" applyFont="1" applyFill="1" applyBorder="1" applyAlignment="1">
      <alignment horizontal="center" vertical="center"/>
    </xf>
    <xf numFmtId="3" fontId="15" fillId="2" borderId="17" xfId="2" applyNumberFormat="1" applyFont="1" applyFill="1" applyBorder="1" applyAlignment="1">
      <alignment horizontal="center" vertical="center"/>
    </xf>
    <xf numFmtId="3" fontId="15" fillId="2" borderId="27" xfId="2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50" fillId="0" borderId="48" xfId="0" applyFont="1" applyBorder="1" applyAlignment="1">
      <alignment horizontal="left" vertical="center" wrapText="1"/>
    </xf>
    <xf numFmtId="3" fontId="15" fillId="2" borderId="43" xfId="2" applyNumberFormat="1" applyFont="1" applyFill="1" applyBorder="1" applyAlignment="1">
      <alignment horizontal="center" vertical="center"/>
    </xf>
    <xf numFmtId="3" fontId="15" fillId="2" borderId="48" xfId="2" applyNumberFormat="1" applyFont="1" applyFill="1" applyBorder="1" applyAlignment="1">
      <alignment horizontal="center" vertical="center"/>
    </xf>
    <xf numFmtId="3" fontId="87" fillId="3" borderId="50" xfId="0" applyNumberFormat="1" applyFont="1" applyFill="1" applyBorder="1" applyAlignment="1">
      <alignment horizontal="center" vertical="center"/>
    </xf>
    <xf numFmtId="3" fontId="15" fillId="2" borderId="24" xfId="2" applyNumberFormat="1" applyFont="1" applyFill="1" applyBorder="1" applyAlignment="1">
      <alignment horizontal="center" vertical="center"/>
    </xf>
    <xf numFmtId="3" fontId="15" fillId="2" borderId="16" xfId="2" applyNumberFormat="1" applyFont="1" applyFill="1" applyBorder="1" applyAlignment="1">
      <alignment horizontal="center" vertical="center"/>
    </xf>
    <xf numFmtId="3" fontId="87" fillId="3" borderId="35" xfId="0" applyNumberFormat="1" applyFont="1" applyFill="1" applyBorder="1" applyAlignment="1">
      <alignment horizontal="center" vertical="center"/>
    </xf>
    <xf numFmtId="0" fontId="54" fillId="0" borderId="16" xfId="0" applyFont="1" applyBorder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3" fontId="87" fillId="3" borderId="44" xfId="0" applyNumberFormat="1" applyFont="1" applyFill="1" applyBorder="1" applyAlignment="1">
      <alignment horizontal="center" vertical="center"/>
    </xf>
    <xf numFmtId="3" fontId="87" fillId="3" borderId="51" xfId="0" applyNumberFormat="1" applyFont="1" applyFill="1" applyBorder="1" applyAlignment="1">
      <alignment horizontal="center" vertical="center"/>
    </xf>
    <xf numFmtId="0" fontId="97" fillId="0" borderId="0" xfId="3" applyFont="1" applyAlignment="1">
      <alignment horizontal="center" vertical="center" wrapText="1"/>
    </xf>
    <xf numFmtId="0" fontId="99" fillId="0" borderId="0" xfId="0" applyFont="1" applyAlignment="1">
      <alignment horizontal="left" vertical="center" wrapText="1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50" fillId="0" borderId="47" xfId="0" applyFont="1" applyBorder="1" applyAlignment="1">
      <alignment horizontal="left" vertical="center" wrapText="1" indent="2"/>
    </xf>
    <xf numFmtId="0" fontId="15" fillId="0" borderId="29" xfId="0" applyFont="1" applyBorder="1" applyAlignment="1">
      <alignment horizontal="center" vertical="center"/>
    </xf>
    <xf numFmtId="0" fontId="50" fillId="0" borderId="26" xfId="0" applyFont="1" applyBorder="1" applyAlignment="1">
      <alignment horizontal="left" vertical="center" wrapText="1" indent="2"/>
    </xf>
    <xf numFmtId="0" fontId="3" fillId="0" borderId="23" xfId="0" applyFont="1" applyBorder="1" applyAlignment="1">
      <alignment horizontal="left" vertical="center" wrapText="1" indent="2"/>
    </xf>
    <xf numFmtId="3" fontId="46" fillId="0" borderId="20" xfId="0" applyNumberFormat="1" applyFont="1" applyBorder="1" applyAlignment="1">
      <alignment horizontal="center" vertical="center"/>
    </xf>
    <xf numFmtId="3" fontId="46" fillId="0" borderId="21" xfId="0" applyNumberFormat="1" applyFont="1" applyBorder="1" applyAlignment="1">
      <alignment horizontal="center" vertical="center"/>
    </xf>
    <xf numFmtId="0" fontId="100" fillId="0" borderId="0" xfId="0" applyFont="1" applyAlignment="1">
      <alignment horizontal="left" vertical="center" wrapText="1" indent="2"/>
    </xf>
    <xf numFmtId="0" fontId="101" fillId="0" borderId="0" xfId="0" applyFont="1" applyAlignment="1">
      <alignment horizontal="center" vertical="center"/>
    </xf>
    <xf numFmtId="0" fontId="50" fillId="0" borderId="29" xfId="0" applyFont="1" applyBorder="1" applyAlignment="1">
      <alignment horizontal="center" vertical="center"/>
    </xf>
    <xf numFmtId="0" fontId="50" fillId="0" borderId="22" xfId="0" applyFont="1" applyBorder="1" applyAlignment="1">
      <alignment horizontal="left" vertical="center" wrapText="1" indent="2"/>
    </xf>
    <xf numFmtId="0" fontId="50" fillId="0" borderId="18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3" fontId="46" fillId="0" borderId="17" xfId="0" applyNumberFormat="1" applyFont="1" applyBorder="1" applyAlignment="1">
      <alignment horizontal="center" vertical="center" wrapText="1"/>
    </xf>
    <xf numFmtId="3" fontId="46" fillId="0" borderId="20" xfId="0" applyNumberFormat="1" applyFont="1" applyBorder="1" applyAlignment="1">
      <alignment horizontal="center" vertical="center" wrapText="1"/>
    </xf>
    <xf numFmtId="0" fontId="3" fillId="0" borderId="39" xfId="0" applyFont="1" applyBorder="1" applyAlignment="1">
      <alignment horizontal="left" vertical="center" wrapText="1" indent="2"/>
    </xf>
    <xf numFmtId="3" fontId="46" fillId="0" borderId="40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 indent="2"/>
    </xf>
    <xf numFmtId="3" fontId="46" fillId="0" borderId="0" xfId="0" applyNumberFormat="1" applyFont="1" applyAlignment="1">
      <alignment horizontal="center" vertical="center" wrapText="1"/>
    </xf>
    <xf numFmtId="0" fontId="50" fillId="0" borderId="36" xfId="0" applyFont="1" applyBorder="1" applyAlignment="1">
      <alignment horizontal="center" vertical="center"/>
    </xf>
    <xf numFmtId="3" fontId="50" fillId="0" borderId="29" xfId="0" applyNumberFormat="1" applyFont="1" applyBorder="1" applyAlignment="1">
      <alignment horizontal="center" vertical="center"/>
    </xf>
    <xf numFmtId="3" fontId="50" fillId="2" borderId="29" xfId="0" applyNumberFormat="1" applyFont="1" applyFill="1" applyBorder="1" applyAlignment="1">
      <alignment horizontal="center" vertical="center"/>
    </xf>
    <xf numFmtId="3" fontId="50" fillId="2" borderId="45" xfId="0" applyNumberFormat="1" applyFont="1" applyFill="1" applyBorder="1" applyAlignment="1">
      <alignment horizontal="center" vertical="center"/>
    </xf>
    <xf numFmtId="0" fontId="40" fillId="0" borderId="36" xfId="0" applyFont="1" applyBorder="1" applyAlignment="1">
      <alignment horizontal="left" vertical="center" wrapText="1"/>
    </xf>
    <xf numFmtId="0" fontId="3" fillId="0" borderId="63" xfId="0" applyFont="1" applyBorder="1" applyAlignment="1">
      <alignment horizontal="center" vertical="center"/>
    </xf>
    <xf numFmtId="0" fontId="6" fillId="0" borderId="22" xfId="3" applyFont="1" applyBorder="1" applyAlignment="1">
      <alignment horizontal="left" vertical="center" wrapText="1"/>
    </xf>
    <xf numFmtId="3" fontId="46" fillId="0" borderId="18" xfId="0" applyNumberFormat="1" applyFont="1" applyBorder="1" applyAlignment="1">
      <alignment horizontal="center" vertical="center" wrapText="1"/>
    </xf>
    <xf numFmtId="3" fontId="50" fillId="2" borderId="48" xfId="0" applyNumberFormat="1" applyFont="1" applyFill="1" applyBorder="1" applyAlignment="1">
      <alignment horizontal="center" vertical="center"/>
    </xf>
    <xf numFmtId="0" fontId="6" fillId="0" borderId="26" xfId="3" applyFont="1" applyBorder="1" applyAlignment="1">
      <alignment horizontal="left" vertical="center" wrapText="1"/>
    </xf>
    <xf numFmtId="3" fontId="50" fillId="2" borderId="16" xfId="0" applyNumberFormat="1" applyFont="1" applyFill="1" applyBorder="1" applyAlignment="1">
      <alignment horizontal="center" vertical="center"/>
    </xf>
    <xf numFmtId="0" fontId="6" fillId="0" borderId="23" xfId="3" applyFont="1" applyBorder="1" applyAlignment="1">
      <alignment horizontal="left" vertical="center" wrapText="1"/>
    </xf>
    <xf numFmtId="3" fontId="50" fillId="2" borderId="20" xfId="0" applyNumberFormat="1" applyFont="1" applyFill="1" applyBorder="1" applyAlignment="1">
      <alignment horizontal="center" vertical="center"/>
    </xf>
    <xf numFmtId="3" fontId="50" fillId="2" borderId="49" xfId="0" applyNumberFormat="1" applyFont="1" applyFill="1" applyBorder="1" applyAlignment="1">
      <alignment horizontal="center" vertical="center"/>
    </xf>
    <xf numFmtId="3" fontId="46" fillId="0" borderId="29" xfId="0" applyNumberFormat="1" applyFont="1" applyBorder="1" applyAlignment="1">
      <alignment horizontal="center" vertical="center" wrapText="1"/>
    </xf>
    <xf numFmtId="0" fontId="50" fillId="0" borderId="26" xfId="0" applyFont="1" applyBorder="1" applyAlignment="1">
      <alignment horizontal="left" vertical="center" wrapText="1"/>
    </xf>
    <xf numFmtId="0" fontId="24" fillId="0" borderId="0" xfId="0" applyFont="1"/>
    <xf numFmtId="0" fontId="3" fillId="0" borderId="0" xfId="0" applyFont="1"/>
    <xf numFmtId="0" fontId="50" fillId="0" borderId="23" xfId="0" applyFont="1" applyBorder="1" applyAlignment="1">
      <alignment horizontal="left" vertical="center" wrapText="1"/>
    </xf>
    <xf numFmtId="0" fontId="103" fillId="0" borderId="0" xfId="0" applyFont="1" applyAlignment="1">
      <alignment vertical="center" wrapText="1"/>
    </xf>
    <xf numFmtId="0" fontId="103" fillId="0" borderId="0" xfId="0" applyFont="1" applyAlignment="1">
      <alignment wrapText="1"/>
    </xf>
    <xf numFmtId="0" fontId="104" fillId="0" borderId="0" xfId="0" applyFont="1" applyAlignment="1">
      <alignment horizontal="center"/>
    </xf>
    <xf numFmtId="0" fontId="102" fillId="0" borderId="0" xfId="0" applyFont="1" applyAlignment="1">
      <alignment wrapText="1"/>
    </xf>
    <xf numFmtId="0" fontId="56" fillId="0" borderId="0" xfId="0" applyFont="1" applyAlignment="1">
      <alignment horizontal="center" vertical="center" wrapText="1"/>
    </xf>
    <xf numFmtId="0" fontId="105" fillId="0" borderId="17" xfId="0" applyFont="1" applyBorder="1" applyAlignment="1">
      <alignment horizontal="center" vertical="center" wrapText="1" readingOrder="1"/>
    </xf>
    <xf numFmtId="0" fontId="105" fillId="0" borderId="0" xfId="0" applyFont="1" applyAlignment="1">
      <alignment horizontal="center" vertical="center" wrapText="1" readingOrder="1"/>
    </xf>
    <xf numFmtId="0" fontId="103" fillId="0" borderId="17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/>
    </xf>
    <xf numFmtId="0" fontId="107" fillId="0" borderId="0" xfId="0" applyFont="1" applyAlignment="1">
      <alignment horizontal="left" vertical="center" wrapText="1" readingOrder="1"/>
    </xf>
    <xf numFmtId="0" fontId="108" fillId="0" borderId="17" xfId="0" applyFont="1" applyBorder="1" applyAlignment="1">
      <alignment horizontal="center" vertical="center" wrapText="1" readingOrder="1"/>
    </xf>
    <xf numFmtId="0" fontId="105" fillId="0" borderId="17" xfId="0" applyFont="1" applyBorder="1" applyAlignment="1">
      <alignment horizontal="left" vertical="center" wrapText="1" readingOrder="1"/>
    </xf>
    <xf numFmtId="0" fontId="30" fillId="0" borderId="17" xfId="0" applyFont="1" applyBorder="1"/>
    <xf numFmtId="0" fontId="108" fillId="0" borderId="17" xfId="0" applyFont="1" applyBorder="1" applyAlignment="1">
      <alignment horizontal="left" vertical="center" wrapText="1" indent="4" readingOrder="1"/>
    </xf>
    <xf numFmtId="0" fontId="109" fillId="0" borderId="17" xfId="0" applyFont="1" applyBorder="1" applyAlignment="1">
      <alignment horizontal="center" vertical="center" wrapText="1" readingOrder="1"/>
    </xf>
    <xf numFmtId="3" fontId="5" fillId="0" borderId="0" xfId="0" applyNumberFormat="1" applyFont="1" applyAlignment="1">
      <alignment horizontal="center" vertical="center"/>
    </xf>
    <xf numFmtId="0" fontId="24" fillId="0" borderId="17" xfId="0" applyFont="1" applyBorder="1" applyAlignment="1">
      <alignment horizontal="left" vertical="center" wrapText="1" readingOrder="1"/>
    </xf>
    <xf numFmtId="3" fontId="30" fillId="0" borderId="17" xfId="0" applyNumberFormat="1" applyFont="1" applyBorder="1" applyAlignment="1">
      <alignment horizontal="center" vertical="center"/>
    </xf>
    <xf numFmtId="167" fontId="30" fillId="0" borderId="0" xfId="0" applyNumberFormat="1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9" fontId="30" fillId="11" borderId="17" xfId="2" applyFont="1" applyFill="1" applyBorder="1" applyAlignment="1">
      <alignment horizontal="center" vertical="center"/>
    </xf>
    <xf numFmtId="9" fontId="30" fillId="0" borderId="0" xfId="2" applyFont="1" applyAlignment="1">
      <alignment horizontal="center" vertical="center"/>
    </xf>
    <xf numFmtId="170" fontId="30" fillId="0" borderId="0" xfId="2" applyNumberFormat="1" applyFont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9" fontId="30" fillId="0" borderId="17" xfId="2" applyFont="1" applyBorder="1" applyAlignment="1">
      <alignment horizontal="center" vertical="center"/>
    </xf>
    <xf numFmtId="0" fontId="82" fillId="0" borderId="0" xfId="0" applyFont="1" applyAlignment="1">
      <alignment horizontal="right" vertical="center" wrapText="1"/>
    </xf>
    <xf numFmtId="0" fontId="47" fillId="0" borderId="0" xfId="0" applyFont="1" applyAlignment="1">
      <alignment horizontal="center" vertical="center"/>
    </xf>
    <xf numFmtId="0" fontId="24" fillId="7" borderId="17" xfId="3" applyFont="1" applyFill="1" applyBorder="1" applyAlignment="1">
      <alignment horizontal="left" vertical="center" wrapText="1"/>
    </xf>
    <xf numFmtId="0" fontId="98" fillId="0" borderId="0" xfId="0" applyFont="1"/>
    <xf numFmtId="0" fontId="82" fillId="0" borderId="0" xfId="0" applyFont="1"/>
    <xf numFmtId="0" fontId="105" fillId="0" borderId="17" xfId="0" applyFont="1" applyBorder="1" applyAlignment="1">
      <alignment vertical="center" wrapText="1" readingOrder="1"/>
    </xf>
    <xf numFmtId="3" fontId="109" fillId="0" borderId="17" xfId="0" applyNumberFormat="1" applyFont="1" applyBorder="1" applyAlignment="1">
      <alignment horizontal="center" vertical="center" wrapText="1" readingOrder="1"/>
    </xf>
    <xf numFmtId="3" fontId="110" fillId="0" borderId="17" xfId="0" applyNumberFormat="1" applyFont="1" applyBorder="1" applyAlignment="1">
      <alignment horizontal="center" vertical="center"/>
    </xf>
    <xf numFmtId="0" fontId="110" fillId="0" borderId="0" xfId="0" applyFont="1"/>
    <xf numFmtId="0" fontId="109" fillId="0" borderId="17" xfId="0" applyFont="1" applyBorder="1" applyAlignment="1">
      <alignment horizontal="left" vertical="center" wrapText="1" indent="4" readingOrder="1"/>
    </xf>
    <xf numFmtId="3" fontId="27" fillId="0" borderId="0" xfId="0" applyNumberFormat="1" applyFont="1" applyAlignment="1">
      <alignment horizontal="center" vertical="center"/>
    </xf>
    <xf numFmtId="3" fontId="55" fillId="2" borderId="17" xfId="0" applyNumberFormat="1" applyFont="1" applyFill="1" applyBorder="1" applyAlignment="1">
      <alignment horizontal="center" vertical="center" wrapText="1"/>
    </xf>
    <xf numFmtId="166" fontId="92" fillId="0" borderId="58" xfId="4" applyNumberFormat="1" applyFont="1" applyBorder="1" applyAlignment="1">
      <alignment horizontal="center" vertical="center"/>
    </xf>
    <xf numFmtId="166" fontId="85" fillId="0" borderId="56" xfId="0" applyNumberFormat="1" applyFont="1" applyBorder="1" applyAlignment="1">
      <alignment horizontal="center" vertical="center" wrapText="1"/>
    </xf>
    <xf numFmtId="166" fontId="92" fillId="0" borderId="58" xfId="0" applyNumberFormat="1" applyFont="1" applyBorder="1" applyAlignment="1">
      <alignment horizontal="center" vertical="center"/>
    </xf>
    <xf numFmtId="3" fontId="5" fillId="0" borderId="17" xfId="0" applyNumberFormat="1" applyFont="1" applyBorder="1"/>
    <xf numFmtId="4" fontId="30" fillId="0" borderId="17" xfId="0" applyNumberFormat="1" applyFont="1" applyBorder="1" applyAlignment="1">
      <alignment horizontal="center" vertical="center"/>
    </xf>
    <xf numFmtId="0" fontId="40" fillId="0" borderId="17" xfId="0" applyFont="1" applyBorder="1" applyAlignment="1">
      <alignment vertical="center" wrapText="1" readingOrder="1"/>
    </xf>
    <xf numFmtId="9" fontId="30" fillId="0" borderId="17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50" fillId="0" borderId="47" xfId="0" applyFont="1" applyBorder="1" applyAlignment="1">
      <alignment horizontal="left" vertical="center" wrapText="1"/>
    </xf>
    <xf numFmtId="1" fontId="102" fillId="0" borderId="17" xfId="0" applyNumberFormat="1" applyFont="1" applyBorder="1" applyAlignment="1">
      <alignment horizontal="center" vertical="center" wrapText="1"/>
    </xf>
    <xf numFmtId="1" fontId="30" fillId="0" borderId="0" xfId="0" applyNumberFormat="1" applyFont="1"/>
    <xf numFmtId="1" fontId="86" fillId="0" borderId="0" xfId="0" applyNumberFormat="1" applyFont="1"/>
    <xf numFmtId="1" fontId="114" fillId="0" borderId="0" xfId="0" applyNumberFormat="1" applyFont="1" applyAlignment="1">
      <alignment horizontal="center" vertical="center" wrapText="1"/>
    </xf>
    <xf numFmtId="1" fontId="110" fillId="0" borderId="0" xfId="0" applyNumberFormat="1" applyFont="1"/>
    <xf numFmtId="1" fontId="102" fillId="0" borderId="0" xfId="0" applyNumberFormat="1" applyFont="1" applyAlignment="1">
      <alignment wrapText="1"/>
    </xf>
    <xf numFmtId="1" fontId="102" fillId="0" borderId="17" xfId="0" applyNumberFormat="1" applyFont="1" applyBorder="1" applyAlignment="1">
      <alignment wrapText="1"/>
    </xf>
    <xf numFmtId="172" fontId="86" fillId="8" borderId="17" xfId="0" applyNumberFormat="1" applyFont="1" applyFill="1" applyBorder="1" applyAlignment="1">
      <alignment horizontal="center" vertical="center"/>
    </xf>
    <xf numFmtId="3" fontId="74" fillId="8" borderId="17" xfId="0" applyNumberFormat="1" applyFont="1" applyFill="1" applyBorder="1" applyAlignment="1">
      <alignment horizontal="center" vertical="center"/>
    </xf>
    <xf numFmtId="0" fontId="37" fillId="8" borderId="0" xfId="0" applyFont="1" applyFill="1"/>
    <xf numFmtId="3" fontId="63" fillId="7" borderId="17" xfId="0" applyNumberFormat="1" applyFont="1" applyFill="1" applyBorder="1" applyAlignment="1">
      <alignment horizontal="center" vertical="center"/>
    </xf>
    <xf numFmtId="0" fontId="83" fillId="8" borderId="0" xfId="0" applyFont="1" applyFill="1"/>
    <xf numFmtId="172" fontId="86" fillId="0" borderId="17" xfId="0" applyNumberFormat="1" applyFont="1" applyBorder="1" applyAlignment="1">
      <alignment horizontal="center" vertical="center"/>
    </xf>
    <xf numFmtId="0" fontId="115" fillId="0" borderId="0" xfId="0" applyFont="1" applyAlignment="1">
      <alignment horizontal="center" vertical="center" wrapText="1"/>
    </xf>
    <xf numFmtId="0" fontId="80" fillId="0" borderId="0" xfId="0" applyFont="1" applyAlignment="1">
      <alignment horizontal="left" vertical="center" wrapText="1"/>
    </xf>
    <xf numFmtId="0" fontId="80" fillId="0" borderId="0" xfId="0" applyFont="1" applyAlignment="1">
      <alignment horizontal="left" vertical="center"/>
    </xf>
    <xf numFmtId="1" fontId="89" fillId="0" borderId="0" xfId="2" applyNumberFormat="1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55" fillId="0" borderId="0" xfId="0" applyFont="1" applyAlignment="1">
      <alignment horizontal="center" vertical="center"/>
    </xf>
    <xf numFmtId="0" fontId="22" fillId="0" borderId="0" xfId="0" applyFont="1" applyAlignment="1" applyProtection="1">
      <alignment vertical="center"/>
      <protection locked="0"/>
    </xf>
    <xf numFmtId="0" fontId="30" fillId="0" borderId="0" xfId="0" applyFont="1" applyProtection="1">
      <protection locked="0"/>
    </xf>
    <xf numFmtId="0" fontId="85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85" fillId="0" borderId="0" xfId="0" applyFont="1"/>
    <xf numFmtId="0" fontId="83" fillId="0" borderId="0" xfId="0" applyFont="1"/>
    <xf numFmtId="0" fontId="40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112" fillId="8" borderId="0" xfId="0" applyFont="1" applyFill="1" applyAlignment="1">
      <alignment horizontal="center" vertical="center"/>
    </xf>
    <xf numFmtId="168" fontId="37" fillId="0" borderId="58" xfId="0" applyNumberFormat="1" applyFont="1" applyBorder="1" applyAlignment="1">
      <alignment horizontal="right"/>
    </xf>
    <xf numFmtId="3" fontId="23" fillId="0" borderId="17" xfId="0" applyNumberFormat="1" applyFont="1" applyBorder="1" applyAlignment="1">
      <alignment horizontal="center" vertical="center" wrapText="1"/>
    </xf>
    <xf numFmtId="3" fontId="23" fillId="0" borderId="17" xfId="0" applyNumberFormat="1" applyFont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120" fillId="0" borderId="0" xfId="0" applyFont="1" applyAlignment="1">
      <alignment horizontal="center"/>
    </xf>
    <xf numFmtId="0" fontId="76" fillId="0" borderId="0" xfId="0" applyFont="1" applyAlignment="1">
      <alignment horizontal="left" vertical="center" wrapText="1"/>
    </xf>
    <xf numFmtId="0" fontId="77" fillId="0" borderId="0" xfId="0" applyFont="1" applyAlignment="1">
      <alignment horizontal="left" vertical="center"/>
    </xf>
    <xf numFmtId="0" fontId="11" fillId="0" borderId="57" xfId="0" applyFont="1" applyBorder="1" applyAlignment="1">
      <alignment vertical="center" wrapText="1"/>
    </xf>
    <xf numFmtId="164" fontId="26" fillId="0" borderId="59" xfId="0" applyNumberFormat="1" applyFont="1" applyBorder="1" applyAlignment="1">
      <alignment horizontal="center" vertical="center" wrapText="1"/>
    </xf>
    <xf numFmtId="169" fontId="26" fillId="0" borderId="56" xfId="0" applyNumberFormat="1" applyFont="1" applyBorder="1" applyAlignment="1">
      <alignment horizontal="center" vertical="center" wrapText="1"/>
    </xf>
    <xf numFmtId="0" fontId="42" fillId="0" borderId="57" xfId="0" applyFont="1" applyBorder="1" applyAlignment="1">
      <alignment horizontal="left" vertical="center" wrapText="1" indent="2"/>
    </xf>
    <xf numFmtId="0" fontId="40" fillId="0" borderId="17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left" vertical="center" wrapText="1"/>
    </xf>
    <xf numFmtId="171" fontId="30" fillId="0" borderId="17" xfId="0" applyNumberFormat="1" applyFont="1" applyBorder="1" applyAlignment="1">
      <alignment horizontal="center" vertical="center"/>
    </xf>
    <xf numFmtId="2" fontId="30" fillId="0" borderId="17" xfId="0" applyNumberFormat="1" applyFont="1" applyBorder="1" applyAlignment="1">
      <alignment horizontal="center" vertical="center"/>
    </xf>
    <xf numFmtId="0" fontId="110" fillId="0" borderId="17" xfId="0" applyFont="1" applyBorder="1" applyAlignment="1">
      <alignment horizontal="center" vertical="center" wrapText="1"/>
    </xf>
    <xf numFmtId="0" fontId="40" fillId="13" borderId="17" xfId="0" applyFont="1" applyFill="1" applyBorder="1" applyAlignment="1">
      <alignment horizontal="center" vertical="center" wrapText="1"/>
    </xf>
    <xf numFmtId="171" fontId="24" fillId="13" borderId="17" xfId="0" applyNumberFormat="1" applyFont="1" applyFill="1" applyBorder="1" applyAlignment="1">
      <alignment horizontal="center" vertical="center" wrapText="1"/>
    </xf>
    <xf numFmtId="171" fontId="40" fillId="13" borderId="17" xfId="0" applyNumberFormat="1" applyFont="1" applyFill="1" applyBorder="1" applyAlignment="1">
      <alignment horizontal="center" vertical="center" wrapText="1"/>
    </xf>
    <xf numFmtId="0" fontId="40" fillId="13" borderId="17" xfId="0" applyFont="1" applyFill="1" applyBorder="1" applyAlignment="1">
      <alignment vertical="center" wrapText="1"/>
    </xf>
    <xf numFmtId="0" fontId="10" fillId="13" borderId="17" xfId="0" applyFont="1" applyFill="1" applyBorder="1" applyAlignment="1">
      <alignment horizontal="center" vertical="center" wrapText="1"/>
    </xf>
    <xf numFmtId="0" fontId="123" fillId="13" borderId="17" xfId="0" applyFont="1" applyFill="1" applyBorder="1" applyAlignment="1">
      <alignment horizontal="center" vertical="center"/>
    </xf>
    <xf numFmtId="0" fontId="30" fillId="13" borderId="17" xfId="0" applyFont="1" applyFill="1" applyBorder="1" applyAlignment="1">
      <alignment horizontal="center" vertical="center"/>
    </xf>
    <xf numFmtId="3" fontId="5" fillId="13" borderId="17" xfId="0" applyNumberFormat="1" applyFont="1" applyFill="1" applyBorder="1" applyAlignment="1">
      <alignment horizontal="center" vertical="center"/>
    </xf>
    <xf numFmtId="3" fontId="30" fillId="13" borderId="17" xfId="0" applyNumberFormat="1" applyFont="1" applyFill="1" applyBorder="1" applyAlignment="1">
      <alignment horizontal="center" vertical="center"/>
    </xf>
    <xf numFmtId="49" fontId="126" fillId="14" borderId="17" xfId="0" applyNumberFormat="1" applyFont="1" applyFill="1" applyBorder="1" applyAlignment="1">
      <alignment horizontal="center" vertical="center"/>
    </xf>
    <xf numFmtId="0" fontId="126" fillId="14" borderId="17" xfId="0" applyFont="1" applyFill="1" applyBorder="1" applyAlignment="1">
      <alignment horizontal="center" vertical="center"/>
    </xf>
    <xf numFmtId="0" fontId="126" fillId="14" borderId="17" xfId="0" applyFont="1" applyFill="1" applyBorder="1" applyAlignment="1">
      <alignment horizontal="center" vertical="center" wrapText="1"/>
    </xf>
    <xf numFmtId="49" fontId="31" fillId="0" borderId="17" xfId="0" applyNumberFormat="1" applyFont="1" applyBorder="1" applyAlignment="1">
      <alignment horizontal="center" vertical="center"/>
    </xf>
    <xf numFmtId="49" fontId="70" fillId="0" borderId="17" xfId="0" applyNumberFormat="1" applyFont="1" applyBorder="1" applyAlignment="1">
      <alignment horizontal="center" vertical="center"/>
    </xf>
    <xf numFmtId="3" fontId="18" fillId="0" borderId="36" xfId="2" applyNumberFormat="1" applyFont="1" applyBorder="1" applyAlignment="1">
      <alignment horizontal="center" vertical="center"/>
    </xf>
    <xf numFmtId="3" fontId="86" fillId="0" borderId="17" xfId="0" applyNumberFormat="1" applyFont="1" applyBorder="1" applyAlignment="1">
      <alignment horizontal="center" vertical="center"/>
    </xf>
    <xf numFmtId="2" fontId="40" fillId="5" borderId="17" xfId="0" applyNumberFormat="1" applyFont="1" applyFill="1" applyBorder="1" applyAlignment="1">
      <alignment horizontal="center" vertical="center"/>
    </xf>
    <xf numFmtId="0" fontId="129" fillId="8" borderId="0" xfId="0" applyFont="1" applyFill="1" applyAlignment="1">
      <alignment horizontal="center" vertical="center" wrapText="1"/>
    </xf>
    <xf numFmtId="0" fontId="66" fillId="8" borderId="0" xfId="0" applyFont="1" applyFill="1"/>
    <xf numFmtId="0" fontId="60" fillId="0" borderId="0" xfId="0" applyFont="1" applyAlignment="1">
      <alignment horizontal="center" vertical="center"/>
    </xf>
    <xf numFmtId="0" fontId="5" fillId="16" borderId="17" xfId="0" applyFont="1" applyFill="1" applyBorder="1" applyAlignment="1">
      <alignment horizontal="center" vertical="center" wrapText="1"/>
    </xf>
    <xf numFmtId="0" fontId="70" fillId="5" borderId="17" xfId="0" applyFont="1" applyFill="1" applyBorder="1" applyAlignment="1" applyProtection="1">
      <alignment horizontal="center" vertical="center" wrapText="1"/>
      <protection locked="0"/>
    </xf>
    <xf numFmtId="0" fontId="24" fillId="16" borderId="17" xfId="0" applyFont="1" applyFill="1" applyBorder="1" applyAlignment="1">
      <alignment horizontal="center" vertical="center" wrapText="1"/>
    </xf>
    <xf numFmtId="3" fontId="30" fillId="2" borderId="17" xfId="0" applyNumberFormat="1" applyFont="1" applyFill="1" applyBorder="1" applyAlignment="1">
      <alignment horizontal="center" vertical="center"/>
    </xf>
    <xf numFmtId="4" fontId="86" fillId="0" borderId="17" xfId="0" applyNumberFormat="1" applyFont="1" applyBorder="1" applyAlignment="1">
      <alignment horizontal="center" vertical="center"/>
    </xf>
    <xf numFmtId="3" fontId="87" fillId="0" borderId="17" xfId="0" applyNumberFormat="1" applyFont="1" applyBorder="1" applyAlignment="1">
      <alignment horizontal="center" vertical="center" wrapText="1"/>
    </xf>
    <xf numFmtId="4" fontId="87" fillId="0" borderId="17" xfId="0" applyNumberFormat="1" applyFont="1" applyBorder="1" applyAlignment="1">
      <alignment horizontal="center" vertical="center"/>
    </xf>
    <xf numFmtId="4" fontId="87" fillId="0" borderId="17" xfId="0" applyNumberFormat="1" applyFont="1" applyBorder="1" applyAlignment="1">
      <alignment horizontal="center" vertical="center" wrapText="1"/>
    </xf>
    <xf numFmtId="4" fontId="77" fillId="0" borderId="17" xfId="0" applyNumberFormat="1" applyFont="1" applyBorder="1" applyAlignment="1" applyProtection="1">
      <alignment horizontal="center" vertical="center"/>
      <protection locked="0"/>
    </xf>
    <xf numFmtId="4" fontId="76" fillId="5" borderId="17" xfId="0" applyNumberFormat="1" applyFont="1" applyFill="1" applyBorder="1" applyAlignment="1" applyProtection="1">
      <alignment horizontal="center" vertical="center"/>
      <protection locked="0"/>
    </xf>
    <xf numFmtId="3" fontId="86" fillId="0" borderId="0" xfId="0" applyNumberFormat="1" applyFont="1" applyAlignment="1" applyProtection="1">
      <alignment horizontal="center" vertical="center"/>
      <protection locked="0"/>
    </xf>
    <xf numFmtId="3" fontId="5" fillId="0" borderId="17" xfId="0" applyNumberFormat="1" applyFont="1" applyBorder="1" applyAlignment="1" applyProtection="1">
      <alignment horizontal="center" vertical="center"/>
      <protection locked="0"/>
    </xf>
    <xf numFmtId="3" fontId="86" fillId="0" borderId="17" xfId="0" applyNumberFormat="1" applyFont="1" applyBorder="1" applyAlignment="1" applyProtection="1">
      <alignment horizontal="center" vertical="center"/>
      <protection locked="0"/>
    </xf>
    <xf numFmtId="0" fontId="22" fillId="0" borderId="17" xfId="0" applyFont="1" applyBorder="1" applyAlignment="1" applyProtection="1">
      <alignment horizontal="center" vertical="center" wrapText="1"/>
      <protection locked="0"/>
    </xf>
    <xf numFmtId="3" fontId="79" fillId="0" borderId="17" xfId="0" applyNumberFormat="1" applyFont="1" applyBorder="1" applyAlignment="1" applyProtection="1">
      <alignment horizontal="center" vertical="center"/>
      <protection locked="0"/>
    </xf>
    <xf numFmtId="0" fontId="73" fillId="8" borderId="0" xfId="0" applyFont="1" applyFill="1"/>
    <xf numFmtId="0" fontId="70" fillId="8" borderId="0" xfId="0" applyFont="1" applyFill="1" applyAlignment="1">
      <alignment horizontal="center" vertical="center"/>
    </xf>
    <xf numFmtId="4" fontId="46" fillId="0" borderId="20" xfId="0" applyNumberFormat="1" applyFont="1" applyBorder="1" applyAlignment="1">
      <alignment horizontal="center" vertical="center"/>
    </xf>
    <xf numFmtId="4" fontId="46" fillId="0" borderId="21" xfId="0" applyNumberFormat="1" applyFont="1" applyBorder="1" applyAlignment="1">
      <alignment horizontal="center" vertical="center"/>
    </xf>
    <xf numFmtId="4" fontId="46" fillId="0" borderId="40" xfId="0" applyNumberFormat="1" applyFont="1" applyBorder="1" applyAlignment="1">
      <alignment horizontal="center" vertical="center"/>
    </xf>
    <xf numFmtId="4" fontId="46" fillId="0" borderId="62" xfId="0" applyNumberFormat="1" applyFont="1" applyBorder="1" applyAlignment="1">
      <alignment horizontal="center" vertical="center"/>
    </xf>
    <xf numFmtId="4" fontId="87" fillId="0" borderId="37" xfId="0" applyNumberFormat="1" applyFont="1" applyBorder="1" applyAlignment="1">
      <alignment horizontal="center" vertical="center"/>
    </xf>
    <xf numFmtId="4" fontId="87" fillId="0" borderId="38" xfId="0" applyNumberFormat="1" applyFont="1" applyBorder="1" applyAlignment="1">
      <alignment horizontal="center" vertical="center"/>
    </xf>
    <xf numFmtId="0" fontId="64" fillId="0" borderId="30" xfId="1" applyFont="1" applyBorder="1" applyAlignment="1">
      <alignment horizontal="center" vertical="center" wrapText="1"/>
    </xf>
    <xf numFmtId="0" fontId="64" fillId="0" borderId="31" xfId="1" applyFont="1" applyBorder="1" applyAlignment="1">
      <alignment horizontal="center" vertical="center" wrapText="1"/>
    </xf>
    <xf numFmtId="0" fontId="64" fillId="0" borderId="29" xfId="1" applyFont="1" applyBorder="1" applyAlignment="1" applyProtection="1">
      <alignment horizontal="center" vertical="center" wrapText="1"/>
      <protection locked="0"/>
    </xf>
    <xf numFmtId="0" fontId="56" fillId="0" borderId="17" xfId="0" applyFont="1" applyBorder="1" applyAlignment="1">
      <alignment vertical="center" wrapText="1"/>
    </xf>
    <xf numFmtId="3" fontId="30" fillId="17" borderId="17" xfId="0" applyNumberFormat="1" applyFont="1" applyFill="1" applyBorder="1" applyAlignment="1">
      <alignment horizontal="center" vertical="center"/>
    </xf>
    <xf numFmtId="164" fontId="26" fillId="2" borderId="59" xfId="0" quotePrefix="1" applyNumberFormat="1" applyFont="1" applyFill="1" applyBorder="1" applyAlignment="1">
      <alignment horizontal="center" vertical="center" wrapText="1"/>
    </xf>
    <xf numFmtId="4" fontId="26" fillId="2" borderId="56" xfId="0" applyNumberFormat="1" applyFont="1" applyFill="1" applyBorder="1" applyAlignment="1">
      <alignment horizontal="center" vertical="center" wrapText="1"/>
    </xf>
    <xf numFmtId="4" fontId="37" fillId="0" borderId="58" xfId="0" applyNumberFormat="1" applyFont="1" applyBorder="1"/>
    <xf numFmtId="170" fontId="30" fillId="11" borderId="17" xfId="2" applyNumberFormat="1" applyFont="1" applyFill="1" applyBorder="1" applyAlignment="1">
      <alignment horizontal="center" vertical="center"/>
    </xf>
    <xf numFmtId="170" fontId="30" fillId="0" borderId="17" xfId="2" applyNumberFormat="1" applyFont="1" applyBorder="1" applyAlignment="1">
      <alignment horizontal="center" vertical="center"/>
    </xf>
    <xf numFmtId="1" fontId="102" fillId="0" borderId="29" xfId="0" applyNumberFormat="1" applyFont="1" applyBorder="1" applyAlignment="1">
      <alignment horizontal="center" vertical="center" wrapText="1"/>
    </xf>
    <xf numFmtId="0" fontId="102" fillId="0" borderId="11" xfId="0" applyFont="1" applyBorder="1" applyAlignment="1">
      <alignment wrapText="1"/>
    </xf>
    <xf numFmtId="0" fontId="56" fillId="0" borderId="17" xfId="0" applyFont="1" applyBorder="1" applyAlignment="1">
      <alignment horizontal="center" vertical="center" wrapText="1"/>
    </xf>
    <xf numFmtId="3" fontId="118" fillId="0" borderId="17" xfId="0" applyNumberFormat="1" applyFont="1" applyBorder="1" applyAlignment="1">
      <alignment horizontal="center" vertical="center" wrapText="1"/>
    </xf>
    <xf numFmtId="3" fontId="118" fillId="0" borderId="17" xfId="0" applyNumberFormat="1" applyFont="1" applyBorder="1" applyAlignment="1">
      <alignment horizontal="center" vertical="center"/>
    </xf>
    <xf numFmtId="0" fontId="43" fillId="0" borderId="31" xfId="0" applyFont="1" applyBorder="1" applyAlignment="1">
      <alignment horizontal="justify" vertical="center" wrapText="1"/>
    </xf>
    <xf numFmtId="0" fontId="43" fillId="0" borderId="12" xfId="0" applyFont="1" applyBorder="1" applyAlignment="1">
      <alignment horizontal="justify" vertical="center" wrapText="1"/>
    </xf>
    <xf numFmtId="0" fontId="44" fillId="0" borderId="13" xfId="0" applyFont="1" applyBorder="1" applyAlignment="1">
      <alignment horizontal="justify" vertical="center" wrapText="1"/>
    </xf>
    <xf numFmtId="0" fontId="44" fillId="2" borderId="13" xfId="0" applyFont="1" applyFill="1" applyBorder="1" applyAlignment="1">
      <alignment horizontal="justify" vertical="center" wrapText="1"/>
    </xf>
    <xf numFmtId="0" fontId="44" fillId="10" borderId="13" xfId="0" applyFont="1" applyFill="1" applyBorder="1" applyAlignment="1">
      <alignment horizontal="justify" vertical="center" wrapText="1"/>
    </xf>
    <xf numFmtId="0" fontId="44" fillId="2" borderId="14" xfId="0" applyFont="1" applyFill="1" applyBorder="1" applyAlignment="1">
      <alignment horizontal="justify" vertical="center" wrapText="1"/>
    </xf>
    <xf numFmtId="0" fontId="22" fillId="0" borderId="0" xfId="0" applyFont="1" applyAlignment="1">
      <alignment horizontal="center" vertical="center" wrapText="1"/>
    </xf>
    <xf numFmtId="49" fontId="39" fillId="0" borderId="0" xfId="0" applyNumberFormat="1" applyFont="1" applyAlignment="1">
      <alignment horizontal="left" vertical="center" wrapText="1"/>
    </xf>
    <xf numFmtId="3" fontId="39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1" fontId="67" fillId="0" borderId="0" xfId="2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 wrapText="1"/>
    </xf>
    <xf numFmtId="49" fontId="39" fillId="2" borderId="17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Alignment="1">
      <alignment horizontal="center" vertical="center"/>
    </xf>
    <xf numFmtId="3" fontId="79" fillId="0" borderId="17" xfId="0" applyNumberFormat="1" applyFont="1" applyBorder="1" applyAlignment="1">
      <alignment horizontal="center" vertical="center"/>
    </xf>
    <xf numFmtId="3" fontId="86" fillId="2" borderId="17" xfId="0" applyNumberFormat="1" applyFont="1" applyFill="1" applyBorder="1" applyAlignment="1">
      <alignment horizontal="center" vertical="center"/>
    </xf>
    <xf numFmtId="4" fontId="86" fillId="2" borderId="17" xfId="0" applyNumberFormat="1" applyFont="1" applyFill="1" applyBorder="1" applyAlignment="1">
      <alignment horizontal="center" vertical="center"/>
    </xf>
    <xf numFmtId="3" fontId="30" fillId="2" borderId="29" xfId="0" applyNumberFormat="1" applyFont="1" applyFill="1" applyBorder="1" applyAlignment="1">
      <alignment horizontal="center" vertical="center"/>
    </xf>
    <xf numFmtId="4" fontId="30" fillId="2" borderId="29" xfId="0" applyNumberFormat="1" applyFont="1" applyFill="1" applyBorder="1" applyAlignment="1">
      <alignment horizontal="center" vertical="center"/>
    </xf>
    <xf numFmtId="4" fontId="30" fillId="2" borderId="17" xfId="0" applyNumberFormat="1" applyFont="1" applyFill="1" applyBorder="1" applyAlignment="1">
      <alignment horizontal="center" vertical="center"/>
    </xf>
    <xf numFmtId="4" fontId="52" fillId="0" borderId="0" xfId="0" applyNumberFormat="1" applyFont="1"/>
    <xf numFmtId="0" fontId="55" fillId="0" borderId="17" xfId="0" applyFont="1" applyBorder="1" applyAlignment="1">
      <alignment horizontal="center" vertical="center"/>
    </xf>
    <xf numFmtId="0" fontId="109" fillId="0" borderId="25" xfId="0" applyFont="1" applyBorder="1" applyAlignment="1">
      <alignment horizontal="center" vertical="center" wrapText="1" readingOrder="1"/>
    </xf>
    <xf numFmtId="3" fontId="108" fillId="0" borderId="17" xfId="2" applyNumberFormat="1" applyFont="1" applyBorder="1" applyAlignment="1">
      <alignment horizontal="center" vertical="center" wrapText="1" readingOrder="1"/>
    </xf>
    <xf numFmtId="3" fontId="5" fillId="20" borderId="17" xfId="0" applyNumberFormat="1" applyFont="1" applyFill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170" fontId="22" fillId="0" borderId="17" xfId="0" applyNumberFormat="1" applyFont="1" applyBorder="1" applyAlignment="1">
      <alignment horizontal="center" vertical="center"/>
    </xf>
    <xf numFmtId="0" fontId="52" fillId="8" borderId="0" xfId="0" applyFont="1" applyFill="1"/>
    <xf numFmtId="0" fontId="15" fillId="8" borderId="0" xfId="0" applyFont="1" applyFill="1"/>
    <xf numFmtId="0" fontId="22" fillId="8" borderId="0" xfId="0" applyFont="1" applyFill="1" applyAlignment="1">
      <alignment horizontal="left"/>
    </xf>
    <xf numFmtId="3" fontId="0" fillId="8" borderId="0" xfId="0" applyNumberFormat="1" applyFill="1" applyAlignment="1">
      <alignment horizontal="center" vertical="center"/>
    </xf>
    <xf numFmtId="0" fontId="140" fillId="8" borderId="0" xfId="0" applyFont="1" applyFill="1"/>
    <xf numFmtId="0" fontId="0" fillId="8" borderId="0" xfId="0" applyFill="1"/>
    <xf numFmtId="0" fontId="140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9" fontId="0" fillId="8" borderId="0" xfId="2" applyFont="1" applyFill="1" applyAlignment="1">
      <alignment horizontal="center" vertical="center"/>
    </xf>
    <xf numFmtId="9" fontId="0" fillId="8" borderId="0" xfId="2" applyFont="1" applyFill="1"/>
    <xf numFmtId="0" fontId="52" fillId="8" borderId="0" xfId="0" applyFont="1" applyFill="1" applyAlignment="1">
      <alignment horizontal="center" vertical="center"/>
    </xf>
    <xf numFmtId="3" fontId="52" fillId="8" borderId="0" xfId="0" applyNumberFormat="1" applyFont="1" applyFill="1" applyAlignment="1">
      <alignment horizontal="center" vertical="center"/>
    </xf>
    <xf numFmtId="9" fontId="52" fillId="8" borderId="0" xfId="2" applyFont="1" applyFill="1" applyAlignment="1">
      <alignment horizontal="center" vertical="center"/>
    </xf>
    <xf numFmtId="3" fontId="52" fillId="8" borderId="0" xfId="0" applyNumberFormat="1" applyFont="1" applyFill="1"/>
    <xf numFmtId="49" fontId="52" fillId="8" borderId="0" xfId="0" applyNumberFormat="1" applyFont="1" applyFill="1" applyAlignment="1">
      <alignment horizontal="center" vertical="center"/>
    </xf>
    <xf numFmtId="0" fontId="141" fillId="8" borderId="0" xfId="0" applyFont="1" applyFill="1" applyAlignment="1">
      <alignment horizontal="center" vertical="center"/>
    </xf>
    <xf numFmtId="0" fontId="58" fillId="8" borderId="0" xfId="0" applyFont="1" applyFill="1"/>
    <xf numFmtId="0" fontId="52" fillId="8" borderId="0" xfId="0" applyFont="1" applyFill="1" applyAlignment="1">
      <alignment horizontal="right" vertical="center"/>
    </xf>
    <xf numFmtId="44" fontId="52" fillId="8" borderId="0" xfId="0" applyNumberFormat="1" applyFont="1" applyFill="1" applyAlignment="1">
      <alignment horizontal="center" vertical="center"/>
    </xf>
    <xf numFmtId="0" fontId="0" fillId="8" borderId="0" xfId="2" applyNumberFormat="1" applyFont="1" applyFill="1" applyAlignment="1">
      <alignment horizontal="center" vertical="center"/>
    </xf>
    <xf numFmtId="4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0" fontId="52" fillId="8" borderId="0" xfId="0" applyFont="1" applyFill="1" applyAlignment="1">
      <alignment horizontal="left" vertical="center"/>
    </xf>
    <xf numFmtId="173" fontId="52" fillId="8" borderId="0" xfId="0" applyNumberFormat="1" applyFont="1" applyFill="1"/>
    <xf numFmtId="173" fontId="52" fillId="8" borderId="0" xfId="0" applyNumberFormat="1" applyFont="1" applyFill="1" applyAlignment="1">
      <alignment horizontal="center" vertical="center"/>
    </xf>
    <xf numFmtId="9" fontId="52" fillId="8" borderId="0" xfId="2" applyFont="1" applyFill="1"/>
    <xf numFmtId="9" fontId="52" fillId="8" borderId="0" xfId="2" applyFont="1" applyFill="1" applyAlignment="1">
      <alignment horizontal="center"/>
    </xf>
    <xf numFmtId="0" fontId="40" fillId="13" borderId="16" xfId="0" applyFont="1" applyFill="1" applyBorder="1" applyAlignment="1">
      <alignment horizontal="center" vertical="center" wrapText="1"/>
    </xf>
    <xf numFmtId="2" fontId="40" fillId="5" borderId="16" xfId="0" applyNumberFormat="1" applyFont="1" applyFill="1" applyBorder="1" applyAlignment="1">
      <alignment horizontal="center" vertical="center"/>
    </xf>
    <xf numFmtId="0" fontId="58" fillId="8" borderId="0" xfId="0" applyFont="1" applyFill="1" applyAlignment="1">
      <alignment wrapText="1"/>
    </xf>
    <xf numFmtId="171" fontId="24" fillId="13" borderId="16" xfId="0" applyNumberFormat="1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center" vertical="center" wrapText="1"/>
    </xf>
    <xf numFmtId="3" fontId="5" fillId="13" borderId="16" xfId="0" applyNumberFormat="1" applyFont="1" applyFill="1" applyBorder="1" applyAlignment="1">
      <alignment horizontal="center" vertical="center"/>
    </xf>
    <xf numFmtId="2" fontId="30" fillId="8" borderId="0" xfId="0" applyNumberFormat="1" applyFont="1" applyFill="1" applyAlignment="1">
      <alignment horizontal="center" vertical="center"/>
    </xf>
    <xf numFmtId="0" fontId="15" fillId="14" borderId="0" xfId="0" applyFont="1" applyFill="1"/>
    <xf numFmtId="0" fontId="36" fillId="14" borderId="0" xfId="0" applyFont="1" applyFill="1"/>
    <xf numFmtId="14" fontId="15" fillId="2" borderId="17" xfId="0" applyNumberFormat="1" applyFont="1" applyFill="1" applyBorder="1" applyAlignment="1">
      <alignment horizontal="center" vertical="center" wrapText="1"/>
    </xf>
    <xf numFmtId="0" fontId="105" fillId="0" borderId="16" xfId="0" applyFont="1" applyBorder="1" applyAlignment="1">
      <alignment horizontal="left" vertical="center" wrapText="1" readingOrder="1"/>
    </xf>
    <xf numFmtId="0" fontId="55" fillId="8" borderId="0" xfId="0" applyFont="1" applyFill="1"/>
    <xf numFmtId="0" fontId="140" fillId="8" borderId="0" xfId="0" applyFont="1" applyFill="1" applyAlignment="1">
      <alignment wrapText="1"/>
    </xf>
    <xf numFmtId="0" fontId="52" fillId="8" borderId="0" xfId="0" applyFont="1" applyFill="1" applyAlignment="1">
      <alignment vertical="center"/>
    </xf>
    <xf numFmtId="9" fontId="52" fillId="8" borderId="0" xfId="0" applyNumberFormat="1" applyFont="1" applyFill="1" applyAlignment="1">
      <alignment horizontal="center" vertical="center"/>
    </xf>
    <xf numFmtId="0" fontId="145" fillId="8" borderId="0" xfId="0" applyFont="1" applyFill="1" applyAlignment="1">
      <alignment vertical="center"/>
    </xf>
    <xf numFmtId="0" fontId="145" fillId="8" borderId="0" xfId="0" applyFont="1" applyFill="1" applyAlignment="1">
      <alignment horizontal="left" vertical="center"/>
    </xf>
    <xf numFmtId="0" fontId="142" fillId="8" borderId="0" xfId="0" applyFont="1" applyFill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89" fillId="0" borderId="24" xfId="0" applyFont="1" applyBorder="1" applyAlignment="1">
      <alignment horizontal="center" vertical="center" wrapText="1"/>
    </xf>
    <xf numFmtId="3" fontId="90" fillId="0" borderId="20" xfId="0" applyNumberFormat="1" applyFont="1" applyBorder="1" applyAlignment="1">
      <alignment horizontal="center" vertical="center"/>
    </xf>
    <xf numFmtId="3" fontId="91" fillId="0" borderId="21" xfId="0" applyNumberFormat="1" applyFont="1" applyBorder="1" applyAlignment="1">
      <alignment horizontal="center" vertical="center"/>
    </xf>
    <xf numFmtId="0" fontId="116" fillId="0" borderId="0" xfId="0" applyFont="1" applyAlignment="1">
      <alignment horizontal="left" vertical="center" wrapText="1"/>
    </xf>
    <xf numFmtId="0" fontId="1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0" fontId="57" fillId="0" borderId="30" xfId="1" applyFont="1" applyBorder="1" applyAlignment="1">
      <alignment vertical="center" wrapText="1"/>
    </xf>
    <xf numFmtId="0" fontId="57" fillId="0" borderId="29" xfId="1" applyFont="1" applyBorder="1" applyAlignment="1">
      <alignment vertical="center" wrapText="1"/>
    </xf>
    <xf numFmtId="0" fontId="15" fillId="0" borderId="30" xfId="0" applyFont="1" applyBorder="1" applyAlignment="1">
      <alignment horizontal="justify" vertical="center" wrapText="1"/>
    </xf>
    <xf numFmtId="0" fontId="15" fillId="0" borderId="29" xfId="0" applyFont="1" applyBorder="1" applyAlignment="1">
      <alignment horizontal="justify" vertical="center" wrapText="1"/>
    </xf>
    <xf numFmtId="0" fontId="53" fillId="0" borderId="16" xfId="0" applyFont="1" applyBorder="1" applyAlignment="1">
      <alignment horizontal="center" vertical="center" wrapText="1"/>
    </xf>
    <xf numFmtId="0" fontId="53" fillId="0" borderId="25" xfId="0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57" fillId="0" borderId="12" xfId="1" applyFont="1" applyBorder="1" applyAlignment="1">
      <alignment horizontal="left" vertical="center" wrapText="1"/>
    </xf>
    <xf numFmtId="0" fontId="57" fillId="0" borderId="13" xfId="1" applyFont="1" applyBorder="1" applyAlignment="1">
      <alignment horizontal="left" vertical="center" wrapText="1"/>
    </xf>
    <xf numFmtId="0" fontId="57" fillId="0" borderId="14" xfId="1" applyFont="1" applyBorder="1" applyAlignment="1">
      <alignment horizontal="left" vertical="center" wrapText="1"/>
    </xf>
    <xf numFmtId="0" fontId="43" fillId="0" borderId="17" xfId="0" applyFont="1" applyBorder="1" applyAlignment="1">
      <alignment horizontal="left" vertical="top" wrapText="1"/>
    </xf>
    <xf numFmtId="0" fontId="43" fillId="0" borderId="31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vertical="center" wrapText="1"/>
    </xf>
    <xf numFmtId="0" fontId="57" fillId="0" borderId="30" xfId="1" applyFont="1" applyBorder="1" applyAlignment="1">
      <alignment horizontal="left" vertical="center" wrapText="1"/>
    </xf>
    <xf numFmtId="0" fontId="57" fillId="0" borderId="31" xfId="1" applyFont="1" applyBorder="1" applyAlignment="1">
      <alignment horizontal="left" vertical="center" wrapText="1"/>
    </xf>
    <xf numFmtId="0" fontId="57" fillId="0" borderId="29" xfId="1" applyFont="1" applyBorder="1" applyAlignment="1">
      <alignment horizontal="left" vertical="center" wrapText="1"/>
    </xf>
    <xf numFmtId="0" fontId="15" fillId="0" borderId="30" xfId="0" applyFont="1" applyBorder="1" applyAlignment="1">
      <alignment horizontal="left" vertical="top" wrapText="1"/>
    </xf>
    <xf numFmtId="0" fontId="15" fillId="0" borderId="31" xfId="0" applyFont="1" applyBorder="1" applyAlignment="1">
      <alignment horizontal="left" vertical="top" wrapText="1"/>
    </xf>
    <xf numFmtId="0" fontId="15" fillId="0" borderId="29" xfId="0" applyFont="1" applyBorder="1" applyAlignment="1">
      <alignment horizontal="left" vertical="top" wrapText="1"/>
    </xf>
    <xf numFmtId="0" fontId="43" fillId="0" borderId="30" xfId="0" applyFont="1" applyBorder="1" applyAlignment="1">
      <alignment horizontal="justify" vertical="center" wrapText="1"/>
    </xf>
    <xf numFmtId="0" fontId="43" fillId="0" borderId="31" xfId="0" applyFont="1" applyBorder="1" applyAlignment="1">
      <alignment horizontal="justify" vertical="center" wrapText="1"/>
    </xf>
    <xf numFmtId="0" fontId="57" fillId="0" borderId="31" xfId="1" applyFont="1" applyBorder="1" applyAlignment="1">
      <alignment vertical="center" wrapText="1"/>
    </xf>
    <xf numFmtId="0" fontId="36" fillId="14" borderId="0" xfId="0" applyFont="1" applyFill="1" applyAlignment="1">
      <alignment horizontal="left" vertical="center"/>
    </xf>
    <xf numFmtId="0" fontId="80" fillId="0" borderId="0" xfId="0" applyFont="1" applyAlignment="1">
      <alignment horizontal="left" vertical="center" wrapText="1"/>
    </xf>
    <xf numFmtId="0" fontId="80" fillId="0" borderId="0" xfId="0" applyFont="1" applyAlignment="1">
      <alignment horizontal="left" vertical="center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25" xfId="0" applyFont="1" applyFill="1" applyBorder="1" applyAlignment="1">
      <alignment horizontal="center" vertical="center" wrapText="1"/>
    </xf>
    <xf numFmtId="0" fontId="40" fillId="12" borderId="24" xfId="0" applyFont="1" applyFill="1" applyBorder="1" applyAlignment="1">
      <alignment horizontal="center" vertical="center" wrapText="1"/>
    </xf>
    <xf numFmtId="0" fontId="43" fillId="0" borderId="29" xfId="0" applyFont="1" applyBorder="1" applyAlignment="1">
      <alignment horizontal="justify" vertical="center" wrapText="1"/>
    </xf>
    <xf numFmtId="0" fontId="22" fillId="0" borderId="0" xfId="0" applyFont="1" applyAlignment="1">
      <alignment horizontal="left"/>
    </xf>
    <xf numFmtId="0" fontId="81" fillId="8" borderId="52" xfId="0" applyFont="1" applyFill="1" applyBorder="1" applyAlignment="1">
      <alignment horizontal="center" vertical="center" wrapText="1"/>
    </xf>
    <xf numFmtId="0" fontId="81" fillId="8" borderId="54" xfId="0" applyFont="1" applyFill="1" applyBorder="1" applyAlignment="1">
      <alignment horizontal="center" vertical="center" wrapText="1"/>
    </xf>
    <xf numFmtId="0" fontId="127" fillId="15" borderId="0" xfId="0" applyFont="1" applyFill="1" applyAlignment="1">
      <alignment horizontal="center" vertical="center" wrapText="1"/>
    </xf>
    <xf numFmtId="0" fontId="36" fillId="14" borderId="17" xfId="0" applyFont="1" applyFill="1" applyBorder="1" applyAlignment="1">
      <alignment horizontal="center" vertical="center" wrapText="1"/>
    </xf>
    <xf numFmtId="0" fontId="110" fillId="0" borderId="17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left" vertical="center"/>
    </xf>
    <xf numFmtId="0" fontId="40" fillId="0" borderId="17" xfId="0" applyFont="1" applyBorder="1" applyAlignment="1">
      <alignment horizontal="left" vertical="center" wrapText="1"/>
    </xf>
    <xf numFmtId="0" fontId="105" fillId="0" borderId="30" xfId="0" applyFont="1" applyBorder="1" applyAlignment="1">
      <alignment horizontal="left" vertical="center" wrapText="1"/>
    </xf>
    <xf numFmtId="0" fontId="105" fillId="0" borderId="31" xfId="0" applyFont="1" applyBorder="1" applyAlignment="1">
      <alignment horizontal="left" vertical="center" wrapText="1"/>
    </xf>
    <xf numFmtId="0" fontId="105" fillId="0" borderId="29" xfId="0" applyFont="1" applyBorder="1" applyAlignment="1">
      <alignment horizontal="left" vertical="center" wrapText="1"/>
    </xf>
    <xf numFmtId="0" fontId="40" fillId="13" borderId="30" xfId="0" applyFont="1" applyFill="1" applyBorder="1" applyAlignment="1">
      <alignment horizontal="center" vertical="center" wrapText="1"/>
    </xf>
    <xf numFmtId="0" fontId="40" fillId="13" borderId="29" xfId="0" applyFont="1" applyFill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109" fillId="0" borderId="17" xfId="0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left" vertical="center" wrapText="1"/>
    </xf>
    <xf numFmtId="0" fontId="22" fillId="5" borderId="25" xfId="0" applyFont="1" applyFill="1" applyBorder="1" applyAlignment="1">
      <alignment horizontal="left" vertical="center" wrapText="1"/>
    </xf>
    <xf numFmtId="0" fontId="22" fillId="5" borderId="24" xfId="0" applyFont="1" applyFill="1" applyBorder="1" applyAlignment="1">
      <alignment horizontal="left" vertical="center" wrapText="1"/>
    </xf>
    <xf numFmtId="0" fontId="40" fillId="0" borderId="17" xfId="0" applyFont="1" applyBorder="1" applyAlignment="1">
      <alignment horizontal="center" vertical="center" wrapText="1"/>
    </xf>
    <xf numFmtId="0" fontId="52" fillId="2" borderId="30" xfId="0" applyFont="1" applyFill="1" applyBorder="1" applyAlignment="1">
      <alignment horizontal="center" vertical="center" wrapText="1"/>
    </xf>
    <xf numFmtId="0" fontId="52" fillId="2" borderId="29" xfId="0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144" fillId="14" borderId="0" xfId="0" applyFont="1" applyFill="1" applyAlignment="1">
      <alignment horizontal="left" vertical="center"/>
    </xf>
    <xf numFmtId="0" fontId="122" fillId="14" borderId="16" xfId="0" applyFont="1" applyFill="1" applyBorder="1" applyAlignment="1">
      <alignment horizontal="center" vertical="center" wrapText="1"/>
    </xf>
    <xf numFmtId="0" fontId="122" fillId="14" borderId="25" xfId="0" applyFont="1" applyFill="1" applyBorder="1" applyAlignment="1">
      <alignment horizontal="center" vertical="center" wrapText="1"/>
    </xf>
    <xf numFmtId="0" fontId="122" fillId="14" borderId="24" xfId="0" applyFont="1" applyFill="1" applyBorder="1" applyAlignment="1">
      <alignment horizontal="center" vertical="center" wrapText="1"/>
    </xf>
    <xf numFmtId="0" fontId="40" fillId="0" borderId="30" xfId="0" applyFont="1" applyBorder="1" applyAlignment="1">
      <alignment horizontal="left" vertical="center"/>
    </xf>
    <xf numFmtId="0" fontId="40" fillId="0" borderId="29" xfId="0" applyFont="1" applyBorder="1" applyAlignment="1">
      <alignment horizontal="left" vertical="center"/>
    </xf>
    <xf numFmtId="0" fontId="122" fillId="14" borderId="17" xfId="0" applyFont="1" applyFill="1" applyBorder="1" applyAlignment="1">
      <alignment horizontal="center" vertical="center" wrapText="1"/>
    </xf>
    <xf numFmtId="0" fontId="40" fillId="0" borderId="30" xfId="0" applyFont="1" applyBorder="1" applyAlignment="1">
      <alignment horizontal="left" vertical="center" wrapText="1"/>
    </xf>
    <xf numFmtId="0" fontId="40" fillId="0" borderId="31" xfId="0" applyFont="1" applyBorder="1" applyAlignment="1">
      <alignment horizontal="left" vertical="center" wrapText="1"/>
    </xf>
    <xf numFmtId="0" fontId="40" fillId="0" borderId="29" xfId="0" applyFont="1" applyBorder="1" applyAlignment="1">
      <alignment horizontal="left" vertical="center" wrapText="1"/>
    </xf>
    <xf numFmtId="0" fontId="105" fillId="0" borderId="17" xfId="0" applyFont="1" applyBorder="1" applyAlignment="1">
      <alignment horizontal="left" vertical="center" wrapText="1"/>
    </xf>
    <xf numFmtId="0" fontId="122" fillId="14" borderId="14" xfId="0" applyFont="1" applyFill="1" applyBorder="1" applyAlignment="1">
      <alignment horizontal="left" vertical="center" wrapText="1"/>
    </xf>
    <xf numFmtId="0" fontId="122" fillId="14" borderId="28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110" fillId="0" borderId="30" xfId="0" applyFont="1" applyBorder="1" applyAlignment="1">
      <alignment horizontal="center" vertical="center" wrapText="1"/>
    </xf>
    <xf numFmtId="0" fontId="110" fillId="0" borderId="31" xfId="0" applyFont="1" applyBorder="1" applyAlignment="1">
      <alignment horizontal="center" vertical="center" wrapText="1"/>
    </xf>
    <xf numFmtId="0" fontId="110" fillId="0" borderId="29" xfId="0" applyFont="1" applyBorder="1" applyAlignment="1">
      <alignment horizontal="center" vertical="center" wrapText="1"/>
    </xf>
    <xf numFmtId="0" fontId="127" fillId="15" borderId="0" xfId="0" applyFont="1" applyFill="1" applyAlignment="1">
      <alignment horizontal="left" vertical="center" wrapText="1"/>
    </xf>
    <xf numFmtId="0" fontId="143" fillId="0" borderId="16" xfId="1" applyFont="1" applyBorder="1" applyAlignment="1" applyProtection="1">
      <alignment horizontal="left" vertical="center" wrapText="1"/>
      <protection locked="0"/>
    </xf>
    <xf numFmtId="0" fontId="143" fillId="0" borderId="25" xfId="1" applyFont="1" applyBorder="1" applyAlignment="1" applyProtection="1">
      <alignment horizontal="left" vertical="center" wrapText="1"/>
      <protection locked="0"/>
    </xf>
    <xf numFmtId="0" fontId="143" fillId="0" borderId="24" xfId="1" applyFont="1" applyBorder="1" applyAlignment="1" applyProtection="1">
      <alignment horizontal="left" vertical="center" wrapText="1"/>
      <protection locked="0"/>
    </xf>
    <xf numFmtId="0" fontId="24" fillId="16" borderId="16" xfId="0" applyFont="1" applyFill="1" applyBorder="1" applyAlignment="1">
      <alignment horizontal="center" vertical="center" wrapText="1"/>
    </xf>
    <xf numFmtId="0" fontId="24" fillId="16" borderId="24" xfId="0" applyFont="1" applyFill="1" applyBorder="1" applyAlignment="1">
      <alignment horizontal="center" vertical="center" wrapText="1"/>
    </xf>
    <xf numFmtId="0" fontId="24" fillId="16" borderId="30" xfId="0" applyFont="1" applyFill="1" applyBorder="1" applyAlignment="1">
      <alignment horizontal="center" vertical="center" wrapText="1"/>
    </xf>
    <xf numFmtId="0" fontId="24" fillId="16" borderId="29" xfId="0" applyFont="1" applyFill="1" applyBorder="1" applyAlignment="1">
      <alignment horizontal="center" vertical="center" wrapText="1"/>
    </xf>
    <xf numFmtId="1" fontId="89" fillId="0" borderId="16" xfId="2" applyNumberFormat="1" applyFont="1" applyBorder="1" applyAlignment="1">
      <alignment horizontal="center" vertical="center"/>
    </xf>
    <xf numFmtId="1" fontId="89" fillId="0" borderId="25" xfId="2" applyNumberFormat="1" applyFont="1" applyBorder="1" applyAlignment="1">
      <alignment horizontal="center" vertical="center"/>
    </xf>
    <xf numFmtId="1" fontId="89" fillId="0" borderId="24" xfId="2" applyNumberFormat="1" applyFont="1" applyBorder="1" applyAlignment="1">
      <alignment horizontal="center" vertical="center"/>
    </xf>
    <xf numFmtId="1" fontId="11" fillId="0" borderId="16" xfId="2" applyNumberFormat="1" applyFont="1" applyBorder="1" applyAlignment="1">
      <alignment horizontal="center" vertical="center"/>
    </xf>
    <xf numFmtId="1" fontId="11" fillId="0" borderId="25" xfId="2" applyNumberFormat="1" applyFont="1" applyBorder="1" applyAlignment="1">
      <alignment horizontal="center" vertical="center"/>
    </xf>
    <xf numFmtId="1" fontId="11" fillId="0" borderId="24" xfId="2" applyNumberFormat="1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29" xfId="0" applyFont="1" applyBorder="1" applyAlignment="1">
      <alignment horizontal="center" vertical="center" wrapText="1"/>
    </xf>
    <xf numFmtId="0" fontId="5" fillId="0" borderId="16" xfId="0" applyFont="1" applyBorder="1" applyAlignment="1" applyProtection="1">
      <alignment horizontal="left" vertical="center" wrapText="1"/>
      <protection locked="0"/>
    </xf>
    <xf numFmtId="0" fontId="5" fillId="0" borderId="24" xfId="0" applyFont="1" applyBorder="1" applyAlignment="1" applyProtection="1">
      <alignment horizontal="left" vertical="center" wrapText="1"/>
      <protection locked="0"/>
    </xf>
    <xf numFmtId="0" fontId="56" fillId="0" borderId="0" xfId="0" applyFont="1" applyAlignment="1" applyProtection="1">
      <alignment horizontal="left" vertical="center" wrapText="1"/>
      <protection locked="0"/>
    </xf>
    <xf numFmtId="0" fontId="5" fillId="0" borderId="16" xfId="0" applyFont="1" applyBorder="1" applyAlignment="1" applyProtection="1">
      <alignment horizontal="left" vertical="center" wrapText="1" indent="2"/>
      <protection locked="0"/>
    </xf>
    <xf numFmtId="0" fontId="5" fillId="0" borderId="24" xfId="0" applyFont="1" applyBorder="1" applyAlignment="1" applyProtection="1">
      <alignment horizontal="left" vertical="center" wrapText="1" indent="2"/>
      <protection locked="0"/>
    </xf>
    <xf numFmtId="0" fontId="22" fillId="0" borderId="16" xfId="0" applyFont="1" applyBorder="1" applyAlignment="1" applyProtection="1">
      <alignment horizontal="center" vertical="center"/>
      <protection locked="0"/>
    </xf>
    <xf numFmtId="0" fontId="22" fillId="0" borderId="24" xfId="0" applyFont="1" applyBorder="1" applyAlignment="1" applyProtection="1">
      <alignment horizontal="center" vertical="center"/>
      <protection locked="0"/>
    </xf>
    <xf numFmtId="0" fontId="77" fillId="0" borderId="32" xfId="0" applyFont="1" applyBorder="1" applyAlignment="1">
      <alignment horizontal="center" vertical="center" wrapText="1"/>
    </xf>
    <xf numFmtId="0" fontId="77" fillId="0" borderId="33" xfId="0" applyFont="1" applyBorder="1" applyAlignment="1">
      <alignment horizontal="center" vertical="center" wrapText="1"/>
    </xf>
    <xf numFmtId="0" fontId="77" fillId="0" borderId="39" xfId="0" applyFont="1" applyBorder="1" applyAlignment="1">
      <alignment horizontal="center" vertical="center" wrapText="1"/>
    </xf>
    <xf numFmtId="0" fontId="77" fillId="0" borderId="3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0" xfId="0" applyFont="1" applyBorder="1" applyAlignment="1">
      <alignment horizontal="center" vertical="center" wrapText="1"/>
    </xf>
    <xf numFmtId="3" fontId="11" fillId="10" borderId="8" xfId="0" applyNumberFormat="1" applyFont="1" applyFill="1" applyBorder="1" applyAlignment="1">
      <alignment horizontal="center" vertical="center" wrapText="1"/>
    </xf>
    <xf numFmtId="3" fontId="11" fillId="10" borderId="0" xfId="0" applyNumberFormat="1" applyFont="1" applyFill="1" applyAlignment="1">
      <alignment horizontal="center" vertical="center" wrapText="1"/>
    </xf>
    <xf numFmtId="3" fontId="11" fillId="10" borderId="28" xfId="0" applyNumberFormat="1" applyFont="1" applyFill="1" applyBorder="1" applyAlignment="1">
      <alignment horizontal="center" vertical="center" wrapText="1"/>
    </xf>
    <xf numFmtId="3" fontId="11" fillId="10" borderId="10" xfId="0" applyNumberFormat="1" applyFont="1" applyFill="1" applyBorder="1" applyAlignment="1">
      <alignment horizontal="center" vertical="center" wrapText="1"/>
    </xf>
    <xf numFmtId="3" fontId="11" fillId="10" borderId="11" xfId="0" applyNumberFormat="1" applyFont="1" applyFill="1" applyBorder="1" applyAlignment="1">
      <alignment horizontal="center" vertical="center" wrapText="1"/>
    </xf>
    <xf numFmtId="3" fontId="11" fillId="10" borderId="15" xfId="0" applyNumberFormat="1" applyFont="1" applyFill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left" vertical="center" wrapText="1"/>
    </xf>
    <xf numFmtId="0" fontId="40" fillId="0" borderId="2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40" fillId="2" borderId="30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 vertical="center" wrapText="1"/>
    </xf>
    <xf numFmtId="0" fontId="40" fillId="2" borderId="29" xfId="0" applyFont="1" applyFill="1" applyBorder="1" applyAlignment="1">
      <alignment horizontal="center" vertical="center" wrapText="1"/>
    </xf>
    <xf numFmtId="0" fontId="30" fillId="2" borderId="30" xfId="0" applyFont="1" applyFill="1" applyBorder="1" applyAlignment="1">
      <alignment horizontal="center" vertical="center" wrapText="1"/>
    </xf>
    <xf numFmtId="0" fontId="30" fillId="2" borderId="31" xfId="0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center" vertical="center" wrapText="1"/>
    </xf>
    <xf numFmtId="0" fontId="30" fillId="2" borderId="30" xfId="0" applyFont="1" applyFill="1" applyBorder="1" applyAlignment="1">
      <alignment horizontal="center" vertical="center"/>
    </xf>
    <xf numFmtId="0" fontId="30" fillId="2" borderId="31" xfId="0" applyFont="1" applyFill="1" applyBorder="1" applyAlignment="1">
      <alignment horizontal="center" vertical="center"/>
    </xf>
    <xf numFmtId="0" fontId="30" fillId="2" borderId="29" xfId="0" applyFont="1" applyFill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3" fontId="84" fillId="0" borderId="34" xfId="0" applyNumberFormat="1" applyFont="1" applyBorder="1" applyAlignment="1">
      <alignment horizontal="center" vertical="center" wrapText="1"/>
    </xf>
    <xf numFmtId="3" fontId="84" fillId="0" borderId="31" xfId="0" applyNumberFormat="1" applyFont="1" applyBorder="1" applyAlignment="1">
      <alignment horizontal="center" vertical="center" wrapText="1"/>
    </xf>
    <xf numFmtId="3" fontId="84" fillId="0" borderId="29" xfId="0" applyNumberFormat="1" applyFont="1" applyBorder="1" applyAlignment="1">
      <alignment horizontal="center" vertical="center" wrapText="1"/>
    </xf>
    <xf numFmtId="3" fontId="84" fillId="0" borderId="61" xfId="0" applyNumberFormat="1" applyFont="1" applyBorder="1" applyAlignment="1">
      <alignment horizontal="center" vertical="center" wrapText="1"/>
    </xf>
    <xf numFmtId="3" fontId="84" fillId="0" borderId="46" xfId="0" applyNumberFormat="1" applyFont="1" applyBorder="1" applyAlignment="1">
      <alignment horizontal="center" vertical="center" wrapText="1"/>
    </xf>
    <xf numFmtId="3" fontId="84" fillId="0" borderId="45" xfId="0" applyNumberFormat="1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76" fillId="0" borderId="16" xfId="0" applyFont="1" applyBorder="1" applyAlignment="1" applyProtection="1">
      <alignment horizontal="left" vertical="center" wrapText="1"/>
      <protection locked="0"/>
    </xf>
    <xf numFmtId="0" fontId="76" fillId="0" borderId="24" xfId="0" applyFont="1" applyBorder="1" applyAlignment="1" applyProtection="1">
      <alignment horizontal="left" vertical="center" wrapText="1"/>
      <protection locked="0"/>
    </xf>
    <xf numFmtId="0" fontId="81" fillId="0" borderId="1" xfId="0" applyFont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49" fontId="40" fillId="0" borderId="18" xfId="0" applyNumberFormat="1" applyFont="1" applyBorder="1" applyAlignment="1">
      <alignment horizontal="center" vertical="center"/>
    </xf>
    <xf numFmtId="49" fontId="40" fillId="0" borderId="20" xfId="0" applyNumberFormat="1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8" fillId="10" borderId="30" xfId="0" applyFont="1" applyFill="1" applyBorder="1" applyAlignment="1">
      <alignment horizontal="center" vertical="center" wrapText="1"/>
    </xf>
    <xf numFmtId="0" fontId="8" fillId="10" borderId="29" xfId="0" applyFont="1" applyFill="1" applyBorder="1" applyAlignment="1">
      <alignment horizontal="center" vertical="center" wrapText="1"/>
    </xf>
    <xf numFmtId="49" fontId="40" fillId="0" borderId="19" xfId="0" applyNumberFormat="1" applyFont="1" applyBorder="1" applyAlignment="1">
      <alignment horizontal="center" vertical="center"/>
    </xf>
    <xf numFmtId="49" fontId="40" fillId="0" borderId="21" xfId="0" applyNumberFormat="1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 wrapText="1"/>
    </xf>
    <xf numFmtId="1" fontId="77" fillId="0" borderId="17" xfId="2" applyNumberFormat="1" applyFont="1" applyBorder="1" applyAlignment="1">
      <alignment horizontal="center" vertical="center"/>
    </xf>
    <xf numFmtId="0" fontId="69" fillId="0" borderId="17" xfId="0" applyFont="1" applyBorder="1" applyAlignment="1">
      <alignment horizontal="center" vertical="center" wrapText="1"/>
    </xf>
    <xf numFmtId="0" fontId="131" fillId="0" borderId="17" xfId="0" applyFont="1" applyBorder="1" applyAlignment="1">
      <alignment horizontal="left" vertical="center" wrapText="1"/>
    </xf>
    <xf numFmtId="1" fontId="77" fillId="7" borderId="17" xfId="2" applyNumberFormat="1" applyFont="1" applyFill="1" applyBorder="1" applyAlignment="1">
      <alignment horizontal="center" vertical="center"/>
    </xf>
    <xf numFmtId="0" fontId="80" fillId="0" borderId="16" xfId="0" applyFont="1" applyBorder="1" applyAlignment="1">
      <alignment horizontal="center" vertical="center"/>
    </xf>
    <xf numFmtId="0" fontId="80" fillId="0" borderId="25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 wrapText="1"/>
    </xf>
    <xf numFmtId="0" fontId="119" fillId="0" borderId="52" xfId="0" applyFont="1" applyBorder="1" applyAlignment="1">
      <alignment horizontal="center" vertical="center" wrapText="1"/>
    </xf>
    <xf numFmtId="0" fontId="119" fillId="0" borderId="53" xfId="0" applyFont="1" applyBorder="1" applyAlignment="1">
      <alignment horizontal="center" vertical="center" wrapText="1"/>
    </xf>
    <xf numFmtId="0" fontId="119" fillId="0" borderId="54" xfId="0" applyFont="1" applyBorder="1" applyAlignment="1">
      <alignment horizontal="center" vertical="center" wrapText="1"/>
    </xf>
    <xf numFmtId="0" fontId="70" fillId="5" borderId="17" xfId="0" applyFont="1" applyFill="1" applyBorder="1" applyAlignment="1" applyProtection="1">
      <alignment horizontal="center" vertical="center"/>
      <protection locked="0"/>
    </xf>
    <xf numFmtId="0" fontId="70" fillId="5" borderId="17" xfId="0" applyFont="1" applyFill="1" applyBorder="1" applyAlignment="1" applyProtection="1">
      <alignment horizontal="left" vertical="center" wrapText="1"/>
      <protection locked="0"/>
    </xf>
    <xf numFmtId="0" fontId="70" fillId="0" borderId="17" xfId="0" applyFont="1" applyBorder="1" applyAlignment="1">
      <alignment horizontal="left" vertical="center" wrapText="1"/>
    </xf>
    <xf numFmtId="49" fontId="77" fillId="0" borderId="17" xfId="0" applyNumberFormat="1" applyFont="1" applyBorder="1" applyAlignment="1">
      <alignment horizontal="left" vertical="center"/>
    </xf>
    <xf numFmtId="0" fontId="77" fillId="0" borderId="17" xfId="0" applyFont="1" applyBorder="1" applyAlignment="1">
      <alignment horizontal="left" vertical="center"/>
    </xf>
    <xf numFmtId="0" fontId="77" fillId="0" borderId="17" xfId="0" applyFont="1" applyBorder="1" applyAlignment="1">
      <alignment horizontal="left" vertical="center" wrapText="1"/>
    </xf>
    <xf numFmtId="0" fontId="81" fillId="5" borderId="17" xfId="0" applyFont="1" applyFill="1" applyBorder="1" applyAlignment="1">
      <alignment horizontal="center" vertical="center"/>
    </xf>
    <xf numFmtId="0" fontId="80" fillId="19" borderId="16" xfId="0" applyFont="1" applyFill="1" applyBorder="1" applyAlignment="1">
      <alignment horizontal="center" vertical="center" wrapText="1"/>
    </xf>
    <xf numFmtId="0" fontId="80" fillId="19" borderId="25" xfId="0" applyFont="1" applyFill="1" applyBorder="1" applyAlignment="1">
      <alignment horizontal="center" vertical="center" wrapText="1"/>
    </xf>
    <xf numFmtId="0" fontId="80" fillId="19" borderId="24" xfId="0" applyFont="1" applyFill="1" applyBorder="1" applyAlignment="1">
      <alignment horizontal="center" vertical="center" wrapText="1"/>
    </xf>
    <xf numFmtId="49" fontId="39" fillId="0" borderId="16" xfId="0" applyNumberFormat="1" applyFont="1" applyBorder="1" applyAlignment="1">
      <alignment horizontal="left" vertical="center" wrapText="1"/>
    </xf>
    <xf numFmtId="49" fontId="39" fillId="0" borderId="24" xfId="0" applyNumberFormat="1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56" fillId="0" borderId="17" xfId="0" applyFont="1" applyBorder="1" applyAlignment="1">
      <alignment horizontal="left" vertical="center" wrapText="1"/>
    </xf>
    <xf numFmtId="49" fontId="15" fillId="0" borderId="17" xfId="0" applyNumberFormat="1" applyFont="1" applyBorder="1" applyAlignment="1">
      <alignment horizontal="left" vertical="center"/>
    </xf>
    <xf numFmtId="0" fontId="24" fillId="5" borderId="4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left" vertical="center"/>
    </xf>
    <xf numFmtId="0" fontId="24" fillId="5" borderId="6" xfId="0" applyFont="1" applyFill="1" applyBorder="1" applyAlignment="1">
      <alignment horizontal="left" vertical="center"/>
    </xf>
    <xf numFmtId="0" fontId="24" fillId="0" borderId="19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top" wrapText="1"/>
    </xf>
    <xf numFmtId="0" fontId="40" fillId="0" borderId="13" xfId="0" applyFont="1" applyBorder="1" applyAlignment="1">
      <alignment horizontal="center" vertical="top" wrapText="1"/>
    </xf>
    <xf numFmtId="0" fontId="40" fillId="0" borderId="14" xfId="0" applyFont="1" applyBorder="1" applyAlignment="1">
      <alignment horizontal="center" vertical="top" wrapText="1"/>
    </xf>
    <xf numFmtId="0" fontId="24" fillId="0" borderId="22" xfId="3" applyFont="1" applyBorder="1" applyAlignment="1">
      <alignment horizontal="center" vertical="center" wrapText="1"/>
    </xf>
    <xf numFmtId="0" fontId="24" fillId="0" borderId="26" xfId="3" applyFont="1" applyBorder="1" applyAlignment="1">
      <alignment horizontal="center" vertical="center" wrapText="1"/>
    </xf>
    <xf numFmtId="0" fontId="24" fillId="0" borderId="23" xfId="3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/>
    </xf>
    <xf numFmtId="0" fontId="40" fillId="0" borderId="48" xfId="0" applyFont="1" applyBorder="1" applyAlignment="1">
      <alignment horizontal="center" vertical="center"/>
    </xf>
    <xf numFmtId="0" fontId="24" fillId="0" borderId="47" xfId="3" applyFont="1" applyBorder="1" applyAlignment="1">
      <alignment horizontal="center" vertical="center" wrapText="1"/>
    </xf>
    <xf numFmtId="0" fontId="120" fillId="0" borderId="52" xfId="0" applyFont="1" applyBorder="1" applyAlignment="1">
      <alignment horizontal="center" vertical="center"/>
    </xf>
    <xf numFmtId="0" fontId="120" fillId="0" borderId="53" xfId="0" applyFont="1" applyBorder="1" applyAlignment="1">
      <alignment horizontal="center" vertical="center"/>
    </xf>
    <xf numFmtId="0" fontId="120" fillId="0" borderId="54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15" fillId="0" borderId="22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5" fillId="0" borderId="19" xfId="0" applyFont="1" applyBorder="1" applyAlignment="1">
      <alignment horizontal="left" vertical="center"/>
    </xf>
    <xf numFmtId="0" fontId="15" fillId="0" borderId="26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22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15" fillId="0" borderId="21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60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35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50" fillId="0" borderId="26" xfId="0" applyFont="1" applyBorder="1" applyAlignment="1">
      <alignment horizontal="left" vertical="center" wrapText="1"/>
    </xf>
    <xf numFmtId="0" fontId="50" fillId="0" borderId="17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130" fillId="0" borderId="52" xfId="0" applyFont="1" applyBorder="1" applyAlignment="1">
      <alignment horizontal="center" vertical="center" wrapText="1"/>
    </xf>
    <xf numFmtId="0" fontId="130" fillId="0" borderId="53" xfId="0" applyFont="1" applyBorder="1" applyAlignment="1">
      <alignment horizontal="center" vertical="center" wrapText="1"/>
    </xf>
    <xf numFmtId="0" fontId="130" fillId="0" borderId="54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left" vertical="center" wrapText="1"/>
    </xf>
    <xf numFmtId="0" fontId="56" fillId="0" borderId="23" xfId="0" applyFont="1" applyBorder="1" applyAlignment="1">
      <alignment horizontal="left" vertical="center" wrapText="1"/>
    </xf>
    <xf numFmtId="0" fontId="56" fillId="0" borderId="20" xfId="0" applyFont="1" applyBorder="1" applyAlignment="1">
      <alignment horizontal="left" vertical="center" wrapText="1"/>
    </xf>
    <xf numFmtId="49" fontId="15" fillId="0" borderId="20" xfId="0" applyNumberFormat="1" applyFont="1" applyBorder="1" applyAlignment="1">
      <alignment horizontal="left" vertical="center"/>
    </xf>
    <xf numFmtId="0" fontId="15" fillId="0" borderId="20" xfId="0" applyFont="1" applyBorder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0" fontId="24" fillId="7" borderId="17" xfId="0" applyFont="1" applyFill="1" applyBorder="1" applyAlignment="1">
      <alignment horizontal="center" vertical="center" wrapText="1"/>
    </xf>
    <xf numFmtId="0" fontId="80" fillId="0" borderId="0" xfId="0" applyFont="1" applyAlignment="1">
      <alignment horizontal="left" vertical="top"/>
    </xf>
    <xf numFmtId="172" fontId="39" fillId="8" borderId="0" xfId="0" applyNumberFormat="1" applyFont="1" applyFill="1" applyAlignment="1">
      <alignment horizontal="center" vertical="center"/>
    </xf>
    <xf numFmtId="0" fontId="76" fillId="8" borderId="0" xfId="0" applyFont="1" applyFill="1" applyAlignment="1" applyProtection="1">
      <alignment horizontal="center" vertical="center" wrapText="1"/>
      <protection locked="0"/>
    </xf>
    <xf numFmtId="0" fontId="50" fillId="8" borderId="0" xfId="0" applyFont="1" applyFill="1" applyAlignment="1" applyProtection="1">
      <alignment horizontal="left" vertical="center" wrapText="1"/>
      <protection locked="0"/>
    </xf>
    <xf numFmtId="0" fontId="50" fillId="8" borderId="0" xfId="0" applyFont="1" applyFill="1" applyAlignment="1">
      <alignment horizontal="left" vertical="center" wrapText="1"/>
    </xf>
    <xf numFmtId="0" fontId="56" fillId="0" borderId="22" xfId="0" applyFont="1" applyBorder="1" applyAlignment="1">
      <alignment horizontal="left" vertical="center" wrapText="1"/>
    </xf>
    <xf numFmtId="0" fontId="56" fillId="0" borderId="18" xfId="0" applyFont="1" applyBorder="1" applyAlignment="1">
      <alignment horizontal="left" vertical="center" wrapText="1"/>
    </xf>
    <xf numFmtId="0" fontId="135" fillId="14" borderId="0" xfId="0" applyFont="1" applyFill="1" applyAlignment="1">
      <alignment horizontal="left" vertical="center"/>
    </xf>
    <xf numFmtId="171" fontId="136" fillId="0" borderId="16" xfId="0" applyNumberFormat="1" applyFont="1" applyBorder="1" applyAlignment="1">
      <alignment horizontal="center" vertical="center" wrapText="1"/>
    </xf>
    <xf numFmtId="171" fontId="136" fillId="0" borderId="25" xfId="0" applyNumberFormat="1" applyFont="1" applyBorder="1" applyAlignment="1">
      <alignment horizontal="center" vertical="center" wrapText="1"/>
    </xf>
    <xf numFmtId="171" fontId="136" fillId="0" borderId="24" xfId="0" applyNumberFormat="1" applyFont="1" applyBorder="1" applyAlignment="1">
      <alignment horizontal="center" vertical="center" wrapText="1"/>
    </xf>
    <xf numFmtId="1" fontId="103" fillId="0" borderId="17" xfId="0" applyNumberFormat="1" applyFont="1" applyBorder="1" applyAlignment="1">
      <alignment horizontal="center" vertical="center" wrapText="1"/>
    </xf>
    <xf numFmtId="0" fontId="109" fillId="0" borderId="17" xfId="0" applyFont="1" applyBorder="1" applyAlignment="1">
      <alignment horizontal="center" vertical="center" wrapText="1" readingOrder="1"/>
    </xf>
    <xf numFmtId="0" fontId="55" fillId="0" borderId="17" xfId="0" applyFont="1" applyBorder="1" applyAlignment="1">
      <alignment horizontal="left" vertical="center" wrapText="1"/>
    </xf>
    <xf numFmtId="0" fontId="103" fillId="0" borderId="17" xfId="0" applyFont="1" applyBorder="1" applyAlignment="1">
      <alignment horizontal="center" vertical="center" wrapText="1" readingOrder="1"/>
    </xf>
    <xf numFmtId="0" fontId="103" fillId="0" borderId="17" xfId="0" applyFont="1" applyBorder="1" applyAlignment="1">
      <alignment horizontal="center" vertical="center" wrapText="1"/>
    </xf>
    <xf numFmtId="49" fontId="55" fillId="0" borderId="17" xfId="0" applyNumberFormat="1" applyFont="1" applyBorder="1" applyAlignment="1">
      <alignment horizontal="left" vertical="center" wrapText="1"/>
    </xf>
    <xf numFmtId="0" fontId="80" fillId="0" borderId="0" xfId="0" applyFont="1" applyAlignment="1">
      <alignment horizontal="left"/>
    </xf>
    <xf numFmtId="0" fontId="53" fillId="0" borderId="64" xfId="0" applyFont="1" applyBorder="1" applyAlignment="1">
      <alignment horizontal="center" vertical="center" wrapText="1"/>
    </xf>
    <xf numFmtId="0" fontId="53" fillId="0" borderId="64" xfId="0" applyFont="1" applyBorder="1" applyAlignment="1">
      <alignment horizontal="center" vertical="center"/>
    </xf>
    <xf numFmtId="0" fontId="105" fillId="0" borderId="17" xfId="0" applyFont="1" applyBorder="1" applyAlignment="1">
      <alignment horizontal="center" vertical="center" wrapText="1" readingOrder="1"/>
    </xf>
    <xf numFmtId="0" fontId="56" fillId="20" borderId="0" xfId="0" applyFont="1" applyFill="1" applyAlignment="1">
      <alignment horizontal="center" vertical="center" wrapText="1"/>
    </xf>
    <xf numFmtId="0" fontId="135" fillId="18" borderId="17" xfId="0" applyFont="1" applyFill="1" applyBorder="1" applyAlignment="1">
      <alignment horizontal="left" vertical="center" wrapText="1" readingOrder="1"/>
    </xf>
    <xf numFmtId="0" fontId="106" fillId="0" borderId="17" xfId="0" applyFont="1" applyBorder="1" applyAlignment="1">
      <alignment horizontal="center" vertical="center" wrapText="1" readingOrder="1"/>
    </xf>
    <xf numFmtId="0" fontId="108" fillId="0" borderId="30" xfId="0" applyFont="1" applyBorder="1" applyAlignment="1">
      <alignment horizontal="center" vertical="center" wrapText="1" readingOrder="1"/>
    </xf>
    <xf numFmtId="0" fontId="108" fillId="0" borderId="31" xfId="0" applyFont="1" applyBorder="1" applyAlignment="1">
      <alignment horizontal="center" vertical="center" wrapText="1" readingOrder="1"/>
    </xf>
    <xf numFmtId="0" fontId="108" fillId="0" borderId="29" xfId="0" applyFont="1" applyBorder="1" applyAlignment="1">
      <alignment horizontal="center" vertical="center" wrapText="1" readingOrder="1"/>
    </xf>
    <xf numFmtId="0" fontId="8" fillId="0" borderId="16" xfId="3" applyFont="1" applyBorder="1" applyAlignment="1">
      <alignment horizontal="center" vertical="center" wrapText="1"/>
    </xf>
    <xf numFmtId="0" fontId="8" fillId="0" borderId="25" xfId="3" applyFont="1" applyBorder="1" applyAlignment="1">
      <alignment horizontal="center" vertical="center" wrapText="1"/>
    </xf>
    <xf numFmtId="0" fontId="8" fillId="0" borderId="24" xfId="3" applyFont="1" applyBorder="1" applyAlignment="1">
      <alignment horizontal="center" vertical="center" wrapText="1"/>
    </xf>
    <xf numFmtId="0" fontId="8" fillId="0" borderId="16" xfId="3" applyFont="1" applyBorder="1" applyAlignment="1">
      <alignment horizontal="left" vertical="center" wrapText="1"/>
    </xf>
    <xf numFmtId="0" fontId="8" fillId="0" borderId="25" xfId="3" applyFont="1" applyBorder="1" applyAlignment="1">
      <alignment horizontal="left" vertical="center" wrapText="1"/>
    </xf>
    <xf numFmtId="0" fontId="8" fillId="0" borderId="24" xfId="3" applyFont="1" applyBorder="1" applyAlignment="1">
      <alignment horizontal="left" vertical="center" wrapText="1"/>
    </xf>
    <xf numFmtId="0" fontId="6" fillId="0" borderId="16" xfId="3" applyFont="1" applyBorder="1" applyAlignment="1">
      <alignment horizontal="center" vertical="center" wrapText="1"/>
    </xf>
    <xf numFmtId="0" fontId="6" fillId="0" borderId="25" xfId="3" applyFont="1" applyBorder="1" applyAlignment="1">
      <alignment horizontal="center" vertical="center" wrapText="1"/>
    </xf>
    <xf numFmtId="0" fontId="6" fillId="0" borderId="24" xfId="3" applyFont="1" applyBorder="1" applyAlignment="1">
      <alignment horizontal="center" vertical="center" wrapText="1"/>
    </xf>
    <xf numFmtId="0" fontId="6" fillId="0" borderId="16" xfId="3" applyFont="1" applyBorder="1" applyAlignment="1">
      <alignment horizontal="center" vertical="center"/>
    </xf>
    <xf numFmtId="0" fontId="6" fillId="0" borderId="25" xfId="3" applyFont="1" applyBorder="1" applyAlignment="1">
      <alignment horizontal="center" vertical="center"/>
    </xf>
    <xf numFmtId="0" fontId="6" fillId="0" borderId="24" xfId="3" applyFont="1" applyBorder="1" applyAlignment="1">
      <alignment horizontal="center" vertical="center"/>
    </xf>
    <xf numFmtId="0" fontId="11" fillId="0" borderId="0" xfId="3" applyFont="1" applyAlignment="1">
      <alignment horizontal="left" vertical="center"/>
    </xf>
    <xf numFmtId="0" fontId="11" fillId="0" borderId="0" xfId="3" applyFont="1" applyAlignment="1">
      <alignment horizontal="center" vertical="center"/>
    </xf>
    <xf numFmtId="166" fontId="6" fillId="0" borderId="0" xfId="3" applyNumberFormat="1" applyFont="1" applyAlignment="1">
      <alignment horizontal="left" vertical="center" wrapText="1"/>
    </xf>
    <xf numFmtId="0" fontId="6" fillId="0" borderId="28" xfId="3" applyFont="1" applyBorder="1" applyAlignment="1">
      <alignment horizontal="center" vertical="center"/>
    </xf>
    <xf numFmtId="0" fontId="14" fillId="0" borderId="16" xfId="3" applyFont="1" applyBorder="1" applyAlignment="1">
      <alignment horizontal="center" vertical="center" wrapText="1"/>
    </xf>
    <xf numFmtId="0" fontId="14" fillId="0" borderId="25" xfId="3" applyFont="1" applyBorder="1" applyAlignment="1">
      <alignment horizontal="center" vertical="center" wrapText="1"/>
    </xf>
    <xf numFmtId="0" fontId="14" fillId="0" borderId="2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 wrapText="1"/>
    </xf>
    <xf numFmtId="0" fontId="5" fillId="0" borderId="25" xfId="3" applyFont="1" applyBorder="1" applyAlignment="1">
      <alignment horizontal="left" vertical="center" wrapText="1"/>
    </xf>
    <xf numFmtId="0" fontId="5" fillId="0" borderId="16" xfId="3" applyFont="1" applyBorder="1" applyAlignment="1">
      <alignment horizontal="left" vertical="center"/>
    </xf>
    <xf numFmtId="0" fontId="5" fillId="0" borderId="24" xfId="3" applyFont="1" applyBorder="1" applyAlignment="1">
      <alignment horizontal="left" vertical="center"/>
    </xf>
    <xf numFmtId="0" fontId="5" fillId="0" borderId="16" xfId="3" applyFont="1" applyBorder="1" applyAlignment="1">
      <alignment horizontal="left" vertical="center" wrapText="1"/>
    </xf>
    <xf numFmtId="0" fontId="5" fillId="0" borderId="24" xfId="3" applyFont="1" applyBorder="1" applyAlignment="1">
      <alignment horizontal="left" vertical="center" wrapText="1"/>
    </xf>
    <xf numFmtId="0" fontId="5" fillId="0" borderId="8" xfId="3" applyFont="1" applyBorder="1" applyAlignment="1">
      <alignment horizontal="center"/>
    </xf>
    <xf numFmtId="0" fontId="6" fillId="0" borderId="17" xfId="3" applyFont="1" applyBorder="1" applyAlignment="1">
      <alignment horizontal="left" vertical="center"/>
    </xf>
    <xf numFmtId="0" fontId="22" fillId="8" borderId="0" xfId="0" applyFont="1" applyFill="1" applyAlignment="1">
      <alignment horizontal="left"/>
    </xf>
    <xf numFmtId="0" fontId="56" fillId="8" borderId="17" xfId="0" applyFont="1" applyFill="1" applyBorder="1" applyAlignment="1">
      <alignment horizontal="left" vertical="center" wrapText="1"/>
    </xf>
    <xf numFmtId="0" fontId="55" fillId="8" borderId="17" xfId="0" applyFont="1" applyFill="1" applyBorder="1" applyAlignment="1">
      <alignment horizontal="left" vertical="center" wrapText="1"/>
    </xf>
    <xf numFmtId="0" fontId="76" fillId="8" borderId="0" xfId="0" applyFont="1" applyFill="1" applyAlignment="1">
      <alignment horizontal="center" vertical="center" wrapText="1"/>
    </xf>
  </cellXfs>
  <cellStyles count="5">
    <cellStyle name="Відсотковий" xfId="2" builtinId="5"/>
    <cellStyle name="Гіперпосилання" xfId="1" builtinId="8"/>
    <cellStyle name="Денежный 2" xfId="4" xr:uid="{D868260A-5DFF-4162-8DBF-53D6708E66B1}"/>
    <cellStyle name="Звичайний" xfId="0" builtinId="0"/>
    <cellStyle name="Обычный 2" xfId="3" xr:uid="{7AF09AE4-486C-49BD-8BC8-D30A74DC06BF}"/>
  </cellStyles>
  <dxfs count="1378"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565"/>
        </patternFill>
      </fill>
    </dxf>
    <dxf>
      <fill>
        <patternFill>
          <bgColor rgb="FFFF6565"/>
        </patternFill>
      </fill>
    </dxf>
    <dxf>
      <fill>
        <patternFill>
          <bgColor rgb="FFFF6565"/>
        </patternFill>
      </fill>
    </dxf>
    <dxf>
      <fill>
        <patternFill>
          <bgColor theme="0"/>
        </patternFill>
      </fill>
    </dxf>
    <dxf>
      <fill>
        <patternFill>
          <bgColor rgb="FFFF6565"/>
        </patternFill>
      </fill>
    </dxf>
    <dxf>
      <fill>
        <patternFill>
          <bgColor rgb="FFFF6565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5050"/>
      <color rgb="FFDD635D"/>
      <color rgb="FFF68285"/>
      <color rgb="FFF58399"/>
      <color rgb="FFF17B7B"/>
      <color rgb="FFFFCCCC"/>
      <color rgb="FFFF7C80"/>
      <color rgb="FFF7C0B7"/>
      <color rgb="FFFFF9E7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chartUserShapes" Target="../drawings/drawing8.xml"/><Relationship Id="rId2" Type="http://schemas.microsoft.com/office/2011/relationships/chartColorStyle" Target="colors1.xml"/><Relationship Id="rId1" Type="http://schemas.microsoft.com/office/2011/relationships/chartStyle" Target="style1.xm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chartUserShapes" Target="../drawings/drawing16.xml"/><Relationship Id="rId2" Type="http://schemas.microsoft.com/office/2011/relationships/chartColorStyle" Target="colors10.xml"/><Relationship Id="rId1" Type="http://schemas.microsoft.com/office/2011/relationships/chartStyle" Target="style10.xml"/><Relationship Id="rId6" Type="http://schemas.openxmlformats.org/officeDocument/2006/relationships/image" Target="../media/image20.png"/><Relationship Id="rId5" Type="http://schemas.openxmlformats.org/officeDocument/2006/relationships/image" Target="../media/image18.png"/><Relationship Id="rId4" Type="http://schemas.openxmlformats.org/officeDocument/2006/relationships/image" Target="../media/image19.png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chartUserShapes" Target="../drawings/drawing9.xml"/><Relationship Id="rId2" Type="http://schemas.microsoft.com/office/2011/relationships/chartColorStyle" Target="colors2.xml"/><Relationship Id="rId1" Type="http://schemas.microsoft.com/office/2011/relationships/chartStyle" Target="style2.xm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chartUserShapes" Target="../drawings/drawing11.xml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9.xml"/><Relationship Id="rId1" Type="http://schemas.microsoft.com/office/2011/relationships/chartStyle" Target="style9.xml"/><Relationship Id="rId5" Type="http://schemas.openxmlformats.org/officeDocument/2006/relationships/chartUserShapes" Target="../drawings/drawing15.xml"/><Relationship Id="rId4" Type="http://schemas.openxmlformats.org/officeDocument/2006/relationships/image" Target="../media/image18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1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uk-UA" sz="1550" b="1" i="1">
                <a:solidFill>
                  <a:schemeClr val="accent1"/>
                </a:solidFill>
              </a:rPr>
              <a:t>Кількість пацієнтів на одного</a:t>
            </a:r>
            <a:r>
              <a:rPr lang="en-US" sz="1550" b="1" i="1">
                <a:solidFill>
                  <a:schemeClr val="accent1"/>
                </a:solidFill>
              </a:rPr>
              <a:t> </a:t>
            </a:r>
            <a:br>
              <a:rPr lang="uk-UA" sz="1550" b="1" i="1">
                <a:solidFill>
                  <a:schemeClr val="accent1"/>
                </a:solidFill>
              </a:rPr>
            </a:br>
            <a:r>
              <a:rPr lang="uk-UA" sz="1550" b="1" i="1">
                <a:solidFill>
                  <a:schemeClr val="accent1"/>
                </a:solidFill>
              </a:rPr>
              <a:t>(% від оптимального рівня,</a:t>
            </a:r>
            <a:r>
              <a:rPr lang="uk-UA" sz="1550" b="1" i="1" baseline="0">
                <a:solidFill>
                  <a:schemeClr val="accent1"/>
                </a:solidFill>
              </a:rPr>
              <a:t> </a:t>
            </a:r>
            <a:r>
              <a:rPr lang="uk-UA" sz="1550" b="1" i="1" u="none" strike="noStrike" baseline="0">
                <a:effectLst/>
              </a:rPr>
              <a:t>середнє за квартали</a:t>
            </a:r>
            <a:r>
              <a:rPr lang="uk-UA" sz="1550" b="1" i="1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0.11261053906723198"/>
          <c:y val="2.64900731318957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1" i="1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10-88B4-45F7-9246-A14246C08607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12-88B4-45F7-9246-A14246C086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Графіки!$BE$51:$BF$51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4-45F7-9246-A14246C0860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B4-45F7-9246-A14246C08607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B4-45F7-9246-A14246C08607}"/>
              </c:ext>
            </c:extLst>
          </c:dPt>
          <c:val>
            <c:numRef>
              <c:f>Графіки!$BE$54:$BF$54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4-45F7-9246-A14246C0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2301424"/>
        <c:axId val="442302256"/>
      </c:barChart>
      <c:catAx>
        <c:axId val="442301424"/>
        <c:scaling>
          <c:orientation val="minMax"/>
        </c:scaling>
        <c:delete val="1"/>
        <c:axPos val="b"/>
        <c:majorTickMark val="none"/>
        <c:minorTickMark val="none"/>
        <c:tickLblPos val="nextTo"/>
        <c:crossAx val="442302256"/>
        <c:crosses val="autoZero"/>
        <c:auto val="1"/>
        <c:lblAlgn val="ctr"/>
        <c:lblOffset val="100"/>
        <c:noMultiLvlLbl val="0"/>
      </c:catAx>
      <c:valAx>
        <c:axId val="44230225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44230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7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Графіки!$AZ$106</c:f>
          <c:strCache>
            <c:ptCount val="1"/>
            <c:pt idx="0">
              <c:v>Дохід за ПМГ (пакет "Первинна медична допомога") на одного лікаря/працівника у (% від оптимального рівня, середнє за квартали):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2-3186-4D63-9785-2B550905B2B4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3186-4D63-9785-2B550905B2B4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4-3186-4D63-9785-2B550905B2B4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5-3186-4D63-9785-2B550905B2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Графіки!$BD$107:$BD$110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6-4D63-9785-2B550905B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86-4D63-9785-2B550905B2B4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186-4D63-9785-2B550905B2B4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6-4D63-9785-2B550905B2B4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186-4D63-9785-2B550905B2B4}"/>
              </c:ext>
            </c:extLst>
          </c:dPt>
          <c:val>
            <c:numRef>
              <c:f>Графіки!$BE$107:$BE$110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6-4D63-9785-2B550905B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59776832"/>
        <c:axId val="859794720"/>
      </c:barChart>
      <c:catAx>
        <c:axId val="85977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859794720"/>
        <c:crosses val="autoZero"/>
        <c:auto val="1"/>
        <c:lblAlgn val="ctr"/>
        <c:lblOffset val="100"/>
        <c:noMultiLvlLbl val="0"/>
      </c:catAx>
      <c:valAx>
        <c:axId val="859794720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85977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7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uk-UA" sz="1400" cap="none" baseline="0"/>
              <a:t>Загальні видатки надавача </a:t>
            </a:r>
            <a:r>
              <a:rPr lang="uk-UA" sz="1400"/>
              <a:t>ПМД</a:t>
            </a:r>
            <a:r>
              <a:rPr lang="uk-UA" sz="1400" baseline="0"/>
              <a:t> </a:t>
            </a:r>
            <a:br>
              <a:rPr lang="uk-UA" sz="1400" baseline="0"/>
            </a:br>
            <a:r>
              <a:rPr lang="uk-UA" sz="1400" baseline="0"/>
              <a:t>(% </a:t>
            </a:r>
            <a:r>
              <a:rPr lang="uk-UA" sz="1400" cap="none" baseline="0"/>
              <a:t>середнє за квартали)</a:t>
            </a:r>
            <a:endParaRPr lang="uk-UA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44F8-439B-A562-D66DB6D2FF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F8-439B-A562-D66DB6D2FF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44F8-439B-A562-D66DB6D2FF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4F8-439B-A562-D66DB6D2FFF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F8-439B-A562-D66DB6D2FFF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4F8-439B-A562-D66DB6D2FFF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4F8-439B-A562-D66DB6D2FFF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44F8-439B-A562-D66DB6D2FFF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4F8-439B-A562-D66DB6D2FFF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uk-UA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4F8-439B-A562-D66DB6D2FFF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Графіки!$AZ$114:$AZ$118</c:f>
              <c:strCache>
                <c:ptCount val="5"/>
                <c:pt idx="0">
                  <c:v>Питома вага ФОП лікарів ПМД</c:v>
                </c:pt>
                <c:pt idx="1">
                  <c:v>Питома вага ФОП адміністративно-управлінського персоналу</c:v>
                </c:pt>
                <c:pt idx="2">
                  <c:v>Питома вага комунальних витрат</c:v>
                </c:pt>
                <c:pt idx="3">
                  <c:v>Питома вага капітальних видатків</c:v>
                </c:pt>
                <c:pt idx="4">
                  <c:v>Питома вага резервного фонду</c:v>
                </c:pt>
              </c:strCache>
            </c:strRef>
          </c:cat>
          <c:val>
            <c:numRef>
              <c:f>Графіки!$BA$114:$BA$118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8-439B-A562-D66DB6D2FFF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Графіки!$AZ$121</c:f>
          <c:strCache>
            <c:ptCount val="1"/>
            <c:pt idx="0">
              <c:v>Питома вага зносу основних засобів у первісній вартості основних засобів надавача ПМД (%,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Графіки!$BB$122:$BB$124</c:f>
              <c:strCache>
                <c:ptCount val="3"/>
                <c:pt idx="0">
                  <c:v>0%</c:v>
                </c:pt>
                <c:pt idx="2">
                  <c:v>100%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A91-46B7-B1AE-CC2C43D2017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1-46B7-B1AE-CC2C43D2017B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91-46B7-B1AE-CC2C43D2017B}"/>
              </c:ext>
            </c:extLst>
          </c:dPt>
          <c:val>
            <c:numRef>
              <c:f>Графіки!$BB$122:$BB$124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6B7-B1AE-CC2C43D2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Графіки!$AZ$6</c:f>
          <c:strCache>
            <c:ptCount val="1"/>
            <c:pt idx="0">
              <c:v>Річні надходження надавача ПМД</c:v>
            </c:pt>
          </c:strCache>
        </c:strRef>
      </c:tx>
      <c:layout>
        <c:manualLayout>
          <c:xMode val="edge"/>
          <c:yMode val="edge"/>
          <c:x val="0.37926537754209294"/>
          <c:y val="2.31375483966822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1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Графіки!$AZ$7</c:f>
              <c:strCache>
                <c:ptCount val="1"/>
                <c:pt idx="0">
                  <c:v>пакет "Первинна медична допомога",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B3C9-405B-959A-7F1155A4015E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9-405B-959A-7F1155A4015E}"/>
              </c:ext>
            </c:extLst>
          </c:dPt>
          <c:val>
            <c:numRef>
              <c:f>Графіки!$BA$7:$BB$7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9-405B-959A-7F1155A4015E}"/>
            </c:ext>
          </c:extLst>
        </c:ser>
        <c:ser>
          <c:idx val="1"/>
          <c:order val="1"/>
          <c:tx>
            <c:strRef>
              <c:f>Графіки!$AZ$8</c:f>
              <c:strCache>
                <c:ptCount val="1"/>
                <c:pt idx="0">
                  <c:v>пакет "Супровід і лікування дорослих та дітей, хворих на туберкульоз, на первинному рівні медичної допомоги",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C9-405B-959A-7F1155A4015E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B3C9-405B-959A-7F1155A4015E}"/>
              </c:ext>
            </c:extLst>
          </c:dPt>
          <c:val>
            <c:numRef>
              <c:f>Графіки!$BA$8:$BB$8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9-405B-959A-7F1155A4015E}"/>
            </c:ext>
          </c:extLst>
        </c:ser>
        <c:ser>
          <c:idx val="2"/>
          <c:order val="2"/>
          <c:tx>
            <c:strRef>
              <c:f>Графіки!$AZ$9</c:f>
              <c:strCache>
                <c:ptCount val="1"/>
                <c:pt idx="0">
                  <c:v>пакет "Ведення вагітності в амбулаторних умовах",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3C9-405B-959A-7F1155A4015E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C9-405B-959A-7F1155A4015E}"/>
              </c:ext>
            </c:extLst>
          </c:dPt>
          <c:val>
            <c:numRef>
              <c:f>Графіки!$BA$9:$BB$9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9-405B-959A-7F1155A4015E}"/>
            </c:ext>
          </c:extLst>
        </c:ser>
        <c:ser>
          <c:idx val="3"/>
          <c:order val="3"/>
          <c:tx>
            <c:strRef>
              <c:f>Графіки!$AZ$10</c:f>
              <c:strCache>
                <c:ptCount val="1"/>
                <c:pt idx="0">
                  <c:v>інші пакети Програми медичних гарантій,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C9-405B-959A-7F1155A4015E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3C9-405B-959A-7F1155A4015E}"/>
              </c:ext>
            </c:extLst>
          </c:dPt>
          <c:val>
            <c:numRef>
              <c:f>Графіки!$BA$10:$BB$10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9-405B-959A-7F1155A4015E}"/>
            </c:ext>
          </c:extLst>
        </c:ser>
        <c:ser>
          <c:idx val="4"/>
          <c:order val="4"/>
          <c:tx>
            <c:strRef>
              <c:f>Графіки!$AZ$11</c:f>
              <c:strCache>
                <c:ptCount val="1"/>
                <c:pt idx="0">
                  <c:v>Інші надходження/доходи надавача ПМД,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3C9-405B-959A-7F1155A4015E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C9-405B-959A-7F1155A4015E}"/>
              </c:ext>
            </c:extLst>
          </c:dPt>
          <c:val>
            <c:numRef>
              <c:f>Графіки!$BA$11:$BB$11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9-405B-959A-7F1155A40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80"/>
        <c:holeSize val="2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Графіки!$AZ$16</c:f>
          <c:strCache>
            <c:ptCount val="1"/>
            <c:pt idx="0">
              <c:v>Річні видатки надавача ПМД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1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23808201297563947"/>
          <c:y val="9.9883310471119938E-2"/>
          <c:w val="0.52734717418132249"/>
          <c:h val="0.80889105082705792"/>
        </c:manualLayout>
      </c:layout>
      <c:doughnutChart>
        <c:varyColors val="1"/>
        <c:ser>
          <c:idx val="0"/>
          <c:order val="0"/>
          <c:tx>
            <c:strRef>
              <c:f>Графіки!$AZ$17</c:f>
              <c:strCache>
                <c:ptCount val="1"/>
                <c:pt idx="0">
                  <c:v>Заробітна плата,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F4E-4E3C-ACB7-8586B5210EB6}"/>
              </c:ext>
            </c:extLst>
          </c:dPt>
          <c:val>
            <c:numRef>
              <c:f>Графіки!$BA$17:$BB$17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E-4E3C-ACB7-8586B5210EB6}"/>
            </c:ext>
          </c:extLst>
        </c:ser>
        <c:ser>
          <c:idx val="1"/>
          <c:order val="1"/>
          <c:tx>
            <c:strRef>
              <c:f>Графіки!$AZ$18</c:f>
              <c:strCache>
                <c:ptCount val="1"/>
                <c:pt idx="0">
                  <c:v>Нарахування на оплату праці,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5F4E-4E3C-ACB7-8586B5210EB6}"/>
              </c:ext>
            </c:extLst>
          </c:dPt>
          <c:val>
            <c:numRef>
              <c:f>Графіки!$BA$18:$BB$18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E-4E3C-ACB7-8586B5210EB6}"/>
            </c:ext>
          </c:extLst>
        </c:ser>
        <c:ser>
          <c:idx val="2"/>
          <c:order val="2"/>
          <c:tx>
            <c:strRef>
              <c:f>Графіки!$AZ$19</c:f>
              <c:strCache>
                <c:ptCount val="1"/>
                <c:pt idx="0">
                  <c:v>Витрати на канцтовари (відповідно до МТО),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F4E-4E3C-ACB7-8586B5210EB6}"/>
              </c:ext>
            </c:extLst>
          </c:dPt>
          <c:val>
            <c:numRef>
              <c:f>Графіки!$BA$19:$BB$19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E-4E3C-ACB7-8586B5210EB6}"/>
            </c:ext>
          </c:extLst>
        </c:ser>
        <c:ser>
          <c:idx val="3"/>
          <c:order val="3"/>
          <c:tx>
            <c:strRef>
              <c:f>Графіки!$AZ$20</c:f>
              <c:strCache>
                <c:ptCount val="1"/>
                <c:pt idx="0">
                  <c:v>Оплата комунальних послуг та енергоносіїв,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5F4E-4E3C-ACB7-8586B5210EB6}"/>
              </c:ext>
            </c:extLst>
          </c:dPt>
          <c:val>
            <c:numRef>
              <c:f>Графіки!$BA$20:$BB$20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E-4E3C-ACB7-8586B5210EB6}"/>
            </c:ext>
          </c:extLst>
        </c:ser>
        <c:ser>
          <c:idx val="4"/>
          <c:order val="4"/>
          <c:tx>
            <c:strRef>
              <c:f>Графіки!$AZ$21</c:f>
              <c:strCache>
                <c:ptCount val="1"/>
                <c:pt idx="0">
                  <c:v>Медикаменти та перев'язувальні матеріали, грн.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E-4E3C-ACB7-8586B5210EB6}"/>
              </c:ext>
            </c:extLst>
          </c:dPt>
          <c:val>
            <c:numRef>
              <c:f>Графіки!$BA$21:$BB$21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4E-4E3C-ACB7-8586B5210EB6}"/>
            </c:ext>
          </c:extLst>
        </c:ser>
        <c:ser>
          <c:idx val="5"/>
          <c:order val="5"/>
          <c:tx>
            <c:strRef>
              <c:f>Графіки!$AZ$22</c:f>
              <c:strCache>
                <c:ptCount val="1"/>
                <c:pt idx="0">
                  <c:v>Видатки на відрядження, грн.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F4E-4E3C-ACB7-8586B5210EB6}"/>
              </c:ext>
            </c:extLst>
          </c:dPt>
          <c:val>
            <c:numRef>
              <c:f>Графіки!$BA$22:$BB$22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4E-4E3C-ACB7-8586B5210EB6}"/>
            </c:ext>
          </c:extLst>
        </c:ser>
        <c:ser>
          <c:idx val="6"/>
          <c:order val="6"/>
          <c:tx>
            <c:strRef>
              <c:f>Графіки!$AZ$23</c:f>
              <c:strCache>
                <c:ptCount val="1"/>
                <c:pt idx="0">
                  <c:v>Капітальні інвестиції, грн.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F4E-4E3C-ACB7-8586B5210EB6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E-4E3C-ACB7-8586B5210EB6}"/>
              </c:ext>
            </c:extLst>
          </c:dPt>
          <c:val>
            <c:numRef>
              <c:f>Графіки!$BA$23:$BB$23</c:f>
              <c:numCache>
                <c:formatCode>General</c:formatCode>
                <c:ptCount val="2"/>
                <c:pt idx="0" formatCode="#,##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4E-4E3C-ACB7-8586B5210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80"/>
        <c:holeSize val="2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uk-UA" sz="1600" b="1" i="1">
                <a:solidFill>
                  <a:schemeClr val="accent1"/>
                </a:solidFill>
              </a:rPr>
              <a:t>Кількість пацієнтів на одного</a:t>
            </a:r>
            <a:br>
              <a:rPr lang="uk-UA" sz="1600" b="1" i="1">
                <a:solidFill>
                  <a:schemeClr val="accent1"/>
                </a:solidFill>
              </a:rPr>
            </a:br>
            <a:r>
              <a:rPr lang="uk-UA" sz="1600" b="1" i="1">
                <a:solidFill>
                  <a:schemeClr val="accent1"/>
                </a:solidFill>
              </a:rPr>
              <a:t>(% від оптимального рівня, </a:t>
            </a:r>
            <a:r>
              <a:rPr lang="uk-UA" sz="1600" b="1" i="1" u="none" strike="noStrike" baseline="0">
                <a:effectLst/>
              </a:rPr>
              <a:t>середнє за квартали</a:t>
            </a:r>
            <a:r>
              <a:rPr lang="uk-UA" sz="1600" b="1" i="1">
                <a:solidFill>
                  <a:schemeClr val="accent1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2-30A0-4C88-8601-6EBCD0CD139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4-30A0-4C88-8601-6EBCD0CD13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Графіки!$BE$52:$BF$52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0-4C88-8601-6EBCD0CD13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A0-4C88-8601-6EBCD0CD1399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A0-4C88-8601-6EBCD0CD1399}"/>
              </c:ext>
            </c:extLst>
          </c:dPt>
          <c:val>
            <c:numRef>
              <c:f>Графіки!$BE$54:$BF$54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0-4C88-8601-6EBCD0CD1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1763200"/>
        <c:axId val="501755296"/>
      </c:barChart>
      <c:catAx>
        <c:axId val="501763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501755296"/>
        <c:crosses val="autoZero"/>
        <c:auto val="1"/>
        <c:lblAlgn val="ctr"/>
        <c:lblOffset val="100"/>
        <c:noMultiLvlLbl val="0"/>
      </c:catAx>
      <c:valAx>
        <c:axId val="50175529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50176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7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uk-UA" sz="1600" b="1" i="1">
                <a:solidFill>
                  <a:schemeClr val="accent1"/>
                </a:solidFill>
              </a:rPr>
              <a:t>Кількість пацієнтів на одного</a:t>
            </a:r>
            <a:br>
              <a:rPr lang="uk-UA" sz="1600" b="1" i="1">
                <a:solidFill>
                  <a:schemeClr val="accent1"/>
                </a:solidFill>
              </a:rPr>
            </a:br>
            <a:r>
              <a:rPr lang="uk-UA" sz="1600" b="1" i="1">
                <a:solidFill>
                  <a:schemeClr val="accent1"/>
                </a:solidFill>
              </a:rPr>
              <a:t>(% від оптимального рівня</a:t>
            </a:r>
            <a:r>
              <a:rPr lang="uk-UA" sz="1600" b="1" i="1" u="none" strike="noStrike" baseline="0">
                <a:effectLst/>
              </a:rPr>
              <a:t>, середнє за квартали</a:t>
            </a:r>
            <a:r>
              <a:rPr lang="uk-UA" sz="1600" b="1" i="1">
                <a:solidFill>
                  <a:schemeClr val="accent1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2-E4AD-4DDB-9021-EAE00BAC38DC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4-E4AD-4DDB-9021-EAE00BAC38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Графіки!$BE$53:$BF$53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D-4DDB-9021-EAE00BAC38D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AD-4DDB-9021-EAE00BAC38DC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AD-4DDB-9021-EAE00BAC38DC}"/>
              </c:ext>
            </c:extLst>
          </c:dPt>
          <c:dLbls>
            <c:delete val="1"/>
          </c:dLbls>
          <c:val>
            <c:numRef>
              <c:f>Графіки!$BE$54:$BF$54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AD-4DDB-9021-EAE00BAC38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351262992"/>
        <c:axId val="351263408"/>
      </c:barChart>
      <c:catAx>
        <c:axId val="351262992"/>
        <c:scaling>
          <c:orientation val="minMax"/>
        </c:scaling>
        <c:delete val="1"/>
        <c:axPos val="b"/>
        <c:majorTickMark val="none"/>
        <c:minorTickMark val="none"/>
        <c:tickLblPos val="nextTo"/>
        <c:crossAx val="351263408"/>
        <c:crosses val="autoZero"/>
        <c:auto val="1"/>
        <c:lblAlgn val="ctr"/>
        <c:lblOffset val="100"/>
        <c:noMultiLvlLbl val="0"/>
      </c:catAx>
      <c:valAx>
        <c:axId val="35126340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35126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7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 sz="1600" b="1" i="1" baseline="0">
                <a:solidFill>
                  <a:schemeClr val="accent1"/>
                </a:solidFill>
                <a:effectLst/>
              </a:rPr>
              <a:t>Кількість пацієнтів на одного</a:t>
            </a:r>
            <a:br>
              <a:rPr lang="uk-UA" sz="1600" b="1" i="1" baseline="0">
                <a:solidFill>
                  <a:schemeClr val="accent1"/>
                </a:solidFill>
                <a:effectLst/>
              </a:rPr>
            </a:br>
            <a:r>
              <a:rPr lang="uk-UA" sz="1600" b="1" i="1" baseline="0">
                <a:solidFill>
                  <a:schemeClr val="accent1"/>
                </a:solidFill>
                <a:effectLst/>
              </a:rPr>
              <a:t>(% від оптимального рівня</a:t>
            </a:r>
            <a:r>
              <a:rPr lang="uk-UA" sz="1600" b="1" i="1" u="none" strike="noStrike" baseline="0">
                <a:solidFill>
                  <a:schemeClr val="accent1"/>
                </a:solidFill>
                <a:effectLst/>
              </a:rPr>
              <a:t>, середнє за квартали</a:t>
            </a:r>
            <a:r>
              <a:rPr lang="uk-UA" sz="1600" b="1" i="1" baseline="0">
                <a:solidFill>
                  <a:schemeClr val="accent1"/>
                </a:solidFill>
                <a:effectLst/>
              </a:rPr>
              <a:t>)</a:t>
            </a:r>
            <a:endParaRPr lang="uk-UA" sz="1600" b="1" i="1">
              <a:solidFill>
                <a:schemeClr val="accent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1E-2648-41E1-ABA7-61A93A2E4E0C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20-2648-41E1-ABA7-61A93A2E4E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Графіки!$BD$56:$BE$56</c:f>
              <c:numCache>
                <c:formatCode>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8-41E1-ABA7-61A93A2E4E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648-41E1-ABA7-61A93A2E4E0C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648-41E1-ABA7-61A93A2E4E0C}"/>
              </c:ext>
            </c:extLst>
          </c:dPt>
          <c:val>
            <c:numRef>
              <c:f>Графіки!$BD$57:$BE$57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48-41E1-ABA7-61A93A2E4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12258560"/>
        <c:axId val="612258976"/>
      </c:barChart>
      <c:catAx>
        <c:axId val="612258560"/>
        <c:scaling>
          <c:orientation val="minMax"/>
        </c:scaling>
        <c:delete val="1"/>
        <c:axPos val="b"/>
        <c:majorTickMark val="none"/>
        <c:minorTickMark val="none"/>
        <c:tickLblPos val="nextTo"/>
        <c:crossAx val="612258976"/>
        <c:crosses val="autoZero"/>
        <c:auto val="1"/>
        <c:lblAlgn val="ctr"/>
        <c:lblOffset val="100"/>
        <c:noMultiLvlLbl val="0"/>
      </c:catAx>
      <c:valAx>
        <c:axId val="61225897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61225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7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Графіки!$AZ$73</c:f>
          <c:strCache>
            <c:ptCount val="1"/>
            <c:pt idx="0">
              <c:v>Видатки надавача ПМД на комунальні витрати на 1 м2 (грн.,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Графіки!$BC$73</c:f>
              <c:strCache>
                <c:ptCount val="1"/>
                <c:pt idx="0">
                  <c:v>показник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Графіки!$BA$74:$BA$77</c:f>
              <c:strCache>
                <c:ptCount val="4"/>
                <c:pt idx="0">
                  <c:v>І квартал                   </c:v>
                </c:pt>
                <c:pt idx="1">
                  <c:v>ІІ квартал                   </c:v>
                </c:pt>
                <c:pt idx="2">
                  <c:v>ІІІ квартал                   </c:v>
                </c:pt>
                <c:pt idx="3">
                  <c:v>IV квартал                   </c:v>
                </c:pt>
              </c:strCache>
            </c:strRef>
          </c:cat>
          <c:val>
            <c:numRef>
              <c:f>Графіки!$BC$74:$BC$77</c:f>
              <c:numCache>
                <c:formatCode>_("₴"* #,##0.00_);_("₴"* \(#,##0.00\);_("₴"*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7-4C6F-8211-F3B5DA8FC585}"/>
            </c:ext>
          </c:extLst>
        </c:ser>
        <c:ser>
          <c:idx val="1"/>
          <c:order val="1"/>
          <c:tx>
            <c:strRef>
              <c:f>Графіки!$BD$73</c:f>
              <c:strCache>
                <c:ptCount val="1"/>
                <c:pt idx="0">
                  <c:v>до наст. кв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48735F9-5BC6-40E4-84D6-8EF150A201B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B67-4C6F-8211-F3B5DA8FC5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659BF34-EA8C-4154-904A-9195C3E688C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B67-4C6F-8211-F3B5DA8FC5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A420C86-F023-467E-A3D5-41BB39EEAAE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B67-4C6F-8211-F3B5DA8FC5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B67-4C6F-8211-F3B5DA8FC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minus"/>
            <c:errValType val="cust"/>
            <c:noEndCap val="1"/>
            <c:plus>
              <c:numRef>
                <c:f>Графіки!$BE$74:$BE$77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</c:numCache>
              </c:numRef>
            </c:plus>
            <c:minus>
              <c:numRef>
                <c:f>Графіки!$BE$74:$BE$77</c:f>
                <c:numCache>
                  <c:formatCode>General</c:formatCode>
                  <c:ptCount val="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</c:numCache>
              </c:numRef>
            </c:minus>
            <c:spPr>
              <a:noFill/>
              <a:ln w="1587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  <a:headEnd type="triangle"/>
              </a:ln>
              <a:effectLst/>
            </c:spPr>
          </c:errBars>
          <c:cat>
            <c:strRef>
              <c:f>Графіки!$BA$74:$BA$77</c:f>
              <c:strCache>
                <c:ptCount val="4"/>
                <c:pt idx="0">
                  <c:v>І квартал                   </c:v>
                </c:pt>
                <c:pt idx="1">
                  <c:v>ІІ квартал                   </c:v>
                </c:pt>
                <c:pt idx="2">
                  <c:v>ІІІ квартал                   </c:v>
                </c:pt>
                <c:pt idx="3">
                  <c:v>IV квартал                   </c:v>
                </c:pt>
              </c:strCache>
            </c:strRef>
          </c:cat>
          <c:val>
            <c:numRef>
              <c:f>Графіки!$BD$74:$BD$77</c:f>
              <c:numCache>
                <c:formatCode>_("₴"* #,##0.00_);_("₴"* \(#,##0.00\);_("₴"*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Графіки!$BF$74:$BF$77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1-3B67-4C6F-8211-F3B5DA8FC5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78972208"/>
        <c:axId val="578970544"/>
      </c:barChart>
      <c:catAx>
        <c:axId val="57897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578970544"/>
        <c:crosses val="autoZero"/>
        <c:auto val="1"/>
        <c:lblAlgn val="ctr"/>
        <c:lblOffset val="100"/>
        <c:noMultiLvlLbl val="0"/>
      </c:catAx>
      <c:valAx>
        <c:axId val="57897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₴&quot;* #,##0.00_);_(&quot;₴&quot;* \(#,##0.00\);_(&quot;₴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57897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Графіки!$AZ$80</c:f>
          <c:strCache>
            <c:ptCount val="1"/>
            <c:pt idx="0">
              <c:v>Співвідношення загальних доходів та видатків надавача ПМД (коефіціент,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E5-4E62-919A-23D02826758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53-48A0-B3C1-0B01A377938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BE5-4E62-919A-23D028267580}"/>
              </c:ext>
            </c:extLst>
          </c:dPt>
          <c:val>
            <c:numRef>
              <c:f>Графіки!$BB$81:$BB$83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5-4E62-919A-23D02826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Графіки!$AZ$86</c:f>
          <c:strCache>
            <c:ptCount val="1"/>
            <c:pt idx="0">
              <c:v>Питома вага доходів надавача ПМД за програмою медичних гарантій (всі пакети) у загальних доходах надавача ПМД (%,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Графіки!$AZ$87:$AZ$90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Графіки!$BA$87:$BA$90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Графіки!#REF!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42-428F-8763-4BBDF6FF34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523128944"/>
        <c:axId val="1523134352"/>
      </c:barChart>
      <c:catAx>
        <c:axId val="1523128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523134352"/>
        <c:crosses val="autoZero"/>
        <c:auto val="1"/>
        <c:lblAlgn val="ctr"/>
        <c:lblOffset val="100"/>
        <c:noMultiLvlLbl val="0"/>
      </c:catAx>
      <c:valAx>
        <c:axId val="15231343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52312894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Графіки!$AZ$93</c:f>
          <c:strCache>
            <c:ptCount val="1"/>
            <c:pt idx="0">
              <c:v>Питома вага доходу з місцевого бюджету за програмами у загальних доходах надавача ПМД (%,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Графіки!$AZ$94:$AZ$97</c:f>
              <c:strCache>
                <c:ptCount val="4"/>
                <c:pt idx="0">
                  <c:v>І квартал</c:v>
                </c:pt>
                <c:pt idx="1">
                  <c:v>ІІ квартал</c:v>
                </c:pt>
                <c:pt idx="2">
                  <c:v>ІІІ квартал</c:v>
                </c:pt>
                <c:pt idx="3">
                  <c:v>IV квартал</c:v>
                </c:pt>
              </c:strCache>
            </c:strRef>
          </c:cat>
          <c:val>
            <c:numRef>
              <c:f>Графіки!$BA$94:$BA$97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5-409F-A853-ACA4A9E4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72021312"/>
        <c:axId val="1672022560"/>
      </c:barChart>
      <c:catAx>
        <c:axId val="1672021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672022560"/>
        <c:crosses val="autoZero"/>
        <c:auto val="1"/>
        <c:lblAlgn val="ctr"/>
        <c:lblOffset val="100"/>
        <c:noMultiLvlLbl val="0"/>
      </c:catAx>
      <c:valAx>
        <c:axId val="167202256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67202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Графіки!$AZ$100</c:f>
          <c:strCache>
            <c:ptCount val="1"/>
            <c:pt idx="0">
              <c:v>Дохід за ПМГ (пакет "Первинна медична допомога") на одного пацієнта у (% від оптимального рівня, середнє за квартали)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uk-U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2-BE69-4914-BD75-485E6200FFDD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BE69-4914-BD75-485E6200FFDD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4-BE69-4914-BD75-485E6200FF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uk-UA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Графіки!$BD$101:$BD$103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9-4914-BD75-485E6200FFD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69-4914-BD75-485E6200FFDD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E69-4914-BD75-485E6200FFDD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9-4914-BD75-485E6200FFDD}"/>
              </c:ext>
            </c:extLst>
          </c:dPt>
          <c:val>
            <c:numRef>
              <c:f>Графіки!$BE$101:$BE$103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9-4914-BD75-485E6200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41105056"/>
        <c:axId val="1541115456"/>
      </c:barChart>
      <c:catAx>
        <c:axId val="154110505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41115456"/>
        <c:crosses val="autoZero"/>
        <c:auto val="1"/>
        <c:lblAlgn val="ctr"/>
        <c:lblOffset val="100"/>
        <c:noMultiLvlLbl val="0"/>
      </c:catAx>
      <c:valAx>
        <c:axId val="154111545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154110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" l="0.7" r="0.7" t="0.75" header="0.3" footer="0.3"/>
    <c:pageSetup/>
  </c:printSettings>
  <c:userShapes r:id="rId5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hyperlink" Target="#'01_&#1044;&#1086;&#1093;&#1086;&#1076;&#1080;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hyperlink" Target="#'02_&#1042;&#1080;&#1076;&#1072;&#1090;&#1082;&#1080;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03_&#1052;&#1058;&#1054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</xdr:row>
      <xdr:rowOff>104774</xdr:rowOff>
    </xdr:from>
    <xdr:to>
      <xdr:col>3</xdr:col>
      <xdr:colOff>171450</xdr:colOff>
      <xdr:row>2</xdr:row>
      <xdr:rowOff>212566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A20D9E4-8978-41D9-6777-AEECF33D2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7649"/>
          <a:ext cx="1876425" cy="169846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0.64158</cdr:x>
      <cdr:y>0.92972</cdr:y>
    </cdr:from>
    <cdr:to>
      <cdr:x>0.89347</cdr:x>
      <cdr:y>0.9863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66F34F41-6402-99FE-F152-29E5EC40B2B1}"/>
            </a:ext>
          </a:extLst>
        </cdr:cNvPr>
        <cdr:cNvSpPr txBox="1"/>
      </cdr:nvSpPr>
      <cdr:spPr>
        <a:xfrm xmlns:a="http://schemas.openxmlformats.org/drawingml/2006/main">
          <a:off x="4311075" y="3917921"/>
          <a:ext cx="1692562" cy="238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мед.</a:t>
          </a:r>
          <a:r>
            <a:rPr lang="uk-UA" sz="1400" b="1" baseline="0">
              <a:solidFill>
                <a:schemeClr val="accent1"/>
              </a:solidFill>
            </a:rPr>
            <a:t> сестра/брат</a:t>
          </a:r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0.19656</cdr:x>
      <cdr:y>0.93167</cdr:y>
    </cdr:from>
    <cdr:to>
      <cdr:x>0.39691</cdr:x>
      <cdr:y>0.99452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BF935EA5-8839-DF04-1DF9-127862C08FCB}"/>
            </a:ext>
          </a:extLst>
        </cdr:cNvPr>
        <cdr:cNvSpPr txBox="1"/>
      </cdr:nvSpPr>
      <cdr:spPr>
        <a:xfrm xmlns:a="http://schemas.openxmlformats.org/drawingml/2006/main">
          <a:off x="1320800" y="3926135"/>
          <a:ext cx="1346200" cy="264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лікар-терапевт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0.58731</cdr:x>
      <cdr:y>0.93881</cdr:y>
    </cdr:from>
    <cdr:to>
      <cdr:x>0.88508</cdr:x>
      <cdr:y>0.99717</cdr:y>
    </cdr:to>
    <cdr:sp macro="" textlink="">
      <cdr:nvSpPr>
        <cdr:cNvPr id="6" name="TextBox 9">
          <a:extLst xmlns:a="http://schemas.openxmlformats.org/drawingml/2006/main">
            <a:ext uri="{FF2B5EF4-FFF2-40B4-BE49-F238E27FC236}">
              <a16:creationId xmlns:a16="http://schemas.microsoft.com/office/drawing/2014/main" id="{15FD7F96-2AC5-AE3F-FED5-1279482F6CAE}"/>
            </a:ext>
          </a:extLst>
        </cdr:cNvPr>
        <cdr:cNvSpPr txBox="1"/>
      </cdr:nvSpPr>
      <cdr:spPr>
        <a:xfrm xmlns:a="http://schemas.openxmlformats.org/drawingml/2006/main">
          <a:off x="3953164" y="3826165"/>
          <a:ext cx="2004290" cy="2378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допоміжний</a:t>
          </a:r>
          <a:r>
            <a:rPr lang="uk-UA" sz="1400" b="1" baseline="0">
              <a:solidFill>
                <a:schemeClr val="accent1"/>
              </a:solidFill>
            </a:rPr>
            <a:t> персонал</a:t>
          </a:r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0.14648</cdr:x>
      <cdr:y>0.92748</cdr:y>
    </cdr:from>
    <cdr:to>
      <cdr:x>0.44425</cdr:x>
      <cdr:y>0.98867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7461C925-8D64-5E91-F5D5-DE0AC4A34CF9}"/>
            </a:ext>
          </a:extLst>
        </cdr:cNvPr>
        <cdr:cNvSpPr txBox="1"/>
      </cdr:nvSpPr>
      <cdr:spPr>
        <a:xfrm xmlns:a="http://schemas.openxmlformats.org/drawingml/2006/main">
          <a:off x="985981" y="3779981"/>
          <a:ext cx="2004291" cy="2493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адмін-управ.</a:t>
          </a:r>
          <a:r>
            <a:rPr lang="uk-UA" sz="1400" b="1" baseline="0">
              <a:solidFill>
                <a:schemeClr val="accent1"/>
              </a:solidFill>
            </a:rPr>
            <a:t> персонал</a:t>
          </a:r>
          <a:endParaRPr lang="uk-UA" sz="1400" b="1">
            <a:solidFill>
              <a:schemeClr val="accent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0.42927</cdr:x>
      <cdr:y>0.46587</cdr:y>
    </cdr:from>
    <cdr:to>
      <cdr:x>0.56816</cdr:x>
      <cdr:y>0.658</cdr:y>
    </cdr:to>
    <cdr:sp macro="" textlink="Графіки!$BB$81">
      <cdr:nvSpPr>
        <cdr:cNvPr id="3" name="TextBox 7">
          <a:extLst xmlns:a="http://schemas.openxmlformats.org/drawingml/2006/main">
            <a:ext uri="{FF2B5EF4-FFF2-40B4-BE49-F238E27FC236}">
              <a16:creationId xmlns:a16="http://schemas.microsoft.com/office/drawing/2014/main" id="{8BE4E975-F9D4-BF48-D780-93378B421930}"/>
            </a:ext>
          </a:extLst>
        </cdr:cNvPr>
        <cdr:cNvSpPr txBox="1"/>
      </cdr:nvSpPr>
      <cdr:spPr>
        <a:xfrm xmlns:a="http://schemas.openxmlformats.org/drawingml/2006/main">
          <a:off x="2834922" y="1763124"/>
          <a:ext cx="917222" cy="727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C4D6F2B-5E07-4494-B344-2617D6FD3A6E}" type="TxLink">
            <a:rPr lang="en-US" sz="3200" b="1" i="1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0</a:t>
          </a:fld>
          <a:endParaRPr lang="uk-UA" sz="32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0.4265</cdr:x>
      <cdr:y>0.48207</cdr:y>
    </cdr:from>
    <cdr:to>
      <cdr:x>0.57094</cdr:x>
      <cdr:y>0.64179</cdr:y>
    </cdr:to>
    <cdr:sp macro="" textlink="Графіки!$BB$82">
      <cdr:nvSpPr>
        <cdr:cNvPr id="2" name="TextBox 7">
          <a:extLst xmlns:a="http://schemas.openxmlformats.org/drawingml/2006/main">
            <a:ext uri="{FF2B5EF4-FFF2-40B4-BE49-F238E27FC236}">
              <a16:creationId xmlns:a16="http://schemas.microsoft.com/office/drawing/2014/main" id="{8BE4E975-F9D4-BF48-D780-93378B421930}"/>
            </a:ext>
          </a:extLst>
        </cdr:cNvPr>
        <cdr:cNvSpPr txBox="1"/>
      </cdr:nvSpPr>
      <cdr:spPr>
        <a:xfrm xmlns:a="http://schemas.openxmlformats.org/drawingml/2006/main">
          <a:off x="2816578" y="1824449"/>
          <a:ext cx="953911" cy="6044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02F23A1-604E-4F71-A7E0-5AB65C1360DE}" type="TxLink">
            <a:rPr lang="en-US" sz="3200" b="1" i="1" u="none" strike="noStrike">
              <a:solidFill>
                <a:schemeClr val="accent6"/>
              </a:solidFill>
              <a:latin typeface="Calibri"/>
              <a:cs typeface="Calibri"/>
            </a:rPr>
            <a:pPr algn="ctr"/>
            <a:t> </a:t>
          </a:fld>
          <a:endParaRPr lang="uk-UA" sz="3200" b="1" i="1">
            <a:solidFill>
              <a:schemeClr val="accent6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0.15028</cdr:x>
      <cdr:y>0.17333</cdr:y>
    </cdr:from>
    <cdr:to>
      <cdr:x>0.96289</cdr:x>
      <cdr:y>0.92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C02D063B-B270-2E43-CC1C-CB64E3B60FD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alphaModFix amt="6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Blur/>
                  </a14:imgEffect>
                </a14:imgLayer>
              </a14:imgProps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28700" y="660400"/>
          <a:ext cx="5562600" cy="2844800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0.15028</cdr:x>
      <cdr:y>0.18333</cdr:y>
    </cdr:from>
    <cdr:to>
      <cdr:x>0.97223</cdr:x>
      <cdr:y>0.92667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0AFC85AF-6B6C-AEDE-039A-612D74E784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alphaModFix amt="6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Blur/>
                  </a14:imgEffect>
                </a14:imgLayer>
              </a14:imgProps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28699" y="698500"/>
          <a:ext cx="5626509" cy="283210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0.12801</cdr:x>
      <cdr:y>0.91749</cdr:y>
    </cdr:from>
    <cdr:to>
      <cdr:x>0.32108</cdr:x>
      <cdr:y>0.96334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68E21DC8-6339-BCC2-C37C-BB15ADFF43EC}"/>
            </a:ext>
          </a:extLst>
        </cdr:cNvPr>
        <cdr:cNvSpPr txBox="1"/>
      </cdr:nvSpPr>
      <cdr:spPr>
        <a:xfrm xmlns:a="http://schemas.openxmlformats.org/drawingml/2006/main">
          <a:off x="876300" y="3530600"/>
          <a:ext cx="1321623" cy="176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47D43B-80A9-48FF-83D6-A92A0E4BF494}" type="TxLink">
            <a:rPr lang="uk-UA" sz="1400" b="1" i="0" u="none" strike="noStrike">
              <a:solidFill>
                <a:schemeClr val="accent1"/>
              </a:solidFill>
              <a:latin typeface="Calibri"/>
              <a:cs typeface="Calibri"/>
            </a:rPr>
            <a:pPr/>
            <a:t>лікар-педіатр</a:t>
          </a:fld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0.42486</cdr:x>
      <cdr:y>0.91749</cdr:y>
    </cdr:from>
    <cdr:to>
      <cdr:x>0.63344</cdr:x>
      <cdr:y>0.9785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5DA0FF0-24E7-E71F-C20F-E250E1B371BB}"/>
            </a:ext>
          </a:extLst>
        </cdr:cNvPr>
        <cdr:cNvSpPr txBox="1"/>
      </cdr:nvSpPr>
      <cdr:spPr>
        <a:xfrm xmlns:a="http://schemas.openxmlformats.org/drawingml/2006/main">
          <a:off x="2908300" y="3530600"/>
          <a:ext cx="1427793" cy="234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сімейний</a:t>
          </a:r>
          <a:r>
            <a:rPr lang="uk-UA" sz="1400" b="1" baseline="0">
              <a:solidFill>
                <a:schemeClr val="accent1"/>
              </a:solidFill>
            </a:rPr>
            <a:t> лікар</a:t>
          </a:r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0.73098</cdr:x>
      <cdr:y>0.92184</cdr:y>
    </cdr:from>
    <cdr:to>
      <cdr:x>0.94423</cdr:x>
      <cdr:y>1</cdr:y>
    </cdr:to>
    <cdr:sp macro="" textlink="">
      <cdr:nvSpPr>
        <cdr:cNvPr id="4" name="TextBox 9">
          <a:extLst xmlns:a="http://schemas.openxmlformats.org/drawingml/2006/main">
            <a:ext uri="{FF2B5EF4-FFF2-40B4-BE49-F238E27FC236}">
              <a16:creationId xmlns:a16="http://schemas.microsoft.com/office/drawing/2014/main" id="{C0E22403-299B-545C-3044-0ACF0ACC4EE9}"/>
            </a:ext>
          </a:extLst>
        </cdr:cNvPr>
        <cdr:cNvSpPr txBox="1"/>
      </cdr:nvSpPr>
      <cdr:spPr>
        <a:xfrm xmlns:a="http://schemas.openxmlformats.org/drawingml/2006/main">
          <a:off x="4827414" y="3547323"/>
          <a:ext cx="1408286" cy="300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лікар-терапевт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0.30798</cdr:x>
      <cdr:y>0.91722</cdr:y>
    </cdr:from>
    <cdr:to>
      <cdr:x>0.50921</cdr:x>
      <cdr:y>0.97843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BA1B6A8B-4FDF-98DC-0DA2-299F27BFC1A5}"/>
            </a:ext>
          </a:extLst>
        </cdr:cNvPr>
        <cdr:cNvSpPr txBox="1"/>
      </cdr:nvSpPr>
      <cdr:spPr>
        <a:xfrm xmlns:a="http://schemas.openxmlformats.org/drawingml/2006/main">
          <a:off x="2108200" y="3517900"/>
          <a:ext cx="1377463" cy="234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сімейний</a:t>
          </a:r>
          <a:r>
            <a:rPr lang="uk-UA" sz="1400" b="1" baseline="0">
              <a:solidFill>
                <a:schemeClr val="accent1"/>
              </a:solidFill>
            </a:rPr>
            <a:t> лікар</a:t>
          </a:r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0.53247</cdr:x>
      <cdr:y>0.9106</cdr:y>
    </cdr:from>
    <cdr:to>
      <cdr:x>0.7382</cdr:x>
      <cdr:y>0.98901</cdr:y>
    </cdr:to>
    <cdr:sp macro="" textlink="">
      <cdr:nvSpPr>
        <cdr:cNvPr id="4" name="TextBox 9">
          <a:extLst xmlns:a="http://schemas.openxmlformats.org/drawingml/2006/main">
            <a:ext uri="{FF2B5EF4-FFF2-40B4-BE49-F238E27FC236}">
              <a16:creationId xmlns:a16="http://schemas.microsoft.com/office/drawing/2014/main" id="{37B5E8DD-3EF7-B00E-206A-C7BAD3E3A6C2}"/>
            </a:ext>
          </a:extLst>
        </cdr:cNvPr>
        <cdr:cNvSpPr txBox="1"/>
      </cdr:nvSpPr>
      <cdr:spPr>
        <a:xfrm xmlns:a="http://schemas.openxmlformats.org/drawingml/2006/main">
          <a:off x="3644900" y="3492500"/>
          <a:ext cx="1408303" cy="300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лікар-терапевт</a:t>
          </a:r>
        </a:p>
      </cdr:txBody>
    </cdr:sp>
  </cdr:relSizeAnchor>
  <cdr:relSizeAnchor xmlns:cdr="http://schemas.openxmlformats.org/drawingml/2006/chartDrawing">
    <cdr:from>
      <cdr:x>0.7013</cdr:x>
      <cdr:y>0.92715</cdr:y>
    </cdr:from>
    <cdr:to>
      <cdr:x>1</cdr:x>
      <cdr:y>1</cdr:y>
    </cdr:to>
    <cdr:sp macro="" textlink="">
      <cdr:nvSpPr>
        <cdr:cNvPr id="5" name="TextBox 9">
          <a:extLst xmlns:a="http://schemas.openxmlformats.org/drawingml/2006/main">
            <a:ext uri="{FF2B5EF4-FFF2-40B4-BE49-F238E27FC236}">
              <a16:creationId xmlns:a16="http://schemas.microsoft.com/office/drawing/2014/main" id="{E67DEE26-9A59-C56B-1D8B-B13D4ABB8B07}"/>
            </a:ext>
          </a:extLst>
        </cdr:cNvPr>
        <cdr:cNvSpPr txBox="1"/>
      </cdr:nvSpPr>
      <cdr:spPr>
        <a:xfrm xmlns:a="http://schemas.openxmlformats.org/drawingml/2006/main">
          <a:off x="4800601" y="3556001"/>
          <a:ext cx="2044699" cy="279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адмін.</a:t>
          </a:r>
          <a:r>
            <a:rPr lang="uk-UA" sz="1400" b="1" baseline="0">
              <a:solidFill>
                <a:schemeClr val="accent1"/>
              </a:solidFill>
            </a:rPr>
            <a:t> та доп. персонал</a:t>
          </a:r>
        </a:p>
        <a:p xmlns:a="http://schemas.openxmlformats.org/drawingml/2006/main"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0.08534</cdr:x>
      <cdr:y>0.91722</cdr:y>
    </cdr:from>
    <cdr:to>
      <cdr:x>0.27161</cdr:x>
      <cdr:y>0.96322</cdr:y>
    </cdr:to>
    <cdr:sp macro="" textlink="">
      <cdr:nvSpPr>
        <cdr:cNvPr id="6" name="TextBox 9">
          <a:extLst xmlns:a="http://schemas.openxmlformats.org/drawingml/2006/main">
            <a:ext uri="{FF2B5EF4-FFF2-40B4-BE49-F238E27FC236}">
              <a16:creationId xmlns:a16="http://schemas.microsoft.com/office/drawing/2014/main" id="{7AF1D4C5-28D4-8543-A453-0AF70F743A23}"/>
            </a:ext>
          </a:extLst>
        </cdr:cNvPr>
        <cdr:cNvSpPr txBox="1"/>
      </cdr:nvSpPr>
      <cdr:spPr>
        <a:xfrm xmlns:a="http://schemas.openxmlformats.org/drawingml/2006/main">
          <a:off x="584200" y="3517900"/>
          <a:ext cx="1275034" cy="1764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47D43B-80A9-48FF-83D6-A92A0E4BF494}" type="TxLink">
            <a:rPr lang="uk-UA" sz="1400" b="1" i="0" u="none" strike="noStrike">
              <a:solidFill>
                <a:schemeClr val="accent1"/>
              </a:solidFill>
              <a:latin typeface="Calibri"/>
              <a:cs typeface="Calibri"/>
            </a:rPr>
            <a:pPr/>
            <a:t>лікар-педіатр</a:t>
          </a:fld>
          <a:endParaRPr lang="uk-UA" sz="1400" b="1">
            <a:solidFill>
              <a:schemeClr val="accent1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0.43878</cdr:x>
      <cdr:y>0.47862</cdr:y>
    </cdr:from>
    <cdr:to>
      <cdr:x>0.57236</cdr:x>
      <cdr:y>0.62336</cdr:y>
    </cdr:to>
    <cdr:sp macro="" textlink="Графіки!$BB$122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C1CE930-17D5-0EFB-1A2B-32DB15CD9A42}"/>
            </a:ext>
          </a:extLst>
        </cdr:cNvPr>
        <cdr:cNvSpPr txBox="1"/>
      </cdr:nvSpPr>
      <cdr:spPr>
        <a:xfrm xmlns:a="http://schemas.openxmlformats.org/drawingml/2006/main">
          <a:off x="3003550" y="1847850"/>
          <a:ext cx="914400" cy="558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313F40-C3F4-4C17-B9B4-7222270E06E6}" type="TxLink">
            <a:rPr lang="en-US" sz="3200" b="1" i="1" u="none" strike="noStrike">
              <a:solidFill>
                <a:schemeClr val="accent6"/>
              </a:solidFill>
              <a:latin typeface="Calibri"/>
              <a:cs typeface="Calibri"/>
            </a:rPr>
            <a:pPr/>
            <a:t>0%</a:t>
          </a:fld>
          <a:endParaRPr lang="uk-UA" sz="3200" b="1" i="1">
            <a:solidFill>
              <a:schemeClr val="accent6"/>
            </a:solidFill>
          </a:endParaRPr>
        </a:p>
      </cdr:txBody>
    </cdr:sp>
  </cdr:relSizeAnchor>
  <cdr:relSizeAnchor xmlns:cdr="http://schemas.openxmlformats.org/drawingml/2006/chartDrawing">
    <cdr:from>
      <cdr:x>0.42301</cdr:x>
      <cdr:y>0.48026</cdr:y>
    </cdr:from>
    <cdr:to>
      <cdr:x>0.58442</cdr:x>
      <cdr:y>0.65132</cdr:y>
    </cdr:to>
    <cdr:sp macro="" textlink="Графіки!$BB$123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4DA2CA9D-9A49-A7B7-F75F-1E7125FCCC85}"/>
            </a:ext>
          </a:extLst>
        </cdr:cNvPr>
        <cdr:cNvSpPr txBox="1"/>
      </cdr:nvSpPr>
      <cdr:spPr>
        <a:xfrm xmlns:a="http://schemas.openxmlformats.org/drawingml/2006/main">
          <a:off x="2895600" y="1854200"/>
          <a:ext cx="1104900" cy="660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07A0B8D-0607-4067-B74A-E6C2CA9506DD}" type="TxLink">
            <a:rPr lang="en-US" sz="3200" b="1" i="1" u="none" strike="noStrike">
              <a:solidFill>
                <a:srgbClr val="FF0000"/>
              </a:solidFill>
              <a:latin typeface="Calibri"/>
              <a:cs typeface="Calibri"/>
            </a:rPr>
            <a:pPr/>
            <a:t> </a:t>
          </a:fld>
          <a:endParaRPr lang="uk-UA" sz="3200" b="1" i="1">
            <a:solidFill>
              <a:srgbClr val="FF000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0.50082</cdr:x>
      <cdr:y>0.63163</cdr:y>
    </cdr:from>
    <cdr:to>
      <cdr:x>0.87009</cdr:x>
      <cdr:y>0.68675</cdr:y>
    </cdr:to>
    <cdr:sp macro="" textlink="Графіки!$BD$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B774960-4332-E36C-F28D-1B43F019B5D2}"/>
            </a:ext>
          </a:extLst>
        </cdr:cNvPr>
        <cdr:cNvSpPr txBox="1"/>
      </cdr:nvSpPr>
      <cdr:spPr>
        <a:xfrm xmlns:a="http://schemas.openxmlformats.org/drawingml/2006/main">
          <a:off x="6969909" y="3903918"/>
          <a:ext cx="5139144" cy="3406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93FC670-75FB-42D5-9330-366A6138F5C7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пакет "Первинна медична допомога",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0.50085</cdr:x>
      <cdr:y>0.68746</cdr:y>
    </cdr:from>
    <cdr:to>
      <cdr:x>0.96702</cdr:x>
      <cdr:y>0.74691</cdr:y>
    </cdr:to>
    <cdr:sp macro="" textlink="Графіки!$BD$8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6822E3C-7B64-52A1-DB42-61DCA172153F}"/>
            </a:ext>
          </a:extLst>
        </cdr:cNvPr>
        <cdr:cNvSpPr txBox="1"/>
      </cdr:nvSpPr>
      <cdr:spPr>
        <a:xfrm xmlns:a="http://schemas.openxmlformats.org/drawingml/2006/main">
          <a:off x="6970378" y="4248984"/>
          <a:ext cx="6487741" cy="367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7808F1F-8B5B-4D1C-9E9F-94468E324A15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пакет "Супровід і лікування дорослих та дітей, хворих на туберкульоз, на первинному рівні медичної допомоги",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0.50161</cdr:x>
      <cdr:y>0.77717</cdr:y>
    </cdr:from>
    <cdr:to>
      <cdr:x>0.87088</cdr:x>
      <cdr:y>0.83228</cdr:y>
    </cdr:to>
    <cdr:sp macro="" textlink="Графіки!$BD$9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6822E3C-7B64-52A1-DB42-61DCA172153F}"/>
            </a:ext>
          </a:extLst>
        </cdr:cNvPr>
        <cdr:cNvSpPr txBox="1"/>
      </cdr:nvSpPr>
      <cdr:spPr>
        <a:xfrm xmlns:a="http://schemas.openxmlformats.org/drawingml/2006/main">
          <a:off x="4284133" y="4178300"/>
          <a:ext cx="3153833" cy="296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27532B-702E-4D58-8EBA-F92EAB4D6C3F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пакет "Ведення вагітності в амбулаторних умовах",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0.50037</cdr:x>
      <cdr:y>0.84803</cdr:y>
    </cdr:from>
    <cdr:to>
      <cdr:x>0.86964</cdr:x>
      <cdr:y>0.90315</cdr:y>
    </cdr:to>
    <cdr:sp macro="" textlink="Графіки!$BD$10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6822E3C-7B64-52A1-DB42-61DCA172153F}"/>
            </a:ext>
          </a:extLst>
        </cdr:cNvPr>
        <cdr:cNvSpPr txBox="1"/>
      </cdr:nvSpPr>
      <cdr:spPr>
        <a:xfrm xmlns:a="http://schemas.openxmlformats.org/drawingml/2006/main">
          <a:off x="4273550" y="4559300"/>
          <a:ext cx="3153833" cy="296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D8158DE-786E-4E33-AE5F-04A6F8C63657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інші пакети Програми медичних гарантій,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0.50141</cdr:x>
      <cdr:y>0.92104</cdr:y>
    </cdr:from>
    <cdr:to>
      <cdr:x>0.87068</cdr:x>
      <cdr:y>0.97616</cdr:y>
    </cdr:to>
    <cdr:sp macro="" textlink="Графіки!$BD$11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76822E3C-7B64-52A1-DB42-61DCA172153F}"/>
            </a:ext>
          </a:extLst>
        </cdr:cNvPr>
        <cdr:cNvSpPr txBox="1"/>
      </cdr:nvSpPr>
      <cdr:spPr>
        <a:xfrm xmlns:a="http://schemas.openxmlformats.org/drawingml/2006/main">
          <a:off x="6978219" y="5692650"/>
          <a:ext cx="5139145" cy="340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132B167-C7D9-47E4-B1A7-4AEF92C38B10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Інші надходження/доходи надавача ПМД,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0.49958</cdr:x>
      <cdr:y>0.58363</cdr:y>
    </cdr:from>
    <cdr:to>
      <cdr:x>0.99147</cdr:x>
      <cdr:y>0.63581</cdr:y>
    </cdr:to>
    <cdr:sp macro="" textlink="Графіки!$BD$17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6ACB1F4-C58F-7619-C9B8-5BCC25894A2B}"/>
            </a:ext>
          </a:extLst>
        </cdr:cNvPr>
        <cdr:cNvSpPr txBox="1"/>
      </cdr:nvSpPr>
      <cdr:spPr>
        <a:xfrm xmlns:a="http://schemas.openxmlformats.org/drawingml/2006/main">
          <a:off x="7016179" y="3747712"/>
          <a:ext cx="6908158" cy="3350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68D285B-4E1C-44AE-AC2D-BD820E9235B9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Заробітна плата,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0.4995</cdr:x>
      <cdr:y>0.63075</cdr:y>
    </cdr:from>
    <cdr:to>
      <cdr:x>0.99386</cdr:x>
      <cdr:y>0.6835</cdr:y>
    </cdr:to>
    <cdr:sp macro="" textlink="Графіки!$BD$18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14958" y="4050305"/>
          <a:ext cx="6942931" cy="3387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8C2188-D5AC-4173-BCD7-F79AD84E4946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Нарахування на оплату праці,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0.49907</cdr:x>
      <cdr:y>0.67792</cdr:y>
    </cdr:from>
    <cdr:to>
      <cdr:x>0.99606</cdr:x>
      <cdr:y>0.73844</cdr:y>
    </cdr:to>
    <cdr:sp macro="" textlink="Графіки!$BD$1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09041" y="4353222"/>
          <a:ext cx="6979765" cy="388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641C744-F81E-4B9E-B1DD-7E3905CE30BA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Витрати на канцтовари (відповідно до МТО),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0.49963</cdr:x>
      <cdr:y>0.72639</cdr:y>
    </cdr:from>
    <cdr:to>
      <cdr:x>0.99284</cdr:x>
      <cdr:y>0.77715</cdr:y>
    </cdr:to>
    <cdr:sp macro="" textlink="Графіки!$BD$20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16795" y="4664476"/>
          <a:ext cx="6926726" cy="325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1C65258-6B49-4ED1-8BEF-A26CC90E7C7A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Оплата комунальних послуг та енергоносіїв,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0.49977</cdr:x>
      <cdr:y>0.77171</cdr:y>
    </cdr:from>
    <cdr:to>
      <cdr:x>0.99299</cdr:x>
      <cdr:y>0.8204</cdr:y>
    </cdr:to>
    <cdr:sp macro="" textlink="Графіки!$BD$21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18849" y="4955469"/>
          <a:ext cx="6926726" cy="312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543211-AEFA-4513-B512-B231E55D9F7B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Медикаменти та перев'язувальні матеріали,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0.50005</cdr:x>
      <cdr:y>0.81857</cdr:y>
    </cdr:from>
    <cdr:to>
      <cdr:x>0.99064</cdr:x>
      <cdr:y>0.86913</cdr:y>
    </cdr:to>
    <cdr:sp macro="" textlink="Графіки!$BD$22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22710" y="5256393"/>
          <a:ext cx="6889894" cy="324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BD763C-1183-464E-A0B3-E20CAC64D867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Видатки на відрядження,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0.50034</cdr:x>
      <cdr:y>0.8632</cdr:y>
    </cdr:from>
    <cdr:to>
      <cdr:x>0.99355</cdr:x>
      <cdr:y>0.93318</cdr:y>
    </cdr:to>
    <cdr:sp macro="" textlink="Графіки!$BD$23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E8A0A983-DA51-F503-2765-A0B4F7FF20EC}"/>
            </a:ext>
          </a:extLst>
        </cdr:cNvPr>
        <cdr:cNvSpPr txBox="1"/>
      </cdr:nvSpPr>
      <cdr:spPr>
        <a:xfrm xmlns:a="http://schemas.openxmlformats.org/drawingml/2006/main">
          <a:off x="7026789" y="5542994"/>
          <a:ext cx="6926726" cy="449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62599F-3F06-4B6B-BF74-D11CC647E8C0}" type="TxLink">
            <a:rPr lang="uk-UA" sz="1200" b="0" i="0" u="none" strike="noStrike">
              <a:solidFill>
                <a:schemeClr val="accent1">
                  <a:lumMod val="75000"/>
                </a:schemeClr>
              </a:solidFill>
              <a:latin typeface="Times New Roman"/>
              <a:cs typeface="Times New Roman"/>
            </a:rPr>
            <a:pPr/>
            <a:t>Капітальні інвестиції, грн.; 0</a:t>
          </a:fld>
          <a:endParaRPr lang="uk-UA" sz="1200">
            <a:solidFill>
              <a:schemeClr val="accent1">
                <a:lumMod val="75000"/>
              </a:schemeClr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2</xdr:row>
      <xdr:rowOff>100662</xdr:rowOff>
    </xdr:from>
    <xdr:to>
      <xdr:col>13</xdr:col>
      <xdr:colOff>582596</xdr:colOff>
      <xdr:row>8</xdr:row>
      <xdr:rowOff>211221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2FAF669-47B1-4108-842A-9B581D9EE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12" t="27767" r="13325" b="34571"/>
        <a:stretch/>
      </xdr:blipFill>
      <xdr:spPr>
        <a:xfrm>
          <a:off x="7724775" y="529287"/>
          <a:ext cx="6288071" cy="1806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285477</xdr:colOff>
      <xdr:row>9</xdr:row>
      <xdr:rowOff>529921</xdr:rowOff>
    </xdr:from>
    <xdr:to>
      <xdr:col>26</xdr:col>
      <xdr:colOff>142875</xdr:colOff>
      <xdr:row>10</xdr:row>
      <xdr:rowOff>994833</xdr:rowOff>
    </xdr:to>
    <xdr:sp macro="" textlink="">
      <xdr:nvSpPr>
        <xdr:cNvPr id="2" name="Прямоугольник: скругленные углы 1">
          <a:extLst>
            <a:ext uri="{FF2B5EF4-FFF2-40B4-BE49-F238E27FC236}">
              <a16:creationId xmlns:a16="http://schemas.microsoft.com/office/drawing/2014/main" id="{52A7A960-D7FB-43CD-B858-2A706AC14129}"/>
            </a:ext>
          </a:extLst>
        </xdr:cNvPr>
        <xdr:cNvSpPr/>
      </xdr:nvSpPr>
      <xdr:spPr>
        <a:xfrm>
          <a:off x="26431602" y="3609671"/>
          <a:ext cx="8112398" cy="1480912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z-Cyrl-AZ" sz="2000" b="1" u="sng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Увага</a:t>
          </a:r>
          <a:r>
            <a:rPr lang="az-Cyrl-AZ" sz="2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 Тарифи наведені відповідно до постанови КМУ від 22 грудня 202</a:t>
          </a:r>
          <a:r>
            <a:rPr lang="uk-UA" sz="20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</a:t>
          </a:r>
          <a:r>
            <a:rPr lang="az-Cyrl-AZ" sz="20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року № 139</a:t>
          </a:r>
          <a:r>
            <a:rPr lang="en-US" sz="20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  <a:r>
            <a:rPr lang="az-Cyrl-AZ" sz="20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"Деякі питання реалізації програми державних гарантій медичного обслуговування населення у 202</a:t>
          </a:r>
          <a:r>
            <a:rPr lang="uk-UA" sz="20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  <a:r>
            <a:rPr lang="az-Cyrl-AZ" sz="20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році"</a:t>
          </a:r>
          <a:endParaRPr lang="ru-UA" sz="20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359930</xdr:colOff>
      <xdr:row>1429</xdr:row>
      <xdr:rowOff>51666</xdr:rowOff>
    </xdr:from>
    <xdr:to>
      <xdr:col>8</xdr:col>
      <xdr:colOff>39255</xdr:colOff>
      <xdr:row>1436</xdr:row>
      <xdr:rowOff>127866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52B582-D531-41DC-B3B7-8B0D9F7F75E1}"/>
            </a:ext>
          </a:extLst>
        </xdr:cNvPr>
        <xdr:cNvSpPr/>
      </xdr:nvSpPr>
      <xdr:spPr>
        <a:xfrm>
          <a:off x="1052657" y="588229075"/>
          <a:ext cx="13118234" cy="1409700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Натисніть</a:t>
          </a:r>
          <a:r>
            <a:rPr lang="en-US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СЮДИ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для автоматичного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переходу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до розрахованих доходів надавача ПМД</a:t>
          </a:r>
          <a:endParaRPr lang="ru-UA" sz="6000" b="1">
            <a:effectLst/>
          </a:endParaRPr>
        </a:p>
      </xdr:txBody>
    </xdr:sp>
    <xdr:clientData/>
  </xdr:twoCellAnchor>
  <xdr:twoCellAnchor editAs="oneCell">
    <xdr:from>
      <xdr:col>8</xdr:col>
      <xdr:colOff>952500</xdr:colOff>
      <xdr:row>2</xdr:row>
      <xdr:rowOff>231320</xdr:rowOff>
    </xdr:from>
    <xdr:to>
      <xdr:col>11</xdr:col>
      <xdr:colOff>1944586</xdr:colOff>
      <xdr:row>7</xdr:row>
      <xdr:rowOff>7738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4114F0-C2B5-4324-868D-18C8C289A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30" t="20069" r="43248" b="38419"/>
        <a:stretch/>
      </xdr:blipFill>
      <xdr:spPr>
        <a:xfrm>
          <a:off x="13702393" y="1142999"/>
          <a:ext cx="6463393" cy="3359631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10</xdr:row>
      <xdr:rowOff>55891</xdr:rowOff>
    </xdr:from>
    <xdr:to>
      <xdr:col>0</xdr:col>
      <xdr:colOff>1143000</xdr:colOff>
      <xdr:row>11</xdr:row>
      <xdr:rowOff>34637</xdr:rowOff>
    </xdr:to>
    <xdr:pic>
      <xdr:nvPicPr>
        <xdr:cNvPr id="4" name="Рисунок 3" descr="Hand Cursor Icon Click Isolated On Stock Vector (Royalty Free) 1275741853">
          <a:extLst>
            <a:ext uri="{FF2B5EF4-FFF2-40B4-BE49-F238E27FC236}">
              <a16:creationId xmlns:a16="http://schemas.microsoft.com/office/drawing/2014/main" id="{6F3BFBCA-7889-411A-BA5E-48B7EEACC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277091" y="6394346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311728</xdr:colOff>
      <xdr:row>11</xdr:row>
      <xdr:rowOff>402254</xdr:rowOff>
    </xdr:from>
    <xdr:to>
      <xdr:col>0</xdr:col>
      <xdr:colOff>1177637</xdr:colOff>
      <xdr:row>11</xdr:row>
      <xdr:rowOff>1524000</xdr:rowOff>
    </xdr:to>
    <xdr:pic>
      <xdr:nvPicPr>
        <xdr:cNvPr id="5" name="Рисунок 4" descr="Hand Cursor Icon Click Isolated On Stock Vector (Royalty Free) 1275741853">
          <a:extLst>
            <a:ext uri="{FF2B5EF4-FFF2-40B4-BE49-F238E27FC236}">
              <a16:creationId xmlns:a16="http://schemas.microsoft.com/office/drawing/2014/main" id="{E60FD7B2-5C8E-4238-9B1B-77D0C3B3C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311728" y="7883709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329046</xdr:colOff>
      <xdr:row>12</xdr:row>
      <xdr:rowOff>21255</xdr:rowOff>
    </xdr:from>
    <xdr:to>
      <xdr:col>1</xdr:col>
      <xdr:colOff>0</xdr:colOff>
      <xdr:row>12</xdr:row>
      <xdr:rowOff>1143001</xdr:rowOff>
    </xdr:to>
    <xdr:pic>
      <xdr:nvPicPr>
        <xdr:cNvPr id="6" name="Рисунок 5" descr="Hand Cursor Icon Click Isolated On Stock Vector (Royalty Free) 1275741853">
          <a:extLst>
            <a:ext uri="{FF2B5EF4-FFF2-40B4-BE49-F238E27FC236}">
              <a16:creationId xmlns:a16="http://schemas.microsoft.com/office/drawing/2014/main" id="{122AD1B1-82B9-4CD8-B6CE-15E545F70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329046" y="9286482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329046</xdr:colOff>
      <xdr:row>14</xdr:row>
      <xdr:rowOff>142482</xdr:rowOff>
    </xdr:from>
    <xdr:to>
      <xdr:col>1</xdr:col>
      <xdr:colOff>0</xdr:colOff>
      <xdr:row>15</xdr:row>
      <xdr:rowOff>0</xdr:rowOff>
    </xdr:to>
    <xdr:pic>
      <xdr:nvPicPr>
        <xdr:cNvPr id="7" name="Рисунок 6" descr="Hand Cursor Icon Click Isolated On Stock Vector (Royalty Free) 1275741853">
          <a:extLst>
            <a:ext uri="{FF2B5EF4-FFF2-40B4-BE49-F238E27FC236}">
              <a16:creationId xmlns:a16="http://schemas.microsoft.com/office/drawing/2014/main" id="{13AC4468-9B3B-4833-84BB-8C460C1B7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329046" y="10568027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257609</xdr:colOff>
      <xdr:row>15</xdr:row>
      <xdr:rowOff>71045</xdr:rowOff>
    </xdr:from>
    <xdr:to>
      <xdr:col>0</xdr:col>
      <xdr:colOff>1119188</xdr:colOff>
      <xdr:row>16</xdr:row>
      <xdr:rowOff>261937</xdr:rowOff>
    </xdr:to>
    <xdr:pic>
      <xdr:nvPicPr>
        <xdr:cNvPr id="8" name="Рисунок 7" descr="Hand Cursor Icon Click Isolated On Stock Vector (Royalty Free) 1275741853">
          <a:extLst>
            <a:ext uri="{FF2B5EF4-FFF2-40B4-BE49-F238E27FC236}">
              <a16:creationId xmlns:a16="http://schemas.microsoft.com/office/drawing/2014/main" id="{8D141515-653D-4307-992B-D0C6F9763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257609" y="11786795"/>
          <a:ext cx="861579" cy="111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1429</xdr:row>
      <xdr:rowOff>158750</xdr:rowOff>
    </xdr:from>
    <xdr:to>
      <xdr:col>1</xdr:col>
      <xdr:colOff>294409</xdr:colOff>
      <xdr:row>1435</xdr:row>
      <xdr:rowOff>137496</xdr:rowOff>
    </xdr:to>
    <xdr:pic>
      <xdr:nvPicPr>
        <xdr:cNvPr id="9" name="Рисунок 8" descr="Hand Cursor Icon Click Isolated On Stock Vector (Royalty Free) 1275741853">
          <a:extLst>
            <a:ext uri="{FF2B5EF4-FFF2-40B4-BE49-F238E27FC236}">
              <a16:creationId xmlns:a16="http://schemas.microsoft.com/office/drawing/2014/main" id="{471F7635-AB08-46DA-83D9-E92EFCFD3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619125" y="614838750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14</xdr:row>
      <xdr:rowOff>0</xdr:rowOff>
    </xdr:from>
    <xdr:to>
      <xdr:col>0</xdr:col>
      <xdr:colOff>1104034</xdr:colOff>
      <xdr:row>14</xdr:row>
      <xdr:rowOff>1121746</xdr:rowOff>
    </xdr:to>
    <xdr:pic>
      <xdr:nvPicPr>
        <xdr:cNvPr id="10" name="Рисунок 9" descr="Hand Cursor Icon Click Isolated On Stock Vector (Royalty Free) 1275741853">
          <a:extLst>
            <a:ext uri="{FF2B5EF4-FFF2-40B4-BE49-F238E27FC236}">
              <a16:creationId xmlns:a16="http://schemas.microsoft.com/office/drawing/2014/main" id="{1D039DA3-1E3C-4AED-A50E-C7666DC5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238125" y="10461625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233796</xdr:colOff>
      <xdr:row>12</xdr:row>
      <xdr:rowOff>1116630</xdr:rowOff>
    </xdr:from>
    <xdr:to>
      <xdr:col>0</xdr:col>
      <xdr:colOff>1095375</xdr:colOff>
      <xdr:row>13</xdr:row>
      <xdr:rowOff>1071564</xdr:rowOff>
    </xdr:to>
    <xdr:pic>
      <xdr:nvPicPr>
        <xdr:cNvPr id="11" name="Рисунок 10" descr="Hand Cursor Icon Click Isolated On Stock Vector (Royalty Free) 1275741853">
          <a:extLst>
            <a:ext uri="{FF2B5EF4-FFF2-40B4-BE49-F238E27FC236}">
              <a16:creationId xmlns:a16="http://schemas.microsoft.com/office/drawing/2014/main" id="{CA24387A-63C2-9DB9-968D-CA0164DBE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233796" y="10570193"/>
          <a:ext cx="86157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1517888</xdr:colOff>
      <xdr:row>210</xdr:row>
      <xdr:rowOff>73347</xdr:rowOff>
    </xdr:from>
    <xdr:to>
      <xdr:col>11</xdr:col>
      <xdr:colOff>712131</xdr:colOff>
      <xdr:row>215</xdr:row>
      <xdr:rowOff>157167</xdr:rowOff>
    </xdr:to>
    <xdr:sp macro="" textlink="">
      <xdr:nvSpPr>
        <xdr:cNvPr id="3" name="Прямоугольник: скругленные угл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89FC0A-5576-422E-8BA7-C209C5FD4D2E}"/>
            </a:ext>
          </a:extLst>
        </xdr:cNvPr>
        <xdr:cNvSpPr/>
      </xdr:nvSpPr>
      <xdr:spPr>
        <a:xfrm>
          <a:off x="2279888" y="87374302"/>
          <a:ext cx="11005243" cy="1382683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Натисніть</a:t>
          </a:r>
          <a:r>
            <a:rPr lang="en-US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СЮДИ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для автоматичного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переходу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до початку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сторінки</a:t>
          </a:r>
          <a:endParaRPr lang="ru-UA" sz="6000" b="1">
            <a:effectLst/>
          </a:endParaRPr>
        </a:p>
      </xdr:txBody>
    </xdr:sp>
    <xdr:clientData/>
  </xdr:twoCellAnchor>
  <xdr:twoCellAnchor editAs="oneCell">
    <xdr:from>
      <xdr:col>8</xdr:col>
      <xdr:colOff>593911</xdr:colOff>
      <xdr:row>4</xdr:row>
      <xdr:rowOff>152702</xdr:rowOff>
    </xdr:from>
    <xdr:to>
      <xdr:col>16</xdr:col>
      <xdr:colOff>209606</xdr:colOff>
      <xdr:row>11</xdr:row>
      <xdr:rowOff>152840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CE57855-1232-4E62-8ED9-BBBAF34B4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613" t="20206" r="26314" b="30997"/>
        <a:stretch/>
      </xdr:blipFill>
      <xdr:spPr>
        <a:xfrm>
          <a:off x="10522323" y="1968055"/>
          <a:ext cx="6608165" cy="3070549"/>
        </a:xfrm>
        <a:prstGeom prst="rect">
          <a:avLst/>
        </a:prstGeom>
      </xdr:spPr>
    </xdr:pic>
    <xdr:clientData/>
  </xdr:twoCellAnchor>
  <xdr:twoCellAnchor editAs="oneCell">
    <xdr:from>
      <xdr:col>2</xdr:col>
      <xdr:colOff>504265</xdr:colOff>
      <xdr:row>9</xdr:row>
      <xdr:rowOff>67235</xdr:rowOff>
    </xdr:from>
    <xdr:to>
      <xdr:col>2</xdr:col>
      <xdr:colOff>1370174</xdr:colOff>
      <xdr:row>10</xdr:row>
      <xdr:rowOff>494216</xdr:rowOff>
    </xdr:to>
    <xdr:pic>
      <xdr:nvPicPr>
        <xdr:cNvPr id="6" name="Рисунок 5" descr="Hand Cursor Icon Click Isolated On Stock Vector (Royalty Free) 1275741853">
          <a:extLst>
            <a:ext uri="{FF2B5EF4-FFF2-40B4-BE49-F238E27FC236}">
              <a16:creationId xmlns:a16="http://schemas.microsoft.com/office/drawing/2014/main" id="{9223DBAB-E759-4852-9D62-725914FA0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1266265" y="3664323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484909</xdr:colOff>
      <xdr:row>210</xdr:row>
      <xdr:rowOff>225136</xdr:rowOff>
    </xdr:from>
    <xdr:to>
      <xdr:col>2</xdr:col>
      <xdr:colOff>1350818</xdr:colOff>
      <xdr:row>215</xdr:row>
      <xdr:rowOff>48019</xdr:rowOff>
    </xdr:to>
    <xdr:pic>
      <xdr:nvPicPr>
        <xdr:cNvPr id="7" name="Рисунок 6" descr="Hand Cursor Icon Click Isolated On Stock Vector (Royalty Free) 1275741853">
          <a:extLst>
            <a:ext uri="{FF2B5EF4-FFF2-40B4-BE49-F238E27FC236}">
              <a16:creationId xmlns:a16="http://schemas.microsoft.com/office/drawing/2014/main" id="{F9187BA0-0411-427D-8AA5-0C30A863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5" t="9093" r="17655" b="16856"/>
        <a:stretch/>
      </xdr:blipFill>
      <xdr:spPr bwMode="auto">
        <a:xfrm>
          <a:off x="1246909" y="87526091"/>
          <a:ext cx="865909" cy="112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166</xdr:row>
      <xdr:rowOff>177800</xdr:rowOff>
    </xdr:from>
    <xdr:to>
      <xdr:col>5</xdr:col>
      <xdr:colOff>1344006</xdr:colOff>
      <xdr:row>173</xdr:row>
      <xdr:rowOff>155402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8E80DF-2005-4FE8-896A-1F7172F4ABE8}"/>
            </a:ext>
          </a:extLst>
        </xdr:cNvPr>
        <xdr:cNvSpPr/>
      </xdr:nvSpPr>
      <xdr:spPr>
        <a:xfrm>
          <a:off x="1028700" y="47459900"/>
          <a:ext cx="11313506" cy="1400002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Натисніть</a:t>
          </a:r>
          <a:r>
            <a:rPr lang="en-US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СЮДИ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для автоматичного </a:t>
          </a:r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переходу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r>
            <a:rPr lang="uk-UA" sz="3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до початку</a:t>
          </a:r>
          <a:r>
            <a:rPr lang="uk-UA" sz="3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сторінки</a:t>
          </a:r>
          <a:endParaRPr lang="ru-UA" sz="6000" b="1">
            <a:effectLst/>
          </a:endParaRPr>
        </a:p>
      </xdr:txBody>
    </xdr:sp>
    <xdr:clientData/>
  </xdr:twoCellAnchor>
  <xdr:twoCellAnchor>
    <xdr:from>
      <xdr:col>1</xdr:col>
      <xdr:colOff>295275</xdr:colOff>
      <xdr:row>9</xdr:row>
      <xdr:rowOff>401170</xdr:rowOff>
    </xdr:from>
    <xdr:to>
      <xdr:col>2</xdr:col>
      <xdr:colOff>628650</xdr:colOff>
      <xdr:row>13</xdr:row>
      <xdr:rowOff>457200</xdr:rowOff>
    </xdr:to>
    <xdr:sp macro="" textlink="">
      <xdr:nvSpPr>
        <xdr:cNvPr id="3" name="Прямоугольник: скругленные углы 2">
          <a:extLst>
            <a:ext uri="{FF2B5EF4-FFF2-40B4-BE49-F238E27FC236}">
              <a16:creationId xmlns:a16="http://schemas.microsoft.com/office/drawing/2014/main" id="{2C23BC59-F9B6-4C54-A6DC-6808C6984BE5}"/>
            </a:ext>
          </a:extLst>
        </xdr:cNvPr>
        <xdr:cNvSpPr/>
      </xdr:nvSpPr>
      <xdr:spPr>
        <a:xfrm>
          <a:off x="552450" y="3801595"/>
          <a:ext cx="4448175" cy="2094380"/>
        </a:xfrm>
        <a:prstGeom prst="round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z-Cyrl-AZ" sz="2000" b="1" u="sng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Увага:</a:t>
          </a:r>
          <a:r>
            <a:rPr lang="az-Cyrl-AZ" sz="2000" b="0" u="none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перед початком роботи обов'язково перевірити стовпчик "найменування обладання" у відповідність до затвердженої актуальної редакції Табелю матеріально-технічного оснащення.</a:t>
          </a:r>
          <a:endParaRPr lang="ru-UA" sz="2000" b="0" u="none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1687286</xdr:colOff>
      <xdr:row>9</xdr:row>
      <xdr:rowOff>95248</xdr:rowOff>
    </xdr:from>
    <xdr:to>
      <xdr:col>7</xdr:col>
      <xdr:colOff>3057</xdr:colOff>
      <xdr:row>15</xdr:row>
      <xdr:rowOff>54427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51C0BC8-9A5C-4BE2-BCE1-8F8B986C5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88" t="43986" r="50000" b="21375"/>
        <a:stretch/>
      </xdr:blipFill>
      <xdr:spPr>
        <a:xfrm>
          <a:off x="6055179" y="3891641"/>
          <a:ext cx="7160414" cy="29119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1</xdr:rowOff>
    </xdr:from>
    <xdr:to>
      <xdr:col>10</xdr:col>
      <xdr:colOff>0</xdr:colOff>
      <xdr:row>68</xdr:row>
      <xdr:rowOff>0</xdr:rowOff>
    </xdr:to>
    <xdr:graphicFrame macro="">
      <xdr:nvGraphicFramePr>
        <xdr:cNvPr id="21" name="Діаграма 20">
          <a:extLst>
            <a:ext uri="{FF2B5EF4-FFF2-40B4-BE49-F238E27FC236}">
              <a16:creationId xmlns:a16="http://schemas.microsoft.com/office/drawing/2014/main" id="{3B02F787-323D-B92A-E309-8650BD55FA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47</xdr:row>
      <xdr:rowOff>0</xdr:rowOff>
    </xdr:from>
    <xdr:to>
      <xdr:col>22</xdr:col>
      <xdr:colOff>0</xdr:colOff>
      <xdr:row>68</xdr:row>
      <xdr:rowOff>0</xdr:rowOff>
    </xdr:to>
    <xdr:graphicFrame macro="">
      <xdr:nvGraphicFramePr>
        <xdr:cNvPr id="22" name="Діаграма 21">
          <a:extLst>
            <a:ext uri="{FF2B5EF4-FFF2-40B4-BE49-F238E27FC236}">
              <a16:creationId xmlns:a16="http://schemas.microsoft.com/office/drawing/2014/main" id="{D11A3F19-F828-B806-4E98-0DDC41C098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11546</xdr:colOff>
      <xdr:row>47</xdr:row>
      <xdr:rowOff>0</xdr:rowOff>
    </xdr:from>
    <xdr:to>
      <xdr:col>34</xdr:col>
      <xdr:colOff>0</xdr:colOff>
      <xdr:row>68</xdr:row>
      <xdr:rowOff>0</xdr:rowOff>
    </xdr:to>
    <xdr:graphicFrame macro="">
      <xdr:nvGraphicFramePr>
        <xdr:cNvPr id="23" name="Діаграма 22">
          <a:extLst>
            <a:ext uri="{FF2B5EF4-FFF2-40B4-BE49-F238E27FC236}">
              <a16:creationId xmlns:a16="http://schemas.microsoft.com/office/drawing/2014/main" id="{C5704BE8-86DF-A1B1-09DC-C57D18D0F4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47</xdr:row>
      <xdr:rowOff>0</xdr:rowOff>
    </xdr:from>
    <xdr:to>
      <xdr:col>46</xdr:col>
      <xdr:colOff>0</xdr:colOff>
      <xdr:row>68</xdr:row>
      <xdr:rowOff>0</xdr:rowOff>
    </xdr:to>
    <xdr:graphicFrame macro="">
      <xdr:nvGraphicFramePr>
        <xdr:cNvPr id="34" name="Діаграма 33">
          <a:extLst>
            <a:ext uri="{FF2B5EF4-FFF2-40B4-BE49-F238E27FC236}">
              <a16:creationId xmlns:a16="http://schemas.microsoft.com/office/drawing/2014/main" id="{773F91F4-96AF-5E44-AD37-A8A7F6543E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10</xdr:col>
      <xdr:colOff>0</xdr:colOff>
      <xdr:row>92</xdr:row>
      <xdr:rowOff>0</xdr:rowOff>
    </xdr:to>
    <xdr:graphicFrame macro="">
      <xdr:nvGraphicFramePr>
        <xdr:cNvPr id="54" name="Діаграма 53">
          <a:extLst>
            <a:ext uri="{FF2B5EF4-FFF2-40B4-BE49-F238E27FC236}">
              <a16:creationId xmlns:a16="http://schemas.microsoft.com/office/drawing/2014/main" id="{C36F904A-8C72-FF94-871D-D6575DCBE8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71</xdr:row>
      <xdr:rowOff>0</xdr:rowOff>
    </xdr:from>
    <xdr:to>
      <xdr:col>22</xdr:col>
      <xdr:colOff>0</xdr:colOff>
      <xdr:row>92</xdr:row>
      <xdr:rowOff>0</xdr:rowOff>
    </xdr:to>
    <xdr:graphicFrame macro="">
      <xdr:nvGraphicFramePr>
        <xdr:cNvPr id="7" name="Діаграма 6">
          <a:extLst>
            <a:ext uri="{FF2B5EF4-FFF2-40B4-BE49-F238E27FC236}">
              <a16:creationId xmlns:a16="http://schemas.microsoft.com/office/drawing/2014/main" id="{3F2CB36B-D043-7E42-A032-8E3DB8DA7D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71</xdr:row>
      <xdr:rowOff>0</xdr:rowOff>
    </xdr:from>
    <xdr:to>
      <xdr:col>34</xdr:col>
      <xdr:colOff>0</xdr:colOff>
      <xdr:row>92</xdr:row>
      <xdr:rowOff>0</xdr:rowOff>
    </xdr:to>
    <xdr:graphicFrame macro="">
      <xdr:nvGraphicFramePr>
        <xdr:cNvPr id="14" name="Діаграма 13">
          <a:extLst>
            <a:ext uri="{FF2B5EF4-FFF2-40B4-BE49-F238E27FC236}">
              <a16:creationId xmlns:a16="http://schemas.microsoft.com/office/drawing/2014/main" id="{38C8CF69-EA78-C227-A1DE-A5F753D33F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71</xdr:row>
      <xdr:rowOff>0</xdr:rowOff>
    </xdr:from>
    <xdr:to>
      <xdr:col>46</xdr:col>
      <xdr:colOff>0</xdr:colOff>
      <xdr:row>92</xdr:row>
      <xdr:rowOff>0</xdr:rowOff>
    </xdr:to>
    <xdr:graphicFrame macro="">
      <xdr:nvGraphicFramePr>
        <xdr:cNvPr id="17" name="Діаграма 16">
          <a:extLst>
            <a:ext uri="{FF2B5EF4-FFF2-40B4-BE49-F238E27FC236}">
              <a16:creationId xmlns:a16="http://schemas.microsoft.com/office/drawing/2014/main" id="{5B04B299-2627-AF9B-407E-D380657F4F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95</xdr:row>
      <xdr:rowOff>0</xdr:rowOff>
    </xdr:from>
    <xdr:to>
      <xdr:col>10</xdr:col>
      <xdr:colOff>0</xdr:colOff>
      <xdr:row>115</xdr:row>
      <xdr:rowOff>165100</xdr:rowOff>
    </xdr:to>
    <xdr:graphicFrame macro="">
      <xdr:nvGraphicFramePr>
        <xdr:cNvPr id="19" name="Діаграма 18">
          <a:extLst>
            <a:ext uri="{FF2B5EF4-FFF2-40B4-BE49-F238E27FC236}">
              <a16:creationId xmlns:a16="http://schemas.microsoft.com/office/drawing/2014/main" id="{0119F78A-630D-3AEF-D1B1-B61CD4A888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95</xdr:row>
      <xdr:rowOff>0</xdr:rowOff>
    </xdr:from>
    <xdr:to>
      <xdr:col>22</xdr:col>
      <xdr:colOff>0</xdr:colOff>
      <xdr:row>115</xdr:row>
      <xdr:rowOff>165100</xdr:rowOff>
    </xdr:to>
    <xdr:graphicFrame macro="">
      <xdr:nvGraphicFramePr>
        <xdr:cNvPr id="8" name="Діаграма 7">
          <a:extLst>
            <a:ext uri="{FF2B5EF4-FFF2-40B4-BE49-F238E27FC236}">
              <a16:creationId xmlns:a16="http://schemas.microsoft.com/office/drawing/2014/main" id="{50169A74-F4D3-101E-E479-D99965FF8C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95</xdr:row>
      <xdr:rowOff>0</xdr:rowOff>
    </xdr:from>
    <xdr:to>
      <xdr:col>34</xdr:col>
      <xdr:colOff>0</xdr:colOff>
      <xdr:row>116</xdr:row>
      <xdr:rowOff>0</xdr:rowOff>
    </xdr:to>
    <xdr:graphicFrame macro="">
      <xdr:nvGraphicFramePr>
        <xdr:cNvPr id="28" name="Діаграма 27">
          <a:extLst>
            <a:ext uri="{FF2B5EF4-FFF2-40B4-BE49-F238E27FC236}">
              <a16:creationId xmlns:a16="http://schemas.microsoft.com/office/drawing/2014/main" id="{963D3ABB-D281-9C20-6385-A9D983646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0</xdr:colOff>
      <xdr:row>95</xdr:row>
      <xdr:rowOff>0</xdr:rowOff>
    </xdr:from>
    <xdr:to>
      <xdr:col>46</xdr:col>
      <xdr:colOff>0</xdr:colOff>
      <xdr:row>116</xdr:row>
      <xdr:rowOff>0</xdr:rowOff>
    </xdr:to>
    <xdr:graphicFrame macro="">
      <xdr:nvGraphicFramePr>
        <xdr:cNvPr id="29" name="Діаграма 28">
          <a:extLst>
            <a:ext uri="{FF2B5EF4-FFF2-40B4-BE49-F238E27FC236}">
              <a16:creationId xmlns:a16="http://schemas.microsoft.com/office/drawing/2014/main" id="{912AA2C7-4181-638F-1763-8BDE008FC8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8</xdr:row>
      <xdr:rowOff>5291</xdr:rowOff>
    </xdr:from>
    <xdr:to>
      <xdr:col>22</xdr:col>
      <xdr:colOff>0</xdr:colOff>
      <xdr:row>44</xdr:row>
      <xdr:rowOff>0</xdr:rowOff>
    </xdr:to>
    <xdr:graphicFrame macro="">
      <xdr:nvGraphicFramePr>
        <xdr:cNvPr id="15" name="Діаграма 14">
          <a:extLst>
            <a:ext uri="{FF2B5EF4-FFF2-40B4-BE49-F238E27FC236}">
              <a16:creationId xmlns:a16="http://schemas.microsoft.com/office/drawing/2014/main" id="{16B39EEA-377E-7868-47F8-DC1B9CCEC9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8</xdr:row>
      <xdr:rowOff>0</xdr:rowOff>
    </xdr:from>
    <xdr:to>
      <xdr:col>45</xdr:col>
      <xdr:colOff>423334</xdr:colOff>
      <xdr:row>44</xdr:row>
      <xdr:rowOff>0</xdr:rowOff>
    </xdr:to>
    <xdr:graphicFrame macro="">
      <xdr:nvGraphicFramePr>
        <xdr:cNvPr id="18" name="Діаграма 17">
          <a:extLst>
            <a:ext uri="{FF2B5EF4-FFF2-40B4-BE49-F238E27FC236}">
              <a16:creationId xmlns:a16="http://schemas.microsoft.com/office/drawing/2014/main" id="{26C8A680-CFC5-78B6-524D-2A92D68C7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0.20212</cdr:x>
      <cdr:y>0.93066</cdr:y>
    </cdr:from>
    <cdr:to>
      <cdr:x>0.40256</cdr:x>
      <cdr:y>0.97093</cdr:y>
    </cdr:to>
    <cdr:sp macro="" textlink="">
      <cdr:nvSpPr>
        <cdr:cNvPr id="4" name="TextBox 9">
          <a:extLst xmlns:a="http://schemas.openxmlformats.org/drawingml/2006/main">
            <a:ext uri="{FF2B5EF4-FFF2-40B4-BE49-F238E27FC236}">
              <a16:creationId xmlns:a16="http://schemas.microsoft.com/office/drawing/2014/main" id="{2C608B92-0005-9C93-000C-716446F69470}"/>
            </a:ext>
          </a:extLst>
        </cdr:cNvPr>
        <cdr:cNvSpPr txBox="1"/>
      </cdr:nvSpPr>
      <cdr:spPr>
        <a:xfrm xmlns:a="http://schemas.openxmlformats.org/drawingml/2006/main">
          <a:off x="1332700" y="4065850"/>
          <a:ext cx="1321600" cy="175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47D43B-80A9-48FF-83D6-A92A0E4BF494}" type="TxLink">
            <a:rPr lang="uk-UA" sz="1400" b="1" i="0" u="none" strike="noStrike">
              <a:solidFill>
                <a:schemeClr val="accent1"/>
              </a:solidFill>
              <a:latin typeface="Calibri"/>
              <a:cs typeface="Calibri"/>
            </a:rPr>
            <a:pPr/>
            <a:t>лікар-педіатр</a:t>
          </a:fld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0.63145</cdr:x>
      <cdr:y>0.92217</cdr:y>
    </cdr:from>
    <cdr:to>
      <cdr:x>0.90054</cdr:x>
      <cdr:y>1</cdr:y>
    </cdr:to>
    <cdr:sp macro="" textlink="">
      <cdr:nvSpPr>
        <cdr:cNvPr id="5" name="TextBox 9">
          <a:extLst xmlns:a="http://schemas.openxmlformats.org/drawingml/2006/main">
            <a:ext uri="{FF2B5EF4-FFF2-40B4-BE49-F238E27FC236}">
              <a16:creationId xmlns:a16="http://schemas.microsoft.com/office/drawing/2014/main" id="{66F34F41-6402-99FE-F152-29E5EC40B2B1}"/>
            </a:ext>
          </a:extLst>
        </cdr:cNvPr>
        <cdr:cNvSpPr txBox="1"/>
      </cdr:nvSpPr>
      <cdr:spPr>
        <a:xfrm xmlns:a="http://schemas.openxmlformats.org/drawingml/2006/main">
          <a:off x="4126346" y="3886105"/>
          <a:ext cx="1758430" cy="327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мед.</a:t>
          </a:r>
          <a:r>
            <a:rPr lang="uk-UA" sz="1400" b="1" baseline="0">
              <a:solidFill>
                <a:schemeClr val="accent1"/>
              </a:solidFill>
            </a:rPr>
            <a:t> сестра/брат</a:t>
          </a:r>
          <a:endParaRPr lang="uk-UA" sz="1400" b="1">
            <a:solidFill>
              <a:schemeClr val="accent1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0.63362</cdr:x>
      <cdr:y>0.92188</cdr:y>
    </cdr:from>
    <cdr:to>
      <cdr:x>0.89486</cdr:x>
      <cdr:y>1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66F34F41-6402-99FE-F152-29E5EC40B2B1}"/>
            </a:ext>
          </a:extLst>
        </cdr:cNvPr>
        <cdr:cNvSpPr txBox="1"/>
      </cdr:nvSpPr>
      <cdr:spPr>
        <a:xfrm xmlns:a="http://schemas.openxmlformats.org/drawingml/2006/main">
          <a:off x="4264890" y="3884905"/>
          <a:ext cx="1758430" cy="329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мед.</a:t>
          </a:r>
          <a:r>
            <a:rPr lang="uk-UA" sz="1400" b="1" baseline="0">
              <a:solidFill>
                <a:schemeClr val="accent1"/>
              </a:solidFill>
            </a:rPr>
            <a:t> сестра/брат</a:t>
          </a:r>
          <a:endParaRPr lang="uk-UA" sz="1400" b="1">
            <a:solidFill>
              <a:schemeClr val="accent1"/>
            </a:solidFill>
          </a:endParaRPr>
        </a:p>
      </cdr:txBody>
    </cdr:sp>
  </cdr:relSizeAnchor>
  <cdr:relSizeAnchor xmlns:cdr="http://schemas.openxmlformats.org/drawingml/2006/chartDrawing">
    <cdr:from>
      <cdr:x>0.19451</cdr:x>
      <cdr:y>0.93272</cdr:y>
    </cdr:from>
    <cdr:to>
      <cdr:x>0.40309</cdr:x>
      <cdr:y>0.9863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4DC44585-566F-775D-F44A-0F9B93AA02B8}"/>
            </a:ext>
          </a:extLst>
        </cdr:cNvPr>
        <cdr:cNvSpPr txBox="1"/>
      </cdr:nvSpPr>
      <cdr:spPr>
        <a:xfrm xmlns:a="http://schemas.openxmlformats.org/drawingml/2006/main">
          <a:off x="1309256" y="3930550"/>
          <a:ext cx="1403926" cy="2258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1400" b="1">
              <a:solidFill>
                <a:schemeClr val="accent1"/>
              </a:solidFill>
            </a:rPr>
            <a:t>сімейний</a:t>
          </a:r>
          <a:r>
            <a:rPr lang="uk-UA" sz="1400" b="1" baseline="0">
              <a:solidFill>
                <a:schemeClr val="accent1"/>
              </a:solidFill>
            </a:rPr>
            <a:t> лікар</a:t>
          </a:r>
          <a:endParaRPr lang="uk-UA" sz="1400" b="1">
            <a:solidFill>
              <a:schemeClr val="accent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.gov.ua/WORK/S2/VICTOR/&#1042;&#1042;&#1055;/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~1\Chirich\LOCALS~1\Temp\Rar$DI00.938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Chirich\LOCALS~1\Temp\Dept\Plan\Exchange\_________________________Plan_ZP\!_&#1055;&#1077;&#1095;&#1072;&#1090;&#1100;\&#1052;&#1058;&#1056;%20&#1074;&#1089;&#1077;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ept\Plan\Exchange\_________________________Plan_ZP\!_&#1055;&#1077;&#1095;&#1072;&#1090;&#1100;\&#1052;&#1058;&#1056;%20&#1074;&#1089;&#1077;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File1\aaaa\2007%20finplan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~1\Chirich\LOCALS~1\Temp\DOCUME~1\VOYTOV~1\LOCALS~1\Temp\Rar$DI00.867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nts%20and%20Settings\SUDNIKOVA\Local%20Settings\Temporary%20Internet%20Files\Content.IE5\C5MFSXEF\Subv2006\Rich%20Roz%20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nts%20and%20Settings\andreyevskaya\&#1052;&#1086;&#1080;%20&#1076;&#1086;&#1082;&#1091;&#1084;&#1077;&#1085;&#1090;&#1099;\OLGA\&#1056;&#1045;&#1040;&#1051;&#1048;&#1047;&#1040;&#1062;&#1048;&#1071;_2006\2006_REALIZ_&#1058;&#1045;(&#1090;&#1088;&#1072;&#1074;&#1077;&#1085;&#1100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.gov.ua/S_N_A/1July2001/GDP/realgdp/LENA/BGVN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Chirich\LOCALS~1\Temp\Rar$DI00.938\Dept\Plan\Exchange\!_Plan-2006\&#1042;&#1040;&#1058;%20&#1048;&#1074;&#1072;&#1085;&#1086;%20&#1092;&#1088;&#1072;&#1085;&#1082;&#1080;&#1074;&#1089;&#1100;&#1082;&#1075;&#1072;&#1079;\Dodatok1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SINKEV~1\LOCALS~1\Temp\Rar$DI00.781\Dept\FinPlan-Economy\Planning%20System%20Project\consolidation%20hq%20formatte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iiMaslov/Documents/Mine/E_TOOLS/InSight7/Kharkiv/03.%20ppt/&#1087;&#1088;&#1072;&#1082;&#1090;_InSight_E_tool_Fin_Planning_2019_f%20(&#1053;&#1045;&#1043;&#1030;&#1056;&#1057;&#1068;&#1050;&#1048;&#1049;_1_&#1083;&#1080;&#1087;&#1085;&#1103;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pt\FinPlan-Economy\Planning%20System%20Project\consolidation%20hq%20format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Documents%20and%20Settings\likhachov\Local%20Settings\Temporary%20Internet%20Files\Content.IE5\RY4RBH0P\2006_REALIZ_&#1058;&#1045;(&#1083;&#1102;&#1090;&#1080;&#1081;20%2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2rc2j\vera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Chirich\LOCALS~1\Temp\DOCUME~1\VOYTOV~1\LOCALS~1\Temp\Rar$DI00.867\Planning%20System%20Project\consolidation%20hq%20formatt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k.gov.ua/&#1052;&#1086;&#1080;%20&#1076;&#1086;&#1082;&#1091;&#1084;&#1077;&#1085;&#1090;&#1099;/Sergey/&#1055;&#1088;&#1086;&#1075;&#1085;&#1086;&#1079;/&#1056;&#1072;&#1073;&#1086;&#1095;&#1080;&#1077;%20&#1090;&#1072;&#1073;&#1083;&#1080;&#1094;&#1099;/new/zvedena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  <sheetName val="Светлые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#REF!"/>
      <sheetName val="Sum_pok.xls"/>
      <sheetName val="січ-лют."/>
      <sheetName val="430 сыч-лютий"/>
      <sheetName val="бер"/>
      <sheetName val="430 бер"/>
      <sheetName val="січ-бер"/>
      <sheetName val="430 сыч-бер"/>
    </sheetNames>
    <definedNames>
      <definedName name="ShowFi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ac"/>
      <sheetName val="DodDot"/>
      <sheetName val="Dod ARK"/>
      <sheetName val="Dod Clavutich"/>
      <sheetName val="Svod 3511060"/>
      <sheetName val="Viluch(1-12)"/>
      <sheetName val="Diti "/>
      <sheetName val="TvPalGaz"/>
      <sheetName val="Ener "/>
      <sheetName val="IncsiPilgi (2)"/>
      <sheetName val="GirZakon"/>
      <sheetName val="Govti Vodi"/>
      <sheetName val="Chor Flot"/>
      <sheetName val="Afganci"/>
      <sheetName val="Shidka Dop"/>
      <sheetName val="Likarna"/>
      <sheetName val="Zoiot Pidkova"/>
      <sheetName val="Granti"/>
      <sheetName val="Granti1"/>
      <sheetName val="Vibori"/>
      <sheetName val="Metro"/>
      <sheetName val="Oper Teatr"/>
      <sheetName val="Makeevka"/>
      <sheetName val="Ctix Lixo IvFrank"/>
      <sheetName val="Groshi xodat za dit"/>
      <sheetName val="Ctix Lixo Zakarp"/>
      <sheetName val="Coc GKG Inv"/>
      <sheetName val="Tuzla"/>
      <sheetName val="Zmiinii"/>
      <sheetName val="Ctandarti"/>
      <sheetName val="CocEkon"/>
      <sheetName val="Ictor Zabudova"/>
      <sheetName val="Ict Zab"/>
      <sheetName val="Ukr Kultura"/>
      <sheetName val="Minoboroni"/>
      <sheetName val="Mic Arcenal"/>
      <sheetName val="Inekcini"/>
      <sheetName val="In"/>
      <sheetName val="diti ciroti -2(minmolod)"/>
      <sheetName val="Korek ocvita"/>
      <sheetName val="Tex Dic Ocvita"/>
      <sheetName val="Troleib"/>
      <sheetName val="Utoc.Zaoshadg"/>
      <sheetName val="Metro Cpec Fond"/>
      <sheetName val="Svitov Bank"/>
      <sheetName val="Shidka Dop Cp Fond"/>
      <sheetName val="Gazoprovodi"/>
      <sheetName val="Troleib Cpec Fond"/>
      <sheetName val="Zaporiggya"/>
      <sheetName val="Kremenchuk"/>
      <sheetName val="Pereviz ditey"/>
      <sheetName val="Kom dorigu"/>
      <sheetName val="Chor Fiot Cpec Fond"/>
      <sheetName val="Zaosch"/>
      <sheetName val="kryvRig"/>
      <sheetName val="OSVITA"/>
      <sheetName val="Tar"/>
      <sheetName val="Nar.instr"/>
      <sheetName val="DDot"/>
      <sheetName val="Ds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Обсяг помісячного надходження субвенції з державного бюджету до місцевих бюджетів на надання пільг 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</v>
          </cell>
        </row>
        <row r="5">
          <cell r="A5" t="str">
            <v>Код бюджету</v>
          </cell>
          <cell r="B5" t="str">
            <v>Назва адміністративно-територіальної одиниці</v>
          </cell>
          <cell r="C5" t="str">
            <v>січень</v>
          </cell>
          <cell r="D5" t="str">
            <v>лютий</v>
          </cell>
          <cell r="E5" t="str">
            <v>березень</v>
          </cell>
          <cell r="F5" t="str">
            <v>квітень</v>
          </cell>
          <cell r="G5" t="str">
            <v>травень</v>
          </cell>
        </row>
        <row r="6">
          <cell r="A6" t="str">
            <v>О1100000000</v>
          </cell>
          <cell r="B6" t="str">
            <v>бюджет Автономної Республіки Крим</v>
          </cell>
          <cell r="C6">
            <v>2463.5419999999999</v>
          </cell>
          <cell r="D6">
            <v>5004.6750000000002</v>
          </cell>
          <cell r="E6">
            <v>4874.01</v>
          </cell>
          <cell r="F6">
            <v>6713.2</v>
          </cell>
          <cell r="G6">
            <v>5483.6</v>
          </cell>
        </row>
        <row r="7">
          <cell r="A7" t="str">
            <v>О2100000000</v>
          </cell>
          <cell r="B7" t="str">
            <v>обласний бюджет Вiнницької області</v>
          </cell>
          <cell r="C7">
            <v>5585.9549999999999</v>
          </cell>
          <cell r="D7">
            <v>5130.4480000000003</v>
          </cell>
          <cell r="E7">
            <v>5614.5339999999997</v>
          </cell>
          <cell r="F7">
            <v>7821.4</v>
          </cell>
          <cell r="G7">
            <v>4676.6000000000004</v>
          </cell>
        </row>
        <row r="8">
          <cell r="A8" t="str">
            <v>О3100000000</v>
          </cell>
          <cell r="B8" t="str">
            <v>обласний бюджет Волинської області</v>
          </cell>
          <cell r="C8">
            <v>3419.413</v>
          </cell>
          <cell r="D8">
            <v>4547.1629999999996</v>
          </cell>
          <cell r="E8">
            <v>4267.8410000000003</v>
          </cell>
          <cell r="F8">
            <v>5180.2</v>
          </cell>
          <cell r="G8">
            <v>3258.4</v>
          </cell>
        </row>
        <row r="9">
          <cell r="A9" t="str">
            <v>О4100000000</v>
          </cell>
          <cell r="B9" t="str">
            <v>обласний бюджет Днiпропетровської області</v>
          </cell>
          <cell r="C9">
            <v>8288.7270000000008</v>
          </cell>
          <cell r="D9">
            <v>20991.351999999999</v>
          </cell>
          <cell r="E9">
            <v>16903.654999999999</v>
          </cell>
          <cell r="F9">
            <v>23535.787</v>
          </cell>
          <cell r="G9">
            <v>12935.2</v>
          </cell>
        </row>
        <row r="10">
          <cell r="A10" t="str">
            <v>О5100000000</v>
          </cell>
          <cell r="B10" t="str">
            <v>обласний бюджет Донецької області</v>
          </cell>
          <cell r="C10">
            <v>11729.522000000001</v>
          </cell>
          <cell r="D10">
            <v>19530.755000000001</v>
          </cell>
          <cell r="E10">
            <v>19355.436000000002</v>
          </cell>
          <cell r="F10">
            <v>26008.7</v>
          </cell>
          <cell r="G10">
            <v>15778.6</v>
          </cell>
        </row>
        <row r="11">
          <cell r="A11" t="str">
            <v>О6100000000</v>
          </cell>
          <cell r="B11" t="str">
            <v>обласний бюджет Житомирської області</v>
          </cell>
          <cell r="C11">
            <v>3202.2750000000001</v>
          </cell>
          <cell r="D11">
            <v>6561.0010000000002</v>
          </cell>
          <cell r="E11">
            <v>5316.2150000000001</v>
          </cell>
          <cell r="F11">
            <v>7407.8</v>
          </cell>
          <cell r="G11">
            <v>4605.7</v>
          </cell>
        </row>
        <row r="12">
          <cell r="A12" t="str">
            <v>О7100000000</v>
          </cell>
          <cell r="B12" t="str">
            <v>обласний бюджет Закарпатської області</v>
          </cell>
          <cell r="C12">
            <v>1513.9649999999999</v>
          </cell>
          <cell r="D12">
            <v>1806.577</v>
          </cell>
          <cell r="E12">
            <v>4712.2439999999997</v>
          </cell>
          <cell r="F12">
            <v>4277.8</v>
          </cell>
          <cell r="G12">
            <v>1586.9</v>
          </cell>
        </row>
        <row r="13">
          <cell r="A13" t="str">
            <v>О8100000000</v>
          </cell>
          <cell r="B13" t="str">
            <v>обласний бюджет Запорiзької області</v>
          </cell>
          <cell r="C13">
            <v>3867.2069999999999</v>
          </cell>
          <cell r="D13">
            <v>7903.7089999999998</v>
          </cell>
          <cell r="E13">
            <v>7399.4160000000002</v>
          </cell>
          <cell r="F13">
            <v>9874.5</v>
          </cell>
          <cell r="G13">
            <v>7155.4</v>
          </cell>
        </row>
        <row r="14">
          <cell r="A14" t="str">
            <v>О9100000000</v>
          </cell>
          <cell r="B14" t="str">
            <v>обласний бюджет Iвано-Франкiвської області</v>
          </cell>
          <cell r="C14">
            <v>3578.223</v>
          </cell>
          <cell r="D14">
            <v>5867.2309999999998</v>
          </cell>
          <cell r="E14">
            <v>6297.893</v>
          </cell>
          <cell r="F14">
            <v>9563.7000000000007</v>
          </cell>
          <cell r="G14">
            <v>3616.2</v>
          </cell>
        </row>
        <row r="15">
          <cell r="A15">
            <v>10100000000</v>
          </cell>
          <cell r="B15" t="str">
            <v>обласний бюджет Київської області</v>
          </cell>
          <cell r="C15">
            <v>10302.385</v>
          </cell>
          <cell r="D15">
            <v>16146.352999999999</v>
          </cell>
          <cell r="E15">
            <v>13833.255999999999</v>
          </cell>
          <cell r="F15">
            <v>18290.400000000001</v>
          </cell>
          <cell r="G15">
            <v>7404.9</v>
          </cell>
        </row>
        <row r="16">
          <cell r="A16">
            <v>11100000000</v>
          </cell>
          <cell r="B16" t="str">
            <v>обласний бюджет Кiровоградської області</v>
          </cell>
          <cell r="C16">
            <v>3580.96</v>
          </cell>
          <cell r="D16">
            <v>4993.7330000000002</v>
          </cell>
          <cell r="E16">
            <v>3976.05</v>
          </cell>
          <cell r="F16">
            <v>7419.8</v>
          </cell>
          <cell r="G16">
            <v>5284.3</v>
          </cell>
        </row>
        <row r="17">
          <cell r="A17">
            <v>12100000000</v>
          </cell>
          <cell r="B17" t="str">
            <v>обласний бюджет Луганської області</v>
          </cell>
          <cell r="C17">
            <v>2843.239</v>
          </cell>
          <cell r="D17">
            <v>8978.6</v>
          </cell>
          <cell r="E17">
            <v>6927.87</v>
          </cell>
          <cell r="F17">
            <v>9087.1</v>
          </cell>
          <cell r="G17">
            <v>6148.4</v>
          </cell>
        </row>
        <row r="18">
          <cell r="A18">
            <v>13100000000</v>
          </cell>
          <cell r="B18" t="str">
            <v>обласний бюджет Львiвської області</v>
          </cell>
          <cell r="C18">
            <v>13665.8</v>
          </cell>
          <cell r="D18">
            <v>12546.388000000001</v>
          </cell>
          <cell r="E18">
            <v>13924.588</v>
          </cell>
          <cell r="F18">
            <v>16320</v>
          </cell>
          <cell r="G18">
            <v>5542.7</v>
          </cell>
        </row>
        <row r="19">
          <cell r="A19">
            <v>14100000000</v>
          </cell>
          <cell r="B19" t="str">
            <v>обласний бюджет Миколаївської області</v>
          </cell>
          <cell r="C19">
            <v>1582.5519999999999</v>
          </cell>
          <cell r="D19">
            <v>4228.6229999999996</v>
          </cell>
          <cell r="E19">
            <v>4112.8190000000004</v>
          </cell>
          <cell r="F19">
            <v>5079.6000000000004</v>
          </cell>
          <cell r="G19">
            <v>4261.3</v>
          </cell>
        </row>
        <row r="20">
          <cell r="A20">
            <v>15100000000</v>
          </cell>
          <cell r="B20" t="str">
            <v>обласний бюджет Одеської області</v>
          </cell>
          <cell r="C20">
            <v>3570.1010000000001</v>
          </cell>
          <cell r="D20">
            <v>8569.5969999999998</v>
          </cell>
          <cell r="E20">
            <v>7127.8249999999998</v>
          </cell>
          <cell r="F20">
            <v>11636.5</v>
          </cell>
          <cell r="G20">
            <v>10163.4</v>
          </cell>
        </row>
        <row r="21">
          <cell r="A21">
            <v>16100000000</v>
          </cell>
          <cell r="B21" t="str">
            <v>обласний бюджет Полтавської області</v>
          </cell>
          <cell r="C21">
            <v>5666.1139999999996</v>
          </cell>
          <cell r="D21">
            <v>6422.4319999999998</v>
          </cell>
          <cell r="E21">
            <v>7489.7539999999999</v>
          </cell>
          <cell r="F21">
            <v>15258.1</v>
          </cell>
          <cell r="G21">
            <v>5827</v>
          </cell>
        </row>
        <row r="22">
          <cell r="A22">
            <v>17100000000</v>
          </cell>
          <cell r="B22" t="str">
            <v>обласний бюджет Рiвненської області</v>
          </cell>
          <cell r="C22">
            <v>1969.902</v>
          </cell>
          <cell r="D22">
            <v>3336.444</v>
          </cell>
          <cell r="E22">
            <v>5380.4470000000001</v>
          </cell>
          <cell r="F22">
            <v>5543.9</v>
          </cell>
          <cell r="G22">
            <v>2982.7</v>
          </cell>
        </row>
        <row r="23">
          <cell r="A23">
            <v>18100000000</v>
          </cell>
          <cell r="B23" t="str">
            <v>обласний бюджет Сумської області</v>
          </cell>
          <cell r="C23">
            <v>4169.5280000000002</v>
          </cell>
          <cell r="D23">
            <v>3622.9929999999999</v>
          </cell>
          <cell r="E23">
            <v>7895.424</v>
          </cell>
          <cell r="F23">
            <v>8377.1</v>
          </cell>
          <cell r="G23">
            <v>4032.7</v>
          </cell>
        </row>
        <row r="24">
          <cell r="A24">
            <v>19100000000</v>
          </cell>
          <cell r="B24" t="str">
            <v>обласний бюджет Тернопiльської області</v>
          </cell>
          <cell r="C24">
            <v>3701.9160000000002</v>
          </cell>
          <cell r="D24">
            <v>4896.8559999999998</v>
          </cell>
          <cell r="E24">
            <v>5147.2650000000003</v>
          </cell>
          <cell r="F24">
            <v>6839.9</v>
          </cell>
          <cell r="G24">
            <v>1830.2</v>
          </cell>
        </row>
        <row r="25">
          <cell r="A25">
            <v>20100000000</v>
          </cell>
          <cell r="B25" t="str">
            <v>обласний бюджет Харкiвської області</v>
          </cell>
          <cell r="C25">
            <v>8386.9330000000009</v>
          </cell>
          <cell r="D25">
            <v>11698.075000000001</v>
          </cell>
          <cell r="E25">
            <v>14592.047</v>
          </cell>
          <cell r="F25">
            <v>27208.2</v>
          </cell>
          <cell r="G25">
            <v>13691.3</v>
          </cell>
        </row>
        <row r="26">
          <cell r="A26">
            <v>21100000000</v>
          </cell>
          <cell r="B26" t="str">
            <v>обласний бюджет Херсонської області</v>
          </cell>
          <cell r="C26">
            <v>2200.9679999999998</v>
          </cell>
          <cell r="D26">
            <v>3252.5390000000002</v>
          </cell>
          <cell r="E26">
            <v>3255.58</v>
          </cell>
          <cell r="F26">
            <v>5299.7</v>
          </cell>
          <cell r="G26">
            <v>3272.2</v>
          </cell>
        </row>
        <row r="27">
          <cell r="A27">
            <v>22100000000</v>
          </cell>
          <cell r="B27" t="str">
            <v>обласний бюджет Хмельницької області</v>
          </cell>
          <cell r="C27">
            <v>4049.5320000000002</v>
          </cell>
          <cell r="D27">
            <v>6627.4</v>
          </cell>
          <cell r="E27">
            <v>4533.01</v>
          </cell>
          <cell r="F27">
            <v>8290.9</v>
          </cell>
          <cell r="G27">
            <v>5960.3</v>
          </cell>
        </row>
        <row r="28">
          <cell r="A28">
            <v>23100000000</v>
          </cell>
          <cell r="B28" t="str">
            <v>обласний бюджет Черкаської області</v>
          </cell>
          <cell r="C28">
            <v>5316.2910000000002</v>
          </cell>
          <cell r="D28">
            <v>6217.3370000000004</v>
          </cell>
          <cell r="E28">
            <v>6195.89</v>
          </cell>
          <cell r="F28">
            <v>10165</v>
          </cell>
          <cell r="G28">
            <v>4770.5</v>
          </cell>
        </row>
        <row r="29">
          <cell r="A29">
            <v>24100000000</v>
          </cell>
          <cell r="B29" t="str">
            <v>обласний бюджет Чернiвецької області</v>
          </cell>
          <cell r="C29">
            <v>1761.75</v>
          </cell>
          <cell r="D29">
            <v>2010.7829999999999</v>
          </cell>
          <cell r="E29">
            <v>1999.8030000000001</v>
          </cell>
          <cell r="F29">
            <v>3410.4</v>
          </cell>
          <cell r="G29">
            <v>2092.5</v>
          </cell>
        </row>
        <row r="30">
          <cell r="A30">
            <v>25100000000</v>
          </cell>
          <cell r="B30" t="str">
            <v>обласний бюджет Чернiгiвецької області</v>
          </cell>
          <cell r="C30">
            <v>4501.0339999999997</v>
          </cell>
          <cell r="D30">
            <v>5828.5460000000003</v>
          </cell>
          <cell r="E30">
            <v>5312.768</v>
          </cell>
          <cell r="F30">
            <v>8541</v>
          </cell>
          <cell r="G30">
            <v>4831.6000000000004</v>
          </cell>
        </row>
        <row r="31">
          <cell r="A31">
            <v>26000000000</v>
          </cell>
          <cell r="B31" t="str">
            <v>м.Київ</v>
          </cell>
          <cell r="C31">
            <v>4478.4290000000001</v>
          </cell>
          <cell r="D31">
            <v>7686.2479999999996</v>
          </cell>
          <cell r="E31">
            <v>8581.6080000000002</v>
          </cell>
          <cell r="F31">
            <v>12592.5</v>
          </cell>
          <cell r="G31">
            <v>10211.1</v>
          </cell>
        </row>
        <row r="32">
          <cell r="A32">
            <v>27000000000</v>
          </cell>
          <cell r="B32" t="str">
            <v>м.Севастополь</v>
          </cell>
          <cell r="C32">
            <v>656.43700000000001</v>
          </cell>
          <cell r="D32">
            <v>1870.8869999999999</v>
          </cell>
          <cell r="E32">
            <v>1073.652</v>
          </cell>
          <cell r="F32">
            <v>1527.6130000000001</v>
          </cell>
          <cell r="G32">
            <v>1254.8</v>
          </cell>
        </row>
        <row r="33">
          <cell r="B33" t="str">
            <v xml:space="preserve">Всього </v>
          </cell>
          <cell r="C33">
            <v>126052.70000000001</v>
          </cell>
          <cell r="D33">
            <v>196276.74499999997</v>
          </cell>
          <cell r="E33">
            <v>196100.90000000005</v>
          </cell>
          <cell r="F33">
            <v>281270.80000000005</v>
          </cell>
          <cell r="G33">
            <v>158658.49999999997</v>
          </cell>
        </row>
        <row r="38">
          <cell r="C38">
            <v>126052.7</v>
          </cell>
          <cell r="D38">
            <v>196276.74499999997</v>
          </cell>
          <cell r="E38">
            <v>196100.9</v>
          </cell>
          <cell r="F38">
            <v>281270.8</v>
          </cell>
          <cell r="G38">
            <v>158658.5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 "/>
      <sheetName val="ВАТ"/>
      <sheetName val="ВАТ_фил"/>
      <sheetName val="383,40ч"/>
      <sheetName val="383,40т"/>
      <sheetName val="686,00"/>
      <sheetName val="област"/>
      <sheetName val="Сторно"/>
      <sheetName val="Пряма_труба"/>
      <sheetName val="БАЗА   (2)"/>
      <sheetName val="БАЗА   (3)"/>
      <sheetName val="БАЗА   (5)"/>
      <sheetName val="БАЗА  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3"/>
    </sheetNames>
    <sheetDataSet>
      <sheetData sheetId="0" refreshError="1">
        <row r="1">
          <cell r="D1" t="str">
            <v>Баланс грошових доходiв i витрат населення Украјни у</v>
          </cell>
          <cell r="K1" t="str">
            <v>GOD</v>
          </cell>
        </row>
        <row r="2">
          <cell r="K2">
            <v>1993</v>
          </cell>
          <cell r="L2" t="str">
            <v>роцi</v>
          </cell>
        </row>
        <row r="3">
          <cell r="N3" t="str">
            <v>(млрд.крб)</v>
          </cell>
        </row>
        <row r="5">
          <cell r="A5" t="str">
            <v>А. ГРОШОВI ДОХОДИ</v>
          </cell>
        </row>
        <row r="6">
          <cell r="A6" t="str">
            <v>1.Заробiтна плата</v>
          </cell>
        </row>
        <row r="7">
          <cell r="A7" t="str">
            <v>2.Оплата працi робiтникiв</v>
          </cell>
        </row>
        <row r="8">
          <cell r="A8" t="str">
            <v xml:space="preserve">  кооперативiв</v>
          </cell>
        </row>
        <row r="9">
          <cell r="A9" t="str">
            <v>3.Доходи робiтникiв та служ-</v>
          </cell>
        </row>
        <row r="10">
          <cell r="A10" t="str">
            <v xml:space="preserve">  бовцiв вiд пiдприїмств та</v>
          </cell>
        </row>
        <row r="11">
          <cell r="A11" t="str">
            <v xml:space="preserve">  органiзацiй крiм зар.плати</v>
          </cell>
        </row>
        <row r="12">
          <cell r="A12" t="str">
            <v xml:space="preserve">4.Грошовi доходи вiд   </v>
          </cell>
        </row>
        <row r="13">
          <cell r="A13" t="str">
            <v xml:space="preserve">  колгоспiв            </v>
          </cell>
        </row>
        <row r="14">
          <cell r="A14" t="str">
            <v>5.Надходження вiд продажу</v>
          </cell>
        </row>
        <row r="15">
          <cell r="A15" t="str">
            <v xml:space="preserve">  продуктiв сiльсьгого госп.</v>
          </cell>
        </row>
        <row r="16">
          <cell r="A16" t="str">
            <v>Всього трудових доходiв</v>
          </cell>
        </row>
        <row r="17">
          <cell r="A17" t="str">
            <v>(рядки 1+2+3+4+5)</v>
          </cell>
        </row>
        <row r="18">
          <cell r="A18" t="str">
            <v>6.Пенсiј, допомоги,стипендiј</v>
          </cell>
        </row>
        <row r="19">
          <cell r="A19" t="str">
            <v xml:space="preserve">  та iншi надходження</v>
          </cell>
        </row>
        <row r="20">
          <cell r="A20" t="str">
            <v xml:space="preserve">     в тому числi:</v>
          </cell>
        </row>
        <row r="21">
          <cell r="A21" t="str">
            <v xml:space="preserve"> пенсiј, допомоги, стипендiј</v>
          </cell>
        </row>
        <row r="22">
          <cell r="A22" t="str">
            <v>Баланс</v>
          </cell>
        </row>
        <row r="23">
          <cell r="A23" t="str">
            <v>Б.ВИТРАТИ ТА ЗАОЩАДЖЕННЯ</v>
          </cell>
        </row>
        <row r="24">
          <cell r="A24" t="str">
            <v>1.Покупка товарiв та оплата</v>
          </cell>
        </row>
        <row r="25">
          <cell r="A25" t="str">
            <v xml:space="preserve">  послуг</v>
          </cell>
        </row>
        <row r="26">
          <cell r="A26" t="str">
            <v xml:space="preserve">    в тому числi:</v>
          </cell>
        </row>
        <row r="27">
          <cell r="A27" t="str">
            <v xml:space="preserve"> покупка товарiв       </v>
          </cell>
        </row>
        <row r="28">
          <cell r="A28" t="str">
            <v xml:space="preserve"> оплата послуг         </v>
          </cell>
        </row>
        <row r="29">
          <cell r="A29" t="str">
            <v>2.Обов'язковi платежi та</v>
          </cell>
        </row>
        <row r="30">
          <cell r="A30" t="str">
            <v xml:space="preserve">  добровiльнi внески</v>
          </cell>
        </row>
        <row r="31">
          <cell r="A31" t="str">
            <v xml:space="preserve">       iз них:</v>
          </cell>
        </row>
        <row r="32">
          <cell r="A32" t="str">
            <v xml:space="preserve"> прибутковий податок з </v>
          </cell>
        </row>
        <row r="33">
          <cell r="A33" t="str">
            <v xml:space="preserve"> населення             </v>
          </cell>
        </row>
        <row r="34">
          <cell r="A34" t="str">
            <v>3.Прирiст вкладiв,придбання</v>
          </cell>
        </row>
        <row r="35">
          <cell r="A35" t="str">
            <v xml:space="preserve">  облiгацiй Державној внутр.</v>
          </cell>
        </row>
        <row r="36">
          <cell r="A36" t="str">
            <v xml:space="preserve">  позики,iнш.цiнних паперiв  </v>
          </cell>
        </row>
        <row r="37">
          <cell r="A37" t="str">
            <v>Всього</v>
          </cell>
        </row>
        <row r="38">
          <cell r="A38" t="str">
            <v xml:space="preserve">В. Перевищення доходiв над </v>
          </cell>
        </row>
        <row r="39">
          <cell r="A39" t="str">
            <v xml:space="preserve">   витратами</v>
          </cell>
        </row>
        <row r="40">
          <cell r="A40" t="str">
            <v>Баланс</v>
          </cell>
        </row>
        <row r="41">
          <cell r="A41" t="str">
            <v>_x000C_</v>
          </cell>
        </row>
        <row r="46">
          <cell r="A46" t="str">
            <v>А. ГРОШОВI ДОХОДИ</v>
          </cell>
        </row>
        <row r="47">
          <cell r="A47" t="str">
            <v>1.Заробiтна плата</v>
          </cell>
        </row>
        <row r="48">
          <cell r="A48" t="str">
            <v>2.Оплата працi робiтникiв</v>
          </cell>
        </row>
        <row r="49">
          <cell r="A49" t="str">
            <v xml:space="preserve">  кооперативiв</v>
          </cell>
        </row>
        <row r="50">
          <cell r="A50" t="str">
            <v>3.Доходи робiтникiв та служ-</v>
          </cell>
        </row>
        <row r="51">
          <cell r="A51" t="str">
            <v xml:space="preserve">  бовцiв вiд пiдприїмств та</v>
          </cell>
        </row>
        <row r="52">
          <cell r="A52" t="str">
            <v xml:space="preserve">  органiзацiй крiм зар.плати</v>
          </cell>
        </row>
        <row r="53">
          <cell r="A53" t="str">
            <v xml:space="preserve">4.Грошовi доходи вiд   </v>
          </cell>
        </row>
        <row r="54">
          <cell r="A54" t="str">
            <v xml:space="preserve">  колгоспiв            </v>
          </cell>
        </row>
        <row r="55">
          <cell r="A55" t="str">
            <v>5.Надходження вiд продажу</v>
          </cell>
        </row>
        <row r="56">
          <cell r="A56" t="str">
            <v xml:space="preserve">  продуктiв сiльсьгого госп.</v>
          </cell>
        </row>
        <row r="57">
          <cell r="A57" t="str">
            <v>Всього трудових доходiв</v>
          </cell>
        </row>
        <row r="58">
          <cell r="A58" t="str">
            <v>(рядки 1+2+3+4+5)</v>
          </cell>
        </row>
        <row r="59">
          <cell r="A59" t="str">
            <v>6.Пенсiј, допомоги,стипендiј</v>
          </cell>
        </row>
        <row r="60">
          <cell r="A60" t="str">
            <v xml:space="preserve">  та iншi надходження</v>
          </cell>
        </row>
        <row r="61">
          <cell r="A61" t="str">
            <v xml:space="preserve">     в тому числi:</v>
          </cell>
        </row>
        <row r="62">
          <cell r="A62" t="str">
            <v xml:space="preserve"> пенсiј, допомоги, стипендiј</v>
          </cell>
        </row>
        <row r="63">
          <cell r="A63" t="str">
            <v>Баланс</v>
          </cell>
        </row>
        <row r="64">
          <cell r="A64" t="str">
            <v>Б.ВИТРАТИ ТА ЗАОЩАДЖЕННЯ</v>
          </cell>
        </row>
        <row r="65">
          <cell r="A65" t="str">
            <v>1.Покупка товарiв та оплата</v>
          </cell>
        </row>
        <row r="66">
          <cell r="A66" t="str">
            <v xml:space="preserve">  послуг</v>
          </cell>
        </row>
        <row r="67">
          <cell r="A67" t="str">
            <v xml:space="preserve">    в тому числi:</v>
          </cell>
        </row>
        <row r="68">
          <cell r="A68" t="str">
            <v xml:space="preserve"> покупка товарiв       </v>
          </cell>
        </row>
        <row r="69">
          <cell r="A69" t="str">
            <v xml:space="preserve"> оплата послуг         </v>
          </cell>
        </row>
        <row r="70">
          <cell r="A70" t="str">
            <v>2.Обов'язковi платежi та</v>
          </cell>
        </row>
        <row r="71">
          <cell r="A71" t="str">
            <v xml:space="preserve">  добровiльнi внески</v>
          </cell>
        </row>
        <row r="72">
          <cell r="A72" t="str">
            <v xml:space="preserve">       iз них:</v>
          </cell>
        </row>
        <row r="73">
          <cell r="A73" t="str">
            <v xml:space="preserve"> прибутковий податок з </v>
          </cell>
        </row>
        <row r="74">
          <cell r="A74" t="str">
            <v xml:space="preserve"> населення             </v>
          </cell>
        </row>
        <row r="75">
          <cell r="A75" t="str">
            <v>3.Прирiст вкладiв,придбання</v>
          </cell>
        </row>
        <row r="76">
          <cell r="A76" t="str">
            <v xml:space="preserve">  облiгацiй Державној внутр.</v>
          </cell>
        </row>
        <row r="77">
          <cell r="A77" t="str">
            <v xml:space="preserve">  позики,iнш.цiнних паперiв  </v>
          </cell>
        </row>
        <row r="78">
          <cell r="A78" t="str">
            <v>Всього</v>
          </cell>
        </row>
        <row r="79">
          <cell r="A79" t="str">
            <v xml:space="preserve">В. Перевищення доходiв над </v>
          </cell>
        </row>
        <row r="80">
          <cell r="A80" t="str">
            <v xml:space="preserve">   витратами</v>
          </cell>
        </row>
        <row r="81">
          <cell r="A81" t="str">
            <v>Баланс</v>
          </cell>
        </row>
        <row r="82">
          <cell r="A82" t="str">
            <v xml:space="preserve">        Довiдково: чисельнiсть населення в</v>
          </cell>
        </row>
        <row r="83">
          <cell r="A83" t="str">
            <v>_x000C_</v>
          </cell>
        </row>
        <row r="88">
          <cell r="A88" t="str">
            <v>А. ГРОШОВI ДОХОДИ</v>
          </cell>
        </row>
        <row r="89">
          <cell r="A89" t="str">
            <v>1.Заробiтна плата</v>
          </cell>
        </row>
        <row r="90">
          <cell r="A90" t="str">
            <v>2.Оплата працi робiтникiв</v>
          </cell>
        </row>
        <row r="91">
          <cell r="A91" t="str">
            <v xml:space="preserve">  кооперативiв</v>
          </cell>
        </row>
        <row r="92">
          <cell r="A92" t="str">
            <v>3.Доходи робiтникiв та служ-</v>
          </cell>
        </row>
        <row r="93">
          <cell r="A93" t="str">
            <v xml:space="preserve">  бовцiв вiд пiдприїмств та</v>
          </cell>
        </row>
        <row r="94">
          <cell r="A94" t="str">
            <v xml:space="preserve">  органiзацiй крiм зар.плати</v>
          </cell>
        </row>
        <row r="95">
          <cell r="A95" t="str">
            <v xml:space="preserve">4.Грошовi доходи вiд   </v>
          </cell>
        </row>
        <row r="96">
          <cell r="A96" t="str">
            <v xml:space="preserve">  колгоспiв            </v>
          </cell>
        </row>
        <row r="97">
          <cell r="A97" t="str">
            <v>5.Надходження вiд продажу</v>
          </cell>
        </row>
        <row r="98">
          <cell r="A98" t="str">
            <v xml:space="preserve">  продуктiв сiльсьгого госп.</v>
          </cell>
        </row>
        <row r="99">
          <cell r="A99" t="str">
            <v>Всього трудових доходiв</v>
          </cell>
        </row>
        <row r="100">
          <cell r="A100" t="str">
            <v>(рядки 1+2+3+4+5)</v>
          </cell>
        </row>
        <row r="101">
          <cell r="A101" t="str">
            <v>6.Пенсiј, допомоги,стипендiј</v>
          </cell>
        </row>
        <row r="102">
          <cell r="A102" t="str">
            <v xml:space="preserve">  та iншi надходження</v>
          </cell>
        </row>
        <row r="103">
          <cell r="A103" t="str">
            <v xml:space="preserve">     в тому числi:</v>
          </cell>
        </row>
        <row r="104">
          <cell r="A104" t="str">
            <v xml:space="preserve"> пенсiј, допомоги, стипендiј</v>
          </cell>
        </row>
        <row r="105">
          <cell r="A105" t="str">
            <v>Баланс</v>
          </cell>
        </row>
        <row r="106">
          <cell r="A106" t="str">
            <v>Б.ВИТРАТИ ТА ЗАОЩАДЖЕННЯ</v>
          </cell>
        </row>
        <row r="107">
          <cell r="A107" t="str">
            <v>1.Покупка товарiв та оплата</v>
          </cell>
        </row>
        <row r="108">
          <cell r="A108" t="str">
            <v xml:space="preserve">  послуг</v>
          </cell>
        </row>
        <row r="109">
          <cell r="A109" t="str">
            <v xml:space="preserve">    в тому числi:</v>
          </cell>
        </row>
        <row r="110">
          <cell r="A110" t="str">
            <v xml:space="preserve"> покупка товарiв       </v>
          </cell>
        </row>
        <row r="111">
          <cell r="A111" t="str">
            <v xml:space="preserve"> оплата послуг         </v>
          </cell>
        </row>
        <row r="112">
          <cell r="A112" t="str">
            <v>2.Обов'язковi платежi та</v>
          </cell>
        </row>
        <row r="113">
          <cell r="A113" t="str">
            <v xml:space="preserve">  добровiльнi внески</v>
          </cell>
        </row>
        <row r="114">
          <cell r="A114" t="str">
            <v xml:space="preserve">       iз них:</v>
          </cell>
        </row>
        <row r="115">
          <cell r="A115" t="str">
            <v xml:space="preserve"> прибутковий податок з </v>
          </cell>
        </row>
        <row r="116">
          <cell r="A116" t="str">
            <v xml:space="preserve"> населення             </v>
          </cell>
        </row>
        <row r="117">
          <cell r="A117" t="str">
            <v>3.Прирiст вкладiв,придбання</v>
          </cell>
        </row>
        <row r="118">
          <cell r="A118" t="str">
            <v xml:space="preserve">  облiгацiй Державној внутр.</v>
          </cell>
        </row>
        <row r="119">
          <cell r="A119" t="str">
            <v xml:space="preserve">  позики,iнш.цiнних паперiв  </v>
          </cell>
        </row>
        <row r="120">
          <cell r="A120" t="str">
            <v>Всього</v>
          </cell>
        </row>
        <row r="121">
          <cell r="A121" t="str">
            <v xml:space="preserve">В. Перевищення доходiв над </v>
          </cell>
        </row>
        <row r="122">
          <cell r="A122" t="str">
            <v xml:space="preserve">   витратами</v>
          </cell>
        </row>
        <row r="123">
          <cell r="A123" t="str">
            <v>Баланс</v>
          </cell>
        </row>
        <row r="124">
          <cell r="A124" t="str">
            <v>_x000C_</v>
          </cell>
        </row>
        <row r="130">
          <cell r="A130" t="str">
            <v>А. ГРОШОВI ДОХОДИ</v>
          </cell>
        </row>
        <row r="131">
          <cell r="A131" t="str">
            <v>1.Заробiтна плата</v>
          </cell>
        </row>
        <row r="132">
          <cell r="A132" t="str">
            <v>2.Оплата працi робiтникiв</v>
          </cell>
        </row>
        <row r="133">
          <cell r="A133" t="str">
            <v xml:space="preserve">  кооперативiв</v>
          </cell>
        </row>
        <row r="134">
          <cell r="A134" t="str">
            <v>3.Доходи робiтникiв та служ-</v>
          </cell>
        </row>
        <row r="135">
          <cell r="A135" t="str">
            <v xml:space="preserve">  бовцiв вiд пiдприїмств та</v>
          </cell>
        </row>
        <row r="136">
          <cell r="A136" t="str">
            <v xml:space="preserve">  органiзацiй крiм зар.плати</v>
          </cell>
        </row>
        <row r="137">
          <cell r="A137" t="str">
            <v xml:space="preserve">4.Грошовi доходи вiд   </v>
          </cell>
        </row>
        <row r="138">
          <cell r="A138" t="str">
            <v xml:space="preserve">  колгоспiв            </v>
          </cell>
        </row>
        <row r="139">
          <cell r="A139" t="str">
            <v>5.Надходження вiд продажу</v>
          </cell>
        </row>
        <row r="140">
          <cell r="A140" t="str">
            <v xml:space="preserve">  продуктiв сiльсьгого госп.</v>
          </cell>
        </row>
        <row r="141">
          <cell r="A141" t="str">
            <v>Всього трудових доходiв</v>
          </cell>
        </row>
        <row r="142">
          <cell r="A142" t="str">
            <v>(рядки 1+2+3+4+5)</v>
          </cell>
        </row>
        <row r="143">
          <cell r="A143" t="str">
            <v>6.Пенсiј, допомоги,стипендiј</v>
          </cell>
        </row>
        <row r="144">
          <cell r="A144" t="str">
            <v xml:space="preserve">  та iншi надходження</v>
          </cell>
        </row>
        <row r="145">
          <cell r="A145" t="str">
            <v xml:space="preserve">     в тому числi:</v>
          </cell>
        </row>
        <row r="146">
          <cell r="A146" t="str">
            <v xml:space="preserve"> пенсiј, допомоги, стипендiј</v>
          </cell>
        </row>
        <row r="147">
          <cell r="A147" t="str">
            <v>Баланс</v>
          </cell>
        </row>
        <row r="148">
          <cell r="A148" t="str">
            <v>Б.ВИТРАТИ ТА ЗАОЩАДЖЕННЯ</v>
          </cell>
        </row>
        <row r="149">
          <cell r="A149" t="str">
            <v>1.Покупка товарiв та оплата</v>
          </cell>
        </row>
        <row r="150">
          <cell r="A150" t="str">
            <v xml:space="preserve">  послуг</v>
          </cell>
        </row>
        <row r="151">
          <cell r="A151" t="str">
            <v xml:space="preserve">    в тому числi:</v>
          </cell>
        </row>
        <row r="152">
          <cell r="A152" t="str">
            <v xml:space="preserve"> покупка товарiв       </v>
          </cell>
        </row>
        <row r="153">
          <cell r="A153" t="str">
            <v xml:space="preserve"> оплата послуг         </v>
          </cell>
        </row>
        <row r="154">
          <cell r="A154" t="str">
            <v>2.Обов'язковi платежi та</v>
          </cell>
        </row>
        <row r="155">
          <cell r="A155" t="str">
            <v xml:space="preserve">  добровiльнi внески</v>
          </cell>
        </row>
        <row r="156">
          <cell r="A156" t="str">
            <v xml:space="preserve">       iз них:</v>
          </cell>
        </row>
        <row r="157">
          <cell r="A157" t="str">
            <v xml:space="preserve"> прибутковий податок з </v>
          </cell>
        </row>
        <row r="158">
          <cell r="A158" t="str">
            <v xml:space="preserve"> населення             </v>
          </cell>
        </row>
        <row r="159">
          <cell r="A159" t="str">
            <v>3.Прирiст вкладiв,придбання</v>
          </cell>
        </row>
        <row r="160">
          <cell r="A160" t="str">
            <v xml:space="preserve">  облiгацiй Державној внутр.</v>
          </cell>
        </row>
        <row r="161">
          <cell r="A161" t="str">
            <v xml:space="preserve">  позики,iнш.цiнних паперiв  </v>
          </cell>
        </row>
        <row r="162">
          <cell r="A162" t="str">
            <v>Всього</v>
          </cell>
        </row>
        <row r="163">
          <cell r="A163" t="str">
            <v xml:space="preserve">В. Перевищення доходiв над </v>
          </cell>
        </row>
        <row r="164">
          <cell r="A164" t="str">
            <v xml:space="preserve">   витратами</v>
          </cell>
        </row>
        <row r="165">
          <cell r="A165" t="str">
            <v>Баланс</v>
          </cell>
        </row>
        <row r="166">
          <cell r="A166" t="str">
            <v>_x000C_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1  поясн"/>
      <sheetName val="Вир_пок (2)"/>
      <sheetName val="Вир_пок"/>
      <sheetName val="3  Ф2"/>
      <sheetName val="4  04_05"/>
      <sheetName val="4а доходи"/>
      <sheetName val="4б Собівартість (транспортув)"/>
      <sheetName val="4б Собівартість (постач)"/>
      <sheetName val="4б Собівартість (скрапл. газ)"/>
      <sheetName val="5  Сб_Адм_Зб"/>
      <sheetName val="6  Інші доходи"/>
      <sheetName val="7  Інші витрати"/>
      <sheetName val="8  Кошт_вд_04"/>
      <sheetName val="9  Кошт_вд_05"/>
      <sheetName val="10  Кошт_вд_06"/>
      <sheetName val="10  Кошт_вд_06 _1_"/>
      <sheetName val="10  Кошт_вд_06 _2_"/>
      <sheetName val="10  Кошт_вд_06 _3_"/>
      <sheetName val="10  Кошт_вд_06 _4_"/>
      <sheetName val="11  Ф1"/>
      <sheetName val="12_Рух_кошт_непр"/>
      <sheetName val="13  95 р"/>
      <sheetName val="14 Коефіцієнтний аналіз"/>
      <sheetName val="15 Рух коштів"/>
      <sheetName val="16 Кап_вкл"/>
      <sheetName val="17 Фін_інв"/>
      <sheetName val="18 Подат"/>
      <sheetName val="19 МТР"/>
      <sheetName val="20 Внутр обор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6">
          <cell r="E6" t="str">
            <v>31 декабря 2005 года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Інструкція"/>
      <sheetName val="0_Загальне"/>
      <sheetName val="Законод"/>
      <sheetName val="01_Доходи"/>
      <sheetName val="02_Видатки"/>
      <sheetName val="03_МТО"/>
      <sheetName val="04_Фін_стійкість"/>
      <sheetName val="05_Фін_план"/>
      <sheetName val="ДРУК"/>
      <sheetName val="Графі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1)423+424"/>
      <sheetName val="Chart_of_accs"/>
    </sheetNames>
    <sheetDataSet>
      <sheetData sheetId="0" refreshError="1"/>
      <sheetData sheetId="1" refreshError="1">
        <row r="2"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</sheetNames>
    <sheetDataSet>
      <sheetData sheetId="0" refreshError="1"/>
      <sheetData sheetId="1" refreshError="1">
        <row r="2">
          <cell r="G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 "/>
      <sheetName val="ВАТ"/>
      <sheetName val="ВАТ_фил"/>
      <sheetName val="210"/>
      <sheetName val="241,5"/>
      <sheetName val="област"/>
      <sheetName val="Сторно"/>
      <sheetName val="Пряма_труба"/>
      <sheetName val="БАЗА   (2)"/>
      <sheetName val="БАЗА   (3)"/>
      <sheetName val="БАЗА   (4)"/>
      <sheetName val="БАЗА   (5)"/>
      <sheetName val="БАЗА   (6)"/>
      <sheetName val="БАЗА   (7)"/>
      <sheetName val="БАЗА   (8)"/>
      <sheetName val="БАЗА   (9)"/>
      <sheetName val="БАЗА   (10)"/>
      <sheetName val="БАЗА   (12)"/>
      <sheetName val="БАЗА   (11)"/>
      <sheetName val="БАЗА   (13)"/>
      <sheetName val="БАЗА   (1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 таб"/>
      <sheetName val="попер_роз"/>
      <sheetName val="попер_роз (4)"/>
      <sheetName val="звед_оптим (2)"/>
      <sheetName val="звед_баз(3)_СА"/>
      <sheetName val="звед_опт(3)_ca"/>
      <sheetName val="звед_баз(4)"/>
      <sheetName val="звед_опт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EA4CA-A029-4BF6-AB33-8C4011BA80D8}">
  <dimension ref="A1:O33"/>
  <sheetViews>
    <sheetView showGridLines="0" tabSelected="1" showRuler="0" zoomScale="110" zoomScaleNormal="110" zoomScalePageLayoutView="55" workbookViewId="0">
      <selection activeCell="B23" sqref="B23"/>
    </sheetView>
  </sheetViews>
  <sheetFormatPr defaultRowHeight="15" x14ac:dyDescent="0.25"/>
  <cols>
    <col min="1" max="1" width="11.28515625" customWidth="1"/>
    <col min="2" max="2" width="12.85546875" customWidth="1"/>
    <col min="3" max="3" width="11.7109375" customWidth="1"/>
    <col min="5" max="5" width="12.7109375" customWidth="1"/>
    <col min="6" max="6" width="12" customWidth="1"/>
  </cols>
  <sheetData>
    <row r="1" spans="1:15" s="648" customFormat="1" ht="11.45" customHeight="1" x14ac:dyDescent="0.25"/>
    <row r="2" spans="1:15" s="77" customFormat="1" ht="125.45" customHeight="1" x14ac:dyDescent="0.35">
      <c r="A2" s="665"/>
      <c r="B2" s="665"/>
      <c r="C2" s="665"/>
      <c r="D2" s="665"/>
      <c r="E2" s="665"/>
      <c r="F2" s="665"/>
      <c r="G2" s="666"/>
      <c r="H2" s="666"/>
      <c r="I2" s="666"/>
      <c r="J2" s="666"/>
      <c r="K2" s="666"/>
      <c r="L2" s="666"/>
      <c r="M2" s="666"/>
      <c r="N2" s="666"/>
      <c r="O2" s="666"/>
    </row>
    <row r="3" spans="1:15" s="77" customFormat="1" ht="25.5" customHeight="1" x14ac:dyDescent="0.25">
      <c r="A3" s="664" t="s">
        <v>769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</row>
    <row r="4" spans="1:15" x14ac:dyDescent="0.25">
      <c r="A4" s="664"/>
      <c r="B4" s="664"/>
      <c r="C4" s="664"/>
      <c r="D4" s="664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</row>
    <row r="5" spans="1:15" x14ac:dyDescent="0.25">
      <c r="A5" s="664"/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</row>
    <row r="6" spans="1:15" x14ac:dyDescent="0.25">
      <c r="A6" s="664"/>
      <c r="B6" s="664"/>
      <c r="C6" s="664"/>
      <c r="D6" s="664"/>
      <c r="E6" s="664"/>
      <c r="F6" s="664"/>
      <c r="G6" s="664"/>
      <c r="H6" s="664"/>
      <c r="I6" s="664"/>
      <c r="J6" s="664"/>
      <c r="K6" s="664"/>
      <c r="L6" s="664"/>
      <c r="M6" s="664"/>
      <c r="N6" s="664"/>
      <c r="O6" s="664"/>
    </row>
    <row r="7" spans="1:15" x14ac:dyDescent="0.25">
      <c r="A7" s="664"/>
      <c r="B7" s="664"/>
      <c r="C7" s="664"/>
      <c r="D7" s="664"/>
      <c r="E7" s="664"/>
      <c r="F7" s="664"/>
      <c r="G7" s="664"/>
      <c r="H7" s="664"/>
      <c r="I7" s="664"/>
      <c r="J7" s="664"/>
      <c r="K7" s="664"/>
      <c r="L7" s="664"/>
      <c r="M7" s="664"/>
      <c r="N7" s="664"/>
      <c r="O7" s="664"/>
    </row>
    <row r="8" spans="1:15" x14ac:dyDescent="0.25">
      <c r="A8" s="664"/>
      <c r="B8" s="664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4"/>
      <c r="N8" s="664"/>
      <c r="O8" s="664"/>
    </row>
    <row r="9" spans="1:15" x14ac:dyDescent="0.25">
      <c r="A9" s="664"/>
      <c r="B9" s="664"/>
      <c r="C9" s="664"/>
      <c r="D9" s="664"/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4"/>
    </row>
    <row r="10" spans="1:15" x14ac:dyDescent="0.25">
      <c r="A10" s="664"/>
      <c r="B10" s="664"/>
      <c r="C10" s="664"/>
      <c r="D10" s="664"/>
      <c r="E10" s="664"/>
      <c r="F10" s="664"/>
      <c r="G10" s="664"/>
      <c r="H10" s="664"/>
      <c r="I10" s="664"/>
      <c r="J10" s="664"/>
      <c r="K10" s="664"/>
      <c r="L10" s="664"/>
      <c r="M10" s="664"/>
      <c r="N10" s="664"/>
      <c r="O10" s="664"/>
    </row>
    <row r="11" spans="1:15" x14ac:dyDescent="0.25">
      <c r="A11" s="664"/>
      <c r="B11" s="664"/>
      <c r="C11" s="664"/>
      <c r="D11" s="664"/>
      <c r="E11" s="664"/>
      <c r="F11" s="664"/>
      <c r="G11" s="664"/>
      <c r="H11" s="664"/>
      <c r="I11" s="664"/>
      <c r="J11" s="664"/>
      <c r="K11" s="664"/>
      <c r="L11" s="664"/>
      <c r="M11" s="664"/>
      <c r="N11" s="664"/>
      <c r="O11" s="664"/>
    </row>
    <row r="12" spans="1:15" x14ac:dyDescent="0.25">
      <c r="A12" s="664"/>
      <c r="B12" s="664"/>
      <c r="C12" s="664"/>
      <c r="D12" s="664"/>
      <c r="E12" s="664"/>
      <c r="F12" s="664"/>
      <c r="G12" s="664"/>
      <c r="H12" s="664"/>
      <c r="I12" s="664"/>
      <c r="J12" s="664"/>
      <c r="K12" s="664"/>
      <c r="L12" s="664"/>
      <c r="M12" s="664"/>
      <c r="N12" s="664"/>
      <c r="O12" s="664"/>
    </row>
    <row r="13" spans="1:15" x14ac:dyDescent="0.25">
      <c r="A13" s="664"/>
      <c r="B13" s="664"/>
      <c r="C13" s="664"/>
      <c r="D13" s="664"/>
      <c r="E13" s="664"/>
      <c r="F13" s="664"/>
      <c r="G13" s="664"/>
      <c r="H13" s="664"/>
      <c r="I13" s="664"/>
      <c r="J13" s="664"/>
      <c r="K13" s="664"/>
      <c r="L13" s="664"/>
      <c r="M13" s="664"/>
      <c r="N13" s="664"/>
      <c r="O13" s="664"/>
    </row>
    <row r="14" spans="1:15" x14ac:dyDescent="0.25">
      <c r="A14" s="664"/>
      <c r="B14" s="664"/>
      <c r="C14" s="66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64"/>
      <c r="O14" s="664"/>
    </row>
    <row r="15" spans="1:15" x14ac:dyDescent="0.25">
      <c r="A15" s="664"/>
      <c r="B15" s="664"/>
      <c r="C15" s="664"/>
      <c r="D15" s="664"/>
      <c r="E15" s="664"/>
      <c r="F15" s="664"/>
      <c r="G15" s="664"/>
      <c r="H15" s="664"/>
      <c r="I15" s="664"/>
      <c r="J15" s="664"/>
      <c r="K15" s="664"/>
      <c r="L15" s="664"/>
      <c r="M15" s="664"/>
      <c r="N15" s="664"/>
      <c r="O15" s="664"/>
    </row>
    <row r="16" spans="1:15" ht="22.15" customHeight="1" x14ac:dyDescent="0.25">
      <c r="A16" s="664"/>
      <c r="B16" s="664"/>
      <c r="C16" s="664"/>
      <c r="D16" s="664"/>
      <c r="E16" s="664"/>
      <c r="F16" s="664"/>
      <c r="G16" s="664"/>
      <c r="H16" s="664"/>
      <c r="I16" s="664"/>
      <c r="J16" s="664"/>
      <c r="K16" s="664"/>
      <c r="L16" s="664"/>
      <c r="M16" s="664"/>
      <c r="N16" s="664"/>
      <c r="O16" s="664"/>
    </row>
    <row r="17" spans="1:15" ht="10.5" customHeight="1" x14ac:dyDescent="0.25">
      <c r="A17" s="495"/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</row>
    <row r="19" spans="1:15" ht="15.6" customHeight="1" x14ac:dyDescent="0.25">
      <c r="A19" s="663" t="s">
        <v>741</v>
      </c>
      <c r="B19" s="663"/>
      <c r="C19" s="663"/>
      <c r="D19" s="663"/>
      <c r="E19" s="663"/>
      <c r="F19" s="663"/>
      <c r="G19" s="663"/>
      <c r="H19" s="663"/>
      <c r="I19" s="663"/>
      <c r="J19" s="663"/>
      <c r="K19" s="663"/>
      <c r="L19" s="663"/>
      <c r="M19" s="663"/>
      <c r="N19" s="663"/>
      <c r="O19" s="663"/>
    </row>
    <row r="20" spans="1:15" s="77" customFormat="1" ht="56.45" customHeight="1" x14ac:dyDescent="0.25">
      <c r="A20" s="663"/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</row>
    <row r="23" spans="1:15" x14ac:dyDescent="0.25">
      <c r="D23" t="s">
        <v>701</v>
      </c>
    </row>
    <row r="26" spans="1:15" x14ac:dyDescent="0.25">
      <c r="C26" t="s">
        <v>0</v>
      </c>
    </row>
    <row r="30" spans="1:15" x14ac:dyDescent="0.25">
      <c r="E30" t="s">
        <v>768</v>
      </c>
    </row>
    <row r="33" spans="3:3" x14ac:dyDescent="0.25">
      <c r="C33" t="s">
        <v>701</v>
      </c>
    </row>
  </sheetData>
  <mergeCells count="4">
    <mergeCell ref="A19:O20"/>
    <mergeCell ref="A3:O16"/>
    <mergeCell ref="A2:F2"/>
    <mergeCell ref="G2:O2"/>
  </mergeCells>
  <pageMargins left="0.7" right="0.7" top="0.75" bottom="0.75" header="0.3" footer="0.3"/>
  <pageSetup paperSize="9" scale="5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79D8-E5F1-4D66-B154-4BF2C7D4BB46}">
  <sheetPr>
    <tabColor rgb="FF0070C0"/>
  </sheetPr>
  <dimension ref="A1:AS24"/>
  <sheetViews>
    <sheetView showGridLines="0" view="pageBreakPreview" zoomScale="70" zoomScaleNormal="100" zoomScaleSheetLayoutView="70" workbookViewId="0">
      <selection activeCell="K4" sqref="K4"/>
    </sheetView>
  </sheetViews>
  <sheetFormatPr defaultColWidth="8.85546875" defaultRowHeight="15" x14ac:dyDescent="0.25"/>
  <cols>
    <col min="1" max="1" width="8.85546875" style="135"/>
    <col min="2" max="2" width="40.140625" style="135" customWidth="1"/>
    <col min="3" max="3" width="25.140625" style="135" customWidth="1"/>
    <col min="4" max="4" width="25.7109375" style="135" customWidth="1"/>
    <col min="5" max="5" width="28.7109375" style="135" customWidth="1"/>
    <col min="6" max="6" width="27.140625" style="135" customWidth="1"/>
    <col min="7" max="7" width="25.28515625" style="135" customWidth="1"/>
    <col min="8" max="8" width="21" style="135" customWidth="1"/>
    <col min="9" max="16384" width="8.85546875" style="135"/>
  </cols>
  <sheetData>
    <row r="1" spans="1:45" s="649" customFormat="1" ht="36" customHeight="1" x14ac:dyDescent="0.3">
      <c r="A1" s="689" t="s">
        <v>770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45" s="77" customFormat="1" ht="22.5" x14ac:dyDescent="0.3">
      <c r="A2" s="696"/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  <c r="Q2" s="696"/>
      <c r="R2" s="696"/>
      <c r="S2" s="696"/>
      <c r="T2" s="696"/>
      <c r="U2" s="696"/>
      <c r="V2" s="696"/>
      <c r="W2" s="696"/>
      <c r="X2" s="696"/>
      <c r="Y2" s="696"/>
      <c r="Z2" s="696"/>
      <c r="AA2" s="696"/>
      <c r="AB2" s="696"/>
      <c r="AC2" s="696"/>
      <c r="AD2" s="696"/>
      <c r="AE2" s="696"/>
      <c r="AF2" s="696"/>
      <c r="AG2" s="696"/>
      <c r="AH2" s="696"/>
      <c r="AI2" s="696"/>
      <c r="AJ2" s="696"/>
      <c r="AK2" s="76"/>
      <c r="AL2" s="76"/>
      <c r="AM2" s="76"/>
      <c r="AN2" s="76"/>
      <c r="AO2" s="76"/>
      <c r="AP2" s="76"/>
      <c r="AQ2" s="76"/>
      <c r="AR2" s="76"/>
      <c r="AS2" s="76"/>
    </row>
    <row r="3" spans="1:45" s="77" customFormat="1" ht="22.5" x14ac:dyDescent="0.3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45" s="77" customFormat="1" ht="48.75" customHeight="1" x14ac:dyDescent="0.3">
      <c r="A4" s="76"/>
      <c r="B4" s="525" t="str">
        <f>'0_Загальне'!B7</f>
        <v>Офіційна повна назва надавача ПМД:</v>
      </c>
      <c r="C4" s="922">
        <f>'0_Загальне'!C7</f>
        <v>0</v>
      </c>
      <c r="D4" s="922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45" s="77" customFormat="1" ht="33" customHeight="1" x14ac:dyDescent="0.3">
      <c r="A5" s="76"/>
      <c r="B5" s="525" t="str">
        <f>'0_Загальне'!B28</f>
        <v>Плановий період (рік):</v>
      </c>
      <c r="C5" s="922">
        <f>'0_Загальне'!C28</f>
        <v>0</v>
      </c>
      <c r="D5" s="922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45" s="77" customFormat="1" ht="32.25" customHeight="1" x14ac:dyDescent="0.3">
      <c r="A6" s="76"/>
      <c r="B6" s="575" t="s">
        <v>490</v>
      </c>
      <c r="C6" s="925">
        <f>'0_Загальне'!C30</f>
        <v>0</v>
      </c>
      <c r="D6" s="922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</row>
    <row r="7" spans="1:45" s="77" customFormat="1" ht="26.45" customHeight="1" x14ac:dyDescent="0.25">
      <c r="C7" s="246"/>
      <c r="D7" s="246"/>
      <c r="E7" s="246"/>
      <c r="F7" s="246"/>
      <c r="G7" s="246"/>
      <c r="H7" s="246"/>
      <c r="I7" s="246"/>
      <c r="J7" s="137"/>
      <c r="K7" s="137"/>
      <c r="L7" s="137"/>
      <c r="M7" s="137"/>
      <c r="N7" s="137"/>
      <c r="O7" s="271"/>
      <c r="T7" s="271"/>
      <c r="Y7" s="271"/>
      <c r="AD7" s="271"/>
      <c r="AI7" s="271"/>
      <c r="AN7" s="271"/>
      <c r="AS7" s="271"/>
    </row>
    <row r="8" spans="1:45" ht="48" customHeight="1" x14ac:dyDescent="0.25">
      <c r="B8" s="584" t="str">
        <f>'01_Доходи'!B10:D10</f>
        <v>Показник</v>
      </c>
      <c r="C8" s="584" t="str">
        <f>'01_Доходи'!E10</f>
        <v>Доходи у І кварталі, грн.</v>
      </c>
      <c r="D8" s="584" t="str">
        <f>'01_Доходи'!F10</f>
        <v>Доходи у ІІ кварталі, грн.</v>
      </c>
      <c r="E8" s="584" t="str">
        <f>'01_Доходи'!G10</f>
        <v>Доходи у ІІІ кварталі, грн.</v>
      </c>
      <c r="F8" s="584" t="str">
        <f>'01_Доходи'!H10</f>
        <v>Доходи у IV кварталі, грн.</v>
      </c>
      <c r="G8" s="584" t="str">
        <f>'01_Доходи'!I10</f>
        <v>Всього річні ДОХОДИ, грн.</v>
      </c>
    </row>
    <row r="9" spans="1:45" ht="70.150000000000006" customHeight="1" x14ac:dyDescent="0.25">
      <c r="B9" s="575" t="s">
        <v>629</v>
      </c>
      <c r="C9" s="512">
        <f>'01_Доходи'!E11</f>
        <v>0</v>
      </c>
      <c r="D9" s="512">
        <f>'01_Доходи'!F11</f>
        <v>0</v>
      </c>
      <c r="E9" s="512">
        <f>'01_Доходи'!G11</f>
        <v>0</v>
      </c>
      <c r="F9" s="512">
        <f>'01_Доходи'!H11</f>
        <v>0</v>
      </c>
      <c r="G9" s="512">
        <f>'01_Доходи'!I11</f>
        <v>0</v>
      </c>
    </row>
    <row r="10" spans="1:45" ht="105.75" customHeight="1" x14ac:dyDescent="0.25">
      <c r="B10" s="575" t="s">
        <v>639</v>
      </c>
      <c r="C10" s="512">
        <f>'01_Доходи'!E12</f>
        <v>0</v>
      </c>
      <c r="D10" s="512">
        <f>'01_Доходи'!F12</f>
        <v>0</v>
      </c>
      <c r="E10" s="512">
        <f>'01_Доходи'!G12</f>
        <v>0</v>
      </c>
      <c r="F10" s="512">
        <f>'01_Доходи'!H12</f>
        <v>0</v>
      </c>
      <c r="G10" s="512">
        <f>'01_Доходи'!I12</f>
        <v>0</v>
      </c>
    </row>
    <row r="11" spans="1:45" ht="70.150000000000006" customHeight="1" x14ac:dyDescent="0.25">
      <c r="B11" s="575" t="s">
        <v>647</v>
      </c>
      <c r="C11" s="512">
        <f>'01_Доходи'!E13</f>
        <v>0</v>
      </c>
      <c r="D11" s="512">
        <f>'01_Доходи'!F13</f>
        <v>0</v>
      </c>
      <c r="E11" s="512">
        <f>'01_Доходи'!G13</f>
        <v>0</v>
      </c>
      <c r="F11" s="512">
        <f>'01_Доходи'!H13</f>
        <v>0</v>
      </c>
      <c r="G11" s="512">
        <f>'01_Доходи'!I13</f>
        <v>0</v>
      </c>
    </row>
    <row r="12" spans="1:45" ht="70.150000000000006" customHeight="1" x14ac:dyDescent="0.25">
      <c r="B12" s="575" t="s">
        <v>648</v>
      </c>
      <c r="C12" s="512">
        <f>'01_Доходи'!E15</f>
        <v>0</v>
      </c>
      <c r="D12" s="512">
        <f>'01_Доходи'!F15</f>
        <v>0</v>
      </c>
      <c r="E12" s="512">
        <f>'01_Доходи'!G15</f>
        <v>0</v>
      </c>
      <c r="F12" s="512">
        <f>'01_Доходи'!H15</f>
        <v>0</v>
      </c>
      <c r="G12" s="512">
        <f>'01_Доходи'!I15</f>
        <v>0</v>
      </c>
    </row>
    <row r="13" spans="1:45" ht="48.75" customHeight="1" x14ac:dyDescent="0.25">
      <c r="B13" s="575" t="str">
        <f>'01_Доходи'!B16:D16</f>
        <v>Інші надходження/доходи надавача ПМД, грн.</v>
      </c>
      <c r="C13" s="512">
        <f>'01_Доходи'!E16</f>
        <v>0</v>
      </c>
      <c r="D13" s="512">
        <f>'01_Доходи'!F16</f>
        <v>0</v>
      </c>
      <c r="E13" s="512">
        <f>'01_Доходи'!G16</f>
        <v>0</v>
      </c>
      <c r="F13" s="512">
        <f>'01_Доходи'!H16</f>
        <v>0</v>
      </c>
      <c r="G13" s="512">
        <f>'01_Доходи'!I16</f>
        <v>0</v>
      </c>
    </row>
    <row r="14" spans="1:45" ht="49.5" customHeight="1" x14ac:dyDescent="0.25">
      <c r="B14" s="575" t="s">
        <v>667</v>
      </c>
      <c r="C14" s="585">
        <f>'05_Фін_план'!G81</f>
        <v>0</v>
      </c>
      <c r="D14" s="585">
        <f>'05_Фін_план'!H81</f>
        <v>0</v>
      </c>
      <c r="E14" s="585">
        <f>'05_Фін_план'!I81</f>
        <v>0</v>
      </c>
      <c r="F14" s="585">
        <f>'05_Фін_план'!J81</f>
        <v>0</v>
      </c>
      <c r="G14" s="585">
        <f>SUM(C14:F14)</f>
        <v>0</v>
      </c>
    </row>
    <row r="15" spans="1:45" ht="55.15" customHeight="1" x14ac:dyDescent="0.25"/>
    <row r="16" spans="1:45" s="131" customFormat="1" ht="55.15" customHeight="1" x14ac:dyDescent="0.3">
      <c r="B16" s="584" t="s">
        <v>10</v>
      </c>
      <c r="C16" s="584" t="s">
        <v>348</v>
      </c>
      <c r="D16" s="584" t="s">
        <v>349</v>
      </c>
      <c r="E16" s="584" t="s">
        <v>350</v>
      </c>
      <c r="F16" s="584" t="s">
        <v>351</v>
      </c>
      <c r="G16" s="584" t="s">
        <v>660</v>
      </c>
    </row>
    <row r="17" spans="2:7" s="131" customFormat="1" ht="34.9" customHeight="1" x14ac:dyDescent="0.3">
      <c r="B17" s="525" t="s">
        <v>353</v>
      </c>
      <c r="C17" s="513">
        <f>'05_Фін_план'!G53+'05_Фін_план'!G56</f>
        <v>0</v>
      </c>
      <c r="D17" s="513">
        <f>'05_Фін_план'!H53+'05_Фін_план'!H56</f>
        <v>0</v>
      </c>
      <c r="E17" s="513">
        <f>'05_Фін_план'!I53+'05_Фін_план'!I56</f>
        <v>0</v>
      </c>
      <c r="F17" s="513">
        <f>'05_Фін_план'!J53+'05_Фін_план'!J56</f>
        <v>0</v>
      </c>
      <c r="G17" s="586">
        <f>SUM(C17:F17)</f>
        <v>0</v>
      </c>
    </row>
    <row r="18" spans="2:7" s="131" customFormat="1" ht="34.9" customHeight="1" x14ac:dyDescent="0.3">
      <c r="B18" s="525" t="s">
        <v>354</v>
      </c>
      <c r="C18" s="513">
        <f>'05_Фін_план'!G54+'05_Фін_план'!G57</f>
        <v>0</v>
      </c>
      <c r="D18" s="513">
        <f>'05_Фін_план'!H54+'05_Фін_план'!H57</f>
        <v>0</v>
      </c>
      <c r="E18" s="513">
        <f>'05_Фін_план'!I54+'05_Фін_план'!I57</f>
        <v>0</v>
      </c>
      <c r="F18" s="513">
        <f>'05_Фін_план'!J54+'05_Фін_план'!J57</f>
        <v>0</v>
      </c>
      <c r="G18" s="586">
        <f t="shared" ref="G18:G24" si="0">SUM(C18:F18)</f>
        <v>0</v>
      </c>
    </row>
    <row r="19" spans="2:7" s="131" customFormat="1" ht="93.75" x14ac:dyDescent="0.3">
      <c r="B19" s="525" t="s">
        <v>455</v>
      </c>
      <c r="C19" s="513">
        <f>'05_Фін_план'!G58</f>
        <v>0</v>
      </c>
      <c r="D19" s="513">
        <f>'05_Фін_план'!H58</f>
        <v>0</v>
      </c>
      <c r="E19" s="513">
        <f>'05_Фін_план'!I58</f>
        <v>0</v>
      </c>
      <c r="F19" s="513">
        <f>'05_Фін_план'!J58</f>
        <v>0</v>
      </c>
      <c r="G19" s="586">
        <f t="shared" si="0"/>
        <v>0</v>
      </c>
    </row>
    <row r="20" spans="2:7" s="131" customFormat="1" ht="42.75" customHeight="1" x14ac:dyDescent="0.3">
      <c r="B20" s="525" t="s">
        <v>456</v>
      </c>
      <c r="C20" s="513">
        <f>'05_Фін_план'!G63</f>
        <v>0</v>
      </c>
      <c r="D20" s="513">
        <f>'05_Фін_план'!H63</f>
        <v>0</v>
      </c>
      <c r="E20" s="513">
        <f>'05_Фін_план'!I63</f>
        <v>0</v>
      </c>
      <c r="F20" s="513">
        <f>'05_Фін_план'!J63</f>
        <v>0</v>
      </c>
      <c r="G20" s="586">
        <f t="shared" si="0"/>
        <v>0</v>
      </c>
    </row>
    <row r="21" spans="2:7" s="131" customFormat="1" ht="44.25" customHeight="1" x14ac:dyDescent="0.3">
      <c r="B21" s="525" t="s">
        <v>355</v>
      </c>
      <c r="C21" s="513">
        <f>'05_Фін_план'!G59</f>
        <v>0</v>
      </c>
      <c r="D21" s="513">
        <f>'05_Фін_план'!H59</f>
        <v>0</v>
      </c>
      <c r="E21" s="513">
        <f>'05_Фін_план'!I59</f>
        <v>0</v>
      </c>
      <c r="F21" s="513">
        <f>'05_Фін_план'!J59</f>
        <v>0</v>
      </c>
      <c r="G21" s="586">
        <f t="shared" si="0"/>
        <v>0</v>
      </c>
    </row>
    <row r="22" spans="2:7" s="131" customFormat="1" ht="34.9" customHeight="1" x14ac:dyDescent="0.3">
      <c r="B22" s="525" t="s">
        <v>356</v>
      </c>
      <c r="C22" s="513">
        <f>'05_Фін_план'!G62</f>
        <v>0</v>
      </c>
      <c r="D22" s="513">
        <f>'05_Фін_план'!H62</f>
        <v>0</v>
      </c>
      <c r="E22" s="513">
        <f>'05_Фін_план'!I62</f>
        <v>0</v>
      </c>
      <c r="F22" s="513">
        <f>'05_Фін_план'!J62</f>
        <v>0</v>
      </c>
      <c r="G22" s="586">
        <f t="shared" si="0"/>
        <v>0</v>
      </c>
    </row>
    <row r="23" spans="2:7" s="131" customFormat="1" ht="34.9" customHeight="1" x14ac:dyDescent="0.3">
      <c r="B23" s="525" t="s">
        <v>352</v>
      </c>
      <c r="C23" s="513">
        <f>'05_Фін_план'!G73</f>
        <v>0</v>
      </c>
      <c r="D23" s="513">
        <f>'05_Фін_план'!H73</f>
        <v>0</v>
      </c>
      <c r="E23" s="513">
        <f>'05_Фін_план'!I73</f>
        <v>0</v>
      </c>
      <c r="F23" s="513">
        <f>'05_Фін_план'!J73</f>
        <v>0</v>
      </c>
      <c r="G23" s="586">
        <f t="shared" si="0"/>
        <v>0</v>
      </c>
    </row>
    <row r="24" spans="2:7" s="166" customFormat="1" ht="48.75" customHeight="1" x14ac:dyDescent="0.3">
      <c r="B24" s="575" t="s">
        <v>347</v>
      </c>
      <c r="C24" s="586">
        <f>'05_Фін_план'!G82</f>
        <v>0</v>
      </c>
      <c r="D24" s="586">
        <f>'05_Фін_план'!H82</f>
        <v>0</v>
      </c>
      <c r="E24" s="586">
        <f>'05_Фін_план'!I82</f>
        <v>0</v>
      </c>
      <c r="F24" s="586">
        <f>'05_Фін_план'!J82</f>
        <v>0</v>
      </c>
      <c r="G24" s="586">
        <f t="shared" si="0"/>
        <v>0</v>
      </c>
    </row>
  </sheetData>
  <mergeCells count="5">
    <mergeCell ref="A2:AJ2"/>
    <mergeCell ref="C6:D6"/>
    <mergeCell ref="C4:D4"/>
    <mergeCell ref="C5:D5"/>
    <mergeCell ref="A1:M1"/>
  </mergeCells>
  <pageMargins left="0.7" right="0.7" top="0.75" bottom="0.75" header="0.3" footer="0.3"/>
  <pageSetup paperSize="9" scale="41" orientation="portrait" r:id="rId1"/>
  <ignoredErrors>
    <ignoredError xmlns:x16r3="http://schemas.microsoft.com/office/spreadsheetml/2018/08/main" sqref="C5" x16r3:misleadingForma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019B7-AEDE-461C-B2EE-90E8BB86B55E}">
  <dimension ref="A1:BH124"/>
  <sheetViews>
    <sheetView zoomScale="40" zoomScaleNormal="40" workbookViewId="0">
      <selection activeCell="AP4" sqref="AP4"/>
    </sheetView>
  </sheetViews>
  <sheetFormatPr defaultColWidth="8.85546875" defaultRowHeight="15" x14ac:dyDescent="0.25"/>
  <cols>
    <col min="1" max="1" width="8.85546875" style="614"/>
    <col min="2" max="4" width="10.7109375" style="614" customWidth="1"/>
    <col min="5" max="26" width="8.85546875" style="614"/>
    <col min="27" max="27" width="8.85546875" style="614" customWidth="1"/>
    <col min="28" max="46" width="8.85546875" style="614"/>
    <col min="47" max="51" width="221" style="614" customWidth="1"/>
    <col min="52" max="52" width="69.85546875" style="614" bestFit="1" customWidth="1"/>
    <col min="53" max="53" width="12.28515625" style="614" customWidth="1"/>
    <col min="54" max="54" width="15.42578125" style="614" customWidth="1"/>
    <col min="55" max="55" width="15.5703125" style="614" bestFit="1" customWidth="1"/>
    <col min="56" max="56" width="13.140625" style="614" bestFit="1" customWidth="1"/>
    <col min="57" max="57" width="8.85546875" style="614"/>
    <col min="58" max="58" width="13.5703125" style="614" bestFit="1" customWidth="1"/>
    <col min="59" max="16384" width="8.85546875" style="614"/>
  </cols>
  <sheetData>
    <row r="1" spans="1:56" s="649" customFormat="1" ht="36" customHeight="1" x14ac:dyDescent="0.3">
      <c r="A1" s="689" t="s">
        <v>770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56" s="615" customFormat="1" ht="22.5" x14ac:dyDescent="0.3">
      <c r="A2" s="965"/>
      <c r="B2" s="965"/>
      <c r="C2" s="965"/>
      <c r="D2" s="965"/>
      <c r="E2" s="965"/>
      <c r="F2" s="965"/>
      <c r="G2" s="965"/>
      <c r="H2" s="965"/>
      <c r="I2" s="965"/>
      <c r="J2" s="965"/>
      <c r="K2" s="965"/>
      <c r="L2" s="965"/>
      <c r="M2" s="965"/>
      <c r="N2" s="965"/>
      <c r="O2" s="965"/>
      <c r="P2" s="965"/>
      <c r="Q2" s="965"/>
      <c r="R2" s="965"/>
      <c r="S2" s="965"/>
      <c r="T2" s="965"/>
      <c r="U2" s="965"/>
      <c r="V2" s="965"/>
      <c r="W2" s="965"/>
      <c r="X2" s="965"/>
      <c r="Y2" s="965"/>
      <c r="Z2" s="965"/>
      <c r="AA2" s="965"/>
      <c r="AB2" s="965"/>
      <c r="AC2" s="965"/>
      <c r="AD2" s="965"/>
      <c r="AE2" s="965"/>
      <c r="AF2" s="965"/>
      <c r="AG2" s="965"/>
      <c r="AH2" s="965"/>
      <c r="AI2" s="965"/>
      <c r="AJ2" s="965"/>
      <c r="AK2" s="965"/>
      <c r="AL2" s="965"/>
      <c r="AM2" s="616"/>
      <c r="AN2" s="616"/>
      <c r="AO2" s="616"/>
      <c r="AP2" s="616"/>
      <c r="AQ2" s="616"/>
      <c r="AR2" s="616"/>
      <c r="AS2" s="616"/>
      <c r="AT2" s="616"/>
      <c r="AU2" s="616"/>
    </row>
    <row r="3" spans="1:56" ht="22.15" customHeight="1" x14ac:dyDescent="0.25"/>
    <row r="4" spans="1:56" ht="43.9" customHeight="1" x14ac:dyDescent="0.25">
      <c r="B4" s="966" t="str">
        <f>'0_Загальне'!B7</f>
        <v>Офіційна повна назва надавача ПМД:</v>
      </c>
      <c r="C4" s="966"/>
      <c r="D4" s="966"/>
      <c r="E4" s="967">
        <f>'0_Загальне'!C7</f>
        <v>0</v>
      </c>
      <c r="F4" s="967"/>
      <c r="G4" s="967"/>
      <c r="H4" s="967"/>
      <c r="I4" s="967"/>
      <c r="J4" s="967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</row>
    <row r="5" spans="1:56" ht="31.15" customHeight="1" x14ac:dyDescent="0.25">
      <c r="B5" s="966" t="str">
        <f>'0_Загальне'!B28</f>
        <v>Плановий період (рік):</v>
      </c>
      <c r="C5" s="966"/>
      <c r="D5" s="966"/>
      <c r="E5" s="967">
        <f>'0_Загальне'!C28</f>
        <v>0</v>
      </c>
      <c r="F5" s="967"/>
      <c r="G5" s="967"/>
      <c r="H5" s="967"/>
      <c r="I5" s="967"/>
      <c r="J5" s="967"/>
      <c r="M5" s="968"/>
      <c r="N5" s="968"/>
      <c r="O5" s="968"/>
      <c r="P5" s="968"/>
      <c r="Q5" s="968"/>
      <c r="R5" s="968"/>
      <c r="S5" s="968"/>
      <c r="T5" s="968"/>
      <c r="U5" s="968"/>
      <c r="V5" s="968"/>
      <c r="W5" s="968"/>
      <c r="X5" s="968"/>
      <c r="Y5" s="968"/>
      <c r="Z5" s="968"/>
      <c r="AA5" s="968"/>
    </row>
    <row r="6" spans="1:56" ht="40.15" customHeight="1" x14ac:dyDescent="0.3">
      <c r="B6" s="966" t="s">
        <v>490</v>
      </c>
      <c r="C6" s="966"/>
      <c r="D6" s="966"/>
      <c r="E6" s="967">
        <f>'0_Загальне'!C30</f>
        <v>0</v>
      </c>
      <c r="F6" s="967"/>
      <c r="G6" s="967"/>
      <c r="H6" s="967"/>
      <c r="I6" s="967"/>
      <c r="J6" s="967"/>
      <c r="AZ6" s="652" t="s">
        <v>763</v>
      </c>
      <c r="BA6" s="624">
        <f>MAX(BA7:BA11)</f>
        <v>0</v>
      </c>
      <c r="BB6" s="624">
        <f>BA6/BC6</f>
        <v>0</v>
      </c>
      <c r="BC6" s="655">
        <v>0.75</v>
      </c>
      <c r="BD6" s="656" t="s">
        <v>754</v>
      </c>
    </row>
    <row r="7" spans="1:56" x14ac:dyDescent="0.25">
      <c r="AZ7" s="618" t="s">
        <v>759</v>
      </c>
      <c r="BA7" s="625">
        <f>ДРУК!G9</f>
        <v>0</v>
      </c>
      <c r="BB7" s="624">
        <f>$BB$6-BA7</f>
        <v>0</v>
      </c>
      <c r="BD7" s="654" t="str">
        <f>AZ7&amp;"; "&amp;BA7</f>
        <v>пакет "Первинна медична допомога", грн.; 0</v>
      </c>
    </row>
    <row r="8" spans="1:56" ht="30" x14ac:dyDescent="0.25">
      <c r="AZ8" s="653" t="s">
        <v>760</v>
      </c>
      <c r="BA8" s="625">
        <f>ДРУК!G10</f>
        <v>0</v>
      </c>
      <c r="BB8" s="624">
        <f t="shared" ref="BB8:BB11" si="0">$BB$6-BA8</f>
        <v>0</v>
      </c>
      <c r="BD8" s="654" t="str">
        <f t="shared" ref="BD8:BD11" si="1">AZ8&amp;"; "&amp;BA8</f>
        <v>пакет "Супровід і лікування дорослих та дітей, хворих на туберкульоз, на первинному рівні медичної допомоги", грн.; 0</v>
      </c>
    </row>
    <row r="9" spans="1:56" x14ac:dyDescent="0.25">
      <c r="AZ9" s="618" t="s">
        <v>761</v>
      </c>
      <c r="BA9" s="625">
        <f>ДРУК!G11</f>
        <v>0</v>
      </c>
      <c r="BB9" s="624">
        <f t="shared" si="0"/>
        <v>0</v>
      </c>
      <c r="BD9" s="654" t="str">
        <f t="shared" si="1"/>
        <v>пакет "Ведення вагітності в амбулаторних умовах", грн.; 0</v>
      </c>
    </row>
    <row r="10" spans="1:56" x14ac:dyDescent="0.25">
      <c r="AZ10" s="618" t="s">
        <v>762</v>
      </c>
      <c r="BA10" s="625">
        <f>ДРУК!G12</f>
        <v>0</v>
      </c>
      <c r="BB10" s="624">
        <f t="shared" si="0"/>
        <v>0</v>
      </c>
      <c r="BD10" s="654" t="str">
        <f t="shared" si="1"/>
        <v>інші пакети Програми медичних гарантій, грн.; 0</v>
      </c>
    </row>
    <row r="11" spans="1:56" x14ac:dyDescent="0.25">
      <c r="AZ11" s="618" t="s">
        <v>659</v>
      </c>
      <c r="BA11" s="625">
        <f>ДРУК!G13</f>
        <v>0</v>
      </c>
      <c r="BB11" s="624">
        <f t="shared" si="0"/>
        <v>0</v>
      </c>
      <c r="BD11" s="654" t="str">
        <f t="shared" si="1"/>
        <v>Інші надходження/доходи надавача ПМД, грн.; 0</v>
      </c>
    </row>
    <row r="16" spans="1:56" ht="18.75" x14ac:dyDescent="0.3">
      <c r="AZ16" s="652" t="s">
        <v>764</v>
      </c>
      <c r="BA16" s="624">
        <f>MAX(BA17:BA23)</f>
        <v>0</v>
      </c>
      <c r="BB16" s="624">
        <f>BA16/BC16</f>
        <v>0</v>
      </c>
      <c r="BC16" s="655">
        <v>0.75</v>
      </c>
      <c r="BD16" s="657" t="s">
        <v>754</v>
      </c>
    </row>
    <row r="17" spans="52:56" x14ac:dyDescent="0.25">
      <c r="AZ17" s="618" t="s">
        <v>353</v>
      </c>
      <c r="BA17" s="625">
        <f>ДРУК!G17</f>
        <v>0</v>
      </c>
      <c r="BB17" s="624">
        <f>$BB$16-BA17</f>
        <v>0</v>
      </c>
      <c r="BD17" s="654" t="str">
        <f>AZ17&amp;"; "&amp;BA17</f>
        <v>Заробітна плата, грн.; 0</v>
      </c>
    </row>
    <row r="18" spans="52:56" x14ac:dyDescent="0.25">
      <c r="AZ18" s="618" t="s">
        <v>354</v>
      </c>
      <c r="BA18" s="625">
        <f>ДРУК!G18</f>
        <v>0</v>
      </c>
      <c r="BB18" s="624">
        <f t="shared" ref="BB18:BB23" si="2">$BB$16-BA18</f>
        <v>0</v>
      </c>
      <c r="BD18" s="654" t="str">
        <f t="shared" ref="BD18:BD23" si="3">AZ18&amp;"; "&amp;BA18</f>
        <v>Нарахування на оплату праці, грн.; 0</v>
      </c>
    </row>
    <row r="19" spans="52:56" x14ac:dyDescent="0.25">
      <c r="AZ19" s="653" t="s">
        <v>755</v>
      </c>
      <c r="BA19" s="625">
        <f>ДРУК!G19</f>
        <v>0</v>
      </c>
      <c r="BB19" s="624">
        <f t="shared" si="2"/>
        <v>0</v>
      </c>
      <c r="BD19" s="654" t="str">
        <f t="shared" si="3"/>
        <v>Витрати на канцтовари (відповідно до МТО), грн.; 0</v>
      </c>
    </row>
    <row r="20" spans="52:56" x14ac:dyDescent="0.25">
      <c r="AZ20" s="618" t="s">
        <v>456</v>
      </c>
      <c r="BA20" s="625">
        <f>ДРУК!G20</f>
        <v>0</v>
      </c>
      <c r="BB20" s="624">
        <f t="shared" si="2"/>
        <v>0</v>
      </c>
      <c r="BD20" s="654" t="str">
        <f t="shared" si="3"/>
        <v>Оплата комунальних послуг та енергоносіїв, грн.; 0</v>
      </c>
    </row>
    <row r="21" spans="52:56" x14ac:dyDescent="0.25">
      <c r="AZ21" s="618" t="s">
        <v>355</v>
      </c>
      <c r="BA21" s="625">
        <f>ДРУК!G21</f>
        <v>0</v>
      </c>
      <c r="BB21" s="624">
        <f t="shared" si="2"/>
        <v>0</v>
      </c>
      <c r="BD21" s="654" t="str">
        <f t="shared" si="3"/>
        <v>Медикаменти та перев'язувальні матеріали, грн.; 0</v>
      </c>
    </row>
    <row r="22" spans="52:56" x14ac:dyDescent="0.25">
      <c r="AZ22" s="618" t="s">
        <v>356</v>
      </c>
      <c r="BA22" s="625">
        <f>ДРУК!G22</f>
        <v>0</v>
      </c>
      <c r="BB22" s="624">
        <f t="shared" si="2"/>
        <v>0</v>
      </c>
      <c r="BD22" s="654" t="str">
        <f t="shared" si="3"/>
        <v>Видатки на відрядження, грн.; 0</v>
      </c>
    </row>
    <row r="23" spans="52:56" x14ac:dyDescent="0.25">
      <c r="AZ23" s="618" t="s">
        <v>352</v>
      </c>
      <c r="BA23" s="625">
        <f>ДРУК!G23</f>
        <v>0</v>
      </c>
      <c r="BB23" s="624">
        <f t="shared" si="2"/>
        <v>0</v>
      </c>
      <c r="BD23" s="654" t="str">
        <f t="shared" si="3"/>
        <v>Капітальні інвестиції, грн.; 0</v>
      </c>
    </row>
    <row r="46" spans="54:55" x14ac:dyDescent="0.25">
      <c r="BB46" s="617"/>
      <c r="BC46" s="617"/>
    </row>
    <row r="50" spans="52:60" x14ac:dyDescent="0.25">
      <c r="AZ50" s="618" t="s">
        <v>702</v>
      </c>
      <c r="BA50" s="619"/>
      <c r="BB50" s="620" t="s">
        <v>703</v>
      </c>
      <c r="BC50" s="620" t="s">
        <v>704</v>
      </c>
      <c r="BD50" s="621"/>
      <c r="BE50" s="620" t="s">
        <v>705</v>
      </c>
      <c r="BF50" s="620" t="s">
        <v>706</v>
      </c>
      <c r="BG50" s="620" t="s">
        <v>707</v>
      </c>
      <c r="BH50" s="620" t="s">
        <v>708</v>
      </c>
    </row>
    <row r="51" spans="52:60" x14ac:dyDescent="0.25">
      <c r="AZ51" s="619" t="s">
        <v>709</v>
      </c>
      <c r="BA51" s="619"/>
      <c r="BB51" s="617">
        <f>AVERAGE('04_Фін_стійкість'!E16:H16)</f>
        <v>0</v>
      </c>
      <c r="BC51" s="617">
        <f>AVERAGE('04_Фін_стійкість'!E21:H21)</f>
        <v>0</v>
      </c>
      <c r="BD51" s="621"/>
      <c r="BE51" s="622">
        <f>BB51*BE54/BG51</f>
        <v>0</v>
      </c>
      <c r="BF51" s="622">
        <f>BC51*BF54/BH51</f>
        <v>0</v>
      </c>
      <c r="BG51" s="621">
        <v>900</v>
      </c>
      <c r="BH51" s="621">
        <v>450</v>
      </c>
    </row>
    <row r="52" spans="52:60" x14ac:dyDescent="0.25">
      <c r="AZ52" s="619" t="s">
        <v>710</v>
      </c>
      <c r="BA52" s="619"/>
      <c r="BB52" s="617">
        <f>AVERAGE('04_Фін_стійкість'!E17:H17)</f>
        <v>0</v>
      </c>
      <c r="BC52" s="617">
        <f>AVERAGE('04_Фін_стійкість'!E22:H22)</f>
        <v>0</v>
      </c>
      <c r="BD52" s="621"/>
      <c r="BE52" s="622">
        <f>BB52*BE54/BG52</f>
        <v>0</v>
      </c>
      <c r="BF52" s="622">
        <f>BC52*BF54/BH52</f>
        <v>0</v>
      </c>
      <c r="BG52" s="621">
        <v>1800</v>
      </c>
      <c r="BH52" s="621">
        <v>900</v>
      </c>
    </row>
    <row r="53" spans="52:60" x14ac:dyDescent="0.25">
      <c r="AZ53" s="619" t="s">
        <v>711</v>
      </c>
      <c r="BA53" s="619"/>
      <c r="BB53" s="617">
        <f>AVERAGE('04_Фін_стійкість'!E18:H18)</f>
        <v>0</v>
      </c>
      <c r="BC53" s="617">
        <f>AVERAGE('04_Фін_стійкість'!E23:H23)</f>
        <v>0</v>
      </c>
      <c r="BD53" s="621"/>
      <c r="BE53" s="622">
        <f>BB53*BE54/BG53</f>
        <v>0</v>
      </c>
      <c r="BF53" s="622">
        <f>BC53*BF54/BH53</f>
        <v>0</v>
      </c>
      <c r="BG53" s="621">
        <v>2000</v>
      </c>
      <c r="BH53" s="621">
        <v>1000</v>
      </c>
    </row>
    <row r="54" spans="52:60" x14ac:dyDescent="0.25">
      <c r="AZ54" s="619" t="s">
        <v>712</v>
      </c>
      <c r="BA54" s="619"/>
      <c r="BB54" s="623" t="s">
        <v>0</v>
      </c>
      <c r="BC54" s="623" t="s">
        <v>701</v>
      </c>
      <c r="BD54" s="619"/>
      <c r="BE54" s="622">
        <v>1</v>
      </c>
      <c r="BF54" s="622">
        <v>1</v>
      </c>
      <c r="BG54" s="619"/>
      <c r="BH54" s="619"/>
    </row>
    <row r="55" spans="52:60" x14ac:dyDescent="0.25">
      <c r="BB55" s="624" t="s">
        <v>713</v>
      </c>
      <c r="BC55" s="624" t="s">
        <v>712</v>
      </c>
      <c r="BD55" s="624" t="s">
        <v>716</v>
      </c>
      <c r="BE55" s="624" t="s">
        <v>717</v>
      </c>
    </row>
    <row r="56" spans="52:60" x14ac:dyDescent="0.25">
      <c r="AZ56" s="614" t="s">
        <v>714</v>
      </c>
      <c r="BB56" s="625">
        <f>AVERAGE('04_Фін_стійкість'!E25:H25)</f>
        <v>0</v>
      </c>
      <c r="BC56" s="625">
        <v>1567</v>
      </c>
      <c r="BD56" s="626">
        <f>IF(BC56=0,"",BB56*BD57/BC56)</f>
        <v>0</v>
      </c>
      <c r="BE56" s="622">
        <f>IF(BC57=0,"",BB57*BE57/BC57)</f>
        <v>0</v>
      </c>
      <c r="BF56" s="624"/>
      <c r="BG56" s="624"/>
      <c r="BH56" s="624"/>
    </row>
    <row r="57" spans="52:60" x14ac:dyDescent="0.25">
      <c r="AZ57" s="614" t="s">
        <v>715</v>
      </c>
      <c r="BB57" s="625">
        <f>AVERAGE('04_Фін_стійкість'!E26:H26)</f>
        <v>0</v>
      </c>
      <c r="BC57" s="625">
        <v>1567</v>
      </c>
      <c r="BD57" s="622">
        <v>1</v>
      </c>
      <c r="BE57" s="622">
        <v>1</v>
      </c>
      <c r="BF57" s="624"/>
      <c r="BG57" s="624"/>
      <c r="BH57" s="624"/>
    </row>
    <row r="58" spans="52:60" x14ac:dyDescent="0.25">
      <c r="BD58" s="622" t="s">
        <v>0</v>
      </c>
      <c r="BE58" s="622" t="s">
        <v>0</v>
      </c>
    </row>
    <row r="66" spans="52:58" x14ac:dyDescent="0.25">
      <c r="AZ66" s="627"/>
    </row>
    <row r="68" spans="52:58" x14ac:dyDescent="0.25">
      <c r="BB68" s="624"/>
    </row>
    <row r="69" spans="52:58" x14ac:dyDescent="0.25">
      <c r="BB69" s="628"/>
    </row>
    <row r="72" spans="52:58" x14ac:dyDescent="0.25">
      <c r="BA72" s="658">
        <v>19</v>
      </c>
      <c r="BB72" s="629" t="s">
        <v>724</v>
      </c>
      <c r="BC72" s="624"/>
      <c r="BD72" s="624"/>
      <c r="BE72" s="624"/>
      <c r="BF72" s="624"/>
    </row>
    <row r="73" spans="52:58" x14ac:dyDescent="0.25">
      <c r="AZ73" s="630" t="s">
        <v>746</v>
      </c>
      <c r="BA73" s="624" t="s">
        <v>718</v>
      </c>
      <c r="BB73" s="624" t="s">
        <v>723</v>
      </c>
      <c r="BC73" s="624" t="s">
        <v>719</v>
      </c>
      <c r="BD73" s="624" t="s">
        <v>721</v>
      </c>
      <c r="BE73" s="624" t="s">
        <v>720</v>
      </c>
      <c r="BF73" s="624" t="s">
        <v>722</v>
      </c>
    </row>
    <row r="74" spans="52:58" x14ac:dyDescent="0.25">
      <c r="BA74" s="631" t="str">
        <f>BB74 &amp; REPT(" ",$BA$72)</f>
        <v xml:space="preserve">І квартал                   </v>
      </c>
      <c r="BB74" s="624" t="s">
        <v>148</v>
      </c>
      <c r="BC74" s="632">
        <f>'04_Фін_стійкість'!E27</f>
        <v>0</v>
      </c>
      <c r="BD74" s="632">
        <f>BC75</f>
        <v>0</v>
      </c>
      <c r="BE74" s="632">
        <f>BD74-BC74</f>
        <v>0</v>
      </c>
      <c r="BF74" s="626" t="str">
        <f>IF(BC74=0,"",BE74/BC74)</f>
        <v/>
      </c>
    </row>
    <row r="75" spans="52:58" x14ac:dyDescent="0.25">
      <c r="BA75" s="631" t="str">
        <f>BB75 &amp; REPT(" ",$BA$72)</f>
        <v xml:space="preserve">ІІ квартал                   </v>
      </c>
      <c r="BB75" s="624" t="s">
        <v>149</v>
      </c>
      <c r="BC75" s="632">
        <f>'04_Фін_стійкість'!F27</f>
        <v>0</v>
      </c>
      <c r="BD75" s="632">
        <f>BC76</f>
        <v>0</v>
      </c>
      <c r="BE75" s="632">
        <f>BD75-BC75</f>
        <v>0</v>
      </c>
      <c r="BF75" s="626" t="str">
        <f>IF(BC75=0,"",BE75/BC75)</f>
        <v/>
      </c>
    </row>
    <row r="76" spans="52:58" x14ac:dyDescent="0.25">
      <c r="BA76" s="631" t="str">
        <f>BB76 &amp; REPT(" ",$BA$72)</f>
        <v xml:space="preserve">ІІІ квартал                   </v>
      </c>
      <c r="BB76" s="624" t="s">
        <v>150</v>
      </c>
      <c r="BC76" s="632">
        <f>'04_Фін_стійкість'!G27</f>
        <v>0</v>
      </c>
      <c r="BD76" s="632">
        <f>BC77</f>
        <v>0</v>
      </c>
      <c r="BE76" s="632">
        <f>BD76-BC76</f>
        <v>0</v>
      </c>
      <c r="BF76" s="626" t="str">
        <f>IF(BC76=0,"",BE76/BC76)</f>
        <v/>
      </c>
    </row>
    <row r="77" spans="52:58" x14ac:dyDescent="0.25">
      <c r="BA77" s="631" t="str">
        <f>BB77 &amp; REPT(" ",$BA$72)</f>
        <v xml:space="preserve">IV квартал                   </v>
      </c>
      <c r="BB77" s="624" t="s">
        <v>151</v>
      </c>
      <c r="BC77" s="632">
        <f>'04_Фін_стійкість'!H27</f>
        <v>0</v>
      </c>
      <c r="BD77" s="632"/>
      <c r="BE77" s="632"/>
      <c r="BF77" s="624"/>
    </row>
    <row r="80" spans="52:58" x14ac:dyDescent="0.25">
      <c r="AZ80" s="618" t="s">
        <v>747</v>
      </c>
      <c r="BA80" s="633">
        <v>1</v>
      </c>
      <c r="BB80" s="634">
        <f>AVERAGE('04_Фін_стійкість'!E28:H28)</f>
        <v>0</v>
      </c>
    </row>
    <row r="81" spans="52:54" x14ac:dyDescent="0.25">
      <c r="AZ81" s="635" t="s">
        <v>725</v>
      </c>
      <c r="BA81" s="621" t="s">
        <v>728</v>
      </c>
      <c r="BB81" s="633">
        <f>IF(BB$80&lt;$BA80,BB$80,"")</f>
        <v>0</v>
      </c>
    </row>
    <row r="82" spans="52:54" x14ac:dyDescent="0.25">
      <c r="AZ82" s="635" t="s">
        <v>726</v>
      </c>
      <c r="BA82" s="621" t="s">
        <v>729</v>
      </c>
      <c r="BB82" s="633" t="str">
        <f>IF(BB$80&gt;=$BA80,BB$80,"")</f>
        <v/>
      </c>
    </row>
    <row r="83" spans="52:54" x14ac:dyDescent="0.25">
      <c r="AZ83" s="635" t="s">
        <v>727</v>
      </c>
      <c r="BA83" s="619"/>
      <c r="BB83" s="633">
        <f>IF(BB$80&gt;0,MAX(1,BB$80)-BB$80,MAX(1,BB$80)+BB$80)</f>
        <v>1</v>
      </c>
    </row>
    <row r="86" spans="52:54" x14ac:dyDescent="0.25">
      <c r="AZ86" s="630" t="s">
        <v>748</v>
      </c>
      <c r="BA86" s="621" t="s">
        <v>730</v>
      </c>
    </row>
    <row r="87" spans="52:54" x14ac:dyDescent="0.25">
      <c r="AZ87" s="636" t="s">
        <v>148</v>
      </c>
      <c r="BA87" s="626">
        <f>'04_Фін_стійкість'!E30</f>
        <v>0</v>
      </c>
    </row>
    <row r="88" spans="52:54" x14ac:dyDescent="0.25">
      <c r="AZ88" s="636" t="s">
        <v>149</v>
      </c>
      <c r="BA88" s="626">
        <f>'04_Фін_стійкість'!F30</f>
        <v>0</v>
      </c>
    </row>
    <row r="89" spans="52:54" x14ac:dyDescent="0.25">
      <c r="AZ89" s="636" t="s">
        <v>150</v>
      </c>
      <c r="BA89" s="626">
        <f>'04_Фін_стійкість'!G30</f>
        <v>0</v>
      </c>
    </row>
    <row r="90" spans="52:54" x14ac:dyDescent="0.25">
      <c r="AZ90" s="636" t="s">
        <v>151</v>
      </c>
      <c r="BA90" s="626">
        <f>'04_Фін_стійкість'!H30</f>
        <v>0</v>
      </c>
    </row>
    <row r="91" spans="52:54" x14ac:dyDescent="0.25">
      <c r="BA91" s="624"/>
    </row>
    <row r="92" spans="52:54" x14ac:dyDescent="0.25">
      <c r="BA92" s="624"/>
    </row>
    <row r="93" spans="52:54" x14ac:dyDescent="0.25">
      <c r="AZ93" s="630" t="s">
        <v>749</v>
      </c>
      <c r="BA93" s="621" t="s">
        <v>731</v>
      </c>
    </row>
    <row r="94" spans="52:54" x14ac:dyDescent="0.25">
      <c r="AZ94" s="636" t="s">
        <v>148</v>
      </c>
      <c r="BA94" s="626">
        <f>'04_Фін_стійкість'!E31</f>
        <v>0</v>
      </c>
    </row>
    <row r="95" spans="52:54" x14ac:dyDescent="0.25">
      <c r="AZ95" s="636" t="s">
        <v>149</v>
      </c>
      <c r="BA95" s="626">
        <f>'04_Фін_стійкість'!F31</f>
        <v>0</v>
      </c>
    </row>
    <row r="96" spans="52:54" x14ac:dyDescent="0.25">
      <c r="AZ96" s="636" t="s">
        <v>150</v>
      </c>
      <c r="BA96" s="626">
        <f>'04_Фін_стійкість'!G31</f>
        <v>0</v>
      </c>
    </row>
    <row r="97" spans="52:57" x14ac:dyDescent="0.25">
      <c r="AZ97" s="636" t="s">
        <v>151</v>
      </c>
      <c r="BA97" s="626">
        <f>'04_Фін_стійкість'!H31</f>
        <v>0</v>
      </c>
    </row>
    <row r="100" spans="52:57" x14ac:dyDescent="0.25">
      <c r="AZ100" s="630" t="s">
        <v>750</v>
      </c>
      <c r="BA100" s="614" t="s">
        <v>0</v>
      </c>
      <c r="BB100" s="624" t="s">
        <v>713</v>
      </c>
      <c r="BC100" s="624" t="s">
        <v>712</v>
      </c>
      <c r="BD100" s="624" t="s">
        <v>732</v>
      </c>
    </row>
    <row r="101" spans="52:57" x14ac:dyDescent="0.25">
      <c r="AZ101" s="619" t="s">
        <v>709</v>
      </c>
      <c r="BB101" s="637">
        <f>AVERAGE('04_Фін_стійкість'!E33:H33)</f>
        <v>0</v>
      </c>
      <c r="BC101" s="638">
        <v>320</v>
      </c>
      <c r="BD101" s="626">
        <f>BB101*BE101/BC101</f>
        <v>0</v>
      </c>
      <c r="BE101" s="622">
        <v>1</v>
      </c>
    </row>
    <row r="102" spans="52:57" x14ac:dyDescent="0.25">
      <c r="AZ102" s="619" t="s">
        <v>710</v>
      </c>
      <c r="BB102" s="637">
        <f>AVERAGE('04_Фін_стійкість'!E34:H34)</f>
        <v>0</v>
      </c>
      <c r="BC102" s="638">
        <v>190</v>
      </c>
      <c r="BD102" s="626">
        <f>BB102*BE102/BC102</f>
        <v>0</v>
      </c>
      <c r="BE102" s="622">
        <v>1</v>
      </c>
    </row>
    <row r="103" spans="52:57" x14ac:dyDescent="0.25">
      <c r="AZ103" s="619" t="s">
        <v>711</v>
      </c>
      <c r="BB103" s="637">
        <f>AVERAGE('04_Фін_стійкість'!E35:H35)</f>
        <v>0</v>
      </c>
      <c r="BC103" s="638">
        <v>190</v>
      </c>
      <c r="BD103" s="626">
        <f>BB103*BE103/BC103</f>
        <v>0</v>
      </c>
      <c r="BE103" s="622">
        <v>1</v>
      </c>
    </row>
    <row r="104" spans="52:57" x14ac:dyDescent="0.25">
      <c r="BD104" s="622"/>
    </row>
    <row r="106" spans="52:57" x14ac:dyDescent="0.25">
      <c r="AZ106" s="630" t="s">
        <v>751</v>
      </c>
      <c r="BA106" s="614" t="s">
        <v>0</v>
      </c>
      <c r="BB106" s="624" t="s">
        <v>713</v>
      </c>
      <c r="BC106" s="624" t="s">
        <v>712</v>
      </c>
      <c r="BD106" s="624" t="s">
        <v>732</v>
      </c>
    </row>
    <row r="107" spans="52:57" x14ac:dyDescent="0.25">
      <c r="AZ107" s="619" t="s">
        <v>709</v>
      </c>
      <c r="BB107" s="637">
        <f>AVERAGE('04_Фін_стійкість'!E37:H37)</f>
        <v>0</v>
      </c>
      <c r="BC107" s="637">
        <v>290000</v>
      </c>
      <c r="BD107" s="626">
        <f>BB107*BE107/BC107</f>
        <v>0</v>
      </c>
      <c r="BE107" s="622">
        <v>1</v>
      </c>
    </row>
    <row r="108" spans="52:57" x14ac:dyDescent="0.25">
      <c r="AZ108" s="614" t="s">
        <v>710</v>
      </c>
      <c r="BB108" s="637">
        <f>AVERAGE('04_Фін_стійкість'!E38:H38)</f>
        <v>0</v>
      </c>
      <c r="BC108" s="637">
        <v>350000</v>
      </c>
      <c r="BD108" s="626">
        <f>BB108*BE108/BC108</f>
        <v>0</v>
      </c>
      <c r="BE108" s="622">
        <v>1</v>
      </c>
    </row>
    <row r="109" spans="52:57" x14ac:dyDescent="0.25">
      <c r="AZ109" s="614" t="s">
        <v>711</v>
      </c>
      <c r="BB109" s="637">
        <f>AVERAGE('04_Фін_стійкість'!E39:H39)</f>
        <v>0</v>
      </c>
      <c r="BC109" s="637">
        <v>310000</v>
      </c>
      <c r="BD109" s="626">
        <f>BB109*BE109/BC109</f>
        <v>0</v>
      </c>
      <c r="BE109" s="622">
        <v>1</v>
      </c>
    </row>
    <row r="110" spans="52:57" x14ac:dyDescent="0.25">
      <c r="AZ110" s="614" t="s">
        <v>733</v>
      </c>
      <c r="BB110" s="637">
        <f>AVERAGE('04_Фін_стійкість'!E40:H40)</f>
        <v>0</v>
      </c>
      <c r="BC110" s="637">
        <f>SUM(BC107:BC109)/3</f>
        <v>316666.66666666669</v>
      </c>
      <c r="BD110" s="626">
        <f>BB110*BE110/BC110</f>
        <v>0</v>
      </c>
      <c r="BE110" s="622">
        <v>1</v>
      </c>
    </row>
    <row r="112" spans="52:57" x14ac:dyDescent="0.25">
      <c r="BB112" s="624"/>
      <c r="BC112" s="624"/>
      <c r="BD112" s="624"/>
    </row>
    <row r="113" spans="52:57" x14ac:dyDescent="0.25">
      <c r="AZ113" s="630" t="s">
        <v>752</v>
      </c>
      <c r="BA113" s="638" t="s">
        <v>719</v>
      </c>
      <c r="BC113" s="637"/>
      <c r="BD113" s="626"/>
      <c r="BE113" s="622"/>
    </row>
    <row r="114" spans="52:57" x14ac:dyDescent="0.25">
      <c r="AZ114" s="614" t="s">
        <v>737</v>
      </c>
      <c r="BA114" s="639">
        <f>AVERAGE('04_Фін_стійкість'!E43:H43)</f>
        <v>0</v>
      </c>
      <c r="BD114" s="622"/>
    </row>
    <row r="115" spans="52:57" x14ac:dyDescent="0.25">
      <c r="AZ115" s="614" t="s">
        <v>738</v>
      </c>
      <c r="BA115" s="639">
        <f>AVERAGE('04_Фін_стійкість'!E42:H42)</f>
        <v>0</v>
      </c>
    </row>
    <row r="116" spans="52:57" x14ac:dyDescent="0.25">
      <c r="AZ116" s="614" t="s">
        <v>734</v>
      </c>
      <c r="BA116" s="639">
        <f>AVERAGE('04_Фін_стійкість'!E47:H47)</f>
        <v>0</v>
      </c>
    </row>
    <row r="117" spans="52:57" x14ac:dyDescent="0.25">
      <c r="AZ117" s="614" t="s">
        <v>735</v>
      </c>
      <c r="BA117" s="639">
        <f>AVERAGE('04_Фін_стійкість'!E48:H48)</f>
        <v>0</v>
      </c>
    </row>
    <row r="118" spans="52:57" x14ac:dyDescent="0.25">
      <c r="AZ118" s="614" t="s">
        <v>736</v>
      </c>
      <c r="BA118" s="639">
        <f>AVERAGE('04_Фін_стійкість'!E49:H49)</f>
        <v>0</v>
      </c>
    </row>
    <row r="121" spans="52:57" x14ac:dyDescent="0.25">
      <c r="AZ121" s="630" t="s">
        <v>753</v>
      </c>
      <c r="BA121" s="640">
        <v>0.3</v>
      </c>
      <c r="BB121" s="626">
        <f>AVERAGE('04_Фін_стійкість'!E46:H46)</f>
        <v>0</v>
      </c>
    </row>
    <row r="122" spans="52:57" x14ac:dyDescent="0.25">
      <c r="AZ122" s="635" t="s">
        <v>725</v>
      </c>
      <c r="BA122" s="621" t="s">
        <v>740</v>
      </c>
      <c r="BB122" s="622">
        <f>IF(BB$121&lt;=$BA121,BB$121,"")</f>
        <v>0</v>
      </c>
    </row>
    <row r="123" spans="52:57" x14ac:dyDescent="0.25">
      <c r="AZ123" s="635" t="s">
        <v>726</v>
      </c>
      <c r="BA123" s="621" t="s">
        <v>739</v>
      </c>
      <c r="BB123" s="622" t="str">
        <f>IF(BB$121&gt;$BA121,BB$121,"")</f>
        <v/>
      </c>
    </row>
    <row r="124" spans="52:57" x14ac:dyDescent="0.25">
      <c r="AZ124" s="635" t="s">
        <v>727</v>
      </c>
      <c r="BA124" s="619"/>
      <c r="BB124" s="622">
        <f>IF(BB$121&gt;0,MAX(1,BB$121)-BB$121,MAX(1,BB$121)+BB$121)</f>
        <v>1</v>
      </c>
    </row>
  </sheetData>
  <mergeCells count="9">
    <mergeCell ref="A1:M1"/>
    <mergeCell ref="A2:AL2"/>
    <mergeCell ref="B6:D6"/>
    <mergeCell ref="E6:J6"/>
    <mergeCell ref="E5:J5"/>
    <mergeCell ref="B4:D4"/>
    <mergeCell ref="B5:D5"/>
    <mergeCell ref="E4:J4"/>
    <mergeCell ref="M4:AA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9CF3-7ACD-43E0-B561-39156A7DE0F5}">
  <dimension ref="A1:L198"/>
  <sheetViews>
    <sheetView showGridLines="0" zoomScale="80" zoomScaleNormal="80" workbookViewId="0">
      <selection activeCell="H1" sqref="H1"/>
    </sheetView>
  </sheetViews>
  <sheetFormatPr defaultColWidth="9.140625" defaultRowHeight="16.5" x14ac:dyDescent="0.25"/>
  <cols>
    <col min="1" max="1" width="7.140625" style="77" customWidth="1"/>
    <col min="2" max="2" width="66.7109375" style="77" customWidth="1"/>
    <col min="3" max="3" width="70.7109375" style="77" customWidth="1"/>
    <col min="4" max="4" width="52.7109375" style="77" customWidth="1"/>
    <col min="5" max="5" width="20.28515625" style="77" customWidth="1"/>
    <col min="6" max="10" width="9.140625" style="77"/>
    <col min="11" max="13" width="14.140625" style="77" customWidth="1"/>
    <col min="14" max="16384" width="9.140625" style="77"/>
  </cols>
  <sheetData>
    <row r="1" spans="1:12" s="649" customFormat="1" ht="24" customHeight="1" x14ac:dyDescent="0.3">
      <c r="A1" s="689" t="s">
        <v>770</v>
      </c>
      <c r="B1" s="689"/>
      <c r="C1" s="689"/>
      <c r="D1" s="689"/>
      <c r="E1" s="689"/>
      <c r="F1" s="689"/>
    </row>
    <row r="2" spans="1:12" ht="15" customHeight="1" x14ac:dyDescent="0.25"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8.75" customHeight="1" x14ac:dyDescent="0.25">
      <c r="A3" s="690"/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</row>
    <row r="4" spans="1:12" ht="58.5" customHeight="1" x14ac:dyDescent="0.25">
      <c r="A4" s="496"/>
      <c r="B4" s="692" t="s">
        <v>564</v>
      </c>
      <c r="C4" s="693"/>
      <c r="D4" s="694"/>
      <c r="E4" s="497"/>
      <c r="F4" s="497"/>
      <c r="G4" s="497"/>
      <c r="H4" s="497"/>
      <c r="I4" s="497"/>
      <c r="J4" s="497"/>
      <c r="K4" s="497"/>
      <c r="L4" s="497"/>
    </row>
    <row r="5" spans="1:12" ht="24" customHeight="1" x14ac:dyDescent="0.2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r="6" spans="1:12" s="126" customFormat="1" ht="33.75" customHeight="1" x14ac:dyDescent="0.35">
      <c r="A6" s="123"/>
      <c r="B6" s="124" t="s">
        <v>485</v>
      </c>
      <c r="C6" s="125" t="s">
        <v>520</v>
      </c>
      <c r="D6" s="125" t="s">
        <v>458</v>
      </c>
      <c r="E6" s="123"/>
      <c r="F6" s="123"/>
      <c r="G6" s="123"/>
      <c r="H6" s="123"/>
      <c r="I6" s="123"/>
      <c r="J6" s="123"/>
      <c r="K6" s="123"/>
      <c r="L6" s="123"/>
    </row>
    <row r="7" spans="1:12" ht="33.75" customHeight="1" x14ac:dyDescent="0.25">
      <c r="A7" s="122"/>
      <c r="B7" s="667" t="s">
        <v>459</v>
      </c>
      <c r="C7" s="109" t="s">
        <v>460</v>
      </c>
      <c r="D7" s="686" t="s">
        <v>159</v>
      </c>
      <c r="E7" s="122"/>
      <c r="F7" s="122"/>
      <c r="G7" s="122"/>
      <c r="H7" s="122"/>
      <c r="I7" s="122"/>
      <c r="J7" s="122"/>
      <c r="K7" s="122"/>
      <c r="L7" s="122"/>
    </row>
    <row r="8" spans="1:12" ht="33.75" customHeight="1" x14ac:dyDescent="0.25">
      <c r="A8" s="122"/>
      <c r="B8" s="668"/>
      <c r="C8" s="120" t="s">
        <v>484</v>
      </c>
      <c r="D8" s="695"/>
      <c r="E8" s="122"/>
      <c r="F8" s="122"/>
      <c r="G8" s="122"/>
      <c r="H8" s="122"/>
      <c r="I8" s="122"/>
      <c r="J8" s="122"/>
      <c r="K8" s="122"/>
      <c r="L8" s="122"/>
    </row>
    <row r="9" spans="1:12" ht="33.75" customHeight="1" x14ac:dyDescent="0.25">
      <c r="A9" s="122"/>
      <c r="B9" s="667" t="s">
        <v>461</v>
      </c>
      <c r="C9" s="109" t="s">
        <v>462</v>
      </c>
      <c r="D9" s="686" t="s">
        <v>159</v>
      </c>
      <c r="E9" s="122"/>
      <c r="F9" s="122"/>
      <c r="G9" s="122"/>
      <c r="H9" s="122"/>
      <c r="I9" s="122"/>
      <c r="J9" s="122"/>
      <c r="K9" s="122"/>
      <c r="L9" s="122"/>
    </row>
    <row r="10" spans="1:12" ht="33.75" customHeight="1" x14ac:dyDescent="0.25">
      <c r="A10" s="122"/>
      <c r="B10" s="668"/>
      <c r="C10" s="111" t="s">
        <v>541</v>
      </c>
      <c r="D10" s="687"/>
      <c r="E10" s="122"/>
      <c r="F10" s="122"/>
      <c r="G10" s="122"/>
      <c r="H10" s="122"/>
      <c r="I10" s="122"/>
      <c r="J10" s="122"/>
      <c r="K10" s="122"/>
      <c r="L10" s="122"/>
    </row>
    <row r="11" spans="1:12" ht="115.5" customHeight="1" x14ac:dyDescent="0.25">
      <c r="A11" s="122"/>
      <c r="B11" s="674" t="s">
        <v>607</v>
      </c>
      <c r="C11" s="588" t="s">
        <v>543</v>
      </c>
      <c r="D11" s="677" t="s">
        <v>661</v>
      </c>
      <c r="E11" s="122"/>
      <c r="F11" s="122"/>
      <c r="G11" s="122"/>
      <c r="H11" s="122"/>
      <c r="I11" s="122"/>
      <c r="J11" s="122"/>
      <c r="K11" s="122"/>
      <c r="L11" s="122"/>
    </row>
    <row r="12" spans="1:12" ht="21.6" customHeight="1" x14ac:dyDescent="0.25">
      <c r="A12" s="122"/>
      <c r="B12" s="675"/>
      <c r="C12" s="589" t="s">
        <v>463</v>
      </c>
      <c r="D12" s="677"/>
      <c r="E12" s="122"/>
      <c r="F12" s="122"/>
      <c r="G12" s="122"/>
      <c r="H12" s="122"/>
      <c r="I12" s="122"/>
      <c r="J12" s="122"/>
      <c r="K12" s="122"/>
      <c r="L12" s="122"/>
    </row>
    <row r="13" spans="1:12" ht="92.45" customHeight="1" x14ac:dyDescent="0.25">
      <c r="A13" s="122"/>
      <c r="B13" s="675"/>
      <c r="C13" s="590" t="s">
        <v>549</v>
      </c>
      <c r="D13" s="677"/>
      <c r="E13" s="122"/>
      <c r="F13" s="122"/>
      <c r="G13" s="122"/>
      <c r="H13" s="122"/>
      <c r="I13" s="122"/>
      <c r="J13" s="122"/>
      <c r="K13" s="122"/>
      <c r="L13" s="122"/>
    </row>
    <row r="14" spans="1:12" ht="34.15" customHeight="1" x14ac:dyDescent="0.25">
      <c r="A14" s="122"/>
      <c r="B14" s="675"/>
      <c r="C14" s="590" t="s">
        <v>464</v>
      </c>
      <c r="D14" s="677"/>
      <c r="E14" s="122"/>
      <c r="F14" s="122"/>
      <c r="G14" s="122"/>
      <c r="H14" s="122"/>
      <c r="I14" s="122"/>
      <c r="J14" s="122"/>
      <c r="K14" s="122"/>
      <c r="L14" s="122"/>
    </row>
    <row r="15" spans="1:12" ht="67.900000000000006" customHeight="1" x14ac:dyDescent="0.25">
      <c r="A15" s="122"/>
      <c r="B15" s="675"/>
      <c r="C15" s="591" t="s">
        <v>668</v>
      </c>
      <c r="D15" s="677"/>
      <c r="E15" s="122"/>
      <c r="F15" s="122"/>
      <c r="G15" s="122"/>
      <c r="H15" s="122"/>
      <c r="I15" s="122"/>
      <c r="J15" s="122"/>
      <c r="K15" s="122"/>
      <c r="L15" s="122"/>
    </row>
    <row r="16" spans="1:12" ht="67.900000000000006" customHeight="1" x14ac:dyDescent="0.25">
      <c r="A16" s="122"/>
      <c r="B16" s="675"/>
      <c r="C16" s="590" t="s">
        <v>669</v>
      </c>
      <c r="D16" s="677"/>
      <c r="E16" s="122"/>
      <c r="F16" s="122"/>
      <c r="G16" s="122"/>
      <c r="H16" s="122"/>
      <c r="I16" s="122"/>
      <c r="J16" s="122"/>
      <c r="K16" s="122"/>
      <c r="L16" s="122"/>
    </row>
    <row r="17" spans="1:12" ht="67.900000000000006" customHeight="1" x14ac:dyDescent="0.25">
      <c r="A17" s="122"/>
      <c r="B17" s="676"/>
      <c r="C17" s="592" t="s">
        <v>670</v>
      </c>
      <c r="D17" s="677"/>
      <c r="E17" s="122"/>
      <c r="F17" s="122"/>
      <c r="G17" s="122"/>
      <c r="H17" s="122"/>
      <c r="I17" s="122"/>
      <c r="J17" s="122"/>
      <c r="K17" s="122"/>
      <c r="L17" s="122"/>
    </row>
    <row r="18" spans="1:12" ht="67.150000000000006" customHeight="1" x14ac:dyDescent="0.25">
      <c r="A18" s="122"/>
      <c r="B18" s="680" t="s">
        <v>465</v>
      </c>
      <c r="C18" s="587" t="s">
        <v>544</v>
      </c>
      <c r="D18" s="678" t="s">
        <v>545</v>
      </c>
      <c r="E18" s="122"/>
      <c r="F18" s="122"/>
      <c r="G18" s="122"/>
      <c r="H18" s="122"/>
      <c r="I18" s="122"/>
      <c r="J18" s="122"/>
      <c r="K18" s="122"/>
      <c r="L18" s="122"/>
    </row>
    <row r="19" spans="1:12" ht="37.15" customHeight="1" x14ac:dyDescent="0.25">
      <c r="A19" s="122"/>
      <c r="B19" s="681"/>
      <c r="C19" s="112" t="s">
        <v>484</v>
      </c>
      <c r="D19" s="678"/>
      <c r="E19" s="122"/>
      <c r="F19" s="122"/>
      <c r="G19" s="122"/>
      <c r="H19" s="122"/>
      <c r="I19" s="122"/>
      <c r="J19" s="122"/>
      <c r="K19" s="122"/>
      <c r="L19" s="122"/>
    </row>
    <row r="20" spans="1:12" ht="33.75" customHeight="1" x14ac:dyDescent="0.25">
      <c r="A20" s="122"/>
      <c r="B20" s="681"/>
      <c r="C20" s="127"/>
      <c r="D20" s="678"/>
      <c r="E20" s="122"/>
      <c r="F20" s="122"/>
      <c r="G20" s="122"/>
      <c r="H20" s="122"/>
      <c r="I20" s="122"/>
      <c r="J20" s="122"/>
      <c r="K20" s="122"/>
      <c r="L20" s="122"/>
    </row>
    <row r="21" spans="1:12" ht="33.75" customHeight="1" x14ac:dyDescent="0.25">
      <c r="A21" s="122"/>
      <c r="B21" s="681"/>
      <c r="C21" s="127"/>
      <c r="D21" s="678"/>
      <c r="E21" s="122"/>
      <c r="F21" s="122"/>
      <c r="G21" s="122"/>
      <c r="H21" s="122"/>
      <c r="I21" s="122"/>
      <c r="J21" s="122"/>
      <c r="K21" s="122"/>
      <c r="L21" s="122"/>
    </row>
    <row r="22" spans="1:12" ht="33.75" customHeight="1" x14ac:dyDescent="0.25">
      <c r="A22" s="122"/>
      <c r="B22" s="681"/>
      <c r="C22" s="127"/>
      <c r="D22" s="678"/>
      <c r="E22" s="122"/>
      <c r="F22" s="122"/>
      <c r="G22" s="122"/>
      <c r="H22" s="122"/>
      <c r="I22" s="122"/>
      <c r="J22" s="122"/>
      <c r="K22" s="122"/>
      <c r="L22" s="122"/>
    </row>
    <row r="23" spans="1:12" ht="33.75" customHeight="1" x14ac:dyDescent="0.25">
      <c r="A23" s="122"/>
      <c r="B23" s="681"/>
      <c r="C23" s="127"/>
      <c r="D23" s="678"/>
      <c r="E23" s="122"/>
      <c r="F23" s="122"/>
      <c r="G23" s="122"/>
      <c r="H23" s="122"/>
      <c r="I23" s="122"/>
      <c r="J23" s="122"/>
      <c r="K23" s="122"/>
      <c r="L23" s="122"/>
    </row>
    <row r="24" spans="1:12" ht="33.75" customHeight="1" x14ac:dyDescent="0.25">
      <c r="A24" s="122"/>
      <c r="B24" s="682"/>
      <c r="C24" s="128"/>
      <c r="D24" s="679"/>
      <c r="E24" s="122"/>
      <c r="F24" s="122"/>
      <c r="G24" s="122"/>
      <c r="H24" s="122"/>
      <c r="I24" s="122"/>
      <c r="J24" s="122"/>
      <c r="K24" s="122"/>
      <c r="L24" s="122"/>
    </row>
    <row r="25" spans="1:12" ht="49.5" x14ac:dyDescent="0.25">
      <c r="A25" s="122"/>
      <c r="B25" s="667" t="s">
        <v>466</v>
      </c>
      <c r="C25" s="114" t="s">
        <v>467</v>
      </c>
      <c r="D25" s="683" t="s">
        <v>481</v>
      </c>
      <c r="E25" s="122"/>
      <c r="F25" s="122"/>
      <c r="G25" s="122"/>
      <c r="H25" s="122"/>
      <c r="I25" s="122"/>
      <c r="J25" s="122"/>
      <c r="K25" s="122"/>
      <c r="L25" s="122"/>
    </row>
    <row r="26" spans="1:12" ht="33.75" customHeight="1" x14ac:dyDescent="0.25">
      <c r="A26" s="122"/>
      <c r="B26" s="688"/>
      <c r="C26" s="115" t="s">
        <v>483</v>
      </c>
      <c r="D26" s="684"/>
      <c r="E26" s="122"/>
      <c r="F26" s="122"/>
      <c r="G26" s="122"/>
      <c r="H26" s="122"/>
      <c r="I26" s="122"/>
      <c r="J26" s="122"/>
      <c r="K26" s="122"/>
      <c r="L26" s="122"/>
    </row>
    <row r="27" spans="1:12" ht="69" x14ac:dyDescent="0.25">
      <c r="A27" s="122"/>
      <c r="B27" s="688"/>
      <c r="C27" s="115" t="s">
        <v>570</v>
      </c>
      <c r="D27" s="684"/>
      <c r="E27" s="122"/>
      <c r="F27" s="122"/>
      <c r="G27" s="122"/>
      <c r="H27" s="122"/>
      <c r="I27" s="122"/>
      <c r="J27" s="122"/>
      <c r="K27" s="122"/>
      <c r="L27" s="122"/>
    </row>
    <row r="28" spans="1:12" ht="52.9" customHeight="1" x14ac:dyDescent="0.25">
      <c r="A28" s="122"/>
      <c r="B28" s="688"/>
      <c r="C28" s="116" t="s">
        <v>482</v>
      </c>
      <c r="D28" s="684"/>
      <c r="E28" s="122"/>
      <c r="F28" s="122"/>
      <c r="G28" s="122"/>
      <c r="H28" s="122"/>
      <c r="I28" s="122"/>
      <c r="J28" s="122"/>
      <c r="K28" s="122"/>
      <c r="L28" s="122"/>
    </row>
    <row r="29" spans="1:12" ht="34.5" x14ac:dyDescent="0.25">
      <c r="A29" s="122"/>
      <c r="B29" s="688"/>
      <c r="C29" s="117" t="s">
        <v>546</v>
      </c>
      <c r="D29" s="684"/>
      <c r="E29" s="122"/>
      <c r="F29" s="122"/>
      <c r="G29" s="122"/>
      <c r="H29" s="122"/>
      <c r="I29" s="122"/>
      <c r="J29" s="122"/>
      <c r="K29" s="122"/>
      <c r="L29" s="122"/>
    </row>
    <row r="30" spans="1:12" ht="52.9" customHeight="1" x14ac:dyDescent="0.25">
      <c r="A30" s="122"/>
      <c r="B30" s="668"/>
      <c r="C30" s="118" t="s">
        <v>547</v>
      </c>
      <c r="D30" s="685"/>
      <c r="E30" s="122"/>
      <c r="F30" s="122"/>
      <c r="G30" s="122"/>
      <c r="H30" s="122"/>
      <c r="I30" s="122"/>
      <c r="J30" s="122"/>
      <c r="K30" s="122"/>
      <c r="L30" s="122"/>
    </row>
    <row r="31" spans="1:12" ht="66" x14ac:dyDescent="0.25">
      <c r="A31" s="122"/>
      <c r="B31" s="667" t="s">
        <v>468</v>
      </c>
      <c r="C31" s="109" t="s">
        <v>469</v>
      </c>
      <c r="D31" s="109" t="s">
        <v>470</v>
      </c>
      <c r="E31" s="122"/>
      <c r="F31" s="122"/>
      <c r="G31" s="122"/>
      <c r="H31" s="122"/>
      <c r="I31" s="122"/>
      <c r="J31" s="122"/>
      <c r="K31" s="122"/>
      <c r="L31" s="122"/>
    </row>
    <row r="32" spans="1:12" ht="49.5" x14ac:dyDescent="0.25">
      <c r="A32" s="122"/>
      <c r="B32" s="668"/>
      <c r="C32" s="110" t="s">
        <v>541</v>
      </c>
      <c r="D32" s="119" t="s">
        <v>471</v>
      </c>
      <c r="E32" s="122"/>
      <c r="F32" s="122"/>
      <c r="G32" s="122"/>
      <c r="H32" s="122"/>
      <c r="I32" s="122"/>
      <c r="J32" s="122"/>
      <c r="K32" s="122"/>
      <c r="L32" s="122"/>
    </row>
    <row r="33" spans="1:12" ht="33.75" customHeight="1" x14ac:dyDescent="0.25">
      <c r="A33" s="122"/>
      <c r="B33" s="667" t="s">
        <v>472</v>
      </c>
      <c r="C33" s="109" t="s">
        <v>473</v>
      </c>
      <c r="D33" s="669" t="s">
        <v>159</v>
      </c>
      <c r="E33" s="122"/>
      <c r="F33" s="122"/>
      <c r="G33" s="122"/>
      <c r="H33" s="122"/>
      <c r="I33" s="122"/>
      <c r="J33" s="122"/>
      <c r="K33" s="122"/>
      <c r="L33" s="122"/>
    </row>
    <row r="34" spans="1:12" ht="33.75" customHeight="1" x14ac:dyDescent="0.25">
      <c r="A34" s="122"/>
      <c r="B34" s="668"/>
      <c r="C34" s="110" t="s">
        <v>541</v>
      </c>
      <c r="D34" s="670"/>
      <c r="E34" s="122"/>
      <c r="F34" s="122"/>
      <c r="G34" s="122"/>
      <c r="H34" s="122"/>
      <c r="I34" s="122"/>
      <c r="J34" s="122"/>
      <c r="K34" s="122"/>
      <c r="L34" s="122"/>
    </row>
    <row r="35" spans="1:12" ht="52.9" customHeight="1" x14ac:dyDescent="0.25">
      <c r="A35" s="122"/>
      <c r="B35" s="667" t="s">
        <v>474</v>
      </c>
      <c r="C35" s="109" t="s">
        <v>475</v>
      </c>
      <c r="D35" s="114" t="s">
        <v>477</v>
      </c>
      <c r="E35" s="122"/>
      <c r="F35" s="122"/>
      <c r="G35" s="122"/>
      <c r="H35" s="122"/>
      <c r="I35" s="122"/>
      <c r="J35" s="122"/>
      <c r="K35" s="122"/>
      <c r="L35" s="122"/>
    </row>
    <row r="36" spans="1:12" ht="33.75" customHeight="1" x14ac:dyDescent="0.25">
      <c r="A36" s="122"/>
      <c r="B36" s="668"/>
      <c r="C36" s="120" t="s">
        <v>476</v>
      </c>
      <c r="D36" s="121" t="s">
        <v>478</v>
      </c>
      <c r="E36" s="122"/>
      <c r="F36" s="122"/>
      <c r="G36" s="122"/>
      <c r="H36" s="122"/>
      <c r="I36" s="122"/>
      <c r="J36" s="122"/>
      <c r="K36" s="122"/>
      <c r="L36" s="122"/>
    </row>
    <row r="37" spans="1:12" ht="33.75" customHeight="1" x14ac:dyDescent="0.25">
      <c r="A37" s="122"/>
      <c r="B37" s="667" t="s">
        <v>479</v>
      </c>
      <c r="C37" s="114" t="s">
        <v>480</v>
      </c>
      <c r="D37" s="669" t="s">
        <v>159</v>
      </c>
      <c r="E37" s="122"/>
      <c r="F37" s="122"/>
      <c r="G37" s="122"/>
      <c r="H37" s="122"/>
      <c r="I37" s="122"/>
      <c r="J37" s="122"/>
      <c r="K37" s="122"/>
      <c r="L37" s="122"/>
    </row>
    <row r="38" spans="1:12" ht="33.75" customHeight="1" x14ac:dyDescent="0.25">
      <c r="A38" s="122"/>
      <c r="B38" s="668"/>
      <c r="C38" s="110" t="s">
        <v>542</v>
      </c>
      <c r="D38" s="670"/>
      <c r="E38" s="122"/>
      <c r="F38" s="122"/>
      <c r="G38" s="122"/>
      <c r="H38" s="122"/>
      <c r="I38" s="122"/>
      <c r="J38" s="122"/>
      <c r="K38" s="122"/>
      <c r="L38" s="122"/>
    </row>
    <row r="39" spans="1:12" ht="34.15" customHeight="1" x14ac:dyDescent="0.25">
      <c r="B39" s="671" t="s">
        <v>486</v>
      </c>
      <c r="C39" s="672"/>
      <c r="D39" s="673"/>
    </row>
    <row r="40" spans="1:12" ht="33.75" customHeight="1" x14ac:dyDescent="0.25">
      <c r="A40" s="129"/>
      <c r="B40" s="130"/>
    </row>
    <row r="41" spans="1:12" x14ac:dyDescent="0.25">
      <c r="A41" s="113"/>
      <c r="B41" s="113"/>
      <c r="C41" s="113"/>
    </row>
    <row r="42" spans="1:12" x14ac:dyDescent="0.25">
      <c r="A42" s="113"/>
      <c r="B42" s="113"/>
      <c r="C42" s="113"/>
    </row>
    <row r="43" spans="1:12" x14ac:dyDescent="0.25">
      <c r="A43" s="113"/>
      <c r="B43" s="113"/>
      <c r="C43" s="113"/>
    </row>
    <row r="44" spans="1:12" x14ac:dyDescent="0.25">
      <c r="A44" s="113"/>
      <c r="B44" s="113"/>
      <c r="C44" s="113"/>
    </row>
    <row r="45" spans="1:12" x14ac:dyDescent="0.25">
      <c r="A45" s="113"/>
      <c r="B45" s="113"/>
      <c r="C45" s="113"/>
    </row>
    <row r="46" spans="1:12" x14ac:dyDescent="0.25">
      <c r="A46" s="113"/>
      <c r="B46" s="113"/>
      <c r="C46" s="113"/>
    </row>
    <row r="47" spans="1:12" x14ac:dyDescent="0.25">
      <c r="A47" s="113"/>
      <c r="B47" s="113"/>
      <c r="C47" s="113"/>
    </row>
    <row r="48" spans="1:12" x14ac:dyDescent="0.25">
      <c r="A48" s="113"/>
      <c r="B48" s="113"/>
      <c r="C48" s="113"/>
    </row>
    <row r="49" spans="1:3" x14ac:dyDescent="0.25">
      <c r="A49" s="113"/>
      <c r="B49" s="113"/>
      <c r="C49" s="113"/>
    </row>
    <row r="50" spans="1:3" x14ac:dyDescent="0.25">
      <c r="A50" s="113"/>
      <c r="B50" s="113"/>
      <c r="C50" s="113"/>
    </row>
    <row r="51" spans="1:3" x14ac:dyDescent="0.25">
      <c r="A51" s="113"/>
      <c r="B51" s="113"/>
      <c r="C51" s="113"/>
    </row>
    <row r="52" spans="1:3" x14ac:dyDescent="0.25">
      <c r="A52" s="113"/>
      <c r="B52" s="113"/>
      <c r="C52" s="113"/>
    </row>
    <row r="53" spans="1:3" x14ac:dyDescent="0.25">
      <c r="A53" s="113"/>
      <c r="B53" s="113"/>
      <c r="C53" s="113"/>
    </row>
    <row r="54" spans="1:3" x14ac:dyDescent="0.25">
      <c r="A54" s="113"/>
      <c r="B54" s="113"/>
      <c r="C54" s="113"/>
    </row>
    <row r="55" spans="1:3" x14ac:dyDescent="0.25">
      <c r="A55" s="113"/>
      <c r="B55" s="113"/>
      <c r="C55" s="113"/>
    </row>
    <row r="56" spans="1:3" x14ac:dyDescent="0.25">
      <c r="A56" s="113"/>
      <c r="B56" s="113"/>
      <c r="C56" s="113"/>
    </row>
    <row r="57" spans="1:3" x14ac:dyDescent="0.25">
      <c r="A57" s="113"/>
      <c r="B57" s="113"/>
      <c r="C57" s="113"/>
    </row>
    <row r="58" spans="1:3" x14ac:dyDescent="0.25">
      <c r="A58" s="113"/>
      <c r="B58" s="113"/>
      <c r="C58" s="113"/>
    </row>
    <row r="59" spans="1:3" x14ac:dyDescent="0.25">
      <c r="A59" s="113"/>
      <c r="B59" s="113"/>
      <c r="C59" s="113"/>
    </row>
    <row r="60" spans="1:3" x14ac:dyDescent="0.25">
      <c r="A60" s="113"/>
      <c r="B60" s="113"/>
      <c r="C60" s="113"/>
    </row>
    <row r="61" spans="1:3" x14ac:dyDescent="0.25">
      <c r="A61" s="113"/>
      <c r="B61" s="113"/>
      <c r="C61" s="113"/>
    </row>
    <row r="62" spans="1:3" x14ac:dyDescent="0.25">
      <c r="A62" s="113"/>
      <c r="B62" s="113"/>
      <c r="C62" s="113"/>
    </row>
    <row r="63" spans="1:3" x14ac:dyDescent="0.25">
      <c r="A63" s="113"/>
      <c r="B63" s="113"/>
      <c r="C63" s="113"/>
    </row>
    <row r="64" spans="1:3" x14ac:dyDescent="0.25">
      <c r="A64" s="113"/>
      <c r="B64" s="113"/>
      <c r="C64" s="113"/>
    </row>
    <row r="65" spans="1:3" x14ac:dyDescent="0.25">
      <c r="A65" s="113"/>
      <c r="B65" s="113"/>
      <c r="C65" s="113"/>
    </row>
    <row r="66" spans="1:3" x14ac:dyDescent="0.25">
      <c r="A66" s="113"/>
      <c r="B66" s="113"/>
      <c r="C66" s="113"/>
    </row>
    <row r="67" spans="1:3" x14ac:dyDescent="0.25">
      <c r="A67" s="113"/>
      <c r="B67" s="113"/>
      <c r="C67" s="113"/>
    </row>
    <row r="68" spans="1:3" x14ac:dyDescent="0.25">
      <c r="A68" s="113"/>
      <c r="B68" s="113"/>
      <c r="C68" s="113"/>
    </row>
    <row r="69" spans="1:3" x14ac:dyDescent="0.25">
      <c r="A69" s="113"/>
      <c r="B69" s="113"/>
      <c r="C69" s="113"/>
    </row>
    <row r="70" spans="1:3" x14ac:dyDescent="0.25">
      <c r="A70" s="113"/>
      <c r="B70" s="113"/>
      <c r="C70" s="113"/>
    </row>
    <row r="71" spans="1:3" x14ac:dyDescent="0.25">
      <c r="A71" s="113"/>
      <c r="B71" s="113"/>
      <c r="C71" s="113"/>
    </row>
    <row r="72" spans="1:3" x14ac:dyDescent="0.25">
      <c r="A72" s="113"/>
      <c r="B72" s="113"/>
      <c r="C72" s="113"/>
    </row>
    <row r="73" spans="1:3" x14ac:dyDescent="0.25">
      <c r="A73" s="113"/>
      <c r="B73" s="113"/>
      <c r="C73" s="113"/>
    </row>
    <row r="74" spans="1:3" x14ac:dyDescent="0.25">
      <c r="A74" s="113"/>
      <c r="B74" s="113"/>
      <c r="C74" s="113"/>
    </row>
    <row r="75" spans="1:3" x14ac:dyDescent="0.25">
      <c r="A75" s="113"/>
      <c r="B75" s="113"/>
      <c r="C75" s="113"/>
    </row>
    <row r="76" spans="1:3" x14ac:dyDescent="0.25">
      <c r="A76" s="113"/>
      <c r="B76" s="113"/>
      <c r="C76" s="113"/>
    </row>
    <row r="77" spans="1:3" x14ac:dyDescent="0.25">
      <c r="A77" s="113"/>
      <c r="B77" s="113"/>
      <c r="C77" s="113"/>
    </row>
    <row r="78" spans="1:3" x14ac:dyDescent="0.25">
      <c r="A78" s="113"/>
      <c r="B78" s="113"/>
      <c r="C78" s="113"/>
    </row>
    <row r="79" spans="1:3" x14ac:dyDescent="0.25">
      <c r="A79" s="113"/>
      <c r="B79" s="113"/>
      <c r="C79" s="113"/>
    </row>
    <row r="80" spans="1:3" x14ac:dyDescent="0.25">
      <c r="A80" s="113"/>
      <c r="B80" s="113"/>
      <c r="C80" s="113"/>
    </row>
    <row r="81" spans="1:3" x14ac:dyDescent="0.25">
      <c r="A81" s="113"/>
      <c r="B81" s="113"/>
      <c r="C81" s="113"/>
    </row>
    <row r="82" spans="1:3" x14ac:dyDescent="0.25">
      <c r="A82" s="113"/>
      <c r="B82" s="113"/>
      <c r="C82" s="113"/>
    </row>
    <row r="83" spans="1:3" x14ac:dyDescent="0.25">
      <c r="A83" s="113"/>
      <c r="B83" s="113"/>
      <c r="C83" s="113"/>
    </row>
    <row r="84" spans="1:3" x14ac:dyDescent="0.25">
      <c r="A84" s="113"/>
      <c r="B84" s="113"/>
      <c r="C84" s="113"/>
    </row>
    <row r="85" spans="1:3" x14ac:dyDescent="0.25">
      <c r="A85" s="113"/>
      <c r="B85" s="113"/>
      <c r="C85" s="113"/>
    </row>
    <row r="86" spans="1:3" x14ac:dyDescent="0.25">
      <c r="A86" s="113"/>
      <c r="B86" s="113"/>
      <c r="C86" s="113"/>
    </row>
    <row r="87" spans="1:3" x14ac:dyDescent="0.25">
      <c r="A87" s="113"/>
      <c r="B87" s="113"/>
      <c r="C87" s="113"/>
    </row>
    <row r="88" spans="1:3" x14ac:dyDescent="0.25">
      <c r="A88" s="113"/>
      <c r="B88" s="113"/>
      <c r="C88" s="113"/>
    </row>
    <row r="89" spans="1:3" x14ac:dyDescent="0.25">
      <c r="A89" s="113"/>
      <c r="B89" s="113"/>
      <c r="C89" s="113"/>
    </row>
    <row r="90" spans="1:3" x14ac:dyDescent="0.25">
      <c r="A90" s="113"/>
      <c r="B90" s="113"/>
      <c r="C90" s="113"/>
    </row>
    <row r="91" spans="1:3" x14ac:dyDescent="0.25">
      <c r="A91" s="113"/>
      <c r="B91" s="113"/>
      <c r="C91" s="113"/>
    </row>
    <row r="92" spans="1:3" x14ac:dyDescent="0.25">
      <c r="A92" s="113"/>
      <c r="B92" s="113"/>
      <c r="C92" s="113"/>
    </row>
    <row r="93" spans="1:3" x14ac:dyDescent="0.25">
      <c r="A93" s="113"/>
      <c r="B93" s="113"/>
      <c r="C93" s="113"/>
    </row>
    <row r="94" spans="1:3" x14ac:dyDescent="0.25">
      <c r="A94" s="113"/>
      <c r="B94" s="113"/>
      <c r="C94" s="113"/>
    </row>
    <row r="95" spans="1:3" x14ac:dyDescent="0.25">
      <c r="A95" s="113"/>
      <c r="B95" s="113"/>
      <c r="C95" s="113"/>
    </row>
    <row r="96" spans="1:3" x14ac:dyDescent="0.25">
      <c r="A96" s="113"/>
      <c r="B96" s="113"/>
      <c r="C96" s="113"/>
    </row>
    <row r="97" spans="1:3" x14ac:dyDescent="0.25">
      <c r="A97" s="113"/>
      <c r="B97" s="113"/>
      <c r="C97" s="113"/>
    </row>
    <row r="98" spans="1:3" x14ac:dyDescent="0.25">
      <c r="A98" s="113"/>
      <c r="B98" s="113"/>
      <c r="C98" s="113"/>
    </row>
    <row r="99" spans="1:3" x14ac:dyDescent="0.25">
      <c r="A99" s="113"/>
      <c r="B99" s="113"/>
      <c r="C99" s="113"/>
    </row>
    <row r="100" spans="1:3" x14ac:dyDescent="0.25">
      <c r="A100" s="113"/>
      <c r="B100" s="113"/>
      <c r="C100" s="113"/>
    </row>
    <row r="101" spans="1:3" x14ac:dyDescent="0.25">
      <c r="A101" s="113"/>
      <c r="B101" s="113"/>
      <c r="C101" s="113"/>
    </row>
    <row r="102" spans="1:3" x14ac:dyDescent="0.25">
      <c r="A102" s="113"/>
      <c r="B102" s="113"/>
      <c r="C102" s="113"/>
    </row>
    <row r="103" spans="1:3" x14ac:dyDescent="0.25">
      <c r="A103" s="113"/>
      <c r="B103" s="113"/>
      <c r="C103" s="113"/>
    </row>
    <row r="104" spans="1:3" x14ac:dyDescent="0.25">
      <c r="A104" s="113"/>
      <c r="B104" s="113"/>
      <c r="C104" s="113"/>
    </row>
    <row r="105" spans="1:3" x14ac:dyDescent="0.25">
      <c r="A105" s="113"/>
      <c r="B105" s="113"/>
      <c r="C105" s="113"/>
    </row>
    <row r="106" spans="1:3" x14ac:dyDescent="0.25">
      <c r="A106" s="113"/>
      <c r="B106" s="113"/>
      <c r="C106" s="113"/>
    </row>
    <row r="107" spans="1:3" x14ac:dyDescent="0.25">
      <c r="A107" s="113"/>
      <c r="B107" s="113"/>
      <c r="C107" s="113"/>
    </row>
    <row r="108" spans="1:3" x14ac:dyDescent="0.25">
      <c r="A108" s="113"/>
      <c r="B108" s="113"/>
      <c r="C108" s="113"/>
    </row>
    <row r="109" spans="1:3" x14ac:dyDescent="0.25">
      <c r="A109" s="113"/>
      <c r="B109" s="113"/>
      <c r="C109" s="113"/>
    </row>
    <row r="110" spans="1:3" x14ac:dyDescent="0.25">
      <c r="A110" s="113"/>
      <c r="B110" s="113"/>
      <c r="C110" s="113"/>
    </row>
    <row r="111" spans="1:3" x14ac:dyDescent="0.25">
      <c r="A111" s="113"/>
      <c r="B111" s="113"/>
      <c r="C111" s="113"/>
    </row>
    <row r="112" spans="1:3" x14ac:dyDescent="0.25">
      <c r="A112" s="113"/>
      <c r="B112" s="113"/>
      <c r="C112" s="113"/>
    </row>
    <row r="113" spans="1:3" x14ac:dyDescent="0.25">
      <c r="A113" s="113"/>
      <c r="B113" s="113"/>
      <c r="C113" s="113"/>
    </row>
    <row r="114" spans="1:3" x14ac:dyDescent="0.25">
      <c r="A114" s="113"/>
      <c r="B114" s="113"/>
      <c r="C114" s="113"/>
    </row>
    <row r="115" spans="1:3" x14ac:dyDescent="0.25">
      <c r="A115" s="113"/>
      <c r="B115" s="113"/>
      <c r="C115" s="113"/>
    </row>
    <row r="116" spans="1:3" x14ac:dyDescent="0.25">
      <c r="A116" s="113"/>
      <c r="B116" s="113"/>
      <c r="C116" s="113"/>
    </row>
    <row r="117" spans="1:3" x14ac:dyDescent="0.25">
      <c r="A117" s="113"/>
      <c r="B117" s="113"/>
      <c r="C117" s="113"/>
    </row>
    <row r="118" spans="1:3" x14ac:dyDescent="0.25">
      <c r="A118" s="113"/>
      <c r="B118" s="113"/>
      <c r="C118" s="113"/>
    </row>
    <row r="119" spans="1:3" x14ac:dyDescent="0.25">
      <c r="A119" s="113"/>
      <c r="B119" s="113"/>
      <c r="C119" s="113"/>
    </row>
    <row r="120" spans="1:3" x14ac:dyDescent="0.25">
      <c r="A120" s="113"/>
      <c r="B120" s="113"/>
      <c r="C120" s="113"/>
    </row>
    <row r="121" spans="1:3" x14ac:dyDescent="0.25">
      <c r="A121" s="113"/>
      <c r="B121" s="113"/>
      <c r="C121" s="113"/>
    </row>
    <row r="122" spans="1:3" x14ac:dyDescent="0.25">
      <c r="A122" s="113"/>
      <c r="B122" s="113"/>
      <c r="C122" s="113"/>
    </row>
    <row r="123" spans="1:3" x14ac:dyDescent="0.25">
      <c r="A123" s="113"/>
      <c r="B123" s="113"/>
      <c r="C123" s="113"/>
    </row>
    <row r="124" spans="1:3" x14ac:dyDescent="0.25">
      <c r="A124" s="113"/>
      <c r="B124" s="113"/>
      <c r="C124" s="113"/>
    </row>
    <row r="125" spans="1:3" x14ac:dyDescent="0.25">
      <c r="A125" s="113"/>
      <c r="B125" s="113"/>
      <c r="C125" s="113"/>
    </row>
    <row r="126" spans="1:3" x14ac:dyDescent="0.25">
      <c r="A126" s="113"/>
      <c r="B126" s="113"/>
      <c r="C126" s="113"/>
    </row>
    <row r="127" spans="1:3" x14ac:dyDescent="0.25">
      <c r="A127" s="113"/>
      <c r="B127" s="113"/>
      <c r="C127" s="113"/>
    </row>
    <row r="128" spans="1:3" x14ac:dyDescent="0.25">
      <c r="A128" s="113"/>
      <c r="B128" s="113"/>
      <c r="C128" s="113"/>
    </row>
    <row r="129" spans="1:3" x14ac:dyDescent="0.25">
      <c r="A129" s="113"/>
      <c r="B129" s="113"/>
      <c r="C129" s="113"/>
    </row>
    <row r="130" spans="1:3" x14ac:dyDescent="0.25">
      <c r="A130" s="113"/>
      <c r="B130" s="113"/>
      <c r="C130" s="113"/>
    </row>
    <row r="131" spans="1:3" x14ac:dyDescent="0.25">
      <c r="A131" s="113"/>
      <c r="B131" s="113"/>
      <c r="C131" s="113"/>
    </row>
    <row r="132" spans="1:3" x14ac:dyDescent="0.25">
      <c r="A132" s="113"/>
      <c r="B132" s="113"/>
      <c r="C132" s="113"/>
    </row>
    <row r="133" spans="1:3" x14ac:dyDescent="0.25">
      <c r="A133" s="113"/>
      <c r="B133" s="113"/>
      <c r="C133" s="113"/>
    </row>
    <row r="134" spans="1:3" x14ac:dyDescent="0.25">
      <c r="A134" s="113"/>
      <c r="B134" s="113"/>
      <c r="C134" s="113"/>
    </row>
    <row r="135" spans="1:3" x14ac:dyDescent="0.25">
      <c r="A135" s="113"/>
      <c r="B135" s="113"/>
      <c r="C135" s="113"/>
    </row>
    <row r="136" spans="1:3" x14ac:dyDescent="0.25">
      <c r="A136" s="113"/>
      <c r="B136" s="113"/>
      <c r="C136" s="113"/>
    </row>
    <row r="137" spans="1:3" x14ac:dyDescent="0.25">
      <c r="A137" s="113"/>
      <c r="B137" s="113"/>
      <c r="C137" s="113"/>
    </row>
    <row r="138" spans="1:3" x14ac:dyDescent="0.25">
      <c r="A138" s="113"/>
      <c r="B138" s="113"/>
      <c r="C138" s="113"/>
    </row>
    <row r="139" spans="1:3" x14ac:dyDescent="0.25">
      <c r="A139" s="113"/>
      <c r="B139" s="113"/>
      <c r="C139" s="113"/>
    </row>
    <row r="140" spans="1:3" x14ac:dyDescent="0.25">
      <c r="A140" s="113"/>
      <c r="B140" s="113"/>
      <c r="C140" s="113"/>
    </row>
    <row r="141" spans="1:3" x14ac:dyDescent="0.25">
      <c r="A141" s="113"/>
      <c r="B141" s="113"/>
      <c r="C141" s="113"/>
    </row>
    <row r="142" spans="1:3" x14ac:dyDescent="0.25">
      <c r="A142" s="113"/>
      <c r="B142" s="113"/>
      <c r="C142" s="113"/>
    </row>
    <row r="143" spans="1:3" x14ac:dyDescent="0.25">
      <c r="A143" s="113"/>
      <c r="B143" s="113"/>
      <c r="C143" s="113"/>
    </row>
    <row r="144" spans="1:3" x14ac:dyDescent="0.25">
      <c r="A144" s="113"/>
      <c r="B144" s="113"/>
      <c r="C144" s="113"/>
    </row>
    <row r="145" spans="1:3" x14ac:dyDescent="0.25">
      <c r="A145" s="113"/>
      <c r="B145" s="113"/>
      <c r="C145" s="113"/>
    </row>
    <row r="146" spans="1:3" x14ac:dyDescent="0.25">
      <c r="A146" s="113"/>
      <c r="B146" s="113"/>
      <c r="C146" s="113"/>
    </row>
    <row r="147" spans="1:3" x14ac:dyDescent="0.25">
      <c r="A147" s="113"/>
      <c r="B147" s="113"/>
      <c r="C147" s="113"/>
    </row>
    <row r="148" spans="1:3" x14ac:dyDescent="0.25">
      <c r="A148" s="113"/>
      <c r="B148" s="113"/>
      <c r="C148" s="113"/>
    </row>
    <row r="149" spans="1:3" x14ac:dyDescent="0.25">
      <c r="A149" s="113"/>
      <c r="B149" s="113"/>
      <c r="C149" s="113"/>
    </row>
    <row r="150" spans="1:3" x14ac:dyDescent="0.25">
      <c r="A150" s="113"/>
      <c r="B150" s="113"/>
      <c r="C150" s="113"/>
    </row>
    <row r="151" spans="1:3" x14ac:dyDescent="0.25">
      <c r="A151" s="113"/>
      <c r="B151" s="113"/>
      <c r="C151" s="113"/>
    </row>
    <row r="152" spans="1:3" x14ac:dyDescent="0.25">
      <c r="A152" s="113"/>
      <c r="B152" s="113"/>
      <c r="C152" s="113"/>
    </row>
    <row r="153" spans="1:3" x14ac:dyDescent="0.25">
      <c r="A153" s="113"/>
      <c r="B153" s="113"/>
      <c r="C153" s="113"/>
    </row>
    <row r="154" spans="1:3" x14ac:dyDescent="0.25">
      <c r="A154" s="113"/>
      <c r="B154" s="113"/>
      <c r="C154" s="113"/>
    </row>
    <row r="155" spans="1:3" x14ac:dyDescent="0.25">
      <c r="A155" s="113"/>
      <c r="B155" s="113"/>
      <c r="C155" s="113"/>
    </row>
    <row r="156" spans="1:3" x14ac:dyDescent="0.25">
      <c r="A156" s="113"/>
      <c r="B156" s="113"/>
      <c r="C156" s="113"/>
    </row>
    <row r="157" spans="1:3" x14ac:dyDescent="0.25">
      <c r="A157" s="113"/>
      <c r="B157" s="113"/>
      <c r="C157" s="113"/>
    </row>
    <row r="158" spans="1:3" x14ac:dyDescent="0.25">
      <c r="A158" s="113"/>
      <c r="B158" s="113"/>
      <c r="C158" s="113"/>
    </row>
    <row r="159" spans="1:3" x14ac:dyDescent="0.25">
      <c r="A159" s="113"/>
      <c r="B159" s="113"/>
      <c r="C159" s="113"/>
    </row>
    <row r="160" spans="1:3" x14ac:dyDescent="0.25">
      <c r="A160" s="113"/>
      <c r="B160" s="113"/>
      <c r="C160" s="113"/>
    </row>
    <row r="161" spans="1:3" x14ac:dyDescent="0.25">
      <c r="A161" s="113"/>
      <c r="B161" s="113"/>
      <c r="C161" s="113"/>
    </row>
    <row r="162" spans="1:3" x14ac:dyDescent="0.25">
      <c r="A162" s="113"/>
      <c r="B162" s="113"/>
      <c r="C162" s="113"/>
    </row>
    <row r="163" spans="1:3" x14ac:dyDescent="0.25">
      <c r="A163" s="113"/>
      <c r="B163" s="113"/>
      <c r="C163" s="113"/>
    </row>
    <row r="164" spans="1:3" x14ac:dyDescent="0.25">
      <c r="A164" s="113"/>
      <c r="B164" s="113"/>
      <c r="C164" s="113"/>
    </row>
    <row r="165" spans="1:3" x14ac:dyDescent="0.25">
      <c r="A165" s="113"/>
      <c r="B165" s="113"/>
      <c r="C165" s="113"/>
    </row>
    <row r="166" spans="1:3" x14ac:dyDescent="0.25">
      <c r="A166" s="113"/>
      <c r="B166" s="113"/>
      <c r="C166" s="113"/>
    </row>
    <row r="167" spans="1:3" x14ac:dyDescent="0.25">
      <c r="A167" s="113"/>
      <c r="B167" s="113"/>
      <c r="C167" s="113"/>
    </row>
    <row r="168" spans="1:3" x14ac:dyDescent="0.25">
      <c r="A168" s="113"/>
      <c r="B168" s="113"/>
      <c r="C168" s="113"/>
    </row>
    <row r="169" spans="1:3" x14ac:dyDescent="0.25">
      <c r="A169" s="113"/>
      <c r="B169" s="113"/>
      <c r="C169" s="113"/>
    </row>
    <row r="170" spans="1:3" x14ac:dyDescent="0.25">
      <c r="A170" s="113"/>
      <c r="B170" s="113"/>
      <c r="C170" s="113"/>
    </row>
    <row r="171" spans="1:3" x14ac:dyDescent="0.25">
      <c r="A171" s="113"/>
      <c r="B171" s="113"/>
      <c r="C171" s="113"/>
    </row>
    <row r="172" spans="1:3" x14ac:dyDescent="0.25">
      <c r="A172" s="113"/>
      <c r="B172" s="113"/>
      <c r="C172" s="113"/>
    </row>
    <row r="173" spans="1:3" x14ac:dyDescent="0.25">
      <c r="A173" s="113"/>
      <c r="B173" s="113"/>
      <c r="C173" s="113"/>
    </row>
    <row r="174" spans="1:3" x14ac:dyDescent="0.25">
      <c r="A174" s="113"/>
      <c r="B174" s="113"/>
      <c r="C174" s="113"/>
    </row>
    <row r="175" spans="1:3" x14ac:dyDescent="0.25">
      <c r="A175" s="113"/>
      <c r="B175" s="113"/>
      <c r="C175" s="113"/>
    </row>
    <row r="176" spans="1:3" x14ac:dyDescent="0.25">
      <c r="A176" s="113"/>
      <c r="B176" s="113"/>
      <c r="C176" s="113"/>
    </row>
    <row r="177" spans="1:3" x14ac:dyDescent="0.25">
      <c r="A177" s="113"/>
      <c r="B177" s="113"/>
      <c r="C177" s="113"/>
    </row>
    <row r="178" spans="1:3" x14ac:dyDescent="0.25">
      <c r="A178" s="113"/>
      <c r="B178" s="113"/>
      <c r="C178" s="113"/>
    </row>
    <row r="179" spans="1:3" x14ac:dyDescent="0.25">
      <c r="A179" s="113"/>
      <c r="B179" s="113"/>
      <c r="C179" s="113"/>
    </row>
    <row r="180" spans="1:3" x14ac:dyDescent="0.25">
      <c r="A180" s="113"/>
      <c r="B180" s="113"/>
      <c r="C180" s="113"/>
    </row>
    <row r="181" spans="1:3" x14ac:dyDescent="0.25">
      <c r="A181" s="113"/>
      <c r="B181" s="113"/>
      <c r="C181" s="113"/>
    </row>
    <row r="182" spans="1:3" x14ac:dyDescent="0.25">
      <c r="A182" s="113"/>
      <c r="B182" s="113"/>
      <c r="C182" s="113"/>
    </row>
    <row r="183" spans="1:3" x14ac:dyDescent="0.25">
      <c r="A183" s="113"/>
      <c r="B183" s="113"/>
      <c r="C183" s="113"/>
    </row>
    <row r="184" spans="1:3" x14ac:dyDescent="0.25">
      <c r="A184" s="113"/>
      <c r="B184" s="113"/>
      <c r="C184" s="113"/>
    </row>
    <row r="185" spans="1:3" x14ac:dyDescent="0.25">
      <c r="A185" s="113"/>
      <c r="B185" s="113"/>
      <c r="C185" s="113"/>
    </row>
    <row r="186" spans="1:3" x14ac:dyDescent="0.25">
      <c r="A186" s="113"/>
      <c r="B186" s="113"/>
      <c r="C186" s="113"/>
    </row>
    <row r="187" spans="1:3" x14ac:dyDescent="0.25">
      <c r="A187" s="113"/>
      <c r="B187" s="113"/>
      <c r="C187" s="113"/>
    </row>
    <row r="188" spans="1:3" x14ac:dyDescent="0.25">
      <c r="A188" s="113"/>
      <c r="B188" s="113"/>
      <c r="C188" s="113"/>
    </row>
    <row r="189" spans="1:3" x14ac:dyDescent="0.25">
      <c r="A189" s="113"/>
      <c r="B189" s="113"/>
      <c r="C189" s="113"/>
    </row>
    <row r="190" spans="1:3" x14ac:dyDescent="0.25">
      <c r="A190" s="113"/>
      <c r="B190" s="113"/>
      <c r="C190" s="113"/>
    </row>
    <row r="191" spans="1:3" x14ac:dyDescent="0.25">
      <c r="A191" s="113"/>
      <c r="B191" s="113"/>
      <c r="C191" s="113"/>
    </row>
    <row r="192" spans="1:3" x14ac:dyDescent="0.25">
      <c r="A192" s="113"/>
      <c r="B192" s="113"/>
      <c r="C192" s="113"/>
    </row>
    <row r="193" spans="1:3" x14ac:dyDescent="0.25">
      <c r="A193" s="113"/>
      <c r="B193" s="113"/>
      <c r="C193" s="113"/>
    </row>
    <row r="194" spans="1:3" x14ac:dyDescent="0.25">
      <c r="A194" s="113"/>
      <c r="B194" s="113"/>
      <c r="C194" s="113"/>
    </row>
    <row r="195" spans="1:3" x14ac:dyDescent="0.25">
      <c r="A195" s="113"/>
      <c r="B195" s="113"/>
      <c r="C195" s="113"/>
    </row>
    <row r="196" spans="1:3" x14ac:dyDescent="0.25">
      <c r="A196" s="113"/>
      <c r="B196" s="113"/>
      <c r="C196" s="113"/>
    </row>
    <row r="197" spans="1:3" x14ac:dyDescent="0.25">
      <c r="A197" s="113"/>
      <c r="B197" s="113"/>
      <c r="C197" s="113"/>
    </row>
    <row r="198" spans="1:3" x14ac:dyDescent="0.25">
      <c r="A198" s="113"/>
      <c r="B198" s="113"/>
      <c r="C198" s="113"/>
    </row>
  </sheetData>
  <mergeCells count="20">
    <mergeCell ref="D9:D10"/>
    <mergeCell ref="B25:B30"/>
    <mergeCell ref="B31:B32"/>
    <mergeCell ref="D33:D34"/>
    <mergeCell ref="A1:F1"/>
    <mergeCell ref="A3:L3"/>
    <mergeCell ref="B4:D4"/>
    <mergeCell ref="B7:B8"/>
    <mergeCell ref="D7:D8"/>
    <mergeCell ref="B9:B10"/>
    <mergeCell ref="B35:B36"/>
    <mergeCell ref="B37:B38"/>
    <mergeCell ref="D37:D38"/>
    <mergeCell ref="B39:D39"/>
    <mergeCell ref="B11:B17"/>
    <mergeCell ref="D11:D17"/>
    <mergeCell ref="B33:B34"/>
    <mergeCell ref="D18:D24"/>
    <mergeCell ref="B18:B24"/>
    <mergeCell ref="D25:D30"/>
  </mergeCells>
  <hyperlinks>
    <hyperlink ref="B7:B8" location="'0_Загальне'!A1" display="0_Загальне" xr:uid="{D1453958-7C51-4525-9835-CCF255BCB688}"/>
    <hyperlink ref="B9:B10" location="Законод!A1" display="Законод" xr:uid="{DD8808EC-54D9-4918-8D79-2A8E0932992C}"/>
    <hyperlink ref="B11:B15" location="'01_Доходи'!A1" display="01_Доходи (ПМД)" xr:uid="{0AA5A5E4-E137-49FB-ACE4-EDBF06EEADB1}"/>
    <hyperlink ref="B18:B24" location="'02_Видатки'!A1" display="02_Видатки" xr:uid="{97AB6D8F-80A5-4E87-B1E5-3B004C47CB13}"/>
    <hyperlink ref="B25:B30" location="'03_МТО'!A1" display="03_МТО" xr:uid="{89C0B6D4-78A6-4DFC-9531-C9980C479DB8}"/>
    <hyperlink ref="B31:B32" location="'04_Фін_стійкість'!A1" display="04_Фін_стійкість" xr:uid="{21501B1F-E9EF-4DD3-A9C2-C0002A736EEE}"/>
    <hyperlink ref="B33:B34" location="ДРУК!A1" display="ДРУК" xr:uid="{2F5C7002-7AEB-4E7B-93BD-2C2F377AD341}"/>
    <hyperlink ref="B35:B36" location="'05_Фін_план'!A1" display="05_Фін_план" xr:uid="{87911CB9-9066-4719-A78E-F7B3AEA8739B}"/>
    <hyperlink ref="B37:B38" location="Графіки!A1" display="Графіки" xr:uid="{4AF6C349-2B4C-4849-8EC8-DBA66F179D5D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B695-9534-4D98-85B2-FC4D254FB506}">
  <sheetPr>
    <tabColor rgb="FFFFFF00"/>
  </sheetPr>
  <dimension ref="A1:M36"/>
  <sheetViews>
    <sheetView showGridLines="0" zoomScale="70" zoomScaleNormal="70" workbookViewId="0">
      <selection activeCell="G11" sqref="G11"/>
    </sheetView>
  </sheetViews>
  <sheetFormatPr defaultColWidth="9.140625" defaultRowHeight="16.5" x14ac:dyDescent="0.25"/>
  <cols>
    <col min="1" max="1" width="6.140625" style="77" customWidth="1"/>
    <col min="2" max="2" width="52.140625" style="77" customWidth="1"/>
    <col min="3" max="3" width="51.7109375" style="77" customWidth="1"/>
    <col min="4" max="16384" width="9.140625" style="77"/>
  </cols>
  <sheetData>
    <row r="1" spans="1:13" s="649" customFormat="1" ht="24" customHeight="1" x14ac:dyDescent="0.3">
      <c r="A1" s="689" t="s">
        <v>770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13" ht="22.5" x14ac:dyDescent="0.3">
      <c r="A2" s="696"/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</row>
    <row r="3" spans="1:13" ht="17.25" thickBot="1" x14ac:dyDescent="0.3"/>
    <row r="4" spans="1:13" ht="35.25" customHeight="1" thickTop="1" thickBot="1" x14ac:dyDescent="0.3">
      <c r="B4" s="697" t="s">
        <v>1</v>
      </c>
      <c r="C4" s="698"/>
    </row>
    <row r="5" spans="1:13" ht="16.5" customHeight="1" thickTop="1" x14ac:dyDescent="0.25">
      <c r="B5" s="214"/>
      <c r="C5" s="214"/>
    </row>
    <row r="6" spans="1:13" ht="16.5" customHeight="1" x14ac:dyDescent="0.25">
      <c r="B6" s="252"/>
      <c r="C6" s="214"/>
      <c r="I6" s="250"/>
      <c r="J6" s="251"/>
    </row>
    <row r="7" spans="1:13" ht="38.25" customHeight="1" x14ac:dyDescent="0.25">
      <c r="B7" s="253" t="s">
        <v>2</v>
      </c>
      <c r="C7" s="254"/>
      <c r="I7" s="250"/>
      <c r="J7" s="251"/>
    </row>
    <row r="8" spans="1:13" ht="10.15" customHeight="1" x14ac:dyDescent="0.25">
      <c r="B8" s="62"/>
      <c r="C8" s="255"/>
      <c r="I8" s="250"/>
      <c r="J8" s="251"/>
    </row>
    <row r="9" spans="1:13" ht="24" customHeight="1" x14ac:dyDescent="0.25">
      <c r="B9" s="253" t="s">
        <v>3</v>
      </c>
      <c r="C9" s="254"/>
    </row>
    <row r="10" spans="1:13" ht="11.45" customHeight="1" x14ac:dyDescent="0.25">
      <c r="B10" s="62"/>
      <c r="C10" s="255"/>
    </row>
    <row r="11" spans="1:13" ht="33.6" customHeight="1" x14ac:dyDescent="0.25">
      <c r="B11" s="253" t="s">
        <v>4</v>
      </c>
      <c r="C11" s="254"/>
    </row>
    <row r="12" spans="1:13" ht="10.9" customHeight="1" x14ac:dyDescent="0.25">
      <c r="B12" s="252"/>
      <c r="C12" s="255"/>
    </row>
    <row r="13" spans="1:13" ht="39.75" customHeight="1" x14ac:dyDescent="0.25">
      <c r="B13" s="253" t="s">
        <v>5</v>
      </c>
      <c r="C13" s="254"/>
    </row>
    <row r="14" spans="1:13" ht="12" customHeight="1" x14ac:dyDescent="0.25">
      <c r="B14" s="252"/>
      <c r="C14" s="255"/>
    </row>
    <row r="15" spans="1:13" ht="44.45" customHeight="1" x14ac:dyDescent="0.25">
      <c r="B15" s="253" t="s">
        <v>487</v>
      </c>
      <c r="C15" s="256"/>
    </row>
    <row r="16" spans="1:13" x14ac:dyDescent="0.25">
      <c r="B16" s="252"/>
      <c r="C16" s="255"/>
    </row>
    <row r="17" spans="2:7" ht="30.6" customHeight="1" x14ac:dyDescent="0.25">
      <c r="B17" s="257" t="s">
        <v>189</v>
      </c>
      <c r="C17" s="260"/>
      <c r="G17" s="259"/>
    </row>
    <row r="18" spans="2:7" ht="24" customHeight="1" x14ac:dyDescent="0.25">
      <c r="B18" s="261" t="s">
        <v>191</v>
      </c>
      <c r="C18" s="258"/>
      <c r="G18" s="259"/>
    </row>
    <row r="19" spans="2:7" ht="26.25" customHeight="1" x14ac:dyDescent="0.25">
      <c r="B19" s="261" t="s">
        <v>488</v>
      </c>
      <c r="C19" s="258"/>
      <c r="G19" s="259"/>
    </row>
    <row r="20" spans="2:7" ht="21" customHeight="1" x14ac:dyDescent="0.25">
      <c r="B20" s="262"/>
      <c r="C20" s="263"/>
      <c r="G20" s="259"/>
    </row>
    <row r="21" spans="2:7" ht="27" customHeight="1" x14ac:dyDescent="0.25">
      <c r="B21" s="257" t="s">
        <v>489</v>
      </c>
      <c r="C21" s="260"/>
      <c r="G21" s="259"/>
    </row>
    <row r="22" spans="2:7" ht="32.25" customHeight="1" x14ac:dyDescent="0.25">
      <c r="B22" s="264" t="s">
        <v>190</v>
      </c>
      <c r="C22" s="265"/>
      <c r="G22" s="259"/>
    </row>
    <row r="23" spans="2:7" ht="32.25" customHeight="1" x14ac:dyDescent="0.25">
      <c r="B23" s="264" t="s">
        <v>23</v>
      </c>
      <c r="C23" s="265"/>
      <c r="G23" s="259"/>
    </row>
    <row r="24" spans="2:7" ht="32.25" customHeight="1" x14ac:dyDescent="0.25">
      <c r="B24" s="264" t="s">
        <v>24</v>
      </c>
      <c r="C24" s="265"/>
      <c r="G24" s="259"/>
    </row>
    <row r="25" spans="2:7" ht="32.25" customHeight="1" x14ac:dyDescent="0.25">
      <c r="B25" s="264" t="s">
        <v>25</v>
      </c>
      <c r="C25" s="265"/>
      <c r="G25" s="259"/>
    </row>
    <row r="26" spans="2:7" ht="32.25" customHeight="1" x14ac:dyDescent="0.25">
      <c r="B26" s="264" t="s">
        <v>26</v>
      </c>
      <c r="C26" s="265"/>
      <c r="G26" s="259"/>
    </row>
    <row r="27" spans="2:7" x14ac:dyDescent="0.25">
      <c r="B27" s="252"/>
      <c r="C27" s="255"/>
    </row>
    <row r="28" spans="2:7" ht="25.5" customHeight="1" x14ac:dyDescent="0.25">
      <c r="B28" s="253" t="s">
        <v>6</v>
      </c>
      <c r="C28" s="650"/>
    </row>
    <row r="29" spans="2:7" x14ac:dyDescent="0.25">
      <c r="B29" s="62"/>
      <c r="C29" s="255"/>
    </row>
    <row r="30" spans="2:7" ht="39" customHeight="1" x14ac:dyDescent="0.25">
      <c r="B30" s="253" t="s">
        <v>7</v>
      </c>
      <c r="C30" s="266"/>
    </row>
    <row r="31" spans="2:7" x14ac:dyDescent="0.25">
      <c r="B31" s="62"/>
      <c r="C31" s="255"/>
    </row>
    <row r="32" spans="2:7" ht="39.75" customHeight="1" x14ac:dyDescent="0.25">
      <c r="B32" s="253" t="s">
        <v>8</v>
      </c>
      <c r="C32" s="254"/>
    </row>
    <row r="33" spans="2:2" x14ac:dyDescent="0.25">
      <c r="B33" s="267"/>
    </row>
    <row r="34" spans="2:2" x14ac:dyDescent="0.25">
      <c r="B34" s="267"/>
    </row>
    <row r="35" spans="2:2" x14ac:dyDescent="0.25">
      <c r="B35" s="267"/>
    </row>
    <row r="36" spans="2:2" x14ac:dyDescent="0.25">
      <c r="B36" s="267"/>
    </row>
  </sheetData>
  <mergeCells count="3">
    <mergeCell ref="A2:L2"/>
    <mergeCell ref="B4:C4"/>
    <mergeCell ref="A1:M1"/>
  </mergeCells>
  <conditionalFormatting sqref="C7 C9 C11 C13 C15 C18:C19 C22:C26 C28 C30 C32">
    <cfRule type="notContainsBlanks" dxfId="1377" priority="1">
      <formula>LEN(TRIM(C7))&gt;0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BA22E-194F-46AB-BC41-3213D682211A}">
  <sheetPr>
    <pageSetUpPr fitToPage="1"/>
  </sheetPr>
  <dimension ref="A1:AO1331"/>
  <sheetViews>
    <sheetView showGridLines="0" zoomScale="40" zoomScaleNormal="40" workbookViewId="0">
      <selection activeCell="AM11" sqref="AM11"/>
    </sheetView>
  </sheetViews>
  <sheetFormatPr defaultColWidth="8.85546875" defaultRowHeight="15" x14ac:dyDescent="0.25"/>
  <cols>
    <col min="1" max="1" width="6" style="135" customWidth="1"/>
    <col min="2" max="3" width="37.42578125" style="135" customWidth="1"/>
    <col min="4" max="4" width="32" style="135" customWidth="1"/>
    <col min="5" max="5" width="38.7109375" style="135" customWidth="1"/>
    <col min="6" max="6" width="39.5703125" style="135" customWidth="1"/>
    <col min="7" max="7" width="31.140625" style="135" customWidth="1"/>
    <col min="8" max="8" width="31.5703125" style="135" customWidth="1"/>
    <col min="9" max="9" width="31" style="135" customWidth="1"/>
    <col min="10" max="10" width="28.7109375" style="135" customWidth="1"/>
    <col min="11" max="11" width="29" style="135" customWidth="1"/>
    <col min="12" max="12" width="23.28515625" style="135" customWidth="1"/>
    <col min="13" max="13" width="25.5703125" style="135" customWidth="1"/>
    <col min="14" max="15" width="21.140625" style="135" customWidth="1"/>
    <col min="16" max="16" width="8.85546875" style="135"/>
    <col min="17" max="18" width="11.5703125" style="135" bestFit="1" customWidth="1"/>
    <col min="19" max="16384" width="8.85546875" style="135"/>
  </cols>
  <sheetData>
    <row r="1" spans="1:14" s="649" customFormat="1" ht="39" customHeight="1" x14ac:dyDescent="0.3">
      <c r="A1" s="719" t="s">
        <v>770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14" ht="34.5" customHeight="1" x14ac:dyDescent="0.25">
      <c r="G2" s="136"/>
      <c r="H2" s="136"/>
      <c r="I2" s="136"/>
      <c r="J2" s="136"/>
      <c r="L2" s="136"/>
    </row>
    <row r="3" spans="1:14" ht="53.25" customHeight="1" x14ac:dyDescent="0.25">
      <c r="B3" s="699" t="s">
        <v>612</v>
      </c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</row>
    <row r="4" spans="1:14" ht="31.5" customHeight="1" x14ac:dyDescent="0.25">
      <c r="B4" s="247"/>
      <c r="C4" s="247"/>
      <c r="D4" s="247"/>
      <c r="E4" s="247"/>
      <c r="G4" s="136"/>
      <c r="H4" s="136"/>
      <c r="I4" s="136"/>
      <c r="J4" s="136"/>
      <c r="L4" s="136"/>
    </row>
    <row r="5" spans="1:14" ht="57.75" customHeight="1" x14ac:dyDescent="0.25">
      <c r="B5" s="715" t="s">
        <v>756</v>
      </c>
      <c r="C5" s="716"/>
      <c r="D5" s="659" t="s">
        <v>757</v>
      </c>
      <c r="E5" s="247"/>
      <c r="G5" s="136"/>
      <c r="H5" s="136"/>
      <c r="I5" s="136"/>
      <c r="J5" s="136"/>
      <c r="L5" s="136"/>
    </row>
    <row r="6" spans="1:14" ht="61.5" customHeight="1" x14ac:dyDescent="0.25">
      <c r="B6" s="715"/>
      <c r="C6" s="717"/>
      <c r="D6" s="659" t="s">
        <v>758</v>
      </c>
      <c r="E6" s="247"/>
      <c r="G6" s="136"/>
      <c r="H6" s="136"/>
      <c r="I6" s="136"/>
      <c r="J6" s="136"/>
      <c r="L6" s="136"/>
    </row>
    <row r="7" spans="1:14" ht="31.5" customHeight="1" x14ac:dyDescent="0.25">
      <c r="B7" s="247"/>
      <c r="C7" s="247"/>
      <c r="D7" s="247"/>
      <c r="E7" s="247"/>
      <c r="G7" s="136"/>
      <c r="H7" s="136"/>
      <c r="I7" s="136"/>
      <c r="J7" s="136"/>
      <c r="L7" s="136"/>
    </row>
    <row r="8" spans="1:14" ht="51.75" customHeight="1" x14ac:dyDescent="0.25">
      <c r="B8" s="725" t="s">
        <v>608</v>
      </c>
      <c r="C8" s="725" t="s">
        <v>638</v>
      </c>
      <c r="D8" s="725" t="s">
        <v>766</v>
      </c>
      <c r="E8" s="720" t="s">
        <v>34</v>
      </c>
      <c r="F8" s="721"/>
      <c r="G8" s="721"/>
      <c r="H8" s="721"/>
      <c r="I8" s="722"/>
      <c r="J8" s="720" t="s">
        <v>700</v>
      </c>
      <c r="K8" s="721"/>
      <c r="L8" s="721"/>
      <c r="M8" s="721"/>
      <c r="N8" s="722"/>
    </row>
    <row r="9" spans="1:14" ht="80.25" customHeight="1" x14ac:dyDescent="0.25">
      <c r="B9" s="725"/>
      <c r="C9" s="725"/>
      <c r="D9" s="725"/>
      <c r="E9" s="538" t="s">
        <v>35</v>
      </c>
      <c r="F9" s="538" t="s">
        <v>36</v>
      </c>
      <c r="G9" s="539" t="s">
        <v>37</v>
      </c>
      <c r="H9" s="539" t="s">
        <v>38</v>
      </c>
      <c r="I9" s="539" t="s">
        <v>33</v>
      </c>
      <c r="J9" s="538" t="s">
        <v>35</v>
      </c>
      <c r="K9" s="538" t="s">
        <v>36</v>
      </c>
      <c r="L9" s="539" t="s">
        <v>37</v>
      </c>
      <c r="M9" s="539" t="s">
        <v>38</v>
      </c>
      <c r="N9" s="539" t="s">
        <v>33</v>
      </c>
    </row>
    <row r="10" spans="1:14" ht="79.5" customHeight="1" x14ac:dyDescent="0.25">
      <c r="B10" s="524" t="s">
        <v>790</v>
      </c>
      <c r="C10" s="527">
        <v>786.65</v>
      </c>
      <c r="D10" s="527" t="str">
        <f>IF(C5="гірський населений пункт",1.2,IF(C5="НЕгірський населений пункт",1,"-"))</f>
        <v>-</v>
      </c>
      <c r="E10" s="526">
        <v>2.4649999999999999</v>
      </c>
      <c r="F10" s="526">
        <v>1.25</v>
      </c>
      <c r="G10" s="526">
        <v>0.61599999999999999</v>
      </c>
      <c r="H10" s="526">
        <v>0.86</v>
      </c>
      <c r="I10" s="526">
        <v>1.3</v>
      </c>
      <c r="J10" s="527">
        <f>IFERROR(($C$10/4*$D$10)*E10,0)</f>
        <v>0</v>
      </c>
      <c r="K10" s="527">
        <f>IFERROR(($C$10/4*$D$10)*F10,0)</f>
        <v>0</v>
      </c>
      <c r="L10" s="527">
        <f t="shared" ref="L10:M10" si="0">IFERROR(($C$10/4*$D$10)*G10,0)</f>
        <v>0</v>
      </c>
      <c r="M10" s="527">
        <f t="shared" si="0"/>
        <v>0</v>
      </c>
      <c r="N10" s="527">
        <f>IFERROR(($C$10/4*$D$10)*I10,0)</f>
        <v>0</v>
      </c>
    </row>
    <row r="11" spans="1:14" ht="80.25" customHeight="1" x14ac:dyDescent="0.25">
      <c r="B11" s="524" t="s">
        <v>791</v>
      </c>
      <c r="C11" s="527">
        <f t="shared" ref="C11:D13" si="1">C10</f>
        <v>786.65</v>
      </c>
      <c r="D11" s="527" t="str">
        <f t="shared" si="1"/>
        <v>-</v>
      </c>
      <c r="E11" s="526">
        <f t="shared" ref="E11:I13" si="2">E10</f>
        <v>2.4649999999999999</v>
      </c>
      <c r="F11" s="526">
        <f t="shared" si="2"/>
        <v>1.25</v>
      </c>
      <c r="G11" s="526">
        <f t="shared" si="2"/>
        <v>0.61599999999999999</v>
      </c>
      <c r="H11" s="526">
        <f t="shared" si="2"/>
        <v>0.86</v>
      </c>
      <c r="I11" s="526">
        <f t="shared" si="2"/>
        <v>1.3</v>
      </c>
      <c r="J11" s="527">
        <f>IFERROR(($C$11/4*$D$11)*E11,0)</f>
        <v>0</v>
      </c>
      <c r="K11" s="527">
        <f t="shared" ref="K11:M11" si="3">IFERROR(($C$11/4*$D$11)*F11,0)</f>
        <v>0</v>
      </c>
      <c r="L11" s="527">
        <f t="shared" si="3"/>
        <v>0</v>
      </c>
      <c r="M11" s="527">
        <f t="shared" si="3"/>
        <v>0</v>
      </c>
      <c r="N11" s="527">
        <f>IFERROR(($C$11/4*$D$11)*I11,0)</f>
        <v>0</v>
      </c>
    </row>
    <row r="12" spans="1:14" ht="67.5" customHeight="1" x14ac:dyDescent="0.25">
      <c r="B12" s="524" t="s">
        <v>792</v>
      </c>
      <c r="C12" s="527">
        <f t="shared" si="1"/>
        <v>786.65</v>
      </c>
      <c r="D12" s="527" t="str">
        <f t="shared" si="1"/>
        <v>-</v>
      </c>
      <c r="E12" s="526">
        <f t="shared" si="2"/>
        <v>2.4649999999999999</v>
      </c>
      <c r="F12" s="526">
        <f t="shared" si="2"/>
        <v>1.25</v>
      </c>
      <c r="G12" s="526">
        <f t="shared" si="2"/>
        <v>0.61599999999999999</v>
      </c>
      <c r="H12" s="526">
        <f t="shared" si="2"/>
        <v>0.86</v>
      </c>
      <c r="I12" s="526">
        <f t="shared" si="2"/>
        <v>1.3</v>
      </c>
      <c r="J12" s="527">
        <f>IFERROR(($C$12/4*$D$12)*E12,0)</f>
        <v>0</v>
      </c>
      <c r="K12" s="527">
        <f t="shared" ref="K12:N12" si="4">IFERROR(($C$12/4*$D$12)*F12,0)</f>
        <v>0</v>
      </c>
      <c r="L12" s="527">
        <f t="shared" si="4"/>
        <v>0</v>
      </c>
      <c r="M12" s="527">
        <f t="shared" si="4"/>
        <v>0</v>
      </c>
      <c r="N12" s="527">
        <f t="shared" si="4"/>
        <v>0</v>
      </c>
    </row>
    <row r="13" spans="1:14" ht="65.25" customHeight="1" x14ac:dyDescent="0.25">
      <c r="B13" s="524" t="s">
        <v>793</v>
      </c>
      <c r="C13" s="527">
        <f t="shared" si="1"/>
        <v>786.65</v>
      </c>
      <c r="D13" s="527" t="str">
        <f t="shared" si="1"/>
        <v>-</v>
      </c>
      <c r="E13" s="526">
        <f t="shared" si="2"/>
        <v>2.4649999999999999</v>
      </c>
      <c r="F13" s="526">
        <f t="shared" si="2"/>
        <v>1.25</v>
      </c>
      <c r="G13" s="526">
        <f t="shared" si="2"/>
        <v>0.61599999999999999</v>
      </c>
      <c r="H13" s="526">
        <f t="shared" si="2"/>
        <v>0.86</v>
      </c>
      <c r="I13" s="526">
        <f t="shared" si="2"/>
        <v>1.3</v>
      </c>
      <c r="J13" s="527">
        <f>IFERROR(($C$13/4*$D$13)*E13,0)</f>
        <v>0</v>
      </c>
      <c r="K13" s="527">
        <f t="shared" ref="K13:N13" si="5">IFERROR(($C$13/4*$D$13)*F13,0)</f>
        <v>0</v>
      </c>
      <c r="L13" s="527">
        <f t="shared" si="5"/>
        <v>0</v>
      </c>
      <c r="M13" s="527">
        <f t="shared" si="5"/>
        <v>0</v>
      </c>
      <c r="N13" s="527">
        <f t="shared" si="5"/>
        <v>0</v>
      </c>
    </row>
    <row r="14" spans="1:14" ht="32.25" customHeight="1" x14ac:dyDescent="0.25">
      <c r="B14" s="145"/>
      <c r="C14" s="145"/>
      <c r="D14" s="145"/>
      <c r="E14" s="145"/>
      <c r="F14" s="548"/>
      <c r="G14" s="548"/>
      <c r="H14" s="548"/>
      <c r="I14" s="248"/>
      <c r="J14" s="136"/>
      <c r="K14" s="136"/>
      <c r="L14" s="136"/>
    </row>
    <row r="15" spans="1:14" ht="48" customHeight="1" x14ac:dyDescent="0.25">
      <c r="B15" s="730" t="s">
        <v>794</v>
      </c>
      <c r="C15" s="731"/>
      <c r="D15" s="731"/>
      <c r="E15" s="731"/>
      <c r="F15" s="731"/>
      <c r="G15" s="732"/>
      <c r="H15" s="732"/>
      <c r="I15" s="732"/>
      <c r="J15" s="732"/>
      <c r="K15" s="136"/>
      <c r="L15" s="136"/>
    </row>
    <row r="16" spans="1:14" s="140" customFormat="1" ht="80.25" customHeight="1" x14ac:dyDescent="0.2">
      <c r="B16" s="723" t="s">
        <v>32</v>
      </c>
      <c r="C16" s="709" t="s">
        <v>161</v>
      </c>
      <c r="D16" s="707" t="s">
        <v>31</v>
      </c>
      <c r="E16" s="529" t="s">
        <v>565</v>
      </c>
      <c r="F16" s="529" t="s">
        <v>742</v>
      </c>
      <c r="G16" s="529" t="s">
        <v>771</v>
      </c>
      <c r="H16" s="529" t="s">
        <v>772</v>
      </c>
      <c r="I16" s="529" t="s">
        <v>773</v>
      </c>
      <c r="J16" s="529" t="s">
        <v>774</v>
      </c>
      <c r="K16" s="136"/>
      <c r="L16" s="643"/>
    </row>
    <row r="17" spans="1:12" s="140" customFormat="1" ht="21" customHeight="1" x14ac:dyDescent="0.2">
      <c r="B17" s="724"/>
      <c r="C17" s="710"/>
      <c r="D17" s="708"/>
      <c r="E17" s="530">
        <v>0.61599999999999999</v>
      </c>
      <c r="F17" s="531">
        <v>0.49299999999999999</v>
      </c>
      <c r="G17" s="531">
        <v>0.37</v>
      </c>
      <c r="H17" s="531">
        <v>0.246</v>
      </c>
      <c r="I17" s="531">
        <v>0.123</v>
      </c>
      <c r="J17" s="531">
        <v>0</v>
      </c>
      <c r="K17" s="136"/>
      <c r="L17" s="249"/>
    </row>
    <row r="18" spans="1:12" s="140" customFormat="1" ht="24.75" customHeight="1" x14ac:dyDescent="0.2">
      <c r="B18" s="726" t="s">
        <v>41</v>
      </c>
      <c r="C18" s="528" t="s">
        <v>166</v>
      </c>
      <c r="D18" s="532"/>
      <c r="E18" s="533" t="s">
        <v>162</v>
      </c>
      <c r="F18" s="534" t="s">
        <v>743</v>
      </c>
      <c r="G18" s="534" t="s">
        <v>775</v>
      </c>
      <c r="H18" s="534" t="s">
        <v>776</v>
      </c>
      <c r="I18" s="534" t="s">
        <v>777</v>
      </c>
      <c r="J18" s="534" t="s">
        <v>778</v>
      </c>
      <c r="K18" s="136"/>
      <c r="L18" s="249"/>
    </row>
    <row r="19" spans="1:12" ht="24.75" customHeight="1" x14ac:dyDescent="0.25">
      <c r="B19" s="727"/>
      <c r="C19" s="733">
        <v>900</v>
      </c>
      <c r="D19" s="535" t="s">
        <v>164</v>
      </c>
      <c r="E19" s="536">
        <v>901</v>
      </c>
      <c r="F19" s="537">
        <v>991</v>
      </c>
      <c r="G19" s="537">
        <v>1081</v>
      </c>
      <c r="H19" s="537">
        <v>1171</v>
      </c>
      <c r="I19" s="537">
        <v>1261</v>
      </c>
      <c r="J19" s="537">
        <v>1351</v>
      </c>
    </row>
    <row r="20" spans="1:12" ht="24.75" customHeight="1" x14ac:dyDescent="0.25">
      <c r="B20" s="727"/>
      <c r="C20" s="734"/>
      <c r="D20" s="535" t="s">
        <v>165</v>
      </c>
      <c r="E20" s="536">
        <f>900*1.1</f>
        <v>990.00000000000011</v>
      </c>
      <c r="F20" s="537">
        <f>900*1.2</f>
        <v>1080</v>
      </c>
      <c r="G20" s="537">
        <f>900*1.3</f>
        <v>1170</v>
      </c>
      <c r="H20" s="537">
        <f>900*1.4</f>
        <v>1260</v>
      </c>
      <c r="I20" s="537">
        <f>900*1.5</f>
        <v>1350</v>
      </c>
      <c r="J20" s="537" t="s">
        <v>157</v>
      </c>
    </row>
    <row r="21" spans="1:12" ht="24.75" customHeight="1" x14ac:dyDescent="0.25">
      <c r="A21" s="139"/>
      <c r="B21" s="728"/>
      <c r="C21" s="735"/>
      <c r="D21" s="535" t="s">
        <v>29</v>
      </c>
      <c r="E21" s="536">
        <f>E20-C19</f>
        <v>90.000000000000114</v>
      </c>
      <c r="F21" s="537">
        <f>F20-E20</f>
        <v>89.999999999999886</v>
      </c>
      <c r="G21" s="537">
        <f>G20-F20</f>
        <v>90</v>
      </c>
      <c r="H21" s="537">
        <f>H20-G20</f>
        <v>90</v>
      </c>
      <c r="I21" s="537">
        <f>I20-H20</f>
        <v>90</v>
      </c>
      <c r="J21" s="537">
        <v>0</v>
      </c>
    </row>
    <row r="22" spans="1:12" ht="24.75" customHeight="1" x14ac:dyDescent="0.25">
      <c r="B22" s="726" t="s">
        <v>39</v>
      </c>
      <c r="C22" s="528" t="s">
        <v>167</v>
      </c>
      <c r="D22" s="535"/>
      <c r="E22" s="533" t="s">
        <v>169</v>
      </c>
      <c r="F22" s="534" t="s">
        <v>744</v>
      </c>
      <c r="G22" s="534" t="s">
        <v>779</v>
      </c>
      <c r="H22" s="534" t="s">
        <v>780</v>
      </c>
      <c r="I22" s="534" t="s">
        <v>781</v>
      </c>
      <c r="J22" s="534" t="s">
        <v>782</v>
      </c>
    </row>
    <row r="23" spans="1:12" ht="24.75" customHeight="1" x14ac:dyDescent="0.25">
      <c r="B23" s="727"/>
      <c r="C23" s="736">
        <v>1800</v>
      </c>
      <c r="D23" s="535" t="s">
        <v>164</v>
      </c>
      <c r="E23" s="536">
        <v>1801</v>
      </c>
      <c r="F23" s="537">
        <v>1981</v>
      </c>
      <c r="G23" s="537">
        <v>2161</v>
      </c>
      <c r="H23" s="537">
        <v>2341</v>
      </c>
      <c r="I23" s="537">
        <v>2521</v>
      </c>
      <c r="J23" s="537">
        <v>2701</v>
      </c>
    </row>
    <row r="24" spans="1:12" ht="24.75" customHeight="1" x14ac:dyDescent="0.25">
      <c r="B24" s="727"/>
      <c r="C24" s="737"/>
      <c r="D24" s="535" t="s">
        <v>165</v>
      </c>
      <c r="E24" s="536">
        <f>1800*1.1</f>
        <v>1980.0000000000002</v>
      </c>
      <c r="F24" s="537">
        <f>1800*1.2</f>
        <v>2160</v>
      </c>
      <c r="G24" s="537">
        <f>1800*1.3</f>
        <v>2340</v>
      </c>
      <c r="H24" s="537">
        <f>1800*1.4</f>
        <v>2520</v>
      </c>
      <c r="I24" s="537">
        <f>1800*1.5</f>
        <v>2700</v>
      </c>
      <c r="J24" s="537" t="s">
        <v>157</v>
      </c>
    </row>
    <row r="25" spans="1:12" ht="24.75" customHeight="1" x14ac:dyDescent="0.25">
      <c r="B25" s="728"/>
      <c r="C25" s="738"/>
      <c r="D25" s="535" t="s">
        <v>29</v>
      </c>
      <c r="E25" s="536">
        <f>E24-C23</f>
        <v>180.00000000000023</v>
      </c>
      <c r="F25" s="537">
        <f>F24-E24</f>
        <v>179.99999999999977</v>
      </c>
      <c r="G25" s="537">
        <f>G24-F24</f>
        <v>180</v>
      </c>
      <c r="H25" s="537">
        <f>H24-G24</f>
        <v>180</v>
      </c>
      <c r="I25" s="537">
        <f>I24-H24</f>
        <v>180</v>
      </c>
      <c r="J25" s="537">
        <v>0</v>
      </c>
    </row>
    <row r="26" spans="1:12" ht="24.75" customHeight="1" x14ac:dyDescent="0.25">
      <c r="B26" s="704" t="s">
        <v>40</v>
      </c>
      <c r="C26" s="528" t="s">
        <v>168</v>
      </c>
      <c r="D26" s="535"/>
      <c r="E26" s="533" t="s">
        <v>163</v>
      </c>
      <c r="F26" s="534" t="s">
        <v>745</v>
      </c>
      <c r="G26" s="534" t="s">
        <v>783</v>
      </c>
      <c r="H26" s="534" t="s">
        <v>784</v>
      </c>
      <c r="I26" s="534" t="s">
        <v>785</v>
      </c>
      <c r="J26" s="534" t="s">
        <v>786</v>
      </c>
    </row>
    <row r="27" spans="1:12" ht="24.75" customHeight="1" x14ac:dyDescent="0.25">
      <c r="B27" s="705"/>
      <c r="C27" s="736">
        <v>2000</v>
      </c>
      <c r="D27" s="535" t="s">
        <v>164</v>
      </c>
      <c r="E27" s="536">
        <v>2001</v>
      </c>
      <c r="F27" s="537">
        <v>2201</v>
      </c>
      <c r="G27" s="537">
        <v>2401</v>
      </c>
      <c r="H27" s="537">
        <v>2601</v>
      </c>
      <c r="I27" s="537">
        <v>2801</v>
      </c>
      <c r="J27" s="537">
        <v>3001</v>
      </c>
    </row>
    <row r="28" spans="1:12" ht="24.75" customHeight="1" x14ac:dyDescent="0.25">
      <c r="B28" s="705"/>
      <c r="C28" s="737"/>
      <c r="D28" s="535" t="s">
        <v>165</v>
      </c>
      <c r="E28" s="536">
        <f>2000*1.1</f>
        <v>2200</v>
      </c>
      <c r="F28" s="537">
        <f>2000*1.2</f>
        <v>2400</v>
      </c>
      <c r="G28" s="537">
        <f>2000*1.3</f>
        <v>2600</v>
      </c>
      <c r="H28" s="537">
        <f>2000*1.4</f>
        <v>2800</v>
      </c>
      <c r="I28" s="537">
        <f>2000*1.5</f>
        <v>3000</v>
      </c>
      <c r="J28" s="537" t="s">
        <v>157</v>
      </c>
    </row>
    <row r="29" spans="1:12" ht="24.75" customHeight="1" x14ac:dyDescent="0.25">
      <c r="B29" s="706"/>
      <c r="C29" s="738"/>
      <c r="D29" s="535" t="s">
        <v>29</v>
      </c>
      <c r="E29" s="536">
        <f>E28-C27</f>
        <v>200</v>
      </c>
      <c r="F29" s="537">
        <f>F28-E28</f>
        <v>200</v>
      </c>
      <c r="G29" s="537">
        <f>G28-F28</f>
        <v>200</v>
      </c>
      <c r="H29" s="537">
        <f>H28-G28</f>
        <v>200</v>
      </c>
      <c r="I29" s="537">
        <f>I28-H28</f>
        <v>200</v>
      </c>
      <c r="J29" s="537">
        <v>0</v>
      </c>
    </row>
    <row r="30" spans="1:12" ht="61.5" customHeight="1" x14ac:dyDescent="0.25">
      <c r="B30" s="712" t="s">
        <v>609</v>
      </c>
      <c r="C30" s="713"/>
      <c r="D30" s="714"/>
      <c r="E30" s="545">
        <f t="shared" ref="E30:J30" si="6">($C$10/4)*E17</f>
        <v>121.14409999999999</v>
      </c>
      <c r="F30" s="545">
        <f t="shared" si="6"/>
        <v>96.954612499999996</v>
      </c>
      <c r="G30" s="545">
        <f t="shared" si="6"/>
        <v>72.765124999999998</v>
      </c>
      <c r="H30" s="545">
        <f t="shared" si="6"/>
        <v>48.378974999999997</v>
      </c>
      <c r="I30" s="545">
        <f t="shared" si="6"/>
        <v>24.189487499999998</v>
      </c>
      <c r="J30" s="545">
        <f t="shared" si="6"/>
        <v>0</v>
      </c>
    </row>
    <row r="31" spans="1:12" ht="42" customHeight="1" x14ac:dyDescent="0.25">
      <c r="F31" s="248"/>
      <c r="G31" s="248"/>
      <c r="H31" s="248"/>
      <c r="I31" s="248"/>
      <c r="J31" s="248"/>
    </row>
    <row r="32" spans="1:12" ht="42" customHeight="1" x14ac:dyDescent="0.25">
      <c r="B32" s="730" t="s">
        <v>795</v>
      </c>
      <c r="C32" s="732"/>
      <c r="D32" s="732"/>
      <c r="E32" s="732"/>
      <c r="F32" s="732"/>
      <c r="G32" s="732"/>
      <c r="H32" s="732"/>
      <c r="I32" s="732"/>
      <c r="J32" s="732"/>
    </row>
    <row r="33" spans="1:41" ht="75" customHeight="1" x14ac:dyDescent="0.25">
      <c r="B33" s="702" t="s">
        <v>32</v>
      </c>
      <c r="C33" s="709" t="s">
        <v>161</v>
      </c>
      <c r="D33" s="707" t="s">
        <v>31</v>
      </c>
      <c r="E33" s="529" t="s">
        <v>565</v>
      </c>
      <c r="F33" s="529" t="s">
        <v>742</v>
      </c>
      <c r="G33" s="529" t="s">
        <v>771</v>
      </c>
      <c r="H33" s="529" t="s">
        <v>772</v>
      </c>
      <c r="I33" s="529" t="s">
        <v>773</v>
      </c>
      <c r="J33" s="529" t="s">
        <v>774</v>
      </c>
    </row>
    <row r="34" spans="1:41" ht="30.75" customHeight="1" x14ac:dyDescent="0.25">
      <c r="B34" s="702"/>
      <c r="C34" s="710"/>
      <c r="D34" s="708"/>
      <c r="E34" s="530">
        <v>0.61599999999999999</v>
      </c>
      <c r="F34" s="531">
        <v>0.49299999999999999</v>
      </c>
      <c r="G34" s="531">
        <v>0.37</v>
      </c>
      <c r="H34" s="531">
        <v>0.246</v>
      </c>
      <c r="I34" s="531">
        <v>0.123</v>
      </c>
      <c r="J34" s="531">
        <v>0</v>
      </c>
    </row>
    <row r="35" spans="1:41" ht="27.75" customHeight="1" x14ac:dyDescent="0.25">
      <c r="A35" s="547"/>
      <c r="B35" s="703" t="s">
        <v>41</v>
      </c>
      <c r="C35" s="528" t="s">
        <v>166</v>
      </c>
      <c r="D35" s="532"/>
      <c r="E35" s="533" t="s">
        <v>162</v>
      </c>
      <c r="F35" s="534" t="s">
        <v>743</v>
      </c>
      <c r="G35" s="534" t="s">
        <v>775</v>
      </c>
      <c r="H35" s="534" t="s">
        <v>776</v>
      </c>
      <c r="I35" s="534" t="s">
        <v>777</v>
      </c>
      <c r="J35" s="534" t="s">
        <v>778</v>
      </c>
    </row>
    <row r="36" spans="1:41" ht="27.75" customHeight="1" x14ac:dyDescent="0.25">
      <c r="A36" s="547"/>
      <c r="B36" s="703"/>
      <c r="C36" s="718">
        <v>900</v>
      </c>
      <c r="D36" s="535" t="s">
        <v>164</v>
      </c>
      <c r="E36" s="536">
        <v>901</v>
      </c>
      <c r="F36" s="537">
        <v>991</v>
      </c>
      <c r="G36" s="537">
        <v>1081</v>
      </c>
      <c r="H36" s="537">
        <v>1171</v>
      </c>
      <c r="I36" s="537">
        <v>1261</v>
      </c>
      <c r="J36" s="537">
        <v>1351</v>
      </c>
    </row>
    <row r="37" spans="1:41" ht="27.75" customHeight="1" x14ac:dyDescent="0.25">
      <c r="A37" s="547"/>
      <c r="B37" s="703"/>
      <c r="C37" s="718"/>
      <c r="D37" s="535" t="s">
        <v>165</v>
      </c>
      <c r="E37" s="536">
        <f>900*1.1</f>
        <v>990.00000000000011</v>
      </c>
      <c r="F37" s="537">
        <f>900*1.2</f>
        <v>1080</v>
      </c>
      <c r="G37" s="537">
        <f>900*1.3</f>
        <v>1170</v>
      </c>
      <c r="H37" s="537">
        <f>900*1.4</f>
        <v>1260</v>
      </c>
      <c r="I37" s="537">
        <f>900*1.5</f>
        <v>1350</v>
      </c>
      <c r="J37" s="537" t="s">
        <v>157</v>
      </c>
    </row>
    <row r="38" spans="1:41" ht="27.75" customHeight="1" x14ac:dyDescent="0.25">
      <c r="B38" s="703"/>
      <c r="C38" s="718"/>
      <c r="D38" s="535" t="s">
        <v>29</v>
      </c>
      <c r="E38" s="536">
        <f>E37-C36</f>
        <v>90.000000000000114</v>
      </c>
      <c r="F38" s="537">
        <f>F37-E37</f>
        <v>89.999999999999886</v>
      </c>
      <c r="G38" s="537">
        <f>G37-F37</f>
        <v>90</v>
      </c>
      <c r="H38" s="537">
        <f>H37-G37</f>
        <v>90</v>
      </c>
      <c r="I38" s="537">
        <f>I37-H37</f>
        <v>90</v>
      </c>
      <c r="J38" s="537">
        <v>0</v>
      </c>
    </row>
    <row r="39" spans="1:41" ht="27.75" customHeight="1" x14ac:dyDescent="0.25">
      <c r="B39" s="703" t="s">
        <v>39</v>
      </c>
      <c r="C39" s="528" t="s">
        <v>167</v>
      </c>
      <c r="D39" s="535"/>
      <c r="E39" s="533" t="s">
        <v>169</v>
      </c>
      <c r="F39" s="534" t="s">
        <v>744</v>
      </c>
      <c r="G39" s="534" t="s">
        <v>779</v>
      </c>
      <c r="H39" s="534" t="s">
        <v>780</v>
      </c>
      <c r="I39" s="534" t="s">
        <v>781</v>
      </c>
      <c r="J39" s="534" t="s">
        <v>782</v>
      </c>
      <c r="AN39" s="135">
        <f>IF(B34="Лікар загальної практики - сімейний лікар",G39*Законод!$J$10+'01_Доходи'!H37*Законод!$K$10+'01_Доходи'!I37*Законод!$L$10+'01_Доходи'!J37*Законод!$M$10+'01_Доходи'!K37*Законод!$N$10,IF(B34="Лікар-педіатр",G39*Законод!$J$10+'01_Доходи'!H37*Законод!$K$10,IF(B34="Лікар-терапевт",'01_Доходи'!I37*Законод!$L$10+'01_Доходи'!J37*Законод!$M$10+'01_Доходи'!K37*Законод!$N$10,0)))</f>
        <v>0</v>
      </c>
    </row>
    <row r="40" spans="1:41" ht="27.75" customHeight="1" x14ac:dyDescent="0.25">
      <c r="B40" s="703"/>
      <c r="C40" s="701">
        <v>1800</v>
      </c>
      <c r="D40" s="535" t="s">
        <v>164</v>
      </c>
      <c r="E40" s="536">
        <v>1801</v>
      </c>
      <c r="F40" s="537">
        <v>1981</v>
      </c>
      <c r="G40" s="537">
        <v>2161</v>
      </c>
      <c r="H40" s="537">
        <v>2341</v>
      </c>
      <c r="I40" s="537">
        <v>2521</v>
      </c>
      <c r="J40" s="537">
        <v>2701</v>
      </c>
    </row>
    <row r="41" spans="1:41" ht="27.75" customHeight="1" x14ac:dyDescent="0.25">
      <c r="B41" s="703"/>
      <c r="C41" s="701"/>
      <c r="D41" s="535" t="s">
        <v>165</v>
      </c>
      <c r="E41" s="536">
        <f>1800*1.1</f>
        <v>1980.0000000000002</v>
      </c>
      <c r="F41" s="537">
        <f>1800*1.2</f>
        <v>2160</v>
      </c>
      <c r="G41" s="537">
        <f>1800*1.3</f>
        <v>2340</v>
      </c>
      <c r="H41" s="537">
        <f>1800*1.4</f>
        <v>2520</v>
      </c>
      <c r="I41" s="537">
        <f>1800*1.5</f>
        <v>2700</v>
      </c>
      <c r="J41" s="537" t="s">
        <v>157</v>
      </c>
      <c r="AO41" s="135">
        <f>IF(B34="Лікар загальної практики - сімейний лікар",S41*Законод!$F$47,IF(B34="Лікар-педіатр",S41*Законод!$F$47,IF(B34="Лікар-терапевт",S41*Законод!$F$47,0)))</f>
        <v>0</v>
      </c>
    </row>
    <row r="42" spans="1:41" ht="27.75" customHeight="1" x14ac:dyDescent="0.25">
      <c r="B42" s="703"/>
      <c r="C42" s="701"/>
      <c r="D42" s="535" t="s">
        <v>29</v>
      </c>
      <c r="E42" s="536">
        <f>E41-C40</f>
        <v>180.00000000000023</v>
      </c>
      <c r="F42" s="537">
        <f>F41-E41</f>
        <v>179.99999999999977</v>
      </c>
      <c r="G42" s="537">
        <f>G41-F41</f>
        <v>180</v>
      </c>
      <c r="H42" s="537">
        <f>H41-G41</f>
        <v>180</v>
      </c>
      <c r="I42" s="537">
        <f>I41-H41</f>
        <v>180</v>
      </c>
      <c r="J42" s="537">
        <v>0</v>
      </c>
    </row>
    <row r="43" spans="1:41" ht="27.75" customHeight="1" x14ac:dyDescent="0.25">
      <c r="B43" s="729" t="s">
        <v>40</v>
      </c>
      <c r="C43" s="528" t="s">
        <v>168</v>
      </c>
      <c r="D43" s="535"/>
      <c r="E43" s="533" t="s">
        <v>163</v>
      </c>
      <c r="F43" s="534" t="s">
        <v>745</v>
      </c>
      <c r="G43" s="534" t="s">
        <v>783</v>
      </c>
      <c r="H43" s="534" t="s">
        <v>784</v>
      </c>
      <c r="I43" s="534" t="s">
        <v>785</v>
      </c>
      <c r="J43" s="534" t="s">
        <v>786</v>
      </c>
    </row>
    <row r="44" spans="1:41" ht="27.75" customHeight="1" x14ac:dyDescent="0.25">
      <c r="B44" s="729"/>
      <c r="C44" s="711">
        <v>2000</v>
      </c>
      <c r="D44" s="535" t="s">
        <v>164</v>
      </c>
      <c r="E44" s="536">
        <v>2001</v>
      </c>
      <c r="F44" s="537">
        <v>2201</v>
      </c>
      <c r="G44" s="537">
        <v>2401</v>
      </c>
      <c r="H44" s="537">
        <v>2601</v>
      </c>
      <c r="I44" s="537">
        <v>2801</v>
      </c>
      <c r="J44" s="537">
        <v>3001</v>
      </c>
    </row>
    <row r="45" spans="1:41" ht="27.75" customHeight="1" x14ac:dyDescent="0.25">
      <c r="B45" s="729"/>
      <c r="C45" s="711"/>
      <c r="D45" s="535" t="s">
        <v>165</v>
      </c>
      <c r="E45" s="536">
        <f>2000*1.1</f>
        <v>2200</v>
      </c>
      <c r="F45" s="537">
        <f>2000*1.2</f>
        <v>2400</v>
      </c>
      <c r="G45" s="537">
        <f>2000*1.3</f>
        <v>2600</v>
      </c>
      <c r="H45" s="537">
        <f>2000*1.4</f>
        <v>2800</v>
      </c>
      <c r="I45" s="537">
        <f>2000*1.5</f>
        <v>3000</v>
      </c>
      <c r="J45" s="537" t="s">
        <v>157</v>
      </c>
    </row>
    <row r="46" spans="1:41" ht="27.75" customHeight="1" x14ac:dyDescent="0.25">
      <c r="B46" s="729"/>
      <c r="C46" s="711"/>
      <c r="D46" s="535" t="s">
        <v>29</v>
      </c>
      <c r="E46" s="536">
        <f>E45-C44</f>
        <v>200</v>
      </c>
      <c r="F46" s="537">
        <f>F45-E45</f>
        <v>200</v>
      </c>
      <c r="G46" s="537">
        <f>G45-F45</f>
        <v>200</v>
      </c>
      <c r="H46" s="537">
        <f>H45-G45</f>
        <v>200</v>
      </c>
      <c r="I46" s="537">
        <f>I45-H45</f>
        <v>200</v>
      </c>
      <c r="J46" s="537">
        <v>0</v>
      </c>
    </row>
    <row r="47" spans="1:41" ht="51" customHeight="1" x14ac:dyDescent="0.25">
      <c r="B47" s="712" t="s">
        <v>609</v>
      </c>
      <c r="C47" s="713"/>
      <c r="D47" s="714"/>
      <c r="E47" s="545">
        <f t="shared" ref="E47:F47" si="7">($C$11/4)*E34</f>
        <v>121.14409999999999</v>
      </c>
      <c r="F47" s="545">
        <f t="shared" si="7"/>
        <v>96.954612499999996</v>
      </c>
      <c r="G47" s="545">
        <f t="shared" ref="G47:J47" si="8">($C$9/4)*G34</f>
        <v>0</v>
      </c>
      <c r="H47" s="545">
        <f t="shared" si="8"/>
        <v>0</v>
      </c>
      <c r="I47" s="545">
        <f t="shared" si="8"/>
        <v>0</v>
      </c>
      <c r="J47" s="545">
        <f t="shared" si="8"/>
        <v>0</v>
      </c>
    </row>
    <row r="48" spans="1:41" ht="30" customHeight="1" x14ac:dyDescent="0.25"/>
    <row r="49" spans="2:41" ht="49.5" customHeight="1" x14ac:dyDescent="0.25">
      <c r="B49" s="730" t="s">
        <v>796</v>
      </c>
      <c r="C49" s="732"/>
      <c r="D49" s="732"/>
      <c r="E49" s="732"/>
      <c r="F49" s="732"/>
      <c r="G49" s="732"/>
      <c r="H49" s="732"/>
      <c r="I49" s="732"/>
      <c r="J49" s="732"/>
    </row>
    <row r="50" spans="2:41" ht="69" customHeight="1" x14ac:dyDescent="0.25">
      <c r="B50" s="702" t="s">
        <v>32</v>
      </c>
      <c r="C50" s="709" t="s">
        <v>161</v>
      </c>
      <c r="D50" s="707" t="s">
        <v>31</v>
      </c>
      <c r="E50" s="641" t="s">
        <v>565</v>
      </c>
      <c r="F50" s="529" t="s">
        <v>742</v>
      </c>
      <c r="G50" s="529" t="s">
        <v>771</v>
      </c>
      <c r="H50" s="529" t="s">
        <v>772</v>
      </c>
      <c r="I50" s="529" t="s">
        <v>773</v>
      </c>
      <c r="J50" s="529" t="s">
        <v>774</v>
      </c>
    </row>
    <row r="51" spans="2:41" ht="20.25" x14ac:dyDescent="0.25">
      <c r="B51" s="702"/>
      <c r="C51" s="710"/>
      <c r="D51" s="708"/>
      <c r="E51" s="644">
        <v>0.61599999999999999</v>
      </c>
      <c r="F51" s="531">
        <v>0.49299999999999999</v>
      </c>
      <c r="G51" s="531">
        <v>0.37</v>
      </c>
      <c r="H51" s="531">
        <v>0.246</v>
      </c>
      <c r="I51" s="531">
        <v>0.123</v>
      </c>
      <c r="J51" s="531">
        <v>0</v>
      </c>
    </row>
    <row r="52" spans="2:41" ht="27" customHeight="1" x14ac:dyDescent="0.25">
      <c r="B52" s="703" t="s">
        <v>41</v>
      </c>
      <c r="C52" s="528" t="s">
        <v>166</v>
      </c>
      <c r="D52" s="532"/>
      <c r="E52" s="645" t="s">
        <v>162</v>
      </c>
      <c r="F52" s="534" t="s">
        <v>743</v>
      </c>
      <c r="G52" s="534" t="s">
        <v>775</v>
      </c>
      <c r="H52" s="534" t="s">
        <v>776</v>
      </c>
      <c r="I52" s="534" t="s">
        <v>777</v>
      </c>
      <c r="J52" s="534" t="s">
        <v>778</v>
      </c>
      <c r="AN52" s="135">
        <f>IF(B47="Лікар загальної практики - сімейний лікар",G52*Законод!$J$10+'01_Доходи'!H46*Законод!$K$10+'01_Доходи'!I46*Законод!$L$10+'01_Доходи'!J46*Законод!$M$10+'01_Доходи'!K46*Законод!$N$10,IF(B47="Лікар-педіатр",G52*Законод!$J$10+'01_Доходи'!H46*Законод!$K$10,IF(B47="Лікар-терапевт",'01_Доходи'!I46*Законод!$L$10+'01_Доходи'!J46*Законод!$M$10+'01_Доходи'!K46*Законод!$N$10,0)))</f>
        <v>0</v>
      </c>
    </row>
    <row r="53" spans="2:41" ht="27" customHeight="1" x14ac:dyDescent="0.25">
      <c r="B53" s="703"/>
      <c r="C53" s="718">
        <v>900</v>
      </c>
      <c r="D53" s="535" t="s">
        <v>164</v>
      </c>
      <c r="E53" s="646">
        <v>901</v>
      </c>
      <c r="F53" s="537">
        <v>991</v>
      </c>
      <c r="G53" s="537">
        <v>1081</v>
      </c>
      <c r="H53" s="537">
        <v>1171</v>
      </c>
      <c r="I53" s="537">
        <v>1261</v>
      </c>
      <c r="J53" s="537">
        <v>1351</v>
      </c>
    </row>
    <row r="54" spans="2:41" ht="27" customHeight="1" x14ac:dyDescent="0.25">
      <c r="B54" s="703"/>
      <c r="C54" s="718"/>
      <c r="D54" s="535" t="s">
        <v>165</v>
      </c>
      <c r="E54" s="646">
        <f>900*1.1</f>
        <v>990.00000000000011</v>
      </c>
      <c r="F54" s="537">
        <f>900*1.2</f>
        <v>1080</v>
      </c>
      <c r="G54" s="537">
        <f>900*1.3</f>
        <v>1170</v>
      </c>
      <c r="H54" s="537">
        <f>900*1.4</f>
        <v>1260</v>
      </c>
      <c r="I54" s="537">
        <f>900*1.5</f>
        <v>1350</v>
      </c>
      <c r="J54" s="537" t="s">
        <v>157</v>
      </c>
      <c r="AO54" s="135">
        <f>IF(B47="Лікар загальної практики - сімейний лікар",S54*Законод!$F$47,IF(B47="Лікар-педіатр",S54*Законод!$F$47,IF(B47="Лікар-терапевт",S54*Законод!$F$47,0)))</f>
        <v>0</v>
      </c>
    </row>
    <row r="55" spans="2:41" ht="27" customHeight="1" x14ac:dyDescent="0.25">
      <c r="B55" s="703"/>
      <c r="C55" s="718"/>
      <c r="D55" s="535" t="s">
        <v>29</v>
      </c>
      <c r="E55" s="646">
        <f>E54-C53</f>
        <v>90.000000000000114</v>
      </c>
      <c r="F55" s="537">
        <f>F54-E54</f>
        <v>89.999999999999886</v>
      </c>
      <c r="G55" s="537">
        <f>G54-F54</f>
        <v>90</v>
      </c>
      <c r="H55" s="537">
        <f>H54-G54</f>
        <v>90</v>
      </c>
      <c r="I55" s="537">
        <f>I54-H54</f>
        <v>90</v>
      </c>
      <c r="J55" s="537">
        <v>0</v>
      </c>
    </row>
    <row r="56" spans="2:41" ht="27" customHeight="1" x14ac:dyDescent="0.25">
      <c r="B56" s="703" t="s">
        <v>39</v>
      </c>
      <c r="C56" s="528" t="s">
        <v>167</v>
      </c>
      <c r="D56" s="535"/>
      <c r="E56" s="645" t="s">
        <v>169</v>
      </c>
      <c r="F56" s="534" t="s">
        <v>744</v>
      </c>
      <c r="G56" s="534" t="s">
        <v>779</v>
      </c>
      <c r="H56" s="534" t="s">
        <v>780</v>
      </c>
      <c r="I56" s="534" t="s">
        <v>781</v>
      </c>
      <c r="J56" s="534" t="s">
        <v>782</v>
      </c>
    </row>
    <row r="57" spans="2:41" ht="27" customHeight="1" x14ac:dyDescent="0.25">
      <c r="B57" s="703"/>
      <c r="C57" s="701">
        <v>1800</v>
      </c>
      <c r="D57" s="535" t="s">
        <v>164</v>
      </c>
      <c r="E57" s="646">
        <v>1801</v>
      </c>
      <c r="F57" s="537">
        <v>1981</v>
      </c>
      <c r="G57" s="537">
        <v>2161</v>
      </c>
      <c r="H57" s="537">
        <v>2341</v>
      </c>
      <c r="I57" s="537">
        <v>2521</v>
      </c>
      <c r="J57" s="537">
        <v>2701</v>
      </c>
    </row>
    <row r="58" spans="2:41" ht="27" customHeight="1" x14ac:dyDescent="0.25">
      <c r="B58" s="703"/>
      <c r="C58" s="701"/>
      <c r="D58" s="535" t="s">
        <v>165</v>
      </c>
      <c r="E58" s="646">
        <f>1800*1.1</f>
        <v>1980.0000000000002</v>
      </c>
      <c r="F58" s="537">
        <f>1800*1.2</f>
        <v>2160</v>
      </c>
      <c r="G58" s="537">
        <f>1800*1.3</f>
        <v>2340</v>
      </c>
      <c r="H58" s="537">
        <f>1800*1.4</f>
        <v>2520</v>
      </c>
      <c r="I58" s="537">
        <f>1800*1.5</f>
        <v>2700</v>
      </c>
      <c r="J58" s="537" t="s">
        <v>157</v>
      </c>
    </row>
    <row r="59" spans="2:41" ht="27" customHeight="1" x14ac:dyDescent="0.25">
      <c r="B59" s="703"/>
      <c r="C59" s="701"/>
      <c r="D59" s="535" t="s">
        <v>29</v>
      </c>
      <c r="E59" s="646">
        <f>E58-C57</f>
        <v>180.00000000000023</v>
      </c>
      <c r="F59" s="537">
        <f>F58-E58</f>
        <v>179.99999999999977</v>
      </c>
      <c r="G59" s="537">
        <f>G58-F58</f>
        <v>180</v>
      </c>
      <c r="H59" s="537">
        <f>H58-G58</f>
        <v>180</v>
      </c>
      <c r="I59" s="537">
        <f>I58-H58</f>
        <v>180</v>
      </c>
      <c r="J59" s="537">
        <v>0</v>
      </c>
    </row>
    <row r="60" spans="2:41" ht="27" customHeight="1" x14ac:dyDescent="0.25">
      <c r="B60" s="729" t="s">
        <v>40</v>
      </c>
      <c r="C60" s="528" t="s">
        <v>168</v>
      </c>
      <c r="D60" s="535"/>
      <c r="E60" s="645" t="s">
        <v>163</v>
      </c>
      <c r="F60" s="534" t="s">
        <v>745</v>
      </c>
      <c r="G60" s="534" t="s">
        <v>783</v>
      </c>
      <c r="H60" s="534" t="s">
        <v>784</v>
      </c>
      <c r="I60" s="534" t="s">
        <v>785</v>
      </c>
      <c r="J60" s="534" t="s">
        <v>786</v>
      </c>
    </row>
    <row r="61" spans="2:41" ht="27" customHeight="1" x14ac:dyDescent="0.25">
      <c r="B61" s="729"/>
      <c r="C61" s="711">
        <v>2000</v>
      </c>
      <c r="D61" s="535" t="s">
        <v>164</v>
      </c>
      <c r="E61" s="646">
        <v>2001</v>
      </c>
      <c r="F61" s="537">
        <v>2201</v>
      </c>
      <c r="G61" s="537">
        <v>2401</v>
      </c>
      <c r="H61" s="537">
        <v>2601</v>
      </c>
      <c r="I61" s="537">
        <v>2801</v>
      </c>
      <c r="J61" s="537">
        <v>3001</v>
      </c>
    </row>
    <row r="62" spans="2:41" ht="27" customHeight="1" x14ac:dyDescent="0.25">
      <c r="B62" s="729"/>
      <c r="C62" s="711"/>
      <c r="D62" s="535" t="s">
        <v>165</v>
      </c>
      <c r="E62" s="646">
        <f>2000*1.1</f>
        <v>2200</v>
      </c>
      <c r="F62" s="537">
        <f>2000*1.2</f>
        <v>2400</v>
      </c>
      <c r="G62" s="537">
        <f>2000*1.3</f>
        <v>2600</v>
      </c>
      <c r="H62" s="537">
        <f>2000*1.4</f>
        <v>2800</v>
      </c>
      <c r="I62" s="537">
        <f>2000*1.5</f>
        <v>3000</v>
      </c>
      <c r="J62" s="537" t="s">
        <v>157</v>
      </c>
    </row>
    <row r="63" spans="2:41" ht="27" customHeight="1" x14ac:dyDescent="0.25">
      <c r="B63" s="729"/>
      <c r="C63" s="711"/>
      <c r="D63" s="535" t="s">
        <v>29</v>
      </c>
      <c r="E63" s="646">
        <f>E62-C61</f>
        <v>200</v>
      </c>
      <c r="F63" s="537">
        <f>F62-E62</f>
        <v>200</v>
      </c>
      <c r="G63" s="537">
        <f>G62-F62</f>
        <v>200</v>
      </c>
      <c r="H63" s="537">
        <f>H62-G62</f>
        <v>200</v>
      </c>
      <c r="I63" s="537">
        <f>I62-H62</f>
        <v>200</v>
      </c>
      <c r="J63" s="537">
        <v>0</v>
      </c>
    </row>
    <row r="64" spans="2:41" ht="54.75" customHeight="1" x14ac:dyDescent="0.25">
      <c r="B64" s="712" t="s">
        <v>609</v>
      </c>
      <c r="C64" s="713"/>
      <c r="D64" s="714"/>
      <c r="E64" s="642">
        <f t="shared" ref="E64:F64" si="9">($C$12/4)*E51</f>
        <v>121.14409999999999</v>
      </c>
      <c r="F64" s="545">
        <f t="shared" si="9"/>
        <v>96.954612499999996</v>
      </c>
      <c r="G64" s="545">
        <f t="shared" ref="G64:J64" si="10">($C$10/4)*G51</f>
        <v>72.765124999999998</v>
      </c>
      <c r="H64" s="545">
        <f t="shared" si="10"/>
        <v>48.378974999999997</v>
      </c>
      <c r="I64" s="545">
        <f t="shared" si="10"/>
        <v>24.189487499999998</v>
      </c>
      <c r="J64" s="545">
        <f t="shared" si="10"/>
        <v>0</v>
      </c>
    </row>
    <row r="65" spans="2:41" ht="36.75" customHeight="1" x14ac:dyDescent="0.25">
      <c r="AN65" s="135">
        <f>IF(B60="Лікар загальної практики - сімейний лікар",G65*Законод!$J$10+'01_Доходи'!H55*Законод!$K$10+'01_Доходи'!I55*Законод!$L$10+'01_Доходи'!J55*Законод!$M$10+'01_Доходи'!K55*Законод!$N$10,IF(B60="Лікар-педіатр",G65*Законод!$J$10+'01_Доходи'!H55*Законод!$K$10,IF(B60="Лікар-терапевт",'01_Доходи'!I55*Законод!$L$10+'01_Доходи'!J55*Законод!$M$10+'01_Доходи'!K55*Законод!$N$10,0)))</f>
        <v>0</v>
      </c>
    </row>
    <row r="66" spans="2:41" ht="49.5" customHeight="1" x14ac:dyDescent="0.25">
      <c r="B66" s="730" t="s">
        <v>797</v>
      </c>
      <c r="C66" s="732"/>
      <c r="D66" s="732"/>
      <c r="E66" s="732"/>
      <c r="F66" s="732"/>
      <c r="G66" s="732"/>
      <c r="H66" s="732"/>
      <c r="I66" s="732"/>
      <c r="J66" s="732"/>
    </row>
    <row r="67" spans="2:41" ht="69" customHeight="1" x14ac:dyDescent="0.25">
      <c r="B67" s="702" t="s">
        <v>32</v>
      </c>
      <c r="C67" s="709" t="s">
        <v>161</v>
      </c>
      <c r="D67" s="707" t="s">
        <v>31</v>
      </c>
      <c r="E67" s="641" t="s">
        <v>565</v>
      </c>
      <c r="F67" s="529" t="s">
        <v>742</v>
      </c>
      <c r="G67" s="529" t="s">
        <v>771</v>
      </c>
      <c r="H67" s="529" t="s">
        <v>772</v>
      </c>
      <c r="I67" s="529" t="s">
        <v>773</v>
      </c>
      <c r="J67" s="529" t="s">
        <v>774</v>
      </c>
      <c r="AO67" s="135">
        <f>IF(B60="Лікар загальної практики - сімейний лікар",S67*Законод!$F$47,IF(B60="Лікар-педіатр",S67*Законод!$F$47,IF(B60="Лікар-терапевт",S67*Законод!$F$47,0)))</f>
        <v>0</v>
      </c>
    </row>
    <row r="68" spans="2:41" ht="26.25" customHeight="1" x14ac:dyDescent="0.25">
      <c r="B68" s="702"/>
      <c r="C68" s="710"/>
      <c r="D68" s="708"/>
      <c r="E68" s="644">
        <v>0.61599999999999999</v>
      </c>
      <c r="F68" s="531">
        <v>0.49299999999999999</v>
      </c>
      <c r="G68" s="531">
        <v>0.37</v>
      </c>
      <c r="H68" s="531">
        <v>0.246</v>
      </c>
      <c r="I68" s="531">
        <v>0.123</v>
      </c>
      <c r="J68" s="531">
        <v>0</v>
      </c>
    </row>
    <row r="69" spans="2:41" ht="27" customHeight="1" x14ac:dyDescent="0.25">
      <c r="B69" s="703" t="s">
        <v>41</v>
      </c>
      <c r="C69" s="528" t="s">
        <v>166</v>
      </c>
      <c r="D69" s="532"/>
      <c r="E69" s="645" t="s">
        <v>162</v>
      </c>
      <c r="F69" s="534" t="s">
        <v>743</v>
      </c>
      <c r="G69" s="534" t="s">
        <v>775</v>
      </c>
      <c r="H69" s="534" t="s">
        <v>776</v>
      </c>
      <c r="I69" s="534" t="s">
        <v>777</v>
      </c>
      <c r="J69" s="534" t="s">
        <v>778</v>
      </c>
    </row>
    <row r="70" spans="2:41" ht="27" customHeight="1" x14ac:dyDescent="0.25">
      <c r="B70" s="703"/>
      <c r="C70" s="718">
        <v>900</v>
      </c>
      <c r="D70" s="535" t="s">
        <v>164</v>
      </c>
      <c r="E70" s="646">
        <v>901</v>
      </c>
      <c r="F70" s="537">
        <v>991</v>
      </c>
      <c r="G70" s="537">
        <v>1081</v>
      </c>
      <c r="H70" s="537">
        <v>1171</v>
      </c>
      <c r="I70" s="537">
        <v>1261</v>
      </c>
      <c r="J70" s="537">
        <v>1351</v>
      </c>
    </row>
    <row r="71" spans="2:41" ht="27" customHeight="1" x14ac:dyDescent="0.25">
      <c r="B71" s="703"/>
      <c r="C71" s="718"/>
      <c r="D71" s="535" t="s">
        <v>165</v>
      </c>
      <c r="E71" s="646">
        <f>900*1.1</f>
        <v>990.00000000000011</v>
      </c>
      <c r="F71" s="537">
        <f>900*1.2</f>
        <v>1080</v>
      </c>
      <c r="G71" s="537">
        <f>900*1.3</f>
        <v>1170</v>
      </c>
      <c r="H71" s="537">
        <f>900*1.4</f>
        <v>1260</v>
      </c>
      <c r="I71" s="537">
        <f>900*1.5</f>
        <v>1350</v>
      </c>
      <c r="J71" s="537" t="s">
        <v>157</v>
      </c>
    </row>
    <row r="72" spans="2:41" ht="27" customHeight="1" x14ac:dyDescent="0.25">
      <c r="B72" s="703"/>
      <c r="C72" s="718"/>
      <c r="D72" s="535" t="s">
        <v>29</v>
      </c>
      <c r="E72" s="646">
        <f>E71-C70</f>
        <v>90.000000000000114</v>
      </c>
      <c r="F72" s="537">
        <f>F71-E71</f>
        <v>89.999999999999886</v>
      </c>
      <c r="G72" s="537">
        <f>G71-F71</f>
        <v>90</v>
      </c>
      <c r="H72" s="537">
        <f>H71-G71</f>
        <v>90</v>
      </c>
      <c r="I72" s="537">
        <f>I71-H71</f>
        <v>90</v>
      </c>
      <c r="J72" s="537">
        <v>0</v>
      </c>
    </row>
    <row r="73" spans="2:41" ht="27" customHeight="1" x14ac:dyDescent="0.25">
      <c r="B73" s="703" t="s">
        <v>39</v>
      </c>
      <c r="C73" s="528" t="s">
        <v>167</v>
      </c>
      <c r="D73" s="535"/>
      <c r="E73" s="645" t="s">
        <v>169</v>
      </c>
      <c r="F73" s="534" t="s">
        <v>744</v>
      </c>
      <c r="G73" s="534" t="s">
        <v>779</v>
      </c>
      <c r="H73" s="534" t="s">
        <v>780</v>
      </c>
      <c r="I73" s="534" t="s">
        <v>781</v>
      </c>
      <c r="J73" s="534" t="s">
        <v>782</v>
      </c>
    </row>
    <row r="74" spans="2:41" ht="27" customHeight="1" x14ac:dyDescent="0.25">
      <c r="B74" s="703"/>
      <c r="C74" s="701">
        <v>1800</v>
      </c>
      <c r="D74" s="535" t="s">
        <v>164</v>
      </c>
      <c r="E74" s="646">
        <v>1801</v>
      </c>
      <c r="F74" s="537">
        <v>1981</v>
      </c>
      <c r="G74" s="537">
        <v>2161</v>
      </c>
      <c r="H74" s="537">
        <v>2341</v>
      </c>
      <c r="I74" s="537">
        <v>2521</v>
      </c>
      <c r="J74" s="537">
        <v>2701</v>
      </c>
    </row>
    <row r="75" spans="2:41" ht="27" customHeight="1" x14ac:dyDescent="0.25">
      <c r="B75" s="703"/>
      <c r="C75" s="701"/>
      <c r="D75" s="535" t="s">
        <v>165</v>
      </c>
      <c r="E75" s="646">
        <f>1800*1.1</f>
        <v>1980.0000000000002</v>
      </c>
      <c r="F75" s="537">
        <f>1800*1.2</f>
        <v>2160</v>
      </c>
      <c r="G75" s="537">
        <f>1800*1.3</f>
        <v>2340</v>
      </c>
      <c r="H75" s="537">
        <f>1800*1.4</f>
        <v>2520</v>
      </c>
      <c r="I75" s="537">
        <f>1800*1.5</f>
        <v>2700</v>
      </c>
      <c r="J75" s="537" t="s">
        <v>157</v>
      </c>
    </row>
    <row r="76" spans="2:41" ht="27" customHeight="1" x14ac:dyDescent="0.25">
      <c r="B76" s="703"/>
      <c r="C76" s="701"/>
      <c r="D76" s="535" t="s">
        <v>29</v>
      </c>
      <c r="E76" s="646">
        <f>E75-C74</f>
        <v>180.00000000000023</v>
      </c>
      <c r="F76" s="537">
        <f>F75-E75</f>
        <v>179.99999999999977</v>
      </c>
      <c r="G76" s="537">
        <f>G75-F75</f>
        <v>180</v>
      </c>
      <c r="H76" s="537">
        <f>H75-G75</f>
        <v>180</v>
      </c>
      <c r="I76" s="537">
        <f>I75-H75</f>
        <v>180</v>
      </c>
      <c r="J76" s="537">
        <v>0</v>
      </c>
    </row>
    <row r="77" spans="2:41" ht="27" customHeight="1" x14ac:dyDescent="0.25">
      <c r="B77" s="729" t="s">
        <v>40</v>
      </c>
      <c r="C77" s="528" t="s">
        <v>168</v>
      </c>
      <c r="D77" s="535"/>
      <c r="E77" s="645" t="s">
        <v>163</v>
      </c>
      <c r="F77" s="534" t="s">
        <v>745</v>
      </c>
      <c r="G77" s="534" t="s">
        <v>783</v>
      </c>
      <c r="H77" s="534" t="s">
        <v>784</v>
      </c>
      <c r="I77" s="534" t="s">
        <v>785</v>
      </c>
      <c r="J77" s="534" t="s">
        <v>786</v>
      </c>
    </row>
    <row r="78" spans="2:41" ht="27" customHeight="1" x14ac:dyDescent="0.25">
      <c r="B78" s="729"/>
      <c r="C78" s="711">
        <v>2000</v>
      </c>
      <c r="D78" s="535" t="s">
        <v>164</v>
      </c>
      <c r="E78" s="646">
        <v>2001</v>
      </c>
      <c r="F78" s="537">
        <v>2201</v>
      </c>
      <c r="G78" s="537">
        <v>2401</v>
      </c>
      <c r="H78" s="537">
        <v>2601</v>
      </c>
      <c r="I78" s="537">
        <v>2801</v>
      </c>
      <c r="J78" s="537">
        <v>3001</v>
      </c>
      <c r="AN78" s="135">
        <f>IF(B73="Лікар загальної практики - сімейний лікар",G78*Законод!$J$10+'01_Доходи'!H64*Законод!$K$10+'01_Доходи'!I64*Законод!$L$10+'01_Доходи'!J64*Законод!$M$10+'01_Доходи'!K64*Законод!$N$10,IF(B73="Лікар-педіатр",G78*Законод!$J$10+'01_Доходи'!H64*Законод!$K$10,IF(B73="Лікар-терапевт",'01_Доходи'!I64*Законод!$L$10+'01_Доходи'!J64*Законод!$M$10+'01_Доходи'!K64*Законод!$N$10,0)))</f>
        <v>0</v>
      </c>
    </row>
    <row r="79" spans="2:41" ht="27" customHeight="1" x14ac:dyDescent="0.25">
      <c r="B79" s="729"/>
      <c r="C79" s="711"/>
      <c r="D79" s="535" t="s">
        <v>165</v>
      </c>
      <c r="E79" s="646">
        <f>2000*1.1</f>
        <v>2200</v>
      </c>
      <c r="F79" s="537">
        <f>2000*1.2</f>
        <v>2400</v>
      </c>
      <c r="G79" s="537">
        <f>2000*1.3</f>
        <v>2600</v>
      </c>
      <c r="H79" s="537">
        <f>2000*1.4</f>
        <v>2800</v>
      </c>
      <c r="I79" s="537">
        <f>2000*1.5</f>
        <v>3000</v>
      </c>
      <c r="J79" s="537" t="s">
        <v>157</v>
      </c>
    </row>
    <row r="80" spans="2:41" ht="27" customHeight="1" x14ac:dyDescent="0.25">
      <c r="B80" s="729"/>
      <c r="C80" s="711"/>
      <c r="D80" s="535" t="s">
        <v>29</v>
      </c>
      <c r="E80" s="646">
        <f>E79-C78</f>
        <v>200</v>
      </c>
      <c r="F80" s="537">
        <f>F79-E79</f>
        <v>200</v>
      </c>
      <c r="G80" s="537">
        <f>G79-F79</f>
        <v>200</v>
      </c>
      <c r="H80" s="537">
        <f>H79-G79</f>
        <v>200</v>
      </c>
      <c r="I80" s="537">
        <f>I79-H79</f>
        <v>200</v>
      </c>
      <c r="J80" s="537">
        <v>0</v>
      </c>
      <c r="AO80" s="135">
        <f>IF(B73="Лікар загальної практики - сімейний лікар",S80*Законод!$F$47,IF(B73="Лікар-педіатр",S80*Законод!$F$47,IF(B73="Лікар-терапевт",S80*Законод!$F$47,0)))</f>
        <v>0</v>
      </c>
    </row>
    <row r="81" spans="2:41" ht="54.75" customHeight="1" x14ac:dyDescent="0.25">
      <c r="B81" s="712" t="s">
        <v>609</v>
      </c>
      <c r="C81" s="713"/>
      <c r="D81" s="714"/>
      <c r="E81" s="642">
        <f>($C$13/4)*E68</f>
        <v>121.14409999999999</v>
      </c>
      <c r="F81" s="545">
        <f>($C$13/4)*F68</f>
        <v>96.954612499999996</v>
      </c>
      <c r="G81" s="545">
        <f t="shared" ref="G81:J81" si="11">($C$11/4)*G68</f>
        <v>72.765124999999998</v>
      </c>
      <c r="H81" s="545">
        <f t="shared" si="11"/>
        <v>48.378974999999997</v>
      </c>
      <c r="I81" s="545">
        <f t="shared" si="11"/>
        <v>24.189487499999998</v>
      </c>
      <c r="J81" s="545">
        <f t="shared" si="11"/>
        <v>0</v>
      </c>
    </row>
    <row r="82" spans="2:41" ht="27.75" customHeight="1" x14ac:dyDescent="0.25"/>
    <row r="83" spans="2:41" ht="52.5" customHeight="1" x14ac:dyDescent="0.25">
      <c r="B83" s="214"/>
      <c r="C83" s="455"/>
    </row>
    <row r="84" spans="2:41" ht="87.75" customHeight="1" x14ac:dyDescent="0.25">
      <c r="B84" s="699" t="s">
        <v>613</v>
      </c>
      <c r="C84" s="699"/>
      <c r="D84" s="699"/>
      <c r="E84" s="699"/>
      <c r="F84" s="699"/>
      <c r="G84" s="699"/>
      <c r="H84" s="699"/>
      <c r="I84" s="699"/>
      <c r="J84" s="699"/>
      <c r="K84" s="699"/>
      <c r="L84" s="699"/>
      <c r="M84" s="699"/>
      <c r="N84" s="699"/>
    </row>
    <row r="85" spans="2:41" ht="35.25" customHeight="1" x14ac:dyDescent="0.25"/>
    <row r="86" spans="2:41" ht="45" customHeight="1" x14ac:dyDescent="0.25">
      <c r="B86" s="700" t="s">
        <v>608</v>
      </c>
      <c r="C86" s="700" t="s">
        <v>614</v>
      </c>
      <c r="D86" s="700" t="s">
        <v>610</v>
      </c>
      <c r="E86" s="700"/>
    </row>
    <row r="87" spans="2:41" ht="126.75" customHeight="1" x14ac:dyDescent="0.25">
      <c r="B87" s="700"/>
      <c r="C87" s="700"/>
      <c r="D87" s="540" t="s">
        <v>627</v>
      </c>
      <c r="E87" s="540" t="s">
        <v>611</v>
      </c>
    </row>
    <row r="88" spans="2:41" ht="57" customHeight="1" x14ac:dyDescent="0.25">
      <c r="B88" s="524" t="s">
        <v>790</v>
      </c>
      <c r="C88" s="527">
        <v>835</v>
      </c>
      <c r="D88" s="527">
        <v>2</v>
      </c>
      <c r="E88" s="527">
        <v>0.75</v>
      </c>
    </row>
    <row r="89" spans="2:41" ht="57" customHeight="1" x14ac:dyDescent="0.25">
      <c r="B89" s="524" t="s">
        <v>791</v>
      </c>
      <c r="C89" s="527">
        <f>C88</f>
        <v>835</v>
      </c>
      <c r="D89" s="527">
        <f t="shared" ref="D89:E91" si="12">D88</f>
        <v>2</v>
      </c>
      <c r="E89" s="527">
        <f t="shared" si="12"/>
        <v>0.75</v>
      </c>
    </row>
    <row r="90" spans="2:41" ht="57" customHeight="1" x14ac:dyDescent="0.25">
      <c r="B90" s="524" t="s">
        <v>792</v>
      </c>
      <c r="C90" s="527">
        <f>C89</f>
        <v>835</v>
      </c>
      <c r="D90" s="527">
        <f t="shared" si="12"/>
        <v>2</v>
      </c>
      <c r="E90" s="527">
        <f t="shared" si="12"/>
        <v>0.75</v>
      </c>
    </row>
    <row r="91" spans="2:41" ht="57" customHeight="1" x14ac:dyDescent="0.25">
      <c r="B91" s="524" t="s">
        <v>793</v>
      </c>
      <c r="C91" s="527">
        <f>C90</f>
        <v>835</v>
      </c>
      <c r="D91" s="527">
        <f t="shared" si="12"/>
        <v>2</v>
      </c>
      <c r="E91" s="527">
        <f t="shared" si="12"/>
        <v>0.75</v>
      </c>
    </row>
    <row r="92" spans="2:41" ht="58.5" customHeight="1" x14ac:dyDescent="0.25">
      <c r="AN92" s="135">
        <f>IF(B87="Лікар загальної практики - сімейний лікар",G92*Законод!$J$10+'01_Доходи'!H73*Законод!$K$10+'01_Доходи'!I73*Законод!$L$10+'01_Доходи'!J73*Законод!$M$10+'01_Доходи'!K73*Законод!$N$10,IF(B87="Лікар-педіатр",G92*Законод!$J$10+'01_Доходи'!H73*Законод!$K$10,IF(B87="Лікар-терапевт",'01_Доходи'!I73*Законод!$L$10+'01_Доходи'!J73*Законод!$M$10+'01_Доходи'!K73*Законод!$N$10,0)))</f>
        <v>0</v>
      </c>
    </row>
    <row r="93" spans="2:41" ht="78.75" customHeight="1" x14ac:dyDescent="0.25">
      <c r="B93" s="699" t="s">
        <v>626</v>
      </c>
      <c r="C93" s="699"/>
      <c r="D93" s="699"/>
      <c r="E93" s="699"/>
      <c r="F93" s="699"/>
      <c r="G93" s="699"/>
      <c r="H93" s="699"/>
      <c r="I93" s="699"/>
      <c r="J93" s="699"/>
      <c r="K93" s="699"/>
      <c r="L93" s="699"/>
      <c r="M93" s="699"/>
      <c r="N93" s="699"/>
    </row>
    <row r="94" spans="2:41" ht="30.75" customHeight="1" x14ac:dyDescent="0.25">
      <c r="AO94" s="135">
        <f>IF(B87="Лікар загальної практики - сімейний лікар",S94*Законод!$F$47,IF(B87="Лікар-педіатр",S94*Законод!$F$47,IF(B87="Лікар-терапевт",S94*Законод!$F$47,0)))</f>
        <v>0</v>
      </c>
    </row>
    <row r="95" spans="2:41" ht="40.5" customHeight="1" x14ac:dyDescent="0.25">
      <c r="B95" s="700" t="s">
        <v>608</v>
      </c>
      <c r="C95" s="700" t="s">
        <v>614</v>
      </c>
    </row>
    <row r="96" spans="2:41" ht="28.5" customHeight="1" x14ac:dyDescent="0.25">
      <c r="B96" s="700"/>
      <c r="C96" s="700"/>
    </row>
    <row r="97" spans="2:41" ht="54.75" customHeight="1" x14ac:dyDescent="0.25">
      <c r="B97" s="524" t="s">
        <v>790</v>
      </c>
      <c r="C97" s="527">
        <v>786</v>
      </c>
    </row>
    <row r="98" spans="2:41" ht="54.75" customHeight="1" x14ac:dyDescent="0.25">
      <c r="B98" s="524" t="s">
        <v>791</v>
      </c>
      <c r="C98" s="527">
        <f>C97</f>
        <v>786</v>
      </c>
    </row>
    <row r="99" spans="2:41" ht="54.75" customHeight="1" x14ac:dyDescent="0.25">
      <c r="B99" s="524" t="s">
        <v>792</v>
      </c>
      <c r="C99" s="527">
        <f>C98</f>
        <v>786</v>
      </c>
    </row>
    <row r="100" spans="2:41" ht="54.75" customHeight="1" x14ac:dyDescent="0.25">
      <c r="B100" s="524" t="s">
        <v>793</v>
      </c>
      <c r="C100" s="527">
        <f>C99</f>
        <v>786</v>
      </c>
    </row>
    <row r="101" spans="2:41" ht="28.5" customHeight="1" x14ac:dyDescent="0.25"/>
    <row r="102" spans="2:41" ht="94.5" customHeight="1" x14ac:dyDescent="0.25">
      <c r="B102" s="699" t="s">
        <v>798</v>
      </c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</row>
    <row r="103" spans="2:41" ht="43.5" customHeight="1" x14ac:dyDescent="0.25"/>
    <row r="104" spans="2:41" ht="43.5" customHeight="1" x14ac:dyDescent="0.25">
      <c r="B104" s="700" t="s">
        <v>608</v>
      </c>
      <c r="C104" s="700" t="s">
        <v>614</v>
      </c>
    </row>
    <row r="105" spans="2:41" ht="43.5" customHeight="1" x14ac:dyDescent="0.25">
      <c r="B105" s="700"/>
      <c r="C105" s="700"/>
    </row>
    <row r="106" spans="2:41" ht="54" customHeight="1" x14ac:dyDescent="0.25">
      <c r="B106" s="524" t="s">
        <v>790</v>
      </c>
      <c r="C106" s="527">
        <v>183</v>
      </c>
    </row>
    <row r="107" spans="2:41" ht="54" customHeight="1" x14ac:dyDescent="0.25">
      <c r="B107" s="524" t="s">
        <v>791</v>
      </c>
      <c r="C107" s="527">
        <f>C106</f>
        <v>183</v>
      </c>
    </row>
    <row r="108" spans="2:41" ht="54" customHeight="1" x14ac:dyDescent="0.25">
      <c r="B108" s="524" t="s">
        <v>792</v>
      </c>
      <c r="C108" s="527">
        <f>C107</f>
        <v>183</v>
      </c>
    </row>
    <row r="109" spans="2:41" ht="54" customHeight="1" x14ac:dyDescent="0.25">
      <c r="B109" s="524" t="s">
        <v>793</v>
      </c>
      <c r="C109" s="527">
        <f>C108</f>
        <v>183</v>
      </c>
      <c r="AO109" s="135">
        <f>IF(B100="Лікар загальної практики - сімейний лікар",S109*Законод!$F$47,IF(B100="Лікар-педіатр",S109*Законод!$F$47,IF(B100="Лікар-терапевт",S109*Законод!$F$47,0)))</f>
        <v>0</v>
      </c>
    </row>
    <row r="110" spans="2:41" ht="50.25" customHeight="1" x14ac:dyDescent="0.25">
      <c r="D110" s="647"/>
      <c r="E110" s="647"/>
    </row>
    <row r="111" spans="2:41" ht="50.25" customHeight="1" x14ac:dyDescent="0.25">
      <c r="D111" s="647"/>
      <c r="E111" s="647"/>
    </row>
    <row r="112" spans="2:41" ht="50.25" customHeight="1" x14ac:dyDescent="0.25">
      <c r="D112" s="647"/>
      <c r="E112" s="647"/>
    </row>
    <row r="113" spans="4:41" ht="50.25" customHeight="1" x14ac:dyDescent="0.25">
      <c r="D113" s="647"/>
      <c r="E113" s="647"/>
    </row>
    <row r="120" spans="4:41" x14ac:dyDescent="0.25">
      <c r="AN120" s="135">
        <f>IF(B115="Лікар загальної практики - сімейний лікар",G120*Законод!$J$10+'01_Доходи'!H91*Законод!$K$10+'01_Доходи'!I91*Законод!$L$10+'01_Доходи'!J91*Законод!$M$10+'01_Доходи'!K91*Законод!$N$10,IF(B115="Лікар-педіатр",G120*Законод!$J$10+'01_Доходи'!H91*Законод!$K$10,IF(B115="Лікар-терапевт",'01_Доходи'!I91*Законод!$L$10+'01_Доходи'!J91*Законод!$M$10+'01_Доходи'!K91*Законод!$N$10,0)))</f>
        <v>0</v>
      </c>
    </row>
    <row r="122" spans="4:41" x14ac:dyDescent="0.25">
      <c r="AO122" s="135">
        <f>IF(B115="Лікар загальної практики - сімейний лікар",S122*Законод!$F$47,IF(B115="Лікар-педіатр",S122*Законод!$F$47,IF(B115="Лікар-терапевт",S122*Законод!$F$47,0)))</f>
        <v>0</v>
      </c>
    </row>
    <row r="133" spans="40:41" x14ac:dyDescent="0.25">
      <c r="AN133" s="135">
        <f>IF(B128="Лікар загальної практики - сімейний лікар",G133*Законод!$J$10+'01_Доходи'!H100*Законод!$K$10+'01_Доходи'!I100*Законод!$L$10+'01_Доходи'!J100*Законод!$M$10+'01_Доходи'!K100*Законод!$N$10,IF(B128="Лікар-педіатр",G133*Законод!$J$10+'01_Доходи'!H100*Законод!$K$10,IF(B128="Лікар-терапевт",'01_Доходи'!I100*Законод!$L$10+'01_Доходи'!J100*Законод!$M$10+'01_Доходи'!K100*Законод!$N$10,0)))</f>
        <v>0</v>
      </c>
    </row>
    <row r="135" spans="40:41" x14ac:dyDescent="0.25">
      <c r="AO135" s="135">
        <f>IF(B128="Лікар загальної практики - сімейний лікар",S135*Законод!$F$47,IF(B128="Лікар-педіатр",S135*Законод!$F$47,IF(B128="Лікар-терапевт",S135*Законод!$F$47,0)))</f>
        <v>0</v>
      </c>
    </row>
    <row r="146" spans="40:41" x14ac:dyDescent="0.25">
      <c r="AN146" s="135">
        <f>IF(B141="Лікар загальної практики - сімейний лікар",G146*Законод!$J$10+'01_Доходи'!H109*Законод!$K$10+'01_Доходи'!I109*Законод!$L$10+'01_Доходи'!J109*Законод!$M$10+'01_Доходи'!K109*Законод!$N$10,IF(B141="Лікар-педіатр",G146*Законод!$J$10+'01_Доходи'!H109*Законод!$K$10,IF(B141="Лікар-терапевт",'01_Доходи'!I109*Законод!$L$10+'01_Доходи'!J109*Законод!$M$10+'01_Доходи'!K109*Законод!$N$10,0)))</f>
        <v>0</v>
      </c>
    </row>
    <row r="148" spans="40:41" x14ac:dyDescent="0.25">
      <c r="AO148" s="135">
        <f>IF(B141="Лікар загальної практики - сімейний лікар",S148*Законод!$F$47,IF(B141="Лікар-педіатр",S148*Законод!$F$47,IF(B141="Лікар-терапевт",S148*Законод!$F$47,0)))</f>
        <v>0</v>
      </c>
    </row>
    <row r="159" spans="40:41" x14ac:dyDescent="0.25">
      <c r="AN159" s="135">
        <f>IF(B154="Лікар загальної практики - сімейний лікар",G159*Законод!$J$10+'01_Доходи'!H118*Законод!$K$10+'01_Доходи'!I118*Законод!$L$10+'01_Доходи'!J118*Законод!$M$10+'01_Доходи'!K118*Законод!$N$10,IF(B154="Лікар-педіатр",G159*Законод!$J$10+'01_Доходи'!H118*Законод!$K$10,IF(B154="Лікар-терапевт",'01_Доходи'!I118*Законод!$L$10+'01_Доходи'!J118*Законод!$M$10+'01_Доходи'!K118*Законод!$N$10,0)))</f>
        <v>0</v>
      </c>
    </row>
    <row r="161" spans="40:41" x14ac:dyDescent="0.25">
      <c r="AO161" s="135">
        <f>IF(B154="Лікар загальної практики - сімейний лікар",S161*Законод!$F$47,IF(B154="Лікар-педіатр",S161*Законод!$F$47,IF(B154="Лікар-терапевт",S161*Законод!$F$47,0)))</f>
        <v>0</v>
      </c>
    </row>
    <row r="172" spans="40:41" x14ac:dyDescent="0.25">
      <c r="AN172" s="135">
        <f>IF(B167="Лікар загальної практики - сімейний лікар",G172*Законод!$J$10+'01_Доходи'!H127*Законод!$K$10+'01_Доходи'!I127*Законод!$L$10+'01_Доходи'!J127*Законод!$M$10+'01_Доходи'!K127*Законод!$N$10,IF(B167="Лікар-педіатр",G172*Законод!$J$10+'01_Доходи'!H127*Законод!$K$10,IF(B167="Лікар-терапевт",'01_Доходи'!I127*Законод!$L$10+'01_Доходи'!J127*Законод!$M$10+'01_Доходи'!K127*Законод!$N$10,0)))</f>
        <v>0</v>
      </c>
    </row>
    <row r="174" spans="40:41" x14ac:dyDescent="0.25">
      <c r="AO174" s="135">
        <f>IF(B167="Лікар загальної практики - сімейний лікар",S174*Законод!$F$47,IF(B167="Лікар-педіатр",S174*Законод!$F$47,IF(B167="Лікар-терапевт",S174*Законод!$F$47,0)))</f>
        <v>0</v>
      </c>
    </row>
    <row r="185" spans="40:41" x14ac:dyDescent="0.25">
      <c r="AN185" s="135">
        <f>IF(B180="Лікар загальної практики - сімейний лікар",G185*Законод!$J$10+'01_Доходи'!H136*Законод!$K$10+'01_Доходи'!I136*Законод!$L$10+'01_Доходи'!J136*Законод!$M$10+'01_Доходи'!K136*Законод!$N$10,IF(B180="Лікар-педіатр",G185*Законод!$J$10+'01_Доходи'!H136*Законод!$K$10,IF(B180="Лікар-терапевт",'01_Доходи'!I136*Законод!$L$10+'01_Доходи'!J136*Законод!$M$10+'01_Доходи'!K136*Законод!$N$10,0)))</f>
        <v>0</v>
      </c>
    </row>
    <row r="187" spans="40:41" x14ac:dyDescent="0.25">
      <c r="AO187" s="135">
        <f>IF(B180="Лікар загальної практики - сімейний лікар",S187*Законод!$F$47,IF(B180="Лікар-педіатр",S187*Законод!$F$47,IF(B180="Лікар-терапевт",S187*Законод!$F$47,0)))</f>
        <v>0</v>
      </c>
    </row>
    <row r="198" spans="40:41" x14ac:dyDescent="0.25">
      <c r="AN198" s="135">
        <f>IF(B193="Лікар загальної практики - сімейний лікар",G198*Законод!$J$10+'01_Доходи'!H145*Законод!$K$10+'01_Доходи'!I145*Законод!$L$10+'01_Доходи'!J145*Законод!$M$10+'01_Доходи'!K145*Законод!$N$10,IF(B193="Лікар-педіатр",G198*Законод!$J$10+'01_Доходи'!H145*Законод!$K$10,IF(B193="Лікар-терапевт",'01_Доходи'!I145*Законод!$L$10+'01_Доходи'!J145*Законод!$M$10+'01_Доходи'!K145*Законод!$N$10,0)))</f>
        <v>0</v>
      </c>
    </row>
    <row r="200" spans="40:41" x14ac:dyDescent="0.25">
      <c r="AO200" s="135">
        <f>IF(B193="Лікар загальної практики - сімейний лікар",S200*Законод!$F$47,IF(B193="Лікар-педіатр",S200*Законод!$F$47,IF(B193="Лікар-терапевт",S200*Законод!$F$47,0)))</f>
        <v>0</v>
      </c>
    </row>
    <row r="211" spans="40:41" x14ac:dyDescent="0.25">
      <c r="AN211" s="135">
        <f>IF(B206="Лікар загальної практики - сімейний лікар",G211*Законод!$J$10+'01_Доходи'!H154*Законод!$K$10+'01_Доходи'!I154*Законод!$L$10+'01_Доходи'!J154*Законод!$M$10+'01_Доходи'!K154*Законод!$N$10,IF(B206="Лікар-педіатр",G211*Законод!$J$10+'01_Доходи'!H154*Законод!$K$10,IF(B206="Лікар-терапевт",'01_Доходи'!I154*Законод!$L$10+'01_Доходи'!J154*Законод!$M$10+'01_Доходи'!K154*Законод!$N$10,0)))</f>
        <v>0</v>
      </c>
    </row>
    <row r="213" spans="40:41" x14ac:dyDescent="0.25">
      <c r="AO213" s="135">
        <f>IF(B206="Лікар загальної практики - сімейний лікар",S213*Законод!$F$47,IF(B206="Лікар-педіатр",S213*Законод!$F$47,IF(B206="Лікар-терапевт",S213*Законод!$F$47,0)))</f>
        <v>0</v>
      </c>
    </row>
    <row r="224" spans="40:41" x14ac:dyDescent="0.25">
      <c r="AN224" s="135">
        <f>IF(B219="Лікар загальної практики - сімейний лікар",G224*Законод!$J$10+'01_Доходи'!H163*Законод!$K$10+'01_Доходи'!I163*Законод!$L$10+'01_Доходи'!J163*Законод!$M$10+'01_Доходи'!K163*Законод!$N$10,IF(B219="Лікар-педіатр",G224*Законод!$J$10+'01_Доходи'!H163*Законод!$K$10,IF(B219="Лікар-терапевт",'01_Доходи'!I163*Законод!$L$10+'01_Доходи'!J163*Законод!$M$10+'01_Доходи'!K163*Законод!$N$10,0)))</f>
        <v>0</v>
      </c>
    </row>
    <row r="226" spans="40:41" x14ac:dyDescent="0.25">
      <c r="AO226" s="135">
        <f>IF(B219="Лікар загальної практики - сімейний лікар",S226*Законод!$F$47,IF(B219="Лікар-педіатр",S226*Законод!$F$47,IF(B219="Лікар-терапевт",S226*Законод!$F$47,0)))</f>
        <v>0</v>
      </c>
    </row>
    <row r="237" spans="40:41" x14ac:dyDescent="0.25">
      <c r="AN237" s="135">
        <f>IF(B232="Лікар загальної практики - сімейний лікар",G237*Законод!$J$10+'01_Доходи'!H172*Законод!$K$10+'01_Доходи'!I172*Законод!$L$10+'01_Доходи'!J172*Законод!$M$10+'01_Доходи'!K172*Законод!$N$10,IF(B232="Лікар-педіатр",G237*Законод!$J$10+'01_Доходи'!H172*Законод!$K$10,IF(B232="Лікар-терапевт",'01_Доходи'!I172*Законод!$L$10+'01_Доходи'!J172*Законод!$M$10+'01_Доходи'!K172*Законод!$N$10,0)))</f>
        <v>0</v>
      </c>
    </row>
    <row r="239" spans="40:41" x14ac:dyDescent="0.25">
      <c r="AO239" s="135">
        <f>IF(B232="Лікар загальної практики - сімейний лікар",S239*Законод!$F$47,IF(B232="Лікар-педіатр",S239*Законод!$F$47,IF(B232="Лікар-терапевт",S239*Законод!$F$47,0)))</f>
        <v>0</v>
      </c>
    </row>
    <row r="250" spans="40:41" x14ac:dyDescent="0.25">
      <c r="AN250" s="135">
        <f>IF(B245="Лікар загальної практики - сімейний лікар",G250*Законод!$J$10+'01_Доходи'!H181*Законод!$K$10+'01_Доходи'!I181*Законод!$L$10+'01_Доходи'!J181*Законод!$M$10+'01_Доходи'!K181*Законод!$N$10,IF(B245="Лікар-педіатр",G250*Законод!$J$10+'01_Доходи'!H181*Законод!$K$10,IF(B245="Лікар-терапевт",'01_Доходи'!I181*Законод!$L$10+'01_Доходи'!J181*Законод!$M$10+'01_Доходи'!K181*Законод!$N$10,0)))</f>
        <v>0</v>
      </c>
    </row>
    <row r="252" spans="40:41" x14ac:dyDescent="0.25">
      <c r="AO252" s="135">
        <f>IF(B245="Лікар загальної практики - сімейний лікар",S252*Законод!$F$47,IF(B245="Лікар-педіатр",S252*Законод!$F$47,IF(B245="Лікар-терапевт",S252*Законод!$F$47,0)))</f>
        <v>0</v>
      </c>
    </row>
    <row r="263" spans="40:41" x14ac:dyDescent="0.25">
      <c r="AN263" s="135">
        <f>IF(B258="Лікар загальної практики - сімейний лікар",G263*Законод!$J$10+'01_Доходи'!H190*Законод!$K$10+'01_Доходи'!I190*Законод!$L$10+'01_Доходи'!J190*Законод!$M$10+'01_Доходи'!K190*Законод!$N$10,IF(B258="Лікар-педіатр",G263*Законод!$J$10+'01_Доходи'!H190*Законод!$K$10,IF(B258="Лікар-терапевт",'01_Доходи'!I190*Законод!$L$10+'01_Доходи'!J190*Законод!$M$10+'01_Доходи'!K190*Законод!$N$10,0)))</f>
        <v>0</v>
      </c>
    </row>
    <row r="265" spans="40:41" x14ac:dyDescent="0.25">
      <c r="AO265" s="135">
        <f>IF(B258="Лікар загальної практики - сімейний лікар",S265*Законод!$F$47,IF(B258="Лікар-педіатр",S265*Законод!$F$47,IF(B258="Лікар-терапевт",S265*Законод!$F$47,0)))</f>
        <v>0</v>
      </c>
    </row>
    <row r="276" spans="40:41" x14ac:dyDescent="0.25">
      <c r="AN276" s="135">
        <f>IF(B271="Лікар загальної практики - сімейний лікар",G276*Законод!$J$10+'01_Доходи'!H199*Законод!$K$10+'01_Доходи'!I199*Законод!$L$10+'01_Доходи'!J199*Законод!$M$10+'01_Доходи'!K199*Законод!$N$10,IF(B271="Лікар-педіатр",G276*Законод!$J$10+'01_Доходи'!H199*Законод!$K$10,IF(B271="Лікар-терапевт",'01_Доходи'!I199*Законод!$L$10+'01_Доходи'!J199*Законод!$M$10+'01_Доходи'!K199*Законод!$N$10,0)))</f>
        <v>0</v>
      </c>
    </row>
    <row r="278" spans="40:41" x14ac:dyDescent="0.25">
      <c r="AO278" s="135">
        <f>IF(B271="Лікар загальної практики - сімейний лікар",S278*Законод!$F$47,IF(B271="Лікар-педіатр",S278*Законод!$F$47,IF(B271="Лікар-терапевт",S278*Законод!$F$47,0)))</f>
        <v>0</v>
      </c>
    </row>
    <row r="289" spans="40:41" x14ac:dyDescent="0.25">
      <c r="AN289" s="135">
        <f>IF(B284="Лікар загальної практики - сімейний лікар",G289*Законод!$J$10+'01_Доходи'!H208*Законод!$K$10+'01_Доходи'!I208*Законод!$L$10+'01_Доходи'!J208*Законод!$M$10+'01_Доходи'!K208*Законод!$N$10,IF(B284="Лікар-педіатр",G289*Законод!$J$10+'01_Доходи'!H208*Законод!$K$10,IF(B284="Лікар-терапевт",'01_Доходи'!I208*Законод!$L$10+'01_Доходи'!J208*Законод!$M$10+'01_Доходи'!K208*Законод!$N$10,0)))</f>
        <v>0</v>
      </c>
    </row>
    <row r="291" spans="40:41" x14ac:dyDescent="0.25">
      <c r="AO291" s="135">
        <f>IF(B284="Лікар загальної практики - сімейний лікар",S291*Законод!$F$47,IF(B284="Лікар-педіатр",S291*Законод!$F$47,IF(B284="Лікар-терапевт",S291*Законод!$F$47,0)))</f>
        <v>0</v>
      </c>
    </row>
    <row r="302" spans="40:41" x14ac:dyDescent="0.25">
      <c r="AN302" s="135">
        <f>IF(B297="Лікар загальної практики - сімейний лікар",G302*Законод!$J$10+'01_Доходи'!H217*Законод!$K$10+'01_Доходи'!I217*Законод!$L$10+'01_Доходи'!J217*Законод!$M$10+'01_Доходи'!K217*Законод!$N$10,IF(B297="Лікар-педіатр",G302*Законод!$J$10+'01_Доходи'!H217*Законод!$K$10,IF(B297="Лікар-терапевт",'01_Доходи'!I217*Законод!$L$10+'01_Доходи'!J217*Законод!$M$10+'01_Доходи'!K217*Законод!$N$10,0)))</f>
        <v>0</v>
      </c>
    </row>
    <row r="304" spans="40:41" x14ac:dyDescent="0.25">
      <c r="AO304" s="135">
        <f>IF(B297="Лікар загальної практики - сімейний лікар",S304*Законод!$F$47,IF(B297="Лікар-педіатр",S304*Законод!$F$47,IF(B297="Лікар-терапевт",S304*Законод!$F$47,0)))</f>
        <v>0</v>
      </c>
    </row>
    <row r="315" spans="40:41" x14ac:dyDescent="0.25">
      <c r="AN315" s="135">
        <f>IF(B310="Лікар загальної практики - сімейний лікар",G315*Законод!$J$10+'01_Доходи'!H226*Законод!$K$10+'01_Доходи'!I226*Законод!$L$10+'01_Доходи'!J226*Законод!$M$10+'01_Доходи'!K226*Законод!$N$10,IF(B310="Лікар-педіатр",G315*Законод!$J$10+'01_Доходи'!H226*Законод!$K$10,IF(B310="Лікар-терапевт",'01_Доходи'!I226*Законод!$L$10+'01_Доходи'!J226*Законод!$M$10+'01_Доходи'!K226*Законод!$N$10,0)))</f>
        <v>0</v>
      </c>
    </row>
    <row r="317" spans="40:41" x14ac:dyDescent="0.25">
      <c r="AO317" s="135">
        <f>IF(B310="Лікар загальної практики - сімейний лікар",S317*Законод!$F$47,IF(B310="Лікар-педіатр",S317*Законод!$F$47,IF(B310="Лікар-терапевт",S317*Законод!$F$47,0)))</f>
        <v>0</v>
      </c>
    </row>
    <row r="328" spans="40:41" x14ac:dyDescent="0.25">
      <c r="AN328" s="135">
        <f>IF(B323="Лікар загальної практики - сімейний лікар",G328*Законод!$J$10+'01_Доходи'!H235*Законод!$K$10+'01_Доходи'!I235*Законод!$L$10+'01_Доходи'!J235*Законод!$M$10+'01_Доходи'!K235*Законод!$N$10,IF(B323="Лікар-педіатр",G328*Законод!$J$10+'01_Доходи'!H235*Законод!$K$10,IF(B323="Лікар-терапевт",'01_Доходи'!I235*Законод!$L$10+'01_Доходи'!J235*Законод!$M$10+'01_Доходи'!K235*Законод!$N$10,0)))</f>
        <v>0</v>
      </c>
    </row>
    <row r="330" spans="40:41" x14ac:dyDescent="0.25">
      <c r="AO330" s="135">
        <f>IF(B323="Лікар загальної практики - сімейний лікар",S330*Законод!$F$47,IF(B323="Лікар-педіатр",S330*Законод!$F$47,IF(B323="Лікар-терапевт",S330*Законод!$F$47,0)))</f>
        <v>0</v>
      </c>
    </row>
    <row r="341" spans="40:41" x14ac:dyDescent="0.25">
      <c r="AN341" s="135">
        <f>IF(B336="Лікар загальної практики - сімейний лікар",G341*Законод!$J$10+'01_Доходи'!H244*Законод!$K$10+'01_Доходи'!I244*Законод!$L$10+'01_Доходи'!J244*Законод!$M$10+'01_Доходи'!K244*Законод!$N$10,IF(B336="Лікар-педіатр",G341*Законод!$J$10+'01_Доходи'!H244*Законод!$K$10,IF(B336="Лікар-терапевт",'01_Доходи'!I244*Законод!$L$10+'01_Доходи'!J244*Законод!$M$10+'01_Доходи'!K244*Законод!$N$10,0)))</f>
        <v>0</v>
      </c>
    </row>
    <row r="343" spans="40:41" x14ac:dyDescent="0.25">
      <c r="AO343" s="135">
        <f>IF(B336="Лікар загальної практики - сімейний лікар",S343*Законод!$F$47,IF(B336="Лікар-педіатр",S343*Законод!$F$47,IF(B336="Лікар-терапевт",S343*Законод!$F$47,0)))</f>
        <v>0</v>
      </c>
    </row>
    <row r="354" spans="40:41" x14ac:dyDescent="0.25">
      <c r="AN354" s="135">
        <f>IF(B349="Лікар загальної практики - сімейний лікар",G354*Законод!$J$10+'01_Доходи'!H253*Законод!$K$10+'01_Доходи'!I253*Законод!$L$10+'01_Доходи'!J253*Законод!$M$10+'01_Доходи'!K253*Законод!$N$10,IF(B349="Лікар-педіатр",G354*Законод!$J$10+'01_Доходи'!H253*Законод!$K$10,IF(B349="Лікар-терапевт",'01_Доходи'!I253*Законод!$L$10+'01_Доходи'!J253*Законод!$M$10+'01_Доходи'!K253*Законод!$N$10,0)))</f>
        <v>0</v>
      </c>
    </row>
    <row r="356" spans="40:41" x14ac:dyDescent="0.25">
      <c r="AO356" s="135">
        <f>IF(B349="Лікар загальної практики - сімейний лікар",S356*Законод!$F$47,IF(B349="Лікар-педіатр",S356*Законод!$F$47,IF(B349="Лікар-терапевт",S356*Законод!$F$47,0)))</f>
        <v>0</v>
      </c>
    </row>
    <row r="367" spans="40:41" x14ac:dyDescent="0.25">
      <c r="AN367" s="135">
        <f>IF(B362="Лікар загальної практики - сімейний лікар",G367*Законод!$J$10+'01_Доходи'!H262*Законод!$K$10+'01_Доходи'!I262*Законод!$L$10+'01_Доходи'!J262*Законод!$M$10+'01_Доходи'!K262*Законод!$N$10,IF(B362="Лікар-педіатр",G367*Законод!$J$10+'01_Доходи'!H262*Законод!$K$10,IF(B362="Лікар-терапевт",'01_Доходи'!I262*Законод!$L$10+'01_Доходи'!J262*Законод!$M$10+'01_Доходи'!K262*Законод!$N$10,0)))</f>
        <v>0</v>
      </c>
    </row>
    <row r="369" spans="40:41" x14ac:dyDescent="0.25">
      <c r="AO369" s="135">
        <f>IF(B362="Лікар загальної практики - сімейний лікар",S369*Законод!$F$47,IF(B362="Лікар-педіатр",S369*Законод!$F$47,IF(B362="Лікар-терапевт",S369*Законод!$F$47,0)))</f>
        <v>0</v>
      </c>
    </row>
    <row r="380" spans="40:41" x14ac:dyDescent="0.25">
      <c r="AN380" s="135">
        <f>IF(B375="Лікар загальної практики - сімейний лікар",G380*Законод!$J$10+'01_Доходи'!H271*Законод!$K$10+'01_Доходи'!I271*Законод!$L$10+'01_Доходи'!J271*Законод!$M$10+'01_Доходи'!K271*Законод!$N$10,IF(B375="Лікар-педіатр",G380*Законод!$J$10+'01_Доходи'!H271*Законод!$K$10,IF(B375="Лікар-терапевт",'01_Доходи'!I271*Законод!$L$10+'01_Доходи'!J271*Законод!$M$10+'01_Доходи'!K271*Законод!$N$10,0)))</f>
        <v>0</v>
      </c>
    </row>
    <row r="382" spans="40:41" x14ac:dyDescent="0.25">
      <c r="AO382" s="135">
        <f>IF(B375="Лікар загальної практики - сімейний лікар",S382*Законод!$F$47,IF(B375="Лікар-педіатр",S382*Законод!$F$47,IF(B375="Лікар-терапевт",S382*Законод!$F$47,0)))</f>
        <v>0</v>
      </c>
    </row>
    <row r="393" spans="40:41" x14ac:dyDescent="0.25">
      <c r="AN393" s="135">
        <f>IF(B388="Лікар загальної практики - сімейний лікар",G393*Законод!$J$10+'01_Доходи'!H280*Законод!$K$10+'01_Доходи'!I280*Законод!$L$10+'01_Доходи'!J280*Законод!$M$10+'01_Доходи'!K280*Законод!$N$10,IF(B388="Лікар-педіатр",G393*Законод!$J$10+'01_Доходи'!H280*Законод!$K$10,IF(B388="Лікар-терапевт",'01_Доходи'!I280*Законод!$L$10+'01_Доходи'!J280*Законод!$M$10+'01_Доходи'!K280*Законод!$N$10,0)))</f>
        <v>0</v>
      </c>
    </row>
    <row r="395" spans="40:41" x14ac:dyDescent="0.25">
      <c r="AO395" s="135">
        <f>IF(B388="Лікар загальної практики - сімейний лікар",S395*Законод!$F$47,IF(B388="Лікар-педіатр",S395*Законод!$F$47,IF(B388="Лікар-терапевт",S395*Законод!$F$47,0)))</f>
        <v>0</v>
      </c>
    </row>
    <row r="406" spans="40:41" x14ac:dyDescent="0.25">
      <c r="AN406" s="135">
        <f>IF(B401="Лікар загальної практики - сімейний лікар",G406*Законод!$J$10+'01_Доходи'!H289*Законод!$K$10+'01_Доходи'!I289*Законод!$L$10+'01_Доходи'!J289*Законод!$M$10+'01_Доходи'!K289*Законод!$N$10,IF(B401="Лікар-педіатр",G406*Законод!$J$10+'01_Доходи'!H289*Законод!$K$10,IF(B401="Лікар-терапевт",'01_Доходи'!I289*Законод!$L$10+'01_Доходи'!J289*Законод!$M$10+'01_Доходи'!K289*Законод!$N$10,0)))</f>
        <v>0</v>
      </c>
    </row>
    <row r="408" spans="40:41" x14ac:dyDescent="0.25">
      <c r="AO408" s="135">
        <f>IF(B401="Лікар загальної практики - сімейний лікар",S408*Законод!$F$47,IF(B401="Лікар-педіатр",S408*Законод!$F$47,IF(B401="Лікар-терапевт",S408*Законод!$F$47,0)))</f>
        <v>0</v>
      </c>
    </row>
    <row r="419" spans="40:41" x14ac:dyDescent="0.25">
      <c r="AN419" s="135">
        <f>IF(B414="Лікар загальної практики - сімейний лікар",G419*Законод!$J$10+'01_Доходи'!H298*Законод!$K$10+'01_Доходи'!I298*Законод!$L$10+'01_Доходи'!J298*Законод!$M$10+'01_Доходи'!K298*Законод!$N$10,IF(B414="Лікар-педіатр",G419*Законод!$J$10+'01_Доходи'!H298*Законод!$K$10,IF(B414="Лікар-терапевт",'01_Доходи'!I298*Законод!$L$10+'01_Доходи'!J298*Законод!$M$10+'01_Доходи'!K298*Законод!$N$10,0)))</f>
        <v>0</v>
      </c>
    </row>
    <row r="421" spans="40:41" x14ac:dyDescent="0.25">
      <c r="AO421" s="135">
        <f>IF(B414="Лікар загальної практики - сімейний лікар",S421*Законод!$F$47,IF(B414="Лікар-педіатр",S421*Законод!$F$47,IF(B414="Лікар-терапевт",S421*Законод!$F$47,0)))</f>
        <v>0</v>
      </c>
    </row>
    <row r="432" spans="40:41" x14ac:dyDescent="0.25">
      <c r="AN432" s="135">
        <f>IF(B427="Лікар загальної практики - сімейний лікар",G432*Законод!$J$10+'01_Доходи'!H307*Законод!$K$10+'01_Доходи'!I307*Законод!$L$10+'01_Доходи'!J307*Законод!$M$10+'01_Доходи'!K307*Законод!$N$10,IF(B427="Лікар-педіатр",G432*Законод!$J$10+'01_Доходи'!H307*Законод!$K$10,IF(B427="Лікар-терапевт",'01_Доходи'!I307*Законод!$L$10+'01_Доходи'!J307*Законод!$M$10+'01_Доходи'!K307*Законод!$N$10,0)))</f>
        <v>0</v>
      </c>
    </row>
    <row r="434" spans="40:41" x14ac:dyDescent="0.25">
      <c r="AO434" s="135">
        <f>IF(B427="Лікар загальної практики - сімейний лікар",S434*Законод!$F$47,IF(B427="Лікар-педіатр",S434*Законод!$F$47,IF(B427="Лікар-терапевт",S434*Законод!$F$47,0)))</f>
        <v>0</v>
      </c>
    </row>
    <row r="445" spans="40:41" x14ac:dyDescent="0.25">
      <c r="AN445" s="135">
        <f>IF(B440="Лікар загальної практики - сімейний лікар",G445*Законод!$J$10+'01_Доходи'!H316*Законод!$K$10+'01_Доходи'!I316*Законод!$L$10+'01_Доходи'!J316*Законод!$M$10+'01_Доходи'!K316*Законод!$N$10,IF(B440="Лікар-педіатр",G445*Законод!$J$10+'01_Доходи'!H316*Законод!$K$10,IF(B440="Лікар-терапевт",'01_Доходи'!I316*Законод!$L$10+'01_Доходи'!J316*Законод!$M$10+'01_Доходи'!K316*Законод!$N$10,0)))</f>
        <v>0</v>
      </c>
    </row>
    <row r="447" spans="40:41" x14ac:dyDescent="0.25">
      <c r="AO447" s="135">
        <f>IF(B440="Лікар загальної практики - сімейний лікар",S447*Законод!$F$47,IF(B440="Лікар-педіатр",S447*Законод!$F$47,IF(B440="Лікар-терапевт",S447*Законод!$F$47,0)))</f>
        <v>0</v>
      </c>
    </row>
    <row r="458" spans="40:41" x14ac:dyDescent="0.25">
      <c r="AN458" s="135">
        <f>IF(B453="Лікар загальної практики - сімейний лікар",G458*Законод!$J$10+'01_Доходи'!H325*Законод!$K$10+'01_Доходи'!I325*Законод!$L$10+'01_Доходи'!J325*Законод!$M$10+'01_Доходи'!K325*Законод!$N$10,IF(B453="Лікар-педіатр",G458*Законод!$J$10+'01_Доходи'!H325*Законод!$K$10,IF(B453="Лікар-терапевт",'01_Доходи'!I325*Законод!$L$10+'01_Доходи'!J325*Законод!$M$10+'01_Доходи'!K325*Законод!$N$10,0)))</f>
        <v>0</v>
      </c>
    </row>
    <row r="460" spans="40:41" x14ac:dyDescent="0.25">
      <c r="AO460" s="135">
        <f>IF(B453="Лікар загальної практики - сімейний лікар",S460*Законод!$F$47,IF(B453="Лікар-педіатр",S460*Законод!$F$47,IF(B453="Лікар-терапевт",S460*Законод!$F$47,0)))</f>
        <v>0</v>
      </c>
    </row>
    <row r="471" spans="40:41" x14ac:dyDescent="0.25">
      <c r="AN471" s="135">
        <f>IF(B466="Лікар загальної практики - сімейний лікар",G471*Законод!$J$10+'01_Доходи'!H334*Законод!$K$10+'01_Доходи'!I334*Законод!$L$10+'01_Доходи'!J334*Законод!$M$10+'01_Доходи'!K334*Законод!$N$10,IF(B466="Лікар-педіатр",G471*Законод!$J$10+'01_Доходи'!H334*Законод!$K$10,IF(B466="Лікар-терапевт",'01_Доходи'!I334*Законод!$L$10+'01_Доходи'!J334*Законод!$M$10+'01_Доходи'!K334*Законод!$N$10,0)))</f>
        <v>0</v>
      </c>
    </row>
    <row r="473" spans="40:41" x14ac:dyDescent="0.25">
      <c r="AO473" s="135">
        <f>IF(B466="Лікар загальної практики - сімейний лікар",S473*Законод!$F$47,IF(B466="Лікар-педіатр",S473*Законод!$F$47,IF(B466="Лікар-терапевт",S473*Законод!$F$47,0)))</f>
        <v>0</v>
      </c>
    </row>
    <row r="484" spans="40:41" x14ac:dyDescent="0.25">
      <c r="AN484" s="135">
        <f>IF(B479="Лікар загальної практики - сімейний лікар",G484*Законод!$J$10+'01_Доходи'!H343*Законод!$K$10+'01_Доходи'!I343*Законод!$L$10+'01_Доходи'!J343*Законод!$M$10+'01_Доходи'!K343*Законод!$N$10,IF(B479="Лікар-педіатр",G484*Законод!$J$10+'01_Доходи'!H343*Законод!$K$10,IF(B479="Лікар-терапевт",'01_Доходи'!I343*Законод!$L$10+'01_Доходи'!J343*Законод!$M$10+'01_Доходи'!K343*Законод!$N$10,0)))</f>
        <v>0</v>
      </c>
    </row>
    <row r="486" spans="40:41" x14ac:dyDescent="0.25">
      <c r="AO486" s="135">
        <f>IF(B479="Лікар загальної практики - сімейний лікар",S486*Законод!$F$47,IF(B479="Лікар-педіатр",S486*Законод!$F$47,IF(B479="Лікар-терапевт",S486*Законод!$F$47,0)))</f>
        <v>0</v>
      </c>
    </row>
    <row r="497" spans="40:41" x14ac:dyDescent="0.25">
      <c r="AN497" s="135">
        <f>IF(B492="Лікар загальної практики - сімейний лікар",G497*Законод!$J$10+'01_Доходи'!H352*Законод!$K$10+'01_Доходи'!I352*Законод!$L$10+'01_Доходи'!J352*Законод!$M$10+'01_Доходи'!K352*Законод!$N$10,IF(B492="Лікар-педіатр",G497*Законод!$J$10+'01_Доходи'!H352*Законод!$K$10,IF(B492="Лікар-терапевт",'01_Доходи'!I352*Законод!$L$10+'01_Доходи'!J352*Законод!$M$10+'01_Доходи'!K352*Законод!$N$10,0)))</f>
        <v>0</v>
      </c>
    </row>
    <row r="499" spans="40:41" x14ac:dyDescent="0.25">
      <c r="AO499" s="135">
        <f>IF(B492="Лікар загальної практики - сімейний лікар",S499*Законод!$F$47,IF(B492="Лікар-педіатр",S499*Законод!$F$47,IF(B492="Лікар-терапевт",S499*Законод!$F$47,0)))</f>
        <v>0</v>
      </c>
    </row>
    <row r="510" spans="40:41" x14ac:dyDescent="0.25">
      <c r="AN510" s="135">
        <f>IF(B505="Лікар загальної практики - сімейний лікар",G510*Законод!$J$10+'01_Доходи'!H361*Законод!$K$10+'01_Доходи'!I361*Законод!$L$10+'01_Доходи'!J361*Законод!$M$10+'01_Доходи'!K361*Законод!$N$10,IF(B505="Лікар-педіатр",G510*Законод!$J$10+'01_Доходи'!H361*Законод!$K$10,IF(B505="Лікар-терапевт",'01_Доходи'!I361*Законод!$L$10+'01_Доходи'!J361*Законод!$M$10+'01_Доходи'!K361*Законод!$N$10,0)))</f>
        <v>0</v>
      </c>
    </row>
    <row r="512" spans="40:41" x14ac:dyDescent="0.25">
      <c r="AO512" s="135">
        <f>IF(B505="Лікар загальної практики - сімейний лікар",S512*Законод!$F$47,IF(B505="Лікар-педіатр",S512*Законод!$F$47,IF(B505="Лікар-терапевт",S512*Законод!$F$47,0)))</f>
        <v>0</v>
      </c>
    </row>
    <row r="523" spans="40:41" x14ac:dyDescent="0.25">
      <c r="AN523" s="135">
        <f>IF(B518="Лікар загальної практики - сімейний лікар",G523*Законод!$J$10+'01_Доходи'!H370*Законод!$K$10+'01_Доходи'!I370*Законод!$L$10+'01_Доходи'!J370*Законод!$M$10+'01_Доходи'!K370*Законод!$N$10,IF(B518="Лікар-педіатр",G523*Законод!$J$10+'01_Доходи'!H370*Законод!$K$10,IF(B518="Лікар-терапевт",'01_Доходи'!I370*Законод!$L$10+'01_Доходи'!J370*Законод!$M$10+'01_Доходи'!K370*Законод!$N$10,0)))</f>
        <v>0</v>
      </c>
    </row>
    <row r="525" spans="40:41" x14ac:dyDescent="0.25">
      <c r="AO525" s="135">
        <f>IF(B518="Лікар загальної практики - сімейний лікар",S525*Законод!$F$47,IF(B518="Лікар-педіатр",S525*Законод!$F$47,IF(B518="Лікар-терапевт",S525*Законод!$F$47,0)))</f>
        <v>0</v>
      </c>
    </row>
    <row r="536" spans="40:41" x14ac:dyDescent="0.25">
      <c r="AN536" s="135">
        <f>IF(B531="Лікар загальної практики - сімейний лікар",G536*Законод!$J$10+'01_Доходи'!H379*Законод!$K$10+'01_Доходи'!I379*Законод!$L$10+'01_Доходи'!J379*Законод!$M$10+'01_Доходи'!K379*Законод!$N$10,IF(B531="Лікар-педіатр",G536*Законод!$J$10+'01_Доходи'!H379*Законод!$K$10,IF(B531="Лікар-терапевт",'01_Доходи'!I379*Законод!$L$10+'01_Доходи'!J379*Законод!$M$10+'01_Доходи'!K379*Законод!$N$10,0)))</f>
        <v>0</v>
      </c>
    </row>
    <row r="538" spans="40:41" x14ac:dyDescent="0.25">
      <c r="AO538" s="135">
        <f>IF(B531="Лікар загальної практики - сімейний лікар",S538*Законод!$F$47,IF(B531="Лікар-педіатр",S538*Законод!$F$47,IF(B531="Лікар-терапевт",S538*Законод!$F$47,0)))</f>
        <v>0</v>
      </c>
    </row>
    <row r="549" spans="40:41" x14ac:dyDescent="0.25">
      <c r="AN549" s="135">
        <f>IF(B544="Лікар загальної практики - сімейний лікар",G549*Законод!$J$10+'01_Доходи'!H388*Законод!$K$10+'01_Доходи'!I388*Законод!$L$10+'01_Доходи'!J388*Законод!$M$10+'01_Доходи'!K388*Законод!$N$10,IF(B544="Лікар-педіатр",G549*Законод!$J$10+'01_Доходи'!H388*Законод!$K$10,IF(B544="Лікар-терапевт",'01_Доходи'!I388*Законод!$L$10+'01_Доходи'!J388*Законод!$M$10+'01_Доходи'!K388*Законод!$N$10,0)))</f>
        <v>0</v>
      </c>
    </row>
    <row r="551" spans="40:41" x14ac:dyDescent="0.25">
      <c r="AO551" s="135">
        <f>IF(B544="Лікар загальної практики - сімейний лікар",S551*Законод!$F$47,IF(B544="Лікар-педіатр",S551*Законод!$F$47,IF(B544="Лікар-терапевт",S551*Законод!$F$47,0)))</f>
        <v>0</v>
      </c>
    </row>
    <row r="562" spans="40:41" x14ac:dyDescent="0.25">
      <c r="AN562" s="135">
        <f>IF(B557="Лікар загальної практики - сімейний лікар",G562*Законод!$J$10+'01_Доходи'!H397*Законод!$K$10+'01_Доходи'!I397*Законод!$L$10+'01_Доходи'!J397*Законод!$M$10+'01_Доходи'!K397*Законод!$N$10,IF(B557="Лікар-педіатр",G562*Законод!$J$10+'01_Доходи'!H397*Законод!$K$10,IF(B557="Лікар-терапевт",'01_Доходи'!I397*Законод!$L$10+'01_Доходи'!J397*Законод!$M$10+'01_Доходи'!K397*Законод!$N$10,0)))</f>
        <v>0</v>
      </c>
    </row>
    <row r="564" spans="40:41" x14ac:dyDescent="0.25">
      <c r="AO564" s="135">
        <f>IF(B557="Лікар загальної практики - сімейний лікар",S564*Законод!$F$47,IF(B557="Лікар-педіатр",S564*Законод!$F$47,IF(B557="Лікар-терапевт",S564*Законод!$F$47,0)))</f>
        <v>0</v>
      </c>
    </row>
    <row r="575" spans="40:41" x14ac:dyDescent="0.25">
      <c r="AN575" s="135">
        <f>IF(B570="Лікар загальної практики - сімейний лікар",G575*Законод!$J$10+'01_Доходи'!H406*Законод!$K$10+'01_Доходи'!I406*Законод!$L$10+'01_Доходи'!J406*Законод!$M$10+'01_Доходи'!K406*Законод!$N$10,IF(B570="Лікар-педіатр",G575*Законод!$J$10+'01_Доходи'!H406*Законод!$K$10,IF(B570="Лікар-терапевт",'01_Доходи'!I406*Законод!$L$10+'01_Доходи'!J406*Законод!$M$10+'01_Доходи'!K406*Законод!$N$10,0)))</f>
        <v>0</v>
      </c>
    </row>
    <row r="577" spans="40:41" x14ac:dyDescent="0.25">
      <c r="AO577" s="135">
        <f>IF(B570="Лікар загальної практики - сімейний лікар",S577*Законод!$F$47,IF(B570="Лікар-педіатр",S577*Законод!$F$47,IF(B570="Лікар-терапевт",S577*Законод!$F$47,0)))</f>
        <v>0</v>
      </c>
    </row>
    <row r="588" spans="40:41" x14ac:dyDescent="0.25">
      <c r="AN588" s="135">
        <f>IF(B583="Лікар загальної практики - сімейний лікар",G588*Законод!$J$10+'01_Доходи'!H415*Законод!$K$10+'01_Доходи'!I415*Законод!$L$10+'01_Доходи'!J415*Законод!$M$10+'01_Доходи'!K415*Законод!$N$10,IF(B583="Лікар-педіатр",G588*Законод!$J$10+'01_Доходи'!H415*Законод!$K$10,IF(B583="Лікар-терапевт",'01_Доходи'!I415*Законод!$L$10+'01_Доходи'!J415*Законод!$M$10+'01_Доходи'!K415*Законод!$N$10,0)))</f>
        <v>0</v>
      </c>
    </row>
    <row r="590" spans="40:41" x14ac:dyDescent="0.25">
      <c r="AO590" s="135">
        <f>IF(B583="Лікар загальної практики - сімейний лікар",S590*Законод!$F$47,IF(B583="Лікар-педіатр",S590*Законод!$F$47,IF(B583="Лікар-терапевт",S590*Законод!$F$47,0)))</f>
        <v>0</v>
      </c>
    </row>
    <row r="601" spans="40:41" x14ac:dyDescent="0.25">
      <c r="AN601" s="135">
        <f>IF(B596="Лікар загальної практики - сімейний лікар",G601*Законод!$J$10+'01_Доходи'!H424*Законод!$K$10+'01_Доходи'!I424*Законод!$L$10+'01_Доходи'!J424*Законод!$M$10+'01_Доходи'!K424*Законод!$N$10,IF(B596="Лікар-педіатр",G601*Законод!$J$10+'01_Доходи'!H424*Законод!$K$10,IF(B596="Лікар-терапевт",'01_Доходи'!I424*Законод!$L$10+'01_Доходи'!J424*Законод!$M$10+'01_Доходи'!K424*Законод!$N$10,0)))</f>
        <v>0</v>
      </c>
    </row>
    <row r="603" spans="40:41" x14ac:dyDescent="0.25">
      <c r="AO603" s="135">
        <f>IF(B596="Лікар загальної практики - сімейний лікар",S603*Законод!$F$47,IF(B596="Лікар-педіатр",S603*Законод!$F$47,IF(B596="Лікар-терапевт",S603*Законод!$F$47,0)))</f>
        <v>0</v>
      </c>
    </row>
    <row r="614" spans="40:41" x14ac:dyDescent="0.25">
      <c r="AN614" s="135">
        <f>IF(B609="Лікар загальної практики - сімейний лікар",G614*Законод!$J$10+'01_Доходи'!H433*Законод!$K$10+'01_Доходи'!I433*Законод!$L$10+'01_Доходи'!J433*Законод!$M$10+'01_Доходи'!K433*Законод!$N$10,IF(B609="Лікар-педіатр",G614*Законод!$J$10+'01_Доходи'!H433*Законод!$K$10,IF(B609="Лікар-терапевт",'01_Доходи'!I433*Законод!$L$10+'01_Доходи'!J433*Законод!$M$10+'01_Доходи'!K433*Законод!$N$10,0)))</f>
        <v>0</v>
      </c>
    </row>
    <row r="616" spans="40:41" x14ac:dyDescent="0.25">
      <c r="AO616" s="135">
        <f>IF(B609="Лікар загальної практики - сімейний лікар",S616*Законод!$F$47,IF(B609="Лікар-педіатр",S616*Законод!$F$47,IF(B609="Лікар-терапевт",S616*Законод!$F$47,0)))</f>
        <v>0</v>
      </c>
    </row>
    <row r="627" spans="40:41" x14ac:dyDescent="0.25">
      <c r="AN627" s="135">
        <f>IF(B622="Лікар загальної практики - сімейний лікар",G627*Законод!$J$10+'01_Доходи'!H442*Законод!$K$10+'01_Доходи'!I442*Законод!$L$10+'01_Доходи'!J442*Законод!$M$10+'01_Доходи'!K442*Законод!$N$10,IF(B622="Лікар-педіатр",G627*Законод!$J$10+'01_Доходи'!H442*Законод!$K$10,IF(B622="Лікар-терапевт",'01_Доходи'!I442*Законод!$L$10+'01_Доходи'!J442*Законод!$M$10+'01_Доходи'!K442*Законод!$N$10,0)))</f>
        <v>0</v>
      </c>
    </row>
    <row r="629" spans="40:41" x14ac:dyDescent="0.25">
      <c r="AO629" s="135">
        <f>IF(B622="Лікар загальної практики - сімейний лікар",S629*Законод!$F$47,IF(B622="Лікар-педіатр",S629*Законод!$F$47,IF(B622="Лікар-терапевт",S629*Законод!$F$47,0)))</f>
        <v>0</v>
      </c>
    </row>
    <row r="640" spans="40:41" x14ac:dyDescent="0.25">
      <c r="AN640" s="135">
        <f>IF(B635="Лікар загальної практики - сімейний лікар",G640*Законод!$J$10+'01_Доходи'!H451*Законод!$K$10+'01_Доходи'!I451*Законод!$L$10+'01_Доходи'!J451*Законод!$M$10+'01_Доходи'!K451*Законод!$N$10,IF(B635="Лікар-педіатр",G640*Законод!$J$10+'01_Доходи'!H451*Законод!$K$10,IF(B635="Лікар-терапевт",'01_Доходи'!I451*Законод!$L$10+'01_Доходи'!J451*Законод!$M$10+'01_Доходи'!K451*Законод!$N$10,0)))</f>
        <v>0</v>
      </c>
    </row>
    <row r="642" spans="40:41" x14ac:dyDescent="0.25">
      <c r="AO642" s="135">
        <f>IF(B635="Лікар загальної практики - сімейний лікар",S642*Законод!$F$47,IF(B635="Лікар-педіатр",S642*Законод!$F$47,IF(B635="Лікар-терапевт",S642*Законод!$F$47,0)))</f>
        <v>0</v>
      </c>
    </row>
    <row r="653" spans="40:41" x14ac:dyDescent="0.25">
      <c r="AN653" s="135">
        <f>IF(B648="Лікар загальної практики - сімейний лікар",G653*Законод!$J$10+'01_Доходи'!H460*Законод!$K$10+'01_Доходи'!I460*Законод!$L$10+'01_Доходи'!J460*Законод!$M$10+'01_Доходи'!K460*Законод!$N$10,IF(B648="Лікар-педіатр",G653*Законод!$J$10+'01_Доходи'!H460*Законод!$K$10,IF(B648="Лікар-терапевт",'01_Доходи'!I460*Законод!$L$10+'01_Доходи'!J460*Законод!$M$10+'01_Доходи'!K460*Законод!$N$10,0)))</f>
        <v>0</v>
      </c>
    </row>
    <row r="655" spans="40:41" x14ac:dyDescent="0.25">
      <c r="AO655" s="135">
        <f>IF(B648="Лікар загальної практики - сімейний лікар",S655*Законод!$F$47,IF(B648="Лікар-педіатр",S655*Законод!$F$47,IF(B648="Лікар-терапевт",S655*Законод!$F$47,0)))</f>
        <v>0</v>
      </c>
    </row>
    <row r="666" spans="40:41" x14ac:dyDescent="0.25">
      <c r="AN666" s="135">
        <f>IF(B661="Лікар загальної практики - сімейний лікар",G666*Законод!$J$10+'01_Доходи'!H469*Законод!$K$10+'01_Доходи'!I469*Законод!$L$10+'01_Доходи'!J469*Законод!$M$10+'01_Доходи'!K469*Законод!$N$10,IF(B661="Лікар-педіатр",G666*Законод!$J$10+'01_Доходи'!H469*Законод!$K$10,IF(B661="Лікар-терапевт",'01_Доходи'!I469*Законод!$L$10+'01_Доходи'!J469*Законод!$M$10+'01_Доходи'!K469*Законод!$N$10,0)))</f>
        <v>0</v>
      </c>
    </row>
    <row r="668" spans="40:41" x14ac:dyDescent="0.25">
      <c r="AO668" s="135">
        <f>IF(B661="Лікар загальної практики - сімейний лікар",S668*Законод!$F$47,IF(B661="Лікар-педіатр",S668*Законод!$F$47,IF(B661="Лікар-терапевт",S668*Законод!$F$47,0)))</f>
        <v>0</v>
      </c>
    </row>
    <row r="679" spans="40:41" x14ac:dyDescent="0.25">
      <c r="AN679" s="135">
        <f>IF(B674="Лікар загальної практики - сімейний лікар",G679*Законод!$J$10+'01_Доходи'!H478*Законод!$K$10+'01_Доходи'!I478*Законод!$L$10+'01_Доходи'!J478*Законод!$M$10+'01_Доходи'!K478*Законод!$N$10,IF(B674="Лікар-педіатр",G679*Законод!$J$10+'01_Доходи'!H478*Законод!$K$10,IF(B674="Лікар-терапевт",'01_Доходи'!I478*Законод!$L$10+'01_Доходи'!J478*Законод!$M$10+'01_Доходи'!K478*Законод!$N$10,0)))</f>
        <v>0</v>
      </c>
    </row>
    <row r="681" spans="40:41" x14ac:dyDescent="0.25">
      <c r="AO681" s="135">
        <f>IF(B674="Лікар загальної практики - сімейний лікар",S681*Законод!$F$47,IF(B674="Лікар-педіатр",S681*Законод!$F$47,IF(B674="Лікар-терапевт",S681*Законод!$F$47,0)))</f>
        <v>0</v>
      </c>
    </row>
    <row r="692" spans="40:41" x14ac:dyDescent="0.25">
      <c r="AN692" s="135">
        <f>IF(B687="Лікар загальної практики - сімейний лікар",G692*Законод!$J$10+'01_Доходи'!H487*Законод!$K$10+'01_Доходи'!I487*Законод!$L$10+'01_Доходи'!J487*Законод!$M$10+'01_Доходи'!K487*Законод!$N$10,IF(B687="Лікар-педіатр",G692*Законод!$J$10+'01_Доходи'!H487*Законод!$K$10,IF(B687="Лікар-терапевт",'01_Доходи'!I487*Законод!$L$10+'01_Доходи'!J487*Законод!$M$10+'01_Доходи'!K487*Законод!$N$10,0)))</f>
        <v>0</v>
      </c>
    </row>
    <row r="694" spans="40:41" x14ac:dyDescent="0.25">
      <c r="AO694" s="135">
        <f>IF(B687="Лікар загальної практики - сімейний лікар",S694*Законод!$F$47,IF(B687="Лікар-педіатр",S694*Законод!$F$47,IF(B687="Лікар-терапевт",S694*Законод!$F$47,0)))</f>
        <v>0</v>
      </c>
    </row>
    <row r="705" spans="40:41" x14ac:dyDescent="0.25">
      <c r="AN705" s="135">
        <f>IF(B700="Лікар загальної практики - сімейний лікар",G705*Законод!$J$10+'01_Доходи'!H496*Законод!$K$10+'01_Доходи'!I496*Законод!$L$10+'01_Доходи'!J496*Законод!$M$10+'01_Доходи'!K496*Законод!$N$10,IF(B700="Лікар-педіатр",G705*Законод!$J$10+'01_Доходи'!H496*Законод!$K$10,IF(B700="Лікар-терапевт",'01_Доходи'!I496*Законод!$L$10+'01_Доходи'!J496*Законод!$M$10+'01_Доходи'!K496*Законод!$N$10,0)))</f>
        <v>0</v>
      </c>
    </row>
    <row r="707" spans="40:41" x14ac:dyDescent="0.25">
      <c r="AO707" s="135">
        <f>IF(B700="Лікар загальної практики - сімейний лікар",S707*Законод!$F$47,IF(B700="Лікар-педіатр",S707*Законод!$F$47,IF(B700="Лікар-терапевт",S707*Законод!$F$47,0)))</f>
        <v>0</v>
      </c>
    </row>
    <row r="718" spans="40:41" x14ac:dyDescent="0.25">
      <c r="AN718" s="135">
        <f>IF(B713="Лікар загальної практики - сімейний лікар",G718*Законод!$J$10+'01_Доходи'!H505*Законод!$K$10+'01_Доходи'!I505*Законод!$L$10+'01_Доходи'!J505*Законод!$M$10+'01_Доходи'!K505*Законод!$N$10,IF(B713="Лікар-педіатр",G718*Законод!$J$10+'01_Доходи'!H505*Законод!$K$10,IF(B713="Лікар-терапевт",'01_Доходи'!I505*Законод!$L$10+'01_Доходи'!J505*Законод!$M$10+'01_Доходи'!K505*Законод!$N$10,0)))</f>
        <v>0</v>
      </c>
    </row>
    <row r="720" spans="40:41" x14ac:dyDescent="0.25">
      <c r="AO720" s="135">
        <f>IF(B713="Лікар загальної практики - сімейний лікар",S720*Законод!$F$47,IF(B713="Лікар-педіатр",S720*Законод!$F$47,IF(B713="Лікар-терапевт",S720*Законод!$F$47,0)))</f>
        <v>0</v>
      </c>
    </row>
    <row r="731" spans="40:41" x14ac:dyDescent="0.25">
      <c r="AN731" s="135">
        <f>IF(B726="Лікар загальної практики - сімейний лікар",G731*Законод!$J$10+'01_Доходи'!H514*Законод!$K$10+'01_Доходи'!I514*Законод!$L$10+'01_Доходи'!J514*Законод!$M$10+'01_Доходи'!K514*Законод!$N$10,IF(B726="Лікар-педіатр",G731*Законод!$J$10+'01_Доходи'!H514*Законод!$K$10,IF(B726="Лікар-терапевт",'01_Доходи'!I514*Законод!$L$10+'01_Доходи'!J514*Законод!$M$10+'01_Доходи'!K514*Законод!$N$10,0)))</f>
        <v>0</v>
      </c>
    </row>
    <row r="733" spans="40:41" x14ac:dyDescent="0.25">
      <c r="AO733" s="135">
        <f>IF(B726="Лікар загальної практики - сімейний лікар",S733*Законод!$F$47,IF(B726="Лікар-педіатр",S733*Законод!$F$47,IF(B726="Лікар-терапевт",S733*Законод!$F$47,0)))</f>
        <v>0</v>
      </c>
    </row>
    <row r="744" spans="40:41" x14ac:dyDescent="0.25">
      <c r="AN744" s="135">
        <f>IF(B739="Лікар загальної практики - сімейний лікар",G744*Законод!$J$10+'01_Доходи'!H523*Законод!$K$10+'01_Доходи'!I523*Законод!$L$10+'01_Доходи'!J523*Законод!$M$10+'01_Доходи'!K523*Законод!$N$10,IF(B739="Лікар-педіатр",G744*Законод!$J$10+'01_Доходи'!H523*Законод!$K$10,IF(B739="Лікар-терапевт",'01_Доходи'!I523*Законод!$L$10+'01_Доходи'!J523*Законод!$M$10+'01_Доходи'!K523*Законод!$N$10,0)))</f>
        <v>0</v>
      </c>
    </row>
    <row r="746" spans="40:41" x14ac:dyDescent="0.25">
      <c r="AO746" s="135">
        <f>IF(B739="Лікар загальної практики - сімейний лікар",S746*Законод!$F$47,IF(B739="Лікар-педіатр",S746*Законод!$F$47,IF(B739="Лікар-терапевт",S746*Законод!$F$47,0)))</f>
        <v>0</v>
      </c>
    </row>
    <row r="757" spans="40:41" x14ac:dyDescent="0.25">
      <c r="AN757" s="135">
        <f>IF(B752="Лікар загальної практики - сімейний лікар",G757*Законод!$J$10+'01_Доходи'!H532*Законод!$K$10+'01_Доходи'!I532*Законод!$L$10+'01_Доходи'!J532*Законод!$M$10+'01_Доходи'!K532*Законод!$N$10,IF(B752="Лікар-педіатр",G757*Законод!$J$10+'01_Доходи'!H532*Законод!$K$10,IF(B752="Лікар-терапевт",'01_Доходи'!I532*Законод!$L$10+'01_Доходи'!J532*Законод!$M$10+'01_Доходи'!K532*Законод!$N$10,0)))</f>
        <v>0</v>
      </c>
    </row>
    <row r="759" spans="40:41" x14ac:dyDescent="0.25">
      <c r="AO759" s="135">
        <f>IF(B752="Лікар загальної практики - сімейний лікар",S759*Законод!$F$47,IF(B752="Лікар-педіатр",S759*Законод!$F$47,IF(B752="Лікар-терапевт",S759*Законод!$F$47,0)))</f>
        <v>0</v>
      </c>
    </row>
    <row r="770" spans="40:41" x14ac:dyDescent="0.25">
      <c r="AN770" s="135">
        <f>IF(B765="Лікар загальної практики - сімейний лікар",G770*Законод!$J$10+'01_Доходи'!H541*Законод!$K$10+'01_Доходи'!I541*Законод!$L$10+'01_Доходи'!J541*Законод!$M$10+'01_Доходи'!K541*Законод!$N$10,IF(B765="Лікар-педіатр",G770*Законод!$J$10+'01_Доходи'!H541*Законод!$K$10,IF(B765="Лікар-терапевт",'01_Доходи'!I541*Законод!$L$10+'01_Доходи'!J541*Законод!$M$10+'01_Доходи'!K541*Законод!$N$10,0)))</f>
        <v>0</v>
      </c>
    </row>
    <row r="772" spans="40:41" x14ac:dyDescent="0.25">
      <c r="AO772" s="135">
        <f>IF(B765="Лікар загальної практики - сімейний лікар",S772*Законод!$F$47,IF(B765="Лікар-педіатр",S772*Законод!$F$47,IF(B765="Лікар-терапевт",S772*Законод!$F$47,0)))</f>
        <v>0</v>
      </c>
    </row>
    <row r="783" spans="40:41" x14ac:dyDescent="0.25">
      <c r="AN783" s="135">
        <f>IF(B778="Лікар загальної практики - сімейний лікар",G783*Законод!$J$10+'01_Доходи'!H550*Законод!$K$10+'01_Доходи'!I550*Законод!$L$10+'01_Доходи'!J550*Законод!$M$10+'01_Доходи'!K550*Законод!$N$10,IF(B778="Лікар-педіатр",G783*Законод!$J$10+'01_Доходи'!H550*Законод!$K$10,IF(B778="Лікар-терапевт",'01_Доходи'!I550*Законод!$L$10+'01_Доходи'!J550*Законод!$M$10+'01_Доходи'!K550*Законод!$N$10,0)))</f>
        <v>0</v>
      </c>
    </row>
    <row r="785" spans="40:41" x14ac:dyDescent="0.25">
      <c r="AO785" s="135">
        <f>IF(B778="Лікар загальної практики - сімейний лікар",S785*Законод!$F$47,IF(B778="Лікар-педіатр",S785*Законод!$F$47,IF(B778="Лікар-терапевт",S785*Законод!$F$47,0)))</f>
        <v>0</v>
      </c>
    </row>
    <row r="796" spans="40:41" x14ac:dyDescent="0.25">
      <c r="AN796" s="135">
        <f>IF(B791="Лікар загальної практики - сімейний лікар",G796*Законод!$J$10+'01_Доходи'!H559*Законод!$K$10+'01_Доходи'!I559*Законод!$L$10+'01_Доходи'!J559*Законод!$M$10+'01_Доходи'!K559*Законод!$N$10,IF(B791="Лікар-педіатр",G796*Законод!$J$10+'01_Доходи'!H559*Законод!$K$10,IF(B791="Лікар-терапевт",'01_Доходи'!I559*Законод!$L$10+'01_Доходи'!J559*Законод!$M$10+'01_Доходи'!K559*Законод!$N$10,0)))</f>
        <v>0</v>
      </c>
    </row>
    <row r="798" spans="40:41" x14ac:dyDescent="0.25">
      <c r="AO798" s="135">
        <f>IF(B791="Лікар загальної практики - сімейний лікар",S798*Законод!$F$47,IF(B791="Лікар-педіатр",S798*Законод!$F$47,IF(B791="Лікар-терапевт",S798*Законод!$F$47,0)))</f>
        <v>0</v>
      </c>
    </row>
    <row r="809" spans="40:41" x14ac:dyDescent="0.25">
      <c r="AN809" s="135">
        <f>IF(B804="Лікар загальної практики - сімейний лікар",G809*Законод!$J$10+'01_Доходи'!H568*Законод!$K$10+'01_Доходи'!I568*Законод!$L$10+'01_Доходи'!J568*Законод!$M$10+'01_Доходи'!K568*Законод!$N$10,IF(B804="Лікар-педіатр",G809*Законод!$J$10+'01_Доходи'!H568*Законод!$K$10,IF(B804="Лікар-терапевт",'01_Доходи'!I568*Законод!$L$10+'01_Доходи'!J568*Законод!$M$10+'01_Доходи'!K568*Законод!$N$10,0)))</f>
        <v>0</v>
      </c>
    </row>
    <row r="811" spans="40:41" x14ac:dyDescent="0.25">
      <c r="AO811" s="135">
        <f>IF(B804="Лікар загальної практики - сімейний лікар",S811*Законод!$F$47,IF(B804="Лікар-педіатр",S811*Законод!$F$47,IF(B804="Лікар-терапевт",S811*Законод!$F$47,0)))</f>
        <v>0</v>
      </c>
    </row>
    <row r="822" spans="40:41" x14ac:dyDescent="0.25">
      <c r="AN822" s="135">
        <f>IF(B817="Лікар загальної практики - сімейний лікар",G822*Законод!$J$10+'01_Доходи'!H577*Законод!$K$10+'01_Доходи'!I577*Законод!$L$10+'01_Доходи'!J577*Законод!$M$10+'01_Доходи'!K577*Законод!$N$10,IF(B817="Лікар-педіатр",G822*Законод!$J$10+'01_Доходи'!H577*Законод!$K$10,IF(B817="Лікар-терапевт",'01_Доходи'!I577*Законод!$L$10+'01_Доходи'!J577*Законод!$M$10+'01_Доходи'!K577*Законод!$N$10,0)))</f>
        <v>0</v>
      </c>
    </row>
    <row r="824" spans="40:41" x14ac:dyDescent="0.25">
      <c r="AO824" s="135">
        <f>IF(B817="Лікар загальної практики - сімейний лікар",S824*Законод!$F$47,IF(B817="Лікар-педіатр",S824*Законод!$F$47,IF(B817="Лікар-терапевт",S824*Законод!$F$47,0)))</f>
        <v>0</v>
      </c>
    </row>
    <row r="835" spans="40:41" x14ac:dyDescent="0.25">
      <c r="AN835" s="135">
        <f>IF(B830="Лікар загальної практики - сімейний лікар",G835*Законод!$J$10+'01_Доходи'!H586*Законод!$K$10+'01_Доходи'!I586*Законод!$L$10+'01_Доходи'!J586*Законод!$M$10+'01_Доходи'!K586*Законод!$N$10,IF(B830="Лікар-педіатр",G835*Законод!$J$10+'01_Доходи'!H586*Законод!$K$10,IF(B830="Лікар-терапевт",'01_Доходи'!I586*Законод!$L$10+'01_Доходи'!J586*Законод!$M$10+'01_Доходи'!K586*Законод!$N$10,0)))</f>
        <v>0</v>
      </c>
    </row>
    <row r="837" spans="40:41" x14ac:dyDescent="0.25">
      <c r="AO837" s="135">
        <f>IF(B830="Лікар загальної практики - сімейний лікар",S837*Законод!$F$47,IF(B830="Лікар-педіатр",S837*Законод!$F$47,IF(B830="Лікар-терапевт",S837*Законод!$F$47,0)))</f>
        <v>0</v>
      </c>
    </row>
    <row r="848" spans="40:41" x14ac:dyDescent="0.25">
      <c r="AN848" s="135">
        <f>IF(B843="Лікар загальної практики - сімейний лікар",G848*Законод!$J$10+'01_Доходи'!H595*Законод!$K$10+'01_Доходи'!I595*Законод!$L$10+'01_Доходи'!J595*Законод!$M$10+'01_Доходи'!K595*Законод!$N$10,IF(B843="Лікар-педіатр",G848*Законод!$J$10+'01_Доходи'!H595*Законод!$K$10,IF(B843="Лікар-терапевт",'01_Доходи'!I595*Законод!$L$10+'01_Доходи'!J595*Законод!$M$10+'01_Доходи'!K595*Законод!$N$10,0)))</f>
        <v>0</v>
      </c>
    </row>
    <row r="850" spans="40:41" x14ac:dyDescent="0.25">
      <c r="AO850" s="135">
        <f>IF(B843="Лікар загальної практики - сімейний лікар",S850*Законод!$F$47,IF(B843="Лікар-педіатр",S850*Законод!$F$47,IF(B843="Лікар-терапевт",S850*Законод!$F$47,0)))</f>
        <v>0</v>
      </c>
    </row>
    <row r="861" spans="40:41" x14ac:dyDescent="0.25">
      <c r="AN861" s="135">
        <f>IF(B856="Лікар загальної практики - сімейний лікар",G861*Законод!$J$10+'01_Доходи'!H604*Законод!$K$10+'01_Доходи'!I604*Законод!$L$10+'01_Доходи'!J604*Законод!$M$10+'01_Доходи'!K604*Законод!$N$10,IF(B856="Лікар-педіатр",G861*Законод!$J$10+'01_Доходи'!H604*Законод!$K$10,IF(B856="Лікар-терапевт",'01_Доходи'!I604*Законод!$L$10+'01_Доходи'!J604*Законод!$M$10+'01_Доходи'!K604*Законод!$N$10,0)))</f>
        <v>0</v>
      </c>
    </row>
    <row r="863" spans="40:41" x14ac:dyDescent="0.25">
      <c r="AO863" s="135">
        <f>IF(B856="Лікар загальної практики - сімейний лікар",S863*Законод!$F$47,IF(B856="Лікар-педіатр",S863*Законод!$F$47,IF(B856="Лікар-терапевт",S863*Законод!$F$47,0)))</f>
        <v>0</v>
      </c>
    </row>
    <row r="874" spans="40:41" x14ac:dyDescent="0.25">
      <c r="AN874" s="135">
        <f>IF(B869="Лікар загальної практики - сімейний лікар",G874*Законод!$J$10+'01_Доходи'!H613*Законод!$K$10+'01_Доходи'!I613*Законод!$L$10+'01_Доходи'!J613*Законод!$M$10+'01_Доходи'!K613*Законод!$N$10,IF(B869="Лікар-педіатр",G874*Законод!$J$10+'01_Доходи'!H613*Законод!$K$10,IF(B869="Лікар-терапевт",'01_Доходи'!I613*Законод!$L$10+'01_Доходи'!J613*Законод!$M$10+'01_Доходи'!K613*Законод!$N$10,0)))</f>
        <v>0</v>
      </c>
    </row>
    <row r="876" spans="40:41" x14ac:dyDescent="0.25">
      <c r="AO876" s="135">
        <f>IF(B869="Лікар загальної практики - сімейний лікар",S876*Законод!$F$47,IF(B869="Лікар-педіатр",S876*Законод!$F$47,IF(B869="Лікар-терапевт",S876*Законод!$F$47,0)))</f>
        <v>0</v>
      </c>
    </row>
    <row r="887" spans="40:41" x14ac:dyDescent="0.25">
      <c r="AN887" s="135">
        <f>IF(B882="Лікар загальної практики - сімейний лікар",G887*Законод!$J$10+'01_Доходи'!H622*Законод!$K$10+'01_Доходи'!I622*Законод!$L$10+'01_Доходи'!J622*Законод!$M$10+'01_Доходи'!K622*Законод!$N$10,IF(B882="Лікар-педіатр",G887*Законод!$J$10+'01_Доходи'!H622*Законод!$K$10,IF(B882="Лікар-терапевт",'01_Доходи'!I622*Законод!$L$10+'01_Доходи'!J622*Законод!$M$10+'01_Доходи'!K622*Законод!$N$10,0)))</f>
        <v>0</v>
      </c>
    </row>
    <row r="889" spans="40:41" x14ac:dyDescent="0.25">
      <c r="AO889" s="135">
        <f>IF(B882="Лікар загальної практики - сімейний лікар",S889*Законод!$F$47,IF(B882="Лікар-педіатр",S889*Законод!$F$47,IF(B882="Лікар-терапевт",S889*Законод!$F$47,0)))</f>
        <v>0</v>
      </c>
    </row>
    <row r="900" spans="40:41" x14ac:dyDescent="0.25">
      <c r="AN900" s="135">
        <f>IF(B895="Лікар загальної практики - сімейний лікар",G900*Законод!$J$10+'01_Доходи'!H631*Законод!$K$10+'01_Доходи'!I631*Законод!$L$10+'01_Доходи'!J631*Законод!$M$10+'01_Доходи'!K631*Законод!$N$10,IF(B895="Лікар-педіатр",G900*Законод!$J$10+'01_Доходи'!H631*Законод!$K$10,IF(B895="Лікар-терапевт",'01_Доходи'!I631*Законод!$L$10+'01_Доходи'!J631*Законод!$M$10+'01_Доходи'!K631*Законод!$N$10,0)))</f>
        <v>0</v>
      </c>
    </row>
    <row r="902" spans="40:41" x14ac:dyDescent="0.25">
      <c r="AO902" s="135">
        <f>IF(B895="Лікар загальної практики - сімейний лікар",S902*Законод!$F$47,IF(B895="Лікар-педіатр",S902*Законод!$F$47,IF(B895="Лікар-терапевт",S902*Законод!$F$47,0)))</f>
        <v>0</v>
      </c>
    </row>
    <row r="913" spans="40:41" x14ac:dyDescent="0.25">
      <c r="AN913" s="135">
        <f>IF(B908="Лікар загальної практики - сімейний лікар",G913*Законод!$J$10+'01_Доходи'!H640*Законод!$K$10+'01_Доходи'!I640*Законод!$L$10+'01_Доходи'!J640*Законод!$M$10+'01_Доходи'!K640*Законод!$N$10,IF(B908="Лікар-педіатр",G913*Законод!$J$10+'01_Доходи'!H640*Законод!$K$10,IF(B908="Лікар-терапевт",'01_Доходи'!I640*Законод!$L$10+'01_Доходи'!J640*Законод!$M$10+'01_Доходи'!K640*Законод!$N$10,0)))</f>
        <v>0</v>
      </c>
    </row>
    <row r="915" spans="40:41" x14ac:dyDescent="0.25">
      <c r="AO915" s="135">
        <f>IF(B908="Лікар загальної практики - сімейний лікар",S915*Законод!$F$47,IF(B908="Лікар-педіатр",S915*Законод!$F$47,IF(B908="Лікар-терапевт",S915*Законод!$F$47,0)))</f>
        <v>0</v>
      </c>
    </row>
    <row r="926" spans="40:41" x14ac:dyDescent="0.25">
      <c r="AN926" s="135">
        <f>IF(B921="Лікар загальної практики - сімейний лікар",G926*Законод!$J$10+'01_Доходи'!H649*Законод!$K$10+'01_Доходи'!I649*Законод!$L$10+'01_Доходи'!J649*Законод!$M$10+'01_Доходи'!K649*Законод!$N$10,IF(B921="Лікар-педіатр",G926*Законод!$J$10+'01_Доходи'!H649*Законод!$K$10,IF(B921="Лікар-терапевт",'01_Доходи'!I649*Законод!$L$10+'01_Доходи'!J649*Законод!$M$10+'01_Доходи'!K649*Законод!$N$10,0)))</f>
        <v>0</v>
      </c>
    </row>
    <row r="928" spans="40:41" x14ac:dyDescent="0.25">
      <c r="AO928" s="135">
        <f>IF(B921="Лікар загальної практики - сімейний лікар",S928*Законод!$F$47,IF(B921="Лікар-педіатр",S928*Законод!$F$47,IF(B921="Лікар-терапевт",S928*Законод!$F$47,0)))</f>
        <v>0</v>
      </c>
    </row>
    <row r="939" spans="40:41" x14ac:dyDescent="0.25">
      <c r="AN939" s="135">
        <f>IF(B934="Лікар загальної практики - сімейний лікар",G939*Законод!$J$10+'01_Доходи'!H658*Законод!$K$10+'01_Доходи'!I658*Законод!$L$10+'01_Доходи'!J658*Законод!$M$10+'01_Доходи'!K658*Законод!$N$10,IF(B934="Лікар-педіатр",G939*Законод!$J$10+'01_Доходи'!H658*Законод!$K$10,IF(B934="Лікар-терапевт",'01_Доходи'!I658*Законод!$L$10+'01_Доходи'!J658*Законод!$M$10+'01_Доходи'!K658*Законод!$N$10,0)))</f>
        <v>0</v>
      </c>
    </row>
    <row r="941" spans="40:41" x14ac:dyDescent="0.25">
      <c r="AO941" s="135">
        <f>IF(B934="Лікар загальної практики - сімейний лікар",S941*Законод!$F$47,IF(B934="Лікар-педіатр",S941*Законод!$F$47,IF(B934="Лікар-терапевт",S941*Законод!$F$47,0)))</f>
        <v>0</v>
      </c>
    </row>
    <row r="952" spans="40:41" x14ac:dyDescent="0.25">
      <c r="AN952" s="135">
        <f>IF(B947="Лікар загальної практики - сімейний лікар",G952*Законод!$J$10+'01_Доходи'!H667*Законод!$K$10+'01_Доходи'!I667*Законод!$L$10+'01_Доходи'!J667*Законод!$M$10+'01_Доходи'!K667*Законод!$N$10,IF(B947="Лікар-педіатр",G952*Законод!$J$10+'01_Доходи'!H667*Законод!$K$10,IF(B947="Лікар-терапевт",'01_Доходи'!I667*Законод!$L$10+'01_Доходи'!J667*Законод!$M$10+'01_Доходи'!K667*Законод!$N$10,0)))</f>
        <v>0</v>
      </c>
    </row>
    <row r="954" spans="40:41" x14ac:dyDescent="0.25">
      <c r="AO954" s="135">
        <f>IF(B947="Лікар загальної практики - сімейний лікар",S954*Законод!$F$47,IF(B947="Лікар-педіатр",S954*Законод!$F$47,IF(B947="Лікар-терапевт",S954*Законод!$F$47,0)))</f>
        <v>0</v>
      </c>
    </row>
    <row r="965" spans="40:41" x14ac:dyDescent="0.25">
      <c r="AN965" s="135">
        <f>IF(B960="Лікар загальної практики - сімейний лікар",G965*Законод!$J$10+'01_Доходи'!H676*Законод!$K$10+'01_Доходи'!I676*Законод!$L$10+'01_Доходи'!J676*Законод!$M$10+'01_Доходи'!K676*Законод!$N$10,IF(B960="Лікар-педіатр",G965*Законод!$J$10+'01_Доходи'!H676*Законод!$K$10,IF(B960="Лікар-терапевт",'01_Доходи'!I676*Законод!$L$10+'01_Доходи'!J676*Законод!$M$10+'01_Доходи'!K676*Законод!$N$10,0)))</f>
        <v>0</v>
      </c>
    </row>
    <row r="967" spans="40:41" x14ac:dyDescent="0.25">
      <c r="AO967" s="135">
        <f>IF(B960="Лікар загальної практики - сімейний лікар",S967*Законод!$F$47,IF(B960="Лікар-педіатр",S967*Законод!$F$47,IF(B960="Лікар-терапевт",S967*Законод!$F$47,0)))</f>
        <v>0</v>
      </c>
    </row>
    <row r="978" spans="40:41" x14ac:dyDescent="0.25">
      <c r="AN978" s="135">
        <f>IF(B973="Лікар загальної практики - сімейний лікар",G978*Законод!$J$10+'01_Доходи'!H685*Законод!$K$10+'01_Доходи'!I685*Законод!$L$10+'01_Доходи'!J685*Законод!$M$10+'01_Доходи'!K685*Законод!$N$10,IF(B973="Лікар-педіатр",G978*Законод!$J$10+'01_Доходи'!H685*Законод!$K$10,IF(B973="Лікар-терапевт",'01_Доходи'!I685*Законод!$L$10+'01_Доходи'!J685*Законод!$M$10+'01_Доходи'!K685*Законод!$N$10,0)))</f>
        <v>0</v>
      </c>
    </row>
    <row r="980" spans="40:41" x14ac:dyDescent="0.25">
      <c r="AO980" s="135">
        <f>IF(B973="Лікар загальної практики - сімейний лікар",S980*Законод!$F$47,IF(B973="Лікар-педіатр",S980*Законод!$F$47,IF(B973="Лікар-терапевт",S980*Законод!$F$47,0)))</f>
        <v>0</v>
      </c>
    </row>
    <row r="991" spans="40:41" x14ac:dyDescent="0.25">
      <c r="AN991" s="135">
        <f>IF(B986="Лікар загальної практики - сімейний лікар",G991*Законод!$J$10+'01_Доходи'!H694*Законод!$K$10+'01_Доходи'!I694*Законод!$L$10+'01_Доходи'!J694*Законод!$M$10+'01_Доходи'!K694*Законод!$N$10,IF(B986="Лікар-педіатр",G991*Законод!$J$10+'01_Доходи'!H694*Законод!$K$10,IF(B986="Лікар-терапевт",'01_Доходи'!I694*Законод!$L$10+'01_Доходи'!J694*Законод!$M$10+'01_Доходи'!K694*Законод!$N$10,0)))</f>
        <v>0</v>
      </c>
    </row>
    <row r="993" spans="40:41" x14ac:dyDescent="0.25">
      <c r="AO993" s="135">
        <f>IF(B986="Лікар загальної практики - сімейний лікар",S993*Законод!$F$47,IF(B986="Лікар-педіатр",S993*Законод!$F$47,IF(B986="Лікар-терапевт",S993*Законод!$F$47,0)))</f>
        <v>0</v>
      </c>
    </row>
    <row r="1004" spans="40:41" x14ac:dyDescent="0.25">
      <c r="AN1004" s="135">
        <f>IF(B999="Лікар загальної практики - сімейний лікар",G1004*Законод!$J$10+'01_Доходи'!H703*Законод!$K$10+'01_Доходи'!I703*Законод!$L$10+'01_Доходи'!J703*Законод!$M$10+'01_Доходи'!K703*Законод!$N$10,IF(B999="Лікар-педіатр",G1004*Законод!$J$10+'01_Доходи'!H703*Законод!$K$10,IF(B999="Лікар-терапевт",'01_Доходи'!I703*Законод!$L$10+'01_Доходи'!J703*Законод!$M$10+'01_Доходи'!K703*Законод!$N$10,0)))</f>
        <v>0</v>
      </c>
    </row>
    <row r="1006" spans="40:41" x14ac:dyDescent="0.25">
      <c r="AO1006" s="135">
        <f>IF(B999="Лікар загальної практики - сімейний лікар",S1006*Законод!$F$47,IF(B999="Лікар-педіатр",S1006*Законод!$F$47,IF(B999="Лікар-терапевт",S1006*Законод!$F$47,0)))</f>
        <v>0</v>
      </c>
    </row>
    <row r="1017" spans="40:41" x14ac:dyDescent="0.25">
      <c r="AN1017" s="135">
        <f>IF(B1012="Лікар загальної практики - сімейний лікар",G1017*Законод!$J$10+'01_Доходи'!H712*Законод!$K$10+'01_Доходи'!I712*Законод!$L$10+'01_Доходи'!J712*Законод!$M$10+'01_Доходи'!K712*Законод!$N$10,IF(B1012="Лікар-педіатр",G1017*Законод!$J$10+'01_Доходи'!H712*Законод!$K$10,IF(B1012="Лікар-терапевт",'01_Доходи'!I712*Законод!$L$10+'01_Доходи'!J712*Законод!$M$10+'01_Доходи'!K712*Законод!$N$10,0)))</f>
        <v>0</v>
      </c>
    </row>
    <row r="1019" spans="40:41" x14ac:dyDescent="0.25">
      <c r="AO1019" s="135">
        <f>IF(B1012="Лікар загальної практики - сімейний лікар",S1019*Законод!$F$47,IF(B1012="Лікар-педіатр",S1019*Законод!$F$47,IF(B1012="Лікар-терапевт",S1019*Законод!$F$47,0)))</f>
        <v>0</v>
      </c>
    </row>
    <row r="1030" spans="40:41" x14ac:dyDescent="0.25">
      <c r="AN1030" s="135">
        <f>IF(B1025="Лікар загальної практики - сімейний лікар",G1030*Законод!$J$10+'01_Доходи'!H721*Законод!$K$10+'01_Доходи'!I721*Законод!$L$10+'01_Доходи'!J721*Законод!$M$10+'01_Доходи'!K721*Законод!$N$10,IF(B1025="Лікар-педіатр",G1030*Законод!$J$10+'01_Доходи'!H721*Законод!$K$10,IF(B1025="Лікар-терапевт",'01_Доходи'!I721*Законод!$L$10+'01_Доходи'!J721*Законод!$M$10+'01_Доходи'!K721*Законод!$N$10,0)))</f>
        <v>0</v>
      </c>
    </row>
    <row r="1032" spans="40:41" x14ac:dyDescent="0.25">
      <c r="AO1032" s="135">
        <f>IF(B1025="Лікар загальної практики - сімейний лікар",S1032*Законод!$F$47,IF(B1025="Лікар-педіатр",S1032*Законод!$F$47,IF(B1025="Лікар-терапевт",S1032*Законод!$F$47,0)))</f>
        <v>0</v>
      </c>
    </row>
    <row r="1043" spans="40:41" x14ac:dyDescent="0.25">
      <c r="AN1043" s="135">
        <f>IF(B1038="Лікар загальної практики - сімейний лікар",G1043*Законод!$J$10+'01_Доходи'!H730*Законод!$K$10+'01_Доходи'!I730*Законод!$L$10+'01_Доходи'!J730*Законод!$M$10+'01_Доходи'!K730*Законод!$N$10,IF(B1038="Лікар-педіатр",G1043*Законод!$J$10+'01_Доходи'!H730*Законод!$K$10,IF(B1038="Лікар-терапевт",'01_Доходи'!I730*Законод!$L$10+'01_Доходи'!J730*Законод!$M$10+'01_Доходи'!K730*Законод!$N$10,0)))</f>
        <v>0</v>
      </c>
    </row>
    <row r="1045" spans="40:41" x14ac:dyDescent="0.25">
      <c r="AO1045" s="135">
        <f>IF(B1038="Лікар загальної практики - сімейний лікар",S1045*Законод!$F$47,IF(B1038="Лікар-педіатр",S1045*Законод!$F$47,IF(B1038="Лікар-терапевт",S1045*Законод!$F$47,0)))</f>
        <v>0</v>
      </c>
    </row>
    <row r="1056" spans="40:41" x14ac:dyDescent="0.25">
      <c r="AN1056" s="135">
        <f>IF(B1051="Лікар загальної практики - сімейний лікар",G1056*Законод!$J$10+'01_Доходи'!H739*Законод!$K$10+'01_Доходи'!I739*Законод!$L$10+'01_Доходи'!J739*Законод!$M$10+'01_Доходи'!K739*Законод!$N$10,IF(B1051="Лікар-педіатр",G1056*Законод!$J$10+'01_Доходи'!H739*Законод!$K$10,IF(B1051="Лікар-терапевт",'01_Доходи'!I739*Законод!$L$10+'01_Доходи'!J739*Законод!$M$10+'01_Доходи'!K739*Законод!$N$10,0)))</f>
        <v>0</v>
      </c>
    </row>
    <row r="1058" spans="40:41" x14ac:dyDescent="0.25">
      <c r="AO1058" s="135">
        <f>IF(B1051="Лікар загальної практики - сімейний лікар",S1058*Законод!$F$47,IF(B1051="Лікар-педіатр",S1058*Законод!$F$47,IF(B1051="Лікар-терапевт",S1058*Законод!$F$47,0)))</f>
        <v>0</v>
      </c>
    </row>
    <row r="1069" spans="40:41" x14ac:dyDescent="0.25">
      <c r="AN1069" s="135">
        <f>IF(B1064="Лікар загальної практики - сімейний лікар",G1069*Законод!$J$10+'01_Доходи'!H748*Законод!$K$10+'01_Доходи'!I748*Законод!$L$10+'01_Доходи'!J748*Законод!$M$10+'01_Доходи'!K748*Законод!$N$10,IF(B1064="Лікар-педіатр",G1069*Законод!$J$10+'01_Доходи'!H748*Законод!$K$10,IF(B1064="Лікар-терапевт",'01_Доходи'!I748*Законод!$L$10+'01_Доходи'!J748*Законод!$M$10+'01_Доходи'!K748*Законод!$N$10,0)))</f>
        <v>0</v>
      </c>
    </row>
    <row r="1071" spans="40:41" x14ac:dyDescent="0.25">
      <c r="AO1071" s="135">
        <f>IF(B1064="Лікар загальної практики - сімейний лікар",S1071*Законод!$F$47,IF(B1064="Лікар-педіатр",S1071*Законод!$F$47,IF(B1064="Лікар-терапевт",S1071*Законод!$F$47,0)))</f>
        <v>0</v>
      </c>
    </row>
    <row r="1082" spans="40:41" x14ac:dyDescent="0.25">
      <c r="AN1082" s="135">
        <f>IF(B1077="Лікар загальної практики - сімейний лікар",G1082*Законод!$J$10+'01_Доходи'!H757*Законод!$K$10+'01_Доходи'!I757*Законод!$L$10+'01_Доходи'!J757*Законод!$M$10+'01_Доходи'!K757*Законод!$N$10,IF(B1077="Лікар-педіатр",G1082*Законод!$J$10+'01_Доходи'!H757*Законод!$K$10,IF(B1077="Лікар-терапевт",'01_Доходи'!I757*Законод!$L$10+'01_Доходи'!J757*Законод!$M$10+'01_Доходи'!K757*Законод!$N$10,0)))</f>
        <v>0</v>
      </c>
    </row>
    <row r="1084" spans="40:41" x14ac:dyDescent="0.25">
      <c r="AO1084" s="135">
        <f>IF(B1077="Лікар загальної практики - сімейний лікар",S1084*Законод!$F$47,IF(B1077="Лікар-педіатр",S1084*Законод!$F$47,IF(B1077="Лікар-терапевт",S1084*Законод!$F$47,0)))</f>
        <v>0</v>
      </c>
    </row>
    <row r="1095" spans="40:41" x14ac:dyDescent="0.25">
      <c r="AN1095" s="135">
        <f>IF(B1090="Лікар загальної практики - сімейний лікар",G1095*Законод!$J$10+'01_Доходи'!H766*Законод!$K$10+'01_Доходи'!I766*Законод!$L$10+'01_Доходи'!J766*Законод!$M$10+'01_Доходи'!K766*Законод!$N$10,IF(B1090="Лікар-педіатр",G1095*Законод!$J$10+'01_Доходи'!H766*Законод!$K$10,IF(B1090="Лікар-терапевт",'01_Доходи'!I766*Законод!$L$10+'01_Доходи'!J766*Законод!$M$10+'01_Доходи'!K766*Законод!$N$10,0)))</f>
        <v>0</v>
      </c>
    </row>
    <row r="1097" spans="40:41" x14ac:dyDescent="0.25">
      <c r="AO1097" s="135">
        <f>IF(B1090="Лікар загальної практики - сімейний лікар",S1097*Законод!$F$47,IF(B1090="Лікар-педіатр",S1097*Законод!$F$47,IF(B1090="Лікар-терапевт",S1097*Законод!$F$47,0)))</f>
        <v>0</v>
      </c>
    </row>
    <row r="1108" spans="40:41" x14ac:dyDescent="0.25">
      <c r="AN1108" s="135">
        <f>IF(B1103="Лікар загальної практики - сімейний лікар",G1108*Законод!$J$10+'01_Доходи'!H775*Законод!$K$10+'01_Доходи'!I775*Законод!$L$10+'01_Доходи'!J775*Законод!$M$10+'01_Доходи'!K775*Законод!$N$10,IF(B1103="Лікар-педіатр",G1108*Законод!$J$10+'01_Доходи'!H775*Законод!$K$10,IF(B1103="Лікар-терапевт",'01_Доходи'!I775*Законод!$L$10+'01_Доходи'!J775*Законод!$M$10+'01_Доходи'!K775*Законод!$N$10,0)))</f>
        <v>0</v>
      </c>
    </row>
    <row r="1110" spans="40:41" x14ac:dyDescent="0.25">
      <c r="AO1110" s="135">
        <f>IF(B1103="Лікар загальної практики - сімейний лікар",S1110*Законод!$F$47,IF(B1103="Лікар-педіатр",S1110*Законод!$F$47,IF(B1103="Лікар-терапевт",S1110*Законод!$F$47,0)))</f>
        <v>0</v>
      </c>
    </row>
    <row r="1121" spans="40:41" x14ac:dyDescent="0.25">
      <c r="AN1121" s="135">
        <f>IF(B1116="Лікар загальної практики - сімейний лікар",G1121*Законод!$J$10+'01_Доходи'!H784*Законод!$K$10+'01_Доходи'!I784*Законод!$L$10+'01_Доходи'!J784*Законод!$M$10+'01_Доходи'!K784*Законод!$N$10,IF(B1116="Лікар-педіатр",G1121*Законод!$J$10+'01_Доходи'!H784*Законод!$K$10,IF(B1116="Лікар-терапевт",'01_Доходи'!I784*Законод!$L$10+'01_Доходи'!J784*Законод!$M$10+'01_Доходи'!K784*Законод!$N$10,0)))</f>
        <v>0</v>
      </c>
    </row>
    <row r="1123" spans="40:41" x14ac:dyDescent="0.25">
      <c r="AO1123" s="135">
        <f>IF(B1116="Лікар загальної практики - сімейний лікар",S1123*Законод!$F$47,IF(B1116="Лікар-педіатр",S1123*Законод!$F$47,IF(B1116="Лікар-терапевт",S1123*Законод!$F$47,0)))</f>
        <v>0</v>
      </c>
    </row>
    <row r="1134" spans="40:41" x14ac:dyDescent="0.25">
      <c r="AN1134" s="135">
        <f>IF(B1129="Лікар загальної практики - сімейний лікар",G1134*Законод!$J$10+'01_Доходи'!H793*Законод!$K$10+'01_Доходи'!I793*Законод!$L$10+'01_Доходи'!J793*Законод!$M$10+'01_Доходи'!K793*Законод!$N$10,IF(B1129="Лікар-педіатр",G1134*Законод!$J$10+'01_Доходи'!H793*Законод!$K$10,IF(B1129="Лікар-терапевт",'01_Доходи'!I793*Законод!$L$10+'01_Доходи'!J793*Законод!$M$10+'01_Доходи'!K793*Законод!$N$10,0)))</f>
        <v>0</v>
      </c>
    </row>
    <row r="1136" spans="40:41" x14ac:dyDescent="0.25">
      <c r="AO1136" s="135">
        <f>IF(B1129="Лікар загальної практики - сімейний лікар",S1136*Законод!$F$47,IF(B1129="Лікар-педіатр",S1136*Законод!$F$47,IF(B1129="Лікар-терапевт",S1136*Законод!$F$47,0)))</f>
        <v>0</v>
      </c>
    </row>
    <row r="1147" spans="40:41" x14ac:dyDescent="0.25">
      <c r="AN1147" s="135">
        <f>IF(B1142="Лікар загальної практики - сімейний лікар",G1147*Законод!$J$10+'01_Доходи'!H802*Законод!$K$10+'01_Доходи'!I802*Законод!$L$10+'01_Доходи'!J802*Законод!$M$10+'01_Доходи'!K802*Законод!$N$10,IF(B1142="Лікар-педіатр",G1147*Законод!$J$10+'01_Доходи'!H802*Законод!$K$10,IF(B1142="Лікар-терапевт",'01_Доходи'!I802*Законод!$L$10+'01_Доходи'!J802*Законод!$M$10+'01_Доходи'!K802*Законод!$N$10,0)))</f>
        <v>0</v>
      </c>
    </row>
    <row r="1149" spans="40:41" x14ac:dyDescent="0.25">
      <c r="AO1149" s="135">
        <f>IF(B1142="Лікар загальної практики - сімейний лікар",S1149*Законод!$F$47,IF(B1142="Лікар-педіатр",S1149*Законод!$F$47,IF(B1142="Лікар-терапевт",S1149*Законод!$F$47,0)))</f>
        <v>0</v>
      </c>
    </row>
    <row r="1160" spans="40:41" x14ac:dyDescent="0.25">
      <c r="AN1160" s="135">
        <f>IF(B1155="Лікар загальної практики - сімейний лікар",G1160*Законод!$J$10+'01_Доходи'!H811*Законод!$K$10+'01_Доходи'!I811*Законод!$L$10+'01_Доходи'!J811*Законод!$M$10+'01_Доходи'!K811*Законод!$N$10,IF(B1155="Лікар-педіатр",G1160*Законод!$J$10+'01_Доходи'!H811*Законод!$K$10,IF(B1155="Лікар-терапевт",'01_Доходи'!I811*Законод!$L$10+'01_Доходи'!J811*Законод!$M$10+'01_Доходи'!K811*Законод!$N$10,0)))</f>
        <v>0</v>
      </c>
    </row>
    <row r="1162" spans="40:41" x14ac:dyDescent="0.25">
      <c r="AO1162" s="135">
        <f>IF(B1155="Лікар загальної практики - сімейний лікар",S1162*Законод!$F$47,IF(B1155="Лікар-педіатр",S1162*Законод!$F$47,IF(B1155="Лікар-терапевт",S1162*Законод!$F$47,0)))</f>
        <v>0</v>
      </c>
    </row>
    <row r="1173" spans="40:41" x14ac:dyDescent="0.25">
      <c r="AN1173" s="135">
        <f>IF(B1168="Лікар загальної практики - сімейний лікар",G1173*Законод!$J$10+'01_Доходи'!H820*Законод!$K$10+'01_Доходи'!I820*Законод!$L$10+'01_Доходи'!J820*Законод!$M$10+'01_Доходи'!K820*Законод!$N$10,IF(B1168="Лікар-педіатр",G1173*Законод!$J$10+'01_Доходи'!H820*Законод!$K$10,IF(B1168="Лікар-терапевт",'01_Доходи'!I820*Законод!$L$10+'01_Доходи'!J820*Законод!$M$10+'01_Доходи'!K820*Законод!$N$10,0)))</f>
        <v>0</v>
      </c>
    </row>
    <row r="1175" spans="40:41" x14ac:dyDescent="0.25">
      <c r="AO1175" s="135">
        <f>IF(B1168="Лікар загальної практики - сімейний лікар",S1175*Законод!$F$47,IF(B1168="Лікар-педіатр",S1175*Законод!$F$47,IF(B1168="Лікар-терапевт",S1175*Законод!$F$47,0)))</f>
        <v>0</v>
      </c>
    </row>
    <row r="1186" spans="40:41" x14ac:dyDescent="0.25">
      <c r="AN1186" s="135">
        <f>IF(B1181="Лікар загальної практики - сімейний лікар",G1186*Законод!$J$10+'01_Доходи'!H829*Законод!$K$10+'01_Доходи'!I829*Законод!$L$10+'01_Доходи'!J829*Законод!$M$10+'01_Доходи'!K829*Законод!$N$10,IF(B1181="Лікар-педіатр",G1186*Законод!$J$10+'01_Доходи'!H829*Законод!$K$10,IF(B1181="Лікар-терапевт",'01_Доходи'!I829*Законод!$L$10+'01_Доходи'!J829*Законод!$M$10+'01_Доходи'!K829*Законод!$N$10,0)))</f>
        <v>0</v>
      </c>
    </row>
    <row r="1188" spans="40:41" x14ac:dyDescent="0.25">
      <c r="AO1188" s="135">
        <f>IF(B1181="Лікар загальної практики - сімейний лікар",S1188*Законод!$F$47,IF(B1181="Лікар-педіатр",S1188*Законод!$F$47,IF(B1181="Лікар-терапевт",S1188*Законод!$F$47,0)))</f>
        <v>0</v>
      </c>
    </row>
    <row r="1199" spans="40:41" x14ac:dyDescent="0.25">
      <c r="AN1199" s="135">
        <f>IF(B1194="Лікар загальної практики - сімейний лікар",G1199*Законод!$J$10+'01_Доходи'!H838*Законод!$K$10+'01_Доходи'!I838*Законод!$L$10+'01_Доходи'!J838*Законод!$M$10+'01_Доходи'!K838*Законод!$N$10,IF(B1194="Лікар-педіатр",G1199*Законод!$J$10+'01_Доходи'!H838*Законод!$K$10,IF(B1194="Лікар-терапевт",'01_Доходи'!I838*Законод!$L$10+'01_Доходи'!J838*Законод!$M$10+'01_Доходи'!K838*Законод!$N$10,0)))</f>
        <v>0</v>
      </c>
    </row>
    <row r="1201" spans="40:41" x14ac:dyDescent="0.25">
      <c r="AO1201" s="135">
        <f>IF(B1194="Лікар загальної практики - сімейний лікар",S1201*Законод!$F$47,IF(B1194="Лікар-педіатр",S1201*Законод!$F$47,IF(B1194="Лікар-терапевт",S1201*Законод!$F$47,0)))</f>
        <v>0</v>
      </c>
    </row>
    <row r="1212" spans="40:41" x14ac:dyDescent="0.25">
      <c r="AN1212" s="135">
        <f>IF(B1207="Лікар загальної практики - сімейний лікар",G1212*Законод!$J$10+'01_Доходи'!H847*Законод!$K$10+'01_Доходи'!I847*Законод!$L$10+'01_Доходи'!J847*Законод!$M$10+'01_Доходи'!K847*Законод!$N$10,IF(B1207="Лікар-педіатр",G1212*Законод!$J$10+'01_Доходи'!H847*Законод!$K$10,IF(B1207="Лікар-терапевт",'01_Доходи'!I847*Законод!$L$10+'01_Доходи'!J847*Законод!$M$10+'01_Доходи'!K847*Законод!$N$10,0)))</f>
        <v>0</v>
      </c>
    </row>
    <row r="1214" spans="40:41" x14ac:dyDescent="0.25">
      <c r="AO1214" s="135">
        <f>IF(B1207="Лікар загальної практики - сімейний лікар",S1214*Законод!$F$47,IF(B1207="Лікар-педіатр",S1214*Законод!$F$47,IF(B1207="Лікар-терапевт",S1214*Законод!$F$47,0)))</f>
        <v>0</v>
      </c>
    </row>
    <row r="1225" spans="40:41" x14ac:dyDescent="0.25">
      <c r="AN1225" s="135">
        <f>IF(B1220="Лікар загальної практики - сімейний лікар",G1225*Законод!$J$10+'01_Доходи'!H856*Законод!$K$10+'01_Доходи'!I856*Законод!$L$10+'01_Доходи'!J856*Законод!$M$10+'01_Доходи'!K856*Законод!$N$10,IF(B1220="Лікар-педіатр",G1225*Законод!$J$10+'01_Доходи'!H856*Законод!$K$10,IF(B1220="Лікар-терапевт",'01_Доходи'!I856*Законод!$L$10+'01_Доходи'!J856*Законод!$M$10+'01_Доходи'!K856*Законод!$N$10,0)))</f>
        <v>0</v>
      </c>
    </row>
    <row r="1227" spans="40:41" x14ac:dyDescent="0.25">
      <c r="AO1227" s="135">
        <f>IF(B1220="Лікар загальної практики - сімейний лікар",S1227*Законод!$F$47,IF(B1220="Лікар-педіатр",S1227*Законод!$F$47,IF(B1220="Лікар-терапевт",S1227*Законод!$F$47,0)))</f>
        <v>0</v>
      </c>
    </row>
    <row r="1238" spans="40:41" x14ac:dyDescent="0.25">
      <c r="AN1238" s="135">
        <f>IF(B1233="Лікар загальної практики - сімейний лікар",G1238*Законод!$J$10+'01_Доходи'!H865*Законод!$K$10+'01_Доходи'!I865*Законод!$L$10+'01_Доходи'!J865*Законод!$M$10+'01_Доходи'!K865*Законод!$N$10,IF(B1233="Лікар-педіатр",G1238*Законод!$J$10+'01_Доходи'!H865*Законод!$K$10,IF(B1233="Лікар-терапевт",'01_Доходи'!I865*Законод!$L$10+'01_Доходи'!J865*Законод!$M$10+'01_Доходи'!K865*Законод!$N$10,0)))</f>
        <v>0</v>
      </c>
    </row>
    <row r="1240" spans="40:41" x14ac:dyDescent="0.25">
      <c r="AO1240" s="135">
        <f>IF(B1233="Лікар загальної практики - сімейний лікар",S1240*Законод!$F$47,IF(B1233="Лікар-педіатр",S1240*Законод!$F$47,IF(B1233="Лікар-терапевт",S1240*Законод!$F$47,0)))</f>
        <v>0</v>
      </c>
    </row>
    <row r="1251" spans="40:41" x14ac:dyDescent="0.25">
      <c r="AN1251" s="135">
        <f>IF(B1246="Лікар загальної практики - сімейний лікар",G1251*Законод!$J$10+'01_Доходи'!H874*Законод!$K$10+'01_Доходи'!I874*Законод!$L$10+'01_Доходи'!J874*Законод!$M$10+'01_Доходи'!K874*Законод!$N$10,IF(B1246="Лікар-педіатр",G1251*Законод!$J$10+'01_Доходи'!H874*Законод!$K$10,IF(B1246="Лікар-терапевт",'01_Доходи'!I874*Законод!$L$10+'01_Доходи'!J874*Законод!$M$10+'01_Доходи'!K874*Законод!$N$10,0)))</f>
        <v>0</v>
      </c>
    </row>
    <row r="1253" spans="40:41" x14ac:dyDescent="0.25">
      <c r="AO1253" s="135">
        <f>IF(B1246="Лікар загальної практики - сімейний лікар",S1253*Законод!$F$47,IF(B1246="Лікар-педіатр",S1253*Законод!$F$47,IF(B1246="Лікар-терапевт",S1253*Законод!$F$47,0)))</f>
        <v>0</v>
      </c>
    </row>
    <row r="1264" spans="40:41" x14ac:dyDescent="0.25">
      <c r="AN1264" s="135">
        <f>IF(B1259="Лікар загальної практики - сімейний лікар",G1264*Законод!$J$10+'01_Доходи'!H883*Законод!$K$10+'01_Доходи'!I883*Законод!$L$10+'01_Доходи'!J883*Законод!$M$10+'01_Доходи'!K883*Законод!$N$10,IF(B1259="Лікар-педіатр",G1264*Законод!$J$10+'01_Доходи'!H883*Законод!$K$10,IF(B1259="Лікар-терапевт",'01_Доходи'!I883*Законод!$L$10+'01_Доходи'!J883*Законод!$M$10+'01_Доходи'!K883*Законод!$N$10,0)))</f>
        <v>0</v>
      </c>
    </row>
    <row r="1266" spans="40:41" x14ac:dyDescent="0.25">
      <c r="AO1266" s="135">
        <f>IF(B1259="Лікар загальної практики - сімейний лікар",S1266*Законод!$F$47,IF(B1259="Лікар-педіатр",S1266*Законод!$F$47,IF(B1259="Лікар-терапевт",S1266*Законод!$F$47,0)))</f>
        <v>0</v>
      </c>
    </row>
    <row r="1277" spans="40:41" x14ac:dyDescent="0.25">
      <c r="AN1277" s="135">
        <f>IF(B1272="Лікар загальної практики - сімейний лікар",G1277*Законод!$J$10+'01_Доходи'!H892*Законод!$K$10+'01_Доходи'!I892*Законод!$L$10+'01_Доходи'!J892*Законод!$M$10+'01_Доходи'!K892*Законод!$N$10,IF(B1272="Лікар-педіатр",G1277*Законод!$J$10+'01_Доходи'!H892*Законод!$K$10,IF(B1272="Лікар-терапевт",'01_Доходи'!I892*Законод!$L$10+'01_Доходи'!J892*Законод!$M$10+'01_Доходи'!K892*Законод!$N$10,0)))</f>
        <v>0</v>
      </c>
    </row>
    <row r="1279" spans="40:41" x14ac:dyDescent="0.25">
      <c r="AO1279" s="135">
        <f>IF(B1272="Лікар загальної практики - сімейний лікар",S1279*Законод!$F$47,IF(B1272="Лікар-педіатр",S1279*Законод!$F$47,IF(B1272="Лікар-терапевт",S1279*Законод!$F$47,0)))</f>
        <v>0</v>
      </c>
    </row>
    <row r="1290" spans="40:41" x14ac:dyDescent="0.25">
      <c r="AN1290" s="135">
        <f>IF(B1285="Лікар загальної практики - сімейний лікар",G1290*Законод!$J$10+'01_Доходи'!H901*Законод!$K$10+'01_Доходи'!I901*Законод!$L$10+'01_Доходи'!J901*Законод!$M$10+'01_Доходи'!K901*Законод!$N$10,IF(B1285="Лікар-педіатр",G1290*Законод!$J$10+'01_Доходи'!H901*Законод!$K$10,IF(B1285="Лікар-терапевт",'01_Доходи'!I901*Законод!$L$10+'01_Доходи'!J901*Законод!$M$10+'01_Доходи'!K901*Законод!$N$10,0)))</f>
        <v>0</v>
      </c>
    </row>
    <row r="1292" spans="40:41" x14ac:dyDescent="0.25">
      <c r="AO1292" s="135">
        <f>IF(B1285="Лікар загальної практики - сімейний лікар",S1292*Законод!$F$47,IF(B1285="Лікар-педіатр",S1292*Законод!$F$47,IF(B1285="Лікар-терапевт",S1292*Законод!$F$47,0)))</f>
        <v>0</v>
      </c>
    </row>
    <row r="1303" spans="40:41" x14ac:dyDescent="0.25">
      <c r="AN1303" s="135">
        <f>IF(B1298="Лікар загальної практики - сімейний лікар",G1303*Законод!$J$10+'01_Доходи'!H910*Законод!$K$10+'01_Доходи'!I910*Законод!$L$10+'01_Доходи'!J910*Законод!$M$10+'01_Доходи'!K910*Законод!$N$10,IF(B1298="Лікар-педіатр",G1303*Законод!$J$10+'01_Доходи'!H910*Законод!$K$10,IF(B1298="Лікар-терапевт",'01_Доходи'!I910*Законод!$L$10+'01_Доходи'!J910*Законод!$M$10+'01_Доходи'!K910*Законод!$N$10,0)))</f>
        <v>0</v>
      </c>
    </row>
    <row r="1305" spans="40:41" x14ac:dyDescent="0.25">
      <c r="AO1305" s="135">
        <f>IF(B1298="Лікар загальної практики - сімейний лікар",S1305*Законод!$F$47,IF(B1298="Лікар-педіатр",S1305*Законод!$F$47,IF(B1298="Лікар-терапевт",S1305*Законод!$F$47,0)))</f>
        <v>0</v>
      </c>
    </row>
    <row r="1316" spans="40:41" x14ac:dyDescent="0.25">
      <c r="AN1316" s="135">
        <f>IF(B1311="Лікар загальної практики - сімейний лікар",G1316*Законод!$J$10+'01_Доходи'!H919*Законод!$K$10+'01_Доходи'!I919*Законод!$L$10+'01_Доходи'!J919*Законод!$M$10+'01_Доходи'!K919*Законод!$N$10,IF(B1311="Лікар-педіатр",G1316*Законод!$J$10+'01_Доходи'!H919*Законод!$K$10,IF(B1311="Лікар-терапевт",'01_Доходи'!I919*Законод!$L$10+'01_Доходи'!J919*Законод!$M$10+'01_Доходи'!K919*Законод!$N$10,0)))</f>
        <v>0</v>
      </c>
    </row>
    <row r="1318" spans="40:41" x14ac:dyDescent="0.25">
      <c r="AO1318" s="135">
        <f>IF(B1311="Лікар загальної практики - сімейний лікар",S1318*Законод!$F$47,IF(B1311="Лікар-педіатр",S1318*Законод!$F$47,IF(B1311="Лікар-терапевт",S1318*Законод!$F$47,0)))</f>
        <v>0</v>
      </c>
    </row>
    <row r="1329" spans="40:41" x14ac:dyDescent="0.25">
      <c r="AN1329" s="135">
        <f>IF(B1324="Лікар загальної практики - сімейний лікар",G1329*Законод!$J$10+'01_Доходи'!H928*Законод!$K$10+'01_Доходи'!I928*Законод!$L$10+'01_Доходи'!J928*Законод!$M$10+'01_Доходи'!K928*Законод!$N$10,IF(B1324="Лікар-педіатр",G1329*Законод!$J$10+'01_Доходи'!H928*Законод!$K$10,IF(B1324="Лікар-терапевт",'01_Доходи'!I928*Законод!$L$10+'01_Доходи'!J928*Законод!$M$10+'01_Доходи'!K928*Законод!$N$10,0)))</f>
        <v>0</v>
      </c>
    </row>
    <row r="1331" spans="40:41" x14ac:dyDescent="0.25">
      <c r="AO1331" s="135">
        <f>IF(B1324="Лікар загальної практики - сімейний лікар",S1331*Законод!$F$47,IF(B1324="Лікар-педіатр",S1331*Законод!$F$47,IF(B1324="Лікар-терапевт",S1331*Законод!$F$47,0)))</f>
        <v>0</v>
      </c>
    </row>
  </sheetData>
  <mergeCells count="63">
    <mergeCell ref="B69:B72"/>
    <mergeCell ref="C70:C72"/>
    <mergeCell ref="D67:D68"/>
    <mergeCell ref="B15:J15"/>
    <mergeCell ref="B66:J66"/>
    <mergeCell ref="B49:J49"/>
    <mergeCell ref="B32:J32"/>
    <mergeCell ref="B60:B63"/>
    <mergeCell ref="B50:B51"/>
    <mergeCell ref="B43:B46"/>
    <mergeCell ref="C44:C46"/>
    <mergeCell ref="C53:C55"/>
    <mergeCell ref="C57:C59"/>
    <mergeCell ref="C19:C21"/>
    <mergeCell ref="C23:C25"/>
    <mergeCell ref="C27:C29"/>
    <mergeCell ref="B95:B96"/>
    <mergeCell ref="C95:C96"/>
    <mergeCell ref="C74:C76"/>
    <mergeCell ref="C78:C80"/>
    <mergeCell ref="B81:D81"/>
    <mergeCell ref="B93:N93"/>
    <mergeCell ref="D86:E86"/>
    <mergeCell ref="C86:C87"/>
    <mergeCell ref="B86:B87"/>
    <mergeCell ref="B73:B76"/>
    <mergeCell ref="B77:B80"/>
    <mergeCell ref="B84:N84"/>
    <mergeCell ref="D50:D51"/>
    <mergeCell ref="C50:C51"/>
    <mergeCell ref="B16:B17"/>
    <mergeCell ref="D16:D17"/>
    <mergeCell ref="C8:C9"/>
    <mergeCell ref="B8:B9"/>
    <mergeCell ref="C16:C17"/>
    <mergeCell ref="D8:D9"/>
    <mergeCell ref="C33:C34"/>
    <mergeCell ref="B30:D30"/>
    <mergeCell ref="B18:B21"/>
    <mergeCell ref="B22:B25"/>
    <mergeCell ref="B5:B6"/>
    <mergeCell ref="C5:C6"/>
    <mergeCell ref="C36:C38"/>
    <mergeCell ref="A1:M1"/>
    <mergeCell ref="B47:D47"/>
    <mergeCell ref="E8:I8"/>
    <mergeCell ref="J8:N8"/>
    <mergeCell ref="B102:N102"/>
    <mergeCell ref="B104:B105"/>
    <mergeCell ref="C104:C105"/>
    <mergeCell ref="B3:N3"/>
    <mergeCell ref="C40:C42"/>
    <mergeCell ref="B67:B68"/>
    <mergeCell ref="B35:B38"/>
    <mergeCell ref="B39:B42"/>
    <mergeCell ref="B52:B55"/>
    <mergeCell ref="B56:B59"/>
    <mergeCell ref="B26:B29"/>
    <mergeCell ref="B33:B34"/>
    <mergeCell ref="D33:D34"/>
    <mergeCell ref="C67:C68"/>
    <mergeCell ref="C61:C63"/>
    <mergeCell ref="B64:D64"/>
  </mergeCells>
  <conditionalFormatting sqref="C5">
    <cfRule type="notContainsBlanks" dxfId="1376" priority="1">
      <formula>LEN(TRIM(C5))&gt;0</formula>
    </cfRule>
  </conditionalFormatting>
  <dataValidations count="1">
    <dataValidation type="list" allowBlank="1" showInputMessage="1" showErrorMessage="1" sqref="C5" xr:uid="{6AA337D4-4035-4618-9D54-0CE9B23D64E5}">
      <formula1>$D$5:$D$6</formula1>
    </dataValidation>
  </dataValidations>
  <printOptions headings="1"/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AF8A0-FF89-4C51-921A-2BFB45346791}">
  <sheetPr>
    <tabColor rgb="FFFFFF00"/>
  </sheetPr>
  <dimension ref="A1:AR1424"/>
  <sheetViews>
    <sheetView showGridLines="0" zoomScale="60" zoomScaleNormal="60" workbookViewId="0">
      <selection activeCell="J10" sqref="J10"/>
    </sheetView>
  </sheetViews>
  <sheetFormatPr defaultColWidth="8.85546875" defaultRowHeight="15" outlineLevelCol="1" x14ac:dyDescent="0.25"/>
  <cols>
    <col min="1" max="1" width="17.85546875" style="134" customWidth="1"/>
    <col min="2" max="2" width="21.42578125" style="135" customWidth="1"/>
    <col min="3" max="3" width="32.85546875" style="135" customWidth="1"/>
    <col min="4" max="4" width="28.42578125" style="135" customWidth="1"/>
    <col min="5" max="5" width="30.5703125" style="135" customWidth="1"/>
    <col min="6" max="6" width="26.7109375" style="135" customWidth="1"/>
    <col min="7" max="7" width="27.7109375" style="135" customWidth="1" outlineLevel="1"/>
    <col min="8" max="8" width="28.42578125" style="135" customWidth="1" outlineLevel="1"/>
    <col min="9" max="9" width="27.5703125" style="135" customWidth="1" outlineLevel="1"/>
    <col min="10" max="10" width="29.28515625" style="135" customWidth="1" outlineLevel="1"/>
    <col min="11" max="11" width="25.28515625" style="135" customWidth="1" outlineLevel="1"/>
    <col min="12" max="12" width="29.85546875" style="138" customWidth="1"/>
    <col min="13" max="13" width="20.28515625" style="135" customWidth="1"/>
    <col min="14" max="15" width="15.28515625" style="135" customWidth="1" outlineLevel="1"/>
    <col min="16" max="16" width="23.140625" style="135" customWidth="1" outlineLevel="1"/>
    <col min="17" max="17" width="24.28515625" style="135" customWidth="1" outlineLevel="1"/>
    <col min="18" max="18" width="15.28515625" style="135" customWidth="1" outlineLevel="1"/>
    <col min="19" max="19" width="19.140625" style="138" customWidth="1"/>
    <col min="20" max="20" width="18.7109375" style="135" customWidth="1"/>
    <col min="21" max="21" width="15" style="135" customWidth="1" outlineLevel="1"/>
    <col min="22" max="22" width="20.28515625" style="135" customWidth="1" outlineLevel="1"/>
    <col min="23" max="23" width="19.85546875" style="135" customWidth="1" outlineLevel="1"/>
    <col min="24" max="25" width="15" style="135" customWidth="1" outlineLevel="1"/>
    <col min="26" max="26" width="18.7109375" style="138" customWidth="1"/>
    <col min="27" max="27" width="18.7109375" style="135" customWidth="1"/>
    <col min="28" max="28" width="17" style="135" customWidth="1" outlineLevel="1"/>
    <col min="29" max="29" width="21.42578125" style="135" customWidth="1" outlineLevel="1"/>
    <col min="30" max="32" width="17" style="135" customWidth="1" outlineLevel="1"/>
    <col min="33" max="33" width="22.28515625" style="138" customWidth="1"/>
    <col min="34" max="34" width="19.7109375" style="135" customWidth="1"/>
    <col min="35" max="35" width="53.7109375" style="135" customWidth="1"/>
    <col min="36" max="36" width="31.85546875" style="135" customWidth="1"/>
    <col min="37" max="37" width="37.42578125" style="135" customWidth="1"/>
    <col min="38" max="38" width="24.28515625" style="135" customWidth="1"/>
    <col min="39" max="39" width="34.7109375" style="139" customWidth="1"/>
    <col min="40" max="43" width="20.28515625" style="135" customWidth="1"/>
    <col min="44" max="44" width="20.28515625" style="140" customWidth="1"/>
    <col min="45" max="45" width="15.5703125" style="135" customWidth="1"/>
    <col min="46" max="50" width="16" style="135" customWidth="1"/>
    <col min="51" max="51" width="18.42578125" style="135" customWidth="1"/>
    <col min="52" max="56" width="13.7109375" style="135" customWidth="1"/>
    <col min="57" max="57" width="18.28515625" style="135" customWidth="1"/>
    <col min="58" max="63" width="15.5703125" style="135" customWidth="1"/>
    <col min="64" max="16384" width="8.85546875" style="135"/>
  </cols>
  <sheetData>
    <row r="1" spans="1:44" s="649" customFormat="1" ht="39" customHeight="1" x14ac:dyDescent="0.3">
      <c r="A1" s="719" t="s">
        <v>770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44" s="139" customFormat="1" ht="26.25" thickBot="1" x14ac:dyDescent="0.3">
      <c r="A2" s="145"/>
      <c r="E2" s="514"/>
      <c r="F2" s="514"/>
      <c r="G2" s="514"/>
      <c r="H2" s="514"/>
      <c r="I2" s="515"/>
      <c r="J2" s="515"/>
      <c r="K2" s="515"/>
      <c r="L2" s="515"/>
      <c r="M2" s="514"/>
      <c r="AR2" s="147"/>
    </row>
    <row r="3" spans="1:44" s="139" customFormat="1" ht="108.75" customHeight="1" thickTop="1" thickBot="1" x14ac:dyDescent="0.3">
      <c r="A3" s="145"/>
      <c r="B3" s="834" t="s">
        <v>205</v>
      </c>
      <c r="C3" s="835"/>
      <c r="D3" s="835"/>
      <c r="E3" s="835"/>
      <c r="F3" s="835"/>
      <c r="G3" s="835"/>
      <c r="H3" s="836"/>
      <c r="I3" s="514"/>
      <c r="K3" s="516"/>
      <c r="L3" s="516"/>
      <c r="M3" s="516"/>
      <c r="N3" s="516"/>
      <c r="O3" s="516"/>
      <c r="P3" s="516"/>
      <c r="Q3" s="516"/>
      <c r="R3" s="516"/>
      <c r="AR3" s="147"/>
    </row>
    <row r="4" spans="1:44" s="139" customFormat="1" ht="35.25" thickTop="1" x14ac:dyDescent="0.45">
      <c r="A4" s="145"/>
      <c r="B4" s="517"/>
      <c r="C4" s="517"/>
      <c r="D4" s="517"/>
      <c r="E4" s="517"/>
      <c r="F4" s="517"/>
      <c r="G4" s="517"/>
      <c r="H4" s="517"/>
      <c r="I4" s="514"/>
      <c r="K4" s="516"/>
      <c r="L4" s="516"/>
      <c r="M4" s="516"/>
      <c r="N4" s="516"/>
      <c r="O4" s="516"/>
      <c r="P4" s="516"/>
      <c r="Q4" s="516"/>
      <c r="R4" s="516"/>
      <c r="AR4" s="147"/>
    </row>
    <row r="5" spans="1:44" s="139" customFormat="1" ht="57" customHeight="1" x14ac:dyDescent="0.25">
      <c r="A5" s="145"/>
      <c r="B5" s="839" t="str">
        <f>'0_Загальне'!B7</f>
        <v>Офіційна повна назва надавача ПМД:</v>
      </c>
      <c r="C5" s="839"/>
      <c r="D5" s="839"/>
      <c r="E5" s="842">
        <f>'0_Загальне'!C7</f>
        <v>0</v>
      </c>
      <c r="F5" s="842"/>
      <c r="G5" s="842"/>
      <c r="H5" s="842"/>
      <c r="I5" s="514"/>
      <c r="K5" s="516"/>
      <c r="L5" s="516"/>
      <c r="M5" s="516"/>
      <c r="N5" s="516"/>
      <c r="O5" s="516"/>
      <c r="P5" s="516"/>
      <c r="Q5" s="516"/>
      <c r="R5" s="516"/>
      <c r="AR5" s="147"/>
    </row>
    <row r="6" spans="1:44" s="139" customFormat="1" ht="40.5" customHeight="1" x14ac:dyDescent="0.25">
      <c r="A6" s="145"/>
      <c r="B6" s="839" t="str">
        <f>'0_Загальне'!B28</f>
        <v>Плановий період (рік):</v>
      </c>
      <c r="C6" s="839"/>
      <c r="D6" s="839"/>
      <c r="E6" s="841">
        <f>'0_Загальне'!C28</f>
        <v>0</v>
      </c>
      <c r="F6" s="841"/>
      <c r="G6" s="841"/>
      <c r="H6" s="841"/>
      <c r="I6" s="514"/>
      <c r="K6" s="516"/>
      <c r="L6" s="516"/>
      <c r="M6" s="516"/>
      <c r="N6" s="516"/>
      <c r="O6" s="516"/>
      <c r="P6" s="516"/>
      <c r="Q6" s="516"/>
      <c r="R6" s="516"/>
      <c r="AR6" s="147"/>
    </row>
    <row r="7" spans="1:44" s="139" customFormat="1" ht="40.5" customHeight="1" x14ac:dyDescent="0.25">
      <c r="A7" s="145"/>
      <c r="B7" s="839" t="s">
        <v>490</v>
      </c>
      <c r="C7" s="839"/>
      <c r="D7" s="839"/>
      <c r="E7" s="840">
        <f>'0_Загальне'!C30</f>
        <v>0</v>
      </c>
      <c r="F7" s="841"/>
      <c r="G7" s="841"/>
      <c r="H7" s="841"/>
      <c r="I7" s="514"/>
      <c r="K7" s="516"/>
      <c r="L7" s="516"/>
      <c r="M7" s="516"/>
      <c r="N7" s="516"/>
      <c r="O7" s="516"/>
      <c r="P7" s="516"/>
      <c r="Q7" s="516"/>
      <c r="R7" s="516"/>
      <c r="AR7" s="147"/>
    </row>
    <row r="8" spans="1:44" s="139" customFormat="1" ht="27" x14ac:dyDescent="0.25">
      <c r="A8" s="145"/>
      <c r="B8" s="518"/>
      <c r="C8" s="518"/>
      <c r="D8" s="519"/>
      <c r="E8" s="519"/>
      <c r="F8" s="519"/>
      <c r="G8" s="519"/>
      <c r="H8" s="519"/>
      <c r="I8" s="514"/>
      <c r="K8" s="516"/>
      <c r="L8" s="516"/>
      <c r="M8" s="516"/>
      <c r="N8" s="516"/>
      <c r="O8" s="516"/>
      <c r="P8" s="516"/>
      <c r="Q8" s="516"/>
      <c r="R8" s="516"/>
      <c r="AR8" s="147"/>
    </row>
    <row r="9" spans="1:44" s="139" customFormat="1" ht="44.25" customHeight="1" x14ac:dyDescent="0.25">
      <c r="A9" s="145"/>
      <c r="B9" s="843" t="s">
        <v>628</v>
      </c>
      <c r="C9" s="843"/>
      <c r="D9" s="843"/>
      <c r="E9" s="843"/>
      <c r="F9" s="843"/>
      <c r="G9" s="843"/>
      <c r="H9" s="843"/>
      <c r="I9" s="843"/>
      <c r="AM9" s="143"/>
      <c r="AR9" s="147"/>
    </row>
    <row r="10" spans="1:44" s="139" customFormat="1" ht="93" customHeight="1" x14ac:dyDescent="0.25">
      <c r="A10" s="145"/>
      <c r="B10" s="837" t="s">
        <v>10</v>
      </c>
      <c r="C10" s="837"/>
      <c r="D10" s="837"/>
      <c r="E10" s="550" t="s">
        <v>615</v>
      </c>
      <c r="F10" s="550" t="s">
        <v>616</v>
      </c>
      <c r="G10" s="550" t="s">
        <v>617</v>
      </c>
      <c r="H10" s="550" t="s">
        <v>618</v>
      </c>
      <c r="I10" s="550" t="s">
        <v>619</v>
      </c>
      <c r="AR10" s="147"/>
    </row>
    <row r="11" spans="1:44" s="139" customFormat="1" ht="90" customHeight="1" x14ac:dyDescent="0.25">
      <c r="A11" s="145"/>
      <c r="B11" s="740" t="s">
        <v>629</v>
      </c>
      <c r="C11" s="741"/>
      <c r="D11" s="742"/>
      <c r="E11" s="557">
        <f>AN1331+D1343</f>
        <v>0</v>
      </c>
      <c r="F11" s="557">
        <f>AO1331+H1343</f>
        <v>0</v>
      </c>
      <c r="G11" s="557">
        <f>AP1331+L1343</f>
        <v>0</v>
      </c>
      <c r="H11" s="557">
        <f>AQ1331+P1343+D1352</f>
        <v>0</v>
      </c>
      <c r="I11" s="558">
        <f t="shared" ref="I11:I16" si="0">SUM(E11:H11)</f>
        <v>0</v>
      </c>
      <c r="P11" s="144" t="s">
        <v>41</v>
      </c>
      <c r="Q11" s="144"/>
      <c r="AR11" s="147"/>
    </row>
    <row r="12" spans="1:44" s="139" customFormat="1" ht="141" customHeight="1" x14ac:dyDescent="0.25">
      <c r="A12" s="145"/>
      <c r="B12" s="740" t="s">
        <v>639</v>
      </c>
      <c r="C12" s="741"/>
      <c r="D12" s="742"/>
      <c r="E12" s="557">
        <f>H1361</f>
        <v>0</v>
      </c>
      <c r="F12" s="557">
        <f>H1365</f>
        <v>0</v>
      </c>
      <c r="G12" s="557">
        <f>H1369</f>
        <v>0</v>
      </c>
      <c r="H12" s="557">
        <f>H1373</f>
        <v>0</v>
      </c>
      <c r="I12" s="558">
        <f t="shared" si="0"/>
        <v>0</v>
      </c>
      <c r="P12" s="144"/>
      <c r="Q12" s="144"/>
      <c r="AR12" s="147"/>
    </row>
    <row r="13" spans="1:44" s="139" customFormat="1" ht="91.5" customHeight="1" x14ac:dyDescent="0.25">
      <c r="A13" s="145"/>
      <c r="B13" s="740" t="s">
        <v>647</v>
      </c>
      <c r="C13" s="741"/>
      <c r="D13" s="742"/>
      <c r="E13" s="557">
        <f>D1380</f>
        <v>0</v>
      </c>
      <c r="F13" s="557">
        <f>D1381</f>
        <v>0</v>
      </c>
      <c r="G13" s="557">
        <f>D1382</f>
        <v>0</v>
      </c>
      <c r="H13" s="557">
        <f>D1383</f>
        <v>0</v>
      </c>
      <c r="I13" s="558">
        <f t="shared" si="0"/>
        <v>0</v>
      </c>
      <c r="P13" s="144"/>
      <c r="Q13" s="144"/>
      <c r="AR13" s="147"/>
    </row>
    <row r="14" spans="1:44" s="139" customFormat="1" ht="114" customHeight="1" x14ac:dyDescent="0.25">
      <c r="A14" s="145"/>
      <c r="B14" s="740" t="s">
        <v>801</v>
      </c>
      <c r="C14" s="741"/>
      <c r="D14" s="742"/>
      <c r="E14" s="557">
        <f>D1389</f>
        <v>0</v>
      </c>
      <c r="F14" s="557">
        <f>D1390</f>
        <v>0</v>
      </c>
      <c r="G14" s="557">
        <f>D1391</f>
        <v>0</v>
      </c>
      <c r="H14" s="557">
        <f>D1392</f>
        <v>0</v>
      </c>
      <c r="I14" s="558">
        <f t="shared" si="0"/>
        <v>0</v>
      </c>
      <c r="P14" s="144"/>
      <c r="Q14" s="144"/>
      <c r="AR14" s="147"/>
    </row>
    <row r="15" spans="1:44" s="139" customFormat="1" ht="99.75" customHeight="1" x14ac:dyDescent="0.25">
      <c r="A15" s="145"/>
      <c r="B15" s="740" t="s">
        <v>648</v>
      </c>
      <c r="C15" s="741"/>
      <c r="D15" s="742"/>
      <c r="E15" s="557">
        <f>K1399</f>
        <v>0</v>
      </c>
      <c r="F15" s="557">
        <f>K1400</f>
        <v>0</v>
      </c>
      <c r="G15" s="557">
        <f>K1401</f>
        <v>0</v>
      </c>
      <c r="H15" s="557">
        <f>K1402</f>
        <v>0</v>
      </c>
      <c r="I15" s="558">
        <f t="shared" si="0"/>
        <v>0</v>
      </c>
      <c r="N15"/>
      <c r="P15" s="144"/>
      <c r="Q15" s="144"/>
      <c r="AR15" s="147"/>
    </row>
    <row r="16" spans="1:44" s="139" customFormat="1" ht="73.900000000000006" customHeight="1" x14ac:dyDescent="0.25">
      <c r="A16" s="145"/>
      <c r="B16" s="740" t="s">
        <v>659</v>
      </c>
      <c r="C16" s="741"/>
      <c r="D16" s="742"/>
      <c r="E16" s="557">
        <f>D1424</f>
        <v>0</v>
      </c>
      <c r="F16" s="557">
        <f>E1424</f>
        <v>0</v>
      </c>
      <c r="G16" s="557">
        <f>F1424</f>
        <v>0</v>
      </c>
      <c r="H16" s="557">
        <f>G1424</f>
        <v>0</v>
      </c>
      <c r="I16" s="558">
        <f t="shared" si="0"/>
        <v>0</v>
      </c>
      <c r="P16" s="144" t="s">
        <v>40</v>
      </c>
      <c r="Q16" s="144"/>
      <c r="AR16" s="147"/>
    </row>
    <row r="17" spans="1:44" s="139" customFormat="1" ht="69" customHeight="1" x14ac:dyDescent="0.25">
      <c r="A17" s="145"/>
      <c r="B17" s="838" t="s">
        <v>620</v>
      </c>
      <c r="C17" s="838"/>
      <c r="D17" s="838"/>
      <c r="E17" s="558">
        <f>SUM(E11:E16)</f>
        <v>0</v>
      </c>
      <c r="F17" s="558">
        <f>SUM(F11:F16)</f>
        <v>0</v>
      </c>
      <c r="G17" s="558">
        <f>SUM(G11:G16)</f>
        <v>0</v>
      </c>
      <c r="H17" s="558">
        <f>SUM(H11:H16)</f>
        <v>0</v>
      </c>
      <c r="I17" s="558">
        <f>SUM(I11:I16)</f>
        <v>0</v>
      </c>
      <c r="AR17" s="147"/>
    </row>
    <row r="18" spans="1:44" s="139" customFormat="1" ht="34.9" customHeight="1" x14ac:dyDescent="0.25">
      <c r="A18" s="145"/>
      <c r="B18" s="146"/>
      <c r="AR18" s="147"/>
    </row>
    <row r="19" spans="1:44" s="139" customFormat="1" ht="60.75" customHeight="1" x14ac:dyDescent="0.25">
      <c r="A19" s="145"/>
      <c r="B19" s="739" t="s">
        <v>621</v>
      </c>
      <c r="C19" s="739"/>
      <c r="D19" s="739"/>
      <c r="E19" s="739"/>
      <c r="F19" s="739"/>
      <c r="G19" s="739"/>
      <c r="H19" s="739"/>
      <c r="I19" s="739"/>
      <c r="J19" s="739"/>
      <c r="K19" s="739"/>
      <c r="L19" s="739"/>
      <c r="M19" s="739"/>
      <c r="N19" s="739"/>
      <c r="O19" s="739"/>
      <c r="P19" s="739"/>
      <c r="Q19" s="739"/>
      <c r="R19" s="739"/>
      <c r="S19" s="739"/>
      <c r="T19" s="739"/>
      <c r="U19" s="739"/>
      <c r="V19" s="739"/>
      <c r="W19" s="739"/>
      <c r="X19" s="739"/>
      <c r="Y19" s="739"/>
      <c r="Z19" s="739"/>
      <c r="AA19" s="739"/>
      <c r="AB19" s="739"/>
      <c r="AC19" s="739"/>
      <c r="AG19" s="138"/>
      <c r="AR19" s="147"/>
    </row>
    <row r="20" spans="1:44" s="139" customFormat="1" ht="34.9" customHeight="1" x14ac:dyDescent="0.25">
      <c r="A20" s="145"/>
      <c r="B20" s="146"/>
      <c r="L20" s="138"/>
      <c r="S20" s="138"/>
      <c r="Z20" s="138"/>
      <c r="AG20" s="138"/>
      <c r="AR20" s="147"/>
    </row>
    <row r="21" spans="1:44" s="149" customFormat="1" ht="34.9" customHeight="1" x14ac:dyDescent="0.45">
      <c r="A21" s="148"/>
      <c r="B21" s="827" t="s">
        <v>636</v>
      </c>
      <c r="C21" s="827"/>
      <c r="D21" s="827"/>
      <c r="E21" s="827"/>
      <c r="F21" s="827" t="s">
        <v>185</v>
      </c>
      <c r="G21" s="827"/>
      <c r="H21" s="827"/>
      <c r="I21" s="827"/>
      <c r="J21" s="827"/>
      <c r="K21" s="825" t="s">
        <v>437</v>
      </c>
      <c r="L21" s="827" t="s">
        <v>186</v>
      </c>
      <c r="M21" s="827"/>
      <c r="N21" s="827"/>
      <c r="O21" s="827"/>
      <c r="P21" s="827"/>
      <c r="Q21" s="825" t="s">
        <v>438</v>
      </c>
      <c r="R21" s="827" t="s">
        <v>187</v>
      </c>
      <c r="S21" s="827"/>
      <c r="T21" s="827"/>
      <c r="U21" s="827"/>
      <c r="V21" s="827"/>
      <c r="W21" s="825" t="s">
        <v>439</v>
      </c>
      <c r="X21" s="827" t="s">
        <v>188</v>
      </c>
      <c r="Y21" s="827"/>
      <c r="Z21" s="827"/>
      <c r="AA21" s="827"/>
      <c r="AB21" s="827"/>
      <c r="AC21" s="825" t="s">
        <v>440</v>
      </c>
      <c r="AG21" s="150"/>
      <c r="AR21" s="151"/>
    </row>
    <row r="22" spans="1:44" s="153" customFormat="1" ht="45.6" customHeight="1" x14ac:dyDescent="0.4">
      <c r="A22" s="152"/>
      <c r="B22" s="827"/>
      <c r="C22" s="827"/>
      <c r="D22" s="827"/>
      <c r="E22" s="827"/>
      <c r="F22" s="541" t="s">
        <v>143</v>
      </c>
      <c r="G22" s="541" t="s">
        <v>144</v>
      </c>
      <c r="H22" s="541" t="s">
        <v>145</v>
      </c>
      <c r="I22" s="541" t="s">
        <v>146</v>
      </c>
      <c r="J22" s="541" t="s">
        <v>147</v>
      </c>
      <c r="K22" s="825"/>
      <c r="L22" s="542" t="s">
        <v>143</v>
      </c>
      <c r="M22" s="541" t="s">
        <v>144</v>
      </c>
      <c r="N22" s="541" t="s">
        <v>145</v>
      </c>
      <c r="O22" s="541" t="s">
        <v>146</v>
      </c>
      <c r="P22" s="541" t="s">
        <v>147</v>
      </c>
      <c r="Q22" s="825"/>
      <c r="R22" s="541" t="s">
        <v>143</v>
      </c>
      <c r="S22" s="541" t="s">
        <v>144</v>
      </c>
      <c r="T22" s="541" t="s">
        <v>145</v>
      </c>
      <c r="U22" s="541" t="s">
        <v>146</v>
      </c>
      <c r="V22" s="541" t="s">
        <v>147</v>
      </c>
      <c r="W22" s="825"/>
      <c r="X22" s="541" t="s">
        <v>143</v>
      </c>
      <c r="Y22" s="541" t="s">
        <v>144</v>
      </c>
      <c r="Z22" s="542" t="s">
        <v>145</v>
      </c>
      <c r="AA22" s="541" t="s">
        <v>146</v>
      </c>
      <c r="AB22" s="541" t="s">
        <v>147</v>
      </c>
      <c r="AC22" s="825"/>
      <c r="AG22" s="154"/>
      <c r="AR22" s="155"/>
    </row>
    <row r="23" spans="1:44" s="139" customFormat="1" ht="61.5" customHeight="1" x14ac:dyDescent="0.25">
      <c r="B23" s="828" t="s">
        <v>631</v>
      </c>
      <c r="C23" s="828"/>
      <c r="D23" s="828"/>
      <c r="E23" s="828"/>
      <c r="F23" s="156">
        <f>G1331+G1332</f>
        <v>0</v>
      </c>
      <c r="G23" s="156">
        <f>H1331+H1332</f>
        <v>0</v>
      </c>
      <c r="H23" s="156">
        <f>I1331+I1332</f>
        <v>0</v>
      </c>
      <c r="I23" s="156">
        <f>J1331+J1332</f>
        <v>0</v>
      </c>
      <c r="J23" s="156">
        <f>K1331+K1332</f>
        <v>0</v>
      </c>
      <c r="K23" s="156">
        <f>SUM(F23:J23)</f>
        <v>0</v>
      </c>
      <c r="L23" s="156">
        <f>N1331+N1332</f>
        <v>0</v>
      </c>
      <c r="M23" s="156">
        <f>O1331+O1332</f>
        <v>0</v>
      </c>
      <c r="N23" s="156">
        <f>P1331+P1332</f>
        <v>0</v>
      </c>
      <c r="O23" s="156">
        <f>Q1331+Q1332</f>
        <v>0</v>
      </c>
      <c r="P23" s="156">
        <f>R1331+R1332</f>
        <v>0</v>
      </c>
      <c r="Q23" s="156">
        <f>SUM(L23:P23)</f>
        <v>0</v>
      </c>
      <c r="R23" s="156">
        <f>U1331+U1332</f>
        <v>0</v>
      </c>
      <c r="S23" s="156">
        <f>V1331+V1332</f>
        <v>0</v>
      </c>
      <c r="T23" s="156">
        <f>W1331+W1332</f>
        <v>0</v>
      </c>
      <c r="U23" s="156">
        <f>X1331+X1332</f>
        <v>0</v>
      </c>
      <c r="V23" s="156">
        <f>Y1331+Y1332</f>
        <v>0</v>
      </c>
      <c r="W23" s="156">
        <f>SUM(R23:V23)</f>
        <v>0</v>
      </c>
      <c r="X23" s="156">
        <f>AB1331+AB1332</f>
        <v>0</v>
      </c>
      <c r="Y23" s="156">
        <f>AC1331+AC1332</f>
        <v>0</v>
      </c>
      <c r="Z23" s="156">
        <f>AD1331+AD1332</f>
        <v>0</v>
      </c>
      <c r="AA23" s="156">
        <f>AE1331+AE1332</f>
        <v>0</v>
      </c>
      <c r="AB23" s="156">
        <f>AF1331+AF1332</f>
        <v>0</v>
      </c>
      <c r="AC23" s="156">
        <f>SUM(X23:AB23)</f>
        <v>0</v>
      </c>
      <c r="AG23" s="138"/>
      <c r="AR23" s="147"/>
    </row>
    <row r="24" spans="1:44" s="139" customFormat="1" ht="57.6" customHeight="1" x14ac:dyDescent="0.25">
      <c r="B24" s="828" t="s">
        <v>632</v>
      </c>
      <c r="C24" s="828"/>
      <c r="D24" s="828"/>
      <c r="E24" s="828"/>
      <c r="F24" s="156">
        <f>G1333+G1334</f>
        <v>0</v>
      </c>
      <c r="G24" s="156">
        <f>H1333+H1334</f>
        <v>0</v>
      </c>
      <c r="H24" s="156">
        <f>I1333+I1334</f>
        <v>0</v>
      </c>
      <c r="I24" s="156">
        <f>J1333+J1334</f>
        <v>0</v>
      </c>
      <c r="J24" s="156">
        <f>K1333+K1334</f>
        <v>0</v>
      </c>
      <c r="K24" s="156">
        <f>SUM(F24:J24)</f>
        <v>0</v>
      </c>
      <c r="L24" s="156">
        <f>N1333+N1334</f>
        <v>0</v>
      </c>
      <c r="M24" s="156">
        <f>O1333+O1334</f>
        <v>0</v>
      </c>
      <c r="N24" s="156">
        <f>P1333+P1334</f>
        <v>0</v>
      </c>
      <c r="O24" s="156">
        <f>Q1333+Q1334</f>
        <v>0</v>
      </c>
      <c r="P24" s="156">
        <f>R1333+R1334</f>
        <v>0</v>
      </c>
      <c r="Q24" s="156">
        <f>SUM(L24:P24)</f>
        <v>0</v>
      </c>
      <c r="R24" s="156">
        <f>U1333+U1334</f>
        <v>0</v>
      </c>
      <c r="S24" s="156">
        <f>V1333+V1334</f>
        <v>0</v>
      </c>
      <c r="T24" s="156">
        <f>W1333+W1334</f>
        <v>0</v>
      </c>
      <c r="U24" s="156">
        <f>X1333+X1334</f>
        <v>0</v>
      </c>
      <c r="V24" s="156">
        <f>Y933+Y934</f>
        <v>0</v>
      </c>
      <c r="W24" s="156">
        <f>SUM(R24:V24)</f>
        <v>0</v>
      </c>
      <c r="X24" s="156">
        <f>AB1333+AB1334</f>
        <v>0</v>
      </c>
      <c r="Y24" s="156">
        <f>AC1333+AC1334</f>
        <v>0</v>
      </c>
      <c r="Z24" s="156">
        <f>AD1333+AD1334</f>
        <v>0</v>
      </c>
      <c r="AA24" s="156">
        <f>AE1333+AE1334</f>
        <v>0</v>
      </c>
      <c r="AB24" s="156">
        <f>AF1333+AF1334</f>
        <v>0</v>
      </c>
      <c r="AC24" s="156">
        <f>SUM(X24:AB24)</f>
        <v>0</v>
      </c>
      <c r="AG24" s="138"/>
      <c r="AR24" s="147"/>
    </row>
    <row r="25" spans="1:44" s="139" customFormat="1" ht="82.5" customHeight="1" x14ac:dyDescent="0.25">
      <c r="B25" s="828" t="s">
        <v>633</v>
      </c>
      <c r="C25" s="828"/>
      <c r="D25" s="828"/>
      <c r="E25" s="828"/>
      <c r="F25" s="157">
        <f>F24*Законод!J10</f>
        <v>0</v>
      </c>
      <c r="G25" s="157">
        <f>G24*Законод!K10</f>
        <v>0</v>
      </c>
      <c r="H25" s="157">
        <f>H24*Законод!L10</f>
        <v>0</v>
      </c>
      <c r="I25" s="157">
        <f>I24*Законод!M10</f>
        <v>0</v>
      </c>
      <c r="J25" s="157">
        <f>J24*Законод!N10</f>
        <v>0</v>
      </c>
      <c r="K25" s="157">
        <f>SUM(F25:J25)</f>
        <v>0</v>
      </c>
      <c r="L25" s="157">
        <f>L24*Законод!J11</f>
        <v>0</v>
      </c>
      <c r="M25" s="157">
        <f>M24*Законод!K11</f>
        <v>0</v>
      </c>
      <c r="N25" s="157">
        <f>N24*Законод!L11</f>
        <v>0</v>
      </c>
      <c r="O25" s="157">
        <f>O24*Законод!M11</f>
        <v>0</v>
      </c>
      <c r="P25" s="157">
        <f>P24*Законод!N11</f>
        <v>0</v>
      </c>
      <c r="Q25" s="157">
        <f>SUM(L25:P25)</f>
        <v>0</v>
      </c>
      <c r="R25" s="157">
        <f>R24*Законод!J12</f>
        <v>0</v>
      </c>
      <c r="S25" s="157">
        <f>S24*Законод!K12</f>
        <v>0</v>
      </c>
      <c r="T25" s="157">
        <f>T24*Законод!L12</f>
        <v>0</v>
      </c>
      <c r="U25" s="157">
        <f>U24*Законод!M12</f>
        <v>0</v>
      </c>
      <c r="V25" s="157">
        <f>V24*Законод!N12</f>
        <v>0</v>
      </c>
      <c r="W25" s="157">
        <f>SUM(R25:V25)</f>
        <v>0</v>
      </c>
      <c r="X25" s="157">
        <f>X24*Законод!J13</f>
        <v>0</v>
      </c>
      <c r="Y25" s="157">
        <f>Y24*Законод!K13</f>
        <v>0</v>
      </c>
      <c r="Z25" s="157">
        <f>Z24*Законод!L13</f>
        <v>0</v>
      </c>
      <c r="AA25" s="157">
        <f>AA24*Законод!M13</f>
        <v>0</v>
      </c>
      <c r="AB25" s="157">
        <f>AB24*Законод!N13</f>
        <v>0</v>
      </c>
      <c r="AC25" s="157">
        <f>SUM(X25:AB25)</f>
        <v>0</v>
      </c>
      <c r="AG25" s="138"/>
      <c r="AR25" s="147"/>
    </row>
    <row r="26" spans="1:44" s="159" customFormat="1" ht="57.6" customHeight="1" x14ac:dyDescent="0.4">
      <c r="A26" s="158"/>
      <c r="B26" s="828" t="s">
        <v>634</v>
      </c>
      <c r="C26" s="828"/>
      <c r="D26" s="828"/>
      <c r="E26" s="828"/>
      <c r="F26" s="826" t="s">
        <v>159</v>
      </c>
      <c r="G26" s="826"/>
      <c r="H26" s="826"/>
      <c r="I26" s="826"/>
      <c r="J26" s="826"/>
      <c r="K26" s="156">
        <f>SUM(L38:L39)+SUM(L47:L48)+SUM(L56:L57)+SUM(L65:L66)+SUM(L74:L75)+SUM(L83:L84)+SUM(L92:L93)+SUM(L101:L102)+SUM(L110:L111)+SUM(L119:L120)+SUM(L128:L129)+SUM(L137:L138)+SUM(L146:L147)+SUM(L155:L156)+SUM(L164:L165)+SUM(L173:L174)+SUM(L182:L183)+SUM(L191:L192)+SUM(L200:L201)+SUM(L209:L210)+SUM(L218:L219)+SUM(L227:L228)+SUM(L236:L237)+SUM(L245:L246)+SUM(L254:L255)+SUM(L263:L264)+SUM(L272:L273)+SUM(L281:L282)+SUM(L290:L291)+SUM(L299:L300)+SUM(L308:L309)+SUM(L317:L318)+SUM(L326:L327)+SUM(L335:L336)+SUM(L344:L345)+SUM(L353:L354)+SUM(L362:L363)+SUM(L371:L372)+SUM(L380:L381)+SUM(L389:L390)+SUM(L398:L399)+SUM(L407:L408)+SUM(L416:L417)+SUM(L425:L426)+SUM(L434:L435)+SUM(L443:L444)+SUM(L452:L453)+SUM(L461:L462)+SUM(L470:L471)+SUM(L479:L480)+SUM(L488:L489)+SUM(L497:L498)+SUM(L506:L507)+SUM(L515:L516)+SUM(L524:L525)+SUM(L533:L534)+SUM(L542:L543)+SUM(L551:L552)+SUM(L560:L561)+SUM(L569:L570)+SUM(L578:L579)+SUM(L587:L588)+SUM(L596:L597)+SUM(L605:L606)+SUM(L614:L615)+SUM(L623:L624)+SUM(L632:L633)+SUM(L641:L642)+SUM(L650:L651)+SUM(L659:L660)+SUM(L668:L669)+SUM(L677:L678)+SUM(L686:L687)+SUM(L695:L696)+SUM(L704:L706)+SUM(L713:L714)+SUM(L722:L723)+SUM(L731:L732)+SUM(L740:L741)+SUM(L749:L750)+SUM(L758:L759)+SUM(L767:L768)+SUM(L776:L777)+SUM(L785:L786)+SUM(L794:L795)+SUM(L803:L804)+SUM(L812:L813)+SUM(L821:L822)+SUM(L830:L831)+SUM(L839:L840)+SUM(L848:L849)+SUM(L857:L858)+SUM(L866:L867)+SUM(L875:L876)+SUM(L884:L885)+SUM(L893:L894)+SUM(L902:L903)+SUM(L911:L912)+SUM(L920:L921)+SUM(L929:L930)</f>
        <v>0</v>
      </c>
      <c r="L26" s="826" t="s">
        <v>159</v>
      </c>
      <c r="M26" s="826"/>
      <c r="N26" s="826"/>
      <c r="O26" s="826"/>
      <c r="P26" s="826"/>
      <c r="Q26" s="156">
        <f>SUM(S38:S39)+SUM(S47:S48)+SUM(S56:S57)+SUM(S65:S66)+SUM(S74:S75)+SUM(S83:S84)+SUM(S92:S93)+SUM(S101:S102)+SUM(S110:S111)+SUM(S119:S120)+SUM(S128:S129)+SUM(S137:S138)+SUM(S146:S147)+SUM(S155:S156)+SUM(S164:S165)+SUM(S173:S174)+SUM(S182:S183)+SUM(S191:S192)+SUM(S200:S201)+SUM(S209:S210)+SUM(S218:S219)+SUM(S227:S228)+SUM(S236:S237)+SUM(S245:S246)+SUM(S254:S255)+SUM(S263:S264)+SUM(S272:S273)+SUM(S281:S282)+SUM(S290:S291)+SUM(S299:S300)+SUM(S308:S309)+SUM(S317:S318)+SUM(S326:S327)+SUM(S335:S336)+SUM(S344:S345)+SUM(S353:S354)+SUM(S362:S363)+SUM(S371:S372)+SUM(S380:S381)+SUM(S389:S390)+SUM(S398:S399)+SUM(S407:S408)+SUM(S416:S417)+SUM(S425:S426)+SUM(S434:S435)+SUM(S443:S444)+SUM(S452:S453)+SUM(S461:S462)+SUM(S470:S471)+SUM(S479:S480)+SUM(S488:S489)+SUM(S497:S498)+SUM(S506:S507)+SUM(S515:S516)+SUM(S524:S525)+SUM(S533:S534)+SUM(S542:S543)+SUM(S551:S552)+SUM(S560:S561)+SUM(S569:S570)+SUM(S578:S579)+SUM(S587:S588)+SUM(S596:S597)+SUM(S605:S606)+SUM(S614:S615)+SUM(S623:S624)+SUM(S632:S633)+SUM(S641:S642)+SUM(S650:S651)+SUM(S659:S660)+SUM(S668:S669)+SUM(S677:S678)+SUM(S686:S687)+SUM(S695:S696)+SUM(S704:S706)+SUM(S713:S714)+SUM(S722:S723)+SUM(S731:S732)+SUM(S740:S741)+SUM(S749:S750)+SUM(S758:S759)+SUM(S767:S768)+SUM(S776:S777)+SUM(S785:S786)+SUM(S794:S795)+SUM(S803:S804)+SUM(S812:S813)+SUM(S821:S822)+SUM(S830:S831)+SUM(S839:S840)+SUM(S848:S849)+SUM(S857:S858)+SUM(S866:S867)+SUM(S875:S876)+SUM(S884:S885)+SUM(S893:S894)+SUM(S902:S903)+SUM(S911:S912)+SUM(S920:S921)+SUM(S929:S930)</f>
        <v>0</v>
      </c>
      <c r="R26" s="826" t="s">
        <v>159</v>
      </c>
      <c r="S26" s="826"/>
      <c r="T26" s="826"/>
      <c r="U26" s="826"/>
      <c r="V26" s="826"/>
      <c r="W26" s="156">
        <f>SUM(Z38:Z39)+SUM(Z47:Z48)+SUM(Z56:Z57)+SUM(Z65:Z66)+SUM(Z74:Z75)+SUM(Z83:Z84)+SUM(Z92:Z93)+SUM(Z101:Z102)+SUM(Z110:Z111)+SUM(Z119:Z120)+SUM(Z128:Z129)+SUM(Z137:Z138)+SUM(Z146:Z147)+SUM(Z155:Z156)+SUM(Z164:Z165)+SUM(Z173:Z174)+SUM(Z182:Z183)+SUM(Z191:Z192)+SUM(Z200:Z201)+SUM(Z209:Z210)+SUM(Z218:Z219)+SUM(Z227:Z228)+SUM(Z236:Z237)+SUM(Z245:Z246)+SUM(Z254:Z255)+SUM(Z263:Z264)+SUM(Z272:Z273)+SUM(Z281:Z282)+SUM(Z290:Z291)+SUM(Z299:Z300)+SUM(Z308:Z309)+SUM(Z317:Z318)+SUM(Z326:Z327)+SUM(Z335:Z336)+SUM(Z344:Z345)+SUM(Z353:Z354)+SUM(Z362:Z363)+SUM(Z371:Z372)+SUM(Z380:Z381)+SUM(Z389:Z390)+SUM(Z398:Z399)+SUM(Z407:Z408)+SUM(Z416:Z417)+SUM(Z425:Z426)+SUM(Z434:Z435)+SUM(Z443:Z444)+SUM(Z452:Z453)+SUM(Z461:Z462)+SUM(Z470:Z471)+SUM(Z479:Z480)+SUM(Z488:Z489)+SUM(Z497:Z498)+SUM(Z506:Z507)+SUM(Z515:Z516)+SUM(Z524:Z525)+SUM(Z533:Z534)+SUM(Z542:Z543)+SUM(Z551:Z552)+SUM(Z560:Z561)+SUM(Z569:Z570)+SUM(Z578:Z579)+SUM(Z587:Z588)+SUM(Z596:Z597)+SUM(Z605:Z606)+SUM(Z614:Z615)+SUM(Z623:Z624)+SUM(Z632:Z633)+SUM(Z641:Z642)+SUM(Z650:Z651)+SUM(Z659:Z660)+SUM(Z668:Z669)+SUM(Z677:Z678)+SUM(Z686:Z687)+SUM(Z695:Z696)+SUM(Z704:Z706)+SUM(Z713:Z714)+SUM(Z722:Z723)+SUM(Z731:Z732)+SUM(Z740:Z741)+SUM(Z749:Z750)+SUM(Z758:Z759)+SUM(Z767:Z768)+SUM(Z776:Z777)+SUM(Z785:Z786)+SUM(Z794:Z795)+SUM(Z803:Z804)+SUM(Z812:Z813)+SUM(Z821:Z822)+SUM(Z830:Z831)+SUM(Z839:Z840)+SUM(Z848:Z849)+SUM(Z857:Z858)+SUM(Z866:Z867)+SUM(Z875:Z876)+SUM(Z884:Z885)+SUM(Z893:Z894)+SUM(Z902:Z903)+SUM(Z911:Z912)+SUM(Z920:Z921)+SUM(Z929:Z930)</f>
        <v>0</v>
      </c>
      <c r="X26" s="826" t="s">
        <v>159</v>
      </c>
      <c r="Y26" s="826"/>
      <c r="Z26" s="826"/>
      <c r="AA26" s="826"/>
      <c r="AB26" s="826"/>
      <c r="AC26" s="156">
        <f>SUM(AG38:AG39)+SUM(AG47:AG48)+SUM(AG56:AG57)+SUM(AG65:AG66)+SUM(AG74:AG75)+SUM(AG83:AG84)+SUM(AG92:AG93)+SUM(AG101:AG102)+SUM(AG110:AG111)+SUM(AG119:AG120)+SUM(AG128:AG129)+SUM(AG137:AG138)+SUM(AG146:AG147)+SUM(AG155:AG156)+SUM(AG164:AG165)+SUM(AG173:AG174)+SUM(AG182:AG183)+SUM(AG191:AG192)+SUM(AG200:AG201)+SUM(AG209:AG210)+SUM(AG218:AG219)+SUM(AG227:AG228)+SUM(AG236:AG237)+SUM(AG245:AG246)+SUM(AG254:AG255)+SUM(AG263:AG264)+SUM(AG272:AG273)+SUM(AG281:AG282)+SUM(AG290:AG291)+SUM(AG299:AG300)+SUM(AG308:AG309)+SUM(AG317:AG318)+SUM(AG326:AG327)+SUM(AG335:AG336)+SUM(AG344:AG345)+SUM(AG353:AG354)+SUM(AG362:AG363)+SUM(AG371:AG372)+SUM(AG380:AG381)+SUM(AG389:AG390)+SUM(AG398:AG399)+SUM(AG407:AG408)+SUM(AG416:AG417)+SUM(AG425:AG426)+SUM(AG434:AG435)+SUM(AG443:AG444)+SUM(AG452:AG453)+SUM(AG461:AG462)+SUM(AG470:AG471)+SUM(AG479:AG480)+SUM(AG488:AG489)+SUM(AG497:AG498)+SUM(AG506:AG507)+SUM(AG515:AG516)+SUM(AG524:AG525)+SUM(AG533:AG534)+SUM(AG542:AG543)+SUM(AG551:AG552)+SUM(AG560:AG561)+SUM(AG569:AG570)+SUM(AG578:AG579)+SUM(AG587:AG588)+SUM(AG596:AG597)+SUM(AG605:AG606)+SUM(AG614:AG615)+SUM(AG623:AG624)+SUM(AG632:AG633)+SUM(AG641:AG642)+SUM(AG650:AG651)+SUM(AG659:AG660)+SUM(AG668:AG669)+SUM(AG677:AG678)+SUM(AG686:AG687)+SUM(AG695:AG696)+SUM(AG704:AG706)+SUM(AG713:AG714)+SUM(AG722:AG723)+SUM(AG731:AG732)+SUM(AG740:AG741)+SUM(AG749:AG750)+SUM(AG758:AG759)+SUM(AG767:AG768)+SUM(AG776:AG777)+SUM(AG785:AG786)+SUM(AG794:AG795)+SUM(AG803:AG804)+SUM(AG812:AG813)+SUM(AG821:AG822)+SUM(AG830:AG831)+SUM(AG839:AG840)+SUM(AG848:AG849)+SUM(AG857:AG858)+SUM(AG866:AG867)+SUM(AG875:AG876)+SUM(AG884:AG885)+SUM(AG893:AG894)+SUM(AG902:AG903)+SUM(AG911:AG912)+SUM(AG920:AG921)+SUM(AG929:AG930)</f>
        <v>0</v>
      </c>
      <c r="AG26" s="154"/>
    </row>
    <row r="27" spans="1:44" s="161" customFormat="1" ht="52.9" customHeight="1" x14ac:dyDescent="0.35">
      <c r="A27" s="160"/>
      <c r="B27" s="828" t="s">
        <v>635</v>
      </c>
      <c r="C27" s="828"/>
      <c r="D27" s="828"/>
      <c r="E27" s="828"/>
      <c r="F27" s="829" t="s">
        <v>159</v>
      </c>
      <c r="G27" s="829"/>
      <c r="H27" s="829"/>
      <c r="I27" s="829"/>
      <c r="J27" s="829"/>
      <c r="K27" s="157">
        <f>SUM(AN38:AN39)+SUM(AN47:AN48)+SUM(AN56:AN57)+SUM(AN65:AN66)+SUM(AN74:AN75)+SUM(AN83:AN84)+SUM(AN92:AN93)+SUM(AN101:AN102)+SUM(AN110:AN111)+SUM(AN119:AN120)+SUM(AN128:AN129)+SUM(AN137:AN138)+SUM(AN146:AN147)+SUM(AN155:AN156)+SUM(AN164:AN165)+SUM(AN173:AN174)+SUM(AN182:AN183)+SUM(AN191:AN192)+SUM(AN200:AN201)+SUM(AN209:AN210)+SUM(AN218:AN219)+SUM(AN227:AN228)+SUM(AN236:AN237)+SUM(AN245:AN246)+SUM(AN254:AN255)+SUM(AN263:AN264)+SUM(AN272:AN273)+SUM(AN281:AN282)+SUM(AN290:AN291)+SUM(AN299:AN300)+SUM(AN308:AN309)+SUM(AN317:AN318)+SUM(AN326:AN327)+SUM(AN335:AN336)+SUM(AN344:AN345)+SUM(AN353:AN354)+SUM(AN362:AN363)+SUM(AN371:AN372)+SUM(AN380:AN381)+SUM(AN389:AN390)+SUM(AN398:AN399)+SUM(AN407:AN408)+SUM(AN416:AN417)+SUM(AN425:AN426)+SUM(AN434:AN435)+SUM(AN443:AN444)+SUM(AN452:AN453)+SUM(AN461:AN462)+SUM(AN470:AN471)+SUM(AN479:AN480)+SUM(AN488:AN489)+SUM(AN497:AN498)+SUM(AN506:AN507)+SUM(AN515:AN516)+SUM(AN524:AN525)+SUM(AN533:AN534)+SUM(AN542:AN543)+SUM(AN551:AN552)+SUM(AN560:AN561)+SUM(AN569:AN570)+SUM(AN578:AN579)+SUM(AN587:AN588)+SUM(AN596:AN597)+SUM(AN605:AN606)+SUM(AN614:AN615)+SUM(AN623:AN624)+SUM(AN632:AN633)+SUM(AN641:AN642)+SUM(AN650:AN651)+SUM(AN659:AN660)+SUM(AN668:AN669)+SUM(AN677:AN678)+SUM(AN686:AN687)+SUM(AN695:AN696)+SUM(AN704:AN705)+SUM(AN713:AN714)+SUM(AN722:AN723)+SUM(AN731:AN732)+SUM(AN740:AN741)+SUM(AN749:AN750)+SUM(AN758:AN759)+SUM(AN767:AN768)+SUM(AN776:AN777)+SUM(AN785:AN786)+SUM(AN794:AN795)+SUM(AN803:AN804)+SUM(AN812:AN813)+SUM(AN821:AN822)+SUM(AN830:AN831)+SUM(AN839:AN840)+SUM(AN848:AN849)+SUM(AN857:AN858)+SUM(AN866:AN867)+SUM(AN875:AN876)+SUM(AN884:AN885)+SUM(AN893:AN894)+SUM(AN902:AN903)+SUM(AN911:AN912)+SUM(AN920:AN921)+SUM(AN929:AN930)</f>
        <v>0</v>
      </c>
      <c r="L27" s="829" t="s">
        <v>159</v>
      </c>
      <c r="M27" s="829"/>
      <c r="N27" s="829"/>
      <c r="O27" s="829"/>
      <c r="P27" s="829"/>
      <c r="Q27" s="157">
        <f>SUM(AO38:AO39)+SUM(AO47:AO48)+SUM(AO56:AO57)+SUM(AO65:AO66)+SUM(AO74:AO75)+SUM(AO83:AO84)+SUM(AO92:AO93)+SUM(AO101:AO102)+SUM(AO110:AO111)+SUM(AO119:AO120)+SUM(AO128:AO129)+SUM(AO137:AO138)+SUM(AO146:AO147)+SUM(AO155:AO156)+SUM(AO164:AO165)+SUM(AO173:AO174)+SUM(AO182:AO183)+SUM(AO191:AO192)+SUM(AO200:AO201)+SUM(AO209:AO210)+SUM(AO218:AO219)+SUM(AO227:AO228)+SUM(AO236:AO237)+SUM(AO245:AO246)+SUM(AO254:AO255)+SUM(AO263:AO264)+SUM(AO272:AO273)+SUM(AO281:AO282)+SUM(AO290:AO291)+SUM(AO299:AO300)+SUM(AO308:AO309)+SUM(AO317:AO318)+SUM(AO326:AO327)+SUM(AO335:AO336)+SUM(AO344:AO345)+SUM(AO353:AO354)+SUM(AO362:AO363)+SUM(AO371:AO372)+SUM(AO380:AO381)+SUM(AO389:AO390)+SUM(AO398:AO399)+SUM(AO407:AO408)+SUM(AO416:AO417)+SUM(AO425:AO426)+SUM(AO434:AO435)+SUM(AO443:AO444)+SUM(AO452:AO453)+SUM(AO461:AO462)+SUM(AO470:AO471)+SUM(AO479:AO480)+SUM(AO488:AO489)+SUM(AO497:AO498)+SUM(AO506:AO507)+SUM(AO515:AO516)+SUM(AO524:AO525)+SUM(AO533:AO534)+SUM(AO542:AO543)+SUM(AO551:AO552)+SUM(AO560:AO561)+SUM(AO569:AO570)+SUM(AO578:AO579)+SUM(AO587:AO588)+SUM(AO596:AO597)+SUM(AO605:AO606)+SUM(AO614:AO615)+SUM(AO623:AO624)+SUM(AO632:AO633)+SUM(AO641:AO642)+SUM(AO650:AO651)+SUM(AO659:AO660)+SUM(AO668:AO669)+SUM(AO677:AO678)+SUM(AO686:AO687)+SUM(AO695:AO696)+SUM(AO704:AO705)+SUM(AO713:AO714)+SUM(AO722:AO723)+SUM(AO731:AO732)+SUM(AO740:AO741)+SUM(AO749:AO750)+SUM(AO758:AO759)+SUM(AO767:AO768)+SUM(AO776:AO777)+SUM(AO785:AO786)+SUM(AO794:AO795)+SUM(AO803:AO804)+SUM(AO812:AO813)+SUM(AO821:AO822)+SUM(AO830:AO831)+SUM(AO839:AO840)+SUM(AO848:AO849)+SUM(AO857:AO858)+SUM(AO866:AO867)+SUM(AO875:AO876)+SUM(AO884:AO885)+SUM(AO893:AO894)+SUM(AO902:AO903)+SUM(AO911:AO912)+SUM(AO920:AO921)+SUM(AO929:AO930)</f>
        <v>0</v>
      </c>
      <c r="R27" s="829" t="s">
        <v>159</v>
      </c>
      <c r="S27" s="829"/>
      <c r="T27" s="829"/>
      <c r="U27" s="829"/>
      <c r="V27" s="829"/>
      <c r="W27" s="157">
        <f>SUM(AP38:AP39)+SUM(AP47:AP48)+SUM(AP56:AP57)+SUM(AP65:AP66)+SUM(AP74:AP75)+SUM(AP83:AP84)+SUM(AP92:AP93)+SUM(AP101:AP102)+SUM(AP110:AP111)+SUM(AP119:AP120)+SUM(AP128:AP129)+SUM(AP137:AP138)+SUM(AP146:AP147)+SUM(AP155:AP156)+SUM(AP164:AP165)+SUM(AP173:AP174)+SUM(AP182:AP183)+SUM(AP191:AP192)+SUM(AP200:AP201)+SUM(AP209:AP210)+SUM(AP218:AP219)+SUM(AP227:AP228)+SUM(AP236:AP237)+SUM(AP245:AP246)+SUM(AP254:AP255)+SUM(AP263:AP264)+SUM(AP272:AP273)+SUM(AP281:AP282)+SUM(AP290:AP291)+SUM(AP299:AP300)+SUM(AP308:AP309)+SUM(AP317:AP318)+SUM(AP326:AP327)+SUM(AP335:AP336)+SUM(AP344:AP345)+SUM(AP353:AP354)+SUM(AP362:AP363)+SUM(AP371:AP372)+SUM(AP380:AP381)+SUM(AP389:AP390)+SUM(AP398:AP399)+SUM(AP407:AP408)+SUM(AP416:AP417)+SUM(AP425:AP426)+SUM(AP434:AP435)+SUM(AP443:AP444)+SUM(AP452:AP453)+SUM(AP461:AP462)+SUM(AP470:AP471)+SUM(AP479:AP480)+SUM(AP488:AP489)+SUM(AP497:AP498)+SUM(AP506:AP507)+SUM(AP515:AP516)+SUM(AP524:AP525)+SUM(AP533:AP534)+SUM(AP542:AP543)+SUM(AP551:AP552)+SUM(AP560:AP561)+SUM(AP569:AP570)+SUM(AP578:AP579)+SUM(AP587:AP588)+SUM(AP596:AP597)+SUM(AP605:AP606)+SUM(AP614:AP615)+SUM(AP623:AP624)+SUM(AP632:AP633)+SUM(AP641:AP642)+SUM(AP650:AP651)+SUM(AP659:AP660)+SUM(AP668:AP669)+SUM(AP677:AP678)+SUM(AP686:AP687)+SUM(AP695:AP696)+SUM(AP704:AP705)+SUM(AP713:AP714)+SUM(AP722:AP723)+SUM(AP731:AP732)+SUM(AP740:AP741)+SUM(AP749:AP750)+SUM(AP758:AP759)+SUM(AP767:AP768)+SUM(AP776:AP777)+SUM(AP785:AP786)+SUM(AP794:AP795)+SUM(AP803:AP804)+SUM(AP812:AP813)+SUM(AP821:AP822)+SUM(AP830:AP831)+SUM(AP839:AP840)+SUM(AP848:AP849)+SUM(AP857:AP858)+SUM(AP866:AP867)+SUM(AP875:AP876)+SUM(AP884:AP885)+SUM(AP893:AP894)+SUM(AP902:AP903)+SUM(AP911:AP912)+SUM(AP920:AP921)+SUM(AP929:AP930)</f>
        <v>0</v>
      </c>
      <c r="X27" s="829" t="s">
        <v>159</v>
      </c>
      <c r="Y27" s="829"/>
      <c r="Z27" s="829"/>
      <c r="AA27" s="829"/>
      <c r="AB27" s="829"/>
      <c r="AC27" s="157">
        <f>SUM(AQ38:AQ39)+SUM(AQ47:AQ48)+SUM(AQ56:AQ57)+SUM(AQ65:AQ66)+SUM(AQ74:AQ75)+SUM(AQ83:AQ84)+SUM(AQ92:AQ93)+SUM(AQ101:AQ102)+SUM(AQ110:AQ111)+SUM(AQ119:AQ120)+SUM(AQ128:AQ129)+SUM(AQ137:AQ138)+SUM(AQ146:AQ147)+SUM(AQ155:AQ156)+SUM(AQ164:AQ165)+SUM(AQ173:AQ174)+SUM(AQ182:AQ183)+SUM(AQ191:AQ192)+SUM(AQ200:AQ201)+SUM(AQ209:AQ210)+SUM(AQ218:AQ219)+SUM(AQ227:AQ228)+SUM(AQ236:AQ237)+SUM(AQ245:AQ246)+SUM(AQ254:AQ255)+SUM(AQ263:AQ264)+SUM(AQ272:AQ273)+SUM(AQ281:AQ282)+SUM(AQ290:AQ291)+SUM(AQ299:AQ300)+SUM(AQ308:AQ309)+SUM(AQ317:AQ318)+SUM(AQ326:AQ327)+SUM(AQ335:AQ336)+SUM(AQ344:AQ345)+SUM(AQ353:AQ354)+SUM(AQ362:AQ363)+SUM(AQ371:AQ372)+SUM(AQ380:AQ381)+SUM(AQ389:AQ390)+SUM(AQ398:AQ399)+SUM(AQ407:AQ408)+SUM(AQ416:AQ417)+SUM(AQ425:AQ426)+SUM(AQ434:AQ435)+SUM(AQ443:AQ444)+SUM(AQ452:AQ453)+SUM(AQ461:AQ462)+SUM(AQ470:AQ471)+SUM(AQ479:AQ480)+SUM(AQ488:AQ489)+SUM(AQ497:AQ498)+SUM(AQ506:AQ507)+SUM(AQ515:AQ516)+SUM(AQ524:AQ525)+SUM(AQ533:AQ534)+SUM(AQ542:AQ543)+SUM(AQ551:AQ552)+SUM(AQ560:AQ561)+SUM(AQ569:AQ570)+SUM(AQ578:AQ579)+SUM(AQ587:AQ588)+SUM(AQ596:AQ597)+SUM(AQ605:AQ606)+SUM(AQ614:AQ615)+SUM(AQ623:AQ624)+SUM(AQ632:AQ633)+SUM(AQ641:AQ642)+SUM(AQ650:AQ651)+SUM(AQ659:AQ660)+SUM(AQ668:AQ669)+SUM(AQ677:AQ678)+SUM(AQ686:AQ687)+SUM(AQ695:AQ696)+SUM(AQ704:AQ705)+SUM(AQ713:AQ714)+SUM(AQ722:AQ723)+SUM(AQ731:AQ732)+SUM(AQ740:AQ741)+SUM(AQ749:AQ750)+SUM(AQ758:AQ759)+SUM(AQ767:AQ768)+SUM(AQ776:AQ777)+SUM(AQ785:AQ786)+SUM(AQ794:AQ795)+SUM(AQ803:AQ804)+SUM(AQ812:AQ813)+SUM(AQ821:AQ822)+SUM(AQ830:AQ831)+SUM(AQ839:AQ840)+SUM(AQ848:AQ849)+SUM(AQ857:AQ858)+SUM(AQ866:AQ867)+SUM(AQ875:AQ876)+SUM(AQ884:AQ885)+SUM(AQ893:AQ894)+SUM(AQ902:AQ903)+SUM(AQ911:AQ912)+SUM(AQ920:AQ921)+SUM(AQ929:AQ930)</f>
        <v>0</v>
      </c>
      <c r="AG27" s="162"/>
    </row>
    <row r="28" spans="1:44" ht="46.9" customHeight="1" thickBot="1" x14ac:dyDescent="0.3">
      <c r="B28" s="141"/>
      <c r="E28" s="142"/>
      <c r="F28" s="142"/>
      <c r="AN28" s="163"/>
    </row>
    <row r="29" spans="1:44" ht="30.95" customHeight="1" thickBot="1" x14ac:dyDescent="0.3">
      <c r="A29" s="243"/>
      <c r="B29" s="830" t="s">
        <v>630</v>
      </c>
      <c r="C29" s="831"/>
      <c r="D29" s="831"/>
      <c r="E29" s="831"/>
      <c r="F29" s="715" t="s">
        <v>158</v>
      </c>
      <c r="G29" s="830" t="s">
        <v>170</v>
      </c>
      <c r="H29" s="831"/>
      <c r="I29" s="831"/>
      <c r="J29" s="831"/>
      <c r="K29" s="831"/>
      <c r="L29" s="831"/>
      <c r="M29" s="832"/>
      <c r="N29" s="830" t="s">
        <v>171</v>
      </c>
      <c r="O29" s="831"/>
      <c r="P29" s="831"/>
      <c r="Q29" s="831"/>
      <c r="R29" s="831"/>
      <c r="S29" s="831"/>
      <c r="T29" s="832"/>
      <c r="U29" s="830" t="s">
        <v>172</v>
      </c>
      <c r="V29" s="831"/>
      <c r="W29" s="831"/>
      <c r="X29" s="831"/>
      <c r="Y29" s="831"/>
      <c r="Z29" s="831"/>
      <c r="AA29" s="832"/>
      <c r="AB29" s="830" t="s">
        <v>173</v>
      </c>
      <c r="AC29" s="831"/>
      <c r="AD29" s="831"/>
      <c r="AE29" s="831"/>
      <c r="AF29" s="831"/>
      <c r="AG29" s="831"/>
      <c r="AH29" s="832"/>
      <c r="AI29" s="134"/>
      <c r="AJ29" s="803" t="s">
        <v>765</v>
      </c>
      <c r="AK29" s="804"/>
      <c r="AL29" s="804"/>
      <c r="AM29" s="804"/>
      <c r="AN29" s="804"/>
      <c r="AO29" s="804"/>
      <c r="AP29" s="804"/>
      <c r="AQ29" s="804"/>
      <c r="AR29" s="805"/>
    </row>
    <row r="30" spans="1:44" s="166" customFormat="1" ht="33" customHeight="1" x14ac:dyDescent="0.3">
      <c r="A30" s="164"/>
      <c r="B30" s="715" t="s">
        <v>671</v>
      </c>
      <c r="C30" s="715" t="s">
        <v>27</v>
      </c>
      <c r="D30" s="715" t="s">
        <v>142</v>
      </c>
      <c r="E30" s="833" t="s">
        <v>28</v>
      </c>
      <c r="F30" s="715"/>
      <c r="G30" s="808" t="s">
        <v>622</v>
      </c>
      <c r="H30" s="809"/>
      <c r="I30" s="809"/>
      <c r="J30" s="809"/>
      <c r="K30" s="810"/>
      <c r="L30" s="811" t="s">
        <v>153</v>
      </c>
      <c r="M30" s="817" t="s">
        <v>212</v>
      </c>
      <c r="N30" s="808" t="s">
        <v>623</v>
      </c>
      <c r="O30" s="809"/>
      <c r="P30" s="809"/>
      <c r="Q30" s="809"/>
      <c r="R30" s="810"/>
      <c r="S30" s="811" t="s">
        <v>154</v>
      </c>
      <c r="T30" s="817" t="s">
        <v>212</v>
      </c>
      <c r="U30" s="808" t="s">
        <v>624</v>
      </c>
      <c r="V30" s="809"/>
      <c r="W30" s="809"/>
      <c r="X30" s="809"/>
      <c r="Y30" s="810"/>
      <c r="Z30" s="811" t="s">
        <v>155</v>
      </c>
      <c r="AA30" s="817" t="s">
        <v>212</v>
      </c>
      <c r="AB30" s="808" t="s">
        <v>625</v>
      </c>
      <c r="AC30" s="809"/>
      <c r="AD30" s="809"/>
      <c r="AE30" s="809"/>
      <c r="AF30" s="810"/>
      <c r="AG30" s="811" t="s">
        <v>156</v>
      </c>
      <c r="AH30" s="817" t="s">
        <v>212</v>
      </c>
      <c r="AI30" s="165"/>
      <c r="AJ30" s="813" t="str">
        <f>B30</f>
        <v>Лікар з надання ПМД
(оберіть з випадаючого списку)</v>
      </c>
      <c r="AK30" s="815" t="str">
        <f>C30</f>
        <v>ПІБ лікаря</v>
      </c>
      <c r="AL30" s="823" t="str">
        <f>D30</f>
        <v>Ідентифікатор лікаря</v>
      </c>
      <c r="AM30" s="821" t="s">
        <v>174</v>
      </c>
      <c r="AN30" s="806" t="s">
        <v>148</v>
      </c>
      <c r="AO30" s="806" t="s">
        <v>149</v>
      </c>
      <c r="AP30" s="806" t="s">
        <v>150</v>
      </c>
      <c r="AQ30" s="806" t="s">
        <v>151</v>
      </c>
      <c r="AR30" s="819" t="s">
        <v>152</v>
      </c>
    </row>
    <row r="31" spans="1:44" s="166" customFormat="1" ht="75.75" customHeight="1" thickBot="1" x14ac:dyDescent="0.35">
      <c r="A31" s="164"/>
      <c r="B31" s="715"/>
      <c r="C31" s="715"/>
      <c r="D31" s="715"/>
      <c r="E31" s="833"/>
      <c r="F31" s="715"/>
      <c r="G31" s="167" t="s">
        <v>143</v>
      </c>
      <c r="H31" s="167" t="s">
        <v>144</v>
      </c>
      <c r="I31" s="167" t="s">
        <v>145</v>
      </c>
      <c r="J31" s="167" t="s">
        <v>146</v>
      </c>
      <c r="K31" s="167" t="s">
        <v>147</v>
      </c>
      <c r="L31" s="812"/>
      <c r="M31" s="818"/>
      <c r="N31" s="167" t="s">
        <v>143</v>
      </c>
      <c r="O31" s="167" t="s">
        <v>144</v>
      </c>
      <c r="P31" s="167" t="s">
        <v>145</v>
      </c>
      <c r="Q31" s="167" t="s">
        <v>146</v>
      </c>
      <c r="R31" s="167" t="s">
        <v>147</v>
      </c>
      <c r="S31" s="812"/>
      <c r="T31" s="818"/>
      <c r="U31" s="167" t="s">
        <v>143</v>
      </c>
      <c r="V31" s="167" t="s">
        <v>144</v>
      </c>
      <c r="W31" s="167" t="s">
        <v>145</v>
      </c>
      <c r="X31" s="167" t="s">
        <v>146</v>
      </c>
      <c r="Y31" s="167" t="s">
        <v>147</v>
      </c>
      <c r="Z31" s="812"/>
      <c r="AA31" s="818"/>
      <c r="AB31" s="167" t="s">
        <v>143</v>
      </c>
      <c r="AC31" s="167" t="s">
        <v>144</v>
      </c>
      <c r="AD31" s="167" t="s">
        <v>145</v>
      </c>
      <c r="AE31" s="167" t="s">
        <v>146</v>
      </c>
      <c r="AF31" s="167" t="s">
        <v>147</v>
      </c>
      <c r="AG31" s="812"/>
      <c r="AH31" s="818"/>
      <c r="AI31" s="168"/>
      <c r="AJ31" s="814"/>
      <c r="AK31" s="816"/>
      <c r="AL31" s="824"/>
      <c r="AM31" s="822"/>
      <c r="AN31" s="807"/>
      <c r="AO31" s="807"/>
      <c r="AP31" s="807"/>
      <c r="AQ31" s="807"/>
      <c r="AR31" s="820"/>
    </row>
    <row r="32" spans="1:44" s="166" customFormat="1" ht="30" customHeight="1" x14ac:dyDescent="0.3">
      <c r="A32" s="169">
        <v>1</v>
      </c>
      <c r="B32" s="780"/>
      <c r="C32" s="783"/>
      <c r="D32" s="786"/>
      <c r="E32" s="789"/>
      <c r="F32" s="170" t="s">
        <v>431</v>
      </c>
      <c r="G32" s="171">
        <f>IFERROR(IF(B32="Лікар-педіатр",G34/L34*L32,IF(B32="Лікар-терапевт","х",IF(B32="Лікар загальної практики - сімейний лікар",G34/L34*L32,0))),0)</f>
        <v>0</v>
      </c>
      <c r="H32" s="171">
        <f>IFERROR(IF(B32="Лікар-педіатр",H34/L34*L32,IF(B32="Лікар-терапевт","х",IF(B32="Лікар загальної практики - сімейний лікар",H34/L34*L32,0))),0)</f>
        <v>0</v>
      </c>
      <c r="I32" s="171">
        <f>IFERROR(IF(B32="Лікар-педіатр","x",IF(B32="Лікар-терапевт",I34/L34*L32,IF(B32="Лікар загальної практики - сімейний лікар",I34/L34*L32,0))),0)</f>
        <v>0</v>
      </c>
      <c r="J32" s="171">
        <f>IFERROR(IF(B32="Лікар-педіатр","x",IF(B32="Лікар-терапевт",J34/L34*L32,IF(B32="Лікар загальної практики - сімейний лікар",J34/L34*L32,0))),0)</f>
        <v>0</v>
      </c>
      <c r="K32" s="171">
        <f>IFERROR(IF(B32="Лікар-педіатр","x",IF(B32="Лікар-терапевт",K35*L32,IF(B32="Лікар загальної практики - сімейний лікар",K35*L32,0))),0)</f>
        <v>0</v>
      </c>
      <c r="L32" s="472"/>
      <c r="M32" s="769"/>
      <c r="N32" s="171">
        <f>IFERROR(IF(B32="Лікар-педіатр",N34/S34*S32,IF(B32="Лікар-терапевт","х",IF(B32="Лікар загальної практики - сімейний лікар",N34/S34*S32,0))),0)</f>
        <v>0</v>
      </c>
      <c r="O32" s="171">
        <f>IFERROR(IF(B32="Лікар-педіатр",O34/S34*S32,IF(B32="Лікар-терапевт","х",IF(B32="Лікар загальної практики - сімейний лікар",O34/S34*S32,0))),0)</f>
        <v>0</v>
      </c>
      <c r="P32" s="171">
        <f>IFERROR(IF(B32="Лікар-педіатр","x",IF(B32="Лікар-терапевт",P34/S34*S32,IF(B32="Лікар загальної практики - сімейний лікар",P34/S34*S32,0))),0)</f>
        <v>0</v>
      </c>
      <c r="Q32" s="171">
        <f>IFERROR(IF(B32="Лікар-педіатр","x",IF(B32="Лікар-терапевт",Q34/S34*S32,IF(B32="Лікар загальної практики - сімейний лікар",Q34/S34*S32,0))),0)</f>
        <v>0</v>
      </c>
      <c r="R32" s="171">
        <f>IFERROR(IF(B32="Лікар-педіатр","x",IF(B32="Лікар-терапевт",R35*S32,IF(B32="Лікар загальної практики - сімейний лікар",R35*S32,0))),0)</f>
        <v>0</v>
      </c>
      <c r="S32" s="472"/>
      <c r="T32" s="769"/>
      <c r="U32" s="171">
        <f>IFERROR(IF(B32="Лікар-педіатр",U34/Z34*Z32,IF(B32="Лікар-терапевт","х",IF(B32="Лікар загальної практики - сімейний лікар",U34/Z34*Z32,0))),0)</f>
        <v>0</v>
      </c>
      <c r="V32" s="171">
        <f>IFERROR(IF(B32="Лікар-педіатр",V34/Z34*Z32,IF(B32="Лікар-терапевт","х",IF(B32="Лікар загальної практики - сімейний лікар",V34/Z34*Z32,0))),0)</f>
        <v>0</v>
      </c>
      <c r="W32" s="171">
        <f>IFERROR(IF(B32="Лікар-педіатр","x",IF(B32="Лікар-терапевт",W34/Z34*Z32,IF(B32="Лікар загальної практики - сімейний лікар",W34/Z34*Z32,0))),0)</f>
        <v>0</v>
      </c>
      <c r="X32" s="171">
        <f>IFERROR(IF(B32="Лікар-педіатр","x",IF(B32="Лікар-терапевт",X34/Z34*Z32,IF(B32="Лікар загальної практики - сімейний лікар",X34/Z34*Z32,0))),0)</f>
        <v>0</v>
      </c>
      <c r="Y32" s="171">
        <f>IFERROR(IF(B32="Лікар-педіатр","x",IF(B32="Лікар-терапевт",Y35*Z32,IF(B32="Лікар загальної практики - сімейний лікар",Y35*Z32,0))),0)</f>
        <v>0</v>
      </c>
      <c r="Z32" s="472"/>
      <c r="AA32" s="769"/>
      <c r="AB32" s="171">
        <f>IFERROR(IF(B32="Лікар-педіатр",AB34/AG34*AG32,IF(B32="Лікар-терапевт","х",IF(B32="Лікар загальної практики - сімейний лікар",AB34/AG34*AG32,0))),0)</f>
        <v>0</v>
      </c>
      <c r="AC32" s="171">
        <f>IFERROR(IF(B32="Лікар-педіатр",AC34/AG34*AG32,IF(B32="Лікар-терапевт","х",IF(B32="Лікар загальної практики - сімейний лікар",AC34/AG34*AG32,0))),0)</f>
        <v>0</v>
      </c>
      <c r="AD32" s="171">
        <f>IFERROR(IF(B32="Лікар-педіатр","x",IF(B32="Лікар-терапевт",AD34/AG34*AG32,IF(B32="Лікар загальної практики - сімейний лікар",AD34/AG34*AG32,0))),0)</f>
        <v>0</v>
      </c>
      <c r="AE32" s="171">
        <f>IFERROR(IF(B32="Лікар-педіатр","x",IF(B32="Лікар-терапевт",AE34/AG34*AG32,IF(B32="Лікар загальної практики - сімейний лікар",AE34/AG34*AG32,0))),0)</f>
        <v>0</v>
      </c>
      <c r="AF32" s="171">
        <f>IFERROR(IF(B32="Лікар-педіатр","x",IF(B32="Лікар-терапевт",AF35*AG32,IF(B32="Лікар загальної практики - сімейний лікар",AF35*AG32,0))),0)</f>
        <v>0</v>
      </c>
      <c r="AG32" s="472"/>
      <c r="AH32" s="772"/>
      <c r="AI32" s="461">
        <f>A32</f>
        <v>1</v>
      </c>
      <c r="AJ32" s="763">
        <f>B32</f>
        <v>0</v>
      </c>
      <c r="AK32" s="766">
        <f>C32</f>
        <v>0</v>
      </c>
      <c r="AL32" s="766">
        <f>D32</f>
        <v>0</v>
      </c>
      <c r="AM32" s="753" t="s">
        <v>566</v>
      </c>
      <c r="AN32" s="792">
        <f>SUM(AN37:AN43)</f>
        <v>0</v>
      </c>
      <c r="AO32" s="792">
        <f>SUM(AO37:AO43)</f>
        <v>0</v>
      </c>
      <c r="AP32" s="792">
        <f>SUM(AP37:AP43)</f>
        <v>0</v>
      </c>
      <c r="AQ32" s="792">
        <f>SUM(AQ37:AQ43)</f>
        <v>0</v>
      </c>
      <c r="AR32" s="795">
        <f>SUM(AN32:AQ36)</f>
        <v>0</v>
      </c>
    </row>
    <row r="33" spans="1:44" s="67" customFormat="1" ht="27.75" customHeight="1" x14ac:dyDescent="0.25">
      <c r="A33" s="546" t="s">
        <v>41</v>
      </c>
      <c r="B33" s="781"/>
      <c r="C33" s="784"/>
      <c r="D33" s="787"/>
      <c r="E33" s="790"/>
      <c r="F33" s="170" t="s">
        <v>432</v>
      </c>
      <c r="G33" s="171">
        <f>IFERROR(IF(B32="Лікар-педіатр",G35*L33,IF(B32="Лікар-терапевт","х",IF(B32="Лікар загальної практики - сімейний лікар",G35*L33,0))),0)</f>
        <v>0</v>
      </c>
      <c r="H33" s="171">
        <f>IFERROR(IF(B32="Лікар-педіатр",H35*L33,IF(B32="Лікар-терапевт","х",IF(B32="Лікар загальної практики - сімейний лікар",H35*L33,0))),0)</f>
        <v>0</v>
      </c>
      <c r="I33" s="171">
        <f>IFERROR(IF(B32="Лікар-педіатр","x",IF(B32="Лікар-терапевт",I35*L33,IF(B32="Лікар загальної практики - сімейний лікар",I35*L33,0))),0)</f>
        <v>0</v>
      </c>
      <c r="J33" s="171">
        <f>IFERROR(IF(B32="Лікар-педіатр","x",IF(B32="Лікар-терапевт",J35*L33,IF(B32="Лікар загальної практики - сімейний лікар",J35*L33,0))),0)</f>
        <v>0</v>
      </c>
      <c r="K33" s="171">
        <f>IFERROR(IF(B32="Лікар-педіатр","x",IF(B32="Лікар-терапевт",K35*L33,IF(B32="Лікар загальної практики - сімейний лікар",K35*L33,0))),0)</f>
        <v>0</v>
      </c>
      <c r="L33" s="472"/>
      <c r="M33" s="770"/>
      <c r="N33" s="171">
        <f>IFERROR(IF(B32="Лікар-педіатр",N35*S33,IF(B32="Лікар-терапевт","х",IF(B32="Лікар загальної практики - сімейний лікар",N35*S33,0))),0)</f>
        <v>0</v>
      </c>
      <c r="O33" s="171">
        <f>IFERROR(IF(B32="Лікар-педіатр",O35*S33,IF(B32="Лікар-терапевт","х",IF(B32="Лікар загальної практики - сімейний лікар",O35*S33,0))),0)</f>
        <v>0</v>
      </c>
      <c r="P33" s="171">
        <f>IFERROR(IF(B32="Лікар-педіатр","x",IF(B32="Лікар-терапевт",P35*S33,IF(B32="Лікар загальної практики - сімейний лікар",P35*S33,0))),0)</f>
        <v>0</v>
      </c>
      <c r="Q33" s="171">
        <f>IFERROR(IF(B32="Лікар-педіатр","x",IF(B32="Лікар-терапевт",Q35*S33,IF(B32="Лікар загальної практики - сімейний лікар",Q35*S33,0))),0)</f>
        <v>0</v>
      </c>
      <c r="R33" s="171">
        <f>IFERROR(IF(B32="Лікар-педіатр","x",IF(B32="Лікар-терапевт",R35*S33,IF(B32="Лікар загальної практики - сімейний лікар",R35*S33,0))),0)</f>
        <v>0</v>
      </c>
      <c r="S33" s="472"/>
      <c r="T33" s="770"/>
      <c r="U33" s="171">
        <f>IFERROR(IF(B32="Лікар-педіатр",U35*Z33,IF(B32="Лікар-терапевт","х",IF(B32="Лікар загальної практики - сімейний лікар",U35*Z33,0))),0)</f>
        <v>0</v>
      </c>
      <c r="V33" s="171">
        <f>IFERROR(IF(B32="Лікар-педіатр",V35*Z33,IF(B32="Лікар-терапевт","х",IF(B32="Лікар загальної практики - сімейний лікар",V35*Z33,0))),0)</f>
        <v>0</v>
      </c>
      <c r="W33" s="171">
        <f>IFERROR(IF(B32="Лікар-педіатр","x",IF(B32="Лікар-терапевт",W35*Z33,IF(B32="Лікар загальної практики - сімейний лікар",W35*Z33,0))),0)</f>
        <v>0</v>
      </c>
      <c r="X33" s="171">
        <f>IFERROR(IF(B32="Лікар-педіатр","x",IF(B32="Лікар-терапевт",X35*Z33,IF(B32="Лікар загальної практики - сімейний лікар",X35*Z33,0))),0)</f>
        <v>0</v>
      </c>
      <c r="Y33" s="171">
        <f>IFERROR(IF(B32="Лікар-педіатр","x",IF(B32="Лікар-терапевт",Y35*Z33,IF(B32="Лікар загальної практики - сімейний лікар",Y35*Z33,0))),0)</f>
        <v>0</v>
      </c>
      <c r="Z33" s="472"/>
      <c r="AA33" s="770"/>
      <c r="AB33" s="171">
        <f>IFERROR(IF(B32="Лікар-педіатр",AB35*AG33,IF(B32="Лікар-терапевт","х",IF(B32="Лікар загальної практики - сімейний лікар",AB35*AG33,0))),0)</f>
        <v>0</v>
      </c>
      <c r="AC33" s="171">
        <f>IFERROR(IF(B32="Лікар-педіатр",AC35*AG33,IF(B32="Лікар-терапевт","х",IF(B32="Лікар загальної практики - сімейний лікар",AC35*AG33,0))),0)</f>
        <v>0</v>
      </c>
      <c r="AD33" s="171">
        <f>IFERROR(IF(B32="Лікар-педіатр","x",IF(B32="Лікар-терапевт",AD35*AG33,IF(B32="Лікар загальної практики - сімейний лікар",AD35*AG33,0))),0)</f>
        <v>0</v>
      </c>
      <c r="AE33" s="171">
        <f>IFERROR(IF(B32="Лікар-педіатр","x",IF(B32="Лікар-терапевт",AE35*AG33,IF(B32="Лікар загальної практики - сімейний лікар",AE35*AG33,0))),0)</f>
        <v>0</v>
      </c>
      <c r="AF33" s="171">
        <f>IFERROR(IF(B32="Лікар-педіатр","x",IF(B32="Лікар-терапевт",AF35*AG33,IF(B32="Лікар загальної практики - сімейний лікар",AF35*AG33,0))),0)</f>
        <v>0</v>
      </c>
      <c r="AG33" s="472"/>
      <c r="AH33" s="773"/>
      <c r="AI33" s="173"/>
      <c r="AJ33" s="764"/>
      <c r="AK33" s="767"/>
      <c r="AL33" s="767"/>
      <c r="AM33" s="754"/>
      <c r="AN33" s="793"/>
      <c r="AO33" s="793"/>
      <c r="AP33" s="793"/>
      <c r="AQ33" s="793"/>
      <c r="AR33" s="796"/>
    </row>
    <row r="34" spans="1:44" s="67" customFormat="1" ht="31.15" customHeight="1" x14ac:dyDescent="0.25">
      <c r="A34" s="546" t="s">
        <v>39</v>
      </c>
      <c r="B34" s="781"/>
      <c r="C34" s="784"/>
      <c r="D34" s="787"/>
      <c r="E34" s="790"/>
      <c r="F34" s="170" t="s">
        <v>433</v>
      </c>
      <c r="G34" s="174">
        <f>IF(B32="Лікар загальної практики - сімейний лікар"," ",IF(B32="Лікар-педіатр"," ",IF(B32="Лікар-терапевт","х",0)))</f>
        <v>0</v>
      </c>
      <c r="H34" s="174">
        <f>IF(B32="Лікар загальної практики - сімейний лікар"," ",IF(B32="Лікар-педіатр"," ",IF(B32="Лікар-терапевт","х",0)))</f>
        <v>0</v>
      </c>
      <c r="I34" s="174">
        <f>IF(B32="Лікар загальної практики - сімейний лікар"," ",IF(B32="Лікар-педіатр","х",IF(B32="Лікар-терапевт"," ",0)))</f>
        <v>0</v>
      </c>
      <c r="J34" s="174">
        <f>IF(B32="Лікар загальної практики - сімейний лікар"," ",IF(B32="Лікар-педіатр","х",IF(B32="Лікар-терапевт"," ",0)))</f>
        <v>0</v>
      </c>
      <c r="K34" s="174">
        <f>IF(B32="Лікар загальної практики - сімейний лікар"," ",IF(B32="Лікар-педіатр","х",IF(B32="Лікар-терапевт"," ",0)))</f>
        <v>0</v>
      </c>
      <c r="L34" s="175">
        <f>SUM(G34:K34)</f>
        <v>0</v>
      </c>
      <c r="M34" s="770"/>
      <c r="N34" s="174">
        <f>IF(B32="Лікар загальної практики - сімейний лікар"," ",IF(B32="Лікар-педіатр"," ",IF(B32="Лікар-терапевт","х",0)))</f>
        <v>0</v>
      </c>
      <c r="O34" s="174">
        <f>IF(B32="Лікар загальної практики - сімейний лікар"," ",IF(B32="Лікар-педіатр"," ",IF(B32="Лікар-терапевт","х",0)))</f>
        <v>0</v>
      </c>
      <c r="P34" s="174">
        <f>IF(B32="Лікар загальної практики - сімейний лікар"," ",IF(B32="Лікар-педіатр","х",IF(B32="Лікар-терапевт"," ",0)))</f>
        <v>0</v>
      </c>
      <c r="Q34" s="174">
        <f>IF(B32="Лікар загальної практики - сімейний лікар"," ",IF(B32="Лікар-педіатр","х",IF(B32="Лікар-терапевт"," ",0)))</f>
        <v>0</v>
      </c>
      <c r="R34" s="174">
        <f>IF(B32="Лікар загальної практики - сімейний лікар"," ",IF(B32="Лікар-педіатр","х",IF(B32="Лікар-терапевт"," ",0)))</f>
        <v>0</v>
      </c>
      <c r="S34" s="175">
        <f>SUM(N34:R34)</f>
        <v>0</v>
      </c>
      <c r="T34" s="770"/>
      <c r="U34" s="174">
        <f>IF(B32="Лікар загальної практики - сімейний лікар"," ",IF(B32="Лікар-педіатр"," ",IF(B32="Лікар-терапевт","х",0)))</f>
        <v>0</v>
      </c>
      <c r="V34" s="174">
        <f>IF(B32="Лікар загальної практики - сімейний лікар"," ",IF(B32="Лікар-педіатр"," ",IF(B32="Лікар-терапевт","х",0)))</f>
        <v>0</v>
      </c>
      <c r="W34" s="174">
        <f>IF(B32="Лікар загальної практики - сімейний лікар"," ",IF(B32="Лікар-педіатр","х",IF(B32="Лікар-терапевт"," ",0)))</f>
        <v>0</v>
      </c>
      <c r="X34" s="174">
        <f>IF(B32="Лікар загальної практики - сімейний лікар"," ",IF(B32="Лікар-педіатр","х",IF(B32="Лікар-терапевт"," ",0)))</f>
        <v>0</v>
      </c>
      <c r="Y34" s="174">
        <f>IF(B32="Лікар загальної практики - сімейний лікар"," ",IF(B32="Лікар-педіатр","х",IF(B32="Лікар-терапевт"," ",0)))</f>
        <v>0</v>
      </c>
      <c r="Z34" s="175">
        <f>SUM(U34:Y34)</f>
        <v>0</v>
      </c>
      <c r="AA34" s="770"/>
      <c r="AB34" s="174">
        <f>IF(B32="Лікар загальної практики - сімейний лікар"," ",IF(B32="Лікар-педіатр"," ",IF(B32="Лікар-терапевт","х",0)))</f>
        <v>0</v>
      </c>
      <c r="AC34" s="174">
        <f>IF(B32="Лікар загальної практики - сімейний лікар"," ",IF(B32="Лікар-педіатр"," ",IF(B32="Лікар-терапевт","х",0)))</f>
        <v>0</v>
      </c>
      <c r="AD34" s="174">
        <f>IF(B32="Лікар загальної практики - сімейний лікар"," ",IF(B32="Лікар-педіатр","х",IF(B32="Лікар-терапевт"," ",0)))</f>
        <v>0</v>
      </c>
      <c r="AE34" s="174">
        <f>IF(B32="Лікар загальної практики - сімейний лікар"," ",IF(B32="Лікар-педіатр","х",IF(B32="Лікар-терапевт"," ",0)))</f>
        <v>0</v>
      </c>
      <c r="AF34" s="174">
        <f>IF(B32="Лікар загальної практики - сімейний лікар"," ",IF(B32="Лікар-педіатр","х",IF(B32="Лікар-терапевт"," ",0)))</f>
        <v>0</v>
      </c>
      <c r="AG34" s="175">
        <f>SUM(AB34:AF34)</f>
        <v>0</v>
      </c>
      <c r="AH34" s="773"/>
      <c r="AI34" s="176"/>
      <c r="AJ34" s="764"/>
      <c r="AK34" s="767"/>
      <c r="AL34" s="767"/>
      <c r="AM34" s="754"/>
      <c r="AN34" s="793"/>
      <c r="AO34" s="793"/>
      <c r="AP34" s="793"/>
      <c r="AQ34" s="793"/>
      <c r="AR34" s="796"/>
    </row>
    <row r="35" spans="1:44" s="67" customFormat="1" ht="31.9" customHeight="1" thickBot="1" x14ac:dyDescent="0.3">
      <c r="A35" s="546" t="s">
        <v>40</v>
      </c>
      <c r="B35" s="781"/>
      <c r="C35" s="784"/>
      <c r="D35" s="787"/>
      <c r="E35" s="790"/>
      <c r="F35" s="177" t="s">
        <v>160</v>
      </c>
      <c r="G35" s="178">
        <f>IFERROR(IF(B32="Лікар-педіатр",G34/L34,IF(B32="Лікар-терапевт","х",IF(B32="Лікар загальної практики - сімейний лікар",G34/L34,0))),0)</f>
        <v>0</v>
      </c>
      <c r="H35" s="178">
        <f>IFERROR(IF(B32="Лікар-педіатр",H34/L34,IF(B32="Лікар-терапевт","х",IF(B32="Лікар загальної практики - сімейний лікар",H34/L34,0))),0)</f>
        <v>0</v>
      </c>
      <c r="I35" s="178">
        <f>IFERROR(IF(B32="Лікар-педіатр","x",IF(B32="Лікар-терапевт",I34/L34,IF(B32="Лікар загальної практики - сімейний лікар",I34/L34,0))),0)</f>
        <v>0</v>
      </c>
      <c r="J35" s="178">
        <f>IFERROR(IF(B32="Лікар-педіатр","x",IF(B32="Лікар-терапевт",J34/L34,IF(B32="Лікар загальної практики - сімейний лікар",J34/L34,0))),0)</f>
        <v>0</v>
      </c>
      <c r="K35" s="178">
        <f>IFERROR(IF(B32="Лікар-педіатр","x",IF(B32="Лікар-терапевт",K34/L34,IF(B32="Лікар загальної практики - сімейний лікар",K34/L34,0))),0)</f>
        <v>0</v>
      </c>
      <c r="L35" s="178">
        <f>SUM(G35:K35)</f>
        <v>0</v>
      </c>
      <c r="M35" s="770"/>
      <c r="N35" s="178">
        <f>IFERROR(IF(B32="Лікар-педіатр",N34/S34,IF(B32="Лікар-терапевт","х",IF(B32="Лікар загальної практики - сімейний лікар",N34/S34,0))),0)</f>
        <v>0</v>
      </c>
      <c r="O35" s="178">
        <f>IFERROR(IF(B32="Лікар-педіатр",O34/S34,IF(B32="Лікар-терапевт","х",IF(B32="Лікар загальної практики - сімейний лікар",O34/S34,0))),0)</f>
        <v>0</v>
      </c>
      <c r="P35" s="178">
        <f>IFERROR(IF(B32="Лікар-педіатр","x",IF(B32="Лікар-терапевт",P34/S34,IF(B32="Лікар загальної практики - сімейний лікар",P34/S34,0))),0)</f>
        <v>0</v>
      </c>
      <c r="Q35" s="178">
        <f>IFERROR(IF(B32="Лікар-педіатр","x",IF(B32="Лікар-терапевт",Q34/S34,IF(B32="Лікар загальної практики - сімейний лікар",Q34/S34,0))),0)</f>
        <v>0</v>
      </c>
      <c r="R35" s="178">
        <f>IFERROR(IF(B32="Лікар-педіатр","x",IF(B32="Лікар-терапевт",R34/S34,IF(B32="Лікар загальної практики - сімейний лікар",R34/S34,0))),0)</f>
        <v>0</v>
      </c>
      <c r="S35" s="178">
        <f>SUM(N35:R35)</f>
        <v>0</v>
      </c>
      <c r="T35" s="770"/>
      <c r="U35" s="178">
        <f>IFERROR(IF(B32="Лікар-педіатр",U34/Z34,IF(B32="Лікар-терапевт","х",IF(B32="Лікар загальної практики - сімейний лікар",U34/Z34,0))),0)</f>
        <v>0</v>
      </c>
      <c r="V35" s="178">
        <f>IFERROR(IF(B32="Лікар-педіатр",V34/Z34,IF(B32="Лікар-терапевт","х",IF(B32="Лікар загальної практики - сімейний лікар",V34/Z34,0))),0)</f>
        <v>0</v>
      </c>
      <c r="W35" s="178">
        <f>IFERROR(IF(B32="Лікар-педіатр","x",IF(B32="Лікар-терапевт",W34/Z34,IF(B32="Лікар загальної практики - сімейний лікар",W34/Z34,0))),0)</f>
        <v>0</v>
      </c>
      <c r="X35" s="178">
        <f>IFERROR(IF(B32="Лікар-педіатр","x",IF(B32="Лікар-терапевт",X34/Z34,IF(B32="Лікар загальної практики - сімейний лікар",X34/Z34,0))),0)</f>
        <v>0</v>
      </c>
      <c r="Y35" s="178">
        <f>IFERROR(IF(B32="Лікар-педіатр","x",IF(B32="Лікар-терапевт",Y34/Z34,IF(B32="Лікар загальної практики - сімейний лікар",Y34/Z34,0))),0)</f>
        <v>0</v>
      </c>
      <c r="Z35" s="178">
        <f>SUM(U35:Y35)</f>
        <v>0</v>
      </c>
      <c r="AA35" s="770"/>
      <c r="AB35" s="178">
        <f>IFERROR(IF(B32="Лікар-педіатр",AB34/AG34,IF(B32="Лікар-терапевт","х",IF(B32="Лікар загальної практики - сімейний лікар",AB34/AG34,0))),0)</f>
        <v>0</v>
      </c>
      <c r="AC35" s="178">
        <f>IFERROR(IF(B32="Лікар-педіатр",AC34/AG34,IF(B32="Лікар-терапевт","х",IF(B32="Лікар загальної практики - сімейний лікар",AC34/AG34,0))),0)</f>
        <v>0</v>
      </c>
      <c r="AD35" s="178">
        <f>IFERROR(IF(B32="Лікар-педіатр","x",IF(B32="Лікар-терапевт",AD34/AG34,IF(B32="Лікар загальної практики - сімейний лікар",AD34/AG34,0))),0)</f>
        <v>0</v>
      </c>
      <c r="AE35" s="178">
        <f>IFERROR(IF(B32="Лікар-педіатр","x",IF(B32="Лікар-терапевт",AE34/AG34,IF(B32="Лікар загальної практики - сімейний лікар",AE34/AG34,0))),0)</f>
        <v>0</v>
      </c>
      <c r="AF35" s="178">
        <f>IFERROR(IF(B32="Лікар-педіатр","x",IF(B32="Лікар-терапевт",AF34/AG34,IF(B32="Лікар загальної практики - сімейний лікар",AF34/AG34,0))),0)</f>
        <v>0</v>
      </c>
      <c r="AG35" s="178">
        <f>SUM(AB35:AF35)</f>
        <v>0</v>
      </c>
      <c r="AH35" s="773"/>
      <c r="AI35" s="176"/>
      <c r="AJ35" s="764"/>
      <c r="AK35" s="767"/>
      <c r="AL35" s="767"/>
      <c r="AM35" s="754"/>
      <c r="AN35" s="793"/>
      <c r="AO35" s="793"/>
      <c r="AP35" s="793"/>
      <c r="AQ35" s="793"/>
      <c r="AR35" s="796"/>
    </row>
    <row r="36" spans="1:44" s="67" customFormat="1" ht="45" customHeight="1" thickBot="1" x14ac:dyDescent="0.3">
      <c r="A36" s="172"/>
      <c r="B36" s="781"/>
      <c r="C36" s="784"/>
      <c r="D36" s="787"/>
      <c r="E36" s="790"/>
      <c r="F36" s="179" t="s">
        <v>434</v>
      </c>
      <c r="G36" s="180">
        <f>IF(B32="Лікар загальної практики - сімейний лікар",AVERAGE(G32:G34),IF(B32="Лікар-педіатр",AVERAGE(G32:G34),IF(B32="Лікар-терапевт","х",0)))</f>
        <v>0</v>
      </c>
      <c r="H36" s="180">
        <f>IF(B32="Лікар загальної практики - сімейний лікар",AVERAGE(H32:H34),IF(B32="Лікар-педіатр",AVERAGE(H32:H34),IF(B32="Лікар-терапевт","х",0)))</f>
        <v>0</v>
      </c>
      <c r="I36" s="180">
        <f>IF(B32="Лікар загальної практики - сімейний лікар",AVERAGE(I32:I34),IF(B32="Лікар-педіатр","x",IF(B32="Лікар-терапевт",AVERAGE(I32:I34),0)))</f>
        <v>0</v>
      </c>
      <c r="J36" s="180">
        <f>IF(B32="Лікар загальної практики - сімейний лікар",AVERAGE(J32:J34),IF(B32="Лікар-педіатр","x",IF(B32="Лікар-терапевт",AVERAGE(J32:J34),0)))</f>
        <v>0</v>
      </c>
      <c r="K36" s="180">
        <f>IF(B32="Лікар загальної практики - сімейний лікар",AVERAGE(K32:K34),IF(B32="Лікар-педіатр","x",IF(B32="Лікар-терапевт",AVERAGE(K32:K34),0)))</f>
        <v>0</v>
      </c>
      <c r="L36" s="181">
        <f>SUM(G36:K36)</f>
        <v>0</v>
      </c>
      <c r="M36" s="770"/>
      <c r="N36" s="543">
        <f>IF(B32="Лікар загальної практики - сімейний лікар",AVERAGE(N32:N34),IF(B32="Лікар-педіатр",AVERAGE(N32:N34),IF(B32="Лікар-терапевт","х",0)))</f>
        <v>0</v>
      </c>
      <c r="O36" s="180">
        <f>IF(B32="Лікар загальної практики - сімейний лікар",AVERAGE(O32:O34),IF(B32="Лікар-педіатр",AVERAGE(O32:O34),IF(B32="Лікар-терапевт","х",0)))</f>
        <v>0</v>
      </c>
      <c r="P36" s="180">
        <f>IF(B32="Лікар загальної практики - сімейний лікар",AVERAGE(P32:P34),IF(B32="Лікар-педіатр","x",IF(B32="Лікар-терапевт",AVERAGE(P32:P34),0)))</f>
        <v>0</v>
      </c>
      <c r="Q36" s="180">
        <f>IF(B32="Лікар загальної практики - сімейний лікар",AVERAGE(Q32:Q34),IF(B32="Лікар-педіатр","x",IF(B32="Лікар-терапевт",AVERAGE(Q32:Q34),0)))</f>
        <v>0</v>
      </c>
      <c r="R36" s="180">
        <f>IF(B32="Лікар загальної практики - сімейний лікар",AVERAGE(R32:R34),IF(B32="Лікар-педіатр","x",IF(B32="Лікар-терапевт",AVERAGE(R32:R34),0)))</f>
        <v>0</v>
      </c>
      <c r="S36" s="181">
        <f>SUM(N36:R36)</f>
        <v>0</v>
      </c>
      <c r="T36" s="770"/>
      <c r="U36" s="543">
        <f>IF(B32="Лікар загальної практики - сімейний лікар",AVERAGE(U32:U34),IF(B32="Лікар-педіатр",AVERAGE(U32:U34),IF(B32="Лікар-терапевт","х",0)))</f>
        <v>0</v>
      </c>
      <c r="V36" s="180">
        <f>IF(B32="Лікар загальної практики - сімейний лікар",AVERAGE(V32:V34),IF(B32="Лікар-педіатр",AVERAGE(V32:V34),IF(B32="Лікар-терапевт","х",0)))</f>
        <v>0</v>
      </c>
      <c r="W36" s="180">
        <f>IF(B32="Лікар загальної практики - сімейний лікар",AVERAGE(W32:W34),IF(B32="Лікар-педіатр","x",IF(B32="Лікар-терапевт",AVERAGE(W32:W34),0)))</f>
        <v>0</v>
      </c>
      <c r="X36" s="180">
        <f>IF(B32="Лікар загальної практики - сімейний лікар",AVERAGE(X32:X34),IF(B32="Лікар-педіатр","x",IF(B32="Лікар-терапевт",AVERAGE(X32:X34),0)))</f>
        <v>0</v>
      </c>
      <c r="Y36" s="180">
        <f>IF(B32="Лікар загальної практики - сімейний лікар",AVERAGE(Y32:Y34),IF(B32="Лікар-педіатр","x",IF(B32="Лікар-терапевт",AVERAGE(Y32:Y34),0)))</f>
        <v>0</v>
      </c>
      <c r="Z36" s="181">
        <f>SUM(U36:Y36)</f>
        <v>0</v>
      </c>
      <c r="AA36" s="770"/>
      <c r="AB36" s="543">
        <f>IF(B32="Лікар загальної практики - сімейний лікар",AVERAGE(AB32:AB34),IF(B32="Лікар-педіатр",AVERAGE(AB32:AB34),IF(B32="Лікар-терапевт","х",0)))</f>
        <v>0</v>
      </c>
      <c r="AC36" s="180">
        <f>IF(B32="Лікар загальної практики - сімейний лікар",AVERAGE(AC32:AC34),IF(B32="Лікар-педіатр",AVERAGE(AC32:AC34),IF(B32="Лікар-терапевт","х",0)))</f>
        <v>0</v>
      </c>
      <c r="AD36" s="180">
        <f>IF(B32="Лікар загальної практики - сімейний лікар",AVERAGE(AD32:AD34),IF(B32="Лікар-педіатр","x",IF(B32="Лікар-терапевт",AVERAGE(AD32:AD34),0)))</f>
        <v>0</v>
      </c>
      <c r="AE36" s="180">
        <f>IF(B32="Лікар загальної практики - сімейний лікар",AVERAGE(AE32:AE34),IF(B32="Лікар-педіатр","x",IF(B32="Лікар-терапевт",AVERAGE(AE32:AE34),0)))</f>
        <v>0</v>
      </c>
      <c r="AF36" s="180">
        <f>IF(B32="Лікар загальної практики - сімейний лікар",AVERAGE(AF32:AF34),IF(B32="Лікар-педіатр","x",IF(B32="Лікар-терапевт",AVERAGE(AF32:AF34),0)))</f>
        <v>0</v>
      </c>
      <c r="AG36" s="181">
        <f>SUM(AB36:AF36)</f>
        <v>0</v>
      </c>
      <c r="AH36" s="773"/>
      <c r="AI36" s="176"/>
      <c r="AJ36" s="764"/>
      <c r="AK36" s="767"/>
      <c r="AL36" s="767"/>
      <c r="AM36" s="755"/>
      <c r="AN36" s="794"/>
      <c r="AO36" s="794"/>
      <c r="AP36" s="794"/>
      <c r="AQ36" s="794"/>
      <c r="AR36" s="797"/>
    </row>
    <row r="37" spans="1:44" s="67" customFormat="1" ht="40.5" x14ac:dyDescent="0.25">
      <c r="A37" s="172"/>
      <c r="B37" s="781"/>
      <c r="C37" s="784"/>
      <c r="D37" s="787"/>
      <c r="E37" s="790"/>
      <c r="F37" s="182" t="str">
        <f>IF(B32="Лікар-педіатр",Законод!$C$18,IF(B32="Лікар загальної практики - сімейний лікар",Законод!$C$22,IF(B32="Лікар-терапевт",Законод!$C$26,"х")))</f>
        <v>х</v>
      </c>
      <c r="G37" s="183">
        <f>IF(B32="Лікар загальної практики - сімейний лікар",IF(L36&lt;=Законод!$C$23,G36,Законод!$C$23*'01_Доходи'!G35),IF(B32="Лікар-педіатр",IF(L36&lt;=Законод!$C$19,G36,Законод!$C$19*'01_Доходи'!G35),IF(B32="Лікар-терапевт","x",0)))</f>
        <v>0</v>
      </c>
      <c r="H37" s="183">
        <f>IF(B32="Лікар загальної практики - сімейний лікар",IF(L36&lt;=Законод!$C$23,H36,Законод!$C$23*'01_Доходи'!H35),IF(B32="Лікар-педіатр",IF(L36&lt;=Законод!$C$19,H36,Законод!$C$19*'01_Доходи'!H35),IF(B32="Лікар-терапевт","x",0)))</f>
        <v>0</v>
      </c>
      <c r="I37" s="183">
        <f>IF(B32="Лікар загальної практики - сімейний лікар",IF(L36&lt;=Законод!$C$23,I36,Законод!$C$23*'01_Доходи'!I35),IF(B32="Лікар-педіатр",IF(L36&lt;=Законод!$C$27,I36,Законод!$C$27*'01_Доходи'!I35),IF(B32="Лікар-терапевт","x",0)))</f>
        <v>0</v>
      </c>
      <c r="J37" s="183">
        <f>IF(B32="Лікар загальної практики - сімейний лікар",IF(L36&lt;=Законод!$C$23,J36,Законод!$C$23*'01_Доходи'!J35),IF(B32="Лікар-педіатр",IF(L36&lt;=Законод!$C$27,J36,Законод!$C$27*'01_Доходи'!J35),IF(B32="Лікар-терапевт","x",0)))</f>
        <v>0</v>
      </c>
      <c r="K37" s="183">
        <f>IF(B32="Лікар загальної практики - сімейний лікар",IF(L36&lt;=Законод!$C$23,K36,Законод!$C$23*'01_Доходи'!K35),IF(B32="Лікар-педіатр",IF(L36&lt;=Законод!$C$27,K36,Законод!$C$27*'01_Доходи'!K35),IF(B32="Лікар-терапевт","x",0)))</f>
        <v>0</v>
      </c>
      <c r="L37" s="184">
        <f>SUM(G37:K37)</f>
        <v>0</v>
      </c>
      <c r="M37" s="770"/>
      <c r="N37" s="183">
        <f>IF(B32="Лікар загальної практики - сімейний лікар",IF(L36&lt;=Законод!$C$23,N36,Законод!$C$23*'01_Доходи'!N35),IF(B32="Лікар-педіатр",IF(L36&lt;=Законод!$C$19,N36,Законод!$C$19*'01_Доходи'!N35),IF(B32="Лікар-терапевт","x",0)))</f>
        <v>0</v>
      </c>
      <c r="O37" s="183">
        <f>IF(B32="Лікар загальної практики - сімейний лікар",IF(L36&lt;=Законод!$C$23,O36,Законод!$C$23*'01_Доходи'!O35),IF(B32="Лікар-педіатр",IF(L36&lt;=Законод!$C$19,O36,Законод!$C$19*'01_Доходи'!O35),IF(B32="Лікар-терапевт","x",0)))</f>
        <v>0</v>
      </c>
      <c r="P37" s="183">
        <f>IF(B32="Лікар загальної практики - сімейний лікар",IF(L36&lt;=Законод!$C$23,P36,Законод!$C$23*'01_Доходи'!P35),IF(B32="Лікар-педіатр",IF(L36&lt;=Законод!$C$27,P36,Законод!$C$27*'01_Доходи'!P35),IF(B32="Лікар-терапевт","x",0)))</f>
        <v>0</v>
      </c>
      <c r="Q37" s="183">
        <f>IF(B32="Лікар загальної практики - сімейний лікар",IF(L36&lt;=Законод!$C$23,Q36,Законод!$C$23*'01_Доходи'!Q35),IF(B32="Лікар-педіатр",IF(L36&lt;=Законод!$C$27,Q36,Законод!$C$27*'01_Доходи'!Q35),IF(B32="Лікар-терапевт","x",0)))</f>
        <v>0</v>
      </c>
      <c r="R37" s="183">
        <f>IF(B32="Лікар загальної практики - сімейний лікар",IF(L36&lt;=Законод!$C$23,R36,Законод!$C$23*'01_Доходи'!R35),IF(B32="Лікар-педіатр",IF(L36&lt;=Законод!$C$27,R36,Законод!$C$27*'01_Доходи'!R35),IF(B32="Лікар-терапевт","x",0)))</f>
        <v>0</v>
      </c>
      <c r="S37" s="184">
        <f>SUM(N37:R37)</f>
        <v>0</v>
      </c>
      <c r="T37" s="770"/>
      <c r="U37" s="183">
        <f>IF(B32="Лікар загальної практики - сімейний лікар",IF(L36&lt;=Законод!$C$23,U36,Законод!$C$23*'01_Доходи'!U35),IF(B32="Лікар-педіатр",IF(L36&lt;=Законод!$C$19,U36,Законод!$C$19*'01_Доходи'!U35),IF(B32="Лікар-терапевт","x",0)))</f>
        <v>0</v>
      </c>
      <c r="V37" s="183">
        <f>IF(B32="Лікар загальної практики - сімейний лікар",IF(L36&lt;=Законод!$C$23,V36,Законод!$C$23*'01_Доходи'!V35),IF(B32="Лікар-педіатр",IF(L36&lt;=Законод!$C$19,V36,Законод!$C$19*'01_Доходи'!V35),IF(B32="Лікар-терапевт","x",0)))</f>
        <v>0</v>
      </c>
      <c r="W37" s="183">
        <f>IF(B32="Лікар загальної практики - сімейний лікар",IF(L36&lt;=Законод!$C$23,W36,Законод!$C$23*'01_Доходи'!W35),IF(B32="Лікар-педіатр",IF(L36&lt;=Законод!$C$27,W36,Законод!$C$27*'01_Доходи'!W35),IF(B32="Лікар-терапевт","x",0)))</f>
        <v>0</v>
      </c>
      <c r="X37" s="183">
        <f>IF(B32="Лікар загальної практики - сімейний лікар",IF(L36&lt;=Законод!$C$23,X36,Законод!$C$23*'01_Доходи'!X35),IF(B32="Лікар-педіатр",IF(L36&lt;=Законод!$C$27,X36,Законод!$C$27*'01_Доходи'!X35),IF(B32="Лікар-терапевт","x",0)))</f>
        <v>0</v>
      </c>
      <c r="Y37" s="183">
        <f>IF(B32="Лікар загальної практики - сімейний лікар",IF(L36&lt;=Законод!$C$23,Y36,Законод!$C$23*'01_Доходи'!H35),IF(Y32="Лікар-педіатр",IF(L36&lt;=Законод!$C$27,Y36,Законод!$C$27*'01_Доходи'!Y35),IF(B32="Лікар-терапевт","x",0)))</f>
        <v>0</v>
      </c>
      <c r="Z37" s="184">
        <f>SUM(U37:Y37)</f>
        <v>0</v>
      </c>
      <c r="AA37" s="770"/>
      <c r="AB37" s="183">
        <f>IF(B32="Лікар загальної практики - сімейний лікар",IF(L36&lt;=Законод!$C$23,AB36,Законод!$C$23*'01_Доходи'!AB35),IF(B32="Лікар-педіатр",IF(L36&lt;=Законод!$C$19,AB36,Законод!$C$19*'01_Доходи'!AB35),IF(B32="Лікар-терапевт","x",0)))</f>
        <v>0</v>
      </c>
      <c r="AC37" s="183">
        <f>IF(B32="Лікар загальної практики - сімейний лікар",IF(L36&lt;=Законод!$C$23,AC36,Законод!$C$23*'01_Доходи'!AC35),IF(B32="Лікар-педіатр",IF(L36&lt;=Законод!$C$19,AC36,Законод!$C$19*'01_Доходи'!AC35),IF(B32="Лікар-терапевт","x",0)))</f>
        <v>0</v>
      </c>
      <c r="AD37" s="183">
        <f>IF(B32="Лікар загальної практики - сімейний лікар",IF(L36&lt;=Законод!$C$23,AD36,Законод!$C$23*'01_Доходи'!AD35),IF(B32="Лікар-педіатр",IF(L36&lt;=Законод!$C$27,AD36,Законод!$C$27*'01_Доходи'!AD35),IF(B32="Лікар-терапевт","x",0)))</f>
        <v>0</v>
      </c>
      <c r="AE37" s="183">
        <f>IF(B32="Лікар загальної практики - сімейний лікар",IF(L36&lt;=Законод!$C$23,AE36,Законод!$C$23*'01_Доходи'!AE35),IF(B32="Лікар-педіатр",IF(L36&lt;=Законод!$C$27,AE36,Законод!$C$27*'01_Доходи'!AE35),IF(B32="Лікар-терапевт","x",0)))</f>
        <v>0</v>
      </c>
      <c r="AF37" s="183">
        <f>IF(B32="Лікар загальної практики - сімейний лікар",IF(L36&lt;=Законод!$C$23,AF36,Законод!$C$23*'01_Доходи'!AF35),IF(B32="Лікар-педіатр",IF(L36&lt;=Законод!$C$27,AF36,Законод!$C$27*'01_Доходи'!AF35),IF(B32="Лікар-терапевт","x",0)))</f>
        <v>0</v>
      </c>
      <c r="AG37" s="184">
        <f>SUM(AB37:AF37)</f>
        <v>0</v>
      </c>
      <c r="AH37" s="773"/>
      <c r="AI37" s="176"/>
      <c r="AJ37" s="764"/>
      <c r="AK37" s="767"/>
      <c r="AL37" s="767"/>
      <c r="AM37" s="268" t="s">
        <v>175</v>
      </c>
      <c r="AN37" s="544">
        <f>IF(B32="Лікар загальної практики - сімейний лікар",G37*Законод!$J$10+'01_Доходи'!H37*Законод!$K$10+'01_Доходи'!I37*Законод!$L$10+'01_Доходи'!J37*Законод!$M$10+'01_Доходи'!K37*Законод!$N$10,IF(B32="Лікар-педіатр",G37*Законод!$J$10+'01_Доходи'!H37*Законод!$K$10,IF(B32="Лікар-терапевт",'01_Доходи'!I37*Законод!$L$10+'01_Доходи'!J37*Законод!$M$10+'01_Доходи'!K37*Законод!$N$10,0)))</f>
        <v>0</v>
      </c>
      <c r="AO37" s="544">
        <f>IF(B32="Лікар загальної практики - сімейний лікар",N37*Законод!$J$11+'01_Доходи'!O37*Законод!$K$11+'01_Доходи'!P37*Законод!$L$11+'01_Доходи'!Q37*Законод!$M$11+'01_Доходи'!R37*Законод!$N$11,IF(B32="Лікар-педіатр",N37*Законод!$J$11+'01_Доходи'!O37*Законод!$K$11,IF(B32="Лікар-терапевт",'01_Доходи'!P37*Законод!$L$11+'01_Доходи'!Q37*Законод!$M$11+'01_Доходи'!R37*Законод!$N$11,0)))</f>
        <v>0</v>
      </c>
      <c r="AP37" s="544">
        <f>IF(B32="Лікар загальної практики - сімейний лікар",U37*Законод!$J$12+'01_Доходи'!V37*Законод!$K$12+'01_Доходи'!W37*Законод!$L$12+'01_Доходи'!X37*Законод!$M$12+'01_Доходи'!Y37*Законод!$N$12,IF(B32="Лікар-педіатр",U37*Законод!$J$12+'01_Доходи'!V37*Законод!$K$12,IF(B32="Лікар-терапевт",'01_Доходи'!W37*Законод!$L$12+'01_Доходи'!X37*Законод!$M$12+'01_Доходи'!Y37*Законод!$N$12,0)))</f>
        <v>0</v>
      </c>
      <c r="AQ37" s="544">
        <f>IF(B32="Лікар загальної практики - сімейний лікар",AB37*Законод!$J$13+'01_Доходи'!AC37*Законод!$K$13+'01_Доходи'!AD37*Законод!$L$13+'01_Доходи'!AE37*Законод!$M$13+'01_Доходи'!AF37*Законод!$N$13,IF(B32="Лікар-педіатр",AB37*Законод!$J$13+'01_Доходи'!AC37*Законод!$K$13,IF(B32="Лікар-терапевт",'01_Доходи'!AD37*Законод!$L$13+'01_Доходи'!AE37*Законод!$M$13+'01_Доходи'!AF37*Законод!$N$13,0)))</f>
        <v>0</v>
      </c>
      <c r="AR37" s="185">
        <f>SUM(AN37:AQ37)</f>
        <v>0</v>
      </c>
    </row>
    <row r="38" spans="1:44" s="67" customFormat="1" ht="31.9" customHeight="1" x14ac:dyDescent="0.25">
      <c r="A38" s="172"/>
      <c r="B38" s="781"/>
      <c r="C38" s="784"/>
      <c r="D38" s="787"/>
      <c r="E38" s="790"/>
      <c r="F38" s="186" t="str">
        <f>IF(B32="Лікар-педіатр",Законод!$E$18,IF(B32="Лікар загальної практики - сімейний лікар",Законод!$E$22,IF(B32="Лікар-терапевт",Законод!$E$26,"х")))</f>
        <v>х</v>
      </c>
      <c r="G38" s="750" t="s">
        <v>157</v>
      </c>
      <c r="H38" s="751"/>
      <c r="I38" s="751"/>
      <c r="J38" s="751"/>
      <c r="K38" s="752"/>
      <c r="L38" s="171">
        <f>IF(B32="Лікар загальної практики - сімейний лікар",IF(L36&lt;Законод!$C$23,0,(IF(AND(L36&gt;=Законод!$E$23,L36&lt;=Законод!$E$24),L36-Законод!$C$23,IF('01_Доходи'!L36&gt;=Законод!$F$23,Законод!$E$25,0)))),IF(B32="Лікар-педіатр",IF(L36&lt;Законод!$C$19,0,(IF(AND(L36&gt;=Законод!$E$19,L36&lt;=Законод!$E$20),L36-Законод!$C$19,IF('01_Доходи'!L36&gt;=Законод!$F$19,Законод!$E$21,0)))),IF(B32="Лікар-терапевт",IF(L36&lt;Законод!$C$27,0,(IF(AND(L36&gt;=Законод!$E$27,L36&lt;=Законод!$E$28),L36-Законод!$C$27,IF('01_Доходи'!L36&gt;=Законод!$F$27,Законод!$E$29,0)))),0)))</f>
        <v>0</v>
      </c>
      <c r="M38" s="770"/>
      <c r="N38" s="750" t="s">
        <v>157</v>
      </c>
      <c r="O38" s="751"/>
      <c r="P38" s="751"/>
      <c r="Q38" s="751"/>
      <c r="R38" s="752"/>
      <c r="S38" s="171">
        <f>IF(B32="Лікар загальної практики - сімейний лікар",IF(S36&lt;Законод!$C$23,0,(IF(AND(S36&gt;=Законод!$E$23,S36&lt;=Законод!$E$24),S36-Законод!$C$23,IF('01_Доходи'!S36&gt;=Законод!$F$23,Законод!$E$25,0)))),IF(B32="Лікар-педіатр",IF(S36&lt;Законод!$C$19,0,(IF(AND(S36&gt;=Законод!$E$19,S36&lt;=Законод!$E$20),S36-Законод!$C$19,IF('01_Доходи'!S36&gt;=Законод!$F$19,Законод!$E$21,0)))),IF(B32="Лікар-терапевт",IF(S36&lt;Законод!$C$27,0,(IF(AND(S36&gt;=Законод!$E$27,S36&lt;=Законод!$E$28),S36-Законод!$C$27,IF('01_Доходи'!S36&gt;=Законод!$F$27,Законод!$E$29,0)))),0)))</f>
        <v>0</v>
      </c>
      <c r="T38" s="770"/>
      <c r="U38" s="750" t="s">
        <v>157</v>
      </c>
      <c r="V38" s="751"/>
      <c r="W38" s="751"/>
      <c r="X38" s="751"/>
      <c r="Y38" s="752"/>
      <c r="Z38" s="171">
        <f>IF(B32="Лікар загальної практики - сімейний лікар",IF(Z36&lt;Законод!$C$23,0,(IF(AND(Z36&gt;=Законод!$E$23,Z36&lt;=Законод!$E$24),Z36-Законод!$C$23,IF('01_Доходи'!Z36&gt;=Законод!$F$23,Законод!$E$25,0)))),IF(B32="Лікар-педіатр",IF(Z36&lt;Законод!$C$19,0,(IF(AND(Z36&gt;=Законод!$E$19,Z36&lt;=Законод!$E$20),Z36-Законод!$C$19,IF('01_Доходи'!Z36&gt;=Законод!$F$19,Законод!$E$21,0)))),IF(B32="Лікар-терапевт",IF(Z36&lt;Законод!$C$27,0,(IF(AND(Z36&gt;=Законод!$E$27,Z36&lt;=Законод!$E$28),Z36-Законод!$C$27,IF('01_Доходи'!Z36&gt;=Законод!$F$27,Законод!$E$29,0)))),0)))</f>
        <v>0</v>
      </c>
      <c r="AA38" s="770"/>
      <c r="AB38" s="750" t="s">
        <v>157</v>
      </c>
      <c r="AC38" s="751"/>
      <c r="AD38" s="751"/>
      <c r="AE38" s="751"/>
      <c r="AF38" s="752"/>
      <c r="AG38" s="171">
        <f>IF(B32="Лікар загальної практики - сімейний лікар",IF(S36&lt;Законод!$C$23,0,(IF(AND(AG36&gt;=Законод!$E$23,AG36&lt;=Законод!$E$24),AG36-Законод!$C$23,IF('01_Доходи'!AG36&gt;=Законод!$F$23,Законод!$E$25,0)))),IF(B32="Лікар-педіатр",IF(AG36&lt;Законод!$C$19,0,(IF(AND(AG36&gt;=Законод!$E$19,AG36&lt;=Законод!$E$20),AG36-Законод!$C$19,IF('01_Доходи'!AG36&gt;=Законод!$F$19,Законод!$E$21,0)))),IF(B32="Лікар-терапевт",IF(AG36&lt;Законод!$C$27,0,(IF(AND(AG36&gt;=Законод!$E$27,AG36&lt;=Законод!$E$28),AG36-Законод!$C$27,IF('01_Доходи'!AG36&gt;=Законод!$F$27,Законод!$E$29,0)))),0)))</f>
        <v>0</v>
      </c>
      <c r="AH38" s="773"/>
      <c r="AI38" s="176"/>
      <c r="AJ38" s="764"/>
      <c r="AK38" s="767"/>
      <c r="AL38" s="767"/>
      <c r="AM38" s="798" t="s">
        <v>176</v>
      </c>
      <c r="AN38" s="544">
        <f>IF(B32="Лікар загальної практики - сімейний лікар",L38*Законод!$E$30,IF(B32="Лікар-педіатр",L38*Законод!$E$30,IF(B32="Лікар-терапевт",L38*Законод!$E$30,0)))</f>
        <v>0</v>
      </c>
      <c r="AO38" s="544">
        <f>IF(B32="Лікар загальної практики - сімейний лікар",S38*Законод!$E$47,IF(B32="Лікар-педіатр",S38*Законод!$E$47,IF(B32="Лікар-терапевт",S38*Законод!$E$47,0)))</f>
        <v>0</v>
      </c>
      <c r="AP38" s="544">
        <f>IF(B32="Лікар загальної практики - сімейний лікар",Z38*Законод!$E$64,IF(B32="Лікар-педіатр",Z38*Законод!$E$64,IF(B32="Лікар-терапевт",Z38*Законод!$E$64,0)))</f>
        <v>0</v>
      </c>
      <c r="AQ38" s="544">
        <f>IF(B32="Лікар загальної практики - сімейний лікар",AG38*Законод!$E$81,IF(B32="Лікар-педіатр",AG38*Законод!$E$81,IF(B32="Лікар-терапевт",AG38*Законод!$E$81,0)))</f>
        <v>0</v>
      </c>
      <c r="AR38" s="185">
        <f>SUM(AN38:AQ38)</f>
        <v>0</v>
      </c>
    </row>
    <row r="39" spans="1:44" s="67" customFormat="1" ht="31.5" customHeight="1" x14ac:dyDescent="0.25">
      <c r="A39" s="172"/>
      <c r="B39" s="781"/>
      <c r="C39" s="784"/>
      <c r="D39" s="787"/>
      <c r="E39" s="790"/>
      <c r="F39" s="186" t="str">
        <f>IF(B32="Лікар-педіатр",Законод!$F$18,IF(B32="Лікар загальної практики - сімейний лікар",Законод!$F$22,IF(B32="Лікар-терапевт",Законод!$F$26,"х")))</f>
        <v>х</v>
      </c>
      <c r="G39" s="750" t="s">
        <v>157</v>
      </c>
      <c r="H39" s="751"/>
      <c r="I39" s="751"/>
      <c r="J39" s="751"/>
      <c r="K39" s="752"/>
      <c r="L39" s="171">
        <f>IF(B32="Лікар загальної практики - сімейний лікар",IF(L36&lt;Законод!$C$23,0,(IF(AND(L36&gt;=Законод!$F$23,L36&lt;=Законод!$F$24),L36-Законод!$E$24,IF('01_Доходи'!L36&gt;=Законод!$G$23,Законод!$F$25,0)))),IF(B32="Лікар-педіатр",IF(L36&lt;Законод!$C$19,0,(IF(AND(L36&gt;=Законод!$F$19,L36&lt;=Законод!$F$20),L36-Законод!$E$20,IF('01_Доходи'!L36&gt;=Законод!$G$19,Законод!$F$21,0)))),IF(B32="Лікар-терапевт",IF(L36&lt;Законод!$C$27,0,(IF(AND(L36&gt;=Законод!$F$27,L36&lt;=Законод!$F$28),L36-Законод!$E$28,IF('01_Доходи'!L36&gt;=Законод!$G$27,Законод!$F$29,0)))),0)))</f>
        <v>0</v>
      </c>
      <c r="M39" s="770"/>
      <c r="N39" s="750" t="s">
        <v>157</v>
      </c>
      <c r="O39" s="751"/>
      <c r="P39" s="751"/>
      <c r="Q39" s="751"/>
      <c r="R39" s="752"/>
      <c r="S39" s="171">
        <f>IF(B32="Лікар загальної практики - сімейний лікар",IF(S36&lt;Законод!$C$23,0,(IF(AND(S36&gt;=Законод!$F$23,S36&lt;=Законод!$F$24),S36-Законод!$E$24,IF('01_Доходи'!S36&gt;=Законод!$G$23,Законод!$F$25,0)))),IF(B32="Лікар-педіатр",IF(S36&lt;Законод!$C$19,0,(IF(AND(S36&gt;=Законод!$F$19,S36&lt;=Законод!$F$20),S36-Законод!$E$20,IF('01_Доходи'!S36&gt;=Законод!$G$19,Законод!$F$21,0)))),IF(B32="Лікар-терапевт",IF(S36&lt;Законод!$C$27,0,(IF(AND(S36&gt;=Законод!$F$27,S36&lt;=Законод!$F$28),S36-Законод!$E$28,IF('01_Доходи'!S36&gt;=Законод!$G$27,Законод!$F$29,0)))),0)))</f>
        <v>0</v>
      </c>
      <c r="T39" s="770"/>
      <c r="U39" s="750" t="s">
        <v>157</v>
      </c>
      <c r="V39" s="751"/>
      <c r="W39" s="751"/>
      <c r="X39" s="751"/>
      <c r="Y39" s="752"/>
      <c r="Z39" s="171">
        <f>IF(B32="Лікар загальної практики - сімейний лікар",IF(Z36&lt;Законод!$C$23,0,(IF(AND(Z36&gt;=Законод!$F$23,Z36&lt;=Законод!$F$24),Z36-Законод!$E$24,IF('01_Доходи'!Z36&gt;=Законод!$G$23,Законод!$F$25,0)))),IF(B32="Лікар-педіатр",IF(Z36&lt;Законод!$C$19,0,(IF(AND(Z36&gt;=Законод!$F$19,Z36&lt;=Законод!$F$20),Z36-Законод!$E$20,IF('01_Доходи'!Z36&gt;=Законод!$G$19,Законод!$F$21,0)))),IF(B32="Лікар-терапевт",IF(Z36&lt;Законод!$C$27,0,(IF(AND(Z36&gt;=Законод!$F$27,Z36&lt;=Законод!$F$28),Z36-Законод!$E$28,IF('01_Доходи'!Z36&gt;=Законод!$G$27,Законод!$F$29,0)))),0)))</f>
        <v>0</v>
      </c>
      <c r="AA39" s="770"/>
      <c r="AB39" s="750" t="s">
        <v>157</v>
      </c>
      <c r="AC39" s="751"/>
      <c r="AD39" s="751"/>
      <c r="AE39" s="751"/>
      <c r="AF39" s="752"/>
      <c r="AG39" s="171">
        <f>IF(B32="Лікар загальної практики - сімейний лікар",IF(AG36&lt;Законод!$C$23,0,(IF(AND(AG36&gt;=Законод!$F$23,AG36&lt;=Законод!$F$24),AG36-Законод!$E$24,IF('01_Доходи'!AG36&gt;=Законод!$G$23,Законод!$F$25,0)))),IF(B32="Лікар-педіатр",IF(AG36&lt;Законод!$C$19,0,(IF(AND(AG36&gt;=Законод!$F$19,AG36&lt;=Законод!$F$20),AG36-Законод!$E$20,IF('01_Доходи'!AG36&gt;=Законод!$G$19,Законод!$F$21,0)))),IF(B32="Лікар-терапевт",IF(AG36&lt;Законод!$C$27,0,(IF(AND(AG36&gt;=Законод!$F$27,AG36&lt;=Законод!$F$28),AG36-Законод!$E$28,IF('01_Доходи'!AG36&gt;=Законод!$G$27,Законод!$F$29,0)))),0)))</f>
        <v>0</v>
      </c>
      <c r="AH39" s="773"/>
      <c r="AI39" s="176"/>
      <c r="AJ39" s="764"/>
      <c r="AK39" s="767"/>
      <c r="AL39" s="767"/>
      <c r="AM39" s="799"/>
      <c r="AN39" s="544">
        <f>IF(B32="Лікар загальної практики - сімейний лікар",L39*Законод!$F$30,IF(B32="Лікар-педіатр",L39*Законод!$F$30,IF(B32="Лікар-терапевт",L39*Законод!$F$30,0)))</f>
        <v>0</v>
      </c>
      <c r="AO39" s="544">
        <f>IF(B32="Лікар загальної практики - сімейний лікар",S39*Законод!$F$47,IF(B32="Лікар-педіатр",S39*Законод!$F$47,IF(B32="Лікар-терапевт",S39*Законод!$F$47,0)))</f>
        <v>0</v>
      </c>
      <c r="AP39" s="544">
        <f>IF(B32="Лікар загальної практики - сімейний лікар",Z39*Законод!$F$64,IF(B32="Лікар-педіатр",Z39*Законод!$F$64,IF(B32="Лікар-терапевт",Z39*Законод!$F$64,0)))</f>
        <v>0</v>
      </c>
      <c r="AQ39" s="544">
        <f>IF(B32="Лікар загальної практики - сімейний лікар",AG39*Законод!$F$81,IF(B32="Лікар-педіатр",AG39*Законод!$F$81,IF(B32="Лікар-терапевт",AG39*Законод!$F$81,0)))</f>
        <v>0</v>
      </c>
      <c r="AR39" s="185">
        <f>SUM(AN39:AQ39)</f>
        <v>0</v>
      </c>
    </row>
    <row r="40" spans="1:44" s="204" customFormat="1" ht="18" customHeight="1" x14ac:dyDescent="0.25">
      <c r="A40" s="172"/>
      <c r="B40" s="781"/>
      <c r="C40" s="784"/>
      <c r="D40" s="787"/>
      <c r="E40" s="790"/>
      <c r="F40" s="186" t="str">
        <f>IF(B32="Лікар-педіатр",Законод!$G$18,IF(B32="Лікар загальної практики - сімейний лікар",Законод!$G$22,IF(B32="Лікар-терапевт",Законод!$G$26,"х")))</f>
        <v>х</v>
      </c>
      <c r="G40" s="750" t="s">
        <v>157</v>
      </c>
      <c r="H40" s="751"/>
      <c r="I40" s="751"/>
      <c r="J40" s="751"/>
      <c r="K40" s="752"/>
      <c r="L40" s="171">
        <f>IF(B32="Лікар загальної практики - сімейний лікар",IF(L36&lt;Законод!$C$23,0,(IF(AND(L36&gt;=Законод!$G$23,L36&lt;=Законод!$G$24),L36-Законод!$F$24,IF('01_Доходи'!L36&gt;=Законод!$H$23,Законод!$G$25,0)))),IF(B32="Лікар-педіатр",IF(L36&lt;Законод!$C$19,0,(IF(AND(L36&gt;=Законод!$G$19,L36&lt;=Законод!$G$20),L36-Законод!$F$20,IF('01_Доходи'!L36&gt;=Законод!$H$19,Законод!$G$21,0)))),IF(B32="Лікар-терапевт",IF(L36&lt;Законод!$C$27,0,(IF(AND(L36&gt;=Законод!$G$27,L36&lt;=Законод!$G$28),L36-Законод!$F$28,IF('01_Доходи'!L36&gt;=Законод!$H$27,Законод!$G$29,0)))),0)))</f>
        <v>0</v>
      </c>
      <c r="M40" s="770"/>
      <c r="N40" s="750" t="s">
        <v>157</v>
      </c>
      <c r="O40" s="751"/>
      <c r="P40" s="751"/>
      <c r="Q40" s="751"/>
      <c r="R40" s="752"/>
      <c r="S40" s="171">
        <f>IF(B32="Лікар загальної практики - сімейний лікар",IF(S36&lt;Законод!$C$23,0,(IF(AND(S36&gt;=Законод!$G$23,S36&lt;=Законод!$G$24),S36-Законод!$F$24,IF('01_Доходи'!S36&gt;=Законод!$H$23,Законод!$G$25,0)))),IF(B32="Лікар-педіатр",IF(S36&lt;Законод!$C$19,0,(IF(AND(S36&gt;=Законод!$G$19,S36&lt;=Законод!$G$20),S36-Законод!$F$20,IF('01_Доходи'!S36&gt;=Законод!$H$19,Законод!$G$21,0)))),IF(B32="Лікар-терапевт",IF(S36&lt;Законод!$C$27,0,(IF(AND(S36&gt;=Законод!$G$27,S36&lt;=Законод!$G$28),S36-Законод!$F$28,IF('01_Доходи'!S36&gt;=Законод!$H$27,Законод!$G$29,0)))),0)))</f>
        <v>0</v>
      </c>
      <c r="T40" s="770"/>
      <c r="U40" s="750" t="s">
        <v>157</v>
      </c>
      <c r="V40" s="751"/>
      <c r="W40" s="751"/>
      <c r="X40" s="751"/>
      <c r="Y40" s="752"/>
      <c r="Z40" s="171">
        <f>IF(B32="Лікар загальної практики - сімейний лікар",IF(Z36&lt;Законод!$C$23,0,(IF(AND(Z36&gt;=Законод!$G$23,Z36&lt;=Законод!$G$24),Z36-Законод!$F$24,IF('01_Доходи'!Z36&gt;=Законод!$H$23,Законод!$G$25,0)))),IF(B32="Лікар-педіатр",IF(Z36&lt;Законод!$C$19,0,(IF(AND(Z36&gt;=Законод!$G$19,Z36&lt;=Законод!$G$20),Z36-Законод!$F$20,IF('01_Доходи'!Z36&gt;=Законод!$H$19,Законод!$G$21,0)))),IF(B32="Лікар-терапевт",IF(Z36&lt;Законод!$C$27,0,(IF(AND(Z36&gt;=Законод!$G$27,Z36&lt;=Законод!$G$28),Z36-Законод!$F$28,IF('01_Доходи'!Z36&gt;=Законод!$H$27,Законод!$G$29,0)))),0)))</f>
        <v>0</v>
      </c>
      <c r="AA40" s="770"/>
      <c r="AB40" s="750" t="s">
        <v>157</v>
      </c>
      <c r="AC40" s="751"/>
      <c r="AD40" s="751"/>
      <c r="AE40" s="751"/>
      <c r="AF40" s="752"/>
      <c r="AG40" s="171">
        <f>IF(B32="Лікар загальної практики - сімейний лікар",IF(AG36&lt;Законод!$C$23,0,(IF(AND(AG36&gt;=Законод!$G$23,AG36&lt;=Законод!$G$24),AG36-Законод!$F$24,IF('01_Доходи'!AG36&gt;=Законод!$H$23,Законод!$G$25,0)))),IF(B32="Лікар-педіатр",IF(AG36&lt;Законод!$C$19,0,(IF(AND(AG36&gt;=Законод!$G$19,AG36&lt;=Законод!$G$20),AG36-Законод!$F$20,IF('01_Доходи'!AG36&gt;=Законод!$H$19,Законод!$G$21,0)))),IF(B32="Лікар-терапевт",IF(AG36&lt;Законод!$C$27,0,(IF(AND(AG36&gt;=Законод!$G$27,AG36&lt;=Законод!$G$28),AG36-Законод!$F$28,IF('01_Доходи'!AG36&gt;=Законод!$H$27,Законод!$G$29,0)))),0)))</f>
        <v>0</v>
      </c>
      <c r="AH40" s="773"/>
      <c r="AI40" s="176"/>
      <c r="AJ40" s="764"/>
      <c r="AK40" s="767"/>
      <c r="AL40" s="767"/>
      <c r="AM40" s="799"/>
      <c r="AN40" s="544">
        <f>IF(B32="Лікар загальної практики - сімейний лікар",L40*Законод!$G$39,IF(B32="Лікар-педіатр",L40*Законод!$G$30,IF(B32="Лікар-терапевт",L40*Законод!$G$30,0)))</f>
        <v>0</v>
      </c>
      <c r="AO40" s="544">
        <f>IF(B32="Лікар загальної практики - сімейний лікар",S40*Законод!$G$47,IF(B32="Лікар-педіатр",S40*Законод!$G$47,IF(B32="Лікар-терапевт",S40*Законод!$G$47,0)))</f>
        <v>0</v>
      </c>
      <c r="AP40" s="544">
        <f>IF(B32="Лікар загальної практики - сімейний лікар",Z40*Законод!$G$64,IF(B32="Лікар-педіатр",Z40*Законод!$G$64,IF(B32="Лікар-терапевт",Z40*Законод!$G$64,0)))</f>
        <v>0</v>
      </c>
      <c r="AQ40" s="544">
        <f>IF(B32="Лікар загальної практики - сімейний лікар",AG40*Законод!$G$81,IF(B32="Лікар-педіатр",AG40*Законод!$G$81,IF(B32="Лікар-терапевт",AG40*Законод!$G$81,0)))</f>
        <v>0</v>
      </c>
      <c r="AR40" s="185">
        <f t="shared" ref="AR40:AR43" si="1">SUM(AN40:AQ40)</f>
        <v>0</v>
      </c>
    </row>
    <row r="41" spans="1:44" s="166" customFormat="1" ht="30" customHeight="1" x14ac:dyDescent="0.3">
      <c r="A41" s="172"/>
      <c r="B41" s="781"/>
      <c r="C41" s="784"/>
      <c r="D41" s="787"/>
      <c r="E41" s="790"/>
      <c r="F41" s="186" t="str">
        <f>IF(B32="Лікар-педіатр",Законод!$H$18,IF(B32="Лікар загальної практики - сімейний лікар",Законод!$H$22,IF(B32="Лікар-терапевт",Законод!$H$26,"х")))</f>
        <v>х</v>
      </c>
      <c r="G41" s="750" t="s">
        <v>157</v>
      </c>
      <c r="H41" s="751"/>
      <c r="I41" s="751"/>
      <c r="J41" s="751"/>
      <c r="K41" s="752"/>
      <c r="L41" s="171">
        <f>IF(B32="Лікар загальної практики - сімейний лікар",IF(L36&lt;Законод!$C$23,0,(IF(AND(L36&gt;=Законод!$H$23,L36&lt;=Законод!$H$24),L36-Законод!$G$24,IF('01_Доходи'!L36&gt;=Законод!$I$23,Законод!$H$25,0)))),IF(B32="Лікар-педіатр",IF(L36&lt;Законод!$C$19,0,(IF(AND(L36&gt;=Законод!$H$19,L36&lt;=Законод!$H$20),L36-Законод!$G$20,IF('01_Доходи'!L36&gt;=Законод!$I$19,Законод!$H$21,0)))),IF(B32="Лікар-терапевт",IF(L36&lt;Законод!$C$27,0,(IF(AND(L36&gt;=Законод!$H$27,L36&lt;=Законод!$H$28),L36-Законод!$G$28,IF(L36&gt;=Законод!$I$27,Законод!$H$29,0)))),0)))</f>
        <v>0</v>
      </c>
      <c r="M41" s="770"/>
      <c r="N41" s="750" t="s">
        <v>157</v>
      </c>
      <c r="O41" s="751"/>
      <c r="P41" s="751"/>
      <c r="Q41" s="751"/>
      <c r="R41" s="752"/>
      <c r="S41" s="171">
        <f>IF(B32="Лікар загальної практики - сімейний лікар",IF(S36&lt;Законод!$C$23,0,(IF(AND(S36&gt;=Законод!$H$23,S36&lt;=Законод!$H$24),S36-Законод!$G$24,IF('01_Доходи'!S36&gt;=Законод!$I$23,Законод!$H$25,0)))),IF(B32="Лікар-педіатр",IF(S36&lt;Законод!$C$19,0,(IF(AND(S36&gt;=Законод!$H$19,S36&lt;=Законод!$H$20),S36-Законод!$G$20,IF('01_Доходи'!S36&gt;=Законод!$I$19,Законод!$H$21,0)))),IF(B32="Лікар-терапевт",IF(S36&lt;Законод!$C$27,0,(IF(AND(S36&gt;=Законод!$H$27,S36&lt;=Законод!$H$28),S36-Законод!$G$28,IF(S36&gt;=Законод!$I$27,Законод!$H$29,0)))),0)))</f>
        <v>0</v>
      </c>
      <c r="T41" s="770"/>
      <c r="U41" s="750" t="s">
        <v>157</v>
      </c>
      <c r="V41" s="751"/>
      <c r="W41" s="751"/>
      <c r="X41" s="751"/>
      <c r="Y41" s="752"/>
      <c r="Z41" s="171">
        <f>IF(B32="Лікар загальної практики - сімейний лікар",IF(Z36&lt;Законод!$C$23,0,(IF(AND(Z36&gt;=Законод!$H$23,Z36&lt;=Законод!$H$24),Z36-Законод!$G$24,IF('01_Доходи'!Z36&gt;=Законод!$I$23,Законод!$H$25,0)))),IF(B32="Лікар-педіатр",IF(Z36&lt;Законод!$C$19,0,(IF(AND(Z36&gt;=Законод!$H$19,Z36&lt;=Законод!$H$20),Z36-Законод!$G$20,IF('01_Доходи'!Z36&gt;=Законод!$I$19,Законод!$H$21,0)))),IF(B32="Лікар-терапевт",IF(Z36&lt;Законод!$C$27,0,(IF(AND(Z36&gt;=Законод!$H$27,Z36&lt;=Законод!$H$28),Z36-Законод!$G$28,IF(Z36&gt;=Законод!$I$27,Законод!$H$29,0)))),0)))</f>
        <v>0</v>
      </c>
      <c r="AA41" s="770"/>
      <c r="AB41" s="750" t="s">
        <v>157</v>
      </c>
      <c r="AC41" s="751"/>
      <c r="AD41" s="751"/>
      <c r="AE41" s="751"/>
      <c r="AF41" s="752"/>
      <c r="AG41" s="171">
        <f>IF(B32="Лікар загальної практики - сімейний лікар",IF(AG36&lt;Законод!$C$23,0,(IF(AND(AG36&gt;=Законод!$H$23,AG36&lt;=Законод!$H$24),AG36-Законод!$G$24,IF('01_Доходи'!AG36&gt;=Законод!$I$23,Законод!$H$25,0)))),IF(B32="Лікар-педіатр",IF(AG36&lt;Законод!$C$19,0,(IF(AND(AG36&gt;=Законод!$H$19,AG36&lt;=Законод!$H$20),AG36-Законод!$G$20,IF('01_Доходи'!AG36&gt;=Законод!$I$19,Законод!$H$21,0)))),IF(B32="Лікар-терапевт",IF(AG36&lt;Законод!$C$27,0,(IF(AND(AG36&gt;=Законод!$H$27,AG36&lt;=Законод!$H$28),AG36-Законод!$G$28,IF(AG36&gt;=Законод!$I$27,Законод!$H$29,0)))),0)))</f>
        <v>0</v>
      </c>
      <c r="AH41" s="773"/>
      <c r="AI41" s="176"/>
      <c r="AJ41" s="764"/>
      <c r="AK41" s="767"/>
      <c r="AL41" s="767"/>
      <c r="AM41" s="799"/>
      <c r="AN41" s="544">
        <f>IF(B32="Лікар загальної практики - сімейний лікар",L41*Законод!$H$30,IF(B32="Лікар-педіатр",L41*Законод!$H$30,IF(B32="Лікар-терапевт",L41*Законод!$H$30,0)))</f>
        <v>0</v>
      </c>
      <c r="AO41" s="544">
        <f>IF(B32="Лікар загальної практики - сімейний лікар",S41*Законод!$H$47,IF(B32="Лікар-педіатр",S41*Законод!$H$47,IF(B32="Лікар-терапевт",S41*Законод!$H$47,0)))</f>
        <v>0</v>
      </c>
      <c r="AP41" s="544">
        <f>IF(B32="Лікар загальної практики - сімейний лікар",Z41*Законод!$H$64,IF(B32="Лікар-педіатр",Z41*Законод!$H$64,IF(B32="Лікар-терапевт",Z41*Законод!$H$64,0)))</f>
        <v>0</v>
      </c>
      <c r="AQ41" s="544">
        <f>IF(B32="Лікар загальної практики - сімейний лікар",AG41*Законод!$H$81,IF(B32="Лікар-педіатр",AG41*Законод!$H$81,IF(B32="Лікар-терапевт",AG41*Законод!$H$81,0)))</f>
        <v>0</v>
      </c>
      <c r="AR41" s="185">
        <f>SUM(AN41:AQ41)</f>
        <v>0</v>
      </c>
    </row>
    <row r="42" spans="1:44" s="67" customFormat="1" ht="28.15" customHeight="1" x14ac:dyDescent="0.25">
      <c r="A42" s="172"/>
      <c r="B42" s="781"/>
      <c r="C42" s="784"/>
      <c r="D42" s="787"/>
      <c r="E42" s="790"/>
      <c r="F42" s="186" t="str">
        <f>IF(B32="Лікар-педіатр",Законод!$I$18,IF(B32="Лікар загальної практики - сімейний лікар",Законод!$I$22,IF(B32="Лікар-терапевт",Законод!$I$26,"х")))</f>
        <v>х</v>
      </c>
      <c r="G42" s="750" t="s">
        <v>157</v>
      </c>
      <c r="H42" s="751"/>
      <c r="I42" s="751"/>
      <c r="J42" s="751"/>
      <c r="K42" s="752"/>
      <c r="L42" s="171">
        <f>IF(B32="Лікар загальної практики - сімейний лікар",IF(L36&lt;Законод!$C$23,0,(IF(AND(L36&gt;=Законод!$I$23,L36&lt;=Законод!$I$24),L36-Законод!$H$24,IF('01_Доходи'!L36&gt;=Законод!$I$23,Законод!$I$25,0)))),IF(B32="Лікар-педіатр",IF(L36&lt;Законод!$C$19,0,(IF(AND(L36&gt;=Законод!$I$19,L36&lt;=Законод!$I$20),L36-Законод!$H$20,IF('01_Доходи'!L36&gt;=Законод!$I$19,Законод!$H$21,0)))),IF(B32="Лікар-терапевт",IF(L36&lt;Законод!$C$27,0,(IF(AND(L36&gt;=Законод!$I$27,L36&lt;=Законод!$I$28),L36-Законод!$H$28,IF('01_Доходи'!L36&gt;=Законод!$I$27,Законод!$H$29,0)))),0)))</f>
        <v>0</v>
      </c>
      <c r="M42" s="770"/>
      <c r="N42" s="750" t="s">
        <v>157</v>
      </c>
      <c r="O42" s="751"/>
      <c r="P42" s="751"/>
      <c r="Q42" s="751"/>
      <c r="R42" s="752"/>
      <c r="S42" s="171">
        <f>IF(B32="Лікар загальної практики - сімейний лікар",IF(S36&lt;Законод!$C$23,0,(IF(AND(S36&gt;=Законод!$I$23,S36&lt;=Законод!$I$24),S36-Законод!$H$24,IF('01_Доходи'!S36&gt;=Законод!$I$23,Законод!$I$25,0)))),IF(B32="Лікар-педіатр",IF(S36&lt;Законод!$C$19,0,(IF(AND(S36&gt;=Законод!$I$19,S36&lt;=Законод!$I$20),S36-Законод!$H$20,IF('01_Доходи'!S36&gt;=Законод!$I$19,Законод!$H$21,0)))),IF(B32="Лікар-терапевт",IF(S36&lt;Законод!$C$27,0,(IF(AND(S36&gt;=Законод!$I$27,S36&lt;=Законод!$I$28),S36-Законод!$H$28,IF('01_Доходи'!S36&gt;=Законод!$I$27,Законод!$H$29,0)))),0)))</f>
        <v>0</v>
      </c>
      <c r="T42" s="770"/>
      <c r="U42" s="750" t="s">
        <v>157</v>
      </c>
      <c r="V42" s="751"/>
      <c r="W42" s="751"/>
      <c r="X42" s="751"/>
      <c r="Y42" s="752"/>
      <c r="Z42" s="171">
        <f>IF(B32="Лікар загальної практики - сімейний лікар",IF(Z36&lt;Законод!$C$23,0,(IF(AND(Z36&gt;=Законод!$I$23,Z36&lt;=Законод!$I$24),Z36-Законод!$H$24,IF('01_Доходи'!Z36&gt;=Законод!$I$23,Законод!$I$25,0)))),IF(B32="Лікар-педіатр",IF(Z36&lt;Законод!$C$19,0,(IF(AND(Z36&gt;=Законод!$I$19,Z36&lt;=Законод!$I$20),Z36-Законод!$H$20,IF('01_Доходи'!Z36&gt;=Законод!$I$19,Законод!$H$21,0)))),IF(B32="Лікар-терапевт",IF(Z36&lt;Законод!$C$27,0,(IF(AND(Z36&gt;=Законод!$I$27,Z36&lt;=Законод!$I$28),Z36-Законод!$H$28,IF('01_Доходи'!Z36&gt;=Законод!$I$27,Законод!$H$29,0)))),0)))</f>
        <v>0</v>
      </c>
      <c r="AA42" s="770"/>
      <c r="AB42" s="750" t="s">
        <v>157</v>
      </c>
      <c r="AC42" s="751"/>
      <c r="AD42" s="751"/>
      <c r="AE42" s="751"/>
      <c r="AF42" s="752"/>
      <c r="AG42" s="171">
        <f>IF(B32="Лікар загальної практики - сімейний лікар",IF(AG36&lt;Законод!$C$23,0,(IF(AND(AG36&gt;=Законод!$I$23,AG36&lt;=Законод!$I$24),AG36-Законод!$H$24,IF('01_Доходи'!AG36&gt;=Законод!$I$23,Законод!$I$25,0)))),IF(B32="Лікар-педіатр",IF(AG36&lt;Законод!$C$19,0,(IF(AND(AG36&gt;=Законод!$I$19,AG36&lt;=Законод!$I$20),AG36-Законод!$H$20,IF('01_Доходи'!AG36&gt;=Законод!$I$19,Законод!$H$21,0)))),IF(B32="Лікар-терапевт",IF(AG36&lt;Законод!$C$27,0,(IF(AND(AG36&gt;=Законод!$I$27,AG36&lt;=Законод!$I$28),AG36-Законод!$H$28,IF('01_Доходи'!AG36&gt;=Законод!$I$27,Законод!$H$29,0)))),0)))</f>
        <v>0</v>
      </c>
      <c r="AH42" s="773"/>
      <c r="AI42" s="176"/>
      <c r="AJ42" s="764"/>
      <c r="AK42" s="767"/>
      <c r="AL42" s="767"/>
      <c r="AM42" s="799"/>
      <c r="AN42" s="544">
        <f>IF(B32="Лікар загальної практики - сімейний лікар",L42*Законод!$I$30,IF(B32="Лікар-педіатр",L42*Законод!$I$30,IF(B32="Лікар-терапевт",L42*Законод!$I$30,0)))</f>
        <v>0</v>
      </c>
      <c r="AO42" s="544">
        <f>IF(B32="Лікар загальної практики - сімейний лікар",S42*Законод!$I$47,IF(B32="Лікар-педіатр",S42*Законод!$I$47,IF(B32="Лікар-терапевт",S42*Законод!$I$47,0)))</f>
        <v>0</v>
      </c>
      <c r="AP42" s="544">
        <f>IF(B32="Лікар загальної практики - сімейний лікар",Z42*Законод!$I$64,IF(B32="Лікар-педіатр",Z42*Законод!$I$64,IF(B32="Лікар-терапевт",Z42*Законод!$I$64,0)))</f>
        <v>0</v>
      </c>
      <c r="AQ42" s="544">
        <f>IF(B32="Лікар загальної практики - сімейний лікар",AG42*Законод!$I$81,IF(B32="Лікар-педіатр",AG42*Законод!$I$81,IF(B32="Лікар-терапевт",AG42*Законод!$I$81,0)))</f>
        <v>0</v>
      </c>
      <c r="AR42" s="185">
        <f>SUM(AN42:AQ42)</f>
        <v>0</v>
      </c>
    </row>
    <row r="43" spans="1:44" s="67" customFormat="1" ht="31.15" customHeight="1" thickBot="1" x14ac:dyDescent="0.3">
      <c r="A43" s="187"/>
      <c r="B43" s="782"/>
      <c r="C43" s="785"/>
      <c r="D43" s="788"/>
      <c r="E43" s="791"/>
      <c r="F43" s="660" t="str">
        <f>IF(B32="Лікар-педіатр",Законод!$J$18,IF(B32="Лікар загальної практики - сімейний лікар",Законод!$J$22,IF(B32="Лікар-терапевт",Законод!$J$22,"х")))</f>
        <v>х</v>
      </c>
      <c r="G43" s="747" t="s">
        <v>157</v>
      </c>
      <c r="H43" s="748"/>
      <c r="I43" s="748"/>
      <c r="J43" s="748"/>
      <c r="K43" s="749"/>
      <c r="L43" s="171">
        <f>IF(B32="Лікар загальної практики - сімейний лікар",IF(L36&gt;=Законод!$J$23,'01_Доходи'!L36-('01_Доходи'!L37+'01_Доходи'!L38+'01_Доходи'!L39+'01_Доходи'!L40+'01_Доходи'!L41+'01_Доходи'!L42),0),IF(B32="Лікар-педіатр",IF(L36&gt;=Законод!$J$19,'01_Доходи'!L36-('01_Доходи'!L37+'01_Доходи'!L38+'01_Доходи'!L39+'01_Доходи'!L40+'01_Доходи'!L41+'01_Доходи'!L42),0),IF(B32="Лікар-терапевт",IF('01_Доходи'!L36&gt;=Законод!$J$27,L36-Законод!$I$28,0),0)))</f>
        <v>0</v>
      </c>
      <c r="M43" s="771"/>
      <c r="N43" s="747" t="s">
        <v>157</v>
      </c>
      <c r="O43" s="748"/>
      <c r="P43" s="748"/>
      <c r="Q43" s="748"/>
      <c r="R43" s="749"/>
      <c r="S43" s="171">
        <f>IF(B32="Лікар загальної практики - сімейний лікар",IF(S36&gt;=Законод!$J$23,'01_Доходи'!S36-('01_Доходи'!S37+'01_Доходи'!S38+'01_Доходи'!S39+'01_Доходи'!S40+'01_Доходи'!S41+'01_Доходи'!S42),0),IF(B32="Лікар-педіатр",IF(S36&gt;=Законод!$J$19,'01_Доходи'!S36-('01_Доходи'!S37+'01_Доходи'!S38+'01_Доходи'!S39+'01_Доходи'!S40+'01_Доходи'!S41+'01_Доходи'!S42),0),IF(B32="Лікар-терапевт",IF('01_Доходи'!S36&gt;=Законод!$J$27,S36-Законод!$I$28,0),0)))</f>
        <v>0</v>
      </c>
      <c r="T43" s="771"/>
      <c r="U43" s="747" t="s">
        <v>157</v>
      </c>
      <c r="V43" s="748"/>
      <c r="W43" s="748"/>
      <c r="X43" s="748"/>
      <c r="Y43" s="749"/>
      <c r="Z43" s="171">
        <f>IF(B32="Лікар загальної практики - сімейний лікар",IF(Z36&gt;=Законод!$J$23,'01_Доходи'!Z36-('01_Доходи'!Z37+'01_Доходи'!Z38+'01_Доходи'!Z39+'01_Доходи'!Z40+'01_Доходи'!Z41+'01_Доходи'!Z42),0),IF(B32="Лікар-педіатр",IF(Z36&gt;=Законод!$J$19,'01_Доходи'!Z36-('01_Доходи'!Z37+'01_Доходи'!Z38+'01_Доходи'!Z39+'01_Доходи'!Z40+'01_Доходи'!Z41+'01_Доходи'!Z42),0),IF(B32="Лікар-терапевт",IF('01_Доходи'!Z36&gt;=Законод!$J$27,Z36-Законод!$I$28,0),0)))</f>
        <v>0</v>
      </c>
      <c r="AA43" s="771"/>
      <c r="AB43" s="747" t="s">
        <v>157</v>
      </c>
      <c r="AC43" s="748"/>
      <c r="AD43" s="748"/>
      <c r="AE43" s="748"/>
      <c r="AF43" s="749"/>
      <c r="AG43" s="171">
        <f>IF(B32="Лікар загальної практики - сімейний лікар",IF(AG36&gt;=Законод!$J$23,'01_Доходи'!AG36-('01_Доходи'!AG37+'01_Доходи'!AG38+'01_Доходи'!AG39+'01_Доходи'!AG40+'01_Доходи'!AG41+'01_Доходи'!AG42),0),IF(B32="Лікар-педіатр",IF(AG36&gt;=Законод!$J$19,'01_Доходи'!AG36-('01_Доходи'!AG37+'01_Доходи'!AG38+'01_Доходи'!AG39+'01_Доходи'!AG40+'01_Доходи'!AG41+'01_Доходи'!AG42),0),IF(B32="Лікар-терапевт",IF('01_Доходи'!AG36&gt;=Законод!$J$27,AG36-Законод!$I$28,0),0)))</f>
        <v>0</v>
      </c>
      <c r="AH43" s="774"/>
      <c r="AI43" s="188"/>
      <c r="AJ43" s="765"/>
      <c r="AK43" s="768"/>
      <c r="AL43" s="768"/>
      <c r="AM43" s="800"/>
      <c r="AN43" s="661">
        <f>IF(B32="Лікар загальної практики - сімейний лікар",L43*Законод!$J$30,IF(B32="Лікар-педіатр",L43*Законод!$J$30,IF(B32="Лікар-терапевт",L43*Законод!$J$30,0)))</f>
        <v>0</v>
      </c>
      <c r="AO43" s="661">
        <f>IF(B32="Лікар загальної практики - сімейний лікар",S43*Законод!$J$47,IF(B32="Лікар-педіатр",S43*Законод!$J$47,IF(B32="Лікар-терапевт",S43*Законод!$J$47,0)))</f>
        <v>0</v>
      </c>
      <c r="AP43" s="661">
        <f>IF(B32="Лікар загальної практики - сімейний лікар",S43*Законод!$J$64,IF(B32="Лікар-педіатр",S43*Законод!$J$64,IF(B32="Лікар-терапевт",S43*Законод!$J$64,0)))</f>
        <v>0</v>
      </c>
      <c r="AQ43" s="661">
        <f>IF(B32="Лікар загальної практики - сімейний лікар",AG43*Законод!$J$81,IF(B32="Лікар-педіатр",AG43*Законод!$J$81,IF(B32="Лікар-терапевт",AG43*Законод!$J$81,0)))</f>
        <v>0</v>
      </c>
      <c r="AR43" s="662">
        <f t="shared" si="1"/>
        <v>0</v>
      </c>
    </row>
    <row r="44" spans="1:44" s="67" customFormat="1" ht="31.9" customHeight="1" thickBot="1" x14ac:dyDescent="0.3">
      <c r="A44" s="190"/>
      <c r="B44" s="191"/>
      <c r="C44" s="192"/>
      <c r="D44" s="193"/>
      <c r="E44" s="193"/>
      <c r="F44" s="194"/>
      <c r="G44" s="195"/>
      <c r="H44" s="195"/>
      <c r="I44" s="195"/>
      <c r="J44" s="195"/>
      <c r="K44" s="195"/>
      <c r="L44" s="196"/>
      <c r="M44" s="197"/>
      <c r="N44" s="195"/>
      <c r="O44" s="195"/>
      <c r="P44" s="195"/>
      <c r="Q44" s="195"/>
      <c r="R44" s="195"/>
      <c r="S44" s="196"/>
      <c r="T44" s="197"/>
      <c r="U44" s="195"/>
      <c r="V44" s="195"/>
      <c r="W44" s="195"/>
      <c r="X44" s="195"/>
      <c r="Y44" s="195"/>
      <c r="Z44" s="198"/>
      <c r="AA44" s="197"/>
      <c r="AB44" s="195"/>
      <c r="AC44" s="195"/>
      <c r="AD44" s="195"/>
      <c r="AE44" s="195"/>
      <c r="AF44" s="195"/>
      <c r="AG44" s="198"/>
      <c r="AH44" s="197"/>
      <c r="AI44" s="199"/>
      <c r="AJ44" s="200"/>
      <c r="AK44" s="200"/>
      <c r="AL44" s="200"/>
      <c r="AM44" s="201"/>
      <c r="AN44" s="202"/>
      <c r="AO44" s="202"/>
      <c r="AP44" s="202"/>
      <c r="AQ44" s="202"/>
      <c r="AR44" s="203"/>
    </row>
    <row r="45" spans="1:44" s="67" customFormat="1" ht="45" customHeight="1" x14ac:dyDescent="0.25">
      <c r="A45" s="169">
        <f>A32+1</f>
        <v>2</v>
      </c>
      <c r="B45" s="780"/>
      <c r="C45" s="783"/>
      <c r="D45" s="786"/>
      <c r="E45" s="789"/>
      <c r="F45" s="170" t="s">
        <v>431</v>
      </c>
      <c r="G45" s="171">
        <f>IFERROR(IF(B45="Лікар-педіатр",G47/L47*L45,IF(B45="Лікар-терапевт","х",IF(B45="Лікар загальної практики - сімейний лікар",G47/L47*L45,0))),0)</f>
        <v>0</v>
      </c>
      <c r="H45" s="171">
        <f>IFERROR(IF(B45="Лікар-педіатр",H47/L47*L45,IF(B45="Лікар-терапевт","х",IF(B45="Лікар загальної практики - сімейний лікар",H47/L47*L45,0))),0)</f>
        <v>0</v>
      </c>
      <c r="I45" s="171">
        <f>IFERROR(IF(B45="Лікар-педіатр","x",IF(B45="Лікар-терапевт",I47/L47*L45,IF(B45="Лікар загальної практики - сімейний лікар",I47/L47*L45,0))),0)</f>
        <v>0</v>
      </c>
      <c r="J45" s="171">
        <f>IFERROR(IF(B45="Лікар-педіатр","x",IF(B45="Лікар-терапевт",J47/L47*L45,IF(B45="Лікар загальної практики - сімейний лікар",J47/L47*L45,0))),0)</f>
        <v>0</v>
      </c>
      <c r="K45" s="171">
        <f>IFERROR(IF(B45="Лікар-педіатр","x",IF(B45="Лікар-терапевт",K48*L45,IF(B45="Лікар загальної практики - сімейний лікар",K48*L45,0))),0)</f>
        <v>0</v>
      </c>
      <c r="L45" s="472"/>
      <c r="M45" s="769"/>
      <c r="N45" s="171">
        <f>IFERROR(IF(B45="Лікар-педіатр",N47/S47*S45,IF(B45="Лікар-терапевт","х",IF(B45="Лікар загальної практики - сімейний лікар",N47/S47*S45,0))),0)</f>
        <v>0</v>
      </c>
      <c r="O45" s="171">
        <f>IFERROR(IF(B45="Лікар-педіатр",O47/S47*S45,IF(B45="Лікар-терапевт","х",IF(B45="Лікар загальної практики - сімейний лікар",O47/S47*S45,0))),0)</f>
        <v>0</v>
      </c>
      <c r="P45" s="171">
        <f>IFERROR(IF(B45="Лікар-педіатр","x",IF(B45="Лікар-терапевт",P47/S47*S45,IF(B45="Лікар загальної практики - сімейний лікар",P47/S47*S45,0))),0)</f>
        <v>0</v>
      </c>
      <c r="Q45" s="171">
        <f>IFERROR(IF(B45="Лікар-педіатр","x",IF(B45="Лікар-терапевт",Q47/S47*S45,IF(B45="Лікар загальної практики - сімейний лікар",Q47/S47*S45,0))),0)</f>
        <v>0</v>
      </c>
      <c r="R45" s="171">
        <f>IFERROR(IF(B45="Лікар-педіатр","x",IF(B45="Лікар-терапевт",R48*S45,IF(B45="Лікар загальної практики - сімейний лікар",R48*S45,0))),0)</f>
        <v>0</v>
      </c>
      <c r="S45" s="472"/>
      <c r="T45" s="769"/>
      <c r="U45" s="171">
        <f>IFERROR(IF(B45="Лікар-педіатр",U47/Z47*Z45,IF(B45="Лікар-терапевт","х",IF(B45="Лікар загальної практики - сімейний лікар",U47/Z47*Z45,0))),0)</f>
        <v>0</v>
      </c>
      <c r="V45" s="171">
        <f>IFERROR(IF(B45="Лікар-педіатр",V47/Z47*Z45,IF(B45="Лікар-терапевт","х",IF(B45="Лікар загальної практики - сімейний лікар",V47/Z47*Z45,0))),0)</f>
        <v>0</v>
      </c>
      <c r="W45" s="171">
        <f>IFERROR(IF(B45="Лікар-педіатр","x",IF(B45="Лікар-терапевт",W47/Z47*Z45,IF(B45="Лікар загальної практики - сімейний лікар",W47/Z47*Z45,0))),0)</f>
        <v>0</v>
      </c>
      <c r="X45" s="171">
        <f>IFERROR(IF(B45="Лікар-педіатр","x",IF(B45="Лікар-терапевт",X47/Z47*Z45,IF(B45="Лікар загальної практики - сімейний лікар",X47/Z47*Z45,0))),0)</f>
        <v>0</v>
      </c>
      <c r="Y45" s="171">
        <f>IFERROR(IF(B45="Лікар-педіатр","x",IF(B45="Лікар-терапевт",Y48*Z45,IF(B45="Лікар загальної практики - сімейний лікар",Y48*Z45,0))),0)</f>
        <v>0</v>
      </c>
      <c r="Z45" s="472"/>
      <c r="AA45" s="769"/>
      <c r="AB45" s="171">
        <f>IFERROR(IF(B45="Лікар-педіатр",AB47/AG47*AG45,IF(B45="Лікар-терапевт","х",IF(B45="Лікар загальної практики - сімейний лікар",AB47/AG47*AG45,0))),0)</f>
        <v>0</v>
      </c>
      <c r="AC45" s="171">
        <f>IFERROR(IF(B45="Лікар-педіатр",AC47/AG47*AG45,IF(B45="Лікар-терапевт","х",IF(B45="Лікар загальної практики - сімейний лікар",AC47/AG47*AG45,0))),0)</f>
        <v>0</v>
      </c>
      <c r="AD45" s="171">
        <f>IFERROR(IF(B45="Лікар-педіатр","x",IF(B45="Лікар-терапевт",AD47/AG47*AG45,IF(B45="Лікар загальної практики - сімейний лікар",AD47/AG47*AG45,0))),0)</f>
        <v>0</v>
      </c>
      <c r="AE45" s="171">
        <f>IFERROR(IF(B45="Лікар-педіатр","x",IF(B45="Лікар-терапевт",AE47/AG47*AG45,IF(B45="Лікар загальної практики - сімейний лікар",AE47/AG47*AG45,0))),0)</f>
        <v>0</v>
      </c>
      <c r="AF45" s="171">
        <f>IFERROR(IF(B45="Лікар-педіатр","x",IF(B45="Лікар-терапевт",AF48*AG45,IF(B45="Лікар загальної практики - сімейний лікар",AF48*AG45,0))),0)</f>
        <v>0</v>
      </c>
      <c r="AG45" s="472"/>
      <c r="AH45" s="772"/>
      <c r="AI45" s="461">
        <f>A45</f>
        <v>2</v>
      </c>
      <c r="AJ45" s="763">
        <f>B45</f>
        <v>0</v>
      </c>
      <c r="AK45" s="766">
        <f>C45</f>
        <v>0</v>
      </c>
      <c r="AL45" s="766">
        <f>D45</f>
        <v>0</v>
      </c>
      <c r="AM45" s="753" t="s">
        <v>566</v>
      </c>
      <c r="AN45" s="792">
        <f>SUM(AN50:AN56)</f>
        <v>0</v>
      </c>
      <c r="AO45" s="792">
        <f>SUM(AO50:AO56)</f>
        <v>0</v>
      </c>
      <c r="AP45" s="792">
        <f>SUM(AP50:AP56)</f>
        <v>0</v>
      </c>
      <c r="AQ45" s="792">
        <f>SUM(AQ50:AQ56)</f>
        <v>0</v>
      </c>
      <c r="AR45" s="795">
        <f>SUM(AN45:AQ49)</f>
        <v>0</v>
      </c>
    </row>
    <row r="46" spans="1:44" s="67" customFormat="1" ht="18" customHeight="1" x14ac:dyDescent="0.25">
      <c r="A46" s="172"/>
      <c r="B46" s="781"/>
      <c r="C46" s="784"/>
      <c r="D46" s="787"/>
      <c r="E46" s="790"/>
      <c r="F46" s="170" t="s">
        <v>432</v>
      </c>
      <c r="G46" s="171">
        <f>IFERROR(IF(B45="Лікар-педіатр",G48*L46,IF(B45="Лікар-терапевт","х",IF(B45="Лікар загальної практики - сімейний лікар",G48*L46,0))),0)</f>
        <v>0</v>
      </c>
      <c r="H46" s="171">
        <f>IFERROR(IF(B45="Лікар-педіатр",H48*L46,IF(B45="Лікар-терапевт","х",IF(B45="Лікар загальної практики - сімейний лікар",H48*L46,0))),0)</f>
        <v>0</v>
      </c>
      <c r="I46" s="171">
        <f>IFERROR(IF(B45="Лікар-педіатр","x",IF(B45="Лікар-терапевт",I48*L46,IF(B45="Лікар загальної практики - сімейний лікар",I48*L46,0))),0)</f>
        <v>0</v>
      </c>
      <c r="J46" s="171">
        <f>IFERROR(IF(B45="Лікар-педіатр","x",IF(B45="Лікар-терапевт",J48*L46,IF(B45="Лікар загальної практики - сімейний лікар",J48*L46,0))),0)</f>
        <v>0</v>
      </c>
      <c r="K46" s="171">
        <f>IFERROR(IF(B45="Лікар-педіатр","x",IF(B45="Лікар-терапевт",K48*L46,IF(B45="Лікар загальної практики - сімейний лікар",K48*L46,0))),0)</f>
        <v>0</v>
      </c>
      <c r="L46" s="472"/>
      <c r="M46" s="770"/>
      <c r="N46" s="171">
        <f>IFERROR(IF(B45="Лікар-педіатр",N48*S46,IF(B45="Лікар-терапевт","х",IF(B45="Лікар загальної практики - сімейний лікар",N48*S46,0))),0)</f>
        <v>0</v>
      </c>
      <c r="O46" s="171">
        <f>IFERROR(IF(B45="Лікар-педіатр",O48*S46,IF(B45="Лікар-терапевт","х",IF(B45="Лікар загальної практики - сімейний лікар",O48*S46,0))),0)</f>
        <v>0</v>
      </c>
      <c r="P46" s="171">
        <f>IFERROR(IF(B45="Лікар-педіатр","x",IF(B45="Лікар-терапевт",P48*S46,IF(B45="Лікар загальної практики - сімейний лікар",P48*S46,0))),0)</f>
        <v>0</v>
      </c>
      <c r="Q46" s="171">
        <f>IFERROR(IF(B45="Лікар-педіатр","x",IF(B45="Лікар-терапевт",Q48*S46,IF(B45="Лікар загальної практики - сімейний лікар",Q48*S46,0))),0)</f>
        <v>0</v>
      </c>
      <c r="R46" s="171">
        <f>IFERROR(IF(B45="Лікар-педіатр","x",IF(B45="Лікар-терапевт",R48*S46,IF(B45="Лікар загальної практики - сімейний лікар",R48*S46,0))),0)</f>
        <v>0</v>
      </c>
      <c r="S46" s="472"/>
      <c r="T46" s="770"/>
      <c r="U46" s="171">
        <f>IFERROR(IF(B45="Лікар-педіатр",U48*Z46,IF(B45="Лікар-терапевт","х",IF(B45="Лікар загальної практики - сімейний лікар",U48*Z46,0))),0)</f>
        <v>0</v>
      </c>
      <c r="V46" s="171">
        <f>IFERROR(IF(B45="Лікар-педіатр",V48*Z46,IF(B45="Лікар-терапевт","х",IF(B45="Лікар загальної практики - сімейний лікар",V48*Z46,0))),0)</f>
        <v>0</v>
      </c>
      <c r="W46" s="171">
        <f>IFERROR(IF(B45="Лікар-педіатр","x",IF(B45="Лікар-терапевт",W48*Z46,IF(B45="Лікар загальної практики - сімейний лікар",W48*Z46,0))),0)</f>
        <v>0</v>
      </c>
      <c r="X46" s="171">
        <f>IFERROR(IF(B45="Лікар-педіатр","x",IF(B45="Лікар-терапевт",X48*Z46,IF(B45="Лікар загальної практики - сімейний лікар",X48*Z46,0))),0)</f>
        <v>0</v>
      </c>
      <c r="Y46" s="171">
        <f>IFERROR(IF(B45="Лікар-педіатр","x",IF(B45="Лікар-терапевт",Y48*Z46,IF(B45="Лікар загальної практики - сімейний лікар",Y48*Z46,0))),0)</f>
        <v>0</v>
      </c>
      <c r="Z46" s="472"/>
      <c r="AA46" s="770"/>
      <c r="AB46" s="171">
        <f>IFERROR(IF(B45="Лікар-педіатр",AB48*AG46,IF(B45="Лікар-терапевт","х",IF(B45="Лікар загальної практики - сімейний лікар",AB48*AG46,0))),0)</f>
        <v>0</v>
      </c>
      <c r="AC46" s="171">
        <f>IFERROR(IF(B45="Лікар-педіатр",AC48*AG46,IF(B45="Лікар-терапевт","х",IF(B45="Лікар загальної практики - сімейний лікар",AC48*AG46,0))),0)</f>
        <v>0</v>
      </c>
      <c r="AD46" s="171">
        <f>IFERROR(IF(B45="Лікар-педіатр","x",IF(B45="Лікар-терапевт",AD48*AG46,IF(B45="Лікар загальної практики - сімейний лікар",AD48*AG46,0))),0)</f>
        <v>0</v>
      </c>
      <c r="AE46" s="171">
        <f>IFERROR(IF(B45="Лікар-педіатр","x",IF(B45="Лікар-терапевт",AE48*AG46,IF(B45="Лікар загальної практики - сімейний лікар",AE48*AG46,0))),0)</f>
        <v>0</v>
      </c>
      <c r="AF46" s="171">
        <f>IFERROR(IF(B45="Лікар-педіатр","x",IF(B45="Лікар-терапевт",AF48*AG46,IF(B45="Лікар загальної практики - сімейний лікар",AF48*AG46,0))),0)</f>
        <v>0</v>
      </c>
      <c r="AG46" s="472"/>
      <c r="AH46" s="773"/>
      <c r="AI46" s="173"/>
      <c r="AJ46" s="764"/>
      <c r="AK46" s="767"/>
      <c r="AL46" s="767"/>
      <c r="AM46" s="754"/>
      <c r="AN46" s="793"/>
      <c r="AO46" s="793"/>
      <c r="AP46" s="793"/>
      <c r="AQ46" s="793"/>
      <c r="AR46" s="796"/>
    </row>
    <row r="47" spans="1:44" s="67" customFormat="1" ht="31.9" customHeight="1" x14ac:dyDescent="0.25">
      <c r="A47" s="172"/>
      <c r="B47" s="781"/>
      <c r="C47" s="784"/>
      <c r="D47" s="787"/>
      <c r="E47" s="790"/>
      <c r="F47" s="170" t="s">
        <v>433</v>
      </c>
      <c r="G47" s="174">
        <f>IF(B45="Лікар загальної практики - сімейний лікар"," ",IF(B45="Лікар-педіатр"," ",IF(B45="Лікар-терапевт","х",0)))</f>
        <v>0</v>
      </c>
      <c r="H47" s="174">
        <f>IF(B45="Лікар загальної практики - сімейний лікар"," ",IF(B45="Лікар-педіатр"," ",IF(B45="Лікар-терапевт","х",0)))</f>
        <v>0</v>
      </c>
      <c r="I47" s="174">
        <f>IF(B45="Лікар загальної практики - сімейний лікар"," ",IF(B45="Лікар-педіатр","х",IF(B45="Лікар-терапевт"," ",0)))</f>
        <v>0</v>
      </c>
      <c r="J47" s="174">
        <f>IF(B45="Лікар загальної практики - сімейний лікар"," ",IF(B45="Лікар-педіатр","х",IF(B45="Лікар-терапевт"," ",0)))</f>
        <v>0</v>
      </c>
      <c r="K47" s="174">
        <f>IF(B45="Лікар загальної практики - сімейний лікар"," ",IF(B45="Лікар-педіатр","х",IF(B45="Лікар-терапевт"," ",0)))</f>
        <v>0</v>
      </c>
      <c r="L47" s="175">
        <f>SUM(G47:K47)</f>
        <v>0</v>
      </c>
      <c r="M47" s="770"/>
      <c r="N47" s="174">
        <f>IF(B45="Лікар загальної практики - сімейний лікар"," ",IF(B45="Лікар-педіатр"," ",IF(B45="Лікар-терапевт","х",0)))</f>
        <v>0</v>
      </c>
      <c r="O47" s="174">
        <f>IF(B45="Лікар загальної практики - сімейний лікар"," ",IF(B45="Лікар-педіатр"," ",IF(B45="Лікар-терапевт","х",0)))</f>
        <v>0</v>
      </c>
      <c r="P47" s="174">
        <f>IF(B45="Лікар загальної практики - сімейний лікар"," ",IF(B45="Лікар-педіатр","х",IF(B45="Лікар-терапевт"," ",0)))</f>
        <v>0</v>
      </c>
      <c r="Q47" s="174">
        <f>IF(B45="Лікар загальної практики - сімейний лікар"," ",IF(B45="Лікар-педіатр","х",IF(B45="Лікар-терапевт"," ",0)))</f>
        <v>0</v>
      </c>
      <c r="R47" s="174">
        <f>IF(B45="Лікар загальної практики - сімейний лікар"," ",IF(B45="Лікар-педіатр","х",IF(B45="Лікар-терапевт"," ",0)))</f>
        <v>0</v>
      </c>
      <c r="S47" s="175">
        <f>SUM(N47:R47)</f>
        <v>0</v>
      </c>
      <c r="T47" s="770"/>
      <c r="U47" s="174">
        <f>IF(B45="Лікар загальної практики - сімейний лікар"," ",IF(B45="Лікар-педіатр"," ",IF(B45="Лікар-терапевт","х",0)))</f>
        <v>0</v>
      </c>
      <c r="V47" s="174">
        <f>IF(B45="Лікар загальної практики - сімейний лікар"," ",IF(B45="Лікар-педіатр"," ",IF(B45="Лікар-терапевт","х",0)))</f>
        <v>0</v>
      </c>
      <c r="W47" s="174">
        <f>IF(B45="Лікар загальної практики - сімейний лікар"," ",IF(B45="Лікар-педіатр","х",IF(B45="Лікар-терапевт"," ",0)))</f>
        <v>0</v>
      </c>
      <c r="X47" s="174">
        <f>IF(B45="Лікар загальної практики - сімейний лікар"," ",IF(B45="Лікар-педіатр","х",IF(B45="Лікар-терапевт"," ",0)))</f>
        <v>0</v>
      </c>
      <c r="Y47" s="174">
        <f>IF(B45="Лікар загальної практики - сімейний лікар"," ",IF(B45="Лікар-педіатр","х",IF(B45="Лікар-терапевт"," ",0)))</f>
        <v>0</v>
      </c>
      <c r="Z47" s="175">
        <f>SUM(U47:Y47)</f>
        <v>0</v>
      </c>
      <c r="AA47" s="770"/>
      <c r="AB47" s="174">
        <f>IF(B45="Лікар загальної практики - сімейний лікар"," ",IF(B45="Лікар-педіатр"," ",IF(B45="Лікар-терапевт","х",0)))</f>
        <v>0</v>
      </c>
      <c r="AC47" s="174">
        <f>IF(B45="Лікар загальної практики - сімейний лікар"," ",IF(B45="Лікар-педіатр"," ",IF(B45="Лікар-терапевт","х",0)))</f>
        <v>0</v>
      </c>
      <c r="AD47" s="174">
        <f>IF(B45="Лікар загальної практики - сімейний лікар"," ",IF(B45="Лікар-педіатр","х",IF(B45="Лікар-терапевт"," ",0)))</f>
        <v>0</v>
      </c>
      <c r="AE47" s="174">
        <f>IF(B45="Лікар загальної практики - сімейний лікар"," ",IF(B45="Лікар-педіатр","х",IF(B45="Лікар-терапевт"," ",0)))</f>
        <v>0</v>
      </c>
      <c r="AF47" s="174">
        <f>IF(B45="Лікар загальної практики - сімейний лікар"," ",IF(B45="Лікар-педіатр","х",IF(B45="Лікар-терапевт"," ",0)))</f>
        <v>0</v>
      </c>
      <c r="AG47" s="175">
        <f>SUM(AB47:AF47)</f>
        <v>0</v>
      </c>
      <c r="AH47" s="773"/>
      <c r="AI47" s="176"/>
      <c r="AJ47" s="764"/>
      <c r="AK47" s="767"/>
      <c r="AL47" s="767"/>
      <c r="AM47" s="754"/>
      <c r="AN47" s="793"/>
      <c r="AO47" s="793"/>
      <c r="AP47" s="793"/>
      <c r="AQ47" s="793"/>
      <c r="AR47" s="796"/>
    </row>
    <row r="48" spans="1:44" s="67" customFormat="1" ht="31.9" customHeight="1" thickBot="1" x14ac:dyDescent="0.3">
      <c r="A48" s="172"/>
      <c r="B48" s="781"/>
      <c r="C48" s="784"/>
      <c r="D48" s="787"/>
      <c r="E48" s="790"/>
      <c r="F48" s="177" t="s">
        <v>160</v>
      </c>
      <c r="G48" s="178">
        <f>IFERROR(IF(B45="Лікар-педіатр",G47/L47,IF(B45="Лікар-терапевт","х",IF(B45="Лікар загальної практики - сімейний лікар",G47/L47,0))),0)</f>
        <v>0</v>
      </c>
      <c r="H48" s="178">
        <f>IFERROR(IF(B45="Лікар-педіатр",H47/L47,IF(B45="Лікар-терапевт","х",IF(B45="Лікар загальної практики - сімейний лікар",H47/L47,0))),0)</f>
        <v>0</v>
      </c>
      <c r="I48" s="178">
        <f>IFERROR(IF(B45="Лікар-педіатр","x",IF(B45="Лікар-терапевт",I47/L47,IF(B45="Лікар загальної практики - сімейний лікар",I47/L47,0))),0)</f>
        <v>0</v>
      </c>
      <c r="J48" s="178">
        <f>IFERROR(IF(B45="Лікар-педіатр","x",IF(B45="Лікар-терапевт",J47/L47,IF(B45="Лікар загальної практики - сімейний лікар",J47/L47,0))),0)</f>
        <v>0</v>
      </c>
      <c r="K48" s="178">
        <f>IFERROR(IF(B45="Лікар-педіатр","x",IF(B45="Лікар-терапевт",K47/L47,IF(B45="Лікар загальної практики - сімейний лікар",K47/L47,0))),0)</f>
        <v>0</v>
      </c>
      <c r="L48" s="178">
        <f>SUM(G48:K48)</f>
        <v>0</v>
      </c>
      <c r="M48" s="770"/>
      <c r="N48" s="178">
        <f>IFERROR(IF(B45="Лікар-педіатр",N47/S47,IF(B45="Лікар-терапевт","х",IF(B45="Лікар загальної практики - сімейний лікар",N47/S47,0))),0)</f>
        <v>0</v>
      </c>
      <c r="O48" s="178">
        <f>IFERROR(IF(B45="Лікар-педіатр",O47/S47,IF(B45="Лікар-терапевт","х",IF(B45="Лікар загальної практики - сімейний лікар",O47/S47,0))),0)</f>
        <v>0</v>
      </c>
      <c r="P48" s="178">
        <f>IFERROR(IF(B45="Лікар-педіатр","x",IF(B45="Лікар-терапевт",P47/S47,IF(B45="Лікар загальної практики - сімейний лікар",P47/S47,0))),0)</f>
        <v>0</v>
      </c>
      <c r="Q48" s="178">
        <f>IFERROR(IF(B45="Лікар-педіатр","x",IF(B45="Лікар-терапевт",Q47/S47,IF(B45="Лікар загальної практики - сімейний лікар",Q47/S47,0))),0)</f>
        <v>0</v>
      </c>
      <c r="R48" s="178">
        <f>IFERROR(IF(B45="Лікар-педіатр","x",IF(B45="Лікар-терапевт",R47/S47,IF(B45="Лікар загальної практики - сімейний лікар",R47/S47,0))),0)</f>
        <v>0</v>
      </c>
      <c r="S48" s="178">
        <f>SUM(N48:R48)</f>
        <v>0</v>
      </c>
      <c r="T48" s="770"/>
      <c r="U48" s="178">
        <f>IFERROR(IF(B45="Лікар-педіатр",U47/Z47,IF(B45="Лікар-терапевт","х",IF(B45="Лікар загальної практики - сімейний лікар",U47/Z47,0))),0)</f>
        <v>0</v>
      </c>
      <c r="V48" s="178">
        <f>IFERROR(IF(B45="Лікар-педіатр",V47/Z47,IF(B45="Лікар-терапевт","х",IF(B45="Лікар загальної практики - сімейний лікар",V47/Z47,0))),0)</f>
        <v>0</v>
      </c>
      <c r="W48" s="178">
        <f>IFERROR(IF(B45="Лікар-педіатр","x",IF(B45="Лікар-терапевт",W47/Z47,IF(B45="Лікар загальної практики - сімейний лікар",W47/Z47,0))),0)</f>
        <v>0</v>
      </c>
      <c r="X48" s="178">
        <f>IFERROR(IF(B45="Лікар-педіатр","x",IF(B45="Лікар-терапевт",X47/Z47,IF(B45="Лікар загальної практики - сімейний лікар",X47/Z47,0))),0)</f>
        <v>0</v>
      </c>
      <c r="Y48" s="178">
        <f>IFERROR(IF(B45="Лікар-педіатр","x",IF(B45="Лікар-терапевт",Y47/Z47,IF(B45="Лікар загальної практики - сімейний лікар",Y47/Z47,0))),0)</f>
        <v>0</v>
      </c>
      <c r="Z48" s="178">
        <f>SUM(U48:Y48)</f>
        <v>0</v>
      </c>
      <c r="AA48" s="770"/>
      <c r="AB48" s="178">
        <f>IFERROR(IF(B45="Лікар-педіатр",AB47/AG47,IF(B45="Лікар-терапевт","х",IF(B45="Лікар загальної практики - сімейний лікар",AB47/AG47,0))),0)</f>
        <v>0</v>
      </c>
      <c r="AC48" s="178">
        <f>IFERROR(IF(B45="Лікар-педіатр",AC47/AG47,IF(B45="Лікар-терапевт","х",IF(B45="Лікар загальної практики - сімейний лікар",AC47/AG47,0))),0)</f>
        <v>0</v>
      </c>
      <c r="AD48" s="178">
        <f>IFERROR(IF(B45="Лікар-педіатр","x",IF(B45="Лікар-терапевт",AD47/AG47,IF(B45="Лікар загальної практики - сімейний лікар",AD47/AG47,0))),0)</f>
        <v>0</v>
      </c>
      <c r="AE48" s="178">
        <f>IFERROR(IF(B45="Лікар-педіатр","x",IF(B45="Лікар-терапевт",AE47/AG47,IF(B45="Лікар загальної практики - сімейний лікар",AE47/AG47,0))),0)</f>
        <v>0</v>
      </c>
      <c r="AF48" s="178">
        <f>IFERROR(IF(B45="Лікар-педіатр","x",IF(B45="Лікар-терапевт",AF47/AG47,IF(B45="Лікар загальної практики - сімейний лікар",AF47/AG47,0))),0)</f>
        <v>0</v>
      </c>
      <c r="AG48" s="178">
        <f>SUM(AB48:AF48)</f>
        <v>0</v>
      </c>
      <c r="AH48" s="773"/>
      <c r="AI48" s="176"/>
      <c r="AJ48" s="764"/>
      <c r="AK48" s="767"/>
      <c r="AL48" s="767"/>
      <c r="AM48" s="754"/>
      <c r="AN48" s="793"/>
      <c r="AO48" s="793"/>
      <c r="AP48" s="793"/>
      <c r="AQ48" s="793"/>
      <c r="AR48" s="796"/>
    </row>
    <row r="49" spans="1:44" s="204" customFormat="1" ht="32.25" thickBot="1" x14ac:dyDescent="0.3">
      <c r="A49" s="172"/>
      <c r="B49" s="781"/>
      <c r="C49" s="784"/>
      <c r="D49" s="787"/>
      <c r="E49" s="790"/>
      <c r="F49" s="179" t="s">
        <v>434</v>
      </c>
      <c r="G49" s="180">
        <f>IF(B45="Лікар загальної практики - сімейний лікар",AVERAGE(G45:G47),IF(B45="Лікар-педіатр",AVERAGE(G45:G47),IF(B45="Лікар-терапевт","х",0)))</f>
        <v>0</v>
      </c>
      <c r="H49" s="180">
        <f>IF(B45="Лікар загальної практики - сімейний лікар",AVERAGE(H45:H47),IF(B45="Лікар-педіатр",AVERAGE(H45:H47),IF(B45="Лікар-терапевт","х",0)))</f>
        <v>0</v>
      </c>
      <c r="I49" s="180">
        <f>IF(B45="Лікар загальної практики - сімейний лікар",AVERAGE(I45:I47),IF(B45="Лікар-педіатр","x",IF(B45="Лікар-терапевт",AVERAGE(I45:I47),0)))</f>
        <v>0</v>
      </c>
      <c r="J49" s="180">
        <f>IF(B45="Лікар загальної практики - сімейний лікар",AVERAGE(J45:J47),IF(B45="Лікар-педіатр","x",IF(B45="Лікар-терапевт",AVERAGE(J45:J47),0)))</f>
        <v>0</v>
      </c>
      <c r="K49" s="180">
        <f>IF(B45="Лікар загальної практики - сімейний лікар",AVERAGE(K45:K47),IF(B45="Лікар-педіатр","x",IF(B45="Лікар-терапевт",AVERAGE(K45:K47),0)))</f>
        <v>0</v>
      </c>
      <c r="L49" s="181">
        <f>SUM(G49:K49)</f>
        <v>0</v>
      </c>
      <c r="M49" s="770"/>
      <c r="N49" s="543">
        <f>IF(B45="Лікар загальної практики - сімейний лікар",AVERAGE(N45:N47),IF(B45="Лікар-педіатр",AVERAGE(N45:N47),IF(B45="Лікар-терапевт","х",0)))</f>
        <v>0</v>
      </c>
      <c r="O49" s="180">
        <f>IF(B45="Лікар загальної практики - сімейний лікар",AVERAGE(O45:O47),IF(B45="Лікар-педіатр",AVERAGE(O45:O47),IF(B45="Лікар-терапевт","х",0)))</f>
        <v>0</v>
      </c>
      <c r="P49" s="180">
        <f>IF(B45="Лікар загальної практики - сімейний лікар",AVERAGE(P45:P47),IF(B45="Лікар-педіатр","x",IF(B45="Лікар-терапевт",AVERAGE(P45:P47),0)))</f>
        <v>0</v>
      </c>
      <c r="Q49" s="180">
        <f>IF(B45="Лікар загальної практики - сімейний лікар",AVERAGE(Q45:Q47),IF(B45="Лікар-педіатр","x",IF(B45="Лікар-терапевт",AVERAGE(Q45:Q47),0)))</f>
        <v>0</v>
      </c>
      <c r="R49" s="180">
        <f>IF(B45="Лікар загальної практики - сімейний лікар",AVERAGE(R45:R47),IF(B45="Лікар-педіатр","x",IF(B45="Лікар-терапевт",AVERAGE(R45:R47),0)))</f>
        <v>0</v>
      </c>
      <c r="S49" s="181">
        <f>SUM(N49:R49)</f>
        <v>0</v>
      </c>
      <c r="T49" s="770"/>
      <c r="U49" s="543">
        <f>IF(B45="Лікар загальної практики - сімейний лікар",AVERAGE(U45:U47),IF(B45="Лікар-педіатр",AVERAGE(U45:U47),IF(B45="Лікар-терапевт","х",0)))</f>
        <v>0</v>
      </c>
      <c r="V49" s="180">
        <f>IF(B45="Лікар загальної практики - сімейний лікар",AVERAGE(V45:V47),IF(B45="Лікар-педіатр",AVERAGE(V45:V47),IF(B45="Лікар-терапевт","х",0)))</f>
        <v>0</v>
      </c>
      <c r="W49" s="180">
        <f>IF(B45="Лікар загальної практики - сімейний лікар",AVERAGE(W45:W47),IF(B45="Лікар-педіатр","x",IF(B45="Лікар-терапевт",AVERAGE(W45:W47),0)))</f>
        <v>0</v>
      </c>
      <c r="X49" s="180">
        <f>IF(B45="Лікар загальної практики - сімейний лікар",AVERAGE(X45:X47),IF(B45="Лікар-педіатр","x",IF(B45="Лікар-терапевт",AVERAGE(X45:X47),0)))</f>
        <v>0</v>
      </c>
      <c r="Y49" s="180">
        <f>IF(B45="Лікар загальної практики - сімейний лікар",AVERAGE(Y45:Y47),IF(B45="Лікар-педіатр","x",IF(B45="Лікар-терапевт",AVERAGE(Y45:Y47),0)))</f>
        <v>0</v>
      </c>
      <c r="Z49" s="181">
        <f>SUM(U49:Y49)</f>
        <v>0</v>
      </c>
      <c r="AA49" s="770"/>
      <c r="AB49" s="543">
        <f>IF(B45="Лікар загальної практики - сімейний лікар",AVERAGE(AB45:AB47),IF(B45="Лікар-педіатр",AVERAGE(AB45:AB47),IF(B45="Лікар-терапевт","х",0)))</f>
        <v>0</v>
      </c>
      <c r="AC49" s="180">
        <f>IF(B45="Лікар загальної практики - сімейний лікар",AVERAGE(AC45:AC47),IF(B45="Лікар-педіатр",AVERAGE(AC45:AC47),IF(B45="Лікар-терапевт","х",0)))</f>
        <v>0</v>
      </c>
      <c r="AD49" s="180">
        <f>IF(B45="Лікар загальної практики - сімейний лікар",AVERAGE(AD45:AD47),IF(B45="Лікар-педіатр","x",IF(B45="Лікар-терапевт",AVERAGE(AD45:AD47),0)))</f>
        <v>0</v>
      </c>
      <c r="AE49" s="180">
        <f>IF(B45="Лікар загальної практики - сімейний лікар",AVERAGE(AE45:AE47),IF(B45="Лікар-педіатр","x",IF(B45="Лікар-терапевт",AVERAGE(AE45:AE47),0)))</f>
        <v>0</v>
      </c>
      <c r="AF49" s="180">
        <f>IF(B45="Лікар загальної практики - сімейний лікар",AVERAGE(AF45:AF47),IF(B45="Лікар-педіатр","x",IF(B45="Лікар-терапевт",AVERAGE(AF45:AF47),0)))</f>
        <v>0</v>
      </c>
      <c r="AG49" s="181">
        <f>SUM(AB49:AF49)</f>
        <v>0</v>
      </c>
      <c r="AH49" s="773"/>
      <c r="AI49" s="176"/>
      <c r="AJ49" s="764"/>
      <c r="AK49" s="767"/>
      <c r="AL49" s="767"/>
      <c r="AM49" s="755"/>
      <c r="AN49" s="794"/>
      <c r="AO49" s="794"/>
      <c r="AP49" s="794"/>
      <c r="AQ49" s="794"/>
      <c r="AR49" s="797"/>
    </row>
    <row r="50" spans="1:44" s="166" customFormat="1" ht="30" customHeight="1" x14ac:dyDescent="0.3">
      <c r="A50" s="172"/>
      <c r="B50" s="781"/>
      <c r="C50" s="784"/>
      <c r="D50" s="787"/>
      <c r="E50" s="790"/>
      <c r="F50" s="182" t="str">
        <f>IF(B45="Лікар-педіатр",Законод!$C$18,IF(B45="Лікар загальної практики - сімейний лікар",Законод!$C$22,IF(B45="Лікар-терапевт",Законод!$C$26,"х")))</f>
        <v>х</v>
      </c>
      <c r="G50" s="183">
        <f>IF(B45="Лікар загальної практики - сімейний лікар",IF(L49&lt;=Законод!$C$23,G49,Законод!$C$23*'01_Доходи'!G48),IF(B45="Лікар-педіатр",IF(L49&lt;=Законод!$C$19,G49,Законод!$C$19*'01_Доходи'!G48),IF(B45="Лікар-терапевт","x",0)))</f>
        <v>0</v>
      </c>
      <c r="H50" s="183">
        <f>IF(B45="Лікар загальної практики - сімейний лікар",IF(L49&lt;=Законод!$C$23,H49,Законод!$C$23*'01_Доходи'!H48),IF(B45="Лікар-педіатр",IF(L49&lt;=Законод!$C$19,H49,Законод!$C$19*'01_Доходи'!H48),IF(B45="Лікар-терапевт","x",0)))</f>
        <v>0</v>
      </c>
      <c r="I50" s="183">
        <f>IF(B45="Лікар загальної практики - сімейний лікар",IF(L49&lt;=Законод!$C$23,I49,Законод!$C$23*'01_Доходи'!I48),IF(B45="Лікар-педіатр",IF(L49&lt;=Законод!$C$27,I49,Законод!$C$27*'01_Доходи'!I48),IF(B45="Лікар-терапевт","x",0)))</f>
        <v>0</v>
      </c>
      <c r="J50" s="183">
        <f>IF(B45="Лікар загальної практики - сімейний лікар",IF(L49&lt;=Законод!$C$23,J49,Законод!$C$23*'01_Доходи'!J48),IF(B45="Лікар-педіатр",IF(L49&lt;=Законод!$C$27,J49,Законод!$C$27*'01_Доходи'!J48),IF(B45="Лікар-терапевт","x",0)))</f>
        <v>0</v>
      </c>
      <c r="K50" s="183">
        <f>IF(B45="Лікар загальної практики - сімейний лікар",IF(L49&lt;=Законод!$C$23,K49,Законод!$C$23*'01_Доходи'!K48),IF(B45="Лікар-педіатр",IF(L49&lt;=Законод!$C$27,K49,Законод!$C$27*'01_Доходи'!K48),IF(B45="Лікар-терапевт","x",0)))</f>
        <v>0</v>
      </c>
      <c r="L50" s="184">
        <f>SUM(G50:K50)</f>
        <v>0</v>
      </c>
      <c r="M50" s="770"/>
      <c r="N50" s="183">
        <f>IF(B45="Лікар загальної практики - сімейний лікар",IF(L49&lt;=Законод!$C$23,N49,Законод!$C$23*'01_Доходи'!N48),IF(B45="Лікар-педіатр",IF(L49&lt;=Законод!$C$19,N49,Законод!$C$19*'01_Доходи'!N48),IF(B45="Лікар-терапевт","x",0)))</f>
        <v>0</v>
      </c>
      <c r="O50" s="183">
        <f>IF(B45="Лікар загальної практики - сімейний лікар",IF(L49&lt;=Законод!$C$23,O49,Законод!$C$23*'01_Доходи'!O48),IF(B45="Лікар-педіатр",IF(L49&lt;=Законод!$C$19,O49,Законод!$C$19*'01_Доходи'!O48),IF(B45="Лікар-терапевт","x",0)))</f>
        <v>0</v>
      </c>
      <c r="P50" s="183">
        <f>IF(B45="Лікар загальної практики - сімейний лікар",IF(L49&lt;=Законод!$C$23,P49,Законод!$C$23*'01_Доходи'!P48),IF(B45="Лікар-педіатр",IF(L49&lt;=Законод!$C$27,P49,Законод!$C$27*'01_Доходи'!P48),IF(B45="Лікар-терапевт","x",0)))</f>
        <v>0</v>
      </c>
      <c r="Q50" s="183">
        <f>IF(B45="Лікар загальної практики - сімейний лікар",IF(L49&lt;=Законод!$C$23,Q49,Законод!$C$23*'01_Доходи'!Q48),IF(B45="Лікар-педіатр",IF(L49&lt;=Законод!$C$27,Q49,Законод!$C$27*'01_Доходи'!Q48),IF(B45="Лікар-терапевт","x",0)))</f>
        <v>0</v>
      </c>
      <c r="R50" s="183">
        <f>IF(B45="Лікар загальної практики - сімейний лікар",IF(L49&lt;=Законод!$C$23,R49,Законод!$C$23*'01_Доходи'!R48),IF(B45="Лікар-педіатр",IF(L49&lt;=Законод!$C$27,R49,Законод!$C$27*'01_Доходи'!R48),IF(B45="Лікар-терапевт","x",0)))</f>
        <v>0</v>
      </c>
      <c r="S50" s="184">
        <f>SUM(N50:R50)</f>
        <v>0</v>
      </c>
      <c r="T50" s="770"/>
      <c r="U50" s="183">
        <f>IF(B45="Лікар загальної практики - сімейний лікар",IF(L49&lt;=Законод!$C$23,U49,Законод!$C$23*'01_Доходи'!U48),IF(B45="Лікар-педіатр",IF(L49&lt;=Законод!$C$19,U49,Законод!$C$19*'01_Доходи'!U48),IF(B45="Лікар-терапевт","x",0)))</f>
        <v>0</v>
      </c>
      <c r="V50" s="183">
        <f>IF(B45="Лікар загальної практики - сімейний лікар",IF(L49&lt;=Законод!$C$23,V49,Законод!$C$23*'01_Доходи'!V48),IF(B45="Лікар-педіатр",IF(L49&lt;=Законод!$C$19,V49,Законод!$C$19*'01_Доходи'!V48),IF(B45="Лікар-терапевт","x",0)))</f>
        <v>0</v>
      </c>
      <c r="W50" s="183">
        <f>IF(B45="Лікар загальної практики - сімейний лікар",IF(L49&lt;=Законод!$C$23,W49,Законод!$C$23*'01_Доходи'!W48),IF(B45="Лікар-педіатр",IF(L49&lt;=Законод!$C$27,W49,Законод!$C$27*'01_Доходи'!W48),IF(B45="Лікар-терапевт","x",0)))</f>
        <v>0</v>
      </c>
      <c r="X50" s="183">
        <f>IF(B45="Лікар загальної практики - сімейний лікар",IF(L49&lt;=Законод!$C$23,X49,Законод!$C$23*'01_Доходи'!X48),IF(B45="Лікар-педіатр",IF(L49&lt;=Законод!$C$27,X49,Законод!$C$27*'01_Доходи'!X48),IF(B45="Лікар-терапевт","x",0)))</f>
        <v>0</v>
      </c>
      <c r="Y50" s="183">
        <f>IF(B45="Лікар загальної практики - сімейний лікар",IF(L49&lt;=Законод!$C$23,Y49,Законод!$C$23*'01_Доходи'!H48),IF(Y45="Лікар-педіатр",IF(L49&lt;=Законод!$C$27,Y49,Законод!$C$27*'01_Доходи'!Y48),IF(B45="Лікар-терапевт","x",0)))</f>
        <v>0</v>
      </c>
      <c r="Z50" s="184">
        <f>SUM(U50:Y50)</f>
        <v>0</v>
      </c>
      <c r="AA50" s="770"/>
      <c r="AB50" s="183">
        <f>IF(B45="Лікар загальної практики - сімейний лікар",IF(L49&lt;=Законод!$C$23,AB49,Законод!$C$23*'01_Доходи'!AB48),IF(B45="Лікар-педіатр",IF(L49&lt;=Законод!$C$19,AB49,Законод!$C$19*'01_Доходи'!AB48),IF(B45="Лікар-терапевт","x",0)))</f>
        <v>0</v>
      </c>
      <c r="AC50" s="183">
        <f>IF(B45="Лікар загальної практики - сімейний лікар",IF(L49&lt;=Законод!$C$23,AC49,Законод!$C$23*'01_Доходи'!AC48),IF(B45="Лікар-педіатр",IF(L49&lt;=Законод!$C$19,AC49,Законод!$C$19*'01_Доходи'!AC48),IF(B45="Лікар-терапевт","x",0)))</f>
        <v>0</v>
      </c>
      <c r="AD50" s="183">
        <f>IF(B45="Лікар загальної практики - сімейний лікар",IF(L49&lt;=Законод!$C$23,AD49,Законод!$C$23*'01_Доходи'!AD48),IF(B45="Лікар-педіатр",IF(L49&lt;=Законод!$C$27,AD49,Законод!$C$27*'01_Доходи'!AD48),IF(B45="Лікар-терапевт","x",0)))</f>
        <v>0</v>
      </c>
      <c r="AE50" s="183">
        <f>IF(B45="Лікар загальної практики - сімейний лікар",IF(L49&lt;=Законод!$C$23,AE49,Законод!$C$23*'01_Доходи'!AE48),IF(B45="Лікар-педіатр",IF(L49&lt;=Законод!$C$27,AE49,Законод!$C$27*'01_Доходи'!AE48),IF(B45="Лікар-терапевт","x",0)))</f>
        <v>0</v>
      </c>
      <c r="AF50" s="183">
        <f>IF(B45="Лікар загальної практики - сімейний лікар",IF(L49&lt;=Законод!$C$23,AF49,Законод!$C$23*'01_Доходи'!AF48),IF(B45="Лікар-педіатр",IF(L49&lt;=Законод!$C$27,AF49,Законод!$C$27*'01_Доходи'!AF48),IF(B45="Лікар-терапевт","x",0)))</f>
        <v>0</v>
      </c>
      <c r="AG50" s="184">
        <f>SUM(AB50:AF50)</f>
        <v>0</v>
      </c>
      <c r="AH50" s="773"/>
      <c r="AI50" s="176"/>
      <c r="AJ50" s="764"/>
      <c r="AK50" s="767"/>
      <c r="AL50" s="767"/>
      <c r="AM50" s="268" t="s">
        <v>175</v>
      </c>
      <c r="AN50" s="544">
        <f>IF(B45="Лікар загальної практики - сімейний лікар",G50*Законод!$J$10+'01_Доходи'!H50*Законод!$K$10+'01_Доходи'!I50*Законод!$L$10+'01_Доходи'!J50*Законод!$M$10+'01_Доходи'!K50*Законод!$N$10,IF(B45="Лікар-педіатр",G50*Законод!$J$10+'01_Доходи'!H50*Законод!$K$10,IF(B45="Лікар-терапевт",'01_Доходи'!I50*Законод!$L$10+'01_Доходи'!J50*Законод!$M$10+'01_Доходи'!K50*Законод!$N$10,0)))</f>
        <v>0</v>
      </c>
      <c r="AO50" s="544">
        <f>IF(B45="Лікар загальної практики - сімейний лікар",N50*Законод!$J$11+'01_Доходи'!O50*Законод!$K$11+'01_Доходи'!P50*Законод!$L$11+'01_Доходи'!Q50*Законод!$M$11+'01_Доходи'!R50*Законод!$N$11,IF(B45="Лікар-педіатр",N50*Законод!$J$11+'01_Доходи'!O50*Законод!$K$11,IF(B45="Лікар-терапевт",'01_Доходи'!P50*Законод!$L$11+'01_Доходи'!Q50*Законод!$M$11+'01_Доходи'!R50*Законод!$N$11,0)))</f>
        <v>0</v>
      </c>
      <c r="AP50" s="544">
        <f>IF(B45="Лікар загальної практики - сімейний лікар",U50*Законод!$J$12+'01_Доходи'!V50*Законод!$K$12+'01_Доходи'!W50*Законод!$L$12+'01_Доходи'!X50*Законод!$M$12+'01_Доходи'!Y50*Законод!$N$12,IF(B45="Лікар-педіатр",U50*Законод!$J$12+'01_Доходи'!V50*Законод!$K$12,IF(B45="Лікар-терапевт",'01_Доходи'!W50*Законод!$L$12+'01_Доходи'!X50*Законод!$M$12+'01_Доходи'!Y50*Законод!$N$12,0)))</f>
        <v>0</v>
      </c>
      <c r="AQ50" s="544">
        <f>IF(B45="Лікар загальної практики - сімейний лікар",AB50*Законод!$J$13+'01_Доходи'!AC50*Законод!$K$13+'01_Доходи'!AD50*Законод!$L$13+'01_Доходи'!AE50*Законод!$M$13+'01_Доходи'!AF50*Законод!$N$13,IF(B45="Лікар-педіатр",AB50*Законод!$J$13+'01_Доходи'!AC50*Законод!$K$13,IF(B45="Лікар-терапевт",'01_Доходи'!AD50*Законод!$L$13+'01_Доходи'!AE50*Законод!$M$13+'01_Доходи'!AF50*Законод!$N$13,0)))</f>
        <v>0</v>
      </c>
      <c r="AR50" s="185">
        <f>SUM(AN50:AQ50)</f>
        <v>0</v>
      </c>
    </row>
    <row r="51" spans="1:44" s="67" customFormat="1" ht="28.15" customHeight="1" x14ac:dyDescent="0.25">
      <c r="A51" s="172"/>
      <c r="B51" s="781"/>
      <c r="C51" s="784"/>
      <c r="D51" s="787"/>
      <c r="E51" s="790"/>
      <c r="F51" s="186" t="str">
        <f>IF(B45="Лікар-педіатр",Законод!$E$18,IF(B45="Лікар загальної практики - сімейний лікар",Законод!$E$22,IF(B45="Лікар-терапевт",Законод!$E$26,"х")))</f>
        <v>х</v>
      </c>
      <c r="G51" s="750" t="s">
        <v>157</v>
      </c>
      <c r="H51" s="751"/>
      <c r="I51" s="751"/>
      <c r="J51" s="751"/>
      <c r="K51" s="752"/>
      <c r="L51" s="171">
        <f>IF(B45="Лікар загальної практики - сімейний лікар",IF(L49&lt;Законод!$C$23,0,(IF(AND(L49&gt;=Законод!$E$23,L49&lt;=Законод!$E$24),L49-Законод!$C$23,IF('01_Доходи'!L49&gt;=Законод!$F$23,Законод!$E$25,0)))),IF(B45="Лікар-педіатр",IF(L49&lt;Законод!$C$19,0,(IF(AND(L49&gt;=Законод!$E$19,L49&lt;=Законод!$E$20),L49-Законод!$C$19,IF('01_Доходи'!L49&gt;=Законод!$F$19,Законод!$E$21,0)))),IF(B45="Лікар-терапевт",IF(L49&lt;Законод!$C$27,0,(IF(AND(L49&gt;=Законод!$E$27,L49&lt;=Законод!$E$28),L49-Законод!$C$27,IF('01_Доходи'!L49&gt;=Законод!$F$27,Законод!$E$29,0)))),0)))</f>
        <v>0</v>
      </c>
      <c r="M51" s="770"/>
      <c r="N51" s="750" t="s">
        <v>157</v>
      </c>
      <c r="O51" s="751"/>
      <c r="P51" s="751"/>
      <c r="Q51" s="751"/>
      <c r="R51" s="752"/>
      <c r="S51" s="171">
        <f>IF(B45="Лікар загальної практики - сімейний лікар",IF(S49&lt;Законод!$C$23,0,(IF(AND(S49&gt;=Законод!$E$23,S49&lt;=Законод!$E$24),S49-Законод!$C$23,IF('01_Доходи'!S49&gt;=Законод!$F$23,Законод!$E$25,0)))),IF(B45="Лікар-педіатр",IF(S49&lt;Законод!$C$19,0,(IF(AND(S49&gt;=Законод!$E$19,S49&lt;=Законод!$E$20),S49-Законод!$C$19,IF('01_Доходи'!S49&gt;=Законод!$F$19,Законод!$E$21,0)))),IF(B45="Лікар-терапевт",IF(S49&lt;Законод!$C$27,0,(IF(AND(S49&gt;=Законод!$E$27,S49&lt;=Законод!$E$28),S49-Законод!$C$27,IF('01_Доходи'!S49&gt;=Законод!$F$27,Законод!$E$29,0)))),0)))</f>
        <v>0</v>
      </c>
      <c r="T51" s="770"/>
      <c r="U51" s="750" t="s">
        <v>157</v>
      </c>
      <c r="V51" s="751"/>
      <c r="W51" s="751"/>
      <c r="X51" s="751"/>
      <c r="Y51" s="752"/>
      <c r="Z51" s="171">
        <f>IF(B45="Лікар загальної практики - сімейний лікар",IF(Z49&lt;Законод!$C$23,0,(IF(AND(Z49&gt;=Законод!$E$23,Z49&lt;=Законод!$E$24),Z49-Законод!$C$23,IF('01_Доходи'!Z49&gt;=Законод!$F$23,Законод!$E$25,0)))),IF(B45="Лікар-педіатр",IF(Z49&lt;Законод!$C$19,0,(IF(AND(Z49&gt;=Законод!$E$19,Z49&lt;=Законод!$E$20),Z49-Законод!$C$19,IF('01_Доходи'!Z49&gt;=Законод!$F$19,Законод!$E$21,0)))),IF(B45="Лікар-терапевт",IF(Z49&lt;Законод!$C$27,0,(IF(AND(Z49&gt;=Законод!$E$27,Z49&lt;=Законод!$E$28),Z49-Законод!$C$27,IF('01_Доходи'!Z49&gt;=Законод!$F$27,Законод!$E$29,0)))),0)))</f>
        <v>0</v>
      </c>
      <c r="AA51" s="770"/>
      <c r="AB51" s="750" t="s">
        <v>157</v>
      </c>
      <c r="AC51" s="751"/>
      <c r="AD51" s="751"/>
      <c r="AE51" s="751"/>
      <c r="AF51" s="752"/>
      <c r="AG51" s="171">
        <f>IF(B45="Лікар загальної практики - сімейний лікар",IF(S49&lt;Законод!$C$23,0,(IF(AND(AG49&gt;=Законод!$E$23,AG49&lt;=Законод!$E$24),AG49-Законод!$C$23,IF('01_Доходи'!AG49&gt;=Законод!$F$23,Законод!$E$25,0)))),IF(B45="Лікар-педіатр",IF(AG49&lt;Законод!$C$19,0,(IF(AND(AG49&gt;=Законод!$E$19,AG49&lt;=Законод!$E$20),AG49-Законод!$C$19,IF('01_Доходи'!AG49&gt;=Законод!$F$19,Законод!$E$21,0)))),IF(B45="Лікар-терапевт",IF(AG49&lt;Законод!$C$27,0,(IF(AND(AG49&gt;=Законод!$E$27,AG49&lt;=Законод!$E$28),AG49-Законод!$C$27,IF('01_Доходи'!AG49&gt;=Законод!$F$27,Законод!$E$29,0)))),0)))</f>
        <v>0</v>
      </c>
      <c r="AH51" s="773"/>
      <c r="AI51" s="176"/>
      <c r="AJ51" s="764"/>
      <c r="AK51" s="767"/>
      <c r="AL51" s="767"/>
      <c r="AM51" s="798" t="s">
        <v>176</v>
      </c>
      <c r="AN51" s="544">
        <f>IF(B45="Лікар загальної практики - сімейний лікар",L51*Законод!$E$30,IF(B45="Лікар-педіатр",L51*Законод!$E$30,IF(B45="Лікар-терапевт",L51*Законод!$E$30,0)))</f>
        <v>0</v>
      </c>
      <c r="AO51" s="544">
        <f>IF(B45="Лікар загальної практики - сімейний лікар",S51*Законод!$E$47,IF(B45="Лікар-педіатр",S51*Законод!$E$47,IF(B45="Лікар-терапевт",S51*Законод!$E$47,0)))</f>
        <v>0</v>
      </c>
      <c r="AP51" s="544">
        <f>IF(B45="Лікар загальної практики - сімейний лікар",Z51*Законод!$E$64,IF(B45="Лікар-педіатр",Z51*Законод!$E$64,IF(B45="Лікар-терапевт",Z51*Законод!$E$64,0)))</f>
        <v>0</v>
      </c>
      <c r="AQ51" s="544">
        <f>IF(B45="Лікар загальної практики - сімейний лікар",AG51*Законод!$E$81,IF(B45="Лікар-педіатр",AG51*Законод!$E$81,IF(B45="Лікар-терапевт",AG51*Законод!$E$81,0)))</f>
        <v>0</v>
      </c>
      <c r="AR51" s="185">
        <f>SUM(AN51:AQ51)</f>
        <v>0</v>
      </c>
    </row>
    <row r="52" spans="1:44" s="103" customFormat="1" ht="31.15" customHeight="1" x14ac:dyDescent="0.25">
      <c r="A52" s="172"/>
      <c r="B52" s="781"/>
      <c r="C52" s="784"/>
      <c r="D52" s="787"/>
      <c r="E52" s="790"/>
      <c r="F52" s="186" t="str">
        <f>IF(B45="Лікар-педіатр",Законод!$F$18,IF(B45="Лікар загальної практики - сімейний лікар",Законод!$F$22,IF(B45="Лікар-терапевт",Законод!$F$26,"х")))</f>
        <v>х</v>
      </c>
      <c r="G52" s="750" t="s">
        <v>157</v>
      </c>
      <c r="H52" s="751"/>
      <c r="I52" s="751"/>
      <c r="J52" s="751"/>
      <c r="K52" s="752"/>
      <c r="L52" s="171">
        <f>IF(B45="Лікар загальної практики - сімейний лікар",IF(L49&lt;Законод!$C$23,0,(IF(AND(L49&gt;=Законод!$F$23,L49&lt;=Законод!$F$24),L49-Законод!$E$24,IF('01_Доходи'!L49&gt;=Законод!$G$23,Законод!$F$25,0)))),IF(B45="Лікар-педіатр",IF(L49&lt;Законод!$C$19,0,(IF(AND(L49&gt;=Законод!$F$19,L49&lt;=Законод!$F$20),L49-Законод!$E$20,IF('01_Доходи'!L49&gt;=Законод!$G$19,Законод!$F$21,0)))),IF(B45="Лікар-терапевт",IF(L49&lt;Законод!$C$27,0,(IF(AND(L49&gt;=Законод!$F$27,L49&lt;=Законод!$F$28),L49-Законод!$E$28,IF('01_Доходи'!L49&gt;=Законод!$G$27,Законод!$F$29,0)))),0)))</f>
        <v>0</v>
      </c>
      <c r="M52" s="770"/>
      <c r="N52" s="750" t="s">
        <v>157</v>
      </c>
      <c r="O52" s="751"/>
      <c r="P52" s="751"/>
      <c r="Q52" s="751"/>
      <c r="R52" s="752"/>
      <c r="S52" s="171">
        <f>IF(B45="Лікар загальної практики - сімейний лікар",IF(S49&lt;Законод!$C$23,0,(IF(AND(S49&gt;=Законод!$F$23,S49&lt;=Законод!$F$24),S49-Законод!$E$24,IF('01_Доходи'!S49&gt;=Законод!$G$23,Законод!$F$25,0)))),IF(B45="Лікар-педіатр",IF(S49&lt;Законод!$C$19,0,(IF(AND(S49&gt;=Законод!$F$19,S49&lt;=Законод!$F$20),S49-Законод!$E$20,IF('01_Доходи'!S49&gt;=Законод!$G$19,Законод!$F$21,0)))),IF(B45="Лікар-терапевт",IF(S49&lt;Законод!$C$27,0,(IF(AND(S49&gt;=Законод!$F$27,S49&lt;=Законод!$F$28),S49-Законод!$E$28,IF('01_Доходи'!S49&gt;=Законод!$G$27,Законод!$F$29,0)))),0)))</f>
        <v>0</v>
      </c>
      <c r="T52" s="770"/>
      <c r="U52" s="750" t="s">
        <v>157</v>
      </c>
      <c r="V52" s="751"/>
      <c r="W52" s="751"/>
      <c r="X52" s="751"/>
      <c r="Y52" s="752"/>
      <c r="Z52" s="171">
        <f>IF(B45="Лікар загальної практики - сімейний лікар",IF(Z49&lt;Законод!$C$23,0,(IF(AND(Z49&gt;=Законод!$F$23,Z49&lt;=Законод!$F$24),Z49-Законод!$E$24,IF('01_Доходи'!Z49&gt;=Законод!$G$23,Законод!$F$25,0)))),IF(B45="Лікар-педіатр",IF(Z49&lt;Законод!$C$19,0,(IF(AND(Z49&gt;=Законод!$F$19,Z49&lt;=Законод!$F$20),Z49-Законод!$E$20,IF('01_Доходи'!Z49&gt;=Законод!$G$19,Законод!$F$21,0)))),IF(B45="Лікар-терапевт",IF(Z49&lt;Законод!$C$27,0,(IF(AND(Z49&gt;=Законод!$F$27,Z49&lt;=Законод!$F$28),Z49-Законод!$E$28,IF('01_Доходи'!Z49&gt;=Законод!$G$27,Законод!$F$29,0)))),0)))</f>
        <v>0</v>
      </c>
      <c r="AA52" s="770"/>
      <c r="AB52" s="750" t="s">
        <v>157</v>
      </c>
      <c r="AC52" s="751"/>
      <c r="AD52" s="751"/>
      <c r="AE52" s="751"/>
      <c r="AF52" s="752"/>
      <c r="AG52" s="171">
        <f>IF(B45="Лікар загальної практики - сімейний лікар",IF(AG49&lt;Законод!$C$23,0,(IF(AND(AG49&gt;=Законод!$F$23,AG49&lt;=Законод!$F$24),AG49-Законод!$E$24,IF('01_Доходи'!AG49&gt;=Законод!$G$23,Законод!$F$25,0)))),IF(B45="Лікар-педіатр",IF(AG49&lt;Законод!$C$19,0,(IF(AND(AG49&gt;=Законод!$F$19,AG49&lt;=Законод!$F$20),AG49-Законод!$E$20,IF('01_Доходи'!AG49&gt;=Законод!$G$19,Законод!$F$21,0)))),IF(B45="Лікар-терапевт",IF(AG49&lt;Законод!$C$27,0,(IF(AND(AG49&gt;=Законод!$F$27,AG49&lt;=Законод!$F$28),AG49-Законод!$E$28,IF('01_Доходи'!AG49&gt;=Законод!$G$27,Законод!$F$29,0)))),0)))</f>
        <v>0</v>
      </c>
      <c r="AH52" s="773"/>
      <c r="AI52" s="176"/>
      <c r="AJ52" s="764"/>
      <c r="AK52" s="767"/>
      <c r="AL52" s="767"/>
      <c r="AM52" s="799"/>
      <c r="AN52" s="544">
        <f>IF(B45="Лікар загальної практики - сімейний лікар",L52*Законод!$F$30,IF(B45="Лікар-педіатр",L52*Законод!$F$30,IF(B45="Лікар-терапевт",L52*Законод!$F$30,0)))</f>
        <v>0</v>
      </c>
      <c r="AO52" s="544">
        <f>IF(B45="Лікар загальної практики - сімейний лікар",S52*Законод!$F$47,IF(B45="Лікар-педіатр",S52*Законод!$F$47,IF(B45="Лікар-терапевт",S52*Законод!$F$47,0)))</f>
        <v>0</v>
      </c>
      <c r="AP52" s="544">
        <f>IF(B45="Лікар загальної практики - сімейний лікар",Z52*Законод!$F$64,IF(B45="Лікар-педіатр",Z52*Законод!$F$64,IF(B45="Лікар-терапевт",Z52*Законод!$F$64,0)))</f>
        <v>0</v>
      </c>
      <c r="AQ52" s="544">
        <f>IF(B45="Лікар загальної практики - сімейний лікар",AG52*Законод!$F$81,IF(B45="Лікар-педіатр",AG52*Законод!$F$81,IF(B45="Лікар-терапевт",AG52*Законод!$F$81,0)))</f>
        <v>0</v>
      </c>
      <c r="AR52" s="185">
        <f>SUM(AN52:AQ52)</f>
        <v>0</v>
      </c>
    </row>
    <row r="53" spans="1:44" s="67" customFormat="1" ht="31.9" customHeight="1" x14ac:dyDescent="0.25">
      <c r="A53" s="172"/>
      <c r="B53" s="781"/>
      <c r="C53" s="784"/>
      <c r="D53" s="787"/>
      <c r="E53" s="790"/>
      <c r="F53" s="186" t="str">
        <f>IF(B45="Лікар-педіатр",Законод!$G$18,IF(B45="Лікар загальної практики - сімейний лікар",Законод!$G$22,IF(B45="Лікар-терапевт",Законод!$G$26,"х")))</f>
        <v>х</v>
      </c>
      <c r="G53" s="750" t="s">
        <v>157</v>
      </c>
      <c r="H53" s="751"/>
      <c r="I53" s="751"/>
      <c r="J53" s="751"/>
      <c r="K53" s="752"/>
      <c r="L53" s="171">
        <f>IF(B45="Лікар загальної практики - сімейний лікар",IF(L49&lt;Законод!$C$23,0,(IF(AND(L49&gt;=Законод!$G$23,L49&lt;=Законод!$G$24),L49-Законод!$F$24,IF('01_Доходи'!L49&gt;=Законод!$H$23,Законод!$G$25,0)))),IF(B45="Лікар-педіатр",IF(L49&lt;Законод!$C$19,0,(IF(AND(L49&gt;=Законод!$G$19,L49&lt;=Законод!$G$20),L49-Законод!$F$20,IF('01_Доходи'!L49&gt;=Законод!$H$19,Законод!$G$21,0)))),IF(B45="Лікар-терапевт",IF(L49&lt;Законод!$C$27,0,(IF(AND(L49&gt;=Законод!$G$27,L49&lt;=Законод!$G$28),L49-Законод!$F$28,IF('01_Доходи'!L49&gt;=Законод!$H$27,Законод!$G$29,0)))),0)))</f>
        <v>0</v>
      </c>
      <c r="M53" s="770"/>
      <c r="N53" s="750" t="s">
        <v>157</v>
      </c>
      <c r="O53" s="751"/>
      <c r="P53" s="751"/>
      <c r="Q53" s="751"/>
      <c r="R53" s="752"/>
      <c r="S53" s="171">
        <f>IF(B45="Лікар загальної практики - сімейний лікар",IF(S49&lt;Законод!$C$23,0,(IF(AND(S49&gt;=Законод!$G$23,S49&lt;=Законод!$G$24),S49-Законод!$F$24,IF('01_Доходи'!S49&gt;=Законод!$H$23,Законод!$G$25,0)))),IF(B45="Лікар-педіатр",IF(S49&lt;Законод!$C$19,0,(IF(AND(S49&gt;=Законод!$G$19,S49&lt;=Законод!$G$20),S49-Законод!$F$20,IF('01_Доходи'!S49&gt;=Законод!$H$19,Законод!$G$21,0)))),IF(B45="Лікар-терапевт",IF(S49&lt;Законод!$C$27,0,(IF(AND(S49&gt;=Законод!$G$27,S49&lt;=Законод!$G$28),S49-Законод!$F$28,IF('01_Доходи'!S49&gt;=Законод!$H$27,Законод!$G$29,0)))),0)))</f>
        <v>0</v>
      </c>
      <c r="T53" s="770"/>
      <c r="U53" s="750" t="s">
        <v>157</v>
      </c>
      <c r="V53" s="751"/>
      <c r="W53" s="751"/>
      <c r="X53" s="751"/>
      <c r="Y53" s="752"/>
      <c r="Z53" s="171">
        <f>IF(B45="Лікар загальної практики - сімейний лікар",IF(Z49&lt;Законод!$C$23,0,(IF(AND(Z49&gt;=Законод!$G$23,Z49&lt;=Законод!$G$24),Z49-Законод!$F$24,IF('01_Доходи'!Z49&gt;=Законод!$H$23,Законод!$G$25,0)))),IF(B45="Лікар-педіатр",IF(Z49&lt;Законод!$C$19,0,(IF(AND(Z49&gt;=Законод!$G$19,Z49&lt;=Законод!$G$20),Z49-Законод!$F$20,IF('01_Доходи'!Z49&gt;=Законод!$H$19,Законод!$G$21,0)))),IF(B45="Лікар-терапевт",IF(Z49&lt;Законод!$C$27,0,(IF(AND(Z49&gt;=Законод!$G$27,Z49&lt;=Законод!$G$28),Z49-Законод!$F$28,IF('01_Доходи'!Z49&gt;=Законод!$H$27,Законод!$G$29,0)))),0)))</f>
        <v>0</v>
      </c>
      <c r="AA53" s="770"/>
      <c r="AB53" s="750" t="s">
        <v>157</v>
      </c>
      <c r="AC53" s="751"/>
      <c r="AD53" s="751"/>
      <c r="AE53" s="751"/>
      <c r="AF53" s="752"/>
      <c r="AG53" s="171">
        <f>IF(B45="Лікар загальної практики - сімейний лікар",IF(AG49&lt;Законод!$C$23,0,(IF(AND(AG49&gt;=Законод!$G$23,AG49&lt;=Законод!$G$24),AG49-Законод!$F$24,IF('01_Доходи'!AG49&gt;=Законод!$H$23,Законод!$G$25,0)))),IF(B45="Лікар-педіатр",IF(AG49&lt;Законод!$C$19,0,(IF(AND(AG49&gt;=Законод!$G$19,AG49&lt;=Законод!$G$20),AG49-Законод!$F$20,IF('01_Доходи'!AG49&gt;=Законод!$H$19,Законод!$G$21,0)))),IF(B45="Лікар-терапевт",IF(AG49&lt;Законод!$C$27,0,(IF(AND(AG49&gt;=Законод!$G$27,AG49&lt;=Законод!$G$28),AG49-Законод!$F$28,IF('01_Доходи'!AG49&gt;=Законод!$H$27,Законод!$G$29,0)))),0)))</f>
        <v>0</v>
      </c>
      <c r="AH53" s="773"/>
      <c r="AI53" s="176"/>
      <c r="AJ53" s="764"/>
      <c r="AK53" s="767"/>
      <c r="AL53" s="767"/>
      <c r="AM53" s="799"/>
      <c r="AN53" s="544">
        <f>IF(B45="Лікар загальної практики - сімейний лікар",L53*Законод!$G$39,IF(B45="Лікар-педіатр",L53*Законод!$G$30,IF(B45="Лікар-терапевт",L53*Законод!$G$30,0)))</f>
        <v>0</v>
      </c>
      <c r="AO53" s="544">
        <f>IF(B45="Лікар загальної практики - сімейний лікар",S53*Законод!$G$47,IF(B45="Лікар-педіатр",S53*Законод!$G$47,IF(B45="Лікар-терапевт",S53*Законод!$G$47,0)))</f>
        <v>0</v>
      </c>
      <c r="AP53" s="544">
        <f>IF(B45="Лікар загальної практики - сімейний лікар",Z53*Законод!$G$64,IF(B45="Лікар-педіатр",Z53*Законод!$G$64,IF(B45="Лікар-терапевт",Z53*Законод!$G$64,0)))</f>
        <v>0</v>
      </c>
      <c r="AQ53" s="544">
        <f>IF(B45="Лікар загальної практики - сімейний лікар",AG53*Законод!$G$81,IF(B45="Лікар-педіатр",AG53*Законод!$G$81,IF(B45="Лікар-терапевт",AG53*Законод!$G$81,0)))</f>
        <v>0</v>
      </c>
      <c r="AR53" s="185">
        <f t="shared" ref="AR53" si="2">SUM(AN53:AQ53)</f>
        <v>0</v>
      </c>
    </row>
    <row r="54" spans="1:44" s="67" customFormat="1" ht="45" customHeight="1" x14ac:dyDescent="0.25">
      <c r="A54" s="172"/>
      <c r="B54" s="781"/>
      <c r="C54" s="784"/>
      <c r="D54" s="787"/>
      <c r="E54" s="790"/>
      <c r="F54" s="186" t="str">
        <f>IF(B45="Лікар-педіатр",Законод!$H$18,IF(B45="Лікар загальної практики - сімейний лікар",Законод!$H$22,IF(B45="Лікар-терапевт",Законод!$H$26,"х")))</f>
        <v>х</v>
      </c>
      <c r="G54" s="750" t="s">
        <v>157</v>
      </c>
      <c r="H54" s="751"/>
      <c r="I54" s="751"/>
      <c r="J54" s="751"/>
      <c r="K54" s="752"/>
      <c r="L54" s="171">
        <f>IF(B45="Лікар загальної практики - сімейний лікар",IF(L49&lt;Законод!$C$23,0,(IF(AND(L49&gt;=Законод!$H$23,L49&lt;=Законод!$H$24),L49-Законод!$G$24,IF('01_Доходи'!L49&gt;=Законод!$I$23,Законод!$H$25,0)))),IF(B45="Лікар-педіатр",IF(L49&lt;Законод!$C$19,0,(IF(AND(L49&gt;=Законод!$H$19,L49&lt;=Законод!$H$20),L49-Законод!$G$20,IF('01_Доходи'!L49&gt;=Законод!$I$19,Законод!$H$21,0)))),IF(B45="Лікар-терапевт",IF(L49&lt;Законод!$C$27,0,(IF(AND(L49&gt;=Законод!$H$27,L49&lt;=Законод!$H$28),L49-Законод!$G$28,IF(L49&gt;=Законод!$I$27,Законод!$H$29,0)))),0)))</f>
        <v>0</v>
      </c>
      <c r="M54" s="770"/>
      <c r="N54" s="750" t="s">
        <v>157</v>
      </c>
      <c r="O54" s="751"/>
      <c r="P54" s="751"/>
      <c r="Q54" s="751"/>
      <c r="R54" s="752"/>
      <c r="S54" s="171">
        <f>IF(B45="Лікар загальної практики - сімейний лікар",IF(S49&lt;Законод!$C$23,0,(IF(AND(S49&gt;=Законод!$H$23,S49&lt;=Законод!$H$24),S49-Законод!$G$24,IF('01_Доходи'!S49&gt;=Законод!$I$23,Законод!$H$25,0)))),IF(B45="Лікар-педіатр",IF(S49&lt;Законод!$C$19,0,(IF(AND(S49&gt;=Законод!$H$19,S49&lt;=Законод!$H$20),S49-Законод!$G$20,IF('01_Доходи'!S49&gt;=Законод!$I$19,Законод!$H$21,0)))),IF(B45="Лікар-терапевт",IF(S49&lt;Законод!$C$27,0,(IF(AND(S49&gt;=Законод!$H$27,S49&lt;=Законод!$H$28),S49-Законод!$G$28,IF(S49&gt;=Законод!$I$27,Законод!$H$29,0)))),0)))</f>
        <v>0</v>
      </c>
      <c r="T54" s="770"/>
      <c r="U54" s="750" t="s">
        <v>157</v>
      </c>
      <c r="V54" s="751"/>
      <c r="W54" s="751"/>
      <c r="X54" s="751"/>
      <c r="Y54" s="752"/>
      <c r="Z54" s="171">
        <f>IF(B45="Лікар загальної практики - сімейний лікар",IF(Z49&lt;Законод!$C$23,0,(IF(AND(Z49&gt;=Законод!$H$23,Z49&lt;=Законод!$H$24),Z49-Законод!$G$24,IF('01_Доходи'!Z49&gt;=Законод!$I$23,Законод!$H$25,0)))),IF(B45="Лікар-педіатр",IF(Z49&lt;Законод!$C$19,0,(IF(AND(Z49&gt;=Законод!$H$19,Z49&lt;=Законод!$H$20),Z49-Законод!$G$20,IF('01_Доходи'!Z49&gt;=Законод!$I$19,Законод!$H$21,0)))),IF(B45="Лікар-терапевт",IF(Z49&lt;Законод!$C$27,0,(IF(AND(Z49&gt;=Законод!$H$27,Z49&lt;=Законод!$H$28),Z49-Законод!$G$28,IF(Z49&gt;=Законод!$I$27,Законод!$H$29,0)))),0)))</f>
        <v>0</v>
      </c>
      <c r="AA54" s="770"/>
      <c r="AB54" s="750" t="s">
        <v>157</v>
      </c>
      <c r="AC54" s="751"/>
      <c r="AD54" s="751"/>
      <c r="AE54" s="751"/>
      <c r="AF54" s="752"/>
      <c r="AG54" s="171">
        <f>IF(B45="Лікар загальної практики - сімейний лікар",IF(AG49&lt;Законод!$C$23,0,(IF(AND(AG49&gt;=Законод!$H$23,AG49&lt;=Законод!$H$24),AG49-Законод!$G$24,IF('01_Доходи'!AG49&gt;=Законод!$I$23,Законод!$H$25,0)))),IF(B45="Лікар-педіатр",IF(AG49&lt;Законод!$C$19,0,(IF(AND(AG49&gt;=Законод!$H$19,AG49&lt;=Законод!$H$20),AG49-Законод!$G$20,IF('01_Доходи'!AG49&gt;=Законод!$I$19,Законод!$H$21,0)))),IF(B45="Лікар-терапевт",IF(AG49&lt;Законод!$C$27,0,(IF(AND(AG49&gt;=Законод!$H$27,AG49&lt;=Законод!$H$28),AG49-Законод!$G$28,IF(AG49&gt;=Законод!$I$27,Законод!$H$29,0)))),0)))</f>
        <v>0</v>
      </c>
      <c r="AH54" s="773"/>
      <c r="AI54" s="176"/>
      <c r="AJ54" s="764"/>
      <c r="AK54" s="767"/>
      <c r="AL54" s="767"/>
      <c r="AM54" s="799"/>
      <c r="AN54" s="544">
        <f>IF(B45="Лікар загальної практики - сімейний лікар",L54*Законод!$H$30,IF(B45="Лікар-педіатр",L54*Законод!$H$30,IF(B45="Лікар-терапевт",L54*Законод!$H$30,0)))</f>
        <v>0</v>
      </c>
      <c r="AO54" s="544">
        <f>IF(B45="Лікар загальної практики - сімейний лікар",S54*Законод!$H$47,IF(B45="Лікар-педіатр",S54*Законод!$H$47,IF(B45="Лікар-терапевт",S54*Законод!$H$47,0)))</f>
        <v>0</v>
      </c>
      <c r="AP54" s="544">
        <f>IF(B45="Лікар загальної практики - сімейний лікар",Z54*Законод!$H$64,IF(B45="Лікар-педіатр",Z54*Законод!$H$64,IF(B45="Лікар-терапевт",Z54*Законод!$H$64,0)))</f>
        <v>0</v>
      </c>
      <c r="AQ54" s="544">
        <f>IF(B45="Лікар загальної практики - сімейний лікар",AG54*Законод!$H$81,IF(B45="Лікар-педіатр",AG54*Законод!$H$81,IF(B45="Лікар-терапевт",AG54*Законод!$H$81,0)))</f>
        <v>0</v>
      </c>
      <c r="AR54" s="185">
        <f>SUM(AN54:AQ54)</f>
        <v>0</v>
      </c>
    </row>
    <row r="55" spans="1:44" s="67" customFormat="1" ht="20.45" customHeight="1" x14ac:dyDescent="0.25">
      <c r="A55" s="172"/>
      <c r="B55" s="781"/>
      <c r="C55" s="784"/>
      <c r="D55" s="787"/>
      <c r="E55" s="790"/>
      <c r="F55" s="186" t="str">
        <f>IF(B45="Лікар-педіатр",Законод!$I$18,IF(B45="Лікар загальної практики - сімейний лікар",Законод!$I$22,IF(B45="Лікар-терапевт",Законод!$I$26,"х")))</f>
        <v>х</v>
      </c>
      <c r="G55" s="750" t="s">
        <v>157</v>
      </c>
      <c r="H55" s="751"/>
      <c r="I55" s="751"/>
      <c r="J55" s="751"/>
      <c r="K55" s="752"/>
      <c r="L55" s="171">
        <f>IF(B45="Лікар загальної практики - сімейний лікар",IF(L49&lt;Законод!$C$23,0,(IF(AND(L49&gt;=Законод!$I$23,L49&lt;=Законод!$I$24),L49-Законод!$H$24,IF('01_Доходи'!L49&gt;=Законод!$I$23,Законод!$I$25,0)))),IF(B45="Лікар-педіатр",IF(L49&lt;Законод!$C$19,0,(IF(AND(L49&gt;=Законод!$I$19,L49&lt;=Законод!$I$20),L49-Законод!$H$20,IF('01_Доходи'!L49&gt;=Законод!$I$19,Законод!$H$21,0)))),IF(B45="Лікар-терапевт",IF(L49&lt;Законод!$C$27,0,(IF(AND(L49&gt;=Законод!$I$27,L49&lt;=Законод!$I$28),L49-Законод!$H$28,IF('01_Доходи'!L49&gt;=Законод!$I$27,Законод!$H$29,0)))),0)))</f>
        <v>0</v>
      </c>
      <c r="M55" s="770"/>
      <c r="N55" s="750" t="s">
        <v>157</v>
      </c>
      <c r="O55" s="751"/>
      <c r="P55" s="751"/>
      <c r="Q55" s="751"/>
      <c r="R55" s="752"/>
      <c r="S55" s="171">
        <f>IF(B45="Лікар загальної практики - сімейний лікар",IF(S49&lt;Законод!$C$23,0,(IF(AND(S49&gt;=Законод!$I$23,S49&lt;=Законод!$I$24),S49-Законод!$H$24,IF('01_Доходи'!S49&gt;=Законод!$I$23,Законод!$I$25,0)))),IF(B45="Лікар-педіатр",IF(S49&lt;Законод!$C$19,0,(IF(AND(S49&gt;=Законод!$I$19,S49&lt;=Законод!$I$20),S49-Законод!$H$20,IF('01_Доходи'!S49&gt;=Законод!$I$19,Законод!$H$21,0)))),IF(B45="Лікар-терапевт",IF(S49&lt;Законод!$C$27,0,(IF(AND(S49&gt;=Законод!$I$27,S49&lt;=Законод!$I$28),S49-Законод!$H$28,IF('01_Доходи'!S49&gt;=Законод!$I$27,Законод!$H$29,0)))),0)))</f>
        <v>0</v>
      </c>
      <c r="T55" s="770"/>
      <c r="U55" s="750" t="s">
        <v>157</v>
      </c>
      <c r="V55" s="751"/>
      <c r="W55" s="751"/>
      <c r="X55" s="751"/>
      <c r="Y55" s="752"/>
      <c r="Z55" s="171">
        <f>IF(B45="Лікар загальної практики - сімейний лікар",IF(Z49&lt;Законод!$C$23,0,(IF(AND(Z49&gt;=Законод!$I$23,Z49&lt;=Законод!$I$24),Z49-Законод!$H$24,IF('01_Доходи'!Z49&gt;=Законод!$I$23,Законод!$I$25,0)))),IF(B45="Лікар-педіатр",IF(Z49&lt;Законод!$C$19,0,(IF(AND(Z49&gt;=Законод!$I$19,Z49&lt;=Законод!$I$20),Z49-Законод!$H$20,IF('01_Доходи'!Z49&gt;=Законод!$I$19,Законод!$H$21,0)))),IF(B45="Лікар-терапевт",IF(Z49&lt;Законод!$C$27,0,(IF(AND(Z49&gt;=Законод!$I$27,Z49&lt;=Законод!$I$28),Z49-Законод!$H$28,IF('01_Доходи'!Z49&gt;=Законод!$I$27,Законод!$H$29,0)))),0)))</f>
        <v>0</v>
      </c>
      <c r="AA55" s="770"/>
      <c r="AB55" s="750" t="s">
        <v>157</v>
      </c>
      <c r="AC55" s="751"/>
      <c r="AD55" s="751"/>
      <c r="AE55" s="751"/>
      <c r="AF55" s="752"/>
      <c r="AG55" s="171">
        <f>IF(B45="Лікар загальної практики - сімейний лікар",IF(AG49&lt;Законод!$C$23,0,(IF(AND(AG49&gt;=Законод!$I$23,AG49&lt;=Законод!$I$24),AG49-Законод!$H$24,IF('01_Доходи'!AG49&gt;=Законод!$I$23,Законод!$I$25,0)))),IF(B45="Лікар-педіатр",IF(AG49&lt;Законод!$C$19,0,(IF(AND(AG49&gt;=Законод!$I$19,AG49&lt;=Законод!$I$20),AG49-Законод!$H$20,IF('01_Доходи'!AG49&gt;=Законод!$I$19,Законод!$H$21,0)))),IF(B45="Лікар-терапевт",IF(AG49&lt;Законод!$C$27,0,(IF(AND(AG49&gt;=Законод!$I$27,AG49&lt;=Законод!$I$28),AG49-Законод!$H$28,IF('01_Доходи'!AG49&gt;=Законод!$I$27,Законод!$H$29,0)))),0)))</f>
        <v>0</v>
      </c>
      <c r="AH55" s="773"/>
      <c r="AI55" s="176"/>
      <c r="AJ55" s="764"/>
      <c r="AK55" s="767"/>
      <c r="AL55" s="767"/>
      <c r="AM55" s="799"/>
      <c r="AN55" s="544">
        <f>IF(B45="Лікар загальної практики - сімейний лікар",L55*Законод!$I$30,IF(B45="Лікар-педіатр",L55*Законод!$I$30,IF(B45="Лікар-терапевт",L55*Законод!$I$30,0)))</f>
        <v>0</v>
      </c>
      <c r="AO55" s="544">
        <f>IF(B45="Лікар загальної практики - сімейний лікар",S55*Законод!$I$47,IF(B45="Лікар-педіатр",S55*Законод!$I$47,IF(B45="Лікар-терапевт",S55*Законод!$I$47,0)))</f>
        <v>0</v>
      </c>
      <c r="AP55" s="544">
        <f>IF(B45="Лікар загальної практики - сімейний лікар",Z55*Законод!$I$64,IF(B45="Лікар-педіатр",Z55*Законод!$I$64,IF(B45="Лікар-терапевт",Z55*Законод!$I$64,0)))</f>
        <v>0</v>
      </c>
      <c r="AQ55" s="544">
        <f>IF(B45="Лікар загальної практики - сімейний лікар",AG55*Законод!$I$81,IF(B45="Лікар-педіатр",AG55*Законод!$I$81,IF(B45="Лікар-терапевт",AG55*Законод!$I$81,0)))</f>
        <v>0</v>
      </c>
      <c r="AR55" s="185">
        <f>SUM(AN55:AQ55)</f>
        <v>0</v>
      </c>
    </row>
    <row r="56" spans="1:44" s="67" customFormat="1" ht="31.9" customHeight="1" thickBot="1" x14ac:dyDescent="0.3">
      <c r="A56" s="187"/>
      <c r="B56" s="782"/>
      <c r="C56" s="785"/>
      <c r="D56" s="788"/>
      <c r="E56" s="791"/>
      <c r="F56" s="660" t="str">
        <f>IF(B45="Лікар-педіатр",Законод!$J$18,IF(B45="Лікар загальної практики - сімейний лікар",Законод!$J$22,IF(B45="Лікар-терапевт",Законод!$J$22,"х")))</f>
        <v>х</v>
      </c>
      <c r="G56" s="747" t="s">
        <v>157</v>
      </c>
      <c r="H56" s="748"/>
      <c r="I56" s="748"/>
      <c r="J56" s="748"/>
      <c r="K56" s="749"/>
      <c r="L56" s="171">
        <f>IF(B45="Лікар загальної практики - сімейний лікар",IF(L49&gt;=Законод!$J$23,'01_Доходи'!L49-('01_Доходи'!L50+'01_Доходи'!L51+'01_Доходи'!L52+'01_Доходи'!L53+'01_Доходи'!L54+'01_Доходи'!L55),0),IF(B45="Лікар-педіатр",IF(L49&gt;=Законод!$J$19,'01_Доходи'!L49-('01_Доходи'!L50+'01_Доходи'!L51+'01_Доходи'!L52+'01_Доходи'!L53+'01_Доходи'!L54+'01_Доходи'!L55),0),IF(B45="Лікар-терапевт",IF('01_Доходи'!L49&gt;=Законод!$J$27,L49-Законод!$I$28,0),0)))</f>
        <v>0</v>
      </c>
      <c r="M56" s="771"/>
      <c r="N56" s="747" t="s">
        <v>157</v>
      </c>
      <c r="O56" s="748"/>
      <c r="P56" s="748"/>
      <c r="Q56" s="748"/>
      <c r="R56" s="749"/>
      <c r="S56" s="171">
        <f>IF(B45="Лікар загальної практики - сімейний лікар",IF(S49&gt;=Законод!$J$23,'01_Доходи'!S49-('01_Доходи'!S50+'01_Доходи'!S51+'01_Доходи'!S52+'01_Доходи'!S53+'01_Доходи'!S54+'01_Доходи'!S55),0),IF(B45="Лікар-педіатр",IF(S49&gt;=Законод!$J$19,'01_Доходи'!S49-('01_Доходи'!S50+'01_Доходи'!S51+'01_Доходи'!S52+'01_Доходи'!S53+'01_Доходи'!S54+'01_Доходи'!S55),0),IF(B45="Лікар-терапевт",IF('01_Доходи'!S49&gt;=Законод!$J$27,S49-Законод!$I$28,0),0)))</f>
        <v>0</v>
      </c>
      <c r="T56" s="771"/>
      <c r="U56" s="747" t="s">
        <v>157</v>
      </c>
      <c r="V56" s="748"/>
      <c r="W56" s="748"/>
      <c r="X56" s="748"/>
      <c r="Y56" s="749"/>
      <c r="Z56" s="171">
        <f>IF(B45="Лікар загальної практики - сімейний лікар",IF(Z49&gt;=Законод!$J$23,'01_Доходи'!Z49-('01_Доходи'!Z50+'01_Доходи'!Z51+'01_Доходи'!Z52+'01_Доходи'!Z53+'01_Доходи'!Z54+'01_Доходи'!Z55),0),IF(B45="Лікар-педіатр",IF(Z49&gt;=Законод!$J$19,'01_Доходи'!Z49-('01_Доходи'!Z50+'01_Доходи'!Z51+'01_Доходи'!Z52+'01_Доходи'!Z53+'01_Доходи'!Z54+'01_Доходи'!Z55),0),IF(B45="Лікар-терапевт",IF('01_Доходи'!Z49&gt;=Законод!$J$27,Z49-Законод!$I$28,0),0)))</f>
        <v>0</v>
      </c>
      <c r="AA56" s="771"/>
      <c r="AB56" s="747" t="s">
        <v>157</v>
      </c>
      <c r="AC56" s="748"/>
      <c r="AD56" s="748"/>
      <c r="AE56" s="748"/>
      <c r="AF56" s="749"/>
      <c r="AG56" s="171">
        <f>IF(B45="Лікар загальної практики - сімейний лікар",IF(AG49&gt;=Законод!$J$23,'01_Доходи'!AG49-('01_Доходи'!AG50+'01_Доходи'!AG51+'01_Доходи'!AG52+'01_Доходи'!AG53+'01_Доходи'!AG54+'01_Доходи'!AG55),0),IF(B45="Лікар-педіатр",IF(AG49&gt;=Законод!$J$19,'01_Доходи'!AG49-('01_Доходи'!AG50+'01_Доходи'!AG51+'01_Доходи'!AG52+'01_Доходи'!AG53+'01_Доходи'!AG54+'01_Доходи'!AG55),0),IF(B45="Лікар-терапевт",IF('01_Доходи'!AG49&gt;=Законод!$J$27,AG49-Законод!$I$28,0),0)))</f>
        <v>0</v>
      </c>
      <c r="AH56" s="774"/>
      <c r="AI56" s="188"/>
      <c r="AJ56" s="765"/>
      <c r="AK56" s="768"/>
      <c r="AL56" s="768"/>
      <c r="AM56" s="800"/>
      <c r="AN56" s="661">
        <f>IF(B45="Лікар загальної практики - сімейний лікар",L56*Законод!$J$30,IF(B45="Лікар-педіатр",L56*Законод!$J$30,IF(B45="Лікар-терапевт",L56*Законод!$J$30,0)))</f>
        <v>0</v>
      </c>
      <c r="AO56" s="661">
        <f>IF(B45="Лікар загальної практики - сімейний лікар",S56*Законод!$J$47,IF(B45="Лікар-педіатр",S56*Законод!$J$47,IF(B45="Лікар-терапевт",S56*Законод!$J$47,0)))</f>
        <v>0</v>
      </c>
      <c r="AP56" s="661">
        <f>IF(B45="Лікар загальної практики - сімейний лікар",S56*Законод!$J$64,IF(B45="Лікар-педіатр",S56*Законод!$J$64,IF(B45="Лікар-терапевт",S56*Законод!$J$64,0)))</f>
        <v>0</v>
      </c>
      <c r="AQ56" s="661">
        <f>IF(B45="Лікар загальної практики - сімейний лікар",AG56*Законод!$J$81,IF(B45="Лікар-педіатр",AG56*Законод!$J$81,IF(B45="Лікар-терапевт",AG56*Законод!$J$81,0)))</f>
        <v>0</v>
      </c>
      <c r="AR56" s="662">
        <f t="shared" ref="AR56" si="3">SUM(AN56:AQ56)</f>
        <v>0</v>
      </c>
    </row>
    <row r="57" spans="1:44" s="67" customFormat="1" ht="31.9" customHeight="1" thickBot="1" x14ac:dyDescent="0.3">
      <c r="A57" s="190"/>
      <c r="B57" s="190"/>
      <c r="C57" s="192"/>
      <c r="D57" s="193"/>
      <c r="E57" s="193"/>
      <c r="F57" s="194"/>
      <c r="G57" s="195"/>
      <c r="H57" s="195"/>
      <c r="I57" s="195"/>
      <c r="J57" s="195"/>
      <c r="K57" s="195"/>
      <c r="L57" s="196"/>
      <c r="M57" s="197"/>
      <c r="N57" s="195"/>
      <c r="O57" s="195"/>
      <c r="P57" s="195"/>
      <c r="Q57" s="195"/>
      <c r="R57" s="195"/>
      <c r="S57" s="196"/>
      <c r="T57" s="197"/>
      <c r="U57" s="195"/>
      <c r="V57" s="195"/>
      <c r="W57" s="195"/>
      <c r="X57" s="195"/>
      <c r="Y57" s="195"/>
      <c r="Z57" s="198"/>
      <c r="AA57" s="197"/>
      <c r="AB57" s="195"/>
      <c r="AC57" s="195"/>
      <c r="AD57" s="195"/>
      <c r="AE57" s="195"/>
      <c r="AF57" s="195"/>
      <c r="AG57" s="198"/>
      <c r="AH57" s="197"/>
      <c r="AI57" s="199"/>
      <c r="AJ57" s="200"/>
      <c r="AK57" s="200"/>
      <c r="AL57" s="200"/>
      <c r="AM57" s="201"/>
      <c r="AN57" s="202"/>
      <c r="AO57" s="202"/>
      <c r="AP57" s="202"/>
      <c r="AQ57" s="202"/>
      <c r="AR57" s="203"/>
    </row>
    <row r="58" spans="1:44" s="204" customFormat="1" ht="22.9" customHeight="1" x14ac:dyDescent="0.25">
      <c r="A58" s="169">
        <f>A45+1</f>
        <v>3</v>
      </c>
      <c r="B58" s="780"/>
      <c r="C58" s="783"/>
      <c r="D58" s="786"/>
      <c r="E58" s="789"/>
      <c r="F58" s="170" t="s">
        <v>431</v>
      </c>
      <c r="G58" s="171">
        <f>IFERROR(IF(B58="Лікар-педіатр",G60/L60*L58,IF(B58="Лікар-терапевт","х",IF(B58="Лікар загальної практики - сімейний лікар",G60/L60*L58,0))),0)</f>
        <v>0</v>
      </c>
      <c r="H58" s="171">
        <f>IFERROR(IF(B58="Лікар-педіатр",H60/L60*L58,IF(B58="Лікар-терапевт","х",IF(B58="Лікар загальної практики - сімейний лікар",H60/L60*L58,0))),0)</f>
        <v>0</v>
      </c>
      <c r="I58" s="171">
        <f>IFERROR(IF(B58="Лікар-педіатр","x",IF(B58="Лікар-терапевт",I60/L60*L58,IF(B58="Лікар загальної практики - сімейний лікар",I60/L60*L58,0))),0)</f>
        <v>0</v>
      </c>
      <c r="J58" s="171">
        <f>IFERROR(IF(B58="Лікар-педіатр","x",IF(B58="Лікар-терапевт",J60/L60*L58,IF(B58="Лікар загальної практики - сімейний лікар",J60/L60*L58,0))),0)</f>
        <v>0</v>
      </c>
      <c r="K58" s="171">
        <f>IFERROR(IF(B58="Лікар-педіатр","x",IF(B58="Лікар-терапевт",K61*L58,IF(B58="Лікар загальної практики - сімейний лікар",K61*L58,0))),0)</f>
        <v>0</v>
      </c>
      <c r="L58" s="472"/>
      <c r="M58" s="769"/>
      <c r="N58" s="171">
        <f>IFERROR(IF(B58="Лікар-педіатр",N60/S60*S58,IF(B58="Лікар-терапевт","х",IF(B58="Лікар загальної практики - сімейний лікар",N60/S60*S58,0))),0)</f>
        <v>0</v>
      </c>
      <c r="O58" s="171">
        <f>IFERROR(IF(B58="Лікар-педіатр",O60/S60*S58,IF(B58="Лікар-терапевт","х",IF(B58="Лікар загальної практики - сімейний лікар",O60/S60*S58,0))),0)</f>
        <v>0</v>
      </c>
      <c r="P58" s="171">
        <f>IFERROR(IF(B58="Лікар-педіатр","x",IF(B58="Лікар-терапевт",P60/S60*S58,IF(B58="Лікар загальної практики - сімейний лікар",P60/S60*S58,0))),0)</f>
        <v>0</v>
      </c>
      <c r="Q58" s="171">
        <f>IFERROR(IF(B58="Лікар-педіатр","x",IF(B58="Лікар-терапевт",Q60/S60*S58,IF(B58="Лікар загальної практики - сімейний лікар",Q60/S60*S58,0))),0)</f>
        <v>0</v>
      </c>
      <c r="R58" s="171">
        <f>IFERROR(IF(B58="Лікар-педіатр","x",IF(B58="Лікар-терапевт",R61*S58,IF(B58="Лікар загальної практики - сімейний лікар",R61*S58,0))),0)</f>
        <v>0</v>
      </c>
      <c r="S58" s="472"/>
      <c r="T58" s="769"/>
      <c r="U58" s="171">
        <f>IFERROR(IF(B58="Лікар-педіатр",U60/Z60*Z58,IF(B58="Лікар-терапевт","х",IF(B58="Лікар загальної практики - сімейний лікар",U60/Z60*Z58,0))),0)</f>
        <v>0</v>
      </c>
      <c r="V58" s="171">
        <f>IFERROR(IF(B58="Лікар-педіатр",V60/Z60*Z58,IF(B58="Лікар-терапевт","х",IF(B58="Лікар загальної практики - сімейний лікар",V60/Z60*Z58,0))),0)</f>
        <v>0</v>
      </c>
      <c r="W58" s="171">
        <f>IFERROR(IF(B58="Лікар-педіатр","x",IF(B58="Лікар-терапевт",W60/Z60*Z58,IF(B58="Лікар загальної практики - сімейний лікар",W60/Z60*Z58,0))),0)</f>
        <v>0</v>
      </c>
      <c r="X58" s="171">
        <f>IFERROR(IF(B58="Лікар-педіатр","x",IF(B58="Лікар-терапевт",X60/Z60*Z58,IF(B58="Лікар загальної практики - сімейний лікар",X60/Z60*Z58,0))),0)</f>
        <v>0</v>
      </c>
      <c r="Y58" s="171">
        <f>IFERROR(IF(B58="Лікар-педіатр","x",IF(B58="Лікар-терапевт",Y61*Z58,IF(B58="Лікар загальної практики - сімейний лікар",Y61*Z58,0))),0)</f>
        <v>0</v>
      </c>
      <c r="Z58" s="472"/>
      <c r="AA58" s="769"/>
      <c r="AB58" s="171">
        <f>IFERROR(IF(B58="Лікар-педіатр",AB60/AG60*AG58,IF(B58="Лікар-терапевт","х",IF(B58="Лікар загальної практики - сімейний лікар",AB60/AG60*AG58,0))),0)</f>
        <v>0</v>
      </c>
      <c r="AC58" s="171">
        <f>IFERROR(IF(B58="Лікар-педіатр",AC60/AG60*AG58,IF(B58="Лікар-терапевт","х",IF(B58="Лікар загальної практики - сімейний лікар",AC60/AG60*AG58,0))),0)</f>
        <v>0</v>
      </c>
      <c r="AD58" s="171">
        <f>IFERROR(IF(B58="Лікар-педіатр","x",IF(B58="Лікар-терапевт",AD60/AG60*AG58,IF(B58="Лікар загальної практики - сімейний лікар",AD60/AG60*AG58,0))),0)</f>
        <v>0</v>
      </c>
      <c r="AE58" s="171">
        <f>IFERROR(IF(B58="Лікар-педіатр","x",IF(B58="Лікар-терапевт",AE60/AG60*AG58,IF(B58="Лікар загальної практики - сімейний лікар",AE60/AG60*AG58,0))),0)</f>
        <v>0</v>
      </c>
      <c r="AF58" s="171">
        <f>IFERROR(IF(B58="Лікар-педіатр","x",IF(B58="Лікар-терапевт",AF61*AG58,IF(B58="Лікар загальної практики - сімейний лікар",AF61*AG58,0))),0)</f>
        <v>0</v>
      </c>
      <c r="AG58" s="472"/>
      <c r="AH58" s="772"/>
      <c r="AI58" s="461">
        <f>A58</f>
        <v>3</v>
      </c>
      <c r="AJ58" s="763">
        <f>B58</f>
        <v>0</v>
      </c>
      <c r="AK58" s="766">
        <f>C58</f>
        <v>0</v>
      </c>
      <c r="AL58" s="766">
        <f>D58</f>
        <v>0</v>
      </c>
      <c r="AM58" s="753" t="s">
        <v>566</v>
      </c>
      <c r="AN58" s="792">
        <f>SUM(AN63:AN69)</f>
        <v>0</v>
      </c>
      <c r="AO58" s="792">
        <f>SUM(AO63:AO69)</f>
        <v>0</v>
      </c>
      <c r="AP58" s="792">
        <f>SUM(AP63:AP69)</f>
        <v>0</v>
      </c>
      <c r="AQ58" s="792">
        <f>SUM(AQ63:AQ69)</f>
        <v>0</v>
      </c>
      <c r="AR58" s="795">
        <f>SUM(AN58:AQ62)</f>
        <v>0</v>
      </c>
    </row>
    <row r="59" spans="1:44" s="166" customFormat="1" ht="30" customHeight="1" x14ac:dyDescent="0.3">
      <c r="A59" s="172"/>
      <c r="B59" s="781"/>
      <c r="C59" s="784"/>
      <c r="D59" s="787"/>
      <c r="E59" s="790"/>
      <c r="F59" s="170" t="s">
        <v>432</v>
      </c>
      <c r="G59" s="171">
        <f>IFERROR(IF(B58="Лікар-педіатр",G61*L59,IF(B58="Лікар-терапевт","х",IF(B58="Лікар загальної практики - сімейний лікар",G61*L59,0))),0)</f>
        <v>0</v>
      </c>
      <c r="H59" s="171">
        <f>IFERROR(IF(B58="Лікар-педіатр",H61*L59,IF(B58="Лікар-терапевт","х",IF(B58="Лікар загальної практики - сімейний лікар",H61*L59,0))),0)</f>
        <v>0</v>
      </c>
      <c r="I59" s="171">
        <f>IFERROR(IF(B58="Лікар-педіатр","x",IF(B58="Лікар-терапевт",I61*L59,IF(B58="Лікар загальної практики - сімейний лікар",I61*L59,0))),0)</f>
        <v>0</v>
      </c>
      <c r="J59" s="171">
        <f>IFERROR(IF(B58="Лікар-педіатр","x",IF(B58="Лікар-терапевт",J61*L59,IF(B58="Лікар загальної практики - сімейний лікар",J61*L59,0))),0)</f>
        <v>0</v>
      </c>
      <c r="K59" s="171">
        <f>IFERROR(IF(B58="Лікар-педіатр","x",IF(B58="Лікар-терапевт",K61*L59,IF(B58="Лікар загальної практики - сімейний лікар",K61*L59,0))),0)</f>
        <v>0</v>
      </c>
      <c r="L59" s="472"/>
      <c r="M59" s="770"/>
      <c r="N59" s="171">
        <f>IFERROR(IF(B58="Лікар-педіатр",N61*S59,IF(B58="Лікар-терапевт","х",IF(B58="Лікар загальної практики - сімейний лікар",N61*S59,0))),0)</f>
        <v>0</v>
      </c>
      <c r="O59" s="171">
        <f>IFERROR(IF(B58="Лікар-педіатр",O61*S59,IF(B58="Лікар-терапевт","х",IF(B58="Лікар загальної практики - сімейний лікар",O61*S59,0))),0)</f>
        <v>0</v>
      </c>
      <c r="P59" s="171">
        <f>IFERROR(IF(B58="Лікар-педіатр","x",IF(B58="Лікар-терапевт",P61*S59,IF(B58="Лікар загальної практики - сімейний лікар",P61*S59,0))),0)</f>
        <v>0</v>
      </c>
      <c r="Q59" s="171">
        <f>IFERROR(IF(B58="Лікар-педіатр","x",IF(B58="Лікар-терапевт",Q61*S59,IF(B58="Лікар загальної практики - сімейний лікар",Q61*S59,0))),0)</f>
        <v>0</v>
      </c>
      <c r="R59" s="171">
        <f>IFERROR(IF(B58="Лікар-педіатр","x",IF(B58="Лікар-терапевт",R61*S59,IF(B58="Лікар загальної практики - сімейний лікар",R61*S59,0))),0)</f>
        <v>0</v>
      </c>
      <c r="S59" s="472"/>
      <c r="T59" s="770"/>
      <c r="U59" s="171">
        <f>IFERROR(IF(B58="Лікар-педіатр",U61*Z59,IF(B58="Лікар-терапевт","х",IF(B58="Лікар загальної практики - сімейний лікар",U61*Z59,0))),0)</f>
        <v>0</v>
      </c>
      <c r="V59" s="171">
        <f>IFERROR(IF(B58="Лікар-педіатр",V61*Z59,IF(B58="Лікар-терапевт","х",IF(B58="Лікар загальної практики - сімейний лікар",V61*Z59,0))),0)</f>
        <v>0</v>
      </c>
      <c r="W59" s="171">
        <f>IFERROR(IF(B58="Лікар-педіатр","x",IF(B58="Лікар-терапевт",W61*Z59,IF(B58="Лікар загальної практики - сімейний лікар",W61*Z59,0))),0)</f>
        <v>0</v>
      </c>
      <c r="X59" s="171">
        <f>IFERROR(IF(B58="Лікар-педіатр","x",IF(B58="Лікар-терапевт",X61*Z59,IF(B58="Лікар загальної практики - сімейний лікар",X61*Z59,0))),0)</f>
        <v>0</v>
      </c>
      <c r="Y59" s="171">
        <f>IFERROR(IF(B58="Лікар-педіатр","x",IF(B58="Лікар-терапевт",Y61*Z59,IF(B58="Лікар загальної практики - сімейний лікар",Y61*Z59,0))),0)</f>
        <v>0</v>
      </c>
      <c r="Z59" s="472"/>
      <c r="AA59" s="770"/>
      <c r="AB59" s="171">
        <f>IFERROR(IF(B58="Лікар-педіатр",AB61*AG59,IF(B58="Лікар-терапевт","х",IF(B58="Лікар загальної практики - сімейний лікар",AB61*AG59,0))),0)</f>
        <v>0</v>
      </c>
      <c r="AC59" s="171">
        <f>IFERROR(IF(B58="Лікар-педіатр",AC61*AG59,IF(B58="Лікар-терапевт","х",IF(B58="Лікар загальної практики - сімейний лікар",AC61*AG59,0))),0)</f>
        <v>0</v>
      </c>
      <c r="AD59" s="171">
        <f>IFERROR(IF(B58="Лікар-педіатр","x",IF(B58="Лікар-терапевт",AD61*AG59,IF(B58="Лікар загальної практики - сімейний лікар",AD61*AG59,0))),0)</f>
        <v>0</v>
      </c>
      <c r="AE59" s="171">
        <f>IFERROR(IF(B58="Лікар-педіатр","x",IF(B58="Лікар-терапевт",AE61*AG59,IF(B58="Лікар загальної практики - сімейний лікар",AE61*AG59,0))),0)</f>
        <v>0</v>
      </c>
      <c r="AF59" s="171">
        <f>IFERROR(IF(B58="Лікар-педіатр","x",IF(B58="Лікар-терапевт",AF61*AG59,IF(B58="Лікар загальної практики - сімейний лікар",AF61*AG59,0))),0)</f>
        <v>0</v>
      </c>
      <c r="AG59" s="472"/>
      <c r="AH59" s="773"/>
      <c r="AI59" s="173"/>
      <c r="AJ59" s="764"/>
      <c r="AK59" s="767"/>
      <c r="AL59" s="767"/>
      <c r="AM59" s="754"/>
      <c r="AN59" s="793"/>
      <c r="AO59" s="793"/>
      <c r="AP59" s="793"/>
      <c r="AQ59" s="793"/>
      <c r="AR59" s="796"/>
    </row>
    <row r="60" spans="1:44" s="67" customFormat="1" ht="28.15" customHeight="1" x14ac:dyDescent="0.25">
      <c r="A60" s="205"/>
      <c r="B60" s="781"/>
      <c r="C60" s="784"/>
      <c r="D60" s="787"/>
      <c r="E60" s="790"/>
      <c r="F60" s="170" t="s">
        <v>433</v>
      </c>
      <c r="G60" s="174">
        <f>IF(B58="Лікар загальної практики - сімейний лікар"," ",IF(B58="Лікар-педіатр"," ",IF(B58="Лікар-терапевт","х",0)))</f>
        <v>0</v>
      </c>
      <c r="H60" s="174">
        <f>IF(B58="Лікар загальної практики - сімейний лікар"," ",IF(B58="Лікар-педіатр"," ",IF(B58="Лікар-терапевт","х",0)))</f>
        <v>0</v>
      </c>
      <c r="I60" s="174">
        <f>IF(B58="Лікар загальної практики - сімейний лікар"," ",IF(B58="Лікар-педіатр","х",IF(B58="Лікар-терапевт"," ",0)))</f>
        <v>0</v>
      </c>
      <c r="J60" s="174">
        <f>IF(B58="Лікар загальної практики - сімейний лікар"," ",IF(B58="Лікар-педіатр","х",IF(B58="Лікар-терапевт"," ",0)))</f>
        <v>0</v>
      </c>
      <c r="K60" s="174">
        <f>IF(B58="Лікар загальної практики - сімейний лікар"," ",IF(B58="Лікар-педіатр","х",IF(B58="Лікар-терапевт"," ",0)))</f>
        <v>0</v>
      </c>
      <c r="L60" s="175">
        <f>SUM(G60:K60)</f>
        <v>0</v>
      </c>
      <c r="M60" s="770"/>
      <c r="N60" s="174">
        <f>IF(B58="Лікар загальної практики - сімейний лікар"," ",IF(B58="Лікар-педіатр"," ",IF(B58="Лікар-терапевт","х",0)))</f>
        <v>0</v>
      </c>
      <c r="O60" s="174">
        <f>IF(B58="Лікар загальної практики - сімейний лікар"," ",IF(B58="Лікар-педіатр"," ",IF(B58="Лікар-терапевт","х",0)))</f>
        <v>0</v>
      </c>
      <c r="P60" s="174">
        <f>IF(B58="Лікар загальної практики - сімейний лікар"," ",IF(B58="Лікар-педіатр","х",IF(B58="Лікар-терапевт"," ",0)))</f>
        <v>0</v>
      </c>
      <c r="Q60" s="174">
        <f>IF(B58="Лікар загальної практики - сімейний лікар"," ",IF(B58="Лікар-педіатр","х",IF(B58="Лікар-терапевт"," ",0)))</f>
        <v>0</v>
      </c>
      <c r="R60" s="174">
        <f>IF(B58="Лікар загальної практики - сімейний лікар"," ",IF(B58="Лікар-педіатр","х",IF(B58="Лікар-терапевт"," ",0)))</f>
        <v>0</v>
      </c>
      <c r="S60" s="175">
        <f>SUM(N60:R60)</f>
        <v>0</v>
      </c>
      <c r="T60" s="770"/>
      <c r="U60" s="174">
        <f>IF(B58="Лікар загальної практики - сімейний лікар"," ",IF(B58="Лікар-педіатр"," ",IF(B58="Лікар-терапевт","х",0)))</f>
        <v>0</v>
      </c>
      <c r="V60" s="174">
        <f>IF(B58="Лікар загальної практики - сімейний лікар"," ",IF(B58="Лікар-педіатр"," ",IF(B58="Лікар-терапевт","х",0)))</f>
        <v>0</v>
      </c>
      <c r="W60" s="174">
        <f>IF(B58="Лікар загальної практики - сімейний лікар"," ",IF(B58="Лікар-педіатр","х",IF(B58="Лікар-терапевт"," ",0)))</f>
        <v>0</v>
      </c>
      <c r="X60" s="174">
        <f>IF(B58="Лікар загальної практики - сімейний лікар"," ",IF(B58="Лікар-педіатр","х",IF(B58="Лікар-терапевт"," ",0)))</f>
        <v>0</v>
      </c>
      <c r="Y60" s="174">
        <f>IF(B58="Лікар загальної практики - сімейний лікар"," ",IF(B58="Лікар-педіатр","х",IF(B58="Лікар-терапевт"," ",0)))</f>
        <v>0</v>
      </c>
      <c r="Z60" s="175">
        <f>SUM(U60:Y60)</f>
        <v>0</v>
      </c>
      <c r="AA60" s="770"/>
      <c r="AB60" s="174">
        <f>IF(B58="Лікар загальної практики - сімейний лікар"," ",IF(B58="Лікар-педіатр"," ",IF(B58="Лікар-терапевт","х",0)))</f>
        <v>0</v>
      </c>
      <c r="AC60" s="174">
        <f>IF(B58="Лікар загальної практики - сімейний лікар"," ",IF(B58="Лікар-педіатр"," ",IF(B58="Лікар-терапевт","х",0)))</f>
        <v>0</v>
      </c>
      <c r="AD60" s="174">
        <f>IF(B58="Лікар загальної практики - сімейний лікар"," ",IF(B58="Лікар-педіатр","х",IF(B58="Лікар-терапевт"," ",0)))</f>
        <v>0</v>
      </c>
      <c r="AE60" s="174">
        <f>IF(B58="Лікар загальної практики - сімейний лікар"," ",IF(B58="Лікар-педіатр","х",IF(B58="Лікар-терапевт"," ",0)))</f>
        <v>0</v>
      </c>
      <c r="AF60" s="174">
        <f>IF(B58="Лікар загальної практики - сімейний лікар"," ",IF(B58="Лікар-педіатр","х",IF(B58="Лікар-терапевт"," ",0)))</f>
        <v>0</v>
      </c>
      <c r="AG60" s="175">
        <f>SUM(AB60:AF60)</f>
        <v>0</v>
      </c>
      <c r="AH60" s="773"/>
      <c r="AI60" s="176"/>
      <c r="AJ60" s="764"/>
      <c r="AK60" s="767"/>
      <c r="AL60" s="767"/>
      <c r="AM60" s="754"/>
      <c r="AN60" s="793"/>
      <c r="AO60" s="793"/>
      <c r="AP60" s="793"/>
      <c r="AQ60" s="793"/>
      <c r="AR60" s="796"/>
    </row>
    <row r="61" spans="1:44" s="103" customFormat="1" ht="31.15" customHeight="1" thickBot="1" x14ac:dyDescent="0.3">
      <c r="A61" s="172"/>
      <c r="B61" s="781"/>
      <c r="C61" s="784"/>
      <c r="D61" s="787"/>
      <c r="E61" s="790"/>
      <c r="F61" s="177" t="s">
        <v>160</v>
      </c>
      <c r="G61" s="178">
        <f>IFERROR(IF(B58="Лікар-педіатр",G60/L60,IF(B58="Лікар-терапевт","х",IF(B58="Лікар загальної практики - сімейний лікар",G60/L60,0))),0)</f>
        <v>0</v>
      </c>
      <c r="H61" s="178">
        <f>IFERROR(IF(B58="Лікар-педіатр",H60/L60,IF(B58="Лікар-терапевт","х",IF(B58="Лікар загальної практики - сімейний лікар",H60/L60,0))),0)</f>
        <v>0</v>
      </c>
      <c r="I61" s="178">
        <f>IFERROR(IF(B58="Лікар-педіатр","x",IF(B58="Лікар-терапевт",I60/L60,IF(B58="Лікар загальної практики - сімейний лікар",I60/L60,0))),0)</f>
        <v>0</v>
      </c>
      <c r="J61" s="178">
        <f>IFERROR(IF(B58="Лікар-педіатр","x",IF(B58="Лікар-терапевт",J60/L60,IF(B58="Лікар загальної практики - сімейний лікар",J60/L60,0))),0)</f>
        <v>0</v>
      </c>
      <c r="K61" s="178">
        <f>IFERROR(IF(B58="Лікар-педіатр","x",IF(B58="Лікар-терапевт",K60/L60,IF(B58="Лікар загальної практики - сімейний лікар",K60/L60,0))),0)</f>
        <v>0</v>
      </c>
      <c r="L61" s="178">
        <f>SUM(G61:K61)</f>
        <v>0</v>
      </c>
      <c r="M61" s="770"/>
      <c r="N61" s="178">
        <f>IFERROR(IF(B58="Лікар-педіатр",N60/S60,IF(B58="Лікар-терапевт","х",IF(B58="Лікар загальної практики - сімейний лікар",N60/S60,0))),0)</f>
        <v>0</v>
      </c>
      <c r="O61" s="178">
        <f>IFERROR(IF(B58="Лікар-педіатр",O60/S60,IF(B58="Лікар-терапевт","х",IF(B58="Лікар загальної практики - сімейний лікар",O60/S60,0))),0)</f>
        <v>0</v>
      </c>
      <c r="P61" s="178">
        <f>IFERROR(IF(B58="Лікар-педіатр","x",IF(B58="Лікар-терапевт",P60/S60,IF(B58="Лікар загальної практики - сімейний лікар",P60/S60,0))),0)</f>
        <v>0</v>
      </c>
      <c r="Q61" s="178">
        <f>IFERROR(IF(B58="Лікар-педіатр","x",IF(B58="Лікар-терапевт",Q60/S60,IF(B58="Лікар загальної практики - сімейний лікар",Q60/S60,0))),0)</f>
        <v>0</v>
      </c>
      <c r="R61" s="178">
        <f>IFERROR(IF(B58="Лікар-педіатр","x",IF(B58="Лікар-терапевт",R60/S60,IF(B58="Лікар загальної практики - сімейний лікар",R60/S60,0))),0)</f>
        <v>0</v>
      </c>
      <c r="S61" s="178">
        <f>SUM(N61:R61)</f>
        <v>0</v>
      </c>
      <c r="T61" s="770"/>
      <c r="U61" s="178">
        <f>IFERROR(IF(B58="Лікар-педіатр",U60/Z60,IF(B58="Лікар-терапевт","х",IF(B58="Лікар загальної практики - сімейний лікар",U60/Z60,0))),0)</f>
        <v>0</v>
      </c>
      <c r="V61" s="178">
        <f>IFERROR(IF(B58="Лікар-педіатр",V60/Z60,IF(B58="Лікар-терапевт","х",IF(B58="Лікар загальної практики - сімейний лікар",V60/Z60,0))),0)</f>
        <v>0</v>
      </c>
      <c r="W61" s="178">
        <f>IFERROR(IF(B58="Лікар-педіатр","x",IF(B58="Лікар-терапевт",W60/Z60,IF(B58="Лікар загальної практики - сімейний лікар",W60/Z60,0))),0)</f>
        <v>0</v>
      </c>
      <c r="X61" s="178">
        <f>IFERROR(IF(B58="Лікар-педіатр","x",IF(B58="Лікар-терапевт",X60/Z60,IF(B58="Лікар загальної практики - сімейний лікар",X60/Z60,0))),0)</f>
        <v>0</v>
      </c>
      <c r="Y61" s="178">
        <f>IFERROR(IF(B58="Лікар-педіатр","x",IF(B58="Лікар-терапевт",Y60/Z60,IF(B58="Лікар загальної практики - сімейний лікар",Y60/Z60,0))),0)</f>
        <v>0</v>
      </c>
      <c r="Z61" s="178">
        <f>SUM(U61:Y61)</f>
        <v>0</v>
      </c>
      <c r="AA61" s="770"/>
      <c r="AB61" s="178">
        <f>IFERROR(IF(B58="Лікар-педіатр",AB60/AG60,IF(B58="Лікар-терапевт","х",IF(B58="Лікар загальної практики - сімейний лікар",AB60/AG60,0))),0)</f>
        <v>0</v>
      </c>
      <c r="AC61" s="178">
        <f>IFERROR(IF(B58="Лікар-педіатр",AC60/AG60,IF(B58="Лікар-терапевт","х",IF(B58="Лікар загальної практики - сімейний лікар",AC60/AG60,0))),0)</f>
        <v>0</v>
      </c>
      <c r="AD61" s="178">
        <f>IFERROR(IF(B58="Лікар-педіатр","x",IF(B58="Лікар-терапевт",AD60/AG60,IF(B58="Лікар загальної практики - сімейний лікар",AD60/AG60,0))),0)</f>
        <v>0</v>
      </c>
      <c r="AE61" s="178">
        <f>IFERROR(IF(B58="Лікар-педіатр","x",IF(B58="Лікар-терапевт",AE60/AG60,IF(B58="Лікар загальної практики - сімейний лікар",AE60/AG60,0))),0)</f>
        <v>0</v>
      </c>
      <c r="AF61" s="178">
        <f>IFERROR(IF(B58="Лікар-педіатр","x",IF(B58="Лікар-терапевт",AF60/AG60,IF(B58="Лікар загальної практики - сімейний лікар",AF60/AG60,0))),0)</f>
        <v>0</v>
      </c>
      <c r="AG61" s="178">
        <f>SUM(AB61:AF61)</f>
        <v>0</v>
      </c>
      <c r="AH61" s="773"/>
      <c r="AI61" s="176"/>
      <c r="AJ61" s="764"/>
      <c r="AK61" s="767"/>
      <c r="AL61" s="767"/>
      <c r="AM61" s="754"/>
      <c r="AN61" s="793"/>
      <c r="AO61" s="793"/>
      <c r="AP61" s="793"/>
      <c r="AQ61" s="793"/>
      <c r="AR61" s="796"/>
    </row>
    <row r="62" spans="1:44" s="67" customFormat="1" ht="31.9" customHeight="1" thickBot="1" x14ac:dyDescent="0.3">
      <c r="A62" s="172"/>
      <c r="B62" s="781"/>
      <c r="C62" s="784"/>
      <c r="D62" s="787"/>
      <c r="E62" s="790"/>
      <c r="F62" s="179" t="s">
        <v>434</v>
      </c>
      <c r="G62" s="180">
        <f>IF(B58="Лікар загальної практики - сімейний лікар",AVERAGE(G58:G60),IF(B58="Лікар-педіатр",AVERAGE(G58:G60),IF(B58="Лікар-терапевт","х",0)))</f>
        <v>0</v>
      </c>
      <c r="H62" s="180">
        <f>IF(B58="Лікар загальної практики - сімейний лікар",AVERAGE(H58:H60),IF(B58="Лікар-педіатр",AVERAGE(H58:H60),IF(B58="Лікар-терапевт","х",0)))</f>
        <v>0</v>
      </c>
      <c r="I62" s="180">
        <f>IF(B58="Лікар загальної практики - сімейний лікар",AVERAGE(I58:I60),IF(B58="Лікар-педіатр","x",IF(B58="Лікар-терапевт",AVERAGE(I58:I60),0)))</f>
        <v>0</v>
      </c>
      <c r="J62" s="180">
        <f>IF(B58="Лікар загальної практики - сімейний лікар",AVERAGE(J58:J60),IF(B58="Лікар-педіатр","x",IF(B58="Лікар-терапевт",AVERAGE(J58:J60),0)))</f>
        <v>0</v>
      </c>
      <c r="K62" s="180">
        <f>IF(B58="Лікар загальної практики - сімейний лікар",AVERAGE(K58:K60),IF(B58="Лікар-педіатр","x",IF(B58="Лікар-терапевт",AVERAGE(K58:K60),0)))</f>
        <v>0</v>
      </c>
      <c r="L62" s="181">
        <f>SUM(G62:K62)</f>
        <v>0</v>
      </c>
      <c r="M62" s="770"/>
      <c r="N62" s="543">
        <f>IF(B58="Лікар загальної практики - сімейний лікар",AVERAGE(N58:N60),IF(B58="Лікар-педіатр",AVERAGE(N58:N60),IF(B58="Лікар-терапевт","х",0)))</f>
        <v>0</v>
      </c>
      <c r="O62" s="180">
        <f>IF(B58="Лікар загальної практики - сімейний лікар",AVERAGE(O58:O60),IF(B58="Лікар-педіатр",AVERAGE(O58:O60),IF(B58="Лікар-терапевт","х",0)))</f>
        <v>0</v>
      </c>
      <c r="P62" s="180">
        <f>IF(B58="Лікар загальної практики - сімейний лікар",AVERAGE(P58:P60),IF(B58="Лікар-педіатр","x",IF(B58="Лікар-терапевт",AVERAGE(P58:P60),0)))</f>
        <v>0</v>
      </c>
      <c r="Q62" s="180">
        <f>IF(B58="Лікар загальної практики - сімейний лікар",AVERAGE(Q58:Q60),IF(B58="Лікар-педіатр","x",IF(B58="Лікар-терапевт",AVERAGE(Q58:Q60),0)))</f>
        <v>0</v>
      </c>
      <c r="R62" s="180">
        <f>IF(B58="Лікар загальної практики - сімейний лікар",AVERAGE(R58:R60),IF(B58="Лікар-педіатр","x",IF(B58="Лікар-терапевт",AVERAGE(R58:R60),0)))</f>
        <v>0</v>
      </c>
      <c r="S62" s="181">
        <f>SUM(N62:R62)</f>
        <v>0</v>
      </c>
      <c r="T62" s="770"/>
      <c r="U62" s="543">
        <f>IF(B58="Лікар загальної практики - сімейний лікар",AVERAGE(U58:U60),IF(B58="Лікар-педіатр",AVERAGE(U58:U60),IF(B58="Лікар-терапевт","х",0)))</f>
        <v>0</v>
      </c>
      <c r="V62" s="180">
        <f>IF(B58="Лікар загальної практики - сімейний лікар",AVERAGE(V58:V60),IF(B58="Лікар-педіатр",AVERAGE(V58:V60),IF(B58="Лікар-терапевт","х",0)))</f>
        <v>0</v>
      </c>
      <c r="W62" s="180">
        <f>IF(B58="Лікар загальної практики - сімейний лікар",AVERAGE(W58:W60),IF(B58="Лікар-педіатр","x",IF(B58="Лікар-терапевт",AVERAGE(W58:W60),0)))</f>
        <v>0</v>
      </c>
      <c r="X62" s="180">
        <f>IF(B58="Лікар загальної практики - сімейний лікар",AVERAGE(X58:X60),IF(B58="Лікар-педіатр","x",IF(B58="Лікар-терапевт",AVERAGE(X58:X60),0)))</f>
        <v>0</v>
      </c>
      <c r="Y62" s="180">
        <f>IF(B58="Лікар загальної практики - сімейний лікар",AVERAGE(Y58:Y60),IF(B58="Лікар-педіатр","x",IF(B58="Лікар-терапевт",AVERAGE(Y58:Y60),0)))</f>
        <v>0</v>
      </c>
      <c r="Z62" s="181">
        <f>SUM(U62:Y62)</f>
        <v>0</v>
      </c>
      <c r="AA62" s="770"/>
      <c r="AB62" s="543">
        <f>IF(B58="Лікар загальної практики - сімейний лікар",AVERAGE(AB58:AB60),IF(B58="Лікар-педіатр",AVERAGE(AB58:AB60),IF(B58="Лікар-терапевт","х",0)))</f>
        <v>0</v>
      </c>
      <c r="AC62" s="180">
        <f>IF(B58="Лікар загальної практики - сімейний лікар",AVERAGE(AC58:AC60),IF(B58="Лікар-педіатр",AVERAGE(AC58:AC60),IF(B58="Лікар-терапевт","х",0)))</f>
        <v>0</v>
      </c>
      <c r="AD62" s="180">
        <f>IF(B58="Лікар загальної практики - сімейний лікар",AVERAGE(AD58:AD60),IF(B58="Лікар-педіатр","x",IF(B58="Лікар-терапевт",AVERAGE(AD58:AD60),0)))</f>
        <v>0</v>
      </c>
      <c r="AE62" s="180">
        <f>IF(B58="Лікар загальної практики - сімейний лікар",AVERAGE(AE58:AE60),IF(B58="Лікар-педіатр","x",IF(B58="Лікар-терапевт",AVERAGE(AE58:AE60),0)))</f>
        <v>0</v>
      </c>
      <c r="AF62" s="180">
        <f>IF(B58="Лікар загальної практики - сімейний лікар",AVERAGE(AF58:AF60),IF(B58="Лікар-педіатр","x",IF(B58="Лікар-терапевт",AVERAGE(AF58:AF60),0)))</f>
        <v>0</v>
      </c>
      <c r="AG62" s="181">
        <f>SUM(AB62:AF62)</f>
        <v>0</v>
      </c>
      <c r="AH62" s="773"/>
      <c r="AI62" s="176"/>
      <c r="AJ62" s="764"/>
      <c r="AK62" s="767"/>
      <c r="AL62" s="767"/>
      <c r="AM62" s="755"/>
      <c r="AN62" s="794"/>
      <c r="AO62" s="794"/>
      <c r="AP62" s="794"/>
      <c r="AQ62" s="794"/>
      <c r="AR62" s="797"/>
    </row>
    <row r="63" spans="1:44" s="67" customFormat="1" ht="45" customHeight="1" x14ac:dyDescent="0.25">
      <c r="A63" s="172"/>
      <c r="B63" s="781"/>
      <c r="C63" s="784"/>
      <c r="D63" s="787"/>
      <c r="E63" s="790"/>
      <c r="F63" s="182" t="str">
        <f>IF(B58="Лікар-педіатр",Законод!$C$18,IF(B58="Лікар загальної практики - сімейний лікар",Законод!$C$22,IF(B58="Лікар-терапевт",Законод!$C$26,"х")))</f>
        <v>х</v>
      </c>
      <c r="G63" s="183">
        <f>IF(B58="Лікар загальної практики - сімейний лікар",IF(L62&lt;=Законод!$C$23,G62,Законод!$C$23*'01_Доходи'!G61),IF(B58="Лікар-педіатр",IF(L62&lt;=Законод!$C$19,G62,Законод!$C$19*'01_Доходи'!G61),IF(B58="Лікар-терапевт","x",0)))</f>
        <v>0</v>
      </c>
      <c r="H63" s="183">
        <f>IF(B58="Лікар загальної практики - сімейний лікар",IF(L62&lt;=Законод!$C$23,H62,Законод!$C$23*'01_Доходи'!H61),IF(B58="Лікар-педіатр",IF(L62&lt;=Законод!$C$19,H62,Законод!$C$19*'01_Доходи'!H61),IF(B58="Лікар-терапевт","x",0)))</f>
        <v>0</v>
      </c>
      <c r="I63" s="183">
        <f>IF(B58="Лікар загальної практики - сімейний лікар",IF(L62&lt;=Законод!$C$23,I62,Законод!$C$23*'01_Доходи'!I61),IF(B58="Лікар-педіатр",IF(L62&lt;=Законод!$C$27,I62,Законод!$C$27*'01_Доходи'!I61),IF(B58="Лікар-терапевт","x",0)))</f>
        <v>0</v>
      </c>
      <c r="J63" s="183">
        <f>IF(B58="Лікар загальної практики - сімейний лікар",IF(L62&lt;=Законод!$C$23,J62,Законод!$C$23*'01_Доходи'!J61),IF(B58="Лікар-педіатр",IF(L62&lt;=Законод!$C$27,J62,Законод!$C$27*'01_Доходи'!J61),IF(B58="Лікар-терапевт","x",0)))</f>
        <v>0</v>
      </c>
      <c r="K63" s="183">
        <f>IF(B58="Лікар загальної практики - сімейний лікар",IF(L62&lt;=Законод!$C$23,K62,Законод!$C$23*'01_Доходи'!K61),IF(B58="Лікар-педіатр",IF(L62&lt;=Законод!$C$27,K62,Законод!$C$27*'01_Доходи'!K61),IF(B58="Лікар-терапевт","x",0)))</f>
        <v>0</v>
      </c>
      <c r="L63" s="184">
        <f>SUM(G63:K63)</f>
        <v>0</v>
      </c>
      <c r="M63" s="770"/>
      <c r="N63" s="183">
        <f>IF(B58="Лікар загальної практики - сімейний лікар",IF(L62&lt;=Законод!$C$23,N62,Законод!$C$23*'01_Доходи'!N61),IF(B58="Лікар-педіатр",IF(L62&lt;=Законод!$C$19,N62,Законод!$C$19*'01_Доходи'!N61),IF(B58="Лікар-терапевт","x",0)))</f>
        <v>0</v>
      </c>
      <c r="O63" s="183">
        <f>IF(B58="Лікар загальної практики - сімейний лікар",IF(L62&lt;=Законод!$C$23,O62,Законод!$C$23*'01_Доходи'!O61),IF(B58="Лікар-педіатр",IF(L62&lt;=Законод!$C$19,O62,Законод!$C$19*'01_Доходи'!O61),IF(B58="Лікар-терапевт","x",0)))</f>
        <v>0</v>
      </c>
      <c r="P63" s="183">
        <f>IF(B58="Лікар загальної практики - сімейний лікар",IF(L62&lt;=Законод!$C$23,P62,Законод!$C$23*'01_Доходи'!P61),IF(B58="Лікар-педіатр",IF(L62&lt;=Законод!$C$27,P62,Законод!$C$27*'01_Доходи'!P61),IF(B58="Лікар-терапевт","x",0)))</f>
        <v>0</v>
      </c>
      <c r="Q63" s="183">
        <f>IF(B58="Лікар загальної практики - сімейний лікар",IF(L62&lt;=Законод!$C$23,Q62,Законод!$C$23*'01_Доходи'!Q61),IF(B58="Лікар-педіатр",IF(L62&lt;=Законод!$C$27,Q62,Законод!$C$27*'01_Доходи'!Q61),IF(B58="Лікар-терапевт","x",0)))</f>
        <v>0</v>
      </c>
      <c r="R63" s="183">
        <f>IF(B58="Лікар загальної практики - сімейний лікар",IF(L62&lt;=Законод!$C$23,R62,Законод!$C$23*'01_Доходи'!R61),IF(B58="Лікар-педіатр",IF(L62&lt;=Законод!$C$27,R62,Законод!$C$27*'01_Доходи'!R61),IF(B58="Лікар-терапевт","x",0)))</f>
        <v>0</v>
      </c>
      <c r="S63" s="184">
        <f>SUM(N63:R63)</f>
        <v>0</v>
      </c>
      <c r="T63" s="770"/>
      <c r="U63" s="183">
        <f>IF(B58="Лікар загальної практики - сімейний лікар",IF(L62&lt;=Законод!$C$23,U62,Законод!$C$23*'01_Доходи'!U61),IF(B58="Лікар-педіатр",IF(L62&lt;=Законод!$C$19,U62,Законод!$C$19*'01_Доходи'!U61),IF(B58="Лікар-терапевт","x",0)))</f>
        <v>0</v>
      </c>
      <c r="V63" s="183">
        <f>IF(B58="Лікар загальної практики - сімейний лікар",IF(L62&lt;=Законод!$C$23,V62,Законод!$C$23*'01_Доходи'!V61),IF(B58="Лікар-педіатр",IF(L62&lt;=Законод!$C$19,V62,Законод!$C$19*'01_Доходи'!V61),IF(B58="Лікар-терапевт","x",0)))</f>
        <v>0</v>
      </c>
      <c r="W63" s="183">
        <f>IF(B58="Лікар загальної практики - сімейний лікар",IF(L62&lt;=Законод!$C$23,W62,Законод!$C$23*'01_Доходи'!W61),IF(B58="Лікар-педіатр",IF(L62&lt;=Законод!$C$27,W62,Законод!$C$27*'01_Доходи'!W61),IF(B58="Лікар-терапевт","x",0)))</f>
        <v>0</v>
      </c>
      <c r="X63" s="183">
        <f>IF(B58="Лікар загальної практики - сімейний лікар",IF(L62&lt;=Законод!$C$23,X62,Законод!$C$23*'01_Доходи'!X61),IF(B58="Лікар-педіатр",IF(L62&lt;=Законод!$C$27,X62,Законод!$C$27*'01_Доходи'!X61),IF(B58="Лікар-терапевт","x",0)))</f>
        <v>0</v>
      </c>
      <c r="Y63" s="183">
        <f>IF(B58="Лікар загальної практики - сімейний лікар",IF(L62&lt;=Законод!$C$23,Y62,Законод!$C$23*'01_Доходи'!H61),IF(Y58="Лікар-педіатр",IF(L62&lt;=Законод!$C$27,Y62,Законод!$C$27*'01_Доходи'!Y61),IF(B58="Лікар-терапевт","x",0)))</f>
        <v>0</v>
      </c>
      <c r="Z63" s="184">
        <f>SUM(U63:Y63)</f>
        <v>0</v>
      </c>
      <c r="AA63" s="770"/>
      <c r="AB63" s="183">
        <f>IF(B58="Лікар загальної практики - сімейний лікар",IF(L62&lt;=Законод!$C$23,AB62,Законод!$C$23*'01_Доходи'!AB61),IF(B58="Лікар-педіатр",IF(L62&lt;=Законод!$C$19,AB62,Законод!$C$19*'01_Доходи'!AB61),IF(B58="Лікар-терапевт","x",0)))</f>
        <v>0</v>
      </c>
      <c r="AC63" s="183">
        <f>IF(B58="Лікар загальної практики - сімейний лікар",IF(L62&lt;=Законод!$C$23,AC62,Законод!$C$23*'01_Доходи'!AC61),IF(B58="Лікар-педіатр",IF(L62&lt;=Законод!$C$19,AC62,Законод!$C$19*'01_Доходи'!AC61),IF(B58="Лікар-терапевт","x",0)))</f>
        <v>0</v>
      </c>
      <c r="AD63" s="183">
        <f>IF(B58="Лікар загальної практики - сімейний лікар",IF(L62&lt;=Законод!$C$23,AD62,Законод!$C$23*'01_Доходи'!AD61),IF(B58="Лікар-педіатр",IF(L62&lt;=Законод!$C$27,AD62,Законод!$C$27*'01_Доходи'!AD61),IF(B58="Лікар-терапевт","x",0)))</f>
        <v>0</v>
      </c>
      <c r="AE63" s="183">
        <f>IF(B58="Лікар загальної практики - сімейний лікар",IF(L62&lt;=Законод!$C$23,AE62,Законод!$C$23*'01_Доходи'!AE61),IF(B58="Лікар-педіатр",IF(L62&lt;=Законод!$C$27,AE62,Законод!$C$27*'01_Доходи'!AE61),IF(B58="Лікар-терапевт","x",0)))</f>
        <v>0</v>
      </c>
      <c r="AF63" s="183">
        <f>IF(B58="Лікар загальної практики - сімейний лікар",IF(L62&lt;=Законод!$C$23,AF62,Законод!$C$23*'01_Доходи'!AF61),IF(B58="Лікар-педіатр",IF(L62&lt;=Законод!$C$27,AF62,Законод!$C$27*'01_Доходи'!AF61),IF(B58="Лікар-терапевт","x",0)))</f>
        <v>0</v>
      </c>
      <c r="AG63" s="184">
        <f>SUM(AB63:AF63)</f>
        <v>0</v>
      </c>
      <c r="AH63" s="773"/>
      <c r="AI63" s="176"/>
      <c r="AJ63" s="764"/>
      <c r="AK63" s="767"/>
      <c r="AL63" s="767"/>
      <c r="AM63" s="268" t="s">
        <v>175</v>
      </c>
      <c r="AN63" s="544">
        <f>IF(B58="Лікар загальної практики - сімейний лікар",G63*Законод!$J$10+'01_Доходи'!H63*Законод!$K$10+'01_Доходи'!I63*Законод!$L$10+'01_Доходи'!J63*Законод!$M$10+'01_Доходи'!K63*Законод!$N$10,IF(B58="Лікар-педіатр",G63*Законод!$J$10+'01_Доходи'!H63*Законод!$K$10,IF(B58="Лікар-терапевт",'01_Доходи'!I63*Законод!$L$10+'01_Доходи'!J63*Законод!$M$10+'01_Доходи'!K63*Законод!$N$10,0)))</f>
        <v>0</v>
      </c>
      <c r="AO63" s="544">
        <f>IF(B58="Лікар загальної практики - сімейний лікар",N63*Законод!$J$11+'01_Доходи'!O63*Законод!$K$11+'01_Доходи'!P63*Законод!$L$11+'01_Доходи'!Q63*Законод!$M$11+'01_Доходи'!R63*Законод!$N$11,IF(B58="Лікар-педіатр",N63*Законод!$J$11+'01_Доходи'!O63*Законод!$K$11,IF(B58="Лікар-терапевт",'01_Доходи'!P63*Законод!$L$11+'01_Доходи'!Q63*Законод!$M$11+'01_Доходи'!R63*Законод!$N$11,0)))</f>
        <v>0</v>
      </c>
      <c r="AP63" s="544">
        <f>IF(B58="Лікар загальної практики - сімейний лікар",U63*Законод!$J$12+'01_Доходи'!V63*Законод!$K$12+'01_Доходи'!W63*Законод!$L$12+'01_Доходи'!X63*Законод!$M$12+'01_Доходи'!Y63*Законод!$N$12,IF(B58="Лікар-педіатр",U63*Законод!$J$12+'01_Доходи'!V63*Законод!$K$12,IF(B58="Лікар-терапевт",'01_Доходи'!W63*Законод!$L$12+'01_Доходи'!X63*Законод!$M$12+'01_Доходи'!Y63*Законод!$N$12,0)))</f>
        <v>0</v>
      </c>
      <c r="AQ63" s="544">
        <f>IF(B58="Лікар загальної практики - сімейний лікар",AB63*Законод!$J$13+'01_Доходи'!AC63*Законод!$K$13+'01_Доходи'!AD63*Законод!$L$13+'01_Доходи'!AE63*Законод!$M$13+'01_Доходи'!AF63*Законод!$N$13,IF(B58="Лікар-педіатр",AB63*Законод!$J$13+'01_Доходи'!AC63*Законод!$K$13,IF(B58="Лікар-терапевт",'01_Доходи'!AD63*Законод!$L$13+'01_Доходи'!AE63*Законод!$M$13+'01_Доходи'!AF63*Законод!$N$13,0)))</f>
        <v>0</v>
      </c>
      <c r="AR63" s="185">
        <f>SUM(AN63:AQ63)</f>
        <v>0</v>
      </c>
    </row>
    <row r="64" spans="1:44" s="67" customFormat="1" ht="20.45" customHeight="1" x14ac:dyDescent="0.25">
      <c r="A64" s="172"/>
      <c r="B64" s="781"/>
      <c r="C64" s="784"/>
      <c r="D64" s="787"/>
      <c r="E64" s="790"/>
      <c r="F64" s="186" t="str">
        <f>IF(B58="Лікар-педіатр",Законод!$E$18,IF(B58="Лікар загальної практики - сімейний лікар",Законод!$E$22,IF(B58="Лікар-терапевт",Законод!$E$26,"х")))</f>
        <v>х</v>
      </c>
      <c r="G64" s="750" t="s">
        <v>157</v>
      </c>
      <c r="H64" s="751"/>
      <c r="I64" s="751"/>
      <c r="J64" s="751"/>
      <c r="K64" s="752"/>
      <c r="L64" s="171">
        <f>IF(B58="Лікар загальної практики - сімейний лікар",IF(L62&lt;Законод!$C$23,0,(IF(AND(L62&gt;=Законод!$E$23,L62&lt;=Законод!$E$24),L62-Законод!$C$23,IF('01_Доходи'!L62&gt;=Законод!$F$23,Законод!$E$25,0)))),IF(B58="Лікар-педіатр",IF(L62&lt;Законод!$C$19,0,(IF(AND(L62&gt;=Законод!$E$19,L62&lt;=Законод!$E$20),L62-Законод!$C$19,IF('01_Доходи'!L62&gt;=Законод!$F$19,Законод!$E$21,0)))),IF(B58="Лікар-терапевт",IF(L62&lt;Законод!$C$27,0,(IF(AND(L62&gt;=Законод!$E$27,L62&lt;=Законод!$E$28),L62-Законод!$C$27,IF('01_Доходи'!L62&gt;=Законод!$F$27,Законод!$E$29,0)))),0)))</f>
        <v>0</v>
      </c>
      <c r="M64" s="770"/>
      <c r="N64" s="750" t="s">
        <v>157</v>
      </c>
      <c r="O64" s="751"/>
      <c r="P64" s="751"/>
      <c r="Q64" s="751"/>
      <c r="R64" s="752"/>
      <c r="S64" s="171">
        <f>IF(B58="Лікар загальної практики - сімейний лікар",IF(S62&lt;Законод!$C$23,0,(IF(AND(S62&gt;=Законод!$E$23,S62&lt;=Законод!$E$24),S62-Законод!$C$23,IF('01_Доходи'!S62&gt;=Законод!$F$23,Законод!$E$25,0)))),IF(B58="Лікар-педіатр",IF(S62&lt;Законод!$C$19,0,(IF(AND(S62&gt;=Законод!$E$19,S62&lt;=Законод!$E$20),S62-Законод!$C$19,IF('01_Доходи'!S62&gt;=Законод!$F$19,Законод!$E$21,0)))),IF(B58="Лікар-терапевт",IF(S62&lt;Законод!$C$27,0,(IF(AND(S62&gt;=Законод!$E$27,S62&lt;=Законод!$E$28),S62-Законод!$C$27,IF('01_Доходи'!S62&gt;=Законод!$F$27,Законод!$E$29,0)))),0)))</f>
        <v>0</v>
      </c>
      <c r="T64" s="770"/>
      <c r="U64" s="750" t="s">
        <v>157</v>
      </c>
      <c r="V64" s="751"/>
      <c r="W64" s="751"/>
      <c r="X64" s="751"/>
      <c r="Y64" s="752"/>
      <c r="Z64" s="171">
        <f>IF(B58="Лікар загальної практики - сімейний лікар",IF(Z62&lt;Законод!$C$23,0,(IF(AND(Z62&gt;=Законод!$E$23,Z62&lt;=Законод!$E$24),Z62-Законод!$C$23,IF('01_Доходи'!Z62&gt;=Законод!$F$23,Законод!$E$25,0)))),IF(B58="Лікар-педіатр",IF(Z62&lt;Законод!$C$19,0,(IF(AND(Z62&gt;=Законод!$E$19,Z62&lt;=Законод!$E$20),Z62-Законод!$C$19,IF('01_Доходи'!Z62&gt;=Законод!$F$19,Законод!$E$21,0)))),IF(B58="Лікар-терапевт",IF(Z62&lt;Законод!$C$27,0,(IF(AND(Z62&gt;=Законод!$E$27,Z62&lt;=Законод!$E$28),Z62-Законод!$C$27,IF('01_Доходи'!Z62&gt;=Законод!$F$27,Законод!$E$29,0)))),0)))</f>
        <v>0</v>
      </c>
      <c r="AA64" s="770"/>
      <c r="AB64" s="750" t="s">
        <v>157</v>
      </c>
      <c r="AC64" s="751"/>
      <c r="AD64" s="751"/>
      <c r="AE64" s="751"/>
      <c r="AF64" s="752"/>
      <c r="AG64" s="171">
        <f>IF(B58="Лікар загальної практики - сімейний лікар",IF(S62&lt;Законод!$C$23,0,(IF(AND(AG62&gt;=Законод!$E$23,AG62&lt;=Законод!$E$24),AG62-Законод!$C$23,IF('01_Доходи'!AG62&gt;=Законод!$F$23,Законод!$E$25,0)))),IF(B58="Лікар-педіатр",IF(AG62&lt;Законод!$C$19,0,(IF(AND(AG62&gt;=Законод!$E$19,AG62&lt;=Законод!$E$20),AG62-Законод!$C$19,IF('01_Доходи'!AG62&gt;=Законод!$F$19,Законод!$E$21,0)))),IF(B58="Лікар-терапевт",IF(AG62&lt;Законод!$C$27,0,(IF(AND(AG62&gt;=Законод!$E$27,AG62&lt;=Законод!$E$28),AG62-Законод!$C$27,IF('01_Доходи'!AG62&gt;=Законод!$F$27,Законод!$E$29,0)))),0)))</f>
        <v>0</v>
      </c>
      <c r="AH64" s="773"/>
      <c r="AI64" s="176"/>
      <c r="AJ64" s="764"/>
      <c r="AK64" s="767"/>
      <c r="AL64" s="767"/>
      <c r="AM64" s="798" t="s">
        <v>176</v>
      </c>
      <c r="AN64" s="544">
        <f>IF(B58="Лікар загальної практики - сімейний лікар",L64*Законод!$E$30,IF(B58="Лікар-педіатр",L64*Законод!$E$30,IF(B58="Лікар-терапевт",L64*Законод!$E$30,0)))</f>
        <v>0</v>
      </c>
      <c r="AO64" s="544">
        <f>IF(B58="Лікар загальної практики - сімейний лікар",S64*Законод!$E$47,IF(B58="Лікар-педіатр",S64*Законод!$E$47,IF(B58="Лікар-терапевт",S64*Законод!$E$47,0)))</f>
        <v>0</v>
      </c>
      <c r="AP64" s="544">
        <f>IF(B58="Лікар загальної практики - сімейний лікар",Z64*Законод!$E$64,IF(B58="Лікар-педіатр",Z64*Законод!$E$64,IF(B58="Лікар-терапевт",Z64*Законод!$E$64,0)))</f>
        <v>0</v>
      </c>
      <c r="AQ64" s="544">
        <f>IF(B58="Лікар загальної практики - сімейний лікар",AG64*Законод!$E$81,IF(B58="Лікар-педіатр",AG64*Законод!$E$81,IF(B58="Лікар-терапевт",AG64*Законод!$E$81,0)))</f>
        <v>0</v>
      </c>
      <c r="AR64" s="185">
        <f>SUM(AN64:AQ64)</f>
        <v>0</v>
      </c>
    </row>
    <row r="65" spans="1:44" s="67" customFormat="1" ht="31.9" customHeight="1" x14ac:dyDescent="0.25">
      <c r="A65" s="172"/>
      <c r="B65" s="781"/>
      <c r="C65" s="784"/>
      <c r="D65" s="787"/>
      <c r="E65" s="790"/>
      <c r="F65" s="186" t="str">
        <f>IF(B58="Лікар-педіатр",Законод!$F$18,IF(B58="Лікар загальної практики - сімейний лікар",Законод!$F$22,IF(B58="Лікар-терапевт",Законод!$F$26,"х")))</f>
        <v>х</v>
      </c>
      <c r="G65" s="750" t="s">
        <v>157</v>
      </c>
      <c r="H65" s="751"/>
      <c r="I65" s="751"/>
      <c r="J65" s="751"/>
      <c r="K65" s="752"/>
      <c r="L65" s="171">
        <f>IF(B58="Лікар загальної практики - сімейний лікар",IF(L62&lt;Законод!$C$23,0,(IF(AND(L62&gt;=Законод!$F$23,L62&lt;=Законод!$F$24),L62-Законод!$E$24,IF('01_Доходи'!L62&gt;=Законод!$G$23,Законод!$F$25,0)))),IF(B58="Лікар-педіатр",IF(L62&lt;Законод!$C$19,0,(IF(AND(L62&gt;=Законод!$F$19,L62&lt;=Законод!$F$20),L62-Законод!$E$20,IF('01_Доходи'!L62&gt;=Законод!$G$19,Законод!$F$21,0)))),IF(B58="Лікар-терапевт",IF(L62&lt;Законод!$C$27,0,(IF(AND(L62&gt;=Законод!$F$27,L62&lt;=Законод!$F$28),L62-Законод!$E$28,IF('01_Доходи'!L62&gt;=Законод!$G$27,Законод!$F$29,0)))),0)))</f>
        <v>0</v>
      </c>
      <c r="M65" s="770"/>
      <c r="N65" s="750" t="s">
        <v>157</v>
      </c>
      <c r="O65" s="751"/>
      <c r="P65" s="751"/>
      <c r="Q65" s="751"/>
      <c r="R65" s="752"/>
      <c r="S65" s="171">
        <f>IF(B58="Лікар загальної практики - сімейний лікар",IF(S62&lt;Законод!$C$23,0,(IF(AND(S62&gt;=Законод!$F$23,S62&lt;=Законод!$F$24),S62-Законод!$E$24,IF('01_Доходи'!S62&gt;=Законод!$G$23,Законод!$F$25,0)))),IF(B58="Лікар-педіатр",IF(S62&lt;Законод!$C$19,0,(IF(AND(S62&gt;=Законод!$F$19,S62&lt;=Законод!$F$20),S62-Законод!$E$20,IF('01_Доходи'!S62&gt;=Законод!$G$19,Законод!$F$21,0)))),IF(B58="Лікар-терапевт",IF(S62&lt;Законод!$C$27,0,(IF(AND(S62&gt;=Законод!$F$27,S62&lt;=Законод!$F$28),S62-Законод!$E$28,IF('01_Доходи'!S62&gt;=Законод!$G$27,Законод!$F$29,0)))),0)))</f>
        <v>0</v>
      </c>
      <c r="T65" s="770"/>
      <c r="U65" s="750" t="s">
        <v>157</v>
      </c>
      <c r="V65" s="751"/>
      <c r="W65" s="751"/>
      <c r="X65" s="751"/>
      <c r="Y65" s="752"/>
      <c r="Z65" s="171">
        <f>IF(B58="Лікар загальної практики - сімейний лікар",IF(Z62&lt;Законод!$C$23,0,(IF(AND(Z62&gt;=Законод!$F$23,Z62&lt;=Законод!$F$24),Z62-Законод!$E$24,IF('01_Доходи'!Z62&gt;=Законод!$G$23,Законод!$F$25,0)))),IF(B58="Лікар-педіатр",IF(Z62&lt;Законод!$C$19,0,(IF(AND(Z62&gt;=Законод!$F$19,Z62&lt;=Законод!$F$20),Z62-Законод!$E$20,IF('01_Доходи'!Z62&gt;=Законод!$G$19,Законод!$F$21,0)))),IF(B58="Лікар-терапевт",IF(Z62&lt;Законод!$C$27,0,(IF(AND(Z62&gt;=Законод!$F$27,Z62&lt;=Законод!$F$28),Z62-Законод!$E$28,IF('01_Доходи'!Z62&gt;=Законод!$G$27,Законод!$F$29,0)))),0)))</f>
        <v>0</v>
      </c>
      <c r="AA65" s="770"/>
      <c r="AB65" s="750" t="s">
        <v>157</v>
      </c>
      <c r="AC65" s="751"/>
      <c r="AD65" s="751"/>
      <c r="AE65" s="751"/>
      <c r="AF65" s="752"/>
      <c r="AG65" s="171">
        <f>IF(B58="Лікар загальної практики - сімейний лікар",IF(AG62&lt;Законод!$C$23,0,(IF(AND(AG62&gt;=Законод!$F$23,AG62&lt;=Законод!$F$24),AG62-Законод!$E$24,IF('01_Доходи'!AG62&gt;=Законод!$G$23,Законод!$F$25,0)))),IF(B58="Лікар-педіатр",IF(AG62&lt;Законод!$C$19,0,(IF(AND(AG62&gt;=Законод!$F$19,AG62&lt;=Законод!$F$20),AG62-Законод!$E$20,IF('01_Доходи'!AG62&gt;=Законод!$G$19,Законод!$F$21,0)))),IF(B58="Лікар-терапевт",IF(AG62&lt;Законод!$C$27,0,(IF(AND(AG62&gt;=Законод!$F$27,AG62&lt;=Законод!$F$28),AG62-Законод!$E$28,IF('01_Доходи'!AG62&gt;=Законод!$G$27,Законод!$F$29,0)))),0)))</f>
        <v>0</v>
      </c>
      <c r="AH65" s="773"/>
      <c r="AI65" s="176"/>
      <c r="AJ65" s="764"/>
      <c r="AK65" s="767"/>
      <c r="AL65" s="767"/>
      <c r="AM65" s="799"/>
      <c r="AN65" s="544">
        <f>IF(B58="Лікар загальної практики - сімейний лікар",L65*Законод!$F$30,IF(B58="Лікар-педіатр",L65*Законод!$F$30,IF(B58="Лікар-терапевт",L65*Законод!$F$30,0)))</f>
        <v>0</v>
      </c>
      <c r="AO65" s="544">
        <f>IF(B58="Лікар загальної практики - сімейний лікар",S65*Законод!$F$47,IF(B58="Лікар-педіатр",S65*Законод!$F$47,IF(B58="Лікар-терапевт",S65*Законод!$F$47,0)))</f>
        <v>0</v>
      </c>
      <c r="AP65" s="544">
        <f>IF(B58="Лікар загальної практики - сімейний лікар",Z65*Законод!$F$64,IF(B58="Лікар-педіатр",Z65*Законод!$F$64,IF(B58="Лікар-терапевт",Z65*Законод!$F$64,0)))</f>
        <v>0</v>
      </c>
      <c r="AQ65" s="544">
        <f>IF(B58="Лікар загальної практики - сімейний лікар",AG65*Законод!$F$81,IF(B58="Лікар-педіатр",AG65*Законод!$F$81,IF(B58="Лікар-терапевт",AG65*Законод!$F$81,0)))</f>
        <v>0</v>
      </c>
      <c r="AR65" s="185">
        <f>SUM(AN65:AQ65)</f>
        <v>0</v>
      </c>
    </row>
    <row r="66" spans="1:44" s="67" customFormat="1" ht="31.9" customHeight="1" x14ac:dyDescent="0.25">
      <c r="A66" s="172"/>
      <c r="B66" s="781"/>
      <c r="C66" s="784"/>
      <c r="D66" s="787"/>
      <c r="E66" s="790"/>
      <c r="F66" s="186" t="str">
        <f>IF(B58="Лікар-педіатр",Законод!$G$18,IF(B58="Лікар загальної практики - сімейний лікар",Законод!$G$22,IF(B58="Лікар-терапевт",Законод!$G$26,"х")))</f>
        <v>х</v>
      </c>
      <c r="G66" s="750" t="s">
        <v>157</v>
      </c>
      <c r="H66" s="751"/>
      <c r="I66" s="751"/>
      <c r="J66" s="751"/>
      <c r="K66" s="752"/>
      <c r="L66" s="171">
        <f>IF(B58="Лікар загальної практики - сімейний лікар",IF(L62&lt;Законод!$C$23,0,(IF(AND(L62&gt;=Законод!$G$23,L62&lt;=Законод!$G$24),L62-Законод!$F$24,IF('01_Доходи'!L62&gt;=Законод!$H$23,Законод!$G$25,0)))),IF(B58="Лікар-педіатр",IF(L62&lt;Законод!$C$19,0,(IF(AND(L62&gt;=Законод!$G$19,L62&lt;=Законод!$G$20),L62-Законод!$F$20,IF('01_Доходи'!L62&gt;=Законод!$H$19,Законод!$G$21,0)))),IF(B58="Лікар-терапевт",IF(L62&lt;Законод!$C$27,0,(IF(AND(L62&gt;=Законод!$G$27,L62&lt;=Законод!$G$28),L62-Законод!$F$28,IF('01_Доходи'!L62&gt;=Законод!$H$27,Законод!$G$29,0)))),0)))</f>
        <v>0</v>
      </c>
      <c r="M66" s="770"/>
      <c r="N66" s="750" t="s">
        <v>157</v>
      </c>
      <c r="O66" s="751"/>
      <c r="P66" s="751"/>
      <c r="Q66" s="751"/>
      <c r="R66" s="752"/>
      <c r="S66" s="171">
        <f>IF(B58="Лікар загальної практики - сімейний лікар",IF(S62&lt;Законод!$C$23,0,(IF(AND(S62&gt;=Законод!$G$23,S62&lt;=Законод!$G$24),S62-Законод!$F$24,IF('01_Доходи'!S62&gt;=Законод!$H$23,Законод!$G$25,0)))),IF(B58="Лікар-педіатр",IF(S62&lt;Законод!$C$19,0,(IF(AND(S62&gt;=Законод!$G$19,S62&lt;=Законод!$G$20),S62-Законод!$F$20,IF('01_Доходи'!S62&gt;=Законод!$H$19,Законод!$G$21,0)))),IF(B58="Лікар-терапевт",IF(S62&lt;Законод!$C$27,0,(IF(AND(S62&gt;=Законод!$G$27,S62&lt;=Законод!$G$28),S62-Законод!$F$28,IF('01_Доходи'!S62&gt;=Законод!$H$27,Законод!$G$29,0)))),0)))</f>
        <v>0</v>
      </c>
      <c r="T66" s="770"/>
      <c r="U66" s="750" t="s">
        <v>157</v>
      </c>
      <c r="V66" s="751"/>
      <c r="W66" s="751"/>
      <c r="X66" s="751"/>
      <c r="Y66" s="752"/>
      <c r="Z66" s="171">
        <f>IF(B58="Лікар загальної практики - сімейний лікар",IF(Z62&lt;Законод!$C$23,0,(IF(AND(Z62&gt;=Законод!$G$23,Z62&lt;=Законод!$G$24),Z62-Законод!$F$24,IF('01_Доходи'!Z62&gt;=Законод!$H$23,Законод!$G$25,0)))),IF(B58="Лікар-педіатр",IF(Z62&lt;Законод!$C$19,0,(IF(AND(Z62&gt;=Законод!$G$19,Z62&lt;=Законод!$G$20),Z62-Законод!$F$20,IF('01_Доходи'!Z62&gt;=Законод!$H$19,Законод!$G$21,0)))),IF(B58="Лікар-терапевт",IF(Z62&lt;Законод!$C$27,0,(IF(AND(Z62&gt;=Законод!$G$27,Z62&lt;=Законод!$G$28),Z62-Законод!$F$28,IF('01_Доходи'!Z62&gt;=Законод!$H$27,Законод!$G$29,0)))),0)))</f>
        <v>0</v>
      </c>
      <c r="AA66" s="770"/>
      <c r="AB66" s="750" t="s">
        <v>157</v>
      </c>
      <c r="AC66" s="751"/>
      <c r="AD66" s="751"/>
      <c r="AE66" s="751"/>
      <c r="AF66" s="752"/>
      <c r="AG66" s="171">
        <f>IF(B58="Лікар загальної практики - сімейний лікар",IF(AG62&lt;Законод!$C$23,0,(IF(AND(AG62&gt;=Законод!$G$23,AG62&lt;=Законод!$G$24),AG62-Законод!$F$24,IF('01_Доходи'!AG62&gt;=Законод!$H$23,Законод!$G$25,0)))),IF(B58="Лікар-педіатр",IF(AG62&lt;Законод!$C$19,0,(IF(AND(AG62&gt;=Законод!$G$19,AG62&lt;=Законод!$G$20),AG62-Законод!$F$20,IF('01_Доходи'!AG62&gt;=Законод!$H$19,Законод!$G$21,0)))),IF(B58="Лікар-терапевт",IF(AG62&lt;Законод!$C$27,0,(IF(AND(AG62&gt;=Законод!$G$27,AG62&lt;=Законод!$G$28),AG62-Законод!$F$28,IF('01_Доходи'!AG62&gt;=Законод!$H$27,Законод!$G$29,0)))),0)))</f>
        <v>0</v>
      </c>
      <c r="AH66" s="773"/>
      <c r="AI66" s="176"/>
      <c r="AJ66" s="764"/>
      <c r="AK66" s="767"/>
      <c r="AL66" s="767"/>
      <c r="AM66" s="799"/>
      <c r="AN66" s="544">
        <f>IF(B58="Лікар загальної практики - сімейний лікар",L66*Законод!$G$39,IF(B58="Лікар-педіатр",L66*Законод!$G$30,IF(B58="Лікар-терапевт",L66*Законод!$G$30,0)))</f>
        <v>0</v>
      </c>
      <c r="AO66" s="544">
        <f>IF(B58="Лікар загальної практики - сімейний лікар",S66*Законод!$G$47,IF(B58="Лікар-педіатр",S66*Законод!$G$47,IF(B58="Лікар-терапевт",S66*Законод!$G$47,0)))</f>
        <v>0</v>
      </c>
      <c r="AP66" s="544">
        <f>IF(B58="Лікар загальної практики - сімейний лікар",Z66*Законод!$G$64,IF(B58="Лікар-педіатр",Z66*Законод!$G$64,IF(B58="Лікар-терапевт",Z66*Законод!$G$64,0)))</f>
        <v>0</v>
      </c>
      <c r="AQ66" s="544">
        <f>IF(B58="Лікар загальної практики - сімейний лікар",AG66*Законод!$G$81,IF(B58="Лікар-педіатр",AG66*Законод!$G$81,IF(B58="Лікар-терапевт",AG66*Законод!$G$81,0)))</f>
        <v>0</v>
      </c>
      <c r="AR66" s="185">
        <f t="shared" ref="AR66" si="4">SUM(AN66:AQ66)</f>
        <v>0</v>
      </c>
    </row>
    <row r="67" spans="1:44" s="204" customFormat="1" ht="19.149999999999999" customHeight="1" x14ac:dyDescent="0.25">
      <c r="A67" s="172"/>
      <c r="B67" s="781"/>
      <c r="C67" s="784"/>
      <c r="D67" s="787"/>
      <c r="E67" s="790"/>
      <c r="F67" s="186" t="str">
        <f>IF(B58="Лікар-педіатр",Законод!$H$18,IF(B58="Лікар загальної практики - сімейний лікар",Законод!$H$22,IF(B58="Лікар-терапевт",Законод!$H$26,"х")))</f>
        <v>х</v>
      </c>
      <c r="G67" s="750" t="s">
        <v>157</v>
      </c>
      <c r="H67" s="751"/>
      <c r="I67" s="751"/>
      <c r="J67" s="751"/>
      <c r="K67" s="752"/>
      <c r="L67" s="171">
        <f>IF(B58="Лікар загальної практики - сімейний лікар",IF(L62&lt;Законод!$C$23,0,(IF(AND(L62&gt;=Законод!$H$23,L62&lt;=Законод!$H$24),L62-Законод!$G$24,IF('01_Доходи'!L62&gt;=Законод!$I$23,Законод!$H$25,0)))),IF(B58="Лікар-педіатр",IF(L62&lt;Законод!$C$19,0,(IF(AND(L62&gt;=Законод!$H$19,L62&lt;=Законод!$H$20),L62-Законод!$G$20,IF('01_Доходи'!L62&gt;=Законод!$I$19,Законод!$H$21,0)))),IF(B58="Лікар-терапевт",IF(L62&lt;Законод!$C$27,0,(IF(AND(L62&gt;=Законод!$H$27,L62&lt;=Законод!$H$28),L62-Законод!$G$28,IF(L62&gt;=Законод!$I$27,Законод!$H$29,0)))),0)))</f>
        <v>0</v>
      </c>
      <c r="M67" s="770"/>
      <c r="N67" s="750" t="s">
        <v>157</v>
      </c>
      <c r="O67" s="751"/>
      <c r="P67" s="751"/>
      <c r="Q67" s="751"/>
      <c r="R67" s="752"/>
      <c r="S67" s="171">
        <f>IF(B58="Лікар загальної практики - сімейний лікар",IF(S62&lt;Законод!$C$23,0,(IF(AND(S62&gt;=Законод!$H$23,S62&lt;=Законод!$H$24),S62-Законод!$G$24,IF('01_Доходи'!S62&gt;=Законод!$I$23,Законод!$H$25,0)))),IF(B58="Лікар-педіатр",IF(S62&lt;Законод!$C$19,0,(IF(AND(S62&gt;=Законод!$H$19,S62&lt;=Законод!$H$20),S62-Законод!$G$20,IF('01_Доходи'!S62&gt;=Законод!$I$19,Законод!$H$21,0)))),IF(B58="Лікар-терапевт",IF(S62&lt;Законод!$C$27,0,(IF(AND(S62&gt;=Законод!$H$27,S62&lt;=Законод!$H$28),S62-Законод!$G$28,IF(S62&gt;=Законод!$I$27,Законод!$H$29,0)))),0)))</f>
        <v>0</v>
      </c>
      <c r="T67" s="770"/>
      <c r="U67" s="750" t="s">
        <v>157</v>
      </c>
      <c r="V67" s="751"/>
      <c r="W67" s="751"/>
      <c r="X67" s="751"/>
      <c r="Y67" s="752"/>
      <c r="Z67" s="171">
        <f>IF(B58="Лікар загальної практики - сімейний лікар",IF(Z62&lt;Законод!$C$23,0,(IF(AND(Z62&gt;=Законод!$H$23,Z62&lt;=Законод!$H$24),Z62-Законод!$G$24,IF('01_Доходи'!Z62&gt;=Законод!$I$23,Законод!$H$25,0)))),IF(B58="Лікар-педіатр",IF(Z62&lt;Законод!$C$19,0,(IF(AND(Z62&gt;=Законод!$H$19,Z62&lt;=Законод!$H$20),Z62-Законод!$G$20,IF('01_Доходи'!Z62&gt;=Законод!$I$19,Законод!$H$21,0)))),IF(B58="Лікар-терапевт",IF(Z62&lt;Законод!$C$27,0,(IF(AND(Z62&gt;=Законод!$H$27,Z62&lt;=Законод!$H$28),Z62-Законод!$G$28,IF(Z62&gt;=Законод!$I$27,Законод!$H$29,0)))),0)))</f>
        <v>0</v>
      </c>
      <c r="AA67" s="770"/>
      <c r="AB67" s="750" t="s">
        <v>157</v>
      </c>
      <c r="AC67" s="751"/>
      <c r="AD67" s="751"/>
      <c r="AE67" s="751"/>
      <c r="AF67" s="752"/>
      <c r="AG67" s="171">
        <f>IF(B58="Лікар загальної практики - сімейний лікар",IF(AG62&lt;Законод!$C$23,0,(IF(AND(AG62&gt;=Законод!$H$23,AG62&lt;=Законод!$H$24),AG62-Законод!$G$24,IF('01_Доходи'!AG62&gt;=Законод!$I$23,Законод!$H$25,0)))),IF(B58="Лікар-педіатр",IF(AG62&lt;Законод!$C$19,0,(IF(AND(AG62&gt;=Законод!$H$19,AG62&lt;=Законод!$H$20),AG62-Законод!$G$20,IF('01_Доходи'!AG62&gt;=Законод!$I$19,Законод!$H$21,0)))),IF(B58="Лікар-терапевт",IF(AG62&lt;Законод!$C$27,0,(IF(AND(AG62&gt;=Законод!$H$27,AG62&lt;=Законод!$H$28),AG62-Законод!$G$28,IF(AG62&gt;=Законод!$I$27,Законод!$H$29,0)))),0)))</f>
        <v>0</v>
      </c>
      <c r="AH67" s="773"/>
      <c r="AI67" s="176"/>
      <c r="AJ67" s="764"/>
      <c r="AK67" s="767"/>
      <c r="AL67" s="767"/>
      <c r="AM67" s="799"/>
      <c r="AN67" s="544">
        <f>IF(B58="Лікар загальної практики - сімейний лікар",L67*Законод!$H$30,IF(B58="Лікар-педіатр",L67*Законод!$H$30,IF(B58="Лікар-терапевт",L67*Законод!$H$30,0)))</f>
        <v>0</v>
      </c>
      <c r="AO67" s="544">
        <f>IF(B58="Лікар загальної практики - сімейний лікар",S67*Законод!$H$47,IF(B58="Лікар-педіатр",S67*Законод!$H$47,IF(B58="Лікар-терапевт",S67*Законод!$H$47,0)))</f>
        <v>0</v>
      </c>
      <c r="AP67" s="544">
        <f>IF(B58="Лікар загальної практики - сімейний лікар",Z67*Законод!$H$64,IF(B58="Лікар-педіатр",Z67*Законод!$H$64,IF(B58="Лікар-терапевт",Z67*Законод!$H$64,0)))</f>
        <v>0</v>
      </c>
      <c r="AQ67" s="544">
        <f>IF(B58="Лікар загальної практики - сімейний лікар",AG67*Законод!$H$81,IF(B58="Лікар-педіатр",AG67*Законод!$H$81,IF(B58="Лікар-терапевт",AG67*Законод!$H$81,0)))</f>
        <v>0</v>
      </c>
      <c r="AR67" s="185">
        <f>SUM(AN67:AQ67)</f>
        <v>0</v>
      </c>
    </row>
    <row r="68" spans="1:44" s="166" customFormat="1" ht="30" customHeight="1" x14ac:dyDescent="0.3">
      <c r="A68" s="172"/>
      <c r="B68" s="781"/>
      <c r="C68" s="784"/>
      <c r="D68" s="787"/>
      <c r="E68" s="790"/>
      <c r="F68" s="186" t="str">
        <f>IF(B58="Лікар-педіатр",Законод!$I$18,IF(B58="Лікар загальної практики - сімейний лікар",Законод!$I$22,IF(B58="Лікар-терапевт",Законод!$I$26,"х")))</f>
        <v>х</v>
      </c>
      <c r="G68" s="750" t="s">
        <v>157</v>
      </c>
      <c r="H68" s="751"/>
      <c r="I68" s="751"/>
      <c r="J68" s="751"/>
      <c r="K68" s="752"/>
      <c r="L68" s="171">
        <f>IF(B58="Лікар загальної практики - сімейний лікар",IF(L62&lt;Законод!$C$23,0,(IF(AND(L62&gt;=Законод!$I$23,L62&lt;=Законод!$I$24),L62-Законод!$H$24,IF('01_Доходи'!L62&gt;=Законод!$I$23,Законод!$I$25,0)))),IF(B58="Лікар-педіатр",IF(L62&lt;Законод!$C$19,0,(IF(AND(L62&gt;=Законод!$I$19,L62&lt;=Законод!$I$20),L62-Законод!$H$20,IF('01_Доходи'!L62&gt;=Законод!$I$19,Законод!$H$21,0)))),IF(B58="Лікар-терапевт",IF(L62&lt;Законод!$C$27,0,(IF(AND(L62&gt;=Законод!$I$27,L62&lt;=Законод!$I$28),L62-Законод!$H$28,IF('01_Доходи'!L62&gt;=Законод!$I$27,Законод!$H$29,0)))),0)))</f>
        <v>0</v>
      </c>
      <c r="M68" s="770"/>
      <c r="N68" s="750" t="s">
        <v>157</v>
      </c>
      <c r="O68" s="751"/>
      <c r="P68" s="751"/>
      <c r="Q68" s="751"/>
      <c r="R68" s="752"/>
      <c r="S68" s="171">
        <f>IF(B58="Лікар загальної практики - сімейний лікар",IF(S62&lt;Законод!$C$23,0,(IF(AND(S62&gt;=Законод!$I$23,S62&lt;=Законод!$I$24),S62-Законод!$H$24,IF('01_Доходи'!S62&gt;=Законод!$I$23,Законод!$I$25,0)))),IF(B58="Лікар-педіатр",IF(S62&lt;Законод!$C$19,0,(IF(AND(S62&gt;=Законод!$I$19,S62&lt;=Законод!$I$20),S62-Законод!$H$20,IF('01_Доходи'!S62&gt;=Законод!$I$19,Законод!$H$21,0)))),IF(B58="Лікар-терапевт",IF(S62&lt;Законод!$C$27,0,(IF(AND(S62&gt;=Законод!$I$27,S62&lt;=Законод!$I$28),S62-Законод!$H$28,IF('01_Доходи'!S62&gt;=Законод!$I$27,Законод!$H$29,0)))),0)))</f>
        <v>0</v>
      </c>
      <c r="T68" s="770"/>
      <c r="U68" s="750" t="s">
        <v>157</v>
      </c>
      <c r="V68" s="751"/>
      <c r="W68" s="751"/>
      <c r="X68" s="751"/>
      <c r="Y68" s="752"/>
      <c r="Z68" s="171">
        <f>IF(B58="Лікар загальної практики - сімейний лікар",IF(Z62&lt;Законод!$C$23,0,(IF(AND(Z62&gt;=Законод!$I$23,Z62&lt;=Законод!$I$24),Z62-Законод!$H$24,IF('01_Доходи'!Z62&gt;=Законод!$I$23,Законод!$I$25,0)))),IF(B58="Лікар-педіатр",IF(Z62&lt;Законод!$C$19,0,(IF(AND(Z62&gt;=Законод!$I$19,Z62&lt;=Законод!$I$20),Z62-Законод!$H$20,IF('01_Доходи'!Z62&gt;=Законод!$I$19,Законод!$H$21,0)))),IF(B58="Лікар-терапевт",IF(Z62&lt;Законод!$C$27,0,(IF(AND(Z62&gt;=Законод!$I$27,Z62&lt;=Законод!$I$28),Z62-Законод!$H$28,IF('01_Доходи'!Z62&gt;=Законод!$I$27,Законод!$H$29,0)))),0)))</f>
        <v>0</v>
      </c>
      <c r="AA68" s="770"/>
      <c r="AB68" s="750" t="s">
        <v>157</v>
      </c>
      <c r="AC68" s="751"/>
      <c r="AD68" s="751"/>
      <c r="AE68" s="751"/>
      <c r="AF68" s="752"/>
      <c r="AG68" s="171">
        <f>IF(B58="Лікар загальної практики - сімейний лікар",IF(AG62&lt;Законод!$C$23,0,(IF(AND(AG62&gt;=Законод!$I$23,AG62&lt;=Законод!$I$24),AG62-Законод!$H$24,IF('01_Доходи'!AG62&gt;=Законод!$I$23,Законод!$I$25,0)))),IF(B58="Лікар-педіатр",IF(AG62&lt;Законод!$C$19,0,(IF(AND(AG62&gt;=Законод!$I$19,AG62&lt;=Законод!$I$20),AG62-Законод!$H$20,IF('01_Доходи'!AG62&gt;=Законод!$I$19,Законод!$H$21,0)))),IF(B58="Лікар-терапевт",IF(AG62&lt;Законод!$C$27,0,(IF(AND(AG62&gt;=Законод!$I$27,AG62&lt;=Законод!$I$28),AG62-Законод!$H$28,IF('01_Доходи'!AG62&gt;=Законод!$I$27,Законод!$H$29,0)))),0)))</f>
        <v>0</v>
      </c>
      <c r="AH68" s="773"/>
      <c r="AI68" s="176"/>
      <c r="AJ68" s="764"/>
      <c r="AK68" s="767"/>
      <c r="AL68" s="767"/>
      <c r="AM68" s="799"/>
      <c r="AN68" s="544">
        <f>IF(B58="Лікар загальної практики - сімейний лікар",L68*Законод!$I$30,IF(B58="Лікар-педіатр",L68*Законод!$I$30,IF(B58="Лікар-терапевт",L68*Законод!$I$30,0)))</f>
        <v>0</v>
      </c>
      <c r="AO68" s="544">
        <f>IF(B58="Лікар загальної практики - сімейний лікар",S68*Законод!$I$47,IF(B58="Лікар-педіатр",S68*Законод!$I$47,IF(B58="Лікар-терапевт",S68*Законод!$I$47,0)))</f>
        <v>0</v>
      </c>
      <c r="AP68" s="544">
        <f>IF(B58="Лікар загальної практики - сімейний лікар",Z68*Законод!$I$64,IF(B58="Лікар-педіатр",Z68*Законод!$I$64,IF(B58="Лікар-терапевт",Z68*Законод!$I$64,0)))</f>
        <v>0</v>
      </c>
      <c r="AQ68" s="544">
        <f>IF(B58="Лікар загальної практики - сімейний лікар",AG68*Законод!$I$81,IF(B58="Лікар-педіатр",AG68*Законод!$I$81,IF(B58="Лікар-терапевт",AG68*Законод!$I$81,0)))</f>
        <v>0</v>
      </c>
      <c r="AR68" s="185">
        <f>SUM(AN68:AQ68)</f>
        <v>0</v>
      </c>
    </row>
    <row r="69" spans="1:44" s="67" customFormat="1" ht="28.15" customHeight="1" thickBot="1" x14ac:dyDescent="0.3">
      <c r="A69" s="187"/>
      <c r="B69" s="782"/>
      <c r="C69" s="785"/>
      <c r="D69" s="788"/>
      <c r="E69" s="791"/>
      <c r="F69" s="660" t="str">
        <f>IF(B58="Лікар-педіатр",Законод!$J$18,IF(B58="Лікар загальної практики - сімейний лікар",Законод!$J$22,IF(B58="Лікар-терапевт",Законод!$J$22,"х")))</f>
        <v>х</v>
      </c>
      <c r="G69" s="747" t="s">
        <v>157</v>
      </c>
      <c r="H69" s="748"/>
      <c r="I69" s="748"/>
      <c r="J69" s="748"/>
      <c r="K69" s="749"/>
      <c r="L69" s="171">
        <f>IF(B58="Лікар загальної практики - сімейний лікар",IF(L62&gt;=Законод!$J$23,'01_Доходи'!L62-('01_Доходи'!L63+'01_Доходи'!L64+'01_Доходи'!L65+'01_Доходи'!L66+'01_Доходи'!L67+'01_Доходи'!L68),0),IF(B58="Лікар-педіатр",IF(L62&gt;=Законод!$J$19,'01_Доходи'!L62-('01_Доходи'!L63+'01_Доходи'!L64+'01_Доходи'!L65+'01_Доходи'!L66+'01_Доходи'!L67+'01_Доходи'!L68),0),IF(B58="Лікар-терапевт",IF('01_Доходи'!L62&gt;=Законод!$J$27,L62-Законод!$I$28,0),0)))</f>
        <v>0</v>
      </c>
      <c r="M69" s="771"/>
      <c r="N69" s="747" t="s">
        <v>157</v>
      </c>
      <c r="O69" s="748"/>
      <c r="P69" s="748"/>
      <c r="Q69" s="748"/>
      <c r="R69" s="749"/>
      <c r="S69" s="171">
        <f>IF(B58="Лікар загальної практики - сімейний лікар",IF(S62&gt;=Законод!$J$23,'01_Доходи'!S62-('01_Доходи'!S63+'01_Доходи'!S64+'01_Доходи'!S65+'01_Доходи'!S66+'01_Доходи'!S67+'01_Доходи'!S68),0),IF(B58="Лікар-педіатр",IF(S62&gt;=Законод!$J$19,'01_Доходи'!S62-('01_Доходи'!S63+'01_Доходи'!S64+'01_Доходи'!S65+'01_Доходи'!S66+'01_Доходи'!S67+'01_Доходи'!S68),0),IF(B58="Лікар-терапевт",IF('01_Доходи'!S62&gt;=Законод!$J$27,S62-Законод!$I$28,0),0)))</f>
        <v>0</v>
      </c>
      <c r="T69" s="771"/>
      <c r="U69" s="747" t="s">
        <v>157</v>
      </c>
      <c r="V69" s="748"/>
      <c r="W69" s="748"/>
      <c r="X69" s="748"/>
      <c r="Y69" s="749"/>
      <c r="Z69" s="171">
        <f>IF(B58="Лікар загальної практики - сімейний лікар",IF(Z62&gt;=Законод!$J$23,'01_Доходи'!Z62-('01_Доходи'!Z63+'01_Доходи'!Z64+'01_Доходи'!Z65+'01_Доходи'!Z66+'01_Доходи'!Z67+'01_Доходи'!Z68),0),IF(B58="Лікар-педіатр",IF(Z62&gt;=Законод!$J$19,'01_Доходи'!Z62-('01_Доходи'!Z63+'01_Доходи'!Z64+'01_Доходи'!Z65+'01_Доходи'!Z66+'01_Доходи'!Z67+'01_Доходи'!Z68),0),IF(B58="Лікар-терапевт",IF('01_Доходи'!Z62&gt;=Законод!$J$27,Z62-Законод!$I$28,0),0)))</f>
        <v>0</v>
      </c>
      <c r="AA69" s="771"/>
      <c r="AB69" s="747" t="s">
        <v>157</v>
      </c>
      <c r="AC69" s="748"/>
      <c r="AD69" s="748"/>
      <c r="AE69" s="748"/>
      <c r="AF69" s="749"/>
      <c r="AG69" s="171">
        <f>IF(B58="Лікар загальної практики - сімейний лікар",IF(AG62&gt;=Законод!$J$23,'01_Доходи'!AG62-('01_Доходи'!AG63+'01_Доходи'!AG64+'01_Доходи'!AG65+'01_Доходи'!AG66+'01_Доходи'!AG67+'01_Доходи'!AG68),0),IF(B58="Лікар-педіатр",IF(AG62&gt;=Законод!$J$19,'01_Доходи'!AG62-('01_Доходи'!AG63+'01_Доходи'!AG64+'01_Доходи'!AG65+'01_Доходи'!AG66+'01_Доходи'!AG67+'01_Доходи'!AG68),0),IF(B58="Лікар-терапевт",IF('01_Доходи'!AG62&gt;=Законод!$J$27,AG62-Законод!$I$28,0),0)))</f>
        <v>0</v>
      </c>
      <c r="AH69" s="774"/>
      <c r="AI69" s="188"/>
      <c r="AJ69" s="765"/>
      <c r="AK69" s="768"/>
      <c r="AL69" s="768"/>
      <c r="AM69" s="800"/>
      <c r="AN69" s="661">
        <f>IF(B58="Лікар загальної практики - сімейний лікар",L69*Законод!$J$30,IF(B58="Лікар-педіатр",L69*Законод!$J$30,IF(B58="Лікар-терапевт",L69*Законод!$J$30,0)))</f>
        <v>0</v>
      </c>
      <c r="AO69" s="661">
        <f>IF(B58="Лікар загальної практики - сімейний лікар",S69*Законод!$J$47,IF(B58="Лікар-педіатр",S69*Законод!$J$47,IF(B58="Лікар-терапевт",S69*Законод!$J$47,0)))</f>
        <v>0</v>
      </c>
      <c r="AP69" s="661">
        <f>IF(B58="Лікар загальної практики - сімейний лікар",S69*Законод!$J$64,IF(B58="Лікар-педіатр",S69*Законод!$J$64,IF(B58="Лікар-терапевт",S69*Законод!$J$64,0)))</f>
        <v>0</v>
      </c>
      <c r="AQ69" s="661">
        <f>IF(B58="Лікар загальної практики - сімейний лікар",AG69*Законод!$J$81,IF(B58="Лікар-педіатр",AG69*Законод!$J$81,IF(B58="Лікар-терапевт",AG69*Законод!$J$81,0)))</f>
        <v>0</v>
      </c>
      <c r="AR69" s="662">
        <f t="shared" ref="AR69" si="5">SUM(AN69:AQ69)</f>
        <v>0</v>
      </c>
    </row>
    <row r="70" spans="1:44" s="103" customFormat="1" ht="31.15" customHeight="1" thickBot="1" x14ac:dyDescent="0.3">
      <c r="A70" s="190"/>
      <c r="B70" s="191"/>
      <c r="C70" s="192"/>
      <c r="D70" s="193"/>
      <c r="E70" s="193"/>
      <c r="F70" s="194"/>
      <c r="G70" s="195"/>
      <c r="H70" s="195"/>
      <c r="I70" s="195"/>
      <c r="J70" s="195"/>
      <c r="K70" s="195"/>
      <c r="L70" s="196"/>
      <c r="M70" s="197"/>
      <c r="N70" s="195"/>
      <c r="O70" s="195"/>
      <c r="P70" s="195"/>
      <c r="Q70" s="195"/>
      <c r="R70" s="195"/>
      <c r="S70" s="196"/>
      <c r="T70" s="197"/>
      <c r="U70" s="195"/>
      <c r="V70" s="195"/>
      <c r="W70" s="195"/>
      <c r="X70" s="195"/>
      <c r="Y70" s="195"/>
      <c r="Z70" s="198"/>
      <c r="AA70" s="197"/>
      <c r="AB70" s="195"/>
      <c r="AC70" s="195"/>
      <c r="AD70" s="195"/>
      <c r="AE70" s="195"/>
      <c r="AF70" s="195"/>
      <c r="AG70" s="198"/>
      <c r="AH70" s="197"/>
      <c r="AI70" s="199"/>
      <c r="AJ70" s="200"/>
      <c r="AK70" s="200"/>
      <c r="AL70" s="200"/>
      <c r="AM70" s="201"/>
      <c r="AN70" s="202"/>
      <c r="AO70" s="202"/>
      <c r="AP70" s="202"/>
      <c r="AQ70" s="202"/>
      <c r="AR70" s="203"/>
    </row>
    <row r="71" spans="1:44" s="67" customFormat="1" ht="31.9" customHeight="1" x14ac:dyDescent="0.25">
      <c r="A71" s="169">
        <f>A58+1</f>
        <v>4</v>
      </c>
      <c r="B71" s="780"/>
      <c r="C71" s="783"/>
      <c r="D71" s="786"/>
      <c r="E71" s="789"/>
      <c r="F71" s="170" t="s">
        <v>431</v>
      </c>
      <c r="G71" s="171">
        <f>IFERROR(IF(B71="Лікар-педіатр",G73/L73*L71,IF(B71="Лікар-терапевт","х",IF(B71="Лікар загальної практики - сімейний лікар",G73/L73*L71,0))),0)</f>
        <v>0</v>
      </c>
      <c r="H71" s="171">
        <f>IFERROR(IF(B71="Лікар-педіатр",H73/L73*L71,IF(B71="Лікар-терапевт","х",IF(B71="Лікар загальної практики - сімейний лікар",H73/L73*L71,0))),0)</f>
        <v>0</v>
      </c>
      <c r="I71" s="171">
        <f>IFERROR(IF(B71="Лікар-педіатр","x",IF(B71="Лікар-терапевт",I73/L73*L71,IF(B71="Лікар загальної практики - сімейний лікар",I73/L73*L71,0))),0)</f>
        <v>0</v>
      </c>
      <c r="J71" s="171">
        <f>IFERROR(IF(B71="Лікар-педіатр","x",IF(B71="Лікар-терапевт",J73/L73*L71,IF(B71="Лікар загальної практики - сімейний лікар",J73/L73*L71,0))),0)</f>
        <v>0</v>
      </c>
      <c r="K71" s="171">
        <f>IFERROR(IF(B71="Лікар-педіатр","x",IF(B71="Лікар-терапевт",K74*L71,IF(B71="Лікар загальної практики - сімейний лікар",K74*L71,0))),0)</f>
        <v>0</v>
      </c>
      <c r="L71" s="472"/>
      <c r="M71" s="769"/>
      <c r="N71" s="171">
        <f>IFERROR(IF(B71="Лікар-педіатр",N73/S73*S71,IF(B71="Лікар-терапевт","х",IF(B71="Лікар загальної практики - сімейний лікар",N73/S73*S71,0))),0)</f>
        <v>0</v>
      </c>
      <c r="O71" s="171">
        <f>IFERROR(IF(B71="Лікар-педіатр",O73/S73*S71,IF(B71="Лікар-терапевт","х",IF(B71="Лікар загальної практики - сімейний лікар",O73/S73*S71,0))),0)</f>
        <v>0</v>
      </c>
      <c r="P71" s="171">
        <f>IFERROR(IF(B71="Лікар-педіатр","x",IF(B71="Лікар-терапевт",P73/S73*S71,IF(B71="Лікар загальної практики - сімейний лікар",P73/S73*S71,0))),0)</f>
        <v>0</v>
      </c>
      <c r="Q71" s="171">
        <f>IFERROR(IF(B71="Лікар-педіатр","x",IF(B71="Лікар-терапевт",Q73/S73*S71,IF(B71="Лікар загальної практики - сімейний лікар",Q73/S73*S71,0))),0)</f>
        <v>0</v>
      </c>
      <c r="R71" s="171">
        <f>IFERROR(IF(B71="Лікар-педіатр","x",IF(B71="Лікар-терапевт",R74*S71,IF(B71="Лікар загальної практики - сімейний лікар",R74*S71,0))),0)</f>
        <v>0</v>
      </c>
      <c r="S71" s="472"/>
      <c r="T71" s="769"/>
      <c r="U71" s="171">
        <f>IFERROR(IF(B71="Лікар-педіатр",U73/Z73*Z71,IF(B71="Лікар-терапевт","х",IF(B71="Лікар загальної практики - сімейний лікар",U73/Z73*Z71,0))),0)</f>
        <v>0</v>
      </c>
      <c r="V71" s="171">
        <f>IFERROR(IF(B71="Лікар-педіатр",V73/Z73*Z71,IF(B71="Лікар-терапевт","х",IF(B71="Лікар загальної практики - сімейний лікар",V73/Z73*Z71,0))),0)</f>
        <v>0</v>
      </c>
      <c r="W71" s="171">
        <f>IFERROR(IF(B71="Лікар-педіатр","x",IF(B71="Лікар-терапевт",W73/Z73*Z71,IF(B71="Лікар загальної практики - сімейний лікар",W73/Z73*Z71,0))),0)</f>
        <v>0</v>
      </c>
      <c r="X71" s="171">
        <f>IFERROR(IF(B71="Лікар-педіатр","x",IF(B71="Лікар-терапевт",X73/Z73*Z71,IF(B71="Лікар загальної практики - сімейний лікар",X73/Z73*Z71,0))),0)</f>
        <v>0</v>
      </c>
      <c r="Y71" s="171">
        <f>IFERROR(IF(B71="Лікар-педіатр","x",IF(B71="Лікар-терапевт",Y74*Z71,IF(B71="Лікар загальної практики - сімейний лікар",Y74*Z71,0))),0)</f>
        <v>0</v>
      </c>
      <c r="Z71" s="472"/>
      <c r="AA71" s="769"/>
      <c r="AB71" s="171">
        <f>IFERROR(IF(B71="Лікар-педіатр",AB73/AG73*AG71,IF(B71="Лікар-терапевт","х",IF(B71="Лікар загальної практики - сімейний лікар",AB73/AG73*AG71,0))),0)</f>
        <v>0</v>
      </c>
      <c r="AC71" s="171">
        <f>IFERROR(IF(B71="Лікар-педіатр",AC73/AG73*AG71,IF(B71="Лікар-терапевт","х",IF(B71="Лікар загальної практики - сімейний лікар",AC73/AG73*AG71,0))),0)</f>
        <v>0</v>
      </c>
      <c r="AD71" s="171">
        <f>IFERROR(IF(B71="Лікар-педіатр","x",IF(B71="Лікар-терапевт",AD73/AG73*AG71,IF(B71="Лікар загальної практики - сімейний лікар",AD73/AG73*AG71,0))),0)</f>
        <v>0</v>
      </c>
      <c r="AE71" s="171">
        <f>IFERROR(IF(B71="Лікар-педіатр","x",IF(B71="Лікар-терапевт",AE73/AG73*AG71,IF(B71="Лікар загальної практики - сімейний лікар",AE73/AG73*AG71,0))),0)</f>
        <v>0</v>
      </c>
      <c r="AF71" s="171">
        <f>IFERROR(IF(B71="Лікар-педіатр","x",IF(B71="Лікар-терапевт",AF74*AG71,IF(B71="Лікар загальної практики - сімейний лікар",AF74*AG71,0))),0)</f>
        <v>0</v>
      </c>
      <c r="AG71" s="472"/>
      <c r="AH71" s="772"/>
      <c r="AI71" s="461">
        <f>A71</f>
        <v>4</v>
      </c>
      <c r="AJ71" s="763">
        <f>B71</f>
        <v>0</v>
      </c>
      <c r="AK71" s="766">
        <f>C71</f>
        <v>0</v>
      </c>
      <c r="AL71" s="766">
        <f>D71</f>
        <v>0</v>
      </c>
      <c r="AM71" s="753" t="s">
        <v>566</v>
      </c>
      <c r="AN71" s="792">
        <f>SUM(AN76:AN82)</f>
        <v>0</v>
      </c>
      <c r="AO71" s="792">
        <f>SUM(AO76:AO82)</f>
        <v>0</v>
      </c>
      <c r="AP71" s="792">
        <f>SUM(AP76:AP82)</f>
        <v>0</v>
      </c>
      <c r="AQ71" s="792">
        <f>SUM(AQ76:AQ82)</f>
        <v>0</v>
      </c>
      <c r="AR71" s="795">
        <f>SUM(AN71:AQ75)</f>
        <v>0</v>
      </c>
    </row>
    <row r="72" spans="1:44" s="67" customFormat="1" ht="45" customHeight="1" x14ac:dyDescent="0.25">
      <c r="A72" s="172"/>
      <c r="B72" s="781"/>
      <c r="C72" s="784"/>
      <c r="D72" s="787"/>
      <c r="E72" s="790"/>
      <c r="F72" s="170" t="s">
        <v>432</v>
      </c>
      <c r="G72" s="171">
        <f>IFERROR(IF(B71="Лікар-педіатр",G74*L72,IF(B71="Лікар-терапевт","х",IF(B71="Лікар загальної практики - сімейний лікар",G74*L72,0))),0)</f>
        <v>0</v>
      </c>
      <c r="H72" s="171">
        <f>IFERROR(IF(B71="Лікар-педіатр",H74*L72,IF(B71="Лікар-терапевт","х",IF(B71="Лікар загальної практики - сімейний лікар",H74*L72,0))),0)</f>
        <v>0</v>
      </c>
      <c r="I72" s="171">
        <f>IFERROR(IF(B71="Лікар-педіатр","x",IF(B71="Лікар-терапевт",I74*L72,IF(B71="Лікар загальної практики - сімейний лікар",I74*L72,0))),0)</f>
        <v>0</v>
      </c>
      <c r="J72" s="171">
        <f>IFERROR(IF(B71="Лікар-педіатр","x",IF(B71="Лікар-терапевт",J74*L72,IF(B71="Лікар загальної практики - сімейний лікар",J74*L72,0))),0)</f>
        <v>0</v>
      </c>
      <c r="K72" s="171">
        <f>IFERROR(IF(B71="Лікар-педіатр","x",IF(B71="Лікар-терапевт",K74*L72,IF(B71="Лікар загальної практики - сімейний лікар",K74*L72,0))),0)</f>
        <v>0</v>
      </c>
      <c r="L72" s="472"/>
      <c r="M72" s="770"/>
      <c r="N72" s="171">
        <f>IFERROR(IF(B71="Лікар-педіатр",N74*S72,IF(B71="Лікар-терапевт","х",IF(B71="Лікар загальної практики - сімейний лікар",N74*S72,0))),0)</f>
        <v>0</v>
      </c>
      <c r="O72" s="171">
        <f>IFERROR(IF(B71="Лікар-педіатр",O74*S72,IF(B71="Лікар-терапевт","х",IF(B71="Лікар загальної практики - сімейний лікар",O74*S72,0))),0)</f>
        <v>0</v>
      </c>
      <c r="P72" s="171">
        <f>IFERROR(IF(B71="Лікар-педіатр","x",IF(B71="Лікар-терапевт",P74*S72,IF(B71="Лікар загальної практики - сімейний лікар",P74*S72,0))),0)</f>
        <v>0</v>
      </c>
      <c r="Q72" s="171">
        <f>IFERROR(IF(B71="Лікар-педіатр","x",IF(B71="Лікар-терапевт",Q74*S72,IF(B71="Лікар загальної практики - сімейний лікар",Q74*S72,0))),0)</f>
        <v>0</v>
      </c>
      <c r="R72" s="171">
        <f>IFERROR(IF(B71="Лікар-педіатр","x",IF(B71="Лікар-терапевт",R74*S72,IF(B71="Лікар загальної практики - сімейний лікар",R74*S72,0))),0)</f>
        <v>0</v>
      </c>
      <c r="S72" s="472"/>
      <c r="T72" s="770"/>
      <c r="U72" s="171">
        <f>IFERROR(IF(B71="Лікар-педіатр",U74*Z72,IF(B71="Лікар-терапевт","х",IF(B71="Лікар загальної практики - сімейний лікар",U74*Z72,0))),0)</f>
        <v>0</v>
      </c>
      <c r="V72" s="171">
        <f>IFERROR(IF(B71="Лікар-педіатр",V74*Z72,IF(B71="Лікар-терапевт","х",IF(B71="Лікар загальної практики - сімейний лікар",V74*Z72,0))),0)</f>
        <v>0</v>
      </c>
      <c r="W72" s="171">
        <f>IFERROR(IF(B71="Лікар-педіатр","x",IF(B71="Лікар-терапевт",W74*Z72,IF(B71="Лікар загальної практики - сімейний лікар",W74*Z72,0))),0)</f>
        <v>0</v>
      </c>
      <c r="X72" s="171">
        <f>IFERROR(IF(B71="Лікар-педіатр","x",IF(B71="Лікар-терапевт",X74*Z72,IF(B71="Лікар загальної практики - сімейний лікар",X74*Z72,0))),0)</f>
        <v>0</v>
      </c>
      <c r="Y72" s="171">
        <f>IFERROR(IF(B71="Лікар-педіатр","x",IF(B71="Лікар-терапевт",Y74*Z72,IF(B71="Лікар загальної практики - сімейний лікар",Y74*Z72,0))),0)</f>
        <v>0</v>
      </c>
      <c r="Z72" s="472"/>
      <c r="AA72" s="770"/>
      <c r="AB72" s="171">
        <f>IFERROR(IF(B71="Лікар-педіатр",AB74*AG72,IF(B71="Лікар-терапевт","х",IF(B71="Лікар загальної практики - сімейний лікар",AB74*AG72,0))),0)</f>
        <v>0</v>
      </c>
      <c r="AC72" s="171">
        <f>IFERROR(IF(B71="Лікар-педіатр",AC74*AG72,IF(B71="Лікар-терапевт","х",IF(B71="Лікар загальної практики - сімейний лікар",AC74*AG72,0))),0)</f>
        <v>0</v>
      </c>
      <c r="AD72" s="171">
        <f>IFERROR(IF(B71="Лікар-педіатр","x",IF(B71="Лікар-терапевт",AD74*AG72,IF(B71="Лікар загальної практики - сімейний лікар",AD74*AG72,0))),0)</f>
        <v>0</v>
      </c>
      <c r="AE72" s="171">
        <f>IFERROR(IF(B71="Лікар-педіатр","x",IF(B71="Лікар-терапевт",AE74*AG72,IF(B71="Лікар загальної практики - сімейний лікар",AE74*AG72,0))),0)</f>
        <v>0</v>
      </c>
      <c r="AF72" s="171">
        <f>IFERROR(IF(B71="Лікар-педіатр","x",IF(B71="Лікар-терапевт",AF74*AG72,IF(B71="Лікар загальної практики - сімейний лікар",AF74*AG72,0))),0)</f>
        <v>0</v>
      </c>
      <c r="AG72" s="472"/>
      <c r="AH72" s="773"/>
      <c r="AI72" s="173"/>
      <c r="AJ72" s="764"/>
      <c r="AK72" s="767"/>
      <c r="AL72" s="767"/>
      <c r="AM72" s="754"/>
      <c r="AN72" s="793"/>
      <c r="AO72" s="793"/>
      <c r="AP72" s="793"/>
      <c r="AQ72" s="793"/>
      <c r="AR72" s="796"/>
    </row>
    <row r="73" spans="1:44" s="67" customFormat="1" ht="18" customHeight="1" x14ac:dyDescent="0.25">
      <c r="A73" s="205"/>
      <c r="B73" s="781"/>
      <c r="C73" s="784"/>
      <c r="D73" s="787"/>
      <c r="E73" s="790"/>
      <c r="F73" s="170" t="s">
        <v>433</v>
      </c>
      <c r="G73" s="174">
        <f>IF(B71="Лікар загальної практики - сімейний лікар"," ",IF(B71="Лікар-педіатр"," ",IF(B71="Лікар-терапевт","х",0)))</f>
        <v>0</v>
      </c>
      <c r="H73" s="174">
        <f>IF(B71="Лікар загальної практики - сімейний лікар"," ",IF(B71="Лікар-педіатр"," ",IF(B71="Лікар-терапевт","х",0)))</f>
        <v>0</v>
      </c>
      <c r="I73" s="174">
        <f>IF(B71="Лікар загальної практики - сімейний лікар"," ",IF(B71="Лікар-педіатр","х",IF(B71="Лікар-терапевт"," ",0)))</f>
        <v>0</v>
      </c>
      <c r="J73" s="174">
        <f>IF(B71="Лікар загальної практики - сімейний лікар"," ",IF(B71="Лікар-педіатр","х",IF(B71="Лікар-терапевт"," ",0)))</f>
        <v>0</v>
      </c>
      <c r="K73" s="174">
        <f>IF(B71="Лікар загальної практики - сімейний лікар"," ",IF(B71="Лікар-педіатр","х",IF(B71="Лікар-терапевт"," ",0)))</f>
        <v>0</v>
      </c>
      <c r="L73" s="175">
        <f>SUM(G73:K73)</f>
        <v>0</v>
      </c>
      <c r="M73" s="770"/>
      <c r="N73" s="174">
        <f>IF(B71="Лікар загальної практики - сімейний лікар"," ",IF(B71="Лікар-педіатр"," ",IF(B71="Лікар-терапевт","х",0)))</f>
        <v>0</v>
      </c>
      <c r="O73" s="174">
        <f>IF(B71="Лікар загальної практики - сімейний лікар"," ",IF(B71="Лікар-педіатр"," ",IF(B71="Лікар-терапевт","х",0)))</f>
        <v>0</v>
      </c>
      <c r="P73" s="174">
        <f>IF(B71="Лікар загальної практики - сімейний лікар"," ",IF(B71="Лікар-педіатр","х",IF(B71="Лікар-терапевт"," ",0)))</f>
        <v>0</v>
      </c>
      <c r="Q73" s="174">
        <f>IF(B71="Лікар загальної практики - сімейний лікар"," ",IF(B71="Лікар-педіатр","х",IF(B71="Лікар-терапевт"," ",0)))</f>
        <v>0</v>
      </c>
      <c r="R73" s="174">
        <f>IF(B71="Лікар загальної практики - сімейний лікар"," ",IF(B71="Лікар-педіатр","х",IF(B71="Лікар-терапевт"," ",0)))</f>
        <v>0</v>
      </c>
      <c r="S73" s="175">
        <f>SUM(N73:R73)</f>
        <v>0</v>
      </c>
      <c r="T73" s="770"/>
      <c r="U73" s="174">
        <f>IF(B71="Лікар загальної практики - сімейний лікар"," ",IF(B71="Лікар-педіатр"," ",IF(B71="Лікар-терапевт","х",0)))</f>
        <v>0</v>
      </c>
      <c r="V73" s="174">
        <f>IF(B71="Лікар загальної практики - сімейний лікар"," ",IF(B71="Лікар-педіатр"," ",IF(B71="Лікар-терапевт","х",0)))</f>
        <v>0</v>
      </c>
      <c r="W73" s="174">
        <f>IF(B71="Лікар загальної практики - сімейний лікар"," ",IF(B71="Лікар-педіатр","х",IF(B71="Лікар-терапевт"," ",0)))</f>
        <v>0</v>
      </c>
      <c r="X73" s="174">
        <f>IF(B71="Лікар загальної практики - сімейний лікар"," ",IF(B71="Лікар-педіатр","х",IF(B71="Лікар-терапевт"," ",0)))</f>
        <v>0</v>
      </c>
      <c r="Y73" s="174">
        <f>IF(B71="Лікар загальної практики - сімейний лікар"," ",IF(B71="Лікар-педіатр","х",IF(B71="Лікар-терапевт"," ",0)))</f>
        <v>0</v>
      </c>
      <c r="Z73" s="175">
        <f>SUM(U73:Y73)</f>
        <v>0</v>
      </c>
      <c r="AA73" s="770"/>
      <c r="AB73" s="174">
        <f>IF(B71="Лікар загальної практики - сімейний лікар"," ",IF(B71="Лікар-педіатр"," ",IF(B71="Лікар-терапевт","х",0)))</f>
        <v>0</v>
      </c>
      <c r="AC73" s="174">
        <f>IF(B71="Лікар загальної практики - сімейний лікар"," ",IF(B71="Лікар-педіатр"," ",IF(B71="Лікар-терапевт","х",0)))</f>
        <v>0</v>
      </c>
      <c r="AD73" s="174">
        <f>IF(B71="Лікар загальної практики - сімейний лікар"," ",IF(B71="Лікар-педіатр","х",IF(B71="Лікар-терапевт"," ",0)))</f>
        <v>0</v>
      </c>
      <c r="AE73" s="174">
        <f>IF(B71="Лікар загальної практики - сімейний лікар"," ",IF(B71="Лікар-педіатр","х",IF(B71="Лікар-терапевт"," ",0)))</f>
        <v>0</v>
      </c>
      <c r="AF73" s="174">
        <f>IF(B71="Лікар загальної практики - сімейний лікар"," ",IF(B71="Лікар-педіатр","х",IF(B71="Лікар-терапевт"," ",0)))</f>
        <v>0</v>
      </c>
      <c r="AG73" s="175">
        <f>SUM(AB73:AF73)</f>
        <v>0</v>
      </c>
      <c r="AH73" s="773"/>
      <c r="AI73" s="176"/>
      <c r="AJ73" s="764"/>
      <c r="AK73" s="767"/>
      <c r="AL73" s="767"/>
      <c r="AM73" s="754"/>
      <c r="AN73" s="793"/>
      <c r="AO73" s="793"/>
      <c r="AP73" s="793"/>
      <c r="AQ73" s="793"/>
      <c r="AR73" s="796"/>
    </row>
    <row r="74" spans="1:44" s="67" customFormat="1" ht="31.9" customHeight="1" thickBot="1" x14ac:dyDescent="0.3">
      <c r="A74" s="172"/>
      <c r="B74" s="781"/>
      <c r="C74" s="784"/>
      <c r="D74" s="787"/>
      <c r="E74" s="790"/>
      <c r="F74" s="177" t="s">
        <v>160</v>
      </c>
      <c r="G74" s="178">
        <f>IFERROR(IF(B71="Лікар-педіатр",G73/L73,IF(B71="Лікар-терапевт","х",IF(B71="Лікар загальної практики - сімейний лікар",G73/L73,0))),0)</f>
        <v>0</v>
      </c>
      <c r="H74" s="178">
        <f>IFERROR(IF(B71="Лікар-педіатр",H73/L73,IF(B71="Лікар-терапевт","х",IF(B71="Лікар загальної практики - сімейний лікар",H73/L73,0))),0)</f>
        <v>0</v>
      </c>
      <c r="I74" s="178">
        <f>IFERROR(IF(B71="Лікар-педіатр","x",IF(B71="Лікар-терапевт",I73/L73,IF(B71="Лікар загальної практики - сімейний лікар",I73/L73,0))),0)</f>
        <v>0</v>
      </c>
      <c r="J74" s="178">
        <f>IFERROR(IF(B71="Лікар-педіатр","x",IF(B71="Лікар-терапевт",J73/L73,IF(B71="Лікар загальної практики - сімейний лікар",J73/L73,0))),0)</f>
        <v>0</v>
      </c>
      <c r="K74" s="178">
        <f>IFERROR(IF(B71="Лікар-педіатр","x",IF(B71="Лікар-терапевт",K73/L73,IF(B71="Лікар загальної практики - сімейний лікар",K73/L73,0))),0)</f>
        <v>0</v>
      </c>
      <c r="L74" s="178">
        <f>SUM(G74:K74)</f>
        <v>0</v>
      </c>
      <c r="M74" s="770"/>
      <c r="N74" s="178">
        <f>IFERROR(IF(B71="Лікар-педіатр",N73/S73,IF(B71="Лікар-терапевт","х",IF(B71="Лікар загальної практики - сімейний лікар",N73/S73,0))),0)</f>
        <v>0</v>
      </c>
      <c r="O74" s="178">
        <f>IFERROR(IF(B71="Лікар-педіатр",O73/S73,IF(B71="Лікар-терапевт","х",IF(B71="Лікар загальної практики - сімейний лікар",O73/S73,0))),0)</f>
        <v>0</v>
      </c>
      <c r="P74" s="178">
        <f>IFERROR(IF(B71="Лікар-педіатр","x",IF(B71="Лікар-терапевт",P73/S73,IF(B71="Лікар загальної практики - сімейний лікар",P73/S73,0))),0)</f>
        <v>0</v>
      </c>
      <c r="Q74" s="178">
        <f>IFERROR(IF(B71="Лікар-педіатр","x",IF(B71="Лікар-терапевт",Q73/S73,IF(B71="Лікар загальної практики - сімейний лікар",Q73/S73,0))),0)</f>
        <v>0</v>
      </c>
      <c r="R74" s="178">
        <f>IFERROR(IF(B71="Лікар-педіатр","x",IF(B71="Лікар-терапевт",R73/S73,IF(B71="Лікар загальної практики - сімейний лікар",R73/S73,0))),0)</f>
        <v>0</v>
      </c>
      <c r="S74" s="178">
        <f>SUM(N74:R74)</f>
        <v>0</v>
      </c>
      <c r="T74" s="770"/>
      <c r="U74" s="178">
        <f>IFERROR(IF(B71="Лікар-педіатр",U73/Z73,IF(B71="Лікар-терапевт","х",IF(B71="Лікар загальної практики - сімейний лікар",U73/Z73,0))),0)</f>
        <v>0</v>
      </c>
      <c r="V74" s="178">
        <f>IFERROR(IF(B71="Лікар-педіатр",V73/Z73,IF(B71="Лікар-терапевт","х",IF(B71="Лікар загальної практики - сімейний лікар",V73/Z73,0))),0)</f>
        <v>0</v>
      </c>
      <c r="W74" s="178">
        <f>IFERROR(IF(B71="Лікар-педіатр","x",IF(B71="Лікар-терапевт",W73/Z73,IF(B71="Лікар загальної практики - сімейний лікар",W73/Z73,0))),0)</f>
        <v>0</v>
      </c>
      <c r="X74" s="178">
        <f>IFERROR(IF(B71="Лікар-педіатр","x",IF(B71="Лікар-терапевт",X73/Z73,IF(B71="Лікар загальної практики - сімейний лікар",X73/Z73,0))),0)</f>
        <v>0</v>
      </c>
      <c r="Y74" s="178">
        <f>IFERROR(IF(B71="Лікар-педіатр","x",IF(B71="Лікар-терапевт",Y73/Z73,IF(B71="Лікар загальної практики - сімейний лікар",Y73/Z73,0))),0)</f>
        <v>0</v>
      </c>
      <c r="Z74" s="178">
        <f>SUM(U74:Y74)</f>
        <v>0</v>
      </c>
      <c r="AA74" s="770"/>
      <c r="AB74" s="178">
        <f>IFERROR(IF(B71="Лікар-педіатр",AB73/AG73,IF(B71="Лікар-терапевт","х",IF(B71="Лікар загальної практики - сімейний лікар",AB73/AG73,0))),0)</f>
        <v>0</v>
      </c>
      <c r="AC74" s="178">
        <f>IFERROR(IF(B71="Лікар-педіатр",AC73/AG73,IF(B71="Лікар-терапевт","х",IF(B71="Лікар загальної практики - сімейний лікар",AC73/AG73,0))),0)</f>
        <v>0</v>
      </c>
      <c r="AD74" s="178">
        <f>IFERROR(IF(B71="Лікар-педіатр","x",IF(B71="Лікар-терапевт",AD73/AG73,IF(B71="Лікар загальної практики - сімейний лікар",AD73/AG73,0))),0)</f>
        <v>0</v>
      </c>
      <c r="AE74" s="178">
        <f>IFERROR(IF(B71="Лікар-педіатр","x",IF(B71="Лікар-терапевт",AE73/AG73,IF(B71="Лікар загальної практики - сімейний лікар",AE73/AG73,0))),0)</f>
        <v>0</v>
      </c>
      <c r="AF74" s="178">
        <f>IFERROR(IF(B71="Лікар-педіатр","x",IF(B71="Лікар-терапевт",AF73/AG73,IF(B71="Лікар загальної практики - сімейний лікар",AF73/AG73,0))),0)</f>
        <v>0</v>
      </c>
      <c r="AG74" s="178">
        <f>SUM(AB74:AF74)</f>
        <v>0</v>
      </c>
      <c r="AH74" s="773"/>
      <c r="AI74" s="176"/>
      <c r="AJ74" s="764"/>
      <c r="AK74" s="767"/>
      <c r="AL74" s="767"/>
      <c r="AM74" s="754"/>
      <c r="AN74" s="793"/>
      <c r="AO74" s="793"/>
      <c r="AP74" s="793"/>
      <c r="AQ74" s="793"/>
      <c r="AR74" s="796"/>
    </row>
    <row r="75" spans="1:44" s="67" customFormat="1" ht="31.9" customHeight="1" thickBot="1" x14ac:dyDescent="0.3">
      <c r="A75" s="172"/>
      <c r="B75" s="781"/>
      <c r="C75" s="784"/>
      <c r="D75" s="787"/>
      <c r="E75" s="790"/>
      <c r="F75" s="179" t="s">
        <v>434</v>
      </c>
      <c r="G75" s="180">
        <f>IF(B71="Лікар загальної практики - сімейний лікар",AVERAGE(G71:G73),IF(B71="Лікар-педіатр",AVERAGE(G71:G73),IF(B71="Лікар-терапевт","х",0)))</f>
        <v>0</v>
      </c>
      <c r="H75" s="180">
        <f>IF(B71="Лікар загальної практики - сімейний лікар",AVERAGE(H71:H73),IF(B71="Лікар-педіатр",AVERAGE(H71:H73),IF(B71="Лікар-терапевт","х",0)))</f>
        <v>0</v>
      </c>
      <c r="I75" s="180">
        <f>IF(B71="Лікар загальної практики - сімейний лікар",AVERAGE(I71:I73),IF(B71="Лікар-педіатр","x",IF(B71="Лікар-терапевт",AVERAGE(I71:I73),0)))</f>
        <v>0</v>
      </c>
      <c r="J75" s="180">
        <f>IF(B71="Лікар загальної практики - сімейний лікар",AVERAGE(J71:J73),IF(B71="Лікар-педіатр","x",IF(B71="Лікар-терапевт",AVERAGE(J71:J73),0)))</f>
        <v>0</v>
      </c>
      <c r="K75" s="180">
        <f>IF(B71="Лікар загальної практики - сімейний лікар",AVERAGE(K71:K73),IF(B71="Лікар-педіатр","x",IF(B71="Лікар-терапевт",AVERAGE(K71:K73),0)))</f>
        <v>0</v>
      </c>
      <c r="L75" s="181">
        <f>SUM(G75:K75)</f>
        <v>0</v>
      </c>
      <c r="M75" s="770"/>
      <c r="N75" s="543">
        <f>IF(B71="Лікар загальної практики - сімейний лікар",AVERAGE(N71:N73),IF(B71="Лікар-педіатр",AVERAGE(N71:N73),IF(B71="Лікар-терапевт","х",0)))</f>
        <v>0</v>
      </c>
      <c r="O75" s="180">
        <f>IF(B71="Лікар загальної практики - сімейний лікар",AVERAGE(O71:O73),IF(B71="Лікар-педіатр",AVERAGE(O71:O73),IF(B71="Лікар-терапевт","х",0)))</f>
        <v>0</v>
      </c>
      <c r="P75" s="180">
        <f>IF(B71="Лікар загальної практики - сімейний лікар",AVERAGE(P71:P73),IF(B71="Лікар-педіатр","x",IF(B71="Лікар-терапевт",AVERAGE(P71:P73),0)))</f>
        <v>0</v>
      </c>
      <c r="Q75" s="180">
        <f>IF(B71="Лікар загальної практики - сімейний лікар",AVERAGE(Q71:Q73),IF(B71="Лікар-педіатр","x",IF(B71="Лікар-терапевт",AVERAGE(Q71:Q73),0)))</f>
        <v>0</v>
      </c>
      <c r="R75" s="180">
        <f>IF(B71="Лікар загальної практики - сімейний лікар",AVERAGE(R71:R73),IF(B71="Лікар-педіатр","x",IF(B71="Лікар-терапевт",AVERAGE(R71:R73),0)))</f>
        <v>0</v>
      </c>
      <c r="S75" s="181">
        <f>SUM(N75:R75)</f>
        <v>0</v>
      </c>
      <c r="T75" s="770"/>
      <c r="U75" s="543">
        <f>IF(B71="Лікар загальної практики - сімейний лікар",AVERAGE(U71:U73),IF(B71="Лікар-педіатр",AVERAGE(U71:U73),IF(B71="Лікар-терапевт","х",0)))</f>
        <v>0</v>
      </c>
      <c r="V75" s="180">
        <f>IF(B71="Лікар загальної практики - сімейний лікар",AVERAGE(V71:V73),IF(B71="Лікар-педіатр",AVERAGE(V71:V73),IF(B71="Лікар-терапевт","х",0)))</f>
        <v>0</v>
      </c>
      <c r="W75" s="180">
        <f>IF(B71="Лікар загальної практики - сімейний лікар",AVERAGE(W71:W73),IF(B71="Лікар-педіатр","x",IF(B71="Лікар-терапевт",AVERAGE(W71:W73),0)))</f>
        <v>0</v>
      </c>
      <c r="X75" s="180">
        <f>IF(B71="Лікар загальної практики - сімейний лікар",AVERAGE(X71:X73),IF(B71="Лікар-педіатр","x",IF(B71="Лікар-терапевт",AVERAGE(X71:X73),0)))</f>
        <v>0</v>
      </c>
      <c r="Y75" s="180">
        <f>IF(B71="Лікар загальної практики - сімейний лікар",AVERAGE(Y71:Y73),IF(B71="Лікар-педіатр","x",IF(B71="Лікар-терапевт",AVERAGE(Y71:Y73),0)))</f>
        <v>0</v>
      </c>
      <c r="Z75" s="181">
        <f>SUM(U75:Y75)</f>
        <v>0</v>
      </c>
      <c r="AA75" s="770"/>
      <c r="AB75" s="543">
        <f>IF(B71="Лікар загальної практики - сімейний лікар",AVERAGE(AB71:AB73),IF(B71="Лікар-педіатр",AVERAGE(AB71:AB73),IF(B71="Лікар-терапевт","х",0)))</f>
        <v>0</v>
      </c>
      <c r="AC75" s="180">
        <f>IF(B71="Лікар загальної практики - сімейний лікар",AVERAGE(AC71:AC73),IF(B71="Лікар-педіатр",AVERAGE(AC71:AC73),IF(B71="Лікар-терапевт","х",0)))</f>
        <v>0</v>
      </c>
      <c r="AD75" s="180">
        <f>IF(B71="Лікар загальної практики - сімейний лікар",AVERAGE(AD71:AD73),IF(B71="Лікар-педіатр","x",IF(B71="Лікар-терапевт",AVERAGE(AD71:AD73),0)))</f>
        <v>0</v>
      </c>
      <c r="AE75" s="180">
        <f>IF(B71="Лікар загальної практики - сімейний лікар",AVERAGE(AE71:AE73),IF(B71="Лікар-педіатр","x",IF(B71="Лікар-терапевт",AVERAGE(AE71:AE73),0)))</f>
        <v>0</v>
      </c>
      <c r="AF75" s="180">
        <f>IF(B71="Лікар загальної практики - сімейний лікар",AVERAGE(AF71:AF73),IF(B71="Лікар-педіатр","x",IF(B71="Лікар-терапевт",AVERAGE(AF71:AF73),0)))</f>
        <v>0</v>
      </c>
      <c r="AG75" s="181">
        <f>SUM(AB75:AF75)</f>
        <v>0</v>
      </c>
      <c r="AH75" s="773"/>
      <c r="AI75" s="176"/>
      <c r="AJ75" s="764"/>
      <c r="AK75" s="767"/>
      <c r="AL75" s="767"/>
      <c r="AM75" s="755"/>
      <c r="AN75" s="794"/>
      <c r="AO75" s="794"/>
      <c r="AP75" s="794"/>
      <c r="AQ75" s="794"/>
      <c r="AR75" s="797"/>
    </row>
    <row r="76" spans="1:44" s="204" customFormat="1" ht="20.45" customHeight="1" x14ac:dyDescent="0.25">
      <c r="A76" s="172"/>
      <c r="B76" s="781"/>
      <c r="C76" s="784"/>
      <c r="D76" s="787"/>
      <c r="E76" s="790"/>
      <c r="F76" s="182" t="str">
        <f>IF(B71="Лікар-педіатр",Законод!$C$18,IF(B71="Лікар загальної практики - сімейний лікар",Законод!$C$22,IF(B71="Лікар-терапевт",Законод!$C$26,"х")))</f>
        <v>х</v>
      </c>
      <c r="G76" s="183">
        <f>IF(B71="Лікар загальної практики - сімейний лікар",IF(L75&lt;=Законод!$C$23,G75,Законод!$C$23*'01_Доходи'!G74),IF(B71="Лікар-педіатр",IF(L75&lt;=Законод!$C$19,G75,Законод!$C$19*'01_Доходи'!G74),IF(B71="Лікар-терапевт","x",0)))</f>
        <v>0</v>
      </c>
      <c r="H76" s="183">
        <f>IF(B71="Лікар загальної практики - сімейний лікар",IF(L75&lt;=Законод!$C$23,H75,Законод!$C$23*'01_Доходи'!H74),IF(B71="Лікар-педіатр",IF(L75&lt;=Законод!$C$19,H75,Законод!$C$19*'01_Доходи'!H74),IF(B71="Лікар-терапевт","x",0)))</f>
        <v>0</v>
      </c>
      <c r="I76" s="183">
        <f>IF(B71="Лікар загальної практики - сімейний лікар",IF(L75&lt;=Законод!$C$23,I75,Законод!$C$23*'01_Доходи'!I74),IF(B71="Лікар-педіатр",IF(L75&lt;=Законод!$C$27,I75,Законод!$C$27*'01_Доходи'!I74),IF(B71="Лікар-терапевт","x",0)))</f>
        <v>0</v>
      </c>
      <c r="J76" s="183">
        <f>IF(B71="Лікар загальної практики - сімейний лікар",IF(L75&lt;=Законод!$C$23,J75,Законод!$C$23*'01_Доходи'!J74),IF(B71="Лікар-педіатр",IF(L75&lt;=Законод!$C$27,J75,Законод!$C$27*'01_Доходи'!J74),IF(B71="Лікар-терапевт","x",0)))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лікар",IF(L75&lt;=Законод!$C$23,K75,Законод!$C$23*'01_Доходи'!K74),IF(B71="Лікар-педіатр",IF(L75&lt;=Законод!$C$27,K75,Законод!$C$27*'01_Доходи'!K74),IF(B71="Лікар-терапевт","x",0)))</f>
        <v>0</v>
      </c>
      <c r="L76" s="184">
        <f>SUM(G76:K76)</f>
        <v>0</v>
      </c>
      <c r="M76" s="770"/>
      <c r="N76" s="183">
        <f>IF(B71="Лікар загальної практики - сімейний лікар",IF(L75&lt;=Законод!$C$23,N75,Законод!$C$23*'01_Доходи'!N74),IF(B71="Лікар-педіатр",IF(L75&lt;=Законод!$C$19,N75,Законод!$C$19*'01_Доходи'!N74),IF(B71="Лікар-терапевт","x",0)))</f>
        <v>0</v>
      </c>
      <c r="O76" s="183">
        <f>IF(B71="Лікар загальної практики - сімейний лікар",IF(L75&lt;=Законод!$C$23,O75,Законод!$C$23*'01_Доходи'!O74),IF(B71="Лікар-педіатр",IF(L75&lt;=Законод!$C$19,O75,Законод!$C$19*'01_Доходи'!O74),IF(B71="Лікар-терапевт","x",0)))</f>
        <v>0</v>
      </c>
      <c r="P76" s="183">
        <f>IF(B71="Лікар загальної практики - сімейний лікар",IF(L75&lt;=Законод!$C$23,P75,Законод!$C$23*'01_Доходи'!P74),IF(B71="Лікар-педіатр",IF(L75&lt;=Законод!$C$27,P75,Законод!$C$27*'01_Доходи'!P74),IF(B71="Лікар-терапевт","x",0)))</f>
        <v>0</v>
      </c>
      <c r="Q76" s="183">
        <f>IF(B71="Лікар загальної практики - сімейний лікар",IF(L75&lt;=Законод!$C$23,Q75,Законод!$C$23*'01_Доходи'!Q74),IF(B71="Лікар-педіатр",IF(L75&lt;=Законод!$C$27,Q75,Законод!$C$27*'01_Доходи'!Q74),IF(B71="Лікар-терапевт","x",0)))</f>
        <v>0</v>
      </c>
      <c r="R76" s="183">
        <f>IF(B71="Лікар загальної практики - сімейний лікар",IF(L75&lt;=Законод!$C$23,R75,Законод!$C$23*'01_Доходи'!R74),IF(B71="Лікар-педіатр",IF(L75&lt;=Законод!$C$27,R75,Законод!$C$27*'01_Доходи'!R74),IF(B71="Лікар-терапевт","x",0)))</f>
        <v>0</v>
      </c>
      <c r="S76" s="184">
        <f>SUM(N76:R76)</f>
        <v>0</v>
      </c>
      <c r="T76" s="770"/>
      <c r="U76" s="183">
        <f>IF(B71="Лікар загальної практики - сімейний лікар",IF(L75&lt;=Законод!$C$23,U75,Законод!$C$23*'01_Доходи'!U74),IF(B71="Лікар-педіатр",IF(L75&lt;=Законод!$C$19,U75,Законод!$C$19*'01_Доходи'!U74),IF(B71="Лікар-терапевт","x",0)))</f>
        <v>0</v>
      </c>
      <c r="V76" s="183">
        <f>IF(B71="Лікар загальної практики - сімейний лікар",IF(L75&lt;=Законод!$C$23,V75,Законод!$C$23*'01_Доходи'!V74),IF(B71="Лікар-педіатр",IF(L75&lt;=Законод!$C$19,V75,Законод!$C$19*'01_Доходи'!V74),IF(B71="Лікар-терапевт","x",0)))</f>
        <v>0</v>
      </c>
      <c r="W76" s="183">
        <f>IF(B71="Лікар загальної практики - сімейний лікар",IF(L75&lt;=Законод!$C$23,W75,Законод!$C$23*'01_Доходи'!W74),IF(B71="Лікар-педіатр",IF(L75&lt;=Законод!$C$27,W75,Законод!$C$27*'01_Доходи'!W74),IF(B71="Лікар-терапевт","x",0)))</f>
        <v>0</v>
      </c>
      <c r="X76" s="183">
        <f>IF(B71="Лікар загальної практики - сімейний лікар",IF(L75&lt;=Законод!$C$23,X75,Законод!$C$23*'01_Доходи'!X74),IF(B71="Лікар-педіатр",IF(L75&lt;=Законод!$C$27,X75,Законод!$C$27*'01_Доходи'!X74),IF(B71="Лікар-терапевт","x",0)))</f>
        <v>0</v>
      </c>
      <c r="Y76" s="183">
        <f>IF(B71="Лікар загальної практики - сімейний лікар",IF(L75&lt;=Законод!$C$23,Y75,Законод!$C$23*'01_Доходи'!H74),IF(Y71="Лікар-педіатр",IF(L75&lt;=Законод!$C$27,Y75,Законод!$C$27*'01_Доходи'!Y74),IF(B71="Лікар-терапевт","x",0)))</f>
        <v>0</v>
      </c>
      <c r="Z76" s="184">
        <f>SUM(U76:Y76)</f>
        <v>0</v>
      </c>
      <c r="AA76" s="770"/>
      <c r="AB76" s="183">
        <f>IF(B71="Лікар загальної практики - сімейний лікар",IF(L75&lt;=Законод!$C$23,AB75,Законод!$C$23*'01_Доходи'!AB74),IF(B71="Лікар-педіатр",IF(L75&lt;=Законод!$C$19,AB75,Законод!$C$19*'01_Доходи'!AB74),IF(B71="Лікар-терапевт","x",0)))</f>
        <v>0</v>
      </c>
      <c r="AC76" s="183">
        <f>IF(B71="Лікар загальної практики - сімейний лікар",IF(L75&lt;=Законод!$C$23,AC75,Законод!$C$23*'01_Доходи'!AC74),IF(B71="Лікар-педіатр",IF(L75&lt;=Законод!$C$19,AC75,Законод!$C$19*'01_Доходи'!AC74),IF(B71="Лікар-терапевт","x",0)))</f>
        <v>0</v>
      </c>
      <c r="AD76" s="183">
        <f>IF(B71="Лікар загальної практики - сімейний лікар",IF(L75&lt;=Законод!$C$23,AD75,Законод!$C$23*'01_Доходи'!AD74),IF(B71="Лікар-педіатр",IF(L75&lt;=Законод!$C$27,AD75,Законод!$C$27*'01_Доходи'!AD74),IF(B71="Лікар-терапевт","x",0)))</f>
        <v>0</v>
      </c>
      <c r="AE76" s="183">
        <f>IF(B71="Лікар загальної практики - сімейний лікар",IF(L75&lt;=Законод!$C$23,AE75,Законод!$C$23*'01_Доходи'!AE74),IF(B71="Лікар-педіатр",IF(L75&lt;=Законод!$C$27,AE75,Законод!$C$27*'01_Доходи'!AE74),IF(B71="Лікар-терапевт","x",0)))</f>
        <v>0</v>
      </c>
      <c r="AF76" s="183">
        <f>IF(B71="Лікар загальної практики - сімейний лікар",IF(L75&lt;=Законод!$C$23,AF75,Законод!$C$23*'01_Доходи'!AF74),IF(B71="Лікар-педіатр",IF(L75&lt;=Законод!$C$27,AF75,Законод!$C$27*'01_Доходи'!AF74),IF(B71="Лікар-терапевт","x",0)))</f>
        <v>0</v>
      </c>
      <c r="AG76" s="184">
        <f>SUM(AB76:AF76)</f>
        <v>0</v>
      </c>
      <c r="AH76" s="773"/>
      <c r="AI76" s="176"/>
      <c r="AJ76" s="764"/>
      <c r="AK76" s="767"/>
      <c r="AL76" s="767"/>
      <c r="AM76" s="268" t="s">
        <v>175</v>
      </c>
      <c r="AN76" s="544">
        <f>IF(B71="Лікар загальної практики - сімейний лікар",G76*Законод!$J$10+'01_Доходи'!H76*Законод!$K$10+'01_Доходи'!I76*Законод!$L$10+'01_Доходи'!J76*Законод!$M$10+'01_Доходи'!K76*Законод!$N$10,IF(B71="Лікар-педіатр",G76*Законод!$J$10+'01_Доходи'!H76*Законод!$K$10,IF(B71="Лікар-терапевт",'01_Доходи'!I76*Законод!$L$10+'01_Доходи'!J76*Законод!$M$10+'01_Доходи'!K76*Законод!$N$10,0)))</f>
        <v>0</v>
      </c>
      <c r="AO76" s="544">
        <f>IF(B71="Лікар загальної практики - сімейний лікар",N76*Законод!$J$11+'01_Доходи'!O76*Законод!$K$11+'01_Доходи'!P76*Законод!$L$11+'01_Доходи'!Q76*Законод!$M$11+'01_Доходи'!R76*Законод!$N$11,IF(B71="Лікар-педіатр",N76*Законод!$J$11+'01_Доходи'!O76*Законод!$K$11,IF(B71="Лікар-терапевт",'01_Доходи'!P76*Законод!$L$11+'01_Доходи'!Q76*Законод!$M$11+'01_Доходи'!R76*Законод!$N$11,0)))</f>
        <v>0</v>
      </c>
      <c r="AP76" s="544">
        <f>IF(B71="Лікар загальної практики - сімейний лікар",U76*Законод!$J$12+'01_Доходи'!V76*Законод!$K$12+'01_Доходи'!W76*Законод!$L$12+'01_Доходи'!X76*Законод!$M$12+'01_Доходи'!Y76*Законод!$N$12,IF(B71="Лікар-педіатр",U76*Законод!$J$12+'01_Доходи'!V76*Законод!$K$12,IF(B71="Лікар-терапевт",'01_Доходи'!W76*Законод!$L$12+'01_Доходи'!X76*Законод!$M$12+'01_Доходи'!Y76*Законод!$N$12,0)))</f>
        <v>0</v>
      </c>
      <c r="AQ76" s="544">
        <f>IF(B71="Лікар загальної практики - сімейний лікар",AB76*Законод!$J$13+'01_Доходи'!AC76*Законод!$K$13+'01_Доходи'!AD76*Законод!$L$13+'01_Доходи'!AE76*Законод!$M$13+'01_Доходи'!AF76*Законод!$N$13,IF(B71="Лікар-педіатр",AB76*Законод!$J$13+'01_Доходи'!AC76*Законод!$K$13,IF(B71="Лікар-терапевт",'01_Доходи'!AD76*Законод!$L$13+'01_Доходи'!AE76*Законод!$M$13+'01_Доходи'!AF76*Законод!$N$13,0)))</f>
        <v>0</v>
      </c>
      <c r="AR76" s="185">
        <f>SUM(AN76:AQ76)</f>
        <v>0</v>
      </c>
    </row>
    <row r="77" spans="1:44" s="166" customFormat="1" ht="30" customHeight="1" x14ac:dyDescent="0.3">
      <c r="A77" s="172"/>
      <c r="B77" s="781"/>
      <c r="C77" s="784"/>
      <c r="D77" s="787"/>
      <c r="E77" s="790"/>
      <c r="F77" s="186" t="str">
        <f>IF(B71="Лікар-педіатр",Законод!$E$18,IF(B71="Лікар загальної практики - сімейний лікар",Законод!$E$22,IF(B71="Лікар-терапевт",Законод!$E$26,"х")))</f>
        <v>х</v>
      </c>
      <c r="G77" s="750" t="s">
        <v>157</v>
      </c>
      <c r="H77" s="751"/>
      <c r="I77" s="751"/>
      <c r="J77" s="751"/>
      <c r="K77" s="752"/>
      <c r="L77" s="171">
        <f>IF(B71="Лікар загальної практики - сімейний лікар",IF(L75&lt;Законод!$C$23,0,(IF(AND(L75&gt;=Законод!$E$23,L75&lt;=Законод!$E$24),L75-Законод!$C$23,IF('01_Доходи'!L75&gt;=Законод!$F$23,Законод!$E$25,0)))),IF(B71="Лікар-педіатр",IF(L75&lt;Законод!$C$19,0,(IF(AND(L75&gt;=Законод!$E$19,L75&lt;=Законод!$E$20),L75-Законод!$C$19,IF('01_Доходи'!L75&gt;=Законод!$F$19,Законод!$E$21,0)))),IF(B71="Лікар-терапевт",IF(L75&lt;Законод!$C$27,0,(IF(AND(L75&gt;=Законод!$E$27,L75&lt;=Законод!$E$28),L75-Законод!$C$27,IF('01_Доходи'!L75&gt;=Законод!$F$27,Законод!$E$29,0)))),0)))</f>
        <v>0</v>
      </c>
      <c r="M77" s="770"/>
      <c r="N77" s="750" t="s">
        <v>157</v>
      </c>
      <c r="O77" s="751"/>
      <c r="P77" s="751"/>
      <c r="Q77" s="751"/>
      <c r="R77" s="752"/>
      <c r="S77" s="171">
        <f>IF(B71="Лікар загальної практики - сімейний лікар",IF(S75&lt;Законод!$C$23,0,(IF(AND(S75&gt;=Законод!$E$23,S75&lt;=Законод!$E$24),S75-Законод!$C$23,IF('01_Доходи'!S75&gt;=Законод!$F$23,Законод!$E$25,0)))),IF(B71="Лікар-педіатр",IF(S75&lt;Законод!$C$19,0,(IF(AND(S75&gt;=Законод!$E$19,S75&lt;=Законод!$E$20),S75-Законод!$C$19,IF('01_Доходи'!S75&gt;=Законод!$F$19,Законод!$E$21,0)))),IF(B71="Лікар-терапевт",IF(S75&lt;Законод!$C$27,0,(IF(AND(S75&gt;=Законод!$E$27,S75&lt;=Законод!$E$28),S75-Законод!$C$27,IF('01_Доходи'!S75&gt;=Законод!$F$27,Законод!$E$29,0)))),0)))</f>
        <v>0</v>
      </c>
      <c r="T77" s="770"/>
      <c r="U77" s="750" t="s">
        <v>157</v>
      </c>
      <c r="V77" s="751"/>
      <c r="W77" s="751"/>
      <c r="X77" s="751"/>
      <c r="Y77" s="752"/>
      <c r="Z77" s="171">
        <f>IF(B71="Лікар загальної практики - сімейний лікар",IF(Z75&lt;Законод!$C$23,0,(IF(AND(Z75&gt;=Законод!$E$23,Z75&lt;=Законод!$E$24),Z75-Законод!$C$23,IF('01_Доходи'!Z75&gt;=Законод!$F$23,Законод!$E$25,0)))),IF(B71="Лікар-педіатр",IF(Z75&lt;Законод!$C$19,0,(IF(AND(Z75&gt;=Законод!$E$19,Z75&lt;=Законод!$E$20),Z75-Законод!$C$19,IF('01_Доходи'!Z75&gt;=Законод!$F$19,Законод!$E$21,0)))),IF(B71="Лікар-терапевт",IF(Z75&lt;Законод!$C$27,0,(IF(AND(Z75&gt;=Законод!$E$27,Z75&lt;=Законод!$E$28),Z75-Законод!$C$27,IF('01_Доходи'!Z75&gt;=Законод!$F$27,Законод!$E$29,0)))),0)))</f>
        <v>0</v>
      </c>
      <c r="AA77" s="770"/>
      <c r="AB77" s="750" t="s">
        <v>157</v>
      </c>
      <c r="AC77" s="751"/>
      <c r="AD77" s="751"/>
      <c r="AE77" s="751"/>
      <c r="AF77" s="752"/>
      <c r="AG77" s="171">
        <f>IF(B71="Лікар загальної практики - сімейний лікар",IF(S75&lt;Законод!$C$23,0,(IF(AND(AG75&gt;=Законод!$E$23,AG75&lt;=Законод!$E$24),AG75-Законод!$C$23,IF('01_Доходи'!AG75&gt;=Законод!$F$23,Законод!$E$25,0)))),IF(B71="Лікар-педіатр",IF(AG75&lt;Законод!$C$19,0,(IF(AND(AG75&gt;=Законод!$E$19,AG75&lt;=Законод!$E$20),AG75-Законод!$C$19,IF('01_Доходи'!AG75&gt;=Законод!$F$19,Законод!$E$21,0)))),IF(B71="Лікар-терапевт",IF(AG75&lt;Законод!$C$27,0,(IF(AND(AG75&gt;=Законод!$E$27,AG75&lt;=Законод!$E$28),AG75-Законод!$C$27,IF('01_Доходи'!AG75&gt;=Законод!$F$27,Законод!$E$29,0)))),0)))</f>
        <v>0</v>
      </c>
      <c r="AH77" s="773"/>
      <c r="AI77" s="176"/>
      <c r="AJ77" s="764"/>
      <c r="AK77" s="767"/>
      <c r="AL77" s="767"/>
      <c r="AM77" s="798" t="s">
        <v>176</v>
      </c>
      <c r="AN77" s="544">
        <f>IF(B71="Лікар загальної практики - сімейний лікар",L77*Законод!$E$30,IF(B71="Лікар-педіатр",L77*Законод!$E$30,IF(B71="Лікар-терапевт",L77*Законод!$E$30,0)))</f>
        <v>0</v>
      </c>
      <c r="AO77" s="544">
        <f>IF(B71="Лікар загальної практики - сімейний лікар",S77*Законод!$E$47,IF(B71="Лікар-педіатр",S77*Законод!$E$47,IF(B71="Лікар-терапевт",S77*Законод!$E$47,0)))</f>
        <v>0</v>
      </c>
      <c r="AP77" s="544">
        <f>IF(B71="Лікар загальної практики - сімейний лікар",Z77*Законод!$E$64,IF(B71="Лікар-педіатр",Z77*Законод!$E$64,IF(B71="Лікар-терапевт",Z77*Законод!$E$64,0)))</f>
        <v>0</v>
      </c>
      <c r="AQ77" s="544">
        <f>IF(B71="Лікар загальної практики - сімейний лікар",AG77*Законод!$E$81,IF(B71="Лікар-педіатр",AG77*Законод!$E$81,IF(B71="Лікар-терапевт",AG77*Законод!$E$81,0)))</f>
        <v>0</v>
      </c>
      <c r="AR77" s="185">
        <f>SUM(AN77:AQ77)</f>
        <v>0</v>
      </c>
    </row>
    <row r="78" spans="1:44" s="67" customFormat="1" ht="28.15" customHeight="1" x14ac:dyDescent="0.25">
      <c r="A78" s="172"/>
      <c r="B78" s="781"/>
      <c r="C78" s="784"/>
      <c r="D78" s="787"/>
      <c r="E78" s="790"/>
      <c r="F78" s="186" t="str">
        <f>IF(B71="Лікар-педіатр",Законод!$F$18,IF(B71="Лікар загальної практики - сімейний лікар",Законод!$F$22,IF(B71="Лікар-терапевт",Законод!$F$26,"х")))</f>
        <v>х</v>
      </c>
      <c r="G78" s="750" t="s">
        <v>157</v>
      </c>
      <c r="H78" s="751"/>
      <c r="I78" s="751"/>
      <c r="J78" s="751"/>
      <c r="K78" s="752"/>
      <c r="L78" s="171">
        <f>IF(B71="Лікар загальної практики - сімейний лікар",IF(L75&lt;Законод!$C$23,0,(IF(AND(L75&gt;=Законод!$F$23,L75&lt;=Законод!$F$24),L75-Законод!$E$24,IF('01_Доходи'!L75&gt;=Законод!$G$23,Законод!$F$25,0)))),IF(B71="Лікар-педіатр",IF(L75&lt;Законод!$C$19,0,(IF(AND(L75&gt;=Законод!$F$19,L75&lt;=Законод!$F$20),L75-Законод!$E$20,IF('01_Доходи'!L75&gt;=Законод!$G$19,Законод!$F$21,0)))),IF(B71="Лікар-терапевт",IF(L75&lt;Законод!$C$27,0,(IF(AND(L75&gt;=Законод!$F$27,L75&lt;=Законод!$F$28),L75-Законод!$E$28,IF('01_Доходи'!L75&gt;=Законод!$G$27,Законод!$F$29,0)))),0)))</f>
        <v>0</v>
      </c>
      <c r="M78" s="770"/>
      <c r="N78" s="750" t="s">
        <v>157</v>
      </c>
      <c r="O78" s="751"/>
      <c r="P78" s="751"/>
      <c r="Q78" s="751"/>
      <c r="R78" s="752"/>
      <c r="S78" s="171">
        <f>IF(B71="Лікар загальної практики - сімейний лікар",IF(S75&lt;Законод!$C$23,0,(IF(AND(S75&gt;=Законод!$F$23,S75&lt;=Законод!$F$24),S75-Законод!$E$24,IF('01_Доходи'!S75&gt;=Законод!$G$23,Законод!$F$25,0)))),IF(B71="Лікар-педіатр",IF(S75&lt;Законод!$C$19,0,(IF(AND(S75&gt;=Законод!$F$19,S75&lt;=Законод!$F$20),S75-Законод!$E$20,IF('01_Доходи'!S75&gt;=Законод!$G$19,Законод!$F$21,0)))),IF(B71="Лікар-терапевт",IF(S75&lt;Законод!$C$27,0,(IF(AND(S75&gt;=Законод!$F$27,S75&lt;=Законод!$F$28),S75-Законод!$E$28,IF('01_Доходи'!S75&gt;=Законод!$G$27,Законод!$F$29,0)))),0)))</f>
        <v>0</v>
      </c>
      <c r="T78" s="770"/>
      <c r="U78" s="750" t="s">
        <v>157</v>
      </c>
      <c r="V78" s="751"/>
      <c r="W78" s="751"/>
      <c r="X78" s="751"/>
      <c r="Y78" s="752"/>
      <c r="Z78" s="171">
        <f>IF(B71="Лікар загальної практики - сімейний лікар",IF(Z75&lt;Законод!$C$23,0,(IF(AND(Z75&gt;=Законод!$F$23,Z75&lt;=Законод!$F$24),Z75-Законод!$E$24,IF('01_Доходи'!Z75&gt;=Законод!$G$23,Законод!$F$25,0)))),IF(B71="Лікар-педіатр",IF(Z75&lt;Законод!$C$19,0,(IF(AND(Z75&gt;=Законод!$F$19,Z75&lt;=Законод!$F$20),Z75-Законод!$E$20,IF('01_Доходи'!Z75&gt;=Законод!$G$19,Законод!$F$21,0)))),IF(B71="Лікар-терапевт",IF(Z75&lt;Законод!$C$27,0,(IF(AND(Z75&gt;=Законод!$F$27,Z75&lt;=Законод!$F$28),Z75-Законод!$E$28,IF('01_Доходи'!Z75&gt;=Законод!$G$27,Законод!$F$29,0)))),0)))</f>
        <v>0</v>
      </c>
      <c r="AA78" s="770"/>
      <c r="AB78" s="750" t="s">
        <v>157</v>
      </c>
      <c r="AC78" s="751"/>
      <c r="AD78" s="751"/>
      <c r="AE78" s="751"/>
      <c r="AF78" s="752"/>
      <c r="AG78" s="171">
        <f>IF(B71="Лікар загальної практики - сімейний лікар",IF(AG75&lt;Законод!$C$23,0,(IF(AND(AG75&gt;=Законод!$F$23,AG75&lt;=Законод!$F$24),AG75-Законод!$E$24,IF('01_Доходи'!AG75&gt;=Законод!$G$23,Законод!$F$25,0)))),IF(B71="Лікар-педіатр",IF(AG75&lt;Законод!$C$19,0,(IF(AND(AG75&gt;=Законод!$F$19,AG75&lt;=Законод!$F$20),AG75-Законод!$E$20,IF('01_Доходи'!AG75&gt;=Законод!$G$19,Законод!$F$21,0)))),IF(B71="Лікар-терапевт",IF(AG75&lt;Законод!$C$27,0,(IF(AND(AG75&gt;=Законод!$F$27,AG75&lt;=Законод!$F$28),AG75-Законод!$E$28,IF('01_Доходи'!AG75&gt;=Законод!$G$27,Законод!$F$29,0)))),0)))</f>
        <v>0</v>
      </c>
      <c r="AH78" s="773"/>
      <c r="AI78" s="176"/>
      <c r="AJ78" s="764"/>
      <c r="AK78" s="767"/>
      <c r="AL78" s="767"/>
      <c r="AM78" s="799"/>
      <c r="AN78" s="544">
        <f>IF(B71="Лікар загальної практики - сімейний лікар",L78*Законод!$F$30,IF(B71="Лікар-педіатр",L78*Законод!$F$30,IF(B71="Лікар-терапевт",L78*Законод!$F$30,0)))</f>
        <v>0</v>
      </c>
      <c r="AO78" s="544">
        <f>IF(B71="Лікар загальної практики - сімейний лікар",S78*Законод!$F$47,IF(B71="Лікар-педіатр",S78*Законод!$F$47,IF(B71="Лікар-терапевт",S78*Законод!$F$47,0)))</f>
        <v>0</v>
      </c>
      <c r="AP78" s="544">
        <f>IF(B71="Лікар загальної практики - сімейний лікар",Z78*Законод!$F$64,IF(B71="Лікар-педіатр",Z78*Законод!$F$64,IF(B71="Лікар-терапевт",Z78*Законод!$F$64,0)))</f>
        <v>0</v>
      </c>
      <c r="AQ78" s="544">
        <f>IF(B71="Лікар загальної практики - сімейний лікар",AG78*Законод!$F$81,IF(B71="Лікар-педіатр",AG78*Законод!$F$81,IF(B71="Лікар-терапевт",AG78*Законод!$F$81,0)))</f>
        <v>0</v>
      </c>
      <c r="AR78" s="185">
        <f>SUM(AN78:AQ78)</f>
        <v>0</v>
      </c>
    </row>
    <row r="79" spans="1:44" s="103" customFormat="1" ht="31.15" customHeight="1" x14ac:dyDescent="0.25">
      <c r="A79" s="172"/>
      <c r="B79" s="781"/>
      <c r="C79" s="784"/>
      <c r="D79" s="787"/>
      <c r="E79" s="790"/>
      <c r="F79" s="186" t="str">
        <f>IF(B71="Лікар-педіатр",Законод!$G$18,IF(B71="Лікар загальної практики - сімейний лікар",Законод!$G$22,IF(B71="Лікар-терапевт",Законод!$G$26,"х")))</f>
        <v>х</v>
      </c>
      <c r="G79" s="750" t="s">
        <v>157</v>
      </c>
      <c r="H79" s="751"/>
      <c r="I79" s="751"/>
      <c r="J79" s="751"/>
      <c r="K79" s="752"/>
      <c r="L79" s="171">
        <f>IF(B71="Лікар загальної практики - сімейний лікар",IF(L75&lt;Законод!$C$23,0,(IF(AND(L75&gt;=Законод!$G$23,L75&lt;=Законод!$G$24),L75-Законод!$F$24,IF('01_Доходи'!L75&gt;=Законод!$H$23,Законод!$G$25,0)))),IF(B71="Лікар-педіатр",IF(L75&lt;Законод!$C$19,0,(IF(AND(L75&gt;=Законод!$G$19,L75&lt;=Законод!$G$20),L75-Законод!$F$20,IF('01_Доходи'!L75&gt;=Законод!$H$19,Законод!$G$21,0)))),IF(B71="Лікар-терапевт",IF(L75&lt;Законод!$C$27,0,(IF(AND(L75&gt;=Законод!$G$27,L75&lt;=Законод!$G$28),L75-Законод!$F$28,IF('01_Доходи'!L75&gt;=Законод!$H$27,Законод!$G$29,0)))),0)))</f>
        <v>0</v>
      </c>
      <c r="M79" s="770"/>
      <c r="N79" s="750" t="s">
        <v>157</v>
      </c>
      <c r="O79" s="751"/>
      <c r="P79" s="751"/>
      <c r="Q79" s="751"/>
      <c r="R79" s="752"/>
      <c r="S79" s="171">
        <f>IF(B71="Лікар загальної практики - сімейний лікар",IF(S75&lt;Законод!$C$23,0,(IF(AND(S75&gt;=Законод!$G$23,S75&lt;=Законод!$G$24),S75-Законод!$F$24,IF('01_Доходи'!S75&gt;=Законод!$H$23,Законод!$G$25,0)))),IF(B71="Лікар-педіатр",IF(S75&lt;Законод!$C$19,0,(IF(AND(S75&gt;=Законод!$G$19,S75&lt;=Законод!$G$20),S75-Законод!$F$20,IF('01_Доходи'!S75&gt;=Законод!$H$19,Законод!$G$21,0)))),IF(B71="Лікар-терапевт",IF(S75&lt;Законод!$C$27,0,(IF(AND(S75&gt;=Законод!$G$27,S75&lt;=Законод!$G$28),S75-Законод!$F$28,IF('01_Доходи'!S75&gt;=Законод!$H$27,Законод!$G$29,0)))),0)))</f>
        <v>0</v>
      </c>
      <c r="T79" s="770"/>
      <c r="U79" s="750" t="s">
        <v>157</v>
      </c>
      <c r="V79" s="751"/>
      <c r="W79" s="751"/>
      <c r="X79" s="751"/>
      <c r="Y79" s="752"/>
      <c r="Z79" s="171">
        <f>IF(B71="Лікар загальної практики - сімейний лікар",IF(Z75&lt;Законод!$C$23,0,(IF(AND(Z75&gt;=Законод!$G$23,Z75&lt;=Законод!$G$24),Z75-Законод!$F$24,IF('01_Доходи'!Z75&gt;=Законод!$H$23,Законод!$G$25,0)))),IF(B71="Лікар-педіатр",IF(Z75&lt;Законод!$C$19,0,(IF(AND(Z75&gt;=Законод!$G$19,Z75&lt;=Законод!$G$20),Z75-Законод!$F$20,IF('01_Доходи'!Z75&gt;=Законод!$H$19,Законод!$G$21,0)))),IF(B71="Лікар-терапевт",IF(Z75&lt;Законод!$C$27,0,(IF(AND(Z75&gt;=Законод!$G$27,Z75&lt;=Законод!$G$28),Z75-Законод!$F$28,IF('01_Доходи'!Z75&gt;=Законод!$H$27,Законод!$G$29,0)))),0)))</f>
        <v>0</v>
      </c>
      <c r="AA79" s="770"/>
      <c r="AB79" s="750" t="s">
        <v>157</v>
      </c>
      <c r="AC79" s="751"/>
      <c r="AD79" s="751"/>
      <c r="AE79" s="751"/>
      <c r="AF79" s="752"/>
      <c r="AG79" s="171">
        <f>IF(B71="Лікар загальної практики - сімейний лікар",IF(AG75&lt;Законод!$C$23,0,(IF(AND(AG75&gt;=Законод!$G$23,AG75&lt;=Законод!$G$24),AG75-Законод!$F$24,IF('01_Доходи'!AG75&gt;=Законод!$H$23,Законод!$G$25,0)))),IF(B71="Лікар-педіатр",IF(AG75&lt;Законод!$C$19,0,(IF(AND(AG75&gt;=Законод!$G$19,AG75&lt;=Законод!$G$20),AG75-Законод!$F$20,IF('01_Доходи'!AG75&gt;=Законод!$H$19,Законод!$G$21,0)))),IF(B71="Лікар-терапевт",IF(AG75&lt;Законод!$C$27,0,(IF(AND(AG75&gt;=Законод!$G$27,AG75&lt;=Законод!$G$28),AG75-Законод!$F$28,IF('01_Доходи'!AG75&gt;=Законод!$H$27,Законод!$G$29,0)))),0)))</f>
        <v>0</v>
      </c>
      <c r="AH79" s="773"/>
      <c r="AI79" s="176"/>
      <c r="AJ79" s="764"/>
      <c r="AK79" s="767"/>
      <c r="AL79" s="767"/>
      <c r="AM79" s="799"/>
      <c r="AN79" s="544">
        <f>IF(B71="Лікар загальної практики - сімейний лікар",L79*Законод!$G$39,IF(B71="Лікар-педіатр",L79*Законод!$G$30,IF(B71="Лікар-терапевт",L79*Законод!$G$30,0)))</f>
        <v>0</v>
      </c>
      <c r="AO79" s="544">
        <f>IF(B71="Лікар загальної практики - сімейний лікар",S79*Законод!$G$47,IF(B71="Лікар-педіатр",S79*Законод!$G$47,IF(B71="Лікар-терапевт",S79*Законод!$G$47,0)))</f>
        <v>0</v>
      </c>
      <c r="AP79" s="544">
        <f>IF(B71="Лікар загальної практики - сімейний лікар",Z79*Законод!$G$64,IF(B71="Лікар-педіатр",Z79*Законод!$G$64,IF(B71="Лікар-терапевт",Z79*Законод!$G$64,0)))</f>
        <v>0</v>
      </c>
      <c r="AQ79" s="544">
        <f>IF(B71="Лікар загальної практики - сімейний лікар",AG79*Законод!$G$81,IF(B71="Лікар-педіатр",AG79*Законод!$G$81,IF(B71="Лікар-терапевт",AG79*Законод!$G$81,0)))</f>
        <v>0</v>
      </c>
      <c r="AR79" s="185">
        <f t="shared" ref="AR79" si="6">SUM(AN79:AQ79)</f>
        <v>0</v>
      </c>
    </row>
    <row r="80" spans="1:44" s="67" customFormat="1" ht="31.9" customHeight="1" x14ac:dyDescent="0.25">
      <c r="A80" s="172"/>
      <c r="B80" s="781"/>
      <c r="C80" s="784"/>
      <c r="D80" s="787"/>
      <c r="E80" s="790"/>
      <c r="F80" s="186" t="str">
        <f>IF(B71="Лікар-педіатр",Законод!$H$18,IF(B71="Лікар загальної практики - сімейний лікар",Законод!$H$22,IF(B71="Лікар-терапевт",Законод!$H$26,"х")))</f>
        <v>х</v>
      </c>
      <c r="G80" s="750" t="s">
        <v>157</v>
      </c>
      <c r="H80" s="751"/>
      <c r="I80" s="751"/>
      <c r="J80" s="751"/>
      <c r="K80" s="752"/>
      <c r="L80" s="171">
        <f>IF(B71="Лікар загальної практики - сімейний лікар",IF(L75&lt;Законод!$C$23,0,(IF(AND(L75&gt;=Законод!$H$23,L75&lt;=Законод!$H$24),L75-Законод!$G$24,IF('01_Доходи'!L75&gt;=Законод!$I$23,Законод!$H$25,0)))),IF(B71="Лікар-педіатр",IF(L75&lt;Законод!$C$19,0,(IF(AND(L75&gt;=Законод!$H$19,L75&lt;=Законод!$H$20),L75-Законод!$G$20,IF('01_Доходи'!L75&gt;=Законод!$I$19,Законод!$H$21,0)))),IF(B71="Лікар-терапевт",IF(L75&lt;Законод!$C$27,0,(IF(AND(L75&gt;=Законод!$H$27,L75&lt;=Законод!$H$28),L75-Законод!$G$28,IF(L75&gt;=Законод!$I$27,Законод!$H$29,0)))),0)))</f>
        <v>0</v>
      </c>
      <c r="M80" s="770"/>
      <c r="N80" s="750" t="s">
        <v>157</v>
      </c>
      <c r="O80" s="751"/>
      <c r="P80" s="751"/>
      <c r="Q80" s="751"/>
      <c r="R80" s="752"/>
      <c r="S80" s="171">
        <f>IF(B71="Лікар загальної практики - сімейний лікар",IF(S75&lt;Законод!$C$23,0,(IF(AND(S75&gt;=Законод!$H$23,S75&lt;=Законод!$H$24),S75-Законод!$G$24,IF('01_Доходи'!S75&gt;=Законод!$I$23,Законод!$H$25,0)))),IF(B71="Лікар-педіатр",IF(S75&lt;Законод!$C$19,0,(IF(AND(S75&gt;=Законод!$H$19,S75&lt;=Законод!$H$20),S75-Законод!$G$20,IF('01_Доходи'!S75&gt;=Законод!$I$19,Законод!$H$21,0)))),IF(B71="Лікар-терапевт",IF(S75&lt;Законод!$C$27,0,(IF(AND(S75&gt;=Законод!$H$27,S75&lt;=Законод!$H$28),S75-Законод!$G$28,IF(S75&gt;=Законод!$I$27,Законод!$H$29,0)))),0)))</f>
        <v>0</v>
      </c>
      <c r="T80" s="770"/>
      <c r="U80" s="750" t="s">
        <v>157</v>
      </c>
      <c r="V80" s="751"/>
      <c r="W80" s="751"/>
      <c r="X80" s="751"/>
      <c r="Y80" s="752"/>
      <c r="Z80" s="171">
        <f>IF(B71="Лікар загальної практики - сімейний лікар",IF(Z75&lt;Законод!$C$23,0,(IF(AND(Z75&gt;=Законод!$H$23,Z75&lt;=Законод!$H$24),Z75-Законод!$G$24,IF('01_Доходи'!Z75&gt;=Законод!$I$23,Законод!$H$25,0)))),IF(B71="Лікар-педіатр",IF(Z75&lt;Законод!$C$19,0,(IF(AND(Z75&gt;=Законод!$H$19,Z75&lt;=Законод!$H$20),Z75-Законод!$G$20,IF('01_Доходи'!Z75&gt;=Законод!$I$19,Законод!$H$21,0)))),IF(B71="Лікар-терапевт",IF(Z75&lt;Законод!$C$27,0,(IF(AND(Z75&gt;=Законод!$H$27,Z75&lt;=Законод!$H$28),Z75-Законод!$G$28,IF(Z75&gt;=Законод!$I$27,Законод!$H$29,0)))),0)))</f>
        <v>0</v>
      </c>
      <c r="AA80" s="770"/>
      <c r="AB80" s="750" t="s">
        <v>157</v>
      </c>
      <c r="AC80" s="751"/>
      <c r="AD80" s="751"/>
      <c r="AE80" s="751"/>
      <c r="AF80" s="752"/>
      <c r="AG80" s="171">
        <f>IF(B71="Лікар загальної практики - сімейний лікар",IF(AG75&lt;Законод!$C$23,0,(IF(AND(AG75&gt;=Законод!$H$23,AG75&lt;=Законод!$H$24),AG75-Законод!$G$24,IF('01_Доходи'!AG75&gt;=Законод!$I$23,Законод!$H$25,0)))),IF(B71="Лікар-педіатр",IF(AG75&lt;Законод!$C$19,0,(IF(AND(AG75&gt;=Законод!$H$19,AG75&lt;=Законод!$H$20),AG75-Законод!$G$20,IF('01_Доходи'!AG75&gt;=Законод!$I$19,Законод!$H$21,0)))),IF(B71="Лікар-терапевт",IF(AG75&lt;Законод!$C$27,0,(IF(AND(AG75&gt;=Законод!$H$27,AG75&lt;=Законод!$H$28),AG75-Законод!$G$28,IF(AG75&gt;=Законод!$I$27,Законод!$H$29,0)))),0)))</f>
        <v>0</v>
      </c>
      <c r="AH80" s="773"/>
      <c r="AI80" s="176"/>
      <c r="AJ80" s="764"/>
      <c r="AK80" s="767"/>
      <c r="AL80" s="767"/>
      <c r="AM80" s="799"/>
      <c r="AN80" s="544">
        <f>IF(B71="Лікар загальної практики - сімейний лікар",L80*Законод!$H$30,IF(B71="Лікар-педіатр",L80*Законод!$H$30,IF(B71="Лікар-терапевт",L80*Законод!$H$30,0)))</f>
        <v>0</v>
      </c>
      <c r="AO80" s="544">
        <f>IF(B71="Лікар загальної практики - сімейний лікар",S80*Законод!$H$47,IF(B71="Лікар-педіатр",S80*Законод!$H$47,IF(B71="Лікар-терапевт",S80*Законод!$H$47,0)))</f>
        <v>0</v>
      </c>
      <c r="AP80" s="544">
        <f>IF(B71="Лікар загальної практики - сімейний лікар",Z80*Законод!$H$64,IF(B71="Лікар-педіатр",Z80*Законод!$H$64,IF(B71="Лікар-терапевт",Z80*Законод!$H$64,0)))</f>
        <v>0</v>
      </c>
      <c r="AQ80" s="544">
        <f>IF(B71="Лікар загальної практики - сімейний лікар",AG80*Законод!$H$81,IF(B71="Лікар-педіатр",AG80*Законод!$H$81,IF(B71="Лікар-терапевт",AG80*Законод!$H$81,0)))</f>
        <v>0</v>
      </c>
      <c r="AR80" s="185">
        <f>SUM(AN80:AQ80)</f>
        <v>0</v>
      </c>
    </row>
    <row r="81" spans="1:44" s="67" customFormat="1" ht="45" customHeight="1" x14ac:dyDescent="0.25">
      <c r="A81" s="172"/>
      <c r="B81" s="781"/>
      <c r="C81" s="784"/>
      <c r="D81" s="787"/>
      <c r="E81" s="790"/>
      <c r="F81" s="186" t="str">
        <f>IF(B71="Лікар-педіатр",Законод!$I$18,IF(B71="Лікар загальної практики - сімейний лікар",Законод!$I$22,IF(B71="Лікар-терапевт",Законод!$I$26,"х")))</f>
        <v>х</v>
      </c>
      <c r="G81" s="750" t="s">
        <v>157</v>
      </c>
      <c r="H81" s="751"/>
      <c r="I81" s="751"/>
      <c r="J81" s="751"/>
      <c r="K81" s="752"/>
      <c r="L81" s="171">
        <f>IF(B71="Лікар загальної практики - сімейний лікар",IF(L75&lt;Законод!$C$23,0,(IF(AND(L75&gt;=Законод!$I$23,L75&lt;=Законод!$I$24),L75-Законод!$H$24,IF('01_Доходи'!L75&gt;=Законод!$I$23,Законод!$I$25,0)))),IF(B71="Лікар-педіатр",IF(L75&lt;Законод!$C$19,0,(IF(AND(L75&gt;=Законод!$I$19,L75&lt;=Законод!$I$20),L75-Законод!$H$20,IF('01_Доходи'!L75&gt;=Законод!$I$19,Законод!$H$21,0)))),IF(B71="Лікар-терапевт",IF(L75&lt;Законод!$C$27,0,(IF(AND(L75&gt;=Законод!$I$27,L75&lt;=Законод!$I$28),L75-Законод!$H$28,IF('01_Доходи'!L75&gt;=Законод!$I$27,Законод!$H$29,0)))),0)))</f>
        <v>0</v>
      </c>
      <c r="M81" s="770"/>
      <c r="N81" s="750" t="s">
        <v>157</v>
      </c>
      <c r="O81" s="751"/>
      <c r="P81" s="751"/>
      <c r="Q81" s="751"/>
      <c r="R81" s="752"/>
      <c r="S81" s="171">
        <f>IF(B71="Лікар загальної практики - сімейний лікар",IF(S75&lt;Законод!$C$23,0,(IF(AND(S75&gt;=Законод!$I$23,S75&lt;=Законод!$I$24),S75-Законод!$H$24,IF('01_Доходи'!S75&gt;=Законод!$I$23,Законод!$I$25,0)))),IF(B71="Лікар-педіатр",IF(S75&lt;Законод!$C$19,0,(IF(AND(S75&gt;=Законод!$I$19,S75&lt;=Законод!$I$20),S75-Законод!$H$20,IF('01_Доходи'!S75&gt;=Законод!$I$19,Законод!$H$21,0)))),IF(B71="Лікар-терапевт",IF(S75&lt;Законод!$C$27,0,(IF(AND(S75&gt;=Законод!$I$27,S75&lt;=Законод!$I$28),S75-Законод!$H$28,IF('01_Доходи'!S75&gt;=Законод!$I$27,Законод!$H$29,0)))),0)))</f>
        <v>0</v>
      </c>
      <c r="T81" s="770"/>
      <c r="U81" s="750" t="s">
        <v>157</v>
      </c>
      <c r="V81" s="751"/>
      <c r="W81" s="751"/>
      <c r="X81" s="751"/>
      <c r="Y81" s="752"/>
      <c r="Z81" s="171">
        <f>IF(B71="Лікар загальної практики - сімейний лікар",IF(Z75&lt;Законод!$C$23,0,(IF(AND(Z75&gt;=Законод!$I$23,Z75&lt;=Законод!$I$24),Z75-Законод!$H$24,IF('01_Доходи'!Z75&gt;=Законод!$I$23,Законод!$I$25,0)))),IF(B71="Лікар-педіатр",IF(Z75&lt;Законод!$C$19,0,(IF(AND(Z75&gt;=Законод!$I$19,Z75&lt;=Законод!$I$20),Z75-Законод!$H$20,IF('01_Доходи'!Z75&gt;=Законод!$I$19,Законод!$H$21,0)))),IF(B71="Лікар-терапевт",IF(Z75&lt;Законод!$C$27,0,(IF(AND(Z75&gt;=Законод!$I$27,Z75&lt;=Законод!$I$28),Z75-Законод!$H$28,IF('01_Доходи'!Z75&gt;=Законод!$I$27,Законод!$H$29,0)))),0)))</f>
        <v>0</v>
      </c>
      <c r="AA81" s="770"/>
      <c r="AB81" s="750" t="s">
        <v>157</v>
      </c>
      <c r="AC81" s="751"/>
      <c r="AD81" s="751"/>
      <c r="AE81" s="751"/>
      <c r="AF81" s="752"/>
      <c r="AG81" s="171">
        <f>IF(B71="Лікар загальної практики - сімейний лікар",IF(AG75&lt;Законод!$C$23,0,(IF(AND(AG75&gt;=Законод!$I$23,AG75&lt;=Законод!$I$24),AG75-Законод!$H$24,IF('01_Доходи'!AG75&gt;=Законод!$I$23,Законод!$I$25,0)))),IF(B71="Лікар-педіатр",IF(AG75&lt;Законод!$C$19,0,(IF(AND(AG75&gt;=Законод!$I$19,AG75&lt;=Законод!$I$20),AG75-Законод!$H$20,IF('01_Доходи'!AG75&gt;=Законод!$I$19,Законод!$H$21,0)))),IF(B71="Лікар-терапевт",IF(AG75&lt;Законод!$C$27,0,(IF(AND(AG75&gt;=Законод!$I$27,AG75&lt;=Законод!$I$28),AG75-Законод!$H$28,IF('01_Доходи'!AG75&gt;=Законод!$I$27,Законод!$H$29,0)))),0)))</f>
        <v>0</v>
      </c>
      <c r="AH81" s="773"/>
      <c r="AI81" s="176"/>
      <c r="AJ81" s="764"/>
      <c r="AK81" s="767"/>
      <c r="AL81" s="767"/>
      <c r="AM81" s="799"/>
      <c r="AN81" s="544">
        <f>IF(B71="Лікар загальної практики - сімейний лікар",L81*Законод!$I$30,IF(B71="Лікар-педіатр",L81*Законод!$I$30,IF(B71="Лікар-терапевт",L81*Законод!$I$30,0)))</f>
        <v>0</v>
      </c>
      <c r="AO81" s="544">
        <f>IF(B71="Лікар загальної практики - сімейний лікар",S81*Законод!$I$47,IF(B71="Лікар-педіатр",S81*Законод!$I$47,IF(B71="Лікар-терапевт",S81*Законод!$I$47,0)))</f>
        <v>0</v>
      </c>
      <c r="AP81" s="544">
        <f>IF(B71="Лікар загальної практики - сімейний лікар",Z81*Законод!$I$64,IF(B71="Лікар-педіатр",Z81*Законод!$I$64,IF(B71="Лікар-терапевт",Z81*Законод!$I$64,0)))</f>
        <v>0</v>
      </c>
      <c r="AQ81" s="544">
        <f>IF(B71="Лікар загальної практики - сімейний лікар",AG81*Законод!$I$81,IF(B71="Лікар-педіатр",AG81*Законод!$I$81,IF(B71="Лікар-терапевт",AG81*Законод!$I$81,0)))</f>
        <v>0</v>
      </c>
      <c r="AR81" s="185">
        <f>SUM(AN81:AQ81)</f>
        <v>0</v>
      </c>
    </row>
    <row r="82" spans="1:44" s="67" customFormat="1" ht="21" customHeight="1" thickBot="1" x14ac:dyDescent="0.3">
      <c r="A82" s="187"/>
      <c r="B82" s="782"/>
      <c r="C82" s="785"/>
      <c r="D82" s="788"/>
      <c r="E82" s="791"/>
      <c r="F82" s="660" t="str">
        <f>IF(B71="Лікар-педіатр",Законод!$J$18,IF(B71="Лікар загальної практики - сімейний лікар",Законод!$J$22,IF(B71="Лікар-терапевт",Законод!$J$22,"х")))</f>
        <v>х</v>
      </c>
      <c r="G82" s="747" t="s">
        <v>157</v>
      </c>
      <c r="H82" s="748"/>
      <c r="I82" s="748"/>
      <c r="J82" s="748"/>
      <c r="K82" s="749"/>
      <c r="L82" s="171">
        <f>IF(B71="Лікар загальної практики - сімейний лікар",IF(L75&gt;=Законод!$J$23,'01_Доходи'!L75-('01_Доходи'!L76+'01_Доходи'!L77+'01_Доходи'!L78+'01_Доходи'!L79+'01_Доходи'!L80+'01_Доходи'!L81),0),IF(B71="Лікар-педіатр",IF(L75&gt;=Законод!$J$19,'01_Доходи'!L75-('01_Доходи'!L76+'01_Доходи'!L77+'01_Доходи'!L78+'01_Доходи'!L79+'01_Доходи'!L80+'01_Доходи'!L81),0),IF(B71="Лікар-терапевт",IF('01_Доходи'!L75&gt;=Законод!$J$27,L75-Законод!$I$28,0),0)))</f>
        <v>0</v>
      </c>
      <c r="M82" s="771"/>
      <c r="N82" s="747" t="s">
        <v>157</v>
      </c>
      <c r="O82" s="748"/>
      <c r="P82" s="748"/>
      <c r="Q82" s="748"/>
      <c r="R82" s="749"/>
      <c r="S82" s="171">
        <f>IF(B71="Лікар загальної практики - сімейний лікар",IF(S75&gt;=Законод!$J$23,'01_Доходи'!S75-('01_Доходи'!S76+'01_Доходи'!S77+'01_Доходи'!S78+'01_Доходи'!S79+'01_Доходи'!S80+'01_Доходи'!S81),0),IF(B71="Лікар-педіатр",IF(S75&gt;=Законод!$J$19,'01_Доходи'!S75-('01_Доходи'!S76+'01_Доходи'!S77+'01_Доходи'!S78+'01_Доходи'!S79+'01_Доходи'!S80+'01_Доходи'!S81),0),IF(B71="Лікар-терапевт",IF('01_Доходи'!S75&gt;=Законод!$J$27,S75-Законод!$I$28,0),0)))</f>
        <v>0</v>
      </c>
      <c r="T82" s="771"/>
      <c r="U82" s="747" t="s">
        <v>157</v>
      </c>
      <c r="V82" s="748"/>
      <c r="W82" s="748"/>
      <c r="X82" s="748"/>
      <c r="Y82" s="749"/>
      <c r="Z82" s="171">
        <f>IF(B71="Лікар загальної практики - сімейний лікар",IF(Z75&gt;=Законод!$J$23,'01_Доходи'!Z75-('01_Доходи'!Z76+'01_Доходи'!Z77+'01_Доходи'!Z78+'01_Доходи'!Z79+'01_Доходи'!Z80+'01_Доходи'!Z81),0),IF(B71="Лікар-педіатр",IF(Z75&gt;=Законод!$J$19,'01_Доходи'!Z75-('01_Доходи'!Z76+'01_Доходи'!Z77+'01_Доходи'!Z78+'01_Доходи'!Z79+'01_Доходи'!Z80+'01_Доходи'!Z81),0),IF(B71="Лікар-терапевт",IF('01_Доходи'!Z75&gt;=Законод!$J$27,Z75-Законод!$I$28,0),0)))</f>
        <v>0</v>
      </c>
      <c r="AA82" s="771"/>
      <c r="AB82" s="747" t="s">
        <v>157</v>
      </c>
      <c r="AC82" s="748"/>
      <c r="AD82" s="748"/>
      <c r="AE82" s="748"/>
      <c r="AF82" s="749"/>
      <c r="AG82" s="171">
        <f>IF(B71="Лікар загальної практики - сімейний лікар",IF(AG75&gt;=Законод!$J$23,'01_Доходи'!AG75-('01_Доходи'!AG76+'01_Доходи'!AG77+'01_Доходи'!AG78+'01_Доходи'!AG79+'01_Доходи'!AG80+'01_Доходи'!AG81),0),IF(B71="Лікар-педіатр",IF(AG75&gt;=Законод!$J$19,'01_Доходи'!AG75-('01_Доходи'!AG76+'01_Доходи'!AG77+'01_Доходи'!AG78+'01_Доходи'!AG79+'01_Доходи'!AG80+'01_Доходи'!AG81),0),IF(B71="Лікар-терапевт",IF('01_Доходи'!AG75&gt;=Законод!$J$27,AG75-Законод!$I$28,0),0)))</f>
        <v>0</v>
      </c>
      <c r="AH82" s="774"/>
      <c r="AI82" s="188"/>
      <c r="AJ82" s="765"/>
      <c r="AK82" s="768"/>
      <c r="AL82" s="768"/>
      <c r="AM82" s="800"/>
      <c r="AN82" s="661">
        <f>IF(B71="Лікар загальної практики - сімейний лікар",L82*Законод!$J$30,IF(B71="Лікар-педіатр",L82*Законод!$J$30,IF(B71="Лікар-терапевт",L82*Законод!$J$30,0)))</f>
        <v>0</v>
      </c>
      <c r="AO82" s="661">
        <f>IF(B71="Лікар загальної практики - сімейний лікар",S82*Законод!$J$47,IF(B71="Лікар-педіатр",S82*Законод!$J$47,IF(B71="Лікар-терапевт",S82*Законод!$J$47,0)))</f>
        <v>0</v>
      </c>
      <c r="AP82" s="661">
        <f>IF(B71="Лікар загальної практики - сімейний лікар",S82*Законод!$J$64,IF(B71="Лікар-педіатр",S82*Законод!$J$64,IF(B71="Лікар-терапевт",S82*Законод!$J$64,0)))</f>
        <v>0</v>
      </c>
      <c r="AQ82" s="661">
        <f>IF(B71="Лікар загальної практики - сімейний лікар",AG82*Законод!$J$81,IF(B71="Лікар-педіатр",AG82*Законод!$J$81,IF(B71="Лікар-терапевт",AG82*Законод!$J$81,0)))</f>
        <v>0</v>
      </c>
      <c r="AR82" s="662">
        <f t="shared" ref="AR82" si="7">SUM(AN82:AQ82)</f>
        <v>0</v>
      </c>
    </row>
    <row r="83" spans="1:44" s="67" customFormat="1" ht="31.9" customHeight="1" thickBot="1" x14ac:dyDescent="0.3">
      <c r="A83" s="190"/>
      <c r="B83" s="191"/>
      <c r="C83" s="192"/>
      <c r="D83" s="193"/>
      <c r="E83" s="193"/>
      <c r="F83" s="194"/>
      <c r="G83" s="195"/>
      <c r="H83" s="195"/>
      <c r="I83" s="195"/>
      <c r="J83" s="195"/>
      <c r="K83" s="195"/>
      <c r="L83" s="196"/>
      <c r="M83" s="197"/>
      <c r="N83" s="195"/>
      <c r="O83" s="195"/>
      <c r="P83" s="195"/>
      <c r="Q83" s="195"/>
      <c r="R83" s="195"/>
      <c r="S83" s="196"/>
      <c r="T83" s="197"/>
      <c r="U83" s="195"/>
      <c r="V83" s="195"/>
      <c r="W83" s="195"/>
      <c r="X83" s="195"/>
      <c r="Y83" s="195"/>
      <c r="Z83" s="198"/>
      <c r="AA83" s="197"/>
      <c r="AB83" s="195"/>
      <c r="AC83" s="195"/>
      <c r="AD83" s="195"/>
      <c r="AE83" s="195"/>
      <c r="AF83" s="195"/>
      <c r="AG83" s="198"/>
      <c r="AH83" s="197"/>
      <c r="AI83" s="199"/>
      <c r="AJ83" s="200"/>
      <c r="AK83" s="200"/>
      <c r="AL83" s="200"/>
      <c r="AM83" s="201"/>
      <c r="AN83" s="202"/>
      <c r="AO83" s="202"/>
      <c r="AP83" s="202"/>
      <c r="AQ83" s="202"/>
      <c r="AR83" s="203"/>
    </row>
    <row r="84" spans="1:44" s="67" customFormat="1" ht="31.9" customHeight="1" x14ac:dyDescent="0.25">
      <c r="A84" s="169">
        <f>A71+1</f>
        <v>5</v>
      </c>
      <c r="B84" s="780"/>
      <c r="C84" s="783"/>
      <c r="D84" s="786"/>
      <c r="E84" s="789"/>
      <c r="F84" s="170" t="s">
        <v>431</v>
      </c>
      <c r="G84" s="171">
        <f>IFERROR(IF(B84="Лікар-педіатр",G86/L86*L84,IF(B84="Лікар-терапевт","х",IF(B84="Лікар загальної практики - сімейний лікар",G86/L86*L84,0))),0)</f>
        <v>0</v>
      </c>
      <c r="H84" s="171">
        <f>IFERROR(IF(B84="Лікар-педіатр",H86/L86*L84,IF(B84="Лікар-терапевт","х",IF(B84="Лікар загальної практики - сімейний лікар",H86/L86*L84,0))),0)</f>
        <v>0</v>
      </c>
      <c r="I84" s="171">
        <f>IFERROR(IF(B84="Лікар-педіатр","x",IF(B84="Лікар-терапевт",I86/L86*L84,IF(B84="Лікар загальної практики - сімейний лікар",I86/L86*L84,0))),0)</f>
        <v>0</v>
      </c>
      <c r="J84" s="171">
        <f>IFERROR(IF(B84="Лікар-педіатр","x",IF(B84="Лікар-терапевт",J86/L86*L84,IF(B84="Лікар загальної практики - сімейний лікар",J86/L86*L84,0))),0)</f>
        <v>0</v>
      </c>
      <c r="K84" s="171">
        <f>IFERROR(IF(B84="Лікар-педіатр","x",IF(B84="Лікар-терапевт",K87*L84,IF(B84="Лікар загальної практики - сімейний лікар",K87*L84,0))),0)</f>
        <v>0</v>
      </c>
      <c r="L84" s="472"/>
      <c r="M84" s="769"/>
      <c r="N84" s="171">
        <f>IFERROR(IF(B84="Лікар-педіатр",N86/S86*S84,IF(B84="Лікар-терапевт","х",IF(B84="Лікар загальної практики - сімейний лікар",N86/S86*S84,0))),0)</f>
        <v>0</v>
      </c>
      <c r="O84" s="171">
        <f>IFERROR(IF(B84="Лікар-педіатр",O86/S86*S84,IF(B84="Лікар-терапевт","х",IF(B84="Лікар загальної практики - сімейний лікар",O86/S86*S84,0))),0)</f>
        <v>0</v>
      </c>
      <c r="P84" s="171">
        <f>IFERROR(IF(B84="Лікар-педіатр","x",IF(B84="Лікар-терапевт",P86/S86*S84,IF(B84="Лікар загальної практики - сімейний лікар",P86/S86*S84,0))),0)</f>
        <v>0</v>
      </c>
      <c r="Q84" s="171">
        <f>IFERROR(IF(B84="Лікар-педіатр","x",IF(B84="Лікар-терапевт",Q86/S86*S84,IF(B84="Лікар загальної практики - сімейний лікар",Q86/S86*S84,0))),0)</f>
        <v>0</v>
      </c>
      <c r="R84" s="171">
        <f>IFERROR(IF(B84="Лікар-педіатр","x",IF(B84="Лікар-терапевт",R87*S84,IF(B84="Лікар загальної практики - сімейний лікар",R87*S84,0))),0)</f>
        <v>0</v>
      </c>
      <c r="S84" s="472"/>
      <c r="T84" s="769"/>
      <c r="U84" s="171">
        <f>IFERROR(IF(B84="Лікар-педіатр",U86/Z86*Z84,IF(B84="Лікар-терапевт","х",IF(B84="Лікар загальної практики - сімейний лікар",U86/Z86*Z84,0))),0)</f>
        <v>0</v>
      </c>
      <c r="V84" s="171">
        <f>IFERROR(IF(B84="Лікар-педіатр",V86/Z86*Z84,IF(B84="Лікар-терапевт","х",IF(B84="Лікар загальної практики - сімейний лікар",V86/Z86*Z84,0))),0)</f>
        <v>0</v>
      </c>
      <c r="W84" s="171">
        <f>IFERROR(IF(B84="Лікар-педіатр","x",IF(B84="Лікар-терапевт",W86/Z86*Z84,IF(B84="Лікар загальної практики - сімейний лікар",W86/Z86*Z84,0))),0)</f>
        <v>0</v>
      </c>
      <c r="X84" s="171">
        <f>IFERROR(IF(B84="Лікар-педіатр","x",IF(B84="Лікар-терапевт",X86/Z86*Z84,IF(B84="Лікар загальної практики - сімейний лікар",X86/Z86*Z84,0))),0)</f>
        <v>0</v>
      </c>
      <c r="Y84" s="171">
        <f>IFERROR(IF(B84="Лікар-педіатр","x",IF(B84="Лікар-терапевт",Y87*Z84,IF(B84="Лікар загальної практики - сімейний лікар",Y87*Z84,0))),0)</f>
        <v>0</v>
      </c>
      <c r="Z84" s="472"/>
      <c r="AA84" s="769"/>
      <c r="AB84" s="171">
        <f>IFERROR(IF(B84="Лікар-педіатр",AB86/AG86*AG84,IF(B84="Лікар-терапевт","х",IF(B84="Лікар загальної практики - сімейний лікар",AB86/AG86*AG84,0))),0)</f>
        <v>0</v>
      </c>
      <c r="AC84" s="171">
        <f>IFERROR(IF(B84="Лікар-педіатр",AC86/AG86*AG84,IF(B84="Лікар-терапевт","х",IF(B84="Лікар загальної практики - сімейний лікар",AC86/AG86*AG84,0))),0)</f>
        <v>0</v>
      </c>
      <c r="AD84" s="171">
        <f>IFERROR(IF(B84="Лікар-педіатр","x",IF(B84="Лікар-терапевт",AD86/AG86*AG84,IF(B84="Лікар загальної практики - сімейний лікар",AD86/AG86*AG84,0))),0)</f>
        <v>0</v>
      </c>
      <c r="AE84" s="171">
        <f>IFERROR(IF(B84="Лікар-педіатр","x",IF(B84="Лікар-терапевт",AE86/AG86*AG84,IF(B84="Лікар загальної практики - сімейний лікар",AE86/AG86*AG84,0))),0)</f>
        <v>0</v>
      </c>
      <c r="AF84" s="171">
        <f>IFERROR(IF(B84="Лікар-педіатр","x",IF(B84="Лікар-терапевт",AF87*AG84,IF(B84="Лікар загальної практики - сімейний лікар",AF87*AG84,0))),0)</f>
        <v>0</v>
      </c>
      <c r="AG84" s="472"/>
      <c r="AH84" s="772"/>
      <c r="AI84" s="461">
        <f>A84</f>
        <v>5</v>
      </c>
      <c r="AJ84" s="763">
        <f>B84</f>
        <v>0</v>
      </c>
      <c r="AK84" s="766">
        <f>C84</f>
        <v>0</v>
      </c>
      <c r="AL84" s="766">
        <f>D84</f>
        <v>0</v>
      </c>
      <c r="AM84" s="753" t="s">
        <v>566</v>
      </c>
      <c r="AN84" s="792">
        <f>SUM(AN89:AN95)</f>
        <v>0</v>
      </c>
      <c r="AO84" s="792">
        <f>SUM(AO89:AO95)</f>
        <v>0</v>
      </c>
      <c r="AP84" s="792">
        <f>SUM(AP89:AP95)</f>
        <v>0</v>
      </c>
      <c r="AQ84" s="792">
        <f>SUM(AQ89:AQ95)</f>
        <v>0</v>
      </c>
      <c r="AR84" s="795">
        <f>SUM(AN84:AQ88)</f>
        <v>0</v>
      </c>
    </row>
    <row r="85" spans="1:44" s="204" customFormat="1" ht="18" customHeight="1" x14ac:dyDescent="0.25">
      <c r="A85" s="172"/>
      <c r="B85" s="781"/>
      <c r="C85" s="784"/>
      <c r="D85" s="787"/>
      <c r="E85" s="790"/>
      <c r="F85" s="170" t="s">
        <v>432</v>
      </c>
      <c r="G85" s="171">
        <f>IFERROR(IF(B84="Лікар-педіатр",G87*L85,IF(B84="Лікар-терапевт","х",IF(B84="Лікар загальної практики - сімейний лікар",G87*L85,0))),0)</f>
        <v>0</v>
      </c>
      <c r="H85" s="171">
        <f>IFERROR(IF(B84="Лікар-педіатр",H87*L85,IF(B84="Лікар-терапевт","х",IF(B84="Лікар загальної практики - сімейний лікар",H87*L85,0))),0)</f>
        <v>0</v>
      </c>
      <c r="I85" s="171">
        <f>IFERROR(IF(B84="Лікар-педіатр","x",IF(B84="Лікар-терапевт",I87*L85,IF(B84="Лікар загальної практики - сімейний лікар",I87*L85,0))),0)</f>
        <v>0</v>
      </c>
      <c r="J85" s="171">
        <f>IFERROR(IF(B84="Лікар-педіатр","x",IF(B84="Лікар-терапевт",J87*L85,IF(B84="Лікар загальної практики - сімейний лікар",J87*L85,0))),0)</f>
        <v>0</v>
      </c>
      <c r="K85" s="171">
        <f>IFERROR(IF(B84="Лікар-педіатр","x",IF(B84="Лікар-терапевт",K87*L85,IF(B84="Лікар загальної практики - сімейний лікар",K87*L85,0))),0)</f>
        <v>0</v>
      </c>
      <c r="L85" s="472"/>
      <c r="M85" s="770"/>
      <c r="N85" s="171">
        <f>IFERROR(IF(B84="Лікар-педіатр",N87*S85,IF(B84="Лікар-терапевт","х",IF(B84="Лікар загальної практики - сімейний лікар",N87*S85,0))),0)</f>
        <v>0</v>
      </c>
      <c r="O85" s="171">
        <f>IFERROR(IF(B84="Лікар-педіатр",O87*S85,IF(B84="Лікар-терапевт","х",IF(B84="Лікар загальної практики - сімейний лікар",O87*S85,0))),0)</f>
        <v>0</v>
      </c>
      <c r="P85" s="171">
        <f>IFERROR(IF(B84="Лікар-педіатр","x",IF(B84="Лікар-терапевт",P87*S85,IF(B84="Лікар загальної практики - сімейний лікар",P87*S85,0))),0)</f>
        <v>0</v>
      </c>
      <c r="Q85" s="171">
        <f>IFERROR(IF(B84="Лікар-педіатр","x",IF(B84="Лікар-терапевт",Q87*S85,IF(B84="Лікар загальної практики - сімейний лікар",Q87*S85,0))),0)</f>
        <v>0</v>
      </c>
      <c r="R85" s="171">
        <f>IFERROR(IF(B84="Лікар-педіатр","x",IF(B84="Лікар-терапевт",R87*S85,IF(B84="Лікар загальної практики - сімейний лікар",R87*S85,0))),0)</f>
        <v>0</v>
      </c>
      <c r="S85" s="472"/>
      <c r="T85" s="770"/>
      <c r="U85" s="171">
        <f>IFERROR(IF(B84="Лікар-педіатр",U87*Z85,IF(B84="Лікар-терапевт","х",IF(B84="Лікар загальної практики - сімейний лікар",U87*Z85,0))),0)</f>
        <v>0</v>
      </c>
      <c r="V85" s="171">
        <f>IFERROR(IF(B84="Лікар-педіатр",V87*Z85,IF(B84="Лікар-терапевт","х",IF(B84="Лікар загальної практики - сімейний лікар",V87*Z85,0))),0)</f>
        <v>0</v>
      </c>
      <c r="W85" s="171">
        <f>IFERROR(IF(B84="Лікар-педіатр","x",IF(B84="Лікар-терапевт",W87*Z85,IF(B84="Лікар загальної практики - сімейний лікар",W87*Z85,0))),0)</f>
        <v>0</v>
      </c>
      <c r="X85" s="171">
        <f>IFERROR(IF(B84="Лікар-педіатр","x",IF(B84="Лікар-терапевт",X87*Z85,IF(B84="Лікар загальної практики - сімейний лікар",X87*Z85,0))),0)</f>
        <v>0</v>
      </c>
      <c r="Y85" s="171">
        <f>IFERROR(IF(B84="Лікар-педіатр","x",IF(B84="Лікар-терапевт",Y87*Z85,IF(B84="Лікар загальної практики - сімейний лікар",Y87*Z85,0))),0)</f>
        <v>0</v>
      </c>
      <c r="Z85" s="472"/>
      <c r="AA85" s="770"/>
      <c r="AB85" s="171">
        <f>IFERROR(IF(B84="Лікар-педіатр",AB87*AG85,IF(B84="Лікар-терапевт","х",IF(B84="Лікар загальної практики - сімейний лікар",AB87*AG85,0))),0)</f>
        <v>0</v>
      </c>
      <c r="AC85" s="171">
        <f>IFERROR(IF(B84="Лікар-педіатр",AC87*AG85,IF(B84="Лікар-терапевт","х",IF(B84="Лікар загальної практики - сімейний лікар",AC87*AG85,0))),0)</f>
        <v>0</v>
      </c>
      <c r="AD85" s="171">
        <f>IFERROR(IF(B84="Лікар-педіатр","x",IF(B84="Лікар-терапевт",AD87*AG85,IF(B84="Лікар загальної практики - сімейний лікар",AD87*AG85,0))),0)</f>
        <v>0</v>
      </c>
      <c r="AE85" s="171">
        <f>IFERROR(IF(B84="Лікар-педіатр","x",IF(B84="Лікар-терапевт",AE87*AG85,IF(B84="Лікар загальної практики - сімейний лікар",AE87*AG85,0))),0)</f>
        <v>0</v>
      </c>
      <c r="AF85" s="171">
        <f>IFERROR(IF(B84="Лікар-педіатр","x",IF(B84="Лікар-терапевт",AF87*AG85,IF(B84="Лікар загальної практики - сімейний лікар",AF87*AG85,0))),0)</f>
        <v>0</v>
      </c>
      <c r="AG85" s="472"/>
      <c r="AH85" s="773"/>
      <c r="AI85" s="173"/>
      <c r="AJ85" s="764"/>
      <c r="AK85" s="767"/>
      <c r="AL85" s="767"/>
      <c r="AM85" s="754"/>
      <c r="AN85" s="793"/>
      <c r="AO85" s="793"/>
      <c r="AP85" s="793"/>
      <c r="AQ85" s="793"/>
      <c r="AR85" s="796"/>
    </row>
    <row r="86" spans="1:44" s="166" customFormat="1" ht="30" customHeight="1" x14ac:dyDescent="0.3">
      <c r="A86" s="205"/>
      <c r="B86" s="781"/>
      <c r="C86" s="784"/>
      <c r="D86" s="787"/>
      <c r="E86" s="790"/>
      <c r="F86" s="170" t="s">
        <v>433</v>
      </c>
      <c r="G86" s="174">
        <f>IF(B84="Лікар загальної практики - сімейний лікар"," ",IF(B84="Лікар-педіатр"," ",IF(B84="Лікар-терапевт","х",0)))</f>
        <v>0</v>
      </c>
      <c r="H86" s="174">
        <f>IF(B84="Лікар загальної практики - сімейний лікар"," ",IF(B84="Лікар-педіатр"," ",IF(B84="Лікар-терапевт","х",0)))</f>
        <v>0</v>
      </c>
      <c r="I86" s="174">
        <f>IF(B84="Лікар загальної практики - сімейний лікар"," ",IF(B84="Лікар-педіатр","х",IF(B84="Лікар-терапевт"," ",0)))</f>
        <v>0</v>
      </c>
      <c r="J86" s="174">
        <f>IF(B84="Лікар загальної практики - сімейний лікар"," ",IF(B84="Лікар-педіатр","х",IF(B84="Лікар-терапевт"," ",0)))</f>
        <v>0</v>
      </c>
      <c r="K86" s="174">
        <f>IF(B84="Лікар загальної практики - сімейний лікар"," ",IF(B84="Лікар-педіатр","х",IF(B84="Лікар-терапевт"," ",0)))</f>
        <v>0</v>
      </c>
      <c r="L86" s="175">
        <f>SUM(G86:K86)</f>
        <v>0</v>
      </c>
      <c r="M86" s="770"/>
      <c r="N86" s="174">
        <f>IF(B84="Лікар загальної практики - сімейний лікар"," ",IF(B84="Лікар-педіатр"," ",IF(B84="Лікар-терапевт","х",0)))</f>
        <v>0</v>
      </c>
      <c r="O86" s="174">
        <f>IF(B84="Лікар загальної практики - сімейний лікар"," ",IF(B84="Лікар-педіатр"," ",IF(B84="Лікар-терапевт","х",0)))</f>
        <v>0</v>
      </c>
      <c r="P86" s="174">
        <f>IF(B84="Лікар загальної практики - сімейний лікар"," ",IF(B84="Лікар-педіатр","х",IF(B84="Лікар-терапевт"," ",0)))</f>
        <v>0</v>
      </c>
      <c r="Q86" s="174">
        <f>IF(B84="Лікар загальної практики - сімейний лікар"," ",IF(B84="Лікар-педіатр","х",IF(B84="Лікар-терапевт"," ",0)))</f>
        <v>0</v>
      </c>
      <c r="R86" s="174">
        <f>IF(B84="Лікар загальної практики - сімейний лікар"," ",IF(B84="Лікар-педіатр","х",IF(B84="Лікар-терапевт"," ",0)))</f>
        <v>0</v>
      </c>
      <c r="S86" s="175">
        <f>SUM(N86:R86)</f>
        <v>0</v>
      </c>
      <c r="T86" s="770"/>
      <c r="U86" s="174">
        <f>IF(B84="Лікар загальної практики - сімейний лікар"," ",IF(B84="Лікар-педіатр"," ",IF(B84="Лікар-терапевт","х",0)))</f>
        <v>0</v>
      </c>
      <c r="V86" s="174">
        <f>IF(B84="Лікар загальної практики - сімейний лікар"," ",IF(B84="Лікар-педіатр"," ",IF(B84="Лікар-терапевт","х",0)))</f>
        <v>0</v>
      </c>
      <c r="W86" s="174">
        <f>IF(B84="Лікар загальної практики - сімейний лікар"," ",IF(B84="Лікар-педіатр","х",IF(B84="Лікар-терапевт"," ",0)))</f>
        <v>0</v>
      </c>
      <c r="X86" s="174">
        <f>IF(B84="Лікар загальної практики - сімейний лікар"," ",IF(B84="Лікар-педіатр","х",IF(B84="Лікар-терапевт"," ",0)))</f>
        <v>0</v>
      </c>
      <c r="Y86" s="174">
        <f>IF(B84="Лікар загальної практики - сімейний лікар"," ",IF(B84="Лікар-педіатр","х",IF(B84="Лікар-терапевт"," ",0)))</f>
        <v>0</v>
      </c>
      <c r="Z86" s="175">
        <f>SUM(U86:Y86)</f>
        <v>0</v>
      </c>
      <c r="AA86" s="770"/>
      <c r="AB86" s="174">
        <f>IF(B84="Лікар загальної практики - сімейний лікар"," ",IF(B84="Лікар-педіатр"," ",IF(B84="Лікар-терапевт","х",0)))</f>
        <v>0</v>
      </c>
      <c r="AC86" s="174">
        <f>IF(B84="Лікар загальної практики - сімейний лікар"," ",IF(B84="Лікар-педіатр"," ",IF(B84="Лікар-терапевт","х",0)))</f>
        <v>0</v>
      </c>
      <c r="AD86" s="174">
        <f>IF(B84="Лікар загальної практики - сімейний лікар"," ",IF(B84="Лікар-педіатр","х",IF(B84="Лікар-терапевт"," ",0)))</f>
        <v>0</v>
      </c>
      <c r="AE86" s="174">
        <f>IF(B84="Лікар загальної практики - сімейний лікар"," ",IF(B84="Лікар-педіатр","х",IF(B84="Лікар-терапевт"," ",0)))</f>
        <v>0</v>
      </c>
      <c r="AF86" s="174">
        <f>IF(B84="Лікар загальної практики - сімейний лікар"," ",IF(B84="Лікар-педіатр","х",IF(B84="Лікар-терапевт"," ",0)))</f>
        <v>0</v>
      </c>
      <c r="AG86" s="175">
        <f>SUM(AB86:AF86)</f>
        <v>0</v>
      </c>
      <c r="AH86" s="773"/>
      <c r="AI86" s="176"/>
      <c r="AJ86" s="764"/>
      <c r="AK86" s="767"/>
      <c r="AL86" s="767"/>
      <c r="AM86" s="754"/>
      <c r="AN86" s="793"/>
      <c r="AO86" s="793"/>
      <c r="AP86" s="793"/>
      <c r="AQ86" s="793"/>
      <c r="AR86" s="796"/>
    </row>
    <row r="87" spans="1:44" s="67" customFormat="1" ht="28.15" customHeight="1" thickBot="1" x14ac:dyDescent="0.3">
      <c r="A87" s="172"/>
      <c r="B87" s="781"/>
      <c r="C87" s="784"/>
      <c r="D87" s="787"/>
      <c r="E87" s="790"/>
      <c r="F87" s="177" t="s">
        <v>160</v>
      </c>
      <c r="G87" s="178">
        <f>IFERROR(IF(B84="Лікар-педіатр",G86/L86,IF(B84="Лікар-терапевт","х",IF(B84="Лікар загальної практики - сімейний лікар",G86/L86,0))),0)</f>
        <v>0</v>
      </c>
      <c r="H87" s="178">
        <f>IFERROR(IF(B84="Лікар-педіатр",H86/L86,IF(B84="Лікар-терапевт","х",IF(B84="Лікар загальної практики - сімейний лікар",H86/L86,0))),0)</f>
        <v>0</v>
      </c>
      <c r="I87" s="178">
        <f>IFERROR(IF(B84="Лікар-педіатр","x",IF(B84="Лікар-терапевт",I86/L86,IF(B84="Лікар загальної практики - сімейний лікар",I86/L86,0))),0)</f>
        <v>0</v>
      </c>
      <c r="J87" s="178">
        <f>IFERROR(IF(B84="Лікар-педіатр","x",IF(B84="Лікар-терапевт",J86/L86,IF(B84="Лікар загальної практики - сімейний лікар",J86/L86,0))),0)</f>
        <v>0</v>
      </c>
      <c r="K87" s="178">
        <f>IFERROR(IF(B84="Лікар-педіатр","x",IF(B84="Лікар-терапевт",K86/L86,IF(B84="Лікар загальної практики - сімейний лікар",K86/L86,0))),0)</f>
        <v>0</v>
      </c>
      <c r="L87" s="178">
        <f>SUM(G87:K87)</f>
        <v>0</v>
      </c>
      <c r="M87" s="770"/>
      <c r="N87" s="178">
        <f>IFERROR(IF(B84="Лікар-педіатр",N86/S86,IF(B84="Лікар-терапевт","х",IF(B84="Лікар загальної практики - сімейний лікар",N86/S86,0))),0)</f>
        <v>0</v>
      </c>
      <c r="O87" s="178">
        <f>IFERROR(IF(B84="Лікар-педіатр",O86/S86,IF(B84="Лікар-терапевт","х",IF(B84="Лікар загальної практики - сімейний лікар",O86/S86,0))),0)</f>
        <v>0</v>
      </c>
      <c r="P87" s="178">
        <f>IFERROR(IF(B84="Лікар-педіатр","x",IF(B84="Лікар-терапевт",P86/S86,IF(B84="Лікар загальної практики - сімейний лікар",P86/S86,0))),0)</f>
        <v>0</v>
      </c>
      <c r="Q87" s="178">
        <f>IFERROR(IF(B84="Лікар-педіатр","x",IF(B84="Лікар-терапевт",Q86/S86,IF(B84="Лікар загальної практики - сімейний лікар",Q86/S86,0))),0)</f>
        <v>0</v>
      </c>
      <c r="R87" s="178">
        <f>IFERROR(IF(B84="Лікар-педіатр","x",IF(B84="Лікар-терапевт",R86/S86,IF(B84="Лікар загальної практики - сімейний лікар",R86/S86,0))),0)</f>
        <v>0</v>
      </c>
      <c r="S87" s="178">
        <f>SUM(N87:R87)</f>
        <v>0</v>
      </c>
      <c r="T87" s="770"/>
      <c r="U87" s="178">
        <f>IFERROR(IF(B84="Лікар-педіатр",U86/Z86,IF(B84="Лікар-терапевт","х",IF(B84="Лікар загальної практики - сімейний лікар",U86/Z86,0))),0)</f>
        <v>0</v>
      </c>
      <c r="V87" s="178">
        <f>IFERROR(IF(B84="Лікар-педіатр",V86/Z86,IF(B84="Лікар-терапевт","х",IF(B84="Лікар загальної практики - сімейний лікар",V86/Z86,0))),0)</f>
        <v>0</v>
      </c>
      <c r="W87" s="178">
        <f>IFERROR(IF(B84="Лікар-педіатр","x",IF(B84="Лікар-терапевт",W86/Z86,IF(B84="Лікар загальної практики - сімейний лікар",W86/Z86,0))),0)</f>
        <v>0</v>
      </c>
      <c r="X87" s="178">
        <f>IFERROR(IF(B84="Лікар-педіатр","x",IF(B84="Лікар-терапевт",X86/Z86,IF(B84="Лікар загальної практики - сімейний лікар",X86/Z86,0))),0)</f>
        <v>0</v>
      </c>
      <c r="Y87" s="178">
        <f>IFERROR(IF(B84="Лікар-педіатр","x",IF(B84="Лікар-терапевт",Y86/Z86,IF(B84="Лікар загальної практики - сімейний лікар",Y86/Z86,0))),0)</f>
        <v>0</v>
      </c>
      <c r="Z87" s="178">
        <f>SUM(U87:Y87)</f>
        <v>0</v>
      </c>
      <c r="AA87" s="770"/>
      <c r="AB87" s="178">
        <f>IFERROR(IF(B84="Лікар-педіатр",AB86/AG86,IF(B84="Лікар-терапевт","х",IF(B84="Лікар загальної практики - сімейний лікар",AB86/AG86,0))),0)</f>
        <v>0</v>
      </c>
      <c r="AC87" s="178">
        <f>IFERROR(IF(B84="Лікар-педіатр",AC86/AG86,IF(B84="Лікар-терапевт","х",IF(B84="Лікар загальної практики - сімейний лікар",AC86/AG86,0))),0)</f>
        <v>0</v>
      </c>
      <c r="AD87" s="178">
        <f>IFERROR(IF(B84="Лікар-педіатр","x",IF(B84="Лікар-терапевт",AD86/AG86,IF(B84="Лікар загальної практики - сімейний лікар",AD86/AG86,0))),0)</f>
        <v>0</v>
      </c>
      <c r="AE87" s="178">
        <f>IFERROR(IF(B84="Лікар-педіатр","x",IF(B84="Лікар-терапевт",AE86/AG86,IF(B84="Лікар загальної практики - сімейний лікар",AE86/AG86,0))),0)</f>
        <v>0</v>
      </c>
      <c r="AF87" s="178">
        <f>IFERROR(IF(B84="Лікар-педіатр","x",IF(B84="Лікар-терапевт",AF86/AG86,IF(B84="Лікар загальної практики - сімейний лікар",AF86/AG86,0))),0)</f>
        <v>0</v>
      </c>
      <c r="AG87" s="178">
        <f>SUM(AB87:AF87)</f>
        <v>0</v>
      </c>
      <c r="AH87" s="773"/>
      <c r="AI87" s="176"/>
      <c r="AJ87" s="764"/>
      <c r="AK87" s="767"/>
      <c r="AL87" s="767"/>
      <c r="AM87" s="754"/>
      <c r="AN87" s="793"/>
      <c r="AO87" s="793"/>
      <c r="AP87" s="793"/>
      <c r="AQ87" s="793"/>
      <c r="AR87" s="796"/>
    </row>
    <row r="88" spans="1:44" s="103" customFormat="1" ht="31.15" customHeight="1" thickBot="1" x14ac:dyDescent="0.3">
      <c r="A88" s="172"/>
      <c r="B88" s="781"/>
      <c r="C88" s="784"/>
      <c r="D88" s="787"/>
      <c r="E88" s="790"/>
      <c r="F88" s="179" t="s">
        <v>434</v>
      </c>
      <c r="G88" s="180">
        <f>IF(B84="Лікар загальної практики - сімейний лікар",AVERAGE(G84:G86),IF(B84="Лікар-педіатр",AVERAGE(G84:G86),IF(B84="Лікар-терапевт","х",0)))</f>
        <v>0</v>
      </c>
      <c r="H88" s="180">
        <f>IF(B84="Лікар загальної практики - сімейний лікар",AVERAGE(H84:H86),IF(B84="Лікар-педіатр",AVERAGE(H84:H86),IF(B84="Лікар-терапевт","х",0)))</f>
        <v>0</v>
      </c>
      <c r="I88" s="180">
        <f>IF(B84="Лікар загальної практики - сімейний лікар",AVERAGE(I84:I86),IF(B84="Лікар-педіатр","x",IF(B84="Лікар-терапевт",AVERAGE(I84:I86),0)))</f>
        <v>0</v>
      </c>
      <c r="J88" s="180">
        <f>IF(B84="Лікар загальної практики - сімейний лікар",AVERAGE(J84:J86),IF(B84="Лікар-педіатр","x",IF(B84="Лікар-терапевт",AVERAGE(J84:J86),0)))</f>
        <v>0</v>
      </c>
      <c r="K88" s="180">
        <f>IF(B84="Лікар загальної практики - сімейний лікар",AVERAGE(K84:K86),IF(B84="Лікар-педіатр","x",IF(B84="Лікар-терапевт",AVERAGE(K84:K86),0)))</f>
        <v>0</v>
      </c>
      <c r="L88" s="181">
        <f>SUM(G88:K88)</f>
        <v>0</v>
      </c>
      <c r="M88" s="770"/>
      <c r="N88" s="543">
        <f>IF(B84="Лікар загальної практики - сімейний лікар",AVERAGE(N84:N86),IF(B84="Лікар-педіатр",AVERAGE(N84:N86),IF(B84="Лікар-терапевт","х",0)))</f>
        <v>0</v>
      </c>
      <c r="O88" s="180">
        <f>IF(B84="Лікар загальної практики - сімейний лікар",AVERAGE(O84:O86),IF(B84="Лікар-педіатр",AVERAGE(O84:O86),IF(B84="Лікар-терапевт","х",0)))</f>
        <v>0</v>
      </c>
      <c r="P88" s="180">
        <f>IF(B84="Лікар загальної практики - сімейний лікар",AVERAGE(P84:P86),IF(B84="Лікар-педіатр","x",IF(B84="Лікар-терапевт",AVERAGE(P84:P86),0)))</f>
        <v>0</v>
      </c>
      <c r="Q88" s="180">
        <f>IF(B84="Лікар загальної практики - сімейний лікар",AVERAGE(Q84:Q86),IF(B84="Лікар-педіатр","x",IF(B84="Лікар-терапевт",AVERAGE(Q84:Q86),0)))</f>
        <v>0</v>
      </c>
      <c r="R88" s="180">
        <f>IF(B84="Лікар загальної практики - сімейний лікар",AVERAGE(R84:R86),IF(B84="Лікар-педіатр","x",IF(B84="Лікар-терапевт",AVERAGE(R84:R86),0)))</f>
        <v>0</v>
      </c>
      <c r="S88" s="181">
        <f>SUM(N88:R88)</f>
        <v>0</v>
      </c>
      <c r="T88" s="770"/>
      <c r="U88" s="543">
        <f>IF(B84="Лікар загальної практики - сімейний лікар",AVERAGE(U84:U86),IF(B84="Лікар-педіатр",AVERAGE(U84:U86),IF(B84="Лікар-терапевт","х",0)))</f>
        <v>0</v>
      </c>
      <c r="V88" s="180">
        <f>IF(B84="Лікар загальної практики - сімейний лікар",AVERAGE(V84:V86),IF(B84="Лікар-педіатр",AVERAGE(V84:V86),IF(B84="Лікар-терапевт","х",0)))</f>
        <v>0</v>
      </c>
      <c r="W88" s="180">
        <f>IF(B84="Лікар загальної практики - сімейний лікар",AVERAGE(W84:W86),IF(B84="Лікар-педіатр","x",IF(B84="Лікар-терапевт",AVERAGE(W84:W86),0)))</f>
        <v>0</v>
      </c>
      <c r="X88" s="180">
        <f>IF(B84="Лікар загальної практики - сімейний лікар",AVERAGE(X84:X86),IF(B84="Лікар-педіатр","x",IF(B84="Лікар-терапевт",AVERAGE(X84:X86),0)))</f>
        <v>0</v>
      </c>
      <c r="Y88" s="180">
        <f>IF(B84="Лікар загальної практики - сімейний лікар",AVERAGE(Y84:Y86),IF(B84="Лікар-педіатр","x",IF(B84="Лікар-терапевт",AVERAGE(Y84:Y86),0)))</f>
        <v>0</v>
      </c>
      <c r="Z88" s="181">
        <f>SUM(U88:Y88)</f>
        <v>0</v>
      </c>
      <c r="AA88" s="770"/>
      <c r="AB88" s="543">
        <f>IF(B84="Лікар загальної практики - сімейний лікар",AVERAGE(AB84:AB86),IF(B84="Лікар-педіатр",AVERAGE(AB84:AB86),IF(B84="Лікар-терапевт","х",0)))</f>
        <v>0</v>
      </c>
      <c r="AC88" s="180">
        <f>IF(B84="Лікар загальної практики - сімейний лікар",AVERAGE(AC84:AC86),IF(B84="Лікар-педіатр",AVERAGE(AC84:AC86),IF(B84="Лікар-терапевт","х",0)))</f>
        <v>0</v>
      </c>
      <c r="AD88" s="180">
        <f>IF(B84="Лікар загальної практики - сімейний лікар",AVERAGE(AD84:AD86),IF(B84="Лікар-педіатр","x",IF(B84="Лікар-терапевт",AVERAGE(AD84:AD86),0)))</f>
        <v>0</v>
      </c>
      <c r="AE88" s="180">
        <f>IF(B84="Лікар загальної практики - сімейний лікар",AVERAGE(AE84:AE86),IF(B84="Лікар-педіатр","x",IF(B84="Лікар-терапевт",AVERAGE(AE84:AE86),0)))</f>
        <v>0</v>
      </c>
      <c r="AF88" s="180">
        <f>IF(B84="Лікар загальної практики - сімейний лікар",AVERAGE(AF84:AF86),IF(B84="Лікар-педіатр","x",IF(B84="Лікар-терапевт",AVERAGE(AF84:AF86),0)))</f>
        <v>0</v>
      </c>
      <c r="AG88" s="181">
        <f>SUM(AB88:AF88)</f>
        <v>0</v>
      </c>
      <c r="AH88" s="773"/>
      <c r="AI88" s="176"/>
      <c r="AJ88" s="764"/>
      <c r="AK88" s="767"/>
      <c r="AL88" s="767"/>
      <c r="AM88" s="755"/>
      <c r="AN88" s="794"/>
      <c r="AO88" s="794"/>
      <c r="AP88" s="794"/>
      <c r="AQ88" s="794"/>
      <c r="AR88" s="797"/>
    </row>
    <row r="89" spans="1:44" s="67" customFormat="1" ht="31.9" customHeight="1" x14ac:dyDescent="0.25">
      <c r="A89" s="172"/>
      <c r="B89" s="781"/>
      <c r="C89" s="784"/>
      <c r="D89" s="787"/>
      <c r="E89" s="790"/>
      <c r="F89" s="182" t="str">
        <f>IF(B84="Лікар-педіатр",Законод!$C$18,IF(B84="Лікар загальної практики - сімейний лікар",Законод!$C$22,IF(B84="Лікар-терапевт",Законод!$C$26,"х")))</f>
        <v>х</v>
      </c>
      <c r="G89" s="183">
        <f>IF(B84="Лікар загальної практики - сімейний лікар",IF(L88&lt;=Законод!$C$23,G88,Законод!$C$23*'01_Доходи'!G87),IF(B84="Лікар-педіатр",IF(L88&lt;=Законод!$C$19,G88,Законод!$C$19*'01_Доходи'!G87),IF(B84="Лікар-терапевт","x",0)))</f>
        <v>0</v>
      </c>
      <c r="H89" s="183">
        <f>IF(B84="Лікар загальної практики - сімейний лікар",IF(L88&lt;=Законод!$C$23,H88,Законод!$C$23*'01_Доходи'!H87),IF(B84="Лікар-педіатр",IF(L88&lt;=Законод!$C$19,H88,Законод!$C$19*'01_Доходи'!H87),IF(B84="Лікар-терапевт","x",0)))</f>
        <v>0</v>
      </c>
      <c r="I89" s="183">
        <f>IF(B84="Лікар загальної практики - сімейний лікар",IF(L88&lt;=Законод!$C$23,I88,Законод!$C$23*'01_Доходи'!I87),IF(B84="Лікар-педіатр",IF(L88&lt;=Законод!$C$27,I88,Законод!$C$27*'01_Доходи'!I87),IF(B84="Лікар-терапевт","x",0)))</f>
        <v>0</v>
      </c>
      <c r="J89" s="183">
        <f>IF(B84="Лікар загальної практики - сімейний лікар",IF(L88&lt;=Законод!$C$23,J88,Законод!$C$23*'01_Доходи'!J87),IF(B84="Лікар-педіатр",IF(L88&lt;=Законод!$C$27,J88,Законод!$C$27*'01_Доходи'!J87),IF(B84="Лікар-терапевт","x",0)))</f>
        <v>0</v>
      </c>
      <c r="K89" s="183">
        <f>IF(B84="Лікар загальної практики - сімейний лікар",IF(L88&lt;=Законод!$C$23,K88,Законод!$C$23*'01_Доходи'!K87),IF(B84="Лікар-педіатр",IF(L88&lt;=Законод!$C$27,K88,Законод!$C$27*'01_Доходи'!K87),IF(B84="Лікар-терапевт","x",0)))</f>
        <v>0</v>
      </c>
      <c r="L89" s="184">
        <f>SUM(G89:K89)</f>
        <v>0</v>
      </c>
      <c r="M89" s="770"/>
      <c r="N89" s="183">
        <f>IF(B84="Лікар загальної практики - сімейний лікар",IF(L88&lt;=Законод!$C$23,N88,Законод!$C$23*'01_Доходи'!N87),IF(B84="Лікар-педіатр",IF(L88&lt;=Законод!$C$19,N88,Законод!$C$19*'01_Доходи'!N87),IF(B84="Лікар-терапевт","x",0)))</f>
        <v>0</v>
      </c>
      <c r="O89" s="183">
        <f>IF(B84="Лікар загальної практики - сімейний лікар",IF(L88&lt;=Законод!$C$23,O88,Законод!$C$23*'01_Доходи'!O87),IF(B84="Лікар-педіатр",IF(L88&lt;=Законод!$C$19,O88,Законод!$C$19*'01_Доходи'!O87),IF(B84="Лікар-терапевт","x",0)))</f>
        <v>0</v>
      </c>
      <c r="P89" s="183">
        <f>IF(B84="Лікар загальної практики - сімейний лікар",IF(L88&lt;=Законод!$C$23,P88,Законод!$C$23*'01_Доходи'!P87),IF(B84="Лікар-педіатр",IF(L88&lt;=Законод!$C$27,P88,Законод!$C$27*'01_Доходи'!P87),IF(B84="Лікар-терапевт","x",0)))</f>
        <v>0</v>
      </c>
      <c r="Q89" s="183">
        <f>IF(B84="Лікар загальної практики - сімейний лікар",IF(L88&lt;=Законод!$C$23,Q88,Законод!$C$23*'01_Доходи'!Q87),IF(B84="Лікар-педіатр",IF(L88&lt;=Законод!$C$27,Q88,Законод!$C$27*'01_Доходи'!Q87),IF(B84="Лікар-терапевт","x",0)))</f>
        <v>0</v>
      </c>
      <c r="R89" s="183">
        <f>IF(B84="Лікар загальної практики - сімейний лікар",IF(L88&lt;=Законод!$C$23,R88,Законод!$C$23*'01_Доходи'!R87),IF(B84="Лікар-педіатр",IF(L88&lt;=Законод!$C$27,R88,Законод!$C$27*'01_Доходи'!R87),IF(B84="Лікар-терапевт","x",0)))</f>
        <v>0</v>
      </c>
      <c r="S89" s="184">
        <f>SUM(N89:R89)</f>
        <v>0</v>
      </c>
      <c r="T89" s="770"/>
      <c r="U89" s="183">
        <f>IF(B84="Лікар загальної практики - сімейний лікар",IF(L88&lt;=Законод!$C$23,U88,Законод!$C$23*'01_Доходи'!U87),IF(B84="Лікар-педіатр",IF(L88&lt;=Законод!$C$19,U88,Законод!$C$19*'01_Доходи'!U87),IF(B84="Лікар-терапевт","x",0)))</f>
        <v>0</v>
      </c>
      <c r="V89" s="183">
        <f>IF(B84="Лікар загальної практики - сімейний лікар",IF(L88&lt;=Законод!$C$23,V88,Законод!$C$23*'01_Доходи'!V87),IF(B84="Лікар-педіатр",IF(L88&lt;=Законод!$C$19,V88,Законод!$C$19*'01_Доходи'!V87),IF(B84="Лікар-терапевт","x",0)))</f>
        <v>0</v>
      </c>
      <c r="W89" s="183">
        <f>IF(B84="Лікар загальної практики - сімейний лікар",IF(L88&lt;=Законод!$C$23,W88,Законод!$C$23*'01_Доходи'!W87),IF(B84="Лікар-педіатр",IF(L88&lt;=Законод!$C$27,W88,Законод!$C$27*'01_Доходи'!W87),IF(B84="Лікар-терапевт","x",0)))</f>
        <v>0</v>
      </c>
      <c r="X89" s="183">
        <f>IF(B84="Лікар загальної практики - сімейний лікар",IF(L88&lt;=Законод!$C$23,X88,Законод!$C$23*'01_Доходи'!X87),IF(B84="Лікар-педіатр",IF(L88&lt;=Законод!$C$27,X88,Законод!$C$27*'01_Доходи'!X87),IF(B84="Лікар-терапевт","x",0)))</f>
        <v>0</v>
      </c>
      <c r="Y89" s="183">
        <f>IF(B84="Лікар загальної практики - сімейний лікар",IF(L88&lt;=Законод!$C$23,Y88,Законод!$C$23*'01_Доходи'!H87),IF(Y84="Лікар-педіатр",IF(L88&lt;=Законод!$C$27,Y88,Законод!$C$27*'01_Доходи'!Y87),IF(B84="Лікар-терапевт","x",0)))</f>
        <v>0</v>
      </c>
      <c r="Z89" s="184">
        <f>SUM(U89:Y89)</f>
        <v>0</v>
      </c>
      <c r="AA89" s="770"/>
      <c r="AB89" s="183">
        <f>IF(B84="Лікар загальної практики - сімейний лікар",IF(L88&lt;=Законод!$C$23,AB88,Законод!$C$23*'01_Доходи'!AB87),IF(B84="Лікар-педіатр",IF(L88&lt;=Законод!$C$19,AB88,Законод!$C$19*'01_Доходи'!AB87),IF(B84="Лікар-терапевт","x",0)))</f>
        <v>0</v>
      </c>
      <c r="AC89" s="183">
        <f>IF(B84="Лікар загальної практики - сімейний лікар",IF(L88&lt;=Законод!$C$23,AC88,Законод!$C$23*'01_Доходи'!AC87),IF(B84="Лікар-педіатр",IF(L88&lt;=Законод!$C$19,AC88,Законод!$C$19*'01_Доходи'!AC87),IF(B84="Лікар-терапевт","x",0)))</f>
        <v>0</v>
      </c>
      <c r="AD89" s="183">
        <f>IF(B84="Лікар загальної практики - сімейний лікар",IF(L88&lt;=Законод!$C$23,AD88,Законод!$C$23*'01_Доходи'!AD87),IF(B84="Лікар-педіатр",IF(L88&lt;=Законод!$C$27,AD88,Законод!$C$27*'01_Доходи'!AD87),IF(B84="Лікар-терапевт","x",0)))</f>
        <v>0</v>
      </c>
      <c r="AE89" s="183">
        <f>IF(B84="Лікар загальної практики - сімейний лікар",IF(L88&lt;=Законод!$C$23,AE88,Законод!$C$23*'01_Доходи'!AE87),IF(B84="Лікар-педіатр",IF(L88&lt;=Законод!$C$27,AE88,Законод!$C$27*'01_Доходи'!AE87),IF(B84="Лікар-терапевт","x",0)))</f>
        <v>0</v>
      </c>
      <c r="AF89" s="183">
        <f>IF(B84="Лікар загальної практики - сімейний лікар",IF(L88&lt;=Законод!$C$23,AF88,Законод!$C$23*'01_Доходи'!AF87),IF(B84="Лікар-педіатр",IF(L88&lt;=Законод!$C$27,AF88,Законод!$C$27*'01_Доходи'!AF87),IF(B84="Лікар-терапевт","x",0)))</f>
        <v>0</v>
      </c>
      <c r="AG89" s="184">
        <f>SUM(AB89:AF89)</f>
        <v>0</v>
      </c>
      <c r="AH89" s="773"/>
      <c r="AI89" s="176"/>
      <c r="AJ89" s="764"/>
      <c r="AK89" s="767"/>
      <c r="AL89" s="767"/>
      <c r="AM89" s="268" t="s">
        <v>175</v>
      </c>
      <c r="AN89" s="544">
        <f>IF(B84="Лікар загальної практики - сімейний лікар",G89*Законод!$J$10+'01_Доходи'!H89*Законод!$K$10+'01_Доходи'!I89*Законод!$L$10+'01_Доходи'!J89*Законод!$M$10+'01_Доходи'!K89*Законод!$N$10,IF(B84="Лікар-педіатр",G89*Законод!$J$10+'01_Доходи'!H89*Законод!$K$10,IF(B84="Лікар-терапевт",'01_Доходи'!I89*Законод!$L$10+'01_Доходи'!J89*Законод!$M$10+'01_Доходи'!K89*Законод!$N$10,0)))</f>
        <v>0</v>
      </c>
      <c r="AO89" s="544">
        <f>IF(B84="Лікар загальної практики - сімейний лікар",N89*Законод!$J$11+'01_Доходи'!O89*Законод!$K$11+'01_Доходи'!P89*Законод!$L$11+'01_Доходи'!Q89*Законод!$M$11+'01_Доходи'!R89*Законод!$N$11,IF(B84="Лікар-педіатр",N89*Законод!$J$11+'01_Доходи'!O89*Законод!$K$11,IF(B84="Лікар-терапевт",'01_Доходи'!P89*Законод!$L$11+'01_Доходи'!Q89*Законод!$M$11+'01_Доходи'!R89*Законод!$N$11,0)))</f>
        <v>0</v>
      </c>
      <c r="AP89" s="544">
        <f>IF(B84="Лікар загальної практики - сімейний лікар",U89*Законод!$J$12+'01_Доходи'!V89*Законод!$K$12+'01_Доходи'!W89*Законод!$L$12+'01_Доходи'!X89*Законод!$M$12+'01_Доходи'!Y89*Законод!$N$12,IF(B84="Лікар-педіатр",U89*Законод!$J$12+'01_Доходи'!V89*Законод!$K$12,IF(B84="Лікар-терапевт",'01_Доходи'!W89*Законод!$L$12+'01_Доходи'!X89*Законод!$M$12+'01_Доходи'!Y89*Законод!$N$12,0)))</f>
        <v>0</v>
      </c>
      <c r="AQ89" s="544">
        <f>IF(B84="Лікар загальної практики - сімейний лікар",AB89*Законод!$J$13+'01_Доходи'!AC89*Законод!$K$13+'01_Доходи'!AD89*Законод!$L$13+'01_Доходи'!AE89*Законод!$M$13+'01_Доходи'!AF89*Законод!$N$13,IF(B84="Лікар-педіатр",AB89*Законод!$J$13+'01_Доходи'!AC89*Законод!$K$13,IF(B84="Лікар-терапевт",'01_Доходи'!AD89*Законод!$L$13+'01_Доходи'!AE89*Законод!$M$13+'01_Доходи'!AF89*Законод!$N$13,0)))</f>
        <v>0</v>
      </c>
      <c r="AR89" s="185">
        <f>SUM(AN89:AQ89)</f>
        <v>0</v>
      </c>
    </row>
    <row r="90" spans="1:44" s="67" customFormat="1" ht="45" customHeight="1" x14ac:dyDescent="0.25">
      <c r="A90" s="172"/>
      <c r="B90" s="781"/>
      <c r="C90" s="784"/>
      <c r="D90" s="787"/>
      <c r="E90" s="790"/>
      <c r="F90" s="186" t="str">
        <f>IF(B84="Лікар-педіатр",Законод!$E$18,IF(B84="Лікар загальної практики - сімейний лікар",Законод!$E$22,IF(B84="Лікар-терапевт",Законод!$E$26,"х")))</f>
        <v>х</v>
      </c>
      <c r="G90" s="750" t="s">
        <v>157</v>
      </c>
      <c r="H90" s="751"/>
      <c r="I90" s="751"/>
      <c r="J90" s="751"/>
      <c r="K90" s="752"/>
      <c r="L90" s="171">
        <f>IF(B84="Лікар загальної практики - сімейний лікар",IF(L88&lt;Законод!$C$23,0,(IF(AND(L88&gt;=Законод!$E$23,L88&lt;=Законод!$E$24),L88-Законод!$C$23,IF('01_Доходи'!L88&gt;=Законод!$F$23,Законод!$E$25,0)))),IF(B84="Лікар-педіатр",IF(L88&lt;Законод!$C$19,0,(IF(AND(L88&gt;=Законод!$E$19,L88&lt;=Законод!$E$20),L88-Законод!$C$19,IF('01_Доходи'!L88&gt;=Законод!$F$19,Законод!$E$21,0)))),IF(B84="Лікар-терапевт",IF(L88&lt;Законод!$C$27,0,(IF(AND(L88&gt;=Законод!$E$27,L88&lt;=Законод!$E$28),L88-Законод!$C$27,IF('01_Доходи'!L88&gt;=Законод!$F$27,Законод!$E$29,0)))),0)))</f>
        <v>0</v>
      </c>
      <c r="M90" s="770"/>
      <c r="N90" s="750" t="s">
        <v>157</v>
      </c>
      <c r="O90" s="751"/>
      <c r="P90" s="751"/>
      <c r="Q90" s="751"/>
      <c r="R90" s="752"/>
      <c r="S90" s="171">
        <f>IF(B84="Лікар загальної практики - сімейний лікар",IF(S88&lt;Законод!$C$23,0,(IF(AND(S88&gt;=Законод!$E$23,S88&lt;=Законод!$E$24),S88-Законод!$C$23,IF('01_Доходи'!S88&gt;=Законод!$F$23,Законод!$E$25,0)))),IF(B84="Лікар-педіатр",IF(S88&lt;Законод!$C$19,0,(IF(AND(S88&gt;=Законод!$E$19,S88&lt;=Законод!$E$20),S88-Законод!$C$19,IF('01_Доходи'!S88&gt;=Законод!$F$19,Законод!$E$21,0)))),IF(B84="Лікар-терапевт",IF(S88&lt;Законод!$C$27,0,(IF(AND(S88&gt;=Законод!$E$27,S88&lt;=Законод!$E$28),S88-Законод!$C$27,IF('01_Доходи'!S88&gt;=Законод!$F$27,Законод!$E$29,0)))),0)))</f>
        <v>0</v>
      </c>
      <c r="T90" s="770"/>
      <c r="U90" s="750" t="s">
        <v>157</v>
      </c>
      <c r="V90" s="751"/>
      <c r="W90" s="751"/>
      <c r="X90" s="751"/>
      <c r="Y90" s="752"/>
      <c r="Z90" s="171">
        <f>IF(B84="Лікар загальної практики - сімейний лікар",IF(Z88&lt;Законод!$C$23,0,(IF(AND(Z88&gt;=Законод!$E$23,Z88&lt;=Законод!$E$24),Z88-Законод!$C$23,IF('01_Доходи'!Z88&gt;=Законод!$F$23,Законод!$E$25,0)))),IF(B84="Лікар-педіатр",IF(Z88&lt;Законод!$C$19,0,(IF(AND(Z88&gt;=Законод!$E$19,Z88&lt;=Законод!$E$20),Z88-Законод!$C$19,IF('01_Доходи'!Z88&gt;=Законод!$F$19,Законод!$E$21,0)))),IF(B84="Лікар-терапевт",IF(Z88&lt;Законод!$C$27,0,(IF(AND(Z88&gt;=Законод!$E$27,Z88&lt;=Законод!$E$28),Z88-Законод!$C$27,IF('01_Доходи'!Z88&gt;=Законод!$F$27,Законод!$E$29,0)))),0)))</f>
        <v>0</v>
      </c>
      <c r="AA90" s="770"/>
      <c r="AB90" s="750" t="s">
        <v>157</v>
      </c>
      <c r="AC90" s="751"/>
      <c r="AD90" s="751"/>
      <c r="AE90" s="751"/>
      <c r="AF90" s="752"/>
      <c r="AG90" s="171">
        <f>IF(B84="Лікар загальної практики - сімейний лікар",IF(S88&lt;Законод!$C$23,0,(IF(AND(AG88&gt;=Законод!$E$23,AG88&lt;=Законод!$E$24),AG88-Законод!$C$23,IF('01_Доходи'!AG88&gt;=Законод!$F$23,Законод!$E$25,0)))),IF(B84="Лікар-педіатр",IF(AG88&lt;Законод!$C$19,0,(IF(AND(AG88&gt;=Законод!$E$19,AG88&lt;=Законод!$E$20),AG88-Законод!$C$19,IF('01_Доходи'!AG88&gt;=Законод!$F$19,Законод!$E$21,0)))),IF(B84="Лікар-терапевт",IF(AG88&lt;Законод!$C$27,0,(IF(AND(AG88&gt;=Законод!$E$27,AG88&lt;=Законод!$E$28),AG88-Законод!$C$27,IF('01_Доходи'!AG88&gt;=Законод!$F$27,Законод!$E$29,0)))),0)))</f>
        <v>0</v>
      </c>
      <c r="AH90" s="773"/>
      <c r="AI90" s="176"/>
      <c r="AJ90" s="764"/>
      <c r="AK90" s="767"/>
      <c r="AL90" s="767"/>
      <c r="AM90" s="798" t="s">
        <v>176</v>
      </c>
      <c r="AN90" s="544">
        <f>IF(B84="Лікар загальної практики - сімейний лікар",L90*Законод!$E$30,IF(B84="Лікар-педіатр",L90*Законод!$E$30,IF(B84="Лікар-терапевт",L90*Законод!$E$30,0)))</f>
        <v>0</v>
      </c>
      <c r="AO90" s="544">
        <f>IF(B84="Лікар загальної практики - сімейний лікар",S90*Законод!$E$47,IF(B84="Лікар-педіатр",S90*Законод!$E$47,IF(B84="Лікар-терапевт",S90*Законод!$E$47,0)))</f>
        <v>0</v>
      </c>
      <c r="AP90" s="544">
        <f>IF(B84="Лікар загальної практики - сімейний лікар",Z90*Законод!$E$64,IF(B84="Лікар-педіатр",Z90*Законод!$E$64,IF(B84="Лікар-терапевт",Z90*Законод!$E$64,0)))</f>
        <v>0</v>
      </c>
      <c r="AQ90" s="544">
        <f>IF(B84="Лікар загальної практики - сімейний лікар",AG90*Законод!$E$81,IF(B84="Лікар-педіатр",AG90*Законод!$E$81,IF(B84="Лікар-терапевт",AG90*Законод!$E$81,0)))</f>
        <v>0</v>
      </c>
      <c r="AR90" s="185">
        <f>SUM(AN90:AQ90)</f>
        <v>0</v>
      </c>
    </row>
    <row r="91" spans="1:44" s="67" customFormat="1" ht="20.45" customHeight="1" x14ac:dyDescent="0.25">
      <c r="A91" s="172"/>
      <c r="B91" s="781"/>
      <c r="C91" s="784"/>
      <c r="D91" s="787"/>
      <c r="E91" s="790"/>
      <c r="F91" s="186" t="str">
        <f>IF(B84="Лікар-педіатр",Законод!$F$18,IF(B84="Лікар загальної практики - сімейний лікар",Законод!$F$22,IF(B84="Лікар-терапевт",Законод!$F$26,"х")))</f>
        <v>х</v>
      </c>
      <c r="G91" s="750" t="s">
        <v>157</v>
      </c>
      <c r="H91" s="751"/>
      <c r="I91" s="751"/>
      <c r="J91" s="751"/>
      <c r="K91" s="752"/>
      <c r="L91" s="171">
        <f>IF(B84="Лікар загальної практики - сімейний лікар",IF(L88&lt;Законод!$C$23,0,(IF(AND(L88&gt;=Законод!$F$23,L88&lt;=Законод!$F$24),L88-Законод!$E$24,IF('01_Доходи'!L88&gt;=Законод!$G$23,Законод!$F$25,0)))),IF(B84="Лікар-педіатр",IF(L88&lt;Законод!$C$19,0,(IF(AND(L88&gt;=Законод!$F$19,L88&lt;=Законод!$F$20),L88-Законод!$E$20,IF('01_Доходи'!L88&gt;=Законод!$G$19,Законод!$F$21,0)))),IF(B84="Лікар-терапевт",IF(L88&lt;Законод!$C$27,0,(IF(AND(L88&gt;=Законод!$F$27,L88&lt;=Законод!$F$28),L88-Законод!$E$28,IF('01_Доходи'!L88&gt;=Законод!$G$27,Законод!$F$29,0)))),0)))</f>
        <v>0</v>
      </c>
      <c r="M91" s="770"/>
      <c r="N91" s="750" t="s">
        <v>157</v>
      </c>
      <c r="O91" s="751"/>
      <c r="P91" s="751"/>
      <c r="Q91" s="751"/>
      <c r="R91" s="752"/>
      <c r="S91" s="171">
        <f>IF(B84="Лікар загальної практики - сімейний лікар",IF(S88&lt;Законод!$C$23,0,(IF(AND(S88&gt;=Законод!$F$23,S88&lt;=Законод!$F$24),S88-Законод!$E$24,IF('01_Доходи'!S88&gt;=Законод!$G$23,Законод!$F$25,0)))),IF(B84="Лікар-педіатр",IF(S88&lt;Законод!$C$19,0,(IF(AND(S88&gt;=Законод!$F$19,S88&lt;=Законод!$F$20),S88-Законод!$E$20,IF('01_Доходи'!S88&gt;=Законод!$G$19,Законод!$F$21,0)))),IF(B84="Лікар-терапевт",IF(S88&lt;Законод!$C$27,0,(IF(AND(S88&gt;=Законод!$F$27,S88&lt;=Законод!$F$28),S88-Законод!$E$28,IF('01_Доходи'!S88&gt;=Законод!$G$27,Законод!$F$29,0)))),0)))</f>
        <v>0</v>
      </c>
      <c r="T91" s="770"/>
      <c r="U91" s="750" t="s">
        <v>157</v>
      </c>
      <c r="V91" s="751"/>
      <c r="W91" s="751"/>
      <c r="X91" s="751"/>
      <c r="Y91" s="752"/>
      <c r="Z91" s="171">
        <f>IF(B84="Лікар загальної практики - сімейний лікар",IF(Z88&lt;Законод!$C$23,0,(IF(AND(Z88&gt;=Законод!$F$23,Z88&lt;=Законод!$F$24),Z88-Законод!$E$24,IF('01_Доходи'!Z88&gt;=Законод!$G$23,Законод!$F$25,0)))),IF(B84="Лікар-педіатр",IF(Z88&lt;Законод!$C$19,0,(IF(AND(Z88&gt;=Законод!$F$19,Z88&lt;=Законод!$F$20),Z88-Законод!$E$20,IF('01_Доходи'!Z88&gt;=Законод!$G$19,Законод!$F$21,0)))),IF(B84="Лікар-терапевт",IF(Z88&lt;Законод!$C$27,0,(IF(AND(Z88&gt;=Законод!$F$27,Z88&lt;=Законод!$F$28),Z88-Законод!$E$28,IF('01_Доходи'!Z88&gt;=Законод!$G$27,Законод!$F$29,0)))),0)))</f>
        <v>0</v>
      </c>
      <c r="AA91" s="770"/>
      <c r="AB91" s="750" t="s">
        <v>157</v>
      </c>
      <c r="AC91" s="751"/>
      <c r="AD91" s="751"/>
      <c r="AE91" s="751"/>
      <c r="AF91" s="752"/>
      <c r="AG91" s="171">
        <f>IF(B84="Лікар загальної практики - сімейний лікар",IF(AG88&lt;Законод!$C$23,0,(IF(AND(AG88&gt;=Законод!$F$23,AG88&lt;=Законод!$F$24),AG88-Законод!$E$24,IF('01_Доходи'!AG88&gt;=Законод!$G$23,Законод!$F$25,0)))),IF(B84="Лікар-педіатр",IF(AG88&lt;Законод!$C$19,0,(IF(AND(AG88&gt;=Законод!$F$19,AG88&lt;=Законод!$F$20),AG88-Законод!$E$20,IF('01_Доходи'!AG88&gt;=Законод!$G$19,Законод!$F$21,0)))),IF(B84="Лікар-терапевт",IF(AG88&lt;Законод!$C$27,0,(IF(AND(AG88&gt;=Законод!$F$27,AG88&lt;=Законод!$F$28),AG88-Законод!$E$28,IF('01_Доходи'!AG88&gt;=Законод!$G$27,Законод!$F$29,0)))),0)))</f>
        <v>0</v>
      </c>
      <c r="AH91" s="773"/>
      <c r="AI91" s="176"/>
      <c r="AJ91" s="764"/>
      <c r="AK91" s="767"/>
      <c r="AL91" s="767"/>
      <c r="AM91" s="799"/>
      <c r="AN91" s="544">
        <f>IF(B84="Лікар загальної практики - сімейний лікар",L91*Законод!$F$30,IF(B84="Лікар-педіатр",L91*Законод!$F$30,IF(B84="Лікар-терапевт",L91*Законод!$F$30,0)))</f>
        <v>0</v>
      </c>
      <c r="AO91" s="544">
        <f>IF(B84="Лікар загальної практики - сімейний лікар",S91*Законод!$F$47,IF(B84="Лікар-педіатр",S91*Законод!$F$47,IF(B84="Лікар-терапевт",S91*Законод!$F$47,0)))</f>
        <v>0</v>
      </c>
      <c r="AP91" s="544">
        <f>IF(B84="Лікар загальної практики - сімейний лікар",Z91*Законод!$F$64,IF(B84="Лікар-педіатр",Z91*Законод!$F$64,IF(B84="Лікар-терапевт",Z91*Законод!$F$64,0)))</f>
        <v>0</v>
      </c>
      <c r="AQ91" s="544">
        <f>IF(B84="Лікар загальної практики - сімейний лікар",AG91*Законод!$F$81,IF(B84="Лікар-педіатр",AG91*Законод!$F$81,IF(B84="Лікар-терапевт",AG91*Законод!$F$81,0)))</f>
        <v>0</v>
      </c>
      <c r="AR91" s="185">
        <f>SUM(AN91:AQ91)</f>
        <v>0</v>
      </c>
    </row>
    <row r="92" spans="1:44" s="67" customFormat="1" ht="31.9" customHeight="1" x14ac:dyDescent="0.25">
      <c r="A92" s="172"/>
      <c r="B92" s="781"/>
      <c r="C92" s="784"/>
      <c r="D92" s="787"/>
      <c r="E92" s="790"/>
      <c r="F92" s="186" t="str">
        <f>IF(B84="Лікар-педіатр",Законод!$G$18,IF(B84="Лікар загальної практики - сімейний лікар",Законод!$G$22,IF(B84="Лікар-терапевт",Законод!$G$26,"х")))</f>
        <v>х</v>
      </c>
      <c r="G92" s="750" t="s">
        <v>157</v>
      </c>
      <c r="H92" s="751"/>
      <c r="I92" s="751"/>
      <c r="J92" s="751"/>
      <c r="K92" s="752"/>
      <c r="L92" s="171">
        <f>IF(B84="Лікар загальної практики - сімейний лікар",IF(L88&lt;Законод!$C$23,0,(IF(AND(L88&gt;=Законод!$G$23,L88&lt;=Законод!$G$24),L88-Законод!$F$24,IF('01_Доходи'!L88&gt;=Законод!$H$23,Законод!$G$25,0)))),IF(B84="Лікар-педіатр",IF(L88&lt;Законод!$C$19,0,(IF(AND(L88&gt;=Законод!$G$19,L88&lt;=Законод!$G$20),L88-Законод!$F$20,IF('01_Доходи'!L88&gt;=Законод!$H$19,Законод!$G$21,0)))),IF(B84="Лікар-терапевт",IF(L88&lt;Законод!$C$27,0,(IF(AND(L88&gt;=Законод!$G$27,L88&lt;=Законод!$G$28),L88-Законод!$F$28,IF('01_Доходи'!L88&gt;=Законод!$H$27,Законод!$G$29,0)))),0)))</f>
        <v>0</v>
      </c>
      <c r="M92" s="770"/>
      <c r="N92" s="750" t="s">
        <v>157</v>
      </c>
      <c r="O92" s="751"/>
      <c r="P92" s="751"/>
      <c r="Q92" s="751"/>
      <c r="R92" s="752"/>
      <c r="S92" s="171">
        <f>IF(B84="Лікар загальної практики - сімейний лікар",IF(S88&lt;Законод!$C$23,0,(IF(AND(S88&gt;=Законод!$G$23,S88&lt;=Законод!$G$24),S88-Законод!$F$24,IF('01_Доходи'!S88&gt;=Законод!$H$23,Законод!$G$25,0)))),IF(B84="Лікар-педіатр",IF(S88&lt;Законод!$C$19,0,(IF(AND(S88&gt;=Законод!$G$19,S88&lt;=Законод!$G$20),S88-Законод!$F$20,IF('01_Доходи'!S88&gt;=Законод!$H$19,Законод!$G$21,0)))),IF(B84="Лікар-терапевт",IF(S88&lt;Законод!$C$27,0,(IF(AND(S88&gt;=Законод!$G$27,S88&lt;=Законод!$G$28),S88-Законод!$F$28,IF('01_Доходи'!S88&gt;=Законод!$H$27,Законод!$G$29,0)))),0)))</f>
        <v>0</v>
      </c>
      <c r="T92" s="770"/>
      <c r="U92" s="750" t="s">
        <v>157</v>
      </c>
      <c r="V92" s="751"/>
      <c r="W92" s="751"/>
      <c r="X92" s="751"/>
      <c r="Y92" s="752"/>
      <c r="Z92" s="171">
        <f>IF(B84="Лікар загальної практики - сімейний лікар",IF(Z88&lt;Законод!$C$23,0,(IF(AND(Z88&gt;=Законод!$G$23,Z88&lt;=Законод!$G$24),Z88-Законод!$F$24,IF('01_Доходи'!Z88&gt;=Законод!$H$23,Законод!$G$25,0)))),IF(B84="Лікар-педіатр",IF(Z88&lt;Законод!$C$19,0,(IF(AND(Z88&gt;=Законод!$G$19,Z88&lt;=Законод!$G$20),Z88-Законод!$F$20,IF('01_Доходи'!Z88&gt;=Законод!$H$19,Законод!$G$21,0)))),IF(B84="Лікар-терапевт",IF(Z88&lt;Законод!$C$27,0,(IF(AND(Z88&gt;=Законод!$G$27,Z88&lt;=Законод!$G$28),Z88-Законод!$F$28,IF('01_Доходи'!Z88&gt;=Законод!$H$27,Законод!$G$29,0)))),0)))</f>
        <v>0</v>
      </c>
      <c r="AA92" s="770"/>
      <c r="AB92" s="750" t="s">
        <v>157</v>
      </c>
      <c r="AC92" s="751"/>
      <c r="AD92" s="751"/>
      <c r="AE92" s="751"/>
      <c r="AF92" s="752"/>
      <c r="AG92" s="171">
        <f>IF(B84="Лікар загальної практики - сімейний лікар",IF(AG88&lt;Законод!$C$23,0,(IF(AND(AG88&gt;=Законод!$G$23,AG88&lt;=Законод!$G$24),AG88-Законод!$F$24,IF('01_Доходи'!AG88&gt;=Законод!$H$23,Законод!$G$25,0)))),IF(B84="Лікар-педіатр",IF(AG88&lt;Законод!$C$19,0,(IF(AND(AG88&gt;=Законод!$G$19,AG88&lt;=Законод!$G$20),AG88-Законод!$F$20,IF('01_Доходи'!AG88&gt;=Законод!$H$19,Законод!$G$21,0)))),IF(B84="Лікар-терапевт",IF(AG88&lt;Законод!$C$27,0,(IF(AND(AG88&gt;=Законод!$G$27,AG88&lt;=Законод!$G$28),AG88-Законод!$F$28,IF('01_Доходи'!AG88&gt;=Законод!$H$27,Законод!$G$29,0)))),0)))</f>
        <v>0</v>
      </c>
      <c r="AH92" s="773"/>
      <c r="AI92" s="176"/>
      <c r="AJ92" s="764"/>
      <c r="AK92" s="767"/>
      <c r="AL92" s="767"/>
      <c r="AM92" s="799"/>
      <c r="AN92" s="544">
        <f>IF(B84="Лікар загальної практики - сімейний лікар",L92*Законод!$G$39,IF(B84="Лікар-педіатр",L92*Законод!$G$30,IF(B84="Лікар-терапевт",L92*Законод!$G$30,0)))</f>
        <v>0</v>
      </c>
      <c r="AO92" s="544">
        <f>IF(B84="Лікар загальної практики - сімейний лікар",S92*Законод!$G$47,IF(B84="Лікар-педіатр",S92*Законод!$G$47,IF(B84="Лікар-терапевт",S92*Законод!$G$47,0)))</f>
        <v>0</v>
      </c>
      <c r="AP92" s="544">
        <f>IF(B84="Лікар загальної практики - сімейний лікар",Z92*Законод!$G$64,IF(B84="Лікар-педіатр",Z92*Законод!$G$64,IF(B84="Лікар-терапевт",Z92*Законод!$G$64,0)))</f>
        <v>0</v>
      </c>
      <c r="AQ92" s="544">
        <f>IF(B84="Лікар загальної практики - сімейний лікар",AG92*Законод!$G$81,IF(B84="Лікар-педіатр",AG92*Законод!$G$81,IF(B84="Лікар-терапевт",AG92*Законод!$G$81,0)))</f>
        <v>0</v>
      </c>
      <c r="AR92" s="185">
        <f t="shared" ref="AR92" si="8">SUM(AN92:AQ92)</f>
        <v>0</v>
      </c>
    </row>
    <row r="93" spans="1:44" s="67" customFormat="1" ht="31.9" customHeight="1" x14ac:dyDescent="0.25">
      <c r="A93" s="172"/>
      <c r="B93" s="781"/>
      <c r="C93" s="784"/>
      <c r="D93" s="787"/>
      <c r="E93" s="790"/>
      <c r="F93" s="186" t="str">
        <f>IF(B84="Лікар-педіатр",Законод!$H$18,IF(B84="Лікар загальної практики - сімейний лікар",Законод!$H$22,IF(B84="Лікар-терапевт",Законод!$H$26,"х")))</f>
        <v>х</v>
      </c>
      <c r="G93" s="750" t="s">
        <v>157</v>
      </c>
      <c r="H93" s="751"/>
      <c r="I93" s="751"/>
      <c r="J93" s="751"/>
      <c r="K93" s="752"/>
      <c r="L93" s="171">
        <f>IF(B84="Лікар загальної практики - сімейний лікар",IF(L88&lt;Законод!$C$23,0,(IF(AND(L88&gt;=Законод!$H$23,L88&lt;=Законод!$H$24),L88-Законод!$G$24,IF('01_Доходи'!L88&gt;=Законод!$I$23,Законод!$H$25,0)))),IF(B84="Лікар-педіатр",IF(L88&lt;Законод!$C$19,0,(IF(AND(L88&gt;=Законод!$H$19,L88&lt;=Законод!$H$20),L88-Законод!$G$20,IF('01_Доходи'!L88&gt;=Законод!$I$19,Законод!$H$21,0)))),IF(B84="Лікар-терапевт",IF(L88&lt;Законод!$C$27,0,(IF(AND(L88&gt;=Законод!$H$27,L88&lt;=Законод!$H$28),L88-Законод!$G$28,IF(L88&gt;=Законод!$I$27,Законод!$H$29,0)))),0)))</f>
        <v>0</v>
      </c>
      <c r="M93" s="770"/>
      <c r="N93" s="750" t="s">
        <v>157</v>
      </c>
      <c r="O93" s="751"/>
      <c r="P93" s="751"/>
      <c r="Q93" s="751"/>
      <c r="R93" s="752"/>
      <c r="S93" s="171">
        <f>IF(B84="Лікар загальної практики - сімейний лікар",IF(S88&lt;Законод!$C$23,0,(IF(AND(S88&gt;=Законод!$H$23,S88&lt;=Законод!$H$24),S88-Законод!$G$24,IF('01_Доходи'!S88&gt;=Законод!$I$23,Законод!$H$25,0)))),IF(B84="Лікар-педіатр",IF(S88&lt;Законод!$C$19,0,(IF(AND(S88&gt;=Законод!$H$19,S88&lt;=Законод!$H$20),S88-Законод!$G$20,IF('01_Доходи'!S88&gt;=Законод!$I$19,Законод!$H$21,0)))),IF(B84="Лікар-терапевт",IF(S88&lt;Законод!$C$27,0,(IF(AND(S88&gt;=Законод!$H$27,S88&lt;=Законод!$H$28),S88-Законод!$G$28,IF(S88&gt;=Законод!$I$27,Законод!$H$29,0)))),0)))</f>
        <v>0</v>
      </c>
      <c r="T93" s="770"/>
      <c r="U93" s="750" t="s">
        <v>157</v>
      </c>
      <c r="V93" s="751"/>
      <c r="W93" s="751"/>
      <c r="X93" s="751"/>
      <c r="Y93" s="752"/>
      <c r="Z93" s="171">
        <f>IF(B84="Лікар загальної практики - сімейний лікар",IF(Z88&lt;Законод!$C$23,0,(IF(AND(Z88&gt;=Законод!$H$23,Z88&lt;=Законод!$H$24),Z88-Законод!$G$24,IF('01_Доходи'!Z88&gt;=Законод!$I$23,Законод!$H$25,0)))),IF(B84="Лікар-педіатр",IF(Z88&lt;Законод!$C$19,0,(IF(AND(Z88&gt;=Законод!$H$19,Z88&lt;=Законод!$H$20),Z88-Законод!$G$20,IF('01_Доходи'!Z88&gt;=Законод!$I$19,Законод!$H$21,0)))),IF(B84="Лікар-терапевт",IF(Z88&lt;Законод!$C$27,0,(IF(AND(Z88&gt;=Законод!$H$27,Z88&lt;=Законод!$H$28),Z88-Законод!$G$28,IF(Z88&gt;=Законод!$I$27,Законод!$H$29,0)))),0)))</f>
        <v>0</v>
      </c>
      <c r="AA93" s="770"/>
      <c r="AB93" s="750" t="s">
        <v>157</v>
      </c>
      <c r="AC93" s="751"/>
      <c r="AD93" s="751"/>
      <c r="AE93" s="751"/>
      <c r="AF93" s="752"/>
      <c r="AG93" s="171">
        <f>IF(B84="Лікар загальної практики - сімейний лікар",IF(AG88&lt;Законод!$C$23,0,(IF(AND(AG88&gt;=Законод!$H$23,AG88&lt;=Законод!$H$24),AG88-Законод!$G$24,IF('01_Доходи'!AG88&gt;=Законод!$I$23,Законод!$H$25,0)))),IF(B84="Лікар-педіатр",IF(AG88&lt;Законод!$C$19,0,(IF(AND(AG88&gt;=Законод!$H$19,AG88&lt;=Законод!$H$20),AG88-Законод!$G$20,IF('01_Доходи'!AG88&gt;=Законод!$I$19,Законод!$H$21,0)))),IF(B84="Лікар-терапевт",IF(AG88&lt;Законод!$C$27,0,(IF(AND(AG88&gt;=Законод!$H$27,AG88&lt;=Законод!$H$28),AG88-Законод!$G$28,IF(AG88&gt;=Законод!$I$27,Законод!$H$29,0)))),0)))</f>
        <v>0</v>
      </c>
      <c r="AH93" s="773"/>
      <c r="AI93" s="176"/>
      <c r="AJ93" s="764"/>
      <c r="AK93" s="767"/>
      <c r="AL93" s="767"/>
      <c r="AM93" s="799"/>
      <c r="AN93" s="544">
        <f>IF(B84="Лікар загальної практики - сімейний лікар",L93*Законод!$H$30,IF(B84="Лікар-педіатр",L93*Законод!$H$30,IF(B84="Лікар-терапевт",L93*Законод!$H$30,0)))</f>
        <v>0</v>
      </c>
      <c r="AO93" s="544">
        <f>IF(B84="Лікар загальної практики - сімейний лікар",S93*Законод!$H$47,IF(B84="Лікар-педіатр",S93*Законод!$H$47,IF(B84="Лікар-терапевт",S93*Законод!$H$47,0)))</f>
        <v>0</v>
      </c>
      <c r="AP93" s="544">
        <f>IF(B84="Лікар загальної практики - сімейний лікар",Z93*Законод!$H$64,IF(B84="Лікар-педіатр",Z93*Законод!$H$64,IF(B84="Лікар-терапевт",Z93*Законод!$H$64,0)))</f>
        <v>0</v>
      </c>
      <c r="AQ93" s="544">
        <f>IF(B84="Лікар загальної практики - сімейний лікар",AG93*Законод!$H$81,IF(B84="Лікар-педіатр",AG93*Законод!$H$81,IF(B84="Лікар-терапевт",AG93*Законод!$H$81,0)))</f>
        <v>0</v>
      </c>
      <c r="AR93" s="185">
        <f>SUM(AN93:AQ93)</f>
        <v>0</v>
      </c>
    </row>
    <row r="94" spans="1:44" s="204" customFormat="1" ht="20.45" customHeight="1" x14ac:dyDescent="0.25">
      <c r="A94" s="172"/>
      <c r="B94" s="781"/>
      <c r="C94" s="784"/>
      <c r="D94" s="787"/>
      <c r="E94" s="790"/>
      <c r="F94" s="186" t="str">
        <f>IF(B84="Лікар-педіатр",Законод!$I$18,IF(B84="Лікар загальної практики - сімейний лікар",Законод!$I$22,IF(B84="Лікар-терапевт",Законод!$I$26,"х")))</f>
        <v>х</v>
      </c>
      <c r="G94" s="750" t="s">
        <v>157</v>
      </c>
      <c r="H94" s="751"/>
      <c r="I94" s="751"/>
      <c r="J94" s="751"/>
      <c r="K94" s="752"/>
      <c r="L94" s="171">
        <f>IF(B84="Лікар загальної практики - сімейний лікар",IF(L88&lt;Законод!$C$23,0,(IF(AND(L88&gt;=Законод!$I$23,L88&lt;=Законод!$I$24),L88-Законод!$H$24,IF('01_Доходи'!L88&gt;=Законод!$I$23,Законод!$I$25,0)))),IF(B84="Лікар-педіатр",IF(L88&lt;Законод!$C$19,0,(IF(AND(L88&gt;=Законод!$I$19,L88&lt;=Законод!$I$20),L88-Законод!$H$20,IF('01_Доходи'!L88&gt;=Законод!$I$19,Законод!$H$21,0)))),IF(B84="Лікар-терапевт",IF(L88&lt;Законод!$C$27,0,(IF(AND(L88&gt;=Законод!$I$27,L88&lt;=Законод!$I$28),L88-Законод!$H$28,IF('01_Доходи'!L88&gt;=Законод!$I$27,Законод!$H$29,0)))),0)))</f>
        <v>0</v>
      </c>
      <c r="M94" s="770"/>
      <c r="N94" s="750" t="s">
        <v>157</v>
      </c>
      <c r="O94" s="751"/>
      <c r="P94" s="751"/>
      <c r="Q94" s="751"/>
      <c r="R94" s="752"/>
      <c r="S94" s="171">
        <f>IF(B84="Лікар загальної практики - сімейний лікар",IF(S88&lt;Законод!$C$23,0,(IF(AND(S88&gt;=Законод!$I$23,S88&lt;=Законод!$I$24),S88-Законод!$H$24,IF('01_Доходи'!S88&gt;=Законод!$I$23,Законод!$I$25,0)))),IF(B84="Лікар-педіатр",IF(S88&lt;Законод!$C$19,0,(IF(AND(S88&gt;=Законод!$I$19,S88&lt;=Законод!$I$20),S88-Законод!$H$20,IF('01_Доходи'!S88&gt;=Законод!$I$19,Законод!$H$21,0)))),IF(B84="Лікар-терапевт",IF(S88&lt;Законод!$C$27,0,(IF(AND(S88&gt;=Законод!$I$27,S88&lt;=Законод!$I$28),S88-Законод!$H$28,IF('01_Доходи'!S88&gt;=Законод!$I$27,Законод!$H$29,0)))),0)))</f>
        <v>0</v>
      </c>
      <c r="T94" s="770"/>
      <c r="U94" s="750" t="s">
        <v>157</v>
      </c>
      <c r="V94" s="751"/>
      <c r="W94" s="751"/>
      <c r="X94" s="751"/>
      <c r="Y94" s="752"/>
      <c r="Z94" s="171">
        <f>IF(B84="Лікар загальної практики - сімейний лікар",IF(Z88&lt;Законод!$C$23,0,(IF(AND(Z88&gt;=Законод!$I$23,Z88&lt;=Законод!$I$24),Z88-Законод!$H$24,IF('01_Доходи'!Z88&gt;=Законод!$I$23,Законод!$I$25,0)))),IF(B84="Лікар-педіатр",IF(Z88&lt;Законод!$C$19,0,(IF(AND(Z88&gt;=Законод!$I$19,Z88&lt;=Законод!$I$20),Z88-Законод!$H$20,IF('01_Доходи'!Z88&gt;=Законод!$I$19,Законод!$H$21,0)))),IF(B84="Лікар-терапевт",IF(Z88&lt;Законод!$C$27,0,(IF(AND(Z88&gt;=Законод!$I$27,Z88&lt;=Законод!$I$28),Z88-Законод!$H$28,IF('01_Доходи'!Z88&gt;=Законод!$I$27,Законод!$H$29,0)))),0)))</f>
        <v>0</v>
      </c>
      <c r="AA94" s="770"/>
      <c r="AB94" s="750" t="s">
        <v>157</v>
      </c>
      <c r="AC94" s="751"/>
      <c r="AD94" s="751"/>
      <c r="AE94" s="751"/>
      <c r="AF94" s="752"/>
      <c r="AG94" s="171">
        <f>IF(B84="Лікар загальної практики - сімейний лікар",IF(AG88&lt;Законод!$C$23,0,(IF(AND(AG88&gt;=Законод!$I$23,AG88&lt;=Законод!$I$24),AG88-Законод!$H$24,IF('01_Доходи'!AG88&gt;=Законод!$I$23,Законод!$I$25,0)))),IF(B84="Лікар-педіатр",IF(AG88&lt;Законод!$C$19,0,(IF(AND(AG88&gt;=Законод!$I$19,AG88&lt;=Законод!$I$20),AG88-Законод!$H$20,IF('01_Доходи'!AG88&gt;=Законод!$I$19,Законод!$H$21,0)))),IF(B84="Лікар-терапевт",IF(AG88&lt;Законод!$C$27,0,(IF(AND(AG88&gt;=Законод!$I$27,AG88&lt;=Законод!$I$28),AG88-Законод!$H$28,IF('01_Доходи'!AG88&gt;=Законод!$I$27,Законод!$H$29,0)))),0)))</f>
        <v>0</v>
      </c>
      <c r="AH94" s="773"/>
      <c r="AI94" s="176"/>
      <c r="AJ94" s="764"/>
      <c r="AK94" s="767"/>
      <c r="AL94" s="767"/>
      <c r="AM94" s="799"/>
      <c r="AN94" s="544">
        <f>IF(B84="Лікар загальної практики - сімейний лікар",L94*Законод!$I$30,IF(B84="Лікар-педіатр",L94*Законод!$I$30,IF(B84="Лікар-терапевт",L94*Законод!$I$30,0)))</f>
        <v>0</v>
      </c>
      <c r="AO94" s="544">
        <f>IF(B84="Лікар загальної практики - сімейний лікар",S94*Законод!$I$47,IF(B84="Лікар-педіатр",S94*Законод!$I$47,IF(B84="Лікар-терапевт",S94*Законод!$I$47,0)))</f>
        <v>0</v>
      </c>
      <c r="AP94" s="544">
        <f>IF(B84="Лікар загальної практики - сімейний лікар",Z94*Законод!$I$64,IF(B84="Лікар-педіатр",Z94*Законод!$I$64,IF(B84="Лікар-терапевт",Z94*Законод!$I$64,0)))</f>
        <v>0</v>
      </c>
      <c r="AQ94" s="544">
        <f>IF(B84="Лікар загальної практики - сімейний лікар",AG94*Законод!$I$81,IF(B84="Лікар-педіатр",AG94*Законод!$I$81,IF(B84="Лікар-терапевт",AG94*Законод!$I$81,0)))</f>
        <v>0</v>
      </c>
      <c r="AR94" s="185">
        <f>SUM(AN94:AQ94)</f>
        <v>0</v>
      </c>
    </row>
    <row r="95" spans="1:44" s="166" customFormat="1" ht="30" customHeight="1" thickBot="1" x14ac:dyDescent="0.35">
      <c r="A95" s="187"/>
      <c r="B95" s="782"/>
      <c r="C95" s="785"/>
      <c r="D95" s="788"/>
      <c r="E95" s="791"/>
      <c r="F95" s="660" t="str">
        <f>IF(B84="Лікар-педіатр",Законод!$J$18,IF(B84="Лікар загальної практики - сімейний лікар",Законод!$J$22,IF(B84="Лікар-терапевт",Законод!$J$22,"х")))</f>
        <v>х</v>
      </c>
      <c r="G95" s="747" t="s">
        <v>157</v>
      </c>
      <c r="H95" s="748"/>
      <c r="I95" s="748"/>
      <c r="J95" s="748"/>
      <c r="K95" s="749"/>
      <c r="L95" s="171">
        <f>IF(B84="Лікар загальної практики - сімейний лікар",IF(L88&gt;=Законод!$J$23,'01_Доходи'!L88-('01_Доходи'!L89+'01_Доходи'!L90+'01_Доходи'!L91+'01_Доходи'!L92+'01_Доходи'!L93+'01_Доходи'!L94),0),IF(B84="Лікар-педіатр",IF(L88&gt;=Законод!$J$19,'01_Доходи'!L88-('01_Доходи'!L89+'01_Доходи'!L90+'01_Доходи'!L91+'01_Доходи'!L92+'01_Доходи'!L93+'01_Доходи'!L94),0),IF(B84="Лікар-терапевт",IF('01_Доходи'!L88&gt;=Законод!$J$27,L88-Законод!$I$28,0),0)))</f>
        <v>0</v>
      </c>
      <c r="M95" s="771"/>
      <c r="N95" s="747" t="s">
        <v>157</v>
      </c>
      <c r="O95" s="748"/>
      <c r="P95" s="748"/>
      <c r="Q95" s="748"/>
      <c r="R95" s="749"/>
      <c r="S95" s="171">
        <f>IF(B84="Лікар загальної практики - сімейний лікар",IF(S88&gt;=Законод!$J$23,'01_Доходи'!S88-('01_Доходи'!S89+'01_Доходи'!S90+'01_Доходи'!S91+'01_Доходи'!S92+'01_Доходи'!S93+'01_Доходи'!S94),0),IF(B84="Лікар-педіатр",IF(S88&gt;=Законод!$J$19,'01_Доходи'!S88-('01_Доходи'!S89+'01_Доходи'!S90+'01_Доходи'!S91+'01_Доходи'!S92+'01_Доходи'!S93+'01_Доходи'!S94),0),IF(B84="Лікар-терапевт",IF('01_Доходи'!S88&gt;=Законод!$J$27,S88-Законод!$I$28,0),0)))</f>
        <v>0</v>
      </c>
      <c r="T95" s="771"/>
      <c r="U95" s="747" t="s">
        <v>157</v>
      </c>
      <c r="V95" s="748"/>
      <c r="W95" s="748"/>
      <c r="X95" s="748"/>
      <c r="Y95" s="749"/>
      <c r="Z95" s="171">
        <f>IF(B84="Лікар загальної практики - сімейний лікар",IF(Z88&gt;=Законод!$J$23,'01_Доходи'!Z88-('01_Доходи'!Z89+'01_Доходи'!Z90+'01_Доходи'!Z91+'01_Доходи'!Z92+'01_Доходи'!Z93+'01_Доходи'!Z94),0),IF(B84="Лікар-педіатр",IF(Z88&gt;=Законод!$J$19,'01_Доходи'!Z88-('01_Доходи'!Z89+'01_Доходи'!Z90+'01_Доходи'!Z91+'01_Доходи'!Z92+'01_Доходи'!Z93+'01_Доходи'!Z94),0),IF(B84="Лікар-терапевт",IF('01_Доходи'!Z88&gt;=Законод!$J$27,Z88-Законод!$I$28,0),0)))</f>
        <v>0</v>
      </c>
      <c r="AA95" s="771"/>
      <c r="AB95" s="747" t="s">
        <v>157</v>
      </c>
      <c r="AC95" s="748"/>
      <c r="AD95" s="748"/>
      <c r="AE95" s="748"/>
      <c r="AF95" s="749"/>
      <c r="AG95" s="171">
        <f>IF(B84="Лікар загальної практики - сімейний лікар",IF(AG88&gt;=Законод!$J$23,'01_Доходи'!AG88-('01_Доходи'!AG89+'01_Доходи'!AG90+'01_Доходи'!AG91+'01_Доходи'!AG92+'01_Доходи'!AG93+'01_Доходи'!AG94),0),IF(B84="Лікар-педіатр",IF(AG88&gt;=Законод!$J$19,'01_Доходи'!AG88-('01_Доходи'!AG89+'01_Доходи'!AG90+'01_Доходи'!AG91+'01_Доходи'!AG92+'01_Доходи'!AG93+'01_Доходи'!AG94),0),IF(B84="Лікар-терапевт",IF('01_Доходи'!AG88&gt;=Законод!$J$27,AG88-Законод!$I$28,0),0)))</f>
        <v>0</v>
      </c>
      <c r="AH95" s="774"/>
      <c r="AI95" s="188"/>
      <c r="AJ95" s="765"/>
      <c r="AK95" s="768"/>
      <c r="AL95" s="768"/>
      <c r="AM95" s="800"/>
      <c r="AN95" s="661">
        <f>IF(B84="Лікар загальної практики - сімейний лікар",L95*Законод!$J$30,IF(B84="Лікар-педіатр",L95*Законод!$J$30,IF(B84="Лікар-терапевт",L95*Законод!$J$30,0)))</f>
        <v>0</v>
      </c>
      <c r="AO95" s="661">
        <f>IF(B84="Лікар загальної практики - сімейний лікар",S95*Законод!$J$47,IF(B84="Лікар-педіатр",S95*Законод!$J$47,IF(B84="Лікар-терапевт",S95*Законод!$J$47,0)))</f>
        <v>0</v>
      </c>
      <c r="AP95" s="661">
        <f>IF(B84="Лікар загальної практики - сімейний лікар",S95*Законод!$J$64,IF(B84="Лікар-педіатр",S95*Законод!$J$64,IF(B84="Лікар-терапевт",S95*Законод!$J$64,0)))</f>
        <v>0</v>
      </c>
      <c r="AQ95" s="661">
        <f>IF(B84="Лікар загальної практики - сімейний лікар",AG95*Законод!$J$81,IF(B84="Лікар-педіатр",AG95*Законод!$J$81,IF(B84="Лікар-терапевт",AG95*Законод!$J$81,0)))</f>
        <v>0</v>
      </c>
      <c r="AR95" s="662">
        <f t="shared" ref="AR95" si="9">SUM(AN95:AQ95)</f>
        <v>0</v>
      </c>
    </row>
    <row r="96" spans="1:44" s="67" customFormat="1" ht="28.15" customHeight="1" thickBot="1" x14ac:dyDescent="0.3">
      <c r="A96" s="190"/>
      <c r="B96" s="191"/>
      <c r="C96" s="192"/>
      <c r="D96" s="193"/>
      <c r="E96" s="193"/>
      <c r="F96" s="194"/>
      <c r="G96" s="195"/>
      <c r="H96" s="195"/>
      <c r="I96" s="195"/>
      <c r="J96" s="195"/>
      <c r="K96" s="195"/>
      <c r="L96" s="196"/>
      <c r="M96" s="197"/>
      <c r="N96" s="195"/>
      <c r="O96" s="195"/>
      <c r="P96" s="195"/>
      <c r="Q96" s="195"/>
      <c r="R96" s="195"/>
      <c r="S96" s="196"/>
      <c r="T96" s="197"/>
      <c r="U96" s="195"/>
      <c r="V96" s="195"/>
      <c r="W96" s="195"/>
      <c r="X96" s="195"/>
      <c r="Y96" s="195"/>
      <c r="Z96" s="198"/>
      <c r="AA96" s="197"/>
      <c r="AB96" s="195"/>
      <c r="AC96" s="195"/>
      <c r="AD96" s="195"/>
      <c r="AE96" s="195"/>
      <c r="AF96" s="195"/>
      <c r="AG96" s="198"/>
      <c r="AH96" s="197"/>
      <c r="AI96" s="199"/>
      <c r="AJ96" s="200"/>
      <c r="AK96" s="200"/>
      <c r="AL96" s="200"/>
      <c r="AM96" s="201"/>
      <c r="AN96" s="202"/>
      <c r="AO96" s="202"/>
      <c r="AP96" s="202"/>
      <c r="AQ96" s="202"/>
      <c r="AR96" s="203"/>
    </row>
    <row r="97" spans="1:44" s="103" customFormat="1" ht="31.15" customHeight="1" x14ac:dyDescent="0.25">
      <c r="A97" s="169">
        <f>A84+1</f>
        <v>6</v>
      </c>
      <c r="B97" s="780"/>
      <c r="C97" s="783"/>
      <c r="D97" s="786"/>
      <c r="E97" s="789"/>
      <c r="F97" s="170" t="s">
        <v>431</v>
      </c>
      <c r="G97" s="171">
        <f>IFERROR(IF(B97="Лікар-педіатр",G99/L99*L97,IF(B97="Лікар-терапевт","х",IF(B97="Лікар загальної практики - сімейний лікар",G99/L99*L97,0))),0)</f>
        <v>0</v>
      </c>
      <c r="H97" s="171">
        <f>IFERROR(IF(B97="Лікар-педіатр",H99/L99*L97,IF(B97="Лікар-терапевт","х",IF(B97="Лікар загальної практики - сімейний лікар",H99/L99*L97,0))),0)</f>
        <v>0</v>
      </c>
      <c r="I97" s="171">
        <f>IFERROR(IF(B97="Лікар-педіатр","x",IF(B97="Лікар-терапевт",I99/L99*L97,IF(B97="Лікар загальної практики - сімейний лікар",I99/L99*L97,0))),0)</f>
        <v>0</v>
      </c>
      <c r="J97" s="171">
        <f>IFERROR(IF(B97="Лікар-педіатр","x",IF(B97="Лікар-терапевт",J99/L99*L97,IF(B97="Лікар загальної практики - сімейний лікар",J99/L99*L97,0))),0)</f>
        <v>0</v>
      </c>
      <c r="K97" s="171">
        <f>IFERROR(IF(B97="Лікар-педіатр","x",IF(B97="Лікар-терапевт",K100*L97,IF(B97="Лікар загальної практики - сімейний лікар",K100*L97,0))),0)</f>
        <v>0</v>
      </c>
      <c r="L97" s="472"/>
      <c r="M97" s="769"/>
      <c r="N97" s="171">
        <f>IFERROR(IF(B97="Лікар-педіатр",N99/S99*S97,IF(B97="Лікар-терапевт","х",IF(B97="Лікар загальної практики - сімейний лікар",N99/S99*S97,0))),0)</f>
        <v>0</v>
      </c>
      <c r="O97" s="171">
        <f>IFERROR(IF(B97="Лікар-педіатр",O99/S99*S97,IF(B97="Лікар-терапевт","х",IF(B97="Лікар загальної практики - сімейний лікар",O99/S99*S97,0))),0)</f>
        <v>0</v>
      </c>
      <c r="P97" s="171">
        <f>IFERROR(IF(B97="Лікар-педіатр","x",IF(B97="Лікар-терапевт",P99/S99*S97,IF(B97="Лікар загальної практики - сімейний лікар",P99/S99*S97,0))),0)</f>
        <v>0</v>
      </c>
      <c r="Q97" s="171">
        <f>IFERROR(IF(B97="Лікар-педіатр","x",IF(B97="Лікар-терапевт",Q99/S99*S97,IF(B97="Лікар загальної практики - сімейний лікар",Q99/S99*S97,0))),0)</f>
        <v>0</v>
      </c>
      <c r="R97" s="171">
        <f>IFERROR(IF(B97="Лікар-педіатр","x",IF(B97="Лікар-терапевт",R100*S97,IF(B97="Лікар загальної практики - сімейний лікар",R100*S97,0))),0)</f>
        <v>0</v>
      </c>
      <c r="S97" s="472"/>
      <c r="T97" s="769"/>
      <c r="U97" s="171">
        <f>IFERROR(IF(B97="Лікар-педіатр",U99/Z99*Z97,IF(B97="Лікар-терапевт","х",IF(B97="Лікар загальної практики - сімейний лікар",U99/Z99*Z97,0))),0)</f>
        <v>0</v>
      </c>
      <c r="V97" s="171">
        <f>IFERROR(IF(B97="Лікар-педіатр",V99/Z99*Z97,IF(B97="Лікар-терапевт","х",IF(B97="Лікар загальної практики - сімейний лікар",V99/Z99*Z97,0))),0)</f>
        <v>0</v>
      </c>
      <c r="W97" s="171">
        <f>IFERROR(IF(B97="Лікар-педіатр","x",IF(B97="Лікар-терапевт",W99/Z99*Z97,IF(B97="Лікар загальної практики - сімейний лікар",W99/Z99*Z97,0))),0)</f>
        <v>0</v>
      </c>
      <c r="X97" s="171">
        <f>IFERROR(IF(B97="Лікар-педіатр","x",IF(B97="Лікар-терапевт",X99/Z99*Z97,IF(B97="Лікар загальної практики - сімейний лікар",X99/Z99*Z97,0))),0)</f>
        <v>0</v>
      </c>
      <c r="Y97" s="171">
        <f>IFERROR(IF(B97="Лікар-педіатр","x",IF(B97="Лікар-терапевт",Y100*Z97,IF(B97="Лікар загальної практики - сімейний лікар",Y100*Z97,0))),0)</f>
        <v>0</v>
      </c>
      <c r="Z97" s="472"/>
      <c r="AA97" s="769"/>
      <c r="AB97" s="171">
        <f>IFERROR(IF(B97="Лікар-педіатр",AB99/AG99*AG97,IF(B97="Лікар-терапевт","х",IF(B97="Лікар загальної практики - сімейний лікар",AB99/AG99*AG97,0))),0)</f>
        <v>0</v>
      </c>
      <c r="AC97" s="171">
        <f>IFERROR(IF(B97="Лікар-педіатр",AC99/AG99*AG97,IF(B97="Лікар-терапевт","х",IF(B97="Лікар загальної практики - сімейний лікар",AC99/AG99*AG97,0))),0)</f>
        <v>0</v>
      </c>
      <c r="AD97" s="171">
        <f>IFERROR(IF(B97="Лікар-педіатр","x",IF(B97="Лікар-терапевт",AD99/AG99*AG97,IF(B97="Лікар загальної практики - сімейний лікар",AD99/AG99*AG97,0))),0)</f>
        <v>0</v>
      </c>
      <c r="AE97" s="171">
        <f>IFERROR(IF(B97="Лікар-педіатр","x",IF(B97="Лікар-терапевт",AE99/AG99*AG97,IF(B97="Лікар загальної практики - сімейний лікар",AE99/AG99*AG97,0))),0)</f>
        <v>0</v>
      </c>
      <c r="AF97" s="171">
        <f>IFERROR(IF(B97="Лікар-педіатр","x",IF(B97="Лікар-терапевт",AF100*AG97,IF(B97="Лікар загальної практики - сімейний лікар",AF100*AG97,0))),0)</f>
        <v>0</v>
      </c>
      <c r="AG97" s="472"/>
      <c r="AH97" s="772"/>
      <c r="AI97" s="461">
        <f>A97</f>
        <v>6</v>
      </c>
      <c r="AJ97" s="763">
        <f>B97</f>
        <v>0</v>
      </c>
      <c r="AK97" s="766">
        <f>C97</f>
        <v>0</v>
      </c>
      <c r="AL97" s="766">
        <f>D97</f>
        <v>0</v>
      </c>
      <c r="AM97" s="753" t="s">
        <v>566</v>
      </c>
      <c r="AN97" s="792">
        <f>SUM(AN102:AN108)</f>
        <v>0</v>
      </c>
      <c r="AO97" s="792">
        <f>SUM(AO102:AO108)</f>
        <v>0</v>
      </c>
      <c r="AP97" s="792">
        <f>SUM(AP102:AP108)</f>
        <v>0</v>
      </c>
      <c r="AQ97" s="792">
        <f>SUM(AQ102:AQ108)</f>
        <v>0</v>
      </c>
      <c r="AR97" s="795">
        <f>SUM(AN97:AQ101)</f>
        <v>0</v>
      </c>
    </row>
    <row r="98" spans="1:44" s="67" customFormat="1" ht="31.9" customHeight="1" x14ac:dyDescent="0.25">
      <c r="A98" s="172"/>
      <c r="B98" s="781"/>
      <c r="C98" s="784"/>
      <c r="D98" s="787"/>
      <c r="E98" s="790"/>
      <c r="F98" s="170" t="s">
        <v>432</v>
      </c>
      <c r="G98" s="171">
        <f>IFERROR(IF(B97="Лікар-педіатр",G100*L98,IF(B97="Лікар-терапевт","х",IF(B97="Лікар загальної практики - сімейний лікар",G100*L98,0))),0)</f>
        <v>0</v>
      </c>
      <c r="H98" s="171">
        <f>IFERROR(IF(B97="Лікар-педіатр",H100*L98,IF(B97="Лікар-терапевт","х",IF(B97="Лікар загальної практики - сімейний лікар",H100*L98,0))),0)</f>
        <v>0</v>
      </c>
      <c r="I98" s="171">
        <f>IFERROR(IF(B97="Лікар-педіатр","x",IF(B97="Лікар-терапевт",I100*L98,IF(B97="Лікар загальної практики - сімейний лікар",I100*L98,0))),0)</f>
        <v>0</v>
      </c>
      <c r="J98" s="171">
        <f>IFERROR(IF(B97="Лікар-педіатр","x",IF(B97="Лікар-терапевт",J100*L98,IF(B97="Лікар загальної практики - сімейний лікар",J100*L98,0))),0)</f>
        <v>0</v>
      </c>
      <c r="K98" s="171">
        <f>IFERROR(IF(B97="Лікар-педіатр","x",IF(B97="Лікар-терапевт",K100*L98,IF(B97="Лікар загальної практики - сімейний лікар",K100*L98,0))),0)</f>
        <v>0</v>
      </c>
      <c r="L98" s="472"/>
      <c r="M98" s="770"/>
      <c r="N98" s="171">
        <f>IFERROR(IF(B97="Лікар-педіатр",N100*S98,IF(B97="Лікар-терапевт","х",IF(B97="Лікар загальної практики - сімейний лікар",N100*S98,0))),0)</f>
        <v>0</v>
      </c>
      <c r="O98" s="171">
        <f>IFERROR(IF(B97="Лікар-педіатр",O100*S98,IF(B97="Лікар-терапевт","х",IF(B97="Лікар загальної практики - сімейний лікар",O100*S98,0))),0)</f>
        <v>0</v>
      </c>
      <c r="P98" s="171">
        <f>IFERROR(IF(B97="Лікар-педіатр","x",IF(B97="Лікар-терапевт",P100*S98,IF(B97="Лікар загальної практики - сімейний лікар",P100*S98,0))),0)</f>
        <v>0</v>
      </c>
      <c r="Q98" s="171">
        <f>IFERROR(IF(B97="Лікар-педіатр","x",IF(B97="Лікар-терапевт",Q100*S98,IF(B97="Лікар загальної практики - сімейний лікар",Q100*S98,0))),0)</f>
        <v>0</v>
      </c>
      <c r="R98" s="171">
        <f>IFERROR(IF(B97="Лікар-педіатр","x",IF(B97="Лікар-терапевт",R100*S98,IF(B97="Лікар загальної практики - сімейний лікар",R100*S98,0))),0)</f>
        <v>0</v>
      </c>
      <c r="S98" s="472"/>
      <c r="T98" s="770"/>
      <c r="U98" s="171">
        <f>IFERROR(IF(B97="Лікар-педіатр",U100*Z98,IF(B97="Лікар-терапевт","х",IF(B97="Лікар загальної практики - сімейний лікар",U100*Z98,0))),0)</f>
        <v>0</v>
      </c>
      <c r="V98" s="171">
        <f>IFERROR(IF(B97="Лікар-педіатр",V100*Z98,IF(B97="Лікар-терапевт","х",IF(B97="Лікар загальної практики - сімейний лікар",V100*Z98,0))),0)</f>
        <v>0</v>
      </c>
      <c r="W98" s="171">
        <f>IFERROR(IF(B97="Лікар-педіатр","x",IF(B97="Лікар-терапевт",W100*Z98,IF(B97="Лікар загальної практики - сімейний лікар",W100*Z98,0))),0)</f>
        <v>0</v>
      </c>
      <c r="X98" s="171">
        <f>IFERROR(IF(B97="Лікар-педіатр","x",IF(B97="Лікар-терапевт",X100*Z98,IF(B97="Лікар загальної практики - сімейний лікар",X100*Z98,0))),0)</f>
        <v>0</v>
      </c>
      <c r="Y98" s="171">
        <f>IFERROR(IF(B97="Лікар-педіатр","x",IF(B97="Лікар-терапевт",Y100*Z98,IF(B97="Лікар загальної практики - сімейний лікар",Y100*Z98,0))),0)</f>
        <v>0</v>
      </c>
      <c r="Z98" s="472"/>
      <c r="AA98" s="770"/>
      <c r="AB98" s="171">
        <f>IFERROR(IF(B97="Лікар-педіатр",AB100*AG98,IF(B97="Лікар-терапевт","х",IF(B97="Лікар загальної практики - сімейний лікар",AB100*AG98,0))),0)</f>
        <v>0</v>
      </c>
      <c r="AC98" s="171">
        <f>IFERROR(IF(B97="Лікар-педіатр",AC100*AG98,IF(B97="Лікар-терапевт","х",IF(B97="Лікар загальної практики - сімейний лікар",AC100*AG98,0))),0)</f>
        <v>0</v>
      </c>
      <c r="AD98" s="171">
        <f>IFERROR(IF(B97="Лікар-педіатр","x",IF(B97="Лікар-терапевт",AD100*AG98,IF(B97="Лікар загальної практики - сімейний лікар",AD100*AG98,0))),0)</f>
        <v>0</v>
      </c>
      <c r="AE98" s="171">
        <f>IFERROR(IF(B97="Лікар-педіатр","x",IF(B97="Лікар-терапевт",AE100*AG98,IF(B97="Лікар загальної практики - сімейний лікар",AE100*AG98,0))),0)</f>
        <v>0</v>
      </c>
      <c r="AF98" s="171">
        <f>IFERROR(IF(B97="Лікар-педіатр","x",IF(B97="Лікар-терапевт",AF100*AG98,IF(B97="Лікар загальної практики - сімейний лікар",AF100*AG98,0))),0)</f>
        <v>0</v>
      </c>
      <c r="AG98" s="472"/>
      <c r="AH98" s="773"/>
      <c r="AI98" s="173"/>
      <c r="AJ98" s="764"/>
      <c r="AK98" s="767"/>
      <c r="AL98" s="767"/>
      <c r="AM98" s="754"/>
      <c r="AN98" s="793"/>
      <c r="AO98" s="793"/>
      <c r="AP98" s="793"/>
      <c r="AQ98" s="793"/>
      <c r="AR98" s="796"/>
    </row>
    <row r="99" spans="1:44" s="67" customFormat="1" ht="45" customHeight="1" x14ac:dyDescent="0.25">
      <c r="A99" s="205"/>
      <c r="B99" s="781"/>
      <c r="C99" s="784"/>
      <c r="D99" s="787"/>
      <c r="E99" s="790"/>
      <c r="F99" s="170" t="s">
        <v>433</v>
      </c>
      <c r="G99" s="174">
        <f>IF(B97="Лікар загальної практики - сімейний лікар"," ",IF(B97="Лікар-педіатр"," ",IF(B97="Лікар-терапевт","х",0)))</f>
        <v>0</v>
      </c>
      <c r="H99" s="174">
        <f>IF(B97="Лікар загальної практики - сімейний лікар"," ",IF(B97="Лікар-педіатр"," ",IF(B97="Лікар-терапевт","х",0)))</f>
        <v>0</v>
      </c>
      <c r="I99" s="174">
        <f>IF(B97="Лікар загальної практики - сімейний лікар"," ",IF(B97="Лікар-педіатр","х",IF(B97="Лікар-терапевт"," ",0)))</f>
        <v>0</v>
      </c>
      <c r="J99" s="174">
        <f>IF(B97="Лікар загальної практики - сімейний лікар"," ",IF(B97="Лікар-педіатр","х",IF(B97="Лікар-терапевт"," ",0)))</f>
        <v>0</v>
      </c>
      <c r="K99" s="174">
        <f>IF(B97="Лікар загальної практики - сімейний лікар"," ",IF(B97="Лікар-педіатр","х",IF(B97="Лікар-терапевт"," ",0)))</f>
        <v>0</v>
      </c>
      <c r="L99" s="175">
        <f>SUM(G99:K99)</f>
        <v>0</v>
      </c>
      <c r="M99" s="770"/>
      <c r="N99" s="174">
        <f>IF(B97="Лікар загальної практики - сімейний лікар"," ",IF(B97="Лікар-педіатр"," ",IF(B97="Лікар-терапевт","х",0)))</f>
        <v>0</v>
      </c>
      <c r="O99" s="174">
        <f>IF(B97="Лікар загальної практики - сімейний лікар"," ",IF(B97="Лікар-педіатр"," ",IF(B97="Лікар-терапевт","х",0)))</f>
        <v>0</v>
      </c>
      <c r="P99" s="174">
        <f>IF(B97="Лікар загальної практики - сімейний лікар"," ",IF(B97="Лікар-педіатр","х",IF(B97="Лікар-терапевт"," ",0)))</f>
        <v>0</v>
      </c>
      <c r="Q99" s="174">
        <f>IF(B97="Лікар загальної практики - сімейний лікар"," ",IF(B97="Лікар-педіатр","х",IF(B97="Лікар-терапевт"," ",0)))</f>
        <v>0</v>
      </c>
      <c r="R99" s="174">
        <f>IF(B97="Лікар загальної практики - сімейний лікар"," ",IF(B97="Лікар-педіатр","х",IF(B97="Лікар-терапевт"," ",0)))</f>
        <v>0</v>
      </c>
      <c r="S99" s="175">
        <f>SUM(N99:R99)</f>
        <v>0</v>
      </c>
      <c r="T99" s="770"/>
      <c r="U99" s="174">
        <f>IF(B97="Лікар загальної практики - сімейний лікар"," ",IF(B97="Лікар-педіатр"," ",IF(B97="Лікар-терапевт","х",0)))</f>
        <v>0</v>
      </c>
      <c r="V99" s="174">
        <f>IF(B97="Лікар загальної практики - сімейний лікар"," ",IF(B97="Лікар-педіатр"," ",IF(B97="Лікар-терапевт","х",0)))</f>
        <v>0</v>
      </c>
      <c r="W99" s="174">
        <f>IF(B97="Лікар загальної практики - сімейний лікар"," ",IF(B97="Лікар-педіатр","х",IF(B97="Лікар-терапевт"," ",0)))</f>
        <v>0</v>
      </c>
      <c r="X99" s="174">
        <f>IF(B97="Лікар загальної практики - сімейний лікар"," ",IF(B97="Лікар-педіатр","х",IF(B97="Лікар-терапевт"," ",0)))</f>
        <v>0</v>
      </c>
      <c r="Y99" s="174">
        <f>IF(B97="Лікар загальної практики - сімейний лікар"," ",IF(B97="Лікар-педіатр","х",IF(B97="Лікар-терапевт"," ",0)))</f>
        <v>0</v>
      </c>
      <c r="Z99" s="175">
        <f>SUM(U99:Y99)</f>
        <v>0</v>
      </c>
      <c r="AA99" s="770"/>
      <c r="AB99" s="174">
        <f>IF(B97="Лікар загальної практики - сімейний лікар"," ",IF(B97="Лікар-педіатр"," ",IF(B97="Лікар-терапевт","х",0)))</f>
        <v>0</v>
      </c>
      <c r="AC99" s="174">
        <f>IF(B97="Лікар загальної практики - сімейний лікар"," ",IF(B97="Лікар-педіатр"," ",IF(B97="Лікар-терапевт","х",0)))</f>
        <v>0</v>
      </c>
      <c r="AD99" s="174">
        <f>IF(B97="Лікар загальної практики - сімейний лікар"," ",IF(B97="Лікар-педіатр","х",IF(B97="Лікар-терапевт"," ",0)))</f>
        <v>0</v>
      </c>
      <c r="AE99" s="174">
        <f>IF(B97="Лікар загальної практики - сімейний лікар"," ",IF(B97="Лікар-педіатр","х",IF(B97="Лікар-терапевт"," ",0)))</f>
        <v>0</v>
      </c>
      <c r="AF99" s="174">
        <f>IF(B97="Лікар загальної практики - сімейний лікар"," ",IF(B97="Лікар-педіатр","х",IF(B97="Лікар-терапевт"," ",0)))</f>
        <v>0</v>
      </c>
      <c r="AG99" s="175">
        <f>SUM(AB99:AF99)</f>
        <v>0</v>
      </c>
      <c r="AH99" s="773"/>
      <c r="AI99" s="176"/>
      <c r="AJ99" s="764"/>
      <c r="AK99" s="767"/>
      <c r="AL99" s="767"/>
      <c r="AM99" s="754"/>
      <c r="AN99" s="793"/>
      <c r="AO99" s="793"/>
      <c r="AP99" s="793"/>
      <c r="AQ99" s="793"/>
      <c r="AR99" s="796"/>
    </row>
    <row r="100" spans="1:44" s="67" customFormat="1" ht="18.600000000000001" customHeight="1" thickBot="1" x14ac:dyDescent="0.3">
      <c r="A100" s="172"/>
      <c r="B100" s="781"/>
      <c r="C100" s="784"/>
      <c r="D100" s="787"/>
      <c r="E100" s="790"/>
      <c r="F100" s="177" t="s">
        <v>160</v>
      </c>
      <c r="G100" s="178">
        <f>IFERROR(IF(B97="Лікар-педіатр",G99/L99,IF(B97="Лікар-терапевт","х",IF(B97="Лікар загальної практики - сімейний лікар",G99/L99,0))),0)</f>
        <v>0</v>
      </c>
      <c r="H100" s="178">
        <f>IFERROR(IF(B97="Лікар-педіатр",H99/L99,IF(B97="Лікар-терапевт","х",IF(B97="Лікар загальної практики - сімейний лікар",H99/L99,0))),0)</f>
        <v>0</v>
      </c>
      <c r="I100" s="178">
        <f>IFERROR(IF(B97="Лікар-педіатр","x",IF(B97="Лікар-терапевт",I99/L99,IF(B97="Лікар загальної практики - сімейний лікар",I99/L99,0))),0)</f>
        <v>0</v>
      </c>
      <c r="J100" s="178">
        <f>IFERROR(IF(B97="Лікар-педіатр","x",IF(B97="Лікар-терапевт",J99/L99,IF(B97="Лікар загальної практики - сімейний лікар",J99/L99,0))),0)</f>
        <v>0</v>
      </c>
      <c r="K100" s="178">
        <f>IFERROR(IF(B97="Лікар-педіатр","x",IF(B97="Лікар-терапевт",K99/L99,IF(B97="Лікар загальної практики - сімейний лікар",K99/L99,0))),0)</f>
        <v>0</v>
      </c>
      <c r="L100" s="178">
        <f>SUM(G100:K100)</f>
        <v>0</v>
      </c>
      <c r="M100" s="770"/>
      <c r="N100" s="178">
        <f>IFERROR(IF(B97="Лікар-педіатр",N99/S99,IF(B97="Лікар-терапевт","х",IF(B97="Лікар загальної практики - сімейний лікар",N99/S99,0))),0)</f>
        <v>0</v>
      </c>
      <c r="O100" s="178">
        <f>IFERROR(IF(B97="Лікар-педіатр",O99/S99,IF(B97="Лікар-терапевт","х",IF(B97="Лікар загальної практики - сімейний лікар",O99/S99,0))),0)</f>
        <v>0</v>
      </c>
      <c r="P100" s="178">
        <f>IFERROR(IF(B97="Лікар-педіатр","x",IF(B97="Лікар-терапевт",P99/S99,IF(B97="Лікар загальної практики - сімейний лікар",P99/S99,0))),0)</f>
        <v>0</v>
      </c>
      <c r="Q100" s="178">
        <f>IFERROR(IF(B97="Лікар-педіатр","x",IF(B97="Лікар-терапевт",Q99/S99,IF(B97="Лікар загальної практики - сімейний лікар",Q99/S99,0))),0)</f>
        <v>0</v>
      </c>
      <c r="R100" s="178">
        <f>IFERROR(IF(B97="Лікар-педіатр","x",IF(B97="Лікар-терапевт",R99/S99,IF(B97="Лікар загальної практики - сімейний лікар",R99/S99,0))),0)</f>
        <v>0</v>
      </c>
      <c r="S100" s="178">
        <f>SUM(N100:R100)</f>
        <v>0</v>
      </c>
      <c r="T100" s="770"/>
      <c r="U100" s="178">
        <f>IFERROR(IF(B97="Лікар-педіатр",U99/Z99,IF(B97="Лікар-терапевт","х",IF(B97="Лікар загальної практики - сімейний лікар",U99/Z99,0))),0)</f>
        <v>0</v>
      </c>
      <c r="V100" s="178">
        <f>IFERROR(IF(B97="Лікар-педіатр",V99/Z99,IF(B97="Лікар-терапевт","х",IF(B97="Лікар загальної практики - сімейний лікар",V99/Z99,0))),0)</f>
        <v>0</v>
      </c>
      <c r="W100" s="178">
        <f>IFERROR(IF(B97="Лікар-педіатр","x",IF(B97="Лікар-терапевт",W99/Z99,IF(B97="Лікар загальної практики - сімейний лікар",W99/Z99,0))),0)</f>
        <v>0</v>
      </c>
      <c r="X100" s="178">
        <f>IFERROR(IF(B97="Лікар-педіатр","x",IF(B97="Лікар-терапевт",X99/Z99,IF(B97="Лікар загальної практики - сімейний лікар",X99/Z99,0))),0)</f>
        <v>0</v>
      </c>
      <c r="Y100" s="178">
        <f>IFERROR(IF(B97="Лікар-педіатр","x",IF(B97="Лікар-терапевт",Y99/Z99,IF(B97="Лікар загальної практики - сімейний лікар",Y99/Z99,0))),0)</f>
        <v>0</v>
      </c>
      <c r="Z100" s="178">
        <f>SUM(U100:Y100)</f>
        <v>0</v>
      </c>
      <c r="AA100" s="770"/>
      <c r="AB100" s="178">
        <f>IFERROR(IF(B97="Лікар-педіатр",AB99/AG99,IF(B97="Лікар-терапевт","х",IF(B97="Лікар загальної практики - сімейний лікар",AB99/AG99,0))),0)</f>
        <v>0</v>
      </c>
      <c r="AC100" s="178">
        <f>IFERROR(IF(B97="Лікар-педіатр",AC99/AG99,IF(B97="Лікар-терапевт","х",IF(B97="Лікар загальної практики - сімейний лікар",AC99/AG99,0))),0)</f>
        <v>0</v>
      </c>
      <c r="AD100" s="178">
        <f>IFERROR(IF(B97="Лікар-педіатр","x",IF(B97="Лікар-терапевт",AD99/AG99,IF(B97="Лікар загальної практики - сімейний лікар",AD99/AG99,0))),0)</f>
        <v>0</v>
      </c>
      <c r="AE100" s="178">
        <f>IFERROR(IF(B97="Лікар-педіатр","x",IF(B97="Лікар-терапевт",AE99/AG99,IF(B97="Лікар загальної практики - сімейний лікар",AE99/AG99,0))),0)</f>
        <v>0</v>
      </c>
      <c r="AF100" s="178">
        <f>IFERROR(IF(B97="Лікар-педіатр","x",IF(B97="Лікар-терапевт",AF99/AG99,IF(B97="Лікар загальної практики - сімейний лікар",AF99/AG99,0))),0)</f>
        <v>0</v>
      </c>
      <c r="AG100" s="178">
        <f>SUM(AB100:AF100)</f>
        <v>0</v>
      </c>
      <c r="AH100" s="773"/>
      <c r="AI100" s="176"/>
      <c r="AJ100" s="764"/>
      <c r="AK100" s="767"/>
      <c r="AL100" s="767"/>
      <c r="AM100" s="754"/>
      <c r="AN100" s="793"/>
      <c r="AO100" s="793"/>
      <c r="AP100" s="793"/>
      <c r="AQ100" s="793"/>
      <c r="AR100" s="796"/>
    </row>
    <row r="101" spans="1:44" s="67" customFormat="1" ht="31.9" customHeight="1" thickBot="1" x14ac:dyDescent="0.3">
      <c r="A101" s="172"/>
      <c r="B101" s="781"/>
      <c r="C101" s="784"/>
      <c r="D101" s="787"/>
      <c r="E101" s="790"/>
      <c r="F101" s="179" t="s">
        <v>434</v>
      </c>
      <c r="G101" s="180">
        <f>IF(B97="Лікар загальної практики - сімейний лікар",AVERAGE(G97:G99),IF(B97="Лікар-педіатр",AVERAGE(G97:G99),IF(B97="Лікар-терапевт","х",0)))</f>
        <v>0</v>
      </c>
      <c r="H101" s="180">
        <f>IF(B97="Лікар загальної практики - сімейний лікар",AVERAGE(H97:H99),IF(B97="Лікар-педіатр",AVERAGE(H97:H99),IF(B97="Лікар-терапевт","х",0)))</f>
        <v>0</v>
      </c>
      <c r="I101" s="180">
        <f>IF(B97="Лікар загальної практики - сімейний лікар",AVERAGE(I97:I99),IF(B97="Лікар-педіатр","x",IF(B97="Лікар-терапевт",AVERAGE(I97:I99),0)))</f>
        <v>0</v>
      </c>
      <c r="J101" s="180">
        <f>IF(B97="Лікар загальної практики - сімейний лікар",AVERAGE(J97:J99),IF(B97="Лікар-педіатр","x",IF(B97="Лікар-терапевт",AVERAGE(J97:J99),0)))</f>
        <v>0</v>
      </c>
      <c r="K101" s="180">
        <f>IF(B97="Лікар загальної практики - сімейний лікар",AVERAGE(K97:K99),IF(B97="Лікар-педіатр","x",IF(B97="Лікар-терапевт",AVERAGE(K97:K99),0)))</f>
        <v>0</v>
      </c>
      <c r="L101" s="181">
        <f>SUM(G101:K101)</f>
        <v>0</v>
      </c>
      <c r="M101" s="770"/>
      <c r="N101" s="543">
        <f>IF(B97="Лікар загальної практики - сімейний лікар",AVERAGE(N97:N99),IF(B97="Лікар-педіатр",AVERAGE(N97:N99),IF(B97="Лікар-терапевт","х",0)))</f>
        <v>0</v>
      </c>
      <c r="O101" s="180">
        <f>IF(B97="Лікар загальної практики - сімейний лікар",AVERAGE(O97:O99),IF(B97="Лікар-педіатр",AVERAGE(O97:O99),IF(B97="Лікар-терапевт","х",0)))</f>
        <v>0</v>
      </c>
      <c r="P101" s="180">
        <f>IF(B97="Лікар загальної практики - сімейний лікар",AVERAGE(P97:P99),IF(B97="Лікар-педіатр","x",IF(B97="Лікар-терапевт",AVERAGE(P97:P99),0)))</f>
        <v>0</v>
      </c>
      <c r="Q101" s="180">
        <f>IF(B97="Лікар загальної практики - сімейний лікар",AVERAGE(Q97:Q99),IF(B97="Лікар-педіатр","x",IF(B97="Лікар-терапевт",AVERAGE(Q97:Q99),0)))</f>
        <v>0</v>
      </c>
      <c r="R101" s="180">
        <f>IF(B97="Лікар загальної практики - сімейний лікар",AVERAGE(R97:R99),IF(B97="Лікар-педіатр","x",IF(B97="Лікар-терапевт",AVERAGE(R97:R99),0)))</f>
        <v>0</v>
      </c>
      <c r="S101" s="181">
        <f>SUM(N101:R101)</f>
        <v>0</v>
      </c>
      <c r="T101" s="770"/>
      <c r="U101" s="543">
        <f>IF(B97="Лікар загальної практики - сімейний лікар",AVERAGE(U97:U99),IF(B97="Лікар-педіатр",AVERAGE(U97:U99),IF(B97="Лікар-терапевт","х",0)))</f>
        <v>0</v>
      </c>
      <c r="V101" s="180">
        <f>IF(B97="Лікар загальної практики - сімейний лікар",AVERAGE(V97:V99),IF(B97="Лікар-педіатр",AVERAGE(V97:V99),IF(B97="Лікар-терапевт","х",0)))</f>
        <v>0</v>
      </c>
      <c r="W101" s="180">
        <f>IF(B97="Лікар загальної практики - сімейний лікар",AVERAGE(W97:W99),IF(B97="Лікар-педіатр","x",IF(B97="Лікар-терапевт",AVERAGE(W97:W99),0)))</f>
        <v>0</v>
      </c>
      <c r="X101" s="180">
        <f>IF(B97="Лікар загальної практики - сімейний лікар",AVERAGE(X97:X99),IF(B97="Лікар-педіатр","x",IF(B97="Лікар-терапевт",AVERAGE(X97:X99),0)))</f>
        <v>0</v>
      </c>
      <c r="Y101" s="180">
        <f>IF(B97="Лікар загальної практики - сімейний лікар",AVERAGE(Y97:Y99),IF(B97="Лікар-педіатр","x",IF(B97="Лікар-терапевт",AVERAGE(Y97:Y99),0)))</f>
        <v>0</v>
      </c>
      <c r="Z101" s="181">
        <f>SUM(U101:Y101)</f>
        <v>0</v>
      </c>
      <c r="AA101" s="770"/>
      <c r="AB101" s="543">
        <f>IF(B97="Лікар загальної практики - сімейний лікар",AVERAGE(AB97:AB99),IF(B97="Лікар-педіатр",AVERAGE(AB97:AB99),IF(B97="Лікар-терапевт","х",0)))</f>
        <v>0</v>
      </c>
      <c r="AC101" s="180">
        <f>IF(B97="Лікар загальної практики - сімейний лікар",AVERAGE(AC97:AC99),IF(B97="Лікар-педіатр",AVERAGE(AC97:AC99),IF(B97="Лікар-терапевт","х",0)))</f>
        <v>0</v>
      </c>
      <c r="AD101" s="180">
        <f>IF(B97="Лікар загальної практики - сімейний лікар",AVERAGE(AD97:AD99),IF(B97="Лікар-педіатр","x",IF(B97="Лікар-терапевт",AVERAGE(AD97:AD99),0)))</f>
        <v>0</v>
      </c>
      <c r="AE101" s="180">
        <f>IF(B97="Лікар загальної практики - сімейний лікар",AVERAGE(AE97:AE99),IF(B97="Лікар-педіатр","x",IF(B97="Лікар-терапевт",AVERAGE(AE97:AE99),0)))</f>
        <v>0</v>
      </c>
      <c r="AF101" s="180">
        <f>IF(B97="Лікар загальної практики - сімейний лікар",AVERAGE(AF97:AF99),IF(B97="Лікар-педіатр","x",IF(B97="Лікар-терапевт",AVERAGE(AF97:AF99),0)))</f>
        <v>0</v>
      </c>
      <c r="AG101" s="181">
        <f>SUM(AB101:AF101)</f>
        <v>0</v>
      </c>
      <c r="AH101" s="773"/>
      <c r="AI101" s="176"/>
      <c r="AJ101" s="764"/>
      <c r="AK101" s="767"/>
      <c r="AL101" s="767"/>
      <c r="AM101" s="755"/>
      <c r="AN101" s="794"/>
      <c r="AO101" s="794"/>
      <c r="AP101" s="794"/>
      <c r="AQ101" s="794"/>
      <c r="AR101" s="797"/>
    </row>
    <row r="102" spans="1:44" s="67" customFormat="1" ht="31.9" customHeight="1" x14ac:dyDescent="0.25">
      <c r="A102" s="172"/>
      <c r="B102" s="781"/>
      <c r="C102" s="784"/>
      <c r="D102" s="787"/>
      <c r="E102" s="790"/>
      <c r="F102" s="182" t="str">
        <f>IF(B97="Лікар-педіатр",Законод!$C$18,IF(B97="Лікар загальної практики - сімейний лікар",Законод!$C$22,IF(B97="Лікар-терапевт",Законод!$C$26,"х")))</f>
        <v>х</v>
      </c>
      <c r="G102" s="183">
        <f>IF(B97="Лікар загальної практики - сімейний лікар",IF(L101&lt;=Законод!$C$23,G101,Законод!$C$23*'01_Доходи'!G100),IF(B97="Лікар-педіатр",IF(L101&lt;=Законод!$C$19,G101,Законод!$C$19*'01_Доходи'!G100),IF(B97="Лікар-терапевт","x",0)))</f>
        <v>0</v>
      </c>
      <c r="H102" s="183">
        <f>IF(B97="Лікар загальної практики - сімейний лікар",IF(L101&lt;=Законод!$C$23,H101,Законод!$C$23*'01_Доходи'!H100),IF(B97="Лікар-педіатр",IF(L101&lt;=Законод!$C$19,H101,Законод!$C$19*'01_Доходи'!H100),IF(B97="Лікар-терапевт","x",0)))</f>
        <v>0</v>
      </c>
      <c r="I102" s="183">
        <f>IF(B97="Лікар загальної практики - сімейний лікар",IF(L101&lt;=Законод!$C$23,I101,Законод!$C$23*'01_Доходи'!I100),IF(B97="Лікар-педіатр",IF(L101&lt;=Законод!$C$27,I101,Законод!$C$27*'01_Доходи'!I100),IF(B97="Лікар-терапевт","x",0)))</f>
        <v>0</v>
      </c>
      <c r="J102" s="183">
        <f>IF(B97="Лікар загальної практики - сімейний лікар",IF(L101&lt;=Законод!$C$23,J101,Законод!$C$23*'01_Доходи'!J100),IF(B97="Лікар-педіатр",IF(L101&lt;=Законод!$C$27,J101,Законод!$C$27*'01_Доходи'!J100),IF(B97="Лікар-терапевт","x",0)))</f>
        <v>0</v>
      </c>
      <c r="K102" s="183">
        <f>IF(B97="Лікар загальної практики - сімейний лікар",IF(L101&lt;=Законод!$C$23,K101,Законод!$C$23*'01_Доходи'!K100),IF(B97="Лікар-педіатр",IF(L101&lt;=Законод!$C$27,K101,Законод!$C$27*'01_Доходи'!K100),IF(B97="Лікар-терапевт","x",0)))</f>
        <v>0</v>
      </c>
      <c r="L102" s="184">
        <f>SUM(G102:K102)</f>
        <v>0</v>
      </c>
      <c r="M102" s="770"/>
      <c r="N102" s="183">
        <f>IF(B97="Лікар загальної практики - сімейний лікар",IF(L101&lt;=Законод!$C$23,N101,Законод!$C$23*'01_Доходи'!N100),IF(B97="Лікар-педіатр",IF(L101&lt;=Законод!$C$19,N101,Законод!$C$19*'01_Доходи'!N100),IF(B97="Лікар-терапевт","x",0)))</f>
        <v>0</v>
      </c>
      <c r="O102" s="183">
        <f>IF(B97="Лікар загальної практики - сімейний лікар",IF(L101&lt;=Законод!$C$23,O101,Законод!$C$23*'01_Доходи'!O100),IF(B97="Лікар-педіатр",IF(L101&lt;=Законод!$C$19,O101,Законод!$C$19*'01_Доходи'!O100),IF(B97="Лікар-терапевт","x",0)))</f>
        <v>0</v>
      </c>
      <c r="P102" s="183">
        <f>IF(B97="Лікар загальної практики - сімейний лікар",IF(L101&lt;=Законод!$C$23,P101,Законод!$C$23*'01_Доходи'!P100),IF(B97="Лікар-педіатр",IF(L101&lt;=Законод!$C$27,P101,Законод!$C$27*'01_Доходи'!P100),IF(B97="Лікар-терапевт","x",0)))</f>
        <v>0</v>
      </c>
      <c r="Q102" s="183">
        <f>IF(B97="Лікар загальної практики - сімейний лікар",IF(L101&lt;=Законод!$C$23,Q101,Законод!$C$23*'01_Доходи'!Q100),IF(B97="Лікар-педіатр",IF(L101&lt;=Законод!$C$27,Q101,Законод!$C$27*'01_Доходи'!Q100),IF(B97="Лікар-терапевт","x",0)))</f>
        <v>0</v>
      </c>
      <c r="R102" s="183">
        <f>IF(B97="Лікар загальної практики - сімейний лікар",IF(L101&lt;=Законод!$C$23,R101,Законод!$C$23*'01_Доходи'!R100),IF(B97="Лікар-педіатр",IF(L101&lt;=Законод!$C$27,R101,Законод!$C$27*'01_Доходи'!R100),IF(B97="Лікар-терапевт","x",0)))</f>
        <v>0</v>
      </c>
      <c r="S102" s="184">
        <f>SUM(N102:R102)</f>
        <v>0</v>
      </c>
      <c r="T102" s="770"/>
      <c r="U102" s="183">
        <f>IF(B97="Лікар загальної практики - сімейний лікар",IF(L101&lt;=Законод!$C$23,U101,Законод!$C$23*'01_Доходи'!U100),IF(B97="Лікар-педіатр",IF(L101&lt;=Законод!$C$19,U101,Законод!$C$19*'01_Доходи'!U100),IF(B97="Лікар-терапевт","x",0)))</f>
        <v>0</v>
      </c>
      <c r="V102" s="183">
        <f>IF(B97="Лікар загальної практики - сімейний лікар",IF(L101&lt;=Законод!$C$23,V101,Законод!$C$23*'01_Доходи'!V100),IF(B97="Лікар-педіатр",IF(L101&lt;=Законод!$C$19,V101,Законод!$C$19*'01_Доходи'!V100),IF(B97="Лікар-терапевт","x",0)))</f>
        <v>0</v>
      </c>
      <c r="W102" s="183">
        <f>IF(B97="Лікар загальної практики - сімейний лікар",IF(L101&lt;=Законод!$C$23,W101,Законод!$C$23*'01_Доходи'!W100),IF(B97="Лікар-педіатр",IF(L101&lt;=Законод!$C$27,W101,Законод!$C$27*'01_Доходи'!W100),IF(B97="Лікар-терапевт","x",0)))</f>
        <v>0</v>
      </c>
      <c r="X102" s="183">
        <f>IF(B97="Лікар загальної практики - сімейний лікар",IF(L101&lt;=Законод!$C$23,X101,Законод!$C$23*'01_Доходи'!X100),IF(B97="Лікар-педіатр",IF(L101&lt;=Законод!$C$27,X101,Законод!$C$27*'01_Доходи'!X100),IF(B97="Лікар-терапевт","x",0)))</f>
        <v>0</v>
      </c>
      <c r="Y102" s="183">
        <f>IF(B97="Лікар загальної практики - сімейний лікар",IF(L101&lt;=Законод!$C$23,Y101,Законод!$C$23*'01_Доходи'!H100),IF(Y97="Лікар-педіатр",IF(L101&lt;=Законод!$C$27,Y101,Законод!$C$27*'01_Доходи'!Y100),IF(B97="Лікар-терапевт","x",0)))</f>
        <v>0</v>
      </c>
      <c r="Z102" s="184">
        <f>SUM(U102:Y102)</f>
        <v>0</v>
      </c>
      <c r="AA102" s="770"/>
      <c r="AB102" s="183">
        <f>IF(B97="Лікар загальної практики - сімейний лікар",IF(L101&lt;=Законод!$C$23,AB101,Законод!$C$23*'01_Доходи'!AB100),IF(B97="Лікар-педіатр",IF(L101&lt;=Законод!$C$19,AB101,Законод!$C$19*'01_Доходи'!AB100),IF(B97="Лікар-терапевт","x",0)))</f>
        <v>0</v>
      </c>
      <c r="AC102" s="183">
        <f>IF(B97="Лікар загальної практики - сімейний лікар",IF(L101&lt;=Законод!$C$23,AC101,Законод!$C$23*'01_Доходи'!AC100),IF(B97="Лікар-педіатр",IF(L101&lt;=Законод!$C$19,AC101,Законод!$C$19*'01_Доходи'!AC100),IF(B97="Лікар-терапевт","x",0)))</f>
        <v>0</v>
      </c>
      <c r="AD102" s="183">
        <f>IF(B97="Лікар загальної практики - сімейний лікар",IF(L101&lt;=Законод!$C$23,AD101,Законод!$C$23*'01_Доходи'!AD100),IF(B97="Лікар-педіатр",IF(L101&lt;=Законод!$C$27,AD101,Законод!$C$27*'01_Доходи'!AD100),IF(B97="Лікар-терапевт","x",0)))</f>
        <v>0</v>
      </c>
      <c r="AE102" s="183">
        <f>IF(B97="Лікар загальної практики - сімейний лікар",IF(L101&lt;=Законод!$C$23,AE101,Законод!$C$23*'01_Доходи'!AE100),IF(B97="Лікар-педіатр",IF(L101&lt;=Законод!$C$27,AE101,Законод!$C$27*'01_Доходи'!AE100),IF(B97="Лікар-терапевт","x",0)))</f>
        <v>0</v>
      </c>
      <c r="AF102" s="183">
        <f>IF(B97="Лікар загальної практики - сімейний лікар",IF(L101&lt;=Законод!$C$23,AF101,Законод!$C$23*'01_Доходи'!AF100),IF(B97="Лікар-педіатр",IF(L101&lt;=Законод!$C$27,AF101,Законод!$C$27*'01_Доходи'!AF100),IF(B97="Лікар-терапевт","x",0)))</f>
        <v>0</v>
      </c>
      <c r="AG102" s="184">
        <f>SUM(AB102:AF102)</f>
        <v>0</v>
      </c>
      <c r="AH102" s="773"/>
      <c r="AI102" s="176"/>
      <c r="AJ102" s="764"/>
      <c r="AK102" s="767"/>
      <c r="AL102" s="767"/>
      <c r="AM102" s="268" t="s">
        <v>175</v>
      </c>
      <c r="AN102" s="544">
        <f>IF(B97="Лікар загальної практики - сімейний лікар",G102*Законод!$J$10+'01_Доходи'!H102*Законод!$K$10+'01_Доходи'!I102*Законод!$L$10+'01_Доходи'!J102*Законод!$M$10+'01_Доходи'!K102*Законод!$N$10,IF(B97="Лікар-педіатр",G102*Законод!$J$10+'01_Доходи'!H102*Законод!$K$10,IF(B97="Лікар-терапевт",'01_Доходи'!I102*Законод!$L$10+'01_Доходи'!J102*Законод!$M$10+'01_Доходи'!K102*Законод!$N$10,0)))</f>
        <v>0</v>
      </c>
      <c r="AO102" s="544">
        <f>IF(B97="Лікар загальної практики - сімейний лікар",N102*Законод!$J$11+'01_Доходи'!O102*Законод!$K$11+'01_Доходи'!P102*Законод!$L$11+'01_Доходи'!Q102*Законод!$M$11+'01_Доходи'!R102*Законод!$N$11,IF(B97="Лікар-педіатр",N102*Законод!$J$11+'01_Доходи'!O102*Законод!$K$11,IF(B97="Лікар-терапевт",'01_Доходи'!P102*Законод!$L$11+'01_Доходи'!Q102*Законод!$M$11+'01_Доходи'!R102*Законод!$N$11,0)))</f>
        <v>0</v>
      </c>
      <c r="AP102" s="544">
        <f>IF(B97="Лікар загальної практики - сімейний лікар",U102*Законод!$J$12+'01_Доходи'!V102*Законод!$K$12+'01_Доходи'!W102*Законод!$L$12+'01_Доходи'!X102*Законод!$M$12+'01_Доходи'!Y102*Законод!$N$12,IF(B97="Лікар-педіатр",U102*Законод!$J$12+'01_Доходи'!V102*Законод!$K$12,IF(B97="Лікар-терапевт",'01_Доходи'!W102*Законод!$L$12+'01_Доходи'!X102*Законод!$M$12+'01_Доходи'!Y102*Законод!$N$12,0)))</f>
        <v>0</v>
      </c>
      <c r="AQ102" s="544">
        <f>IF(B97="Лікар загальної практики - сімейний лікар",AB102*Законод!$J$13+'01_Доходи'!AC102*Законод!$K$13+'01_Доходи'!AD102*Законод!$L$13+'01_Доходи'!AE102*Законод!$M$13+'01_Доходи'!AF102*Законод!$N$13,IF(B97="Лікар-педіатр",AB102*Законод!$J$13+'01_Доходи'!AC102*Законод!$K$13,IF(B97="Лікар-терапевт",'01_Доходи'!AD102*Законод!$L$13+'01_Доходи'!AE102*Законод!$M$13+'01_Доходи'!AF102*Законод!$N$13,0)))</f>
        <v>0</v>
      </c>
      <c r="AR102" s="185">
        <f>SUM(AN102:AQ102)</f>
        <v>0</v>
      </c>
    </row>
    <row r="103" spans="1:44" s="204" customFormat="1" ht="18" customHeight="1" x14ac:dyDescent="0.25">
      <c r="A103" s="172"/>
      <c r="B103" s="781"/>
      <c r="C103" s="784"/>
      <c r="D103" s="787"/>
      <c r="E103" s="790"/>
      <c r="F103" s="186" t="str">
        <f>IF(B97="Лікар-педіатр",Законод!$E$18,IF(B97="Лікар загальної практики - сімейний лікар",Законод!$E$22,IF(B97="Лікар-терапевт",Законод!$E$26,"х")))</f>
        <v>х</v>
      </c>
      <c r="G103" s="750" t="s">
        <v>157</v>
      </c>
      <c r="H103" s="751"/>
      <c r="I103" s="751"/>
      <c r="J103" s="751"/>
      <c r="K103" s="752"/>
      <c r="L103" s="171">
        <f>IF(B97="Лікар загальної практики - сімейний лікар",IF(L101&lt;Законод!$C$23,0,(IF(AND(L101&gt;=Законод!$E$23,L101&lt;=Законод!$E$24),L101-Законод!$C$23,IF('01_Доходи'!L101&gt;=Законод!$F$23,Законод!$E$25,0)))),IF(B97="Лікар-педіатр",IF(L101&lt;Законод!$C$19,0,(IF(AND(L101&gt;=Законод!$E$19,L101&lt;=Законод!$E$20),L101-Законод!$C$19,IF('01_Доходи'!L101&gt;=Законод!$F$19,Законод!$E$21,0)))),IF(B97="Лікар-терапевт",IF(L101&lt;Законод!$C$27,0,(IF(AND(L101&gt;=Законод!$E$27,L101&lt;=Законод!$E$28),L101-Законод!$C$27,IF('01_Доходи'!L101&gt;=Законод!$F$27,Законод!$E$29,0)))),0)))</f>
        <v>0</v>
      </c>
      <c r="M103" s="770"/>
      <c r="N103" s="750" t="s">
        <v>157</v>
      </c>
      <c r="O103" s="751"/>
      <c r="P103" s="751"/>
      <c r="Q103" s="751"/>
      <c r="R103" s="752"/>
      <c r="S103" s="171">
        <f>IF(B97="Лікар загальної практики - сімейний лікар",IF(S101&lt;Законод!$C$23,0,(IF(AND(S101&gt;=Законод!$E$23,S101&lt;=Законод!$E$24),S101-Законод!$C$23,IF('01_Доходи'!S101&gt;=Законод!$F$23,Законод!$E$25,0)))),IF(B97="Лікар-педіатр",IF(S101&lt;Законод!$C$19,0,(IF(AND(S101&gt;=Законод!$E$19,S101&lt;=Законод!$E$20),S101-Законод!$C$19,IF('01_Доходи'!S101&gt;=Законод!$F$19,Законод!$E$21,0)))),IF(B97="Лікар-терапевт",IF(S101&lt;Законод!$C$27,0,(IF(AND(S101&gt;=Законод!$E$27,S101&lt;=Законод!$E$28),S101-Законод!$C$27,IF('01_Доходи'!S101&gt;=Законод!$F$27,Законод!$E$29,0)))),0)))</f>
        <v>0</v>
      </c>
      <c r="T103" s="770"/>
      <c r="U103" s="750" t="s">
        <v>157</v>
      </c>
      <c r="V103" s="751"/>
      <c r="W103" s="751"/>
      <c r="X103" s="751"/>
      <c r="Y103" s="752"/>
      <c r="Z103" s="171">
        <f>IF(B97="Лікар загальної практики - сімейний лікар",IF(Z101&lt;Законод!$C$23,0,(IF(AND(Z101&gt;=Законод!$E$23,Z101&lt;=Законод!$E$24),Z101-Законод!$C$23,IF('01_Доходи'!Z101&gt;=Законод!$F$23,Законод!$E$25,0)))),IF(B97="Лікар-педіатр",IF(Z101&lt;Законод!$C$19,0,(IF(AND(Z101&gt;=Законод!$E$19,Z101&lt;=Законод!$E$20),Z101-Законод!$C$19,IF('01_Доходи'!Z101&gt;=Законод!$F$19,Законод!$E$21,0)))),IF(B97="Лікар-терапевт",IF(Z101&lt;Законод!$C$27,0,(IF(AND(Z101&gt;=Законод!$E$27,Z101&lt;=Законод!$E$28),Z101-Законод!$C$27,IF('01_Доходи'!Z101&gt;=Законод!$F$27,Законод!$E$29,0)))),0)))</f>
        <v>0</v>
      </c>
      <c r="AA103" s="770"/>
      <c r="AB103" s="750" t="s">
        <v>157</v>
      </c>
      <c r="AC103" s="751"/>
      <c r="AD103" s="751"/>
      <c r="AE103" s="751"/>
      <c r="AF103" s="752"/>
      <c r="AG103" s="171">
        <f>IF(B97="Лікар загальної практики - сімейний лікар",IF(S101&lt;Законод!$C$23,0,(IF(AND(AG101&gt;=Законод!$E$23,AG101&lt;=Законод!$E$24),AG101-Законод!$C$23,IF('01_Доходи'!AG101&gt;=Законод!$F$23,Законод!$E$25,0)))),IF(B97="Лікар-педіатр",IF(AG101&lt;Законод!$C$19,0,(IF(AND(AG101&gt;=Законод!$E$19,AG101&lt;=Законод!$E$20),AG101-Законод!$C$19,IF('01_Доходи'!AG101&gt;=Законод!$F$19,Законод!$E$21,0)))),IF(B97="Лікар-терапевт",IF(AG101&lt;Законод!$C$27,0,(IF(AND(AG101&gt;=Законод!$E$27,AG101&lt;=Законод!$E$28),AG101-Законод!$C$27,IF('01_Доходи'!AG101&gt;=Законод!$F$27,Законод!$E$29,0)))),0)))</f>
        <v>0</v>
      </c>
      <c r="AH103" s="773"/>
      <c r="AI103" s="176"/>
      <c r="AJ103" s="764"/>
      <c r="AK103" s="767"/>
      <c r="AL103" s="767"/>
      <c r="AM103" s="798" t="s">
        <v>176</v>
      </c>
      <c r="AN103" s="544">
        <f>IF(B97="Лікар загальної практики - сімейний лікар",L103*Законод!$E$30,IF(B97="Лікар-педіатр",L103*Законод!$E$30,IF(B97="Лікар-терапевт",L103*Законод!$E$30,0)))</f>
        <v>0</v>
      </c>
      <c r="AO103" s="544">
        <f>IF(B97="Лікар загальної практики - сімейний лікар",S103*Законод!$E$47,IF(B97="Лікар-педіатр",S103*Законод!$E$47,IF(B97="Лікар-терапевт",S103*Законод!$E$47,0)))</f>
        <v>0</v>
      </c>
      <c r="AP103" s="544">
        <f>IF(B97="Лікар загальної практики - сімейний лікар",Z103*Законод!$E$64,IF(B97="Лікар-педіатр",Z103*Законод!$E$64,IF(B97="Лікар-терапевт",Z103*Законод!$E$64,0)))</f>
        <v>0</v>
      </c>
      <c r="AQ103" s="544">
        <f>IF(B97="Лікар загальної практики - сімейний лікар",AG103*Законод!$E$81,IF(B97="Лікар-педіатр",AG103*Законод!$E$81,IF(B97="Лікар-терапевт",AG103*Законод!$E$81,0)))</f>
        <v>0</v>
      </c>
      <c r="AR103" s="185">
        <f>SUM(AN103:AQ103)</f>
        <v>0</v>
      </c>
    </row>
    <row r="104" spans="1:44" s="166" customFormat="1" ht="30" customHeight="1" x14ac:dyDescent="0.3">
      <c r="A104" s="172"/>
      <c r="B104" s="781"/>
      <c r="C104" s="784"/>
      <c r="D104" s="787"/>
      <c r="E104" s="790"/>
      <c r="F104" s="186" t="str">
        <f>IF(B97="Лікар-педіатр",Законод!$F$18,IF(B97="Лікар загальної практики - сімейний лікар",Законод!$F$22,IF(B97="Лікар-терапевт",Законод!$F$26,"х")))</f>
        <v>х</v>
      </c>
      <c r="G104" s="750" t="s">
        <v>157</v>
      </c>
      <c r="H104" s="751"/>
      <c r="I104" s="751"/>
      <c r="J104" s="751"/>
      <c r="K104" s="752"/>
      <c r="L104" s="171">
        <f>IF(B97="Лікар загальної практики - сімейний лікар",IF(L101&lt;Законод!$C$23,0,(IF(AND(L101&gt;=Законод!$F$23,L101&lt;=Законод!$F$24),L101-Законод!$E$24,IF('01_Доходи'!L101&gt;=Законод!$G$23,Законод!$F$25,0)))),IF(B97="Лікар-педіатр",IF(L101&lt;Законод!$C$19,0,(IF(AND(L101&gt;=Законод!$F$19,L101&lt;=Законод!$F$20),L101-Законод!$E$20,IF('01_Доходи'!L101&gt;=Законод!$G$19,Законод!$F$21,0)))),IF(B97="Лікар-терапевт",IF(L101&lt;Законод!$C$27,0,(IF(AND(L101&gt;=Законод!$F$27,L101&lt;=Законод!$F$28),L101-Законод!$E$28,IF('01_Доходи'!L101&gt;=Законод!$G$27,Законод!$F$29,0)))),0)))</f>
        <v>0</v>
      </c>
      <c r="M104" s="770"/>
      <c r="N104" s="750" t="s">
        <v>157</v>
      </c>
      <c r="O104" s="751"/>
      <c r="P104" s="751"/>
      <c r="Q104" s="751"/>
      <c r="R104" s="752"/>
      <c r="S104" s="171">
        <f>IF(B97="Лікар загальної практики - сімейний лікар",IF(S101&lt;Законод!$C$23,0,(IF(AND(S101&gt;=Законод!$F$23,S101&lt;=Законод!$F$24),S101-Законод!$E$24,IF('01_Доходи'!S101&gt;=Законод!$G$23,Законод!$F$25,0)))),IF(B97="Лікар-педіатр",IF(S101&lt;Законод!$C$19,0,(IF(AND(S101&gt;=Законод!$F$19,S101&lt;=Законод!$F$20),S101-Законод!$E$20,IF('01_Доходи'!S101&gt;=Законод!$G$19,Законод!$F$21,0)))),IF(B97="Лікар-терапевт",IF(S101&lt;Законод!$C$27,0,(IF(AND(S101&gt;=Законод!$F$27,S101&lt;=Законод!$F$28),S101-Законод!$E$28,IF('01_Доходи'!S101&gt;=Законод!$G$27,Законод!$F$29,0)))),0)))</f>
        <v>0</v>
      </c>
      <c r="T104" s="770"/>
      <c r="U104" s="750" t="s">
        <v>157</v>
      </c>
      <c r="V104" s="751"/>
      <c r="W104" s="751"/>
      <c r="X104" s="751"/>
      <c r="Y104" s="752"/>
      <c r="Z104" s="171">
        <f>IF(B97="Лікар загальної практики - сімейний лікар",IF(Z101&lt;Законод!$C$23,0,(IF(AND(Z101&gt;=Законод!$F$23,Z101&lt;=Законод!$F$24),Z101-Законод!$E$24,IF('01_Доходи'!Z101&gt;=Законод!$G$23,Законод!$F$25,0)))),IF(B97="Лікар-педіатр",IF(Z101&lt;Законод!$C$19,0,(IF(AND(Z101&gt;=Законод!$F$19,Z101&lt;=Законод!$F$20),Z101-Законод!$E$20,IF('01_Доходи'!Z101&gt;=Законод!$G$19,Законод!$F$21,0)))),IF(B97="Лікар-терапевт",IF(Z101&lt;Законод!$C$27,0,(IF(AND(Z101&gt;=Законод!$F$27,Z101&lt;=Законод!$F$28),Z101-Законод!$E$28,IF('01_Доходи'!Z101&gt;=Законод!$G$27,Законод!$F$29,0)))),0)))</f>
        <v>0</v>
      </c>
      <c r="AA104" s="770"/>
      <c r="AB104" s="750" t="s">
        <v>157</v>
      </c>
      <c r="AC104" s="751"/>
      <c r="AD104" s="751"/>
      <c r="AE104" s="751"/>
      <c r="AF104" s="752"/>
      <c r="AG104" s="171">
        <f>IF(B97="Лікар загальної практики - сімейний лікар",IF(AG101&lt;Законод!$C$23,0,(IF(AND(AG101&gt;=Законод!$F$23,AG101&lt;=Законод!$F$24),AG101-Законод!$E$24,IF('01_Доходи'!AG101&gt;=Законод!$G$23,Законод!$F$25,0)))),IF(B97="Лікар-педіатр",IF(AG101&lt;Законод!$C$19,0,(IF(AND(AG101&gt;=Законод!$F$19,AG101&lt;=Законод!$F$20),AG101-Законод!$E$20,IF('01_Доходи'!AG101&gt;=Законод!$G$19,Законод!$F$21,0)))),IF(B97="Лікар-терапевт",IF(AG101&lt;Законод!$C$27,0,(IF(AND(AG101&gt;=Законод!$F$27,AG101&lt;=Законод!$F$28),AG101-Законод!$E$28,IF('01_Доходи'!AG101&gt;=Законод!$G$27,Законод!$F$29,0)))),0)))</f>
        <v>0</v>
      </c>
      <c r="AH104" s="773"/>
      <c r="AI104" s="176"/>
      <c r="AJ104" s="764"/>
      <c r="AK104" s="767"/>
      <c r="AL104" s="767"/>
      <c r="AM104" s="799"/>
      <c r="AN104" s="544">
        <f>IF(B97="Лікар загальної практики - сімейний лікар",L104*Законод!$F$30,IF(B97="Лікар-педіатр",L104*Законод!$F$30,IF(B97="Лікар-терапевт",L104*Законод!$F$30,0)))</f>
        <v>0</v>
      </c>
      <c r="AO104" s="544">
        <f>IF(B97="Лікар загальної практики - сімейний лікар",S104*Законод!$F$47,IF(B97="Лікар-педіатр",S104*Законод!$F$47,IF(B97="Лікар-терапевт",S104*Законод!$F$47,0)))</f>
        <v>0</v>
      </c>
      <c r="AP104" s="544">
        <f>IF(B97="Лікар загальної практики - сімейний лікар",Z104*Законод!$F$64,IF(B97="Лікар-педіатр",Z104*Законод!$F$64,IF(B97="Лікар-терапевт",Z104*Законод!$F$64,0)))</f>
        <v>0</v>
      </c>
      <c r="AQ104" s="544">
        <f>IF(B97="Лікар загальної практики - сімейний лікар",AG104*Законод!$F$81,IF(B97="Лікар-педіатр",AG104*Законод!$F$81,IF(B97="Лікар-терапевт",AG104*Законод!$F$81,0)))</f>
        <v>0</v>
      </c>
      <c r="AR104" s="185">
        <f>SUM(AN104:AQ104)</f>
        <v>0</v>
      </c>
    </row>
    <row r="105" spans="1:44" s="67" customFormat="1" ht="28.15" customHeight="1" x14ac:dyDescent="0.25">
      <c r="A105" s="172"/>
      <c r="B105" s="781"/>
      <c r="C105" s="784"/>
      <c r="D105" s="787"/>
      <c r="E105" s="790"/>
      <c r="F105" s="186" t="str">
        <f>IF(B97="Лікар-педіатр",Законод!$G$18,IF(B97="Лікар загальної практики - сімейний лікар",Законод!$G$22,IF(B97="Лікар-терапевт",Законод!$G$26,"х")))</f>
        <v>х</v>
      </c>
      <c r="G105" s="750" t="s">
        <v>157</v>
      </c>
      <c r="H105" s="751"/>
      <c r="I105" s="751"/>
      <c r="J105" s="751"/>
      <c r="K105" s="752"/>
      <c r="L105" s="171">
        <f>IF(B97="Лікар загальної практики - сімейний лікар",IF(L101&lt;Законод!$C$23,0,(IF(AND(L101&gt;=Законод!$G$23,L101&lt;=Законод!$G$24),L101-Законод!$F$24,IF('01_Доходи'!L101&gt;=Законод!$H$23,Законод!$G$25,0)))),IF(B97="Лікар-педіатр",IF(L101&lt;Законод!$C$19,0,(IF(AND(L101&gt;=Законод!$G$19,L101&lt;=Законод!$G$20),L101-Законод!$F$20,IF('01_Доходи'!L101&gt;=Законод!$H$19,Законод!$G$21,0)))),IF(B97="Лікар-терапевт",IF(L101&lt;Законод!$C$27,0,(IF(AND(L101&gt;=Законод!$G$27,L101&lt;=Законод!$G$28),L101-Законод!$F$28,IF('01_Доходи'!L101&gt;=Законод!$H$27,Законод!$G$29,0)))),0)))</f>
        <v>0</v>
      </c>
      <c r="M105" s="770"/>
      <c r="N105" s="750" t="s">
        <v>157</v>
      </c>
      <c r="O105" s="751"/>
      <c r="P105" s="751"/>
      <c r="Q105" s="751"/>
      <c r="R105" s="752"/>
      <c r="S105" s="171">
        <f>IF(B97="Лікар загальної практики - сімейний лікар",IF(S101&lt;Законод!$C$23,0,(IF(AND(S101&gt;=Законод!$G$23,S101&lt;=Законод!$G$24),S101-Законод!$F$24,IF('01_Доходи'!S101&gt;=Законод!$H$23,Законод!$G$25,0)))),IF(B97="Лікар-педіатр",IF(S101&lt;Законод!$C$19,0,(IF(AND(S101&gt;=Законод!$G$19,S101&lt;=Законод!$G$20),S101-Законод!$F$20,IF('01_Доходи'!S101&gt;=Законод!$H$19,Законод!$G$21,0)))),IF(B97="Лікар-терапевт",IF(S101&lt;Законод!$C$27,0,(IF(AND(S101&gt;=Законод!$G$27,S101&lt;=Законод!$G$28),S101-Законод!$F$28,IF('01_Доходи'!S101&gt;=Законод!$H$27,Законод!$G$29,0)))),0)))</f>
        <v>0</v>
      </c>
      <c r="T105" s="770"/>
      <c r="U105" s="750" t="s">
        <v>157</v>
      </c>
      <c r="V105" s="751"/>
      <c r="W105" s="751"/>
      <c r="X105" s="751"/>
      <c r="Y105" s="752"/>
      <c r="Z105" s="171">
        <f>IF(B97="Лікар загальної практики - сімейний лікар",IF(Z101&lt;Законод!$C$23,0,(IF(AND(Z101&gt;=Законод!$G$23,Z101&lt;=Законод!$G$24),Z101-Законод!$F$24,IF('01_Доходи'!Z101&gt;=Законод!$H$23,Законод!$G$25,0)))),IF(B97="Лікар-педіатр",IF(Z101&lt;Законод!$C$19,0,(IF(AND(Z101&gt;=Законод!$G$19,Z101&lt;=Законод!$G$20),Z101-Законод!$F$20,IF('01_Доходи'!Z101&gt;=Законод!$H$19,Законод!$G$21,0)))),IF(B97="Лікар-терапевт",IF(Z101&lt;Законод!$C$27,0,(IF(AND(Z101&gt;=Законод!$G$27,Z101&lt;=Законод!$G$28),Z101-Законод!$F$28,IF('01_Доходи'!Z101&gt;=Законод!$H$27,Законод!$G$29,0)))),0)))</f>
        <v>0</v>
      </c>
      <c r="AA105" s="770"/>
      <c r="AB105" s="750" t="s">
        <v>157</v>
      </c>
      <c r="AC105" s="751"/>
      <c r="AD105" s="751"/>
      <c r="AE105" s="751"/>
      <c r="AF105" s="752"/>
      <c r="AG105" s="171">
        <f>IF(B97="Лікар загальної практики - сімейний лікар",IF(AG101&lt;Законод!$C$23,0,(IF(AND(AG101&gt;=Законод!$G$23,AG101&lt;=Законод!$G$24),AG101-Законод!$F$24,IF('01_Доходи'!AG101&gt;=Законод!$H$23,Законод!$G$25,0)))),IF(B97="Лікар-педіатр",IF(AG101&lt;Законод!$C$19,0,(IF(AND(AG101&gt;=Законод!$G$19,AG101&lt;=Законод!$G$20),AG101-Законод!$F$20,IF('01_Доходи'!AG101&gt;=Законод!$H$19,Законод!$G$21,0)))),IF(B97="Лікар-терапевт",IF(AG101&lt;Законод!$C$27,0,(IF(AND(AG101&gt;=Законод!$G$27,AG101&lt;=Законод!$G$28),AG101-Законод!$F$28,IF('01_Доходи'!AG101&gt;=Законод!$H$27,Законод!$G$29,0)))),0)))</f>
        <v>0</v>
      </c>
      <c r="AH105" s="773"/>
      <c r="AI105" s="176"/>
      <c r="AJ105" s="764"/>
      <c r="AK105" s="767"/>
      <c r="AL105" s="767"/>
      <c r="AM105" s="799"/>
      <c r="AN105" s="544">
        <f>IF(B97="Лікар загальної практики - сімейний лікар",L105*Законод!$G$39,IF(B97="Лікар-педіатр",L105*Законод!$G$30,IF(B97="Лікар-терапевт",L105*Законод!$G$30,0)))</f>
        <v>0</v>
      </c>
      <c r="AO105" s="544">
        <f>IF(B97="Лікар загальної практики - сімейний лікар",S105*Законод!$G$47,IF(B97="Лікар-педіатр",S105*Законод!$G$47,IF(B97="Лікар-терапевт",S105*Законод!$G$47,0)))</f>
        <v>0</v>
      </c>
      <c r="AP105" s="544">
        <f>IF(B97="Лікар загальної практики - сімейний лікар",Z105*Законод!$G$64,IF(B97="Лікар-педіатр",Z105*Законод!$G$64,IF(B97="Лікар-терапевт",Z105*Законод!$G$64,0)))</f>
        <v>0</v>
      </c>
      <c r="AQ105" s="544">
        <f>IF(B97="Лікар загальної практики - сімейний лікар",AG105*Законод!$G$81,IF(B97="Лікар-педіатр",AG105*Законод!$G$81,IF(B97="Лікар-терапевт",AG105*Законод!$G$81,0)))</f>
        <v>0</v>
      </c>
      <c r="AR105" s="185">
        <f t="shared" ref="AR105" si="10">SUM(AN105:AQ105)</f>
        <v>0</v>
      </c>
    </row>
    <row r="106" spans="1:44" s="103" customFormat="1" ht="31.15" customHeight="1" x14ac:dyDescent="0.25">
      <c r="A106" s="172"/>
      <c r="B106" s="781"/>
      <c r="C106" s="784"/>
      <c r="D106" s="787"/>
      <c r="E106" s="790"/>
      <c r="F106" s="186" t="str">
        <f>IF(B97="Лікар-педіатр",Законод!$H$18,IF(B97="Лікар загальної практики - сімейний лікар",Законод!$H$22,IF(B97="Лікар-терапевт",Законод!$H$26,"х")))</f>
        <v>х</v>
      </c>
      <c r="G106" s="750" t="s">
        <v>157</v>
      </c>
      <c r="H106" s="751"/>
      <c r="I106" s="751"/>
      <c r="J106" s="751"/>
      <c r="K106" s="752"/>
      <c r="L106" s="171">
        <f>IF(B97="Лікар загальної практики - сімейний лікар",IF(L101&lt;Законод!$C$23,0,(IF(AND(L101&gt;=Законод!$H$23,L101&lt;=Законод!$H$24),L101-Законод!$G$24,IF('01_Доходи'!L101&gt;=Законод!$I$23,Законод!$H$25,0)))),IF(B97="Лікар-педіатр",IF(L101&lt;Законод!$C$19,0,(IF(AND(L101&gt;=Законод!$H$19,L101&lt;=Законод!$H$20),L101-Законод!$G$20,IF('01_Доходи'!L101&gt;=Законод!$I$19,Законод!$H$21,0)))),IF(B97="Лікар-терапевт",IF(L101&lt;Законод!$C$27,0,(IF(AND(L101&gt;=Законод!$H$27,L101&lt;=Законод!$H$28),L101-Законод!$G$28,IF(L101&gt;=Законод!$I$27,Законод!$H$29,0)))),0)))</f>
        <v>0</v>
      </c>
      <c r="M106" s="770"/>
      <c r="N106" s="750" t="s">
        <v>157</v>
      </c>
      <c r="O106" s="751"/>
      <c r="P106" s="751"/>
      <c r="Q106" s="751"/>
      <c r="R106" s="752"/>
      <c r="S106" s="171">
        <f>IF(B97="Лікар загальної практики - сімейний лікар",IF(S101&lt;Законод!$C$23,0,(IF(AND(S101&gt;=Законод!$H$23,S101&lt;=Законод!$H$24),S101-Законод!$G$24,IF('01_Доходи'!S101&gt;=Законод!$I$23,Законод!$H$25,0)))),IF(B97="Лікар-педіатр",IF(S101&lt;Законод!$C$19,0,(IF(AND(S101&gt;=Законод!$H$19,S101&lt;=Законод!$H$20),S101-Законод!$G$20,IF('01_Доходи'!S101&gt;=Законод!$I$19,Законод!$H$21,0)))),IF(B97="Лікар-терапевт",IF(S101&lt;Законод!$C$27,0,(IF(AND(S101&gt;=Законод!$H$27,S101&lt;=Законод!$H$28),S101-Законод!$G$28,IF(S101&gt;=Законод!$I$27,Законод!$H$29,0)))),0)))</f>
        <v>0</v>
      </c>
      <c r="T106" s="770"/>
      <c r="U106" s="750" t="s">
        <v>157</v>
      </c>
      <c r="V106" s="751"/>
      <c r="W106" s="751"/>
      <c r="X106" s="751"/>
      <c r="Y106" s="752"/>
      <c r="Z106" s="171">
        <f>IF(B97="Лікар загальної практики - сімейний лікар",IF(Z101&lt;Законод!$C$23,0,(IF(AND(Z101&gt;=Законод!$H$23,Z101&lt;=Законод!$H$24),Z101-Законод!$G$24,IF('01_Доходи'!Z101&gt;=Законод!$I$23,Законод!$H$25,0)))),IF(B97="Лікар-педіатр",IF(Z101&lt;Законод!$C$19,0,(IF(AND(Z101&gt;=Законод!$H$19,Z101&lt;=Законод!$H$20),Z101-Законод!$G$20,IF('01_Доходи'!Z101&gt;=Законод!$I$19,Законод!$H$21,0)))),IF(B97="Лікар-терапевт",IF(Z101&lt;Законод!$C$27,0,(IF(AND(Z101&gt;=Законод!$H$27,Z101&lt;=Законод!$H$28),Z101-Законод!$G$28,IF(Z101&gt;=Законод!$I$27,Законод!$H$29,0)))),0)))</f>
        <v>0</v>
      </c>
      <c r="AA106" s="770"/>
      <c r="AB106" s="750" t="s">
        <v>157</v>
      </c>
      <c r="AC106" s="751"/>
      <c r="AD106" s="751"/>
      <c r="AE106" s="751"/>
      <c r="AF106" s="752"/>
      <c r="AG106" s="171">
        <f>IF(B97="Лікар загальної практики - сімейний лікар",IF(AG101&lt;Законод!$C$23,0,(IF(AND(AG101&gt;=Законод!$H$23,AG101&lt;=Законод!$H$24),AG101-Законод!$G$24,IF('01_Доходи'!AG101&gt;=Законод!$I$23,Законод!$H$25,0)))),IF(B97="Лікар-педіатр",IF(AG101&lt;Законод!$C$19,0,(IF(AND(AG101&gt;=Законод!$H$19,AG101&lt;=Законод!$H$20),AG101-Законод!$G$20,IF('01_Доходи'!AG101&gt;=Законод!$I$19,Законод!$H$21,0)))),IF(B97="Лікар-терапевт",IF(AG101&lt;Законод!$C$27,0,(IF(AND(AG101&gt;=Законод!$H$27,AG101&lt;=Законод!$H$28),AG101-Законод!$G$28,IF(AG101&gt;=Законод!$I$27,Законод!$H$29,0)))),0)))</f>
        <v>0</v>
      </c>
      <c r="AH106" s="773"/>
      <c r="AI106" s="176"/>
      <c r="AJ106" s="764"/>
      <c r="AK106" s="767"/>
      <c r="AL106" s="767"/>
      <c r="AM106" s="799"/>
      <c r="AN106" s="544">
        <f>IF(B97="Лікар загальної практики - сімейний лікар",L106*Законод!$H$30,IF(B97="Лікар-педіатр",L106*Законод!$H$30,IF(B97="Лікар-терапевт",L106*Законод!$H$30,0)))</f>
        <v>0</v>
      </c>
      <c r="AO106" s="544">
        <f>IF(B97="Лікар загальної практики - сімейний лікар",S106*Законод!$H$47,IF(B97="Лікар-педіатр",S106*Законод!$H$47,IF(B97="Лікар-терапевт",S106*Законод!$H$47,0)))</f>
        <v>0</v>
      </c>
      <c r="AP106" s="544">
        <f>IF(B97="Лікар загальної практики - сімейний лікар",Z106*Законод!$H$64,IF(B97="Лікар-педіатр",Z106*Законод!$H$64,IF(B97="Лікар-терапевт",Z106*Законод!$H$64,0)))</f>
        <v>0</v>
      </c>
      <c r="AQ106" s="544">
        <f>IF(B97="Лікар загальної практики - сімейний лікар",AG106*Законод!$H$81,IF(B97="Лікар-педіатр",AG106*Законод!$H$81,IF(B97="Лікар-терапевт",AG106*Законод!$H$81,0)))</f>
        <v>0</v>
      </c>
      <c r="AR106" s="185">
        <f>SUM(AN106:AQ106)</f>
        <v>0</v>
      </c>
    </row>
    <row r="107" spans="1:44" s="67" customFormat="1" ht="31.9" customHeight="1" x14ac:dyDescent="0.25">
      <c r="A107" s="172"/>
      <c r="B107" s="781"/>
      <c r="C107" s="784"/>
      <c r="D107" s="787"/>
      <c r="E107" s="790"/>
      <c r="F107" s="186" t="str">
        <f>IF(B97="Лікар-педіатр",Законод!$I$18,IF(B97="Лікар загальної практики - сімейний лікар",Законод!$I$22,IF(B97="Лікар-терапевт",Законод!$I$26,"х")))</f>
        <v>х</v>
      </c>
      <c r="G107" s="750" t="s">
        <v>157</v>
      </c>
      <c r="H107" s="751"/>
      <c r="I107" s="751"/>
      <c r="J107" s="751"/>
      <c r="K107" s="752"/>
      <c r="L107" s="171">
        <f>IF(B97="Лікар загальної практики - сімейний лікар",IF(L101&lt;Законод!$C$23,0,(IF(AND(L101&gt;=Законод!$I$23,L101&lt;=Законод!$I$24),L101-Законод!$H$24,IF('01_Доходи'!L101&gt;=Законод!$I$23,Законод!$I$25,0)))),IF(B97="Лікар-педіатр",IF(L101&lt;Законод!$C$19,0,(IF(AND(L101&gt;=Законод!$I$19,L101&lt;=Законод!$I$20),L101-Законод!$H$20,IF('01_Доходи'!L101&gt;=Законод!$I$19,Законод!$H$21,0)))),IF(B97="Лікар-терапевт",IF(L101&lt;Законод!$C$27,0,(IF(AND(L101&gt;=Законод!$I$27,L101&lt;=Законод!$I$28),L101-Законод!$H$28,IF('01_Доходи'!L101&gt;=Законод!$I$27,Законод!$H$29,0)))),0)))</f>
        <v>0</v>
      </c>
      <c r="M107" s="770"/>
      <c r="N107" s="750" t="s">
        <v>157</v>
      </c>
      <c r="O107" s="751"/>
      <c r="P107" s="751"/>
      <c r="Q107" s="751"/>
      <c r="R107" s="752"/>
      <c r="S107" s="171">
        <f>IF(B97="Лікар загальної практики - сімейний лікар",IF(S101&lt;Законод!$C$23,0,(IF(AND(S101&gt;=Законод!$I$23,S101&lt;=Законод!$I$24),S101-Законод!$H$24,IF('01_Доходи'!S101&gt;=Законод!$I$23,Законод!$I$25,0)))),IF(B97="Лікар-педіатр",IF(S101&lt;Законод!$C$19,0,(IF(AND(S101&gt;=Законод!$I$19,S101&lt;=Законод!$I$20),S101-Законод!$H$20,IF('01_Доходи'!S101&gt;=Законод!$I$19,Законод!$H$21,0)))),IF(B97="Лікар-терапевт",IF(S101&lt;Законод!$C$27,0,(IF(AND(S101&gt;=Законод!$I$27,S101&lt;=Законод!$I$28),S101-Законод!$H$28,IF('01_Доходи'!S101&gt;=Законод!$I$27,Законод!$H$29,0)))),0)))</f>
        <v>0</v>
      </c>
      <c r="T107" s="770"/>
      <c r="U107" s="750" t="s">
        <v>157</v>
      </c>
      <c r="V107" s="751"/>
      <c r="W107" s="751"/>
      <c r="X107" s="751"/>
      <c r="Y107" s="752"/>
      <c r="Z107" s="171">
        <f>IF(B97="Лікар загальної практики - сімейний лікар",IF(Z101&lt;Законод!$C$23,0,(IF(AND(Z101&gt;=Законод!$I$23,Z101&lt;=Законод!$I$24),Z101-Законод!$H$24,IF('01_Доходи'!Z101&gt;=Законод!$I$23,Законод!$I$25,0)))),IF(B97="Лікар-педіатр",IF(Z101&lt;Законод!$C$19,0,(IF(AND(Z101&gt;=Законод!$I$19,Z101&lt;=Законод!$I$20),Z101-Законод!$H$20,IF('01_Доходи'!Z101&gt;=Законод!$I$19,Законод!$H$21,0)))),IF(B97="Лікар-терапевт",IF(Z101&lt;Законод!$C$27,0,(IF(AND(Z101&gt;=Законод!$I$27,Z101&lt;=Законод!$I$28),Z101-Законод!$H$28,IF('01_Доходи'!Z101&gt;=Законод!$I$27,Законод!$H$29,0)))),0)))</f>
        <v>0</v>
      </c>
      <c r="AA107" s="770"/>
      <c r="AB107" s="750" t="s">
        <v>157</v>
      </c>
      <c r="AC107" s="751"/>
      <c r="AD107" s="751"/>
      <c r="AE107" s="751"/>
      <c r="AF107" s="752"/>
      <c r="AG107" s="171">
        <f>IF(B97="Лікар загальної практики - сімейний лікар",IF(AG101&lt;Законод!$C$23,0,(IF(AND(AG101&gt;=Законод!$I$23,AG101&lt;=Законод!$I$24),AG101-Законод!$H$24,IF('01_Доходи'!AG101&gt;=Законод!$I$23,Законод!$I$25,0)))),IF(B97="Лікар-педіатр",IF(AG101&lt;Законод!$C$19,0,(IF(AND(AG101&gt;=Законод!$I$19,AG101&lt;=Законод!$I$20),AG101-Законод!$H$20,IF('01_Доходи'!AG101&gt;=Законод!$I$19,Законод!$H$21,0)))),IF(B97="Лікар-терапевт",IF(AG101&lt;Законод!$C$27,0,(IF(AND(AG101&gt;=Законод!$I$27,AG101&lt;=Законод!$I$28),AG101-Законод!$H$28,IF('01_Доходи'!AG101&gt;=Законод!$I$27,Законод!$H$29,0)))),0)))</f>
        <v>0</v>
      </c>
      <c r="AH107" s="773"/>
      <c r="AI107" s="176"/>
      <c r="AJ107" s="764"/>
      <c r="AK107" s="767"/>
      <c r="AL107" s="767"/>
      <c r="AM107" s="799"/>
      <c r="AN107" s="544">
        <f>IF(B97="Лікар загальної практики - сімейний лікар",L107*Законод!$I$30,IF(B97="Лікар-педіатр",L107*Законод!$I$30,IF(B97="Лікар-терапевт",L107*Законод!$I$30,0)))</f>
        <v>0</v>
      </c>
      <c r="AO107" s="544">
        <f>IF(B97="Лікар загальної практики - сімейний лікар",S107*Законод!$I$47,IF(B97="Лікар-педіатр",S107*Законод!$I$47,IF(B97="Лікар-терапевт",S107*Законод!$I$47,0)))</f>
        <v>0</v>
      </c>
      <c r="AP107" s="544">
        <f>IF(B97="Лікар загальної практики - сімейний лікар",Z107*Законод!$I$64,IF(B97="Лікар-педіатр",Z107*Законод!$I$64,IF(B97="Лікар-терапевт",Z107*Законод!$I$64,0)))</f>
        <v>0</v>
      </c>
      <c r="AQ107" s="544">
        <f>IF(B97="Лікар загальної практики - сімейний лікар",AG107*Законод!$I$81,IF(B97="Лікар-педіатр",AG107*Законод!$I$81,IF(B97="Лікар-терапевт",AG107*Законод!$I$81,0)))</f>
        <v>0</v>
      </c>
      <c r="AR107" s="185">
        <f>SUM(AN107:AQ107)</f>
        <v>0</v>
      </c>
    </row>
    <row r="108" spans="1:44" s="67" customFormat="1" ht="45" customHeight="1" thickBot="1" x14ac:dyDescent="0.3">
      <c r="A108" s="187"/>
      <c r="B108" s="782"/>
      <c r="C108" s="785"/>
      <c r="D108" s="788"/>
      <c r="E108" s="791"/>
      <c r="F108" s="660" t="str">
        <f>IF(B97="Лікар-педіатр",Законод!$J$18,IF(B97="Лікар загальної практики - сімейний лікар",Законод!$J$22,IF(B97="Лікар-терапевт",Законод!$J$22,"х")))</f>
        <v>х</v>
      </c>
      <c r="G108" s="747" t="s">
        <v>157</v>
      </c>
      <c r="H108" s="748"/>
      <c r="I108" s="748"/>
      <c r="J108" s="748"/>
      <c r="K108" s="749"/>
      <c r="L108" s="171">
        <f>IF(B97="Лікар загальної практики - сімейний лікар",IF(L101&gt;=Законод!$J$23,'01_Доходи'!L101-('01_Доходи'!L102+'01_Доходи'!L103+'01_Доходи'!L104+'01_Доходи'!L105+'01_Доходи'!L106+'01_Доходи'!L107),0),IF(B97="Лікар-педіатр",IF(L101&gt;=Законод!$J$19,'01_Доходи'!L101-('01_Доходи'!L102+'01_Доходи'!L103+'01_Доходи'!L104+'01_Доходи'!L105+'01_Доходи'!L106+'01_Доходи'!L107),0),IF(B97="Лікар-терапевт",IF('01_Доходи'!L101&gt;=Законод!$J$27,L101-Законод!$I$28,0),0)))</f>
        <v>0</v>
      </c>
      <c r="M108" s="771"/>
      <c r="N108" s="747" t="s">
        <v>157</v>
      </c>
      <c r="O108" s="748"/>
      <c r="P108" s="748"/>
      <c r="Q108" s="748"/>
      <c r="R108" s="749"/>
      <c r="S108" s="171">
        <f>IF(B97="Лікар загальної практики - сімейний лікар",IF(S101&gt;=Законод!$J$23,'01_Доходи'!S101-('01_Доходи'!S102+'01_Доходи'!S103+'01_Доходи'!S104+'01_Доходи'!S105+'01_Доходи'!S106+'01_Доходи'!S107),0),IF(B97="Лікар-педіатр",IF(S101&gt;=Законод!$J$19,'01_Доходи'!S101-('01_Доходи'!S102+'01_Доходи'!S103+'01_Доходи'!S104+'01_Доходи'!S105+'01_Доходи'!S106+'01_Доходи'!S107),0),IF(B97="Лікар-терапевт",IF('01_Доходи'!S101&gt;=Законод!$J$27,S101-Законод!$I$28,0),0)))</f>
        <v>0</v>
      </c>
      <c r="T108" s="771"/>
      <c r="U108" s="747" t="s">
        <v>157</v>
      </c>
      <c r="V108" s="748"/>
      <c r="W108" s="748"/>
      <c r="X108" s="748"/>
      <c r="Y108" s="749"/>
      <c r="Z108" s="171">
        <f>IF(B97="Лікар загальної практики - сімейний лікар",IF(Z101&gt;=Законод!$J$23,'01_Доходи'!Z101-('01_Доходи'!Z102+'01_Доходи'!Z103+'01_Доходи'!Z104+'01_Доходи'!Z105+'01_Доходи'!Z106+'01_Доходи'!Z107),0),IF(B97="Лікар-педіатр",IF(Z101&gt;=Законод!$J$19,'01_Доходи'!Z101-('01_Доходи'!Z102+'01_Доходи'!Z103+'01_Доходи'!Z104+'01_Доходи'!Z105+'01_Доходи'!Z106+'01_Доходи'!Z107),0),IF(B97="Лікар-терапевт",IF('01_Доходи'!Z101&gt;=Законод!$J$27,Z101-Законод!$I$28,0),0)))</f>
        <v>0</v>
      </c>
      <c r="AA108" s="771"/>
      <c r="AB108" s="747" t="s">
        <v>157</v>
      </c>
      <c r="AC108" s="748"/>
      <c r="AD108" s="748"/>
      <c r="AE108" s="748"/>
      <c r="AF108" s="749"/>
      <c r="AG108" s="171">
        <f>IF(B97="Лікар загальної практики - сімейний лікар",IF(AG101&gt;=Законод!$J$23,'01_Доходи'!AG101-('01_Доходи'!AG102+'01_Доходи'!AG103+'01_Доходи'!AG104+'01_Доходи'!AG105+'01_Доходи'!AG106+'01_Доходи'!AG107),0),IF(B97="Лікар-педіатр",IF(AG101&gt;=Законод!$J$19,'01_Доходи'!AG101-('01_Доходи'!AG102+'01_Доходи'!AG103+'01_Доходи'!AG104+'01_Доходи'!AG105+'01_Доходи'!AG106+'01_Доходи'!AG107),0),IF(B97="Лікар-терапевт",IF('01_Доходи'!AG101&gt;=Законод!$J$27,AG101-Законод!$I$28,0),0)))</f>
        <v>0</v>
      </c>
      <c r="AH108" s="774"/>
      <c r="AI108" s="188"/>
      <c r="AJ108" s="765"/>
      <c r="AK108" s="768"/>
      <c r="AL108" s="768"/>
      <c r="AM108" s="800"/>
      <c r="AN108" s="661">
        <f>IF(B97="Лікар загальної практики - сімейний лікар",L108*Законод!$J$30,IF(B97="Лікар-педіатр",L108*Законод!$J$30,IF(B97="Лікар-терапевт",L108*Законод!$J$30,0)))</f>
        <v>0</v>
      </c>
      <c r="AO108" s="661">
        <f>IF(B97="Лікар загальної практики - сімейний лікар",S108*Законод!$J$47,IF(B97="Лікар-педіатр",S108*Законод!$J$47,IF(B97="Лікар-терапевт",S108*Законод!$J$47,0)))</f>
        <v>0</v>
      </c>
      <c r="AP108" s="661">
        <f>IF(B97="Лікар загальної практики - сімейний лікар",S108*Законод!$J$64,IF(B97="Лікар-педіатр",S108*Законод!$J$64,IF(B97="Лікар-терапевт",S108*Законод!$J$64,0)))</f>
        <v>0</v>
      </c>
      <c r="AQ108" s="661">
        <f>IF(B97="Лікар загальної практики - сімейний лікар",AG108*Законод!$J$81,IF(B97="Лікар-педіатр",AG108*Законод!$J$81,IF(B97="Лікар-терапевт",AG108*Законод!$J$81,0)))</f>
        <v>0</v>
      </c>
      <c r="AR108" s="662">
        <f t="shared" ref="AR108" si="11">SUM(AN108:AQ108)</f>
        <v>0</v>
      </c>
    </row>
    <row r="109" spans="1:44" s="67" customFormat="1" ht="24" thickBot="1" x14ac:dyDescent="0.3">
      <c r="A109" s="190"/>
      <c r="B109" s="191"/>
      <c r="C109" s="192"/>
      <c r="D109" s="193"/>
      <c r="E109" s="193"/>
      <c r="F109" s="194"/>
      <c r="G109" s="195"/>
      <c r="H109" s="195"/>
      <c r="I109" s="195"/>
      <c r="J109" s="195"/>
      <c r="K109" s="195"/>
      <c r="L109" s="196"/>
      <c r="M109" s="197"/>
      <c r="N109" s="195"/>
      <c r="O109" s="195"/>
      <c r="P109" s="195"/>
      <c r="Q109" s="195"/>
      <c r="R109" s="195"/>
      <c r="S109" s="196"/>
      <c r="T109" s="197"/>
      <c r="U109" s="195"/>
      <c r="V109" s="195"/>
      <c r="W109" s="195"/>
      <c r="X109" s="195"/>
      <c r="Y109" s="195"/>
      <c r="Z109" s="198"/>
      <c r="AA109" s="197"/>
      <c r="AB109" s="195"/>
      <c r="AC109" s="195"/>
      <c r="AD109" s="195"/>
      <c r="AE109" s="195"/>
      <c r="AF109" s="195"/>
      <c r="AG109" s="198"/>
      <c r="AH109" s="197"/>
      <c r="AI109" s="199"/>
      <c r="AJ109" s="200"/>
      <c r="AK109" s="200"/>
      <c r="AL109" s="200"/>
      <c r="AM109" s="201"/>
      <c r="AN109" s="202"/>
      <c r="AO109" s="202"/>
      <c r="AP109" s="202"/>
      <c r="AQ109" s="202"/>
      <c r="AR109" s="203"/>
    </row>
    <row r="110" spans="1:44" s="67" customFormat="1" ht="31.9" customHeight="1" x14ac:dyDescent="0.25">
      <c r="A110" s="169">
        <f>A97+1</f>
        <v>7</v>
      </c>
      <c r="B110" s="780"/>
      <c r="C110" s="783"/>
      <c r="D110" s="786"/>
      <c r="E110" s="789"/>
      <c r="F110" s="170" t="s">
        <v>431</v>
      </c>
      <c r="G110" s="171">
        <f>IFERROR(IF(B110="Лікар-педіатр",G112/L112*L110,IF(B110="Лікар-терапевт","х",IF(B110="Лікар загальної практики - сімейний лікар",G112/L112*L110,0))),0)</f>
        <v>0</v>
      </c>
      <c r="H110" s="171">
        <f>IFERROR(IF(B110="Лікар-педіатр",H112/L112*L110,IF(B110="Лікар-терапевт","х",IF(B110="Лікар загальної практики - сімейний лікар",H112/L112*L110,0))),0)</f>
        <v>0</v>
      </c>
      <c r="I110" s="171">
        <f>IFERROR(IF(B110="Лікар-педіатр","x",IF(B110="Лікар-терапевт",I112/L112*L110,IF(B110="Лікар загальної практики - сімейний лікар",I112/L112*L110,0))),0)</f>
        <v>0</v>
      </c>
      <c r="J110" s="171">
        <f>IFERROR(IF(B110="Лікар-педіатр","x",IF(B110="Лікар-терапевт",J112/L112*L110,IF(B110="Лікар загальної практики - сімейний лікар",J112/L112*L110,0))),0)</f>
        <v>0</v>
      </c>
      <c r="K110" s="171">
        <f>IFERROR(IF(B110="Лікар-педіатр","x",IF(B110="Лікар-терапевт",K113*L110,IF(B110="Лікар загальної практики - сімейний лікар",K113*L110,0))),0)</f>
        <v>0</v>
      </c>
      <c r="L110" s="472"/>
      <c r="M110" s="769"/>
      <c r="N110" s="171">
        <f>IFERROR(IF(B110="Лікар-педіатр",N112/S112*S110,IF(B110="Лікар-терапевт","х",IF(B110="Лікар загальної практики - сімейний лікар",N112/S112*S110,0))),0)</f>
        <v>0</v>
      </c>
      <c r="O110" s="171">
        <f>IFERROR(IF(B110="Лікар-педіатр",O112/S112*S110,IF(B110="Лікар-терапевт","х",IF(B110="Лікар загальної практики - сімейний лікар",O112/S112*S110,0))),0)</f>
        <v>0</v>
      </c>
      <c r="P110" s="171">
        <f>IFERROR(IF(B110="Лікар-педіатр","x",IF(B110="Лікар-терапевт",P112/S112*S110,IF(B110="Лікар загальної практики - сімейний лікар",P112/S112*S110,0))),0)</f>
        <v>0</v>
      </c>
      <c r="Q110" s="171">
        <f>IFERROR(IF(B110="Лікар-педіатр","x",IF(B110="Лікар-терапевт",Q112/S112*S110,IF(B110="Лікар загальної практики - сімейний лікар",Q112/S112*S110,0))),0)</f>
        <v>0</v>
      </c>
      <c r="R110" s="171">
        <f>IFERROR(IF(B110="Лікар-педіатр","x",IF(B110="Лікар-терапевт",R113*S110,IF(B110="Лікар загальної практики - сімейний лікар",R113*S110,0))),0)</f>
        <v>0</v>
      </c>
      <c r="S110" s="472"/>
      <c r="T110" s="769"/>
      <c r="U110" s="171">
        <f>IFERROR(IF(B110="Лікар-педіатр",U112/Z112*Z110,IF(B110="Лікар-терапевт","х",IF(B110="Лікар загальної практики - сімейний лікар",U112/Z112*Z110,0))),0)</f>
        <v>0</v>
      </c>
      <c r="V110" s="171">
        <f>IFERROR(IF(B110="Лікар-педіатр",V112/Z112*Z110,IF(B110="Лікар-терапевт","х",IF(B110="Лікар загальної практики - сімейний лікар",V112/Z112*Z110,0))),0)</f>
        <v>0</v>
      </c>
      <c r="W110" s="171">
        <f>IFERROR(IF(B110="Лікар-педіатр","x",IF(B110="Лікар-терапевт",W112/Z112*Z110,IF(B110="Лікар загальної практики - сімейний лікар",W112/Z112*Z110,0))),0)</f>
        <v>0</v>
      </c>
      <c r="X110" s="171">
        <f>IFERROR(IF(B110="Лікар-педіатр","x",IF(B110="Лікар-терапевт",X112/Z112*Z110,IF(B110="Лікар загальної практики - сімейний лікар",X112/Z112*Z110,0))),0)</f>
        <v>0</v>
      </c>
      <c r="Y110" s="171">
        <f>IFERROR(IF(B110="Лікар-педіатр","x",IF(B110="Лікар-терапевт",Y113*Z110,IF(B110="Лікар загальної практики - сімейний лікар",Y113*Z110,0))),0)</f>
        <v>0</v>
      </c>
      <c r="Z110" s="472"/>
      <c r="AA110" s="769"/>
      <c r="AB110" s="171">
        <f>IFERROR(IF(B110="Лікар-педіатр",AB112/AG112*AG110,IF(B110="Лікар-терапевт","х",IF(B110="Лікар загальної практики - сімейний лікар",AB112/AG112*AG110,0))),0)</f>
        <v>0</v>
      </c>
      <c r="AC110" s="171">
        <f>IFERROR(IF(B110="Лікар-педіатр",AC112/AG112*AG110,IF(B110="Лікар-терапевт","х",IF(B110="Лікар загальної практики - сімейний лікар",AC112/AG112*AG110,0))),0)</f>
        <v>0</v>
      </c>
      <c r="AD110" s="171">
        <f>IFERROR(IF(B110="Лікар-педіатр","x",IF(B110="Лікар-терапевт",AD112/AG112*AG110,IF(B110="Лікар загальної практики - сімейний лікар",AD112/AG112*AG110,0))),0)</f>
        <v>0</v>
      </c>
      <c r="AE110" s="171">
        <f>IFERROR(IF(B110="Лікар-педіатр","x",IF(B110="Лікар-терапевт",AE112/AG112*AG110,IF(B110="Лікар загальної практики - сімейний лікар",AE112/AG112*AG110,0))),0)</f>
        <v>0</v>
      </c>
      <c r="AF110" s="171">
        <f>IFERROR(IF(B110="Лікар-педіатр","x",IF(B110="Лікар-терапевт",AF113*AG110,IF(B110="Лікар загальної практики - сімейний лікар",AF113*AG110,0))),0)</f>
        <v>0</v>
      </c>
      <c r="AG110" s="472"/>
      <c r="AH110" s="772"/>
      <c r="AI110" s="461">
        <f>A110</f>
        <v>7</v>
      </c>
      <c r="AJ110" s="763">
        <f>B110</f>
        <v>0</v>
      </c>
      <c r="AK110" s="766">
        <f>C110</f>
        <v>0</v>
      </c>
      <c r="AL110" s="766">
        <f>D110</f>
        <v>0</v>
      </c>
      <c r="AM110" s="753" t="s">
        <v>566</v>
      </c>
      <c r="AN110" s="792">
        <f>SUM(AN115:AN121)</f>
        <v>0</v>
      </c>
      <c r="AO110" s="792">
        <f>SUM(AO115:AO121)</f>
        <v>0</v>
      </c>
      <c r="AP110" s="792">
        <f>SUM(AP115:AP121)</f>
        <v>0</v>
      </c>
      <c r="AQ110" s="792">
        <f>SUM(AQ115:AQ121)</f>
        <v>0</v>
      </c>
      <c r="AR110" s="795">
        <f>SUM(AN110:AQ114)</f>
        <v>0</v>
      </c>
    </row>
    <row r="111" spans="1:44" s="67" customFormat="1" ht="31.9" customHeight="1" x14ac:dyDescent="0.25">
      <c r="A111" s="172"/>
      <c r="B111" s="781"/>
      <c r="C111" s="784"/>
      <c r="D111" s="787"/>
      <c r="E111" s="790"/>
      <c r="F111" s="170" t="s">
        <v>432</v>
      </c>
      <c r="G111" s="171">
        <f>IFERROR(IF(B110="Лікар-педіатр",G113*L111,IF(B110="Лікар-терапевт","х",IF(B110="Лікар загальної практики - сімейний лікар",G113*L111,0))),0)</f>
        <v>0</v>
      </c>
      <c r="H111" s="171">
        <f>IFERROR(IF(B110="Лікар-педіатр",H113*L111,IF(B110="Лікар-терапевт","х",IF(B110="Лікар загальної практики - сімейний лікар",H113*L111,0))),0)</f>
        <v>0</v>
      </c>
      <c r="I111" s="171">
        <f>IFERROR(IF(B110="Лікар-педіатр","x",IF(B110="Лікар-терапевт",I113*L111,IF(B110="Лікар загальної практики - сімейний лікар",I113*L111,0))),0)</f>
        <v>0</v>
      </c>
      <c r="J111" s="171">
        <f>IFERROR(IF(B110="Лікар-педіатр","x",IF(B110="Лікар-терапевт",J113*L111,IF(B110="Лікар загальної практики - сімейний лікар",J113*L111,0))),0)</f>
        <v>0</v>
      </c>
      <c r="K111" s="171">
        <f>IFERROR(IF(B110="Лікар-педіатр","x",IF(B110="Лікар-терапевт",K113*L111,IF(B110="Лікар загальної практики - сімейний лікар",K113*L111,0))),0)</f>
        <v>0</v>
      </c>
      <c r="L111" s="472"/>
      <c r="M111" s="770"/>
      <c r="N111" s="171">
        <f>IFERROR(IF(B110="Лікар-педіатр",N113*S111,IF(B110="Лікар-терапевт","х",IF(B110="Лікар загальної практики - сімейний лікар",N113*S111,0))),0)</f>
        <v>0</v>
      </c>
      <c r="O111" s="171">
        <f>IFERROR(IF(B110="Лікар-педіатр",O113*S111,IF(B110="Лікар-терапевт","х",IF(B110="Лікар загальної практики - сімейний лікар",O113*S111,0))),0)</f>
        <v>0</v>
      </c>
      <c r="P111" s="171">
        <f>IFERROR(IF(B110="Лікар-педіатр","x",IF(B110="Лікар-терапевт",P113*S111,IF(B110="Лікар загальної практики - сімейний лікар",P113*S111,0))),0)</f>
        <v>0</v>
      </c>
      <c r="Q111" s="171">
        <f>IFERROR(IF(B110="Лікар-педіатр","x",IF(B110="Лікар-терапевт",Q113*S111,IF(B110="Лікар загальної практики - сімейний лікар",Q113*S111,0))),0)</f>
        <v>0</v>
      </c>
      <c r="R111" s="171">
        <f>IFERROR(IF(B110="Лікар-педіатр","x",IF(B110="Лікар-терапевт",R113*S111,IF(B110="Лікар загальної практики - сімейний лікар",R113*S111,0))),0)</f>
        <v>0</v>
      </c>
      <c r="S111" s="472"/>
      <c r="T111" s="770"/>
      <c r="U111" s="171">
        <f>IFERROR(IF(B110="Лікар-педіатр",U113*Z111,IF(B110="Лікар-терапевт","х",IF(B110="Лікар загальної практики - сімейний лікар",U113*Z111,0))),0)</f>
        <v>0</v>
      </c>
      <c r="V111" s="171">
        <f>IFERROR(IF(B110="Лікар-педіатр",V113*Z111,IF(B110="Лікар-терапевт","х",IF(B110="Лікар загальної практики - сімейний лікар",V113*Z111,0))),0)</f>
        <v>0</v>
      </c>
      <c r="W111" s="171">
        <f>IFERROR(IF(B110="Лікар-педіатр","x",IF(B110="Лікар-терапевт",W113*Z111,IF(B110="Лікар загальної практики - сімейний лікар",W113*Z111,0))),0)</f>
        <v>0</v>
      </c>
      <c r="X111" s="171">
        <f>IFERROR(IF(B110="Лікар-педіатр","x",IF(B110="Лікар-терапевт",X113*Z111,IF(B110="Лікар загальної практики - сімейний лікар",X113*Z111,0))),0)</f>
        <v>0</v>
      </c>
      <c r="Y111" s="171">
        <f>IFERROR(IF(B110="Лікар-педіатр","x",IF(B110="Лікар-терапевт",Y113*Z111,IF(B110="Лікар загальної практики - сімейний лікар",Y113*Z111,0))),0)</f>
        <v>0</v>
      </c>
      <c r="Z111" s="472"/>
      <c r="AA111" s="770"/>
      <c r="AB111" s="171">
        <f>IFERROR(IF(B110="Лікар-педіатр",AB113*AG111,IF(B110="Лікар-терапевт","х",IF(B110="Лікар загальної практики - сімейний лікар",AB113*AG111,0))),0)</f>
        <v>0</v>
      </c>
      <c r="AC111" s="171">
        <f>IFERROR(IF(B110="Лікар-педіатр",AC113*AG111,IF(B110="Лікар-терапевт","х",IF(B110="Лікар загальної практики - сімейний лікар",AC113*AG111,0))),0)</f>
        <v>0</v>
      </c>
      <c r="AD111" s="171">
        <f>IFERROR(IF(B110="Лікар-педіатр","x",IF(B110="Лікар-терапевт",AD113*AG111,IF(B110="Лікар загальної практики - сімейний лікар",AD113*AG111,0))),0)</f>
        <v>0</v>
      </c>
      <c r="AE111" s="171">
        <f>IFERROR(IF(B110="Лікар-педіатр","x",IF(B110="Лікар-терапевт",AE113*AG111,IF(B110="Лікар загальної практики - сімейний лікар",AE113*AG111,0))),0)</f>
        <v>0</v>
      </c>
      <c r="AF111" s="171">
        <f>IFERROR(IF(B110="Лікар-педіатр","x",IF(B110="Лікар-терапевт",AF113*AG111,IF(B110="Лікар загальної практики - сімейний лікар",AF113*AG111,0))),0)</f>
        <v>0</v>
      </c>
      <c r="AG111" s="472"/>
      <c r="AH111" s="773"/>
      <c r="AI111" s="173"/>
      <c r="AJ111" s="764"/>
      <c r="AK111" s="767"/>
      <c r="AL111" s="767"/>
      <c r="AM111" s="754"/>
      <c r="AN111" s="793"/>
      <c r="AO111" s="793"/>
      <c r="AP111" s="793"/>
      <c r="AQ111" s="793"/>
      <c r="AR111" s="796"/>
    </row>
    <row r="112" spans="1:44" s="204" customFormat="1" ht="19.149999999999999" customHeight="1" x14ac:dyDescent="0.25">
      <c r="A112" s="205"/>
      <c r="B112" s="781"/>
      <c r="C112" s="784"/>
      <c r="D112" s="787"/>
      <c r="E112" s="790"/>
      <c r="F112" s="170" t="s">
        <v>433</v>
      </c>
      <c r="G112" s="174">
        <f>IF(B110="Лікар загальної практики - сімейний лікар"," ",IF(B110="Лікар-педіатр"," ",IF(B110="Лікар-терапевт","х",0)))</f>
        <v>0</v>
      </c>
      <c r="H112" s="174">
        <f>IF(B110="Лікар загальної практики - сімейний лікар"," ",IF(B110="Лікар-педіатр"," ",IF(B110="Лікар-терапевт","х",0)))</f>
        <v>0</v>
      </c>
      <c r="I112" s="174">
        <f>IF(B110="Лікар загальної практики - сімейний лікар"," ",IF(B110="Лікар-педіатр","х",IF(B110="Лікар-терапевт"," ",0)))</f>
        <v>0</v>
      </c>
      <c r="J112" s="174">
        <f>IF(B110="Лікар загальної практики - сімейний лікар"," ",IF(B110="Лікар-педіатр","х",IF(B110="Лікар-терапевт"," ",0)))</f>
        <v>0</v>
      </c>
      <c r="K112" s="174">
        <f>IF(B110="Лікар загальної практики - сімейний лікар"," ",IF(B110="Лікар-педіатр","х",IF(B110="Лікар-терапевт"," ",0)))</f>
        <v>0</v>
      </c>
      <c r="L112" s="175">
        <f>SUM(G112:K112)</f>
        <v>0</v>
      </c>
      <c r="M112" s="770"/>
      <c r="N112" s="174">
        <f>IF(B110="Лікар загальної практики - сімейний лікар"," ",IF(B110="Лікар-педіатр"," ",IF(B110="Лікар-терапевт","х",0)))</f>
        <v>0</v>
      </c>
      <c r="O112" s="174">
        <f>IF(B110="Лікар загальної практики - сімейний лікар"," ",IF(B110="Лікар-педіатр"," ",IF(B110="Лікар-терапевт","х",0)))</f>
        <v>0</v>
      </c>
      <c r="P112" s="174">
        <f>IF(B110="Лікар загальної практики - сімейний лікар"," ",IF(B110="Лікар-педіатр","х",IF(B110="Лікар-терапевт"," ",0)))</f>
        <v>0</v>
      </c>
      <c r="Q112" s="174">
        <f>IF(B110="Лікар загальної практики - сімейний лікар"," ",IF(B110="Лікар-педіатр","х",IF(B110="Лікар-терапевт"," ",0)))</f>
        <v>0</v>
      </c>
      <c r="R112" s="174">
        <f>IF(B110="Лікар загальної практики - сімейний лікар"," ",IF(B110="Лікар-педіатр","х",IF(B110="Лікар-терапевт"," ",0)))</f>
        <v>0</v>
      </c>
      <c r="S112" s="175">
        <f>SUM(N112:R112)</f>
        <v>0</v>
      </c>
      <c r="T112" s="770"/>
      <c r="U112" s="174">
        <f>IF(B110="Лікар загальної практики - сімейний лікар"," ",IF(B110="Лікар-педіатр"," ",IF(B110="Лікар-терапевт","х",0)))</f>
        <v>0</v>
      </c>
      <c r="V112" s="174">
        <f>IF(B110="Лікар загальної практики - сімейний лікар"," ",IF(B110="Лікар-педіатр"," ",IF(B110="Лікар-терапевт","х",0)))</f>
        <v>0</v>
      </c>
      <c r="W112" s="174">
        <f>IF(B110="Лікар загальної практики - сімейний лікар"," ",IF(B110="Лікар-педіатр","х",IF(B110="Лікар-терапевт"," ",0)))</f>
        <v>0</v>
      </c>
      <c r="X112" s="174">
        <f>IF(B110="Лікар загальної практики - сімейний лікар"," ",IF(B110="Лікар-педіатр","х",IF(B110="Лікар-терапевт"," ",0)))</f>
        <v>0</v>
      </c>
      <c r="Y112" s="174">
        <f>IF(B110="Лікар загальної практики - сімейний лікар"," ",IF(B110="Лікар-педіатр","х",IF(B110="Лікар-терапевт"," ",0)))</f>
        <v>0</v>
      </c>
      <c r="Z112" s="175">
        <f>SUM(U112:Y112)</f>
        <v>0</v>
      </c>
      <c r="AA112" s="770"/>
      <c r="AB112" s="174">
        <f>IF(B110="Лікар загальної практики - сімейний лікар"," ",IF(B110="Лікар-педіатр"," ",IF(B110="Лікар-терапевт","х",0)))</f>
        <v>0</v>
      </c>
      <c r="AC112" s="174">
        <f>IF(B110="Лікар загальної практики - сімейний лікар"," ",IF(B110="Лікар-педіатр"," ",IF(B110="Лікар-терапевт","х",0)))</f>
        <v>0</v>
      </c>
      <c r="AD112" s="174">
        <f>IF(B110="Лікар загальної практики - сімейний лікар"," ",IF(B110="Лікар-педіатр","х",IF(B110="Лікар-терапевт"," ",0)))</f>
        <v>0</v>
      </c>
      <c r="AE112" s="174">
        <f>IF(B110="Лікар загальної практики - сімейний лікар"," ",IF(B110="Лікар-педіатр","х",IF(B110="Лікар-терапевт"," ",0)))</f>
        <v>0</v>
      </c>
      <c r="AF112" s="174">
        <f>IF(B110="Лікар загальної практики - сімейний лікар"," ",IF(B110="Лікар-педіатр","х",IF(B110="Лікар-терапевт"," ",0)))</f>
        <v>0</v>
      </c>
      <c r="AG112" s="175">
        <f>SUM(AB112:AF112)</f>
        <v>0</v>
      </c>
      <c r="AH112" s="773"/>
      <c r="AI112" s="176"/>
      <c r="AJ112" s="764"/>
      <c r="AK112" s="767"/>
      <c r="AL112" s="767"/>
      <c r="AM112" s="754"/>
      <c r="AN112" s="793"/>
      <c r="AO112" s="793"/>
      <c r="AP112" s="793"/>
      <c r="AQ112" s="793"/>
      <c r="AR112" s="796"/>
    </row>
    <row r="113" spans="1:44" s="166" customFormat="1" ht="30" customHeight="1" thickBot="1" x14ac:dyDescent="0.35">
      <c r="A113" s="172"/>
      <c r="B113" s="781"/>
      <c r="C113" s="784"/>
      <c r="D113" s="787"/>
      <c r="E113" s="790"/>
      <c r="F113" s="177" t="s">
        <v>160</v>
      </c>
      <c r="G113" s="178">
        <f>IFERROR(IF(B110="Лікар-педіатр",G112/L112,IF(B110="Лікар-терапевт","х",IF(B110="Лікар загальної практики - сімейний лікар",G112/L112,0))),0)</f>
        <v>0</v>
      </c>
      <c r="H113" s="178">
        <f>IFERROR(IF(B110="Лікар-педіатр",H112/L112,IF(B110="Лікар-терапевт","х",IF(B110="Лікар загальної практики - сімейний лікар",H112/L112,0))),0)</f>
        <v>0</v>
      </c>
      <c r="I113" s="178">
        <f>IFERROR(IF(B110="Лікар-педіатр","x",IF(B110="Лікар-терапевт",I112/L112,IF(B110="Лікар загальної практики - сімейний лікар",I112/L112,0))),0)</f>
        <v>0</v>
      </c>
      <c r="J113" s="178">
        <f>IFERROR(IF(B110="Лікар-педіатр","x",IF(B110="Лікар-терапевт",J112/L112,IF(B110="Лікар загальної практики - сімейний лікар",J112/L112,0))),0)</f>
        <v>0</v>
      </c>
      <c r="K113" s="178">
        <f>IFERROR(IF(B110="Лікар-педіатр","x",IF(B110="Лікар-терапевт",K112/L112,IF(B110="Лікар загальної практики - сімейний лікар",K112/L112,0))),0)</f>
        <v>0</v>
      </c>
      <c r="L113" s="178">
        <f>SUM(G113:K113)</f>
        <v>0</v>
      </c>
      <c r="M113" s="770"/>
      <c r="N113" s="178">
        <f>IFERROR(IF(B110="Лікар-педіатр",N112/S112,IF(B110="Лікар-терапевт","х",IF(B110="Лікар загальної практики - сімейний лікар",N112/S112,0))),0)</f>
        <v>0</v>
      </c>
      <c r="O113" s="178">
        <f>IFERROR(IF(B110="Лікар-педіатр",O112/S112,IF(B110="Лікар-терапевт","х",IF(B110="Лікар загальної практики - сімейний лікар",O112/S112,0))),0)</f>
        <v>0</v>
      </c>
      <c r="P113" s="178">
        <f>IFERROR(IF(B110="Лікар-педіатр","x",IF(B110="Лікар-терапевт",P112/S112,IF(B110="Лікар загальної практики - сімейний лікар",P112/S112,0))),0)</f>
        <v>0</v>
      </c>
      <c r="Q113" s="178">
        <f>IFERROR(IF(B110="Лікар-педіатр","x",IF(B110="Лікар-терапевт",Q112/S112,IF(B110="Лікар загальної практики - сімейний лікар",Q112/S112,0))),0)</f>
        <v>0</v>
      </c>
      <c r="R113" s="178">
        <f>IFERROR(IF(B110="Лікар-педіатр","x",IF(B110="Лікар-терапевт",R112/S112,IF(B110="Лікар загальної практики - сімейний лікар",R112/S112,0))),0)</f>
        <v>0</v>
      </c>
      <c r="S113" s="178">
        <f>SUM(N113:R113)</f>
        <v>0</v>
      </c>
      <c r="T113" s="770"/>
      <c r="U113" s="178">
        <f>IFERROR(IF(B110="Лікар-педіатр",U112/Z112,IF(B110="Лікар-терапевт","х",IF(B110="Лікар загальної практики - сімейний лікар",U112/Z112,0))),0)</f>
        <v>0</v>
      </c>
      <c r="V113" s="178">
        <f>IFERROR(IF(B110="Лікар-педіатр",V112/Z112,IF(B110="Лікар-терапевт","х",IF(B110="Лікар загальної практики - сімейний лікар",V112/Z112,0))),0)</f>
        <v>0</v>
      </c>
      <c r="W113" s="178">
        <f>IFERROR(IF(B110="Лікар-педіатр","x",IF(B110="Лікар-терапевт",W112/Z112,IF(B110="Лікар загальної практики - сімейний лікар",W112/Z112,0))),0)</f>
        <v>0</v>
      </c>
      <c r="X113" s="178">
        <f>IFERROR(IF(B110="Лікар-педіатр","x",IF(B110="Лікар-терапевт",X112/Z112,IF(B110="Лікар загальної практики - сімейний лікар",X112/Z112,0))),0)</f>
        <v>0</v>
      </c>
      <c r="Y113" s="178">
        <f>IFERROR(IF(B110="Лікар-педіатр","x",IF(B110="Лікар-терапевт",Y112/Z112,IF(B110="Лікар загальної практики - сімейний лікар",Y112/Z112,0))),0)</f>
        <v>0</v>
      </c>
      <c r="Z113" s="178">
        <f>SUM(U113:Y113)</f>
        <v>0</v>
      </c>
      <c r="AA113" s="770"/>
      <c r="AB113" s="178">
        <f>IFERROR(IF(B110="Лікар-педіатр",AB112/AG112,IF(B110="Лікар-терапевт","х",IF(B110="Лікар загальної практики - сімейний лікар",AB112/AG112,0))),0)</f>
        <v>0</v>
      </c>
      <c r="AC113" s="178">
        <f>IFERROR(IF(B110="Лікар-педіатр",AC112/AG112,IF(B110="Лікар-терапевт","х",IF(B110="Лікар загальної практики - сімейний лікар",AC112/AG112,0))),0)</f>
        <v>0</v>
      </c>
      <c r="AD113" s="178">
        <f>IFERROR(IF(B110="Лікар-педіатр","x",IF(B110="Лікар-терапевт",AD112/AG112,IF(B110="Лікар загальної практики - сімейний лікар",AD112/AG112,0))),0)</f>
        <v>0</v>
      </c>
      <c r="AE113" s="178">
        <f>IFERROR(IF(B110="Лікар-педіатр","x",IF(B110="Лікар-терапевт",AE112/AG112,IF(B110="Лікар загальної практики - сімейний лікар",AE112/AG112,0))),0)</f>
        <v>0</v>
      </c>
      <c r="AF113" s="178">
        <f>IFERROR(IF(B110="Лікар-педіатр","x",IF(B110="Лікар-терапевт",AF112/AG112,IF(B110="Лікар загальної практики - сімейний лікар",AF112/AG112,0))),0)</f>
        <v>0</v>
      </c>
      <c r="AG113" s="178">
        <f>SUM(AB113:AF113)</f>
        <v>0</v>
      </c>
      <c r="AH113" s="773"/>
      <c r="AI113" s="176"/>
      <c r="AJ113" s="764"/>
      <c r="AK113" s="767"/>
      <c r="AL113" s="767"/>
      <c r="AM113" s="754"/>
      <c r="AN113" s="793"/>
      <c r="AO113" s="793"/>
      <c r="AP113" s="793"/>
      <c r="AQ113" s="793"/>
      <c r="AR113" s="796"/>
    </row>
    <row r="114" spans="1:44" s="67" customFormat="1" ht="28.15" customHeight="1" thickBot="1" x14ac:dyDescent="0.3">
      <c r="A114" s="172"/>
      <c r="B114" s="781"/>
      <c r="C114" s="784"/>
      <c r="D114" s="787"/>
      <c r="E114" s="790"/>
      <c r="F114" s="179" t="s">
        <v>434</v>
      </c>
      <c r="G114" s="180">
        <f>IF(B110="Лікар загальної практики - сімейний лікар",AVERAGE(G110:G112),IF(B110="Лікар-педіатр",AVERAGE(G110:G112),IF(B110="Лікар-терапевт","х",0)))</f>
        <v>0</v>
      </c>
      <c r="H114" s="180">
        <f>IF(B110="Лікар загальної практики - сімейний лікар",AVERAGE(H110:H112),IF(B110="Лікар-педіатр",AVERAGE(H110:H112),IF(B110="Лікар-терапевт","х",0)))</f>
        <v>0</v>
      </c>
      <c r="I114" s="180">
        <f>IF(B110="Лікар загальної практики - сімейний лікар",AVERAGE(I110:I112),IF(B110="Лікар-педіатр","x",IF(B110="Лікар-терапевт",AVERAGE(I110:I112),0)))</f>
        <v>0</v>
      </c>
      <c r="J114" s="180">
        <f>IF(B110="Лікар загальної практики - сімейний лікар",AVERAGE(J110:J112),IF(B110="Лікар-педіатр","x",IF(B110="Лікар-терапевт",AVERAGE(J110:J112),0)))</f>
        <v>0</v>
      </c>
      <c r="K114" s="180">
        <f>IF(B110="Лікар загальної практики - сімейний лікар",AVERAGE(K110:K112),IF(B110="Лікар-педіатр","x",IF(B110="Лікар-терапевт",AVERAGE(K110:K112),0)))</f>
        <v>0</v>
      </c>
      <c r="L114" s="181">
        <f>SUM(G114:K114)</f>
        <v>0</v>
      </c>
      <c r="M114" s="770"/>
      <c r="N114" s="543">
        <f>IF(B110="Лікар загальної практики - сімейний лікар",AVERAGE(N110:N112),IF(B110="Лікар-педіатр",AVERAGE(N110:N112),IF(B110="Лікар-терапевт","х",0)))</f>
        <v>0</v>
      </c>
      <c r="O114" s="180">
        <f>IF(B110="Лікар загальної практики - сімейний лікар",AVERAGE(O110:O112),IF(B110="Лікар-педіатр",AVERAGE(O110:O112),IF(B110="Лікар-терапевт","х",0)))</f>
        <v>0</v>
      </c>
      <c r="P114" s="180">
        <f>IF(B110="Лікар загальної практики - сімейний лікар",AVERAGE(P110:P112),IF(B110="Лікар-педіатр","x",IF(B110="Лікар-терапевт",AVERAGE(P110:P112),0)))</f>
        <v>0</v>
      </c>
      <c r="Q114" s="180">
        <f>IF(B110="Лікар загальної практики - сімейний лікар",AVERAGE(Q110:Q112),IF(B110="Лікар-педіатр","x",IF(B110="Лікар-терапевт",AVERAGE(Q110:Q112),0)))</f>
        <v>0</v>
      </c>
      <c r="R114" s="180">
        <f>IF(B110="Лікар загальної практики - сімейний лікар",AVERAGE(R110:R112),IF(B110="Лікар-педіатр","x",IF(B110="Лікар-терапевт",AVERAGE(R110:R112),0)))</f>
        <v>0</v>
      </c>
      <c r="S114" s="181">
        <f>SUM(N114:R114)</f>
        <v>0</v>
      </c>
      <c r="T114" s="770"/>
      <c r="U114" s="543">
        <f>IF(B110="Лікар загальної практики - сімейний лікар",AVERAGE(U110:U112),IF(B110="Лікар-педіатр",AVERAGE(U110:U112),IF(B110="Лікар-терапевт","х",0)))</f>
        <v>0</v>
      </c>
      <c r="V114" s="180">
        <f>IF(B110="Лікар загальної практики - сімейний лікар",AVERAGE(V110:V112),IF(B110="Лікар-педіатр",AVERAGE(V110:V112),IF(B110="Лікар-терапевт","х",0)))</f>
        <v>0</v>
      </c>
      <c r="W114" s="180">
        <f>IF(B110="Лікар загальної практики - сімейний лікар",AVERAGE(W110:W112),IF(B110="Лікар-педіатр","x",IF(B110="Лікар-терапевт",AVERAGE(W110:W112),0)))</f>
        <v>0</v>
      </c>
      <c r="X114" s="180">
        <f>IF(B110="Лікар загальної практики - сімейний лікар",AVERAGE(X110:X112),IF(B110="Лікар-педіатр","x",IF(B110="Лікар-терапевт",AVERAGE(X110:X112),0)))</f>
        <v>0</v>
      </c>
      <c r="Y114" s="180">
        <f>IF(B110="Лікар загальної практики - сімейний лікар",AVERAGE(Y110:Y112),IF(B110="Лікар-педіатр","x",IF(B110="Лікар-терапевт",AVERAGE(Y110:Y112),0)))</f>
        <v>0</v>
      </c>
      <c r="Z114" s="181">
        <f>SUM(U114:Y114)</f>
        <v>0</v>
      </c>
      <c r="AA114" s="770"/>
      <c r="AB114" s="543">
        <f>IF(B110="Лікар загальної практики - сімейний лікар",AVERAGE(AB110:AB112),IF(B110="Лікар-педіатр",AVERAGE(AB110:AB112),IF(B110="Лікар-терапевт","х",0)))</f>
        <v>0</v>
      </c>
      <c r="AC114" s="180">
        <f>IF(B110="Лікар загальної практики - сімейний лікар",AVERAGE(AC110:AC112),IF(B110="Лікар-педіатр",AVERAGE(AC110:AC112),IF(B110="Лікар-терапевт","х",0)))</f>
        <v>0</v>
      </c>
      <c r="AD114" s="180">
        <f>IF(B110="Лікар загальної практики - сімейний лікар",AVERAGE(AD110:AD112),IF(B110="Лікар-педіатр","x",IF(B110="Лікар-терапевт",AVERAGE(AD110:AD112),0)))</f>
        <v>0</v>
      </c>
      <c r="AE114" s="180">
        <f>IF(B110="Лікар загальної практики - сімейний лікар",AVERAGE(AE110:AE112),IF(B110="Лікар-педіатр","x",IF(B110="Лікар-терапевт",AVERAGE(AE110:AE112),0)))</f>
        <v>0</v>
      </c>
      <c r="AF114" s="180">
        <f>IF(B110="Лікар загальної практики - сімейний лікар",AVERAGE(AF110:AF112),IF(B110="Лікар-педіатр","x",IF(B110="Лікар-терапевт",AVERAGE(AF110:AF112),0)))</f>
        <v>0</v>
      </c>
      <c r="AG114" s="181">
        <f>SUM(AB114:AF114)</f>
        <v>0</v>
      </c>
      <c r="AH114" s="773"/>
      <c r="AI114" s="176"/>
      <c r="AJ114" s="764"/>
      <c r="AK114" s="767"/>
      <c r="AL114" s="767"/>
      <c r="AM114" s="755"/>
      <c r="AN114" s="794"/>
      <c r="AO114" s="794"/>
      <c r="AP114" s="794"/>
      <c r="AQ114" s="794"/>
      <c r="AR114" s="797"/>
    </row>
    <row r="115" spans="1:44" s="103" customFormat="1" ht="31.15" customHeight="1" x14ac:dyDescent="0.25">
      <c r="A115" s="172"/>
      <c r="B115" s="781"/>
      <c r="C115" s="784"/>
      <c r="D115" s="787"/>
      <c r="E115" s="790"/>
      <c r="F115" s="182" t="str">
        <f>IF(B110="Лікар-педіатр",Законод!$C$18,IF(B110="Лікар загальної практики - сімейний лікар",Законод!$C$22,IF(B110="Лікар-терапевт",Законод!$C$26,"х")))</f>
        <v>х</v>
      </c>
      <c r="G115" s="183">
        <f>IF(B110="Лікар загальної практики - сімейний лікар",IF(L114&lt;=Законод!$C$23,G114,Законод!$C$23*'01_Доходи'!G113),IF(B110="Лікар-педіатр",IF(L114&lt;=Законод!$C$19,G114,Законод!$C$19*'01_Доходи'!G113),IF(B110="Лікар-терапевт","x",0)))</f>
        <v>0</v>
      </c>
      <c r="H115" s="183">
        <f>IF(B110="Лікар загальної практики - сімейний лікар",IF(L114&lt;=Законод!$C$23,H114,Законод!$C$23*'01_Доходи'!H113),IF(B110="Лікар-педіатр",IF(L114&lt;=Законод!$C$19,H114,Законод!$C$19*'01_Доходи'!H113),IF(B110="Лікар-терапевт","x",0)))</f>
        <v>0</v>
      </c>
      <c r="I115" s="183">
        <f>IF(B110="Лікар загальної практики - сімейний лікар",IF(L114&lt;=Законод!$C$23,I114,Законод!$C$23*'01_Доходи'!I113),IF(B110="Лікар-педіатр",IF(L114&lt;=Законод!$C$27,I114,Законод!$C$27*'01_Доходи'!I113),IF(B110="Лікар-терапевт","x",0)))</f>
        <v>0</v>
      </c>
      <c r="J115" s="183">
        <f>IF(B110="Лікар загальної практики - сімейний лікар",IF(L114&lt;=Законод!$C$23,J114,Законод!$C$23*'01_Доходи'!J113),IF(B110="Лікар-педіатр",IF(L114&lt;=Законод!$C$27,J114,Законод!$C$27*'01_Доходи'!J113),IF(B110="Лікар-терапевт","x",0)))</f>
        <v>0</v>
      </c>
      <c r="K115" s="183">
        <f>IF(B110="Лікар загальної практики - сімейний лікар",IF(L114&lt;=Законод!$C$23,K114,Законод!$C$23*'01_Доходи'!K113),IF(B110="Лікар-педіатр",IF(L114&lt;=Законод!$C$27,K114,Законод!$C$27*'01_Доходи'!K113),IF(B110="Лікар-терапевт","x",0)))</f>
        <v>0</v>
      </c>
      <c r="L115" s="184">
        <f>SUM(G115:K115)</f>
        <v>0</v>
      </c>
      <c r="M115" s="770"/>
      <c r="N115" s="183">
        <f>IF(B110="Лікар загальної практики - сімейний лікар",IF(L114&lt;=Законод!$C$23,N114,Законод!$C$23*'01_Доходи'!N113),IF(B110="Лікар-педіатр",IF(L114&lt;=Законод!$C$19,N114,Законод!$C$19*'01_Доходи'!N113),IF(B110="Лікар-терапевт","x",0)))</f>
        <v>0</v>
      </c>
      <c r="O115" s="183">
        <f>IF(B110="Лікар загальної практики - сімейний лікар",IF(L114&lt;=Законод!$C$23,O114,Законод!$C$23*'01_Доходи'!O113),IF(B110="Лікар-педіатр",IF(L114&lt;=Законод!$C$19,O114,Законод!$C$19*'01_Доходи'!O113),IF(B110="Лікар-терапевт","x",0)))</f>
        <v>0</v>
      </c>
      <c r="P115" s="183">
        <f>IF(B110="Лікар загальної практики - сімейний лікар",IF(L114&lt;=Законод!$C$23,P114,Законод!$C$23*'01_Доходи'!P113),IF(B110="Лікар-педіатр",IF(L114&lt;=Законод!$C$27,P114,Законод!$C$27*'01_Доходи'!P113),IF(B110="Лікар-терапевт","x",0)))</f>
        <v>0</v>
      </c>
      <c r="Q115" s="183">
        <f>IF(B110="Лікар загальної практики - сімейний лікар",IF(L114&lt;=Законод!$C$23,Q114,Законод!$C$23*'01_Доходи'!Q113),IF(B110="Лікар-педіатр",IF(L114&lt;=Законод!$C$27,Q114,Законод!$C$27*'01_Доходи'!Q113),IF(B110="Лікар-терапевт","x",0)))</f>
        <v>0</v>
      </c>
      <c r="R115" s="183">
        <f>IF(B110="Лікар загальної практики - сімейний лікар",IF(L114&lt;=Законод!$C$23,R114,Законод!$C$23*'01_Доходи'!R113),IF(B110="Лікар-педіатр",IF(L114&lt;=Законод!$C$27,R114,Законод!$C$27*'01_Доходи'!R113),IF(B110="Лікар-терапевт","x",0)))</f>
        <v>0</v>
      </c>
      <c r="S115" s="184">
        <f>SUM(N115:R115)</f>
        <v>0</v>
      </c>
      <c r="T115" s="770"/>
      <c r="U115" s="183">
        <f>IF(B110="Лікар загальної практики - сімейний лікар",IF(L114&lt;=Законод!$C$23,U114,Законод!$C$23*'01_Доходи'!U113),IF(B110="Лікар-педіатр",IF(L114&lt;=Законод!$C$19,U114,Законод!$C$19*'01_Доходи'!U113),IF(B110="Лікар-терапевт","x",0)))</f>
        <v>0</v>
      </c>
      <c r="V115" s="183">
        <f>IF(B110="Лікар загальної практики - сімейний лікар",IF(L114&lt;=Законод!$C$23,V114,Законод!$C$23*'01_Доходи'!V113),IF(B110="Лікар-педіатр",IF(L114&lt;=Законод!$C$19,V114,Законод!$C$19*'01_Доходи'!V113),IF(B110="Лікар-терапевт","x",0)))</f>
        <v>0</v>
      </c>
      <c r="W115" s="183">
        <f>IF(B110="Лікар загальної практики - сімейний лікар",IF(L114&lt;=Законод!$C$23,W114,Законод!$C$23*'01_Доходи'!W113),IF(B110="Лікар-педіатр",IF(L114&lt;=Законод!$C$27,W114,Законод!$C$27*'01_Доходи'!W113),IF(B110="Лікар-терапевт","x",0)))</f>
        <v>0</v>
      </c>
      <c r="X115" s="183">
        <f>IF(B110="Лікар загальної практики - сімейний лікар",IF(L114&lt;=Законод!$C$23,X114,Законод!$C$23*'01_Доходи'!X113),IF(B110="Лікар-педіатр",IF(L114&lt;=Законод!$C$27,X114,Законод!$C$27*'01_Доходи'!X113),IF(B110="Лікар-терапевт","x",0)))</f>
        <v>0</v>
      </c>
      <c r="Y115" s="183">
        <f>IF(B110="Лікар загальної практики - сімейний лікар",IF(L114&lt;=Законод!$C$23,Y114,Законод!$C$23*'01_Доходи'!H113),IF(Y110="Лікар-педіатр",IF(L114&lt;=Законод!$C$27,Y114,Законод!$C$27*'01_Доходи'!Y113),IF(B110="Лікар-терапевт","x",0)))</f>
        <v>0</v>
      </c>
      <c r="Z115" s="184">
        <f>SUM(U115:Y115)</f>
        <v>0</v>
      </c>
      <c r="AA115" s="770"/>
      <c r="AB115" s="183">
        <f>IF(B110="Лікар загальної практики - сімейний лікар",IF(L114&lt;=Законод!$C$23,AB114,Законод!$C$23*'01_Доходи'!AB113),IF(B110="Лікар-педіатр",IF(L114&lt;=Законод!$C$19,AB114,Законод!$C$19*'01_Доходи'!AB113),IF(B110="Лікар-терапевт","x",0)))</f>
        <v>0</v>
      </c>
      <c r="AC115" s="183">
        <f>IF(B110="Лікар загальної практики - сімейний лікар",IF(L114&lt;=Законод!$C$23,AC114,Законод!$C$23*'01_Доходи'!AC113),IF(B110="Лікар-педіатр",IF(L114&lt;=Законод!$C$19,AC114,Законод!$C$19*'01_Доходи'!AC113),IF(B110="Лікар-терапевт","x",0)))</f>
        <v>0</v>
      </c>
      <c r="AD115" s="183">
        <f>IF(B110="Лікар загальної практики - сімейний лікар",IF(L114&lt;=Законод!$C$23,AD114,Законод!$C$23*'01_Доходи'!AD113),IF(B110="Лікар-педіатр",IF(L114&lt;=Законод!$C$27,AD114,Законод!$C$27*'01_Доходи'!AD113),IF(B110="Лікар-терапевт","x",0)))</f>
        <v>0</v>
      </c>
      <c r="AE115" s="183">
        <f>IF(B110="Лікар загальної практики - сімейний лікар",IF(L114&lt;=Законод!$C$23,AE114,Законод!$C$23*'01_Доходи'!AE113),IF(B110="Лікар-педіатр",IF(L114&lt;=Законод!$C$27,AE114,Законод!$C$27*'01_Доходи'!AE113),IF(B110="Лікар-терапевт","x",0)))</f>
        <v>0</v>
      </c>
      <c r="AF115" s="183">
        <f>IF(B110="Лікар загальної практики - сімейний лікар",IF(L114&lt;=Законод!$C$23,AF114,Законод!$C$23*'01_Доходи'!AF113),IF(B110="Лікар-педіатр",IF(L114&lt;=Законод!$C$27,AF114,Законод!$C$27*'01_Доходи'!AF113),IF(B110="Лікар-терапевт","x",0)))</f>
        <v>0</v>
      </c>
      <c r="AG115" s="184">
        <f>SUM(AB115:AF115)</f>
        <v>0</v>
      </c>
      <c r="AH115" s="773"/>
      <c r="AI115" s="176"/>
      <c r="AJ115" s="764"/>
      <c r="AK115" s="767"/>
      <c r="AL115" s="767"/>
      <c r="AM115" s="268" t="s">
        <v>175</v>
      </c>
      <c r="AN115" s="544">
        <f>IF(B110="Лікар загальної практики - сімейний лікар",G115*Законод!$J$10+'01_Доходи'!H115*Законод!$K$10+'01_Доходи'!I115*Законод!$L$10+'01_Доходи'!J115*Законод!$M$10+'01_Доходи'!K115*Законод!$N$10,IF(B110="Лікар-педіатр",G115*Законод!$J$10+'01_Доходи'!H115*Законод!$K$10,IF(B110="Лікар-терапевт",'01_Доходи'!I115*Законод!$L$10+'01_Доходи'!J115*Законод!$M$10+'01_Доходи'!K115*Законод!$N$10,0)))</f>
        <v>0</v>
      </c>
      <c r="AO115" s="544">
        <f>IF(B110="Лікар загальної практики - сімейний лікар",N115*Законод!$J$11+'01_Доходи'!O115*Законод!$K$11+'01_Доходи'!P115*Законод!$L$11+'01_Доходи'!Q115*Законод!$M$11+'01_Доходи'!R115*Законод!$N$11,IF(B110="Лікар-педіатр",N115*Законод!$J$11+'01_Доходи'!O115*Законод!$K$11,IF(B110="Лікар-терапевт",'01_Доходи'!P115*Законод!$L$11+'01_Доходи'!Q115*Законод!$M$11+'01_Доходи'!R115*Законод!$N$11,0)))</f>
        <v>0</v>
      </c>
      <c r="AP115" s="544">
        <f>IF(B110="Лікар загальної практики - сімейний лікар",U115*Законод!$J$12+'01_Доходи'!V115*Законод!$K$12+'01_Доходи'!W115*Законод!$L$12+'01_Доходи'!X115*Законод!$M$12+'01_Доходи'!Y115*Законод!$N$12,IF(B110="Лікар-педіатр",U115*Законод!$J$12+'01_Доходи'!V115*Законод!$K$12,IF(B110="Лікар-терапевт",'01_Доходи'!W115*Законод!$L$12+'01_Доходи'!X115*Законод!$M$12+'01_Доходи'!Y115*Законод!$N$12,0)))</f>
        <v>0</v>
      </c>
      <c r="AQ115" s="544">
        <f>IF(B110="Лікар загальної практики - сімейний лікар",AB115*Законод!$J$13+'01_Доходи'!AC115*Законод!$K$13+'01_Доходи'!AD115*Законод!$L$13+'01_Доходи'!AE115*Законод!$M$13+'01_Доходи'!AF115*Законод!$N$13,IF(B110="Лікар-педіатр",AB115*Законод!$J$13+'01_Доходи'!AC115*Законод!$K$13,IF(B110="Лікар-терапевт",'01_Доходи'!AD115*Законод!$L$13+'01_Доходи'!AE115*Законод!$M$13+'01_Доходи'!AF115*Законод!$N$13,0)))</f>
        <v>0</v>
      </c>
      <c r="AR115" s="185">
        <f>SUM(AN115:AQ115)</f>
        <v>0</v>
      </c>
    </row>
    <row r="116" spans="1:44" s="67" customFormat="1" ht="31.9" customHeight="1" x14ac:dyDescent="0.25">
      <c r="A116" s="172"/>
      <c r="B116" s="781"/>
      <c r="C116" s="784"/>
      <c r="D116" s="787"/>
      <c r="E116" s="790"/>
      <c r="F116" s="186" t="str">
        <f>IF(B110="Лікар-педіатр",Законод!$E$18,IF(B110="Лікар загальної практики - сімейний лікар",Законод!$E$22,IF(B110="Лікар-терапевт",Законод!$E$26,"х")))</f>
        <v>х</v>
      </c>
      <c r="G116" s="750" t="s">
        <v>157</v>
      </c>
      <c r="H116" s="751"/>
      <c r="I116" s="751"/>
      <c r="J116" s="751"/>
      <c r="K116" s="752"/>
      <c r="L116" s="171">
        <f>IF(B110="Лікар загальної практики - сімейний лікар",IF(L114&lt;Законод!$C$23,0,(IF(AND(L114&gt;=Законод!$E$23,L114&lt;=Законод!$E$24),L114-Законод!$C$23,IF('01_Доходи'!L114&gt;=Законод!$F$23,Законод!$E$25,0)))),IF(B110="Лікар-педіатр",IF(L114&lt;Законод!$C$19,0,(IF(AND(L114&gt;=Законод!$E$19,L114&lt;=Законод!$E$20),L114-Законод!$C$19,IF('01_Доходи'!L114&gt;=Законод!$F$19,Законод!$E$21,0)))),IF(B110="Лікар-терапевт",IF(L114&lt;Законод!$C$27,0,(IF(AND(L114&gt;=Законод!$E$27,L114&lt;=Законод!$E$28),L114-Законод!$C$27,IF('01_Доходи'!L114&gt;=Законод!$F$27,Законод!$E$29,0)))),0)))</f>
        <v>0</v>
      </c>
      <c r="M116" s="770"/>
      <c r="N116" s="750" t="s">
        <v>157</v>
      </c>
      <c r="O116" s="751"/>
      <c r="P116" s="751"/>
      <c r="Q116" s="751"/>
      <c r="R116" s="752"/>
      <c r="S116" s="171">
        <f>IF(B110="Лікар загальної практики - сімейний лікар",IF(S114&lt;Законод!$C$23,0,(IF(AND(S114&gt;=Законод!$E$23,S114&lt;=Законод!$E$24),S114-Законод!$C$23,IF('01_Доходи'!S114&gt;=Законод!$F$23,Законод!$E$25,0)))),IF(B110="Лікар-педіатр",IF(S114&lt;Законод!$C$19,0,(IF(AND(S114&gt;=Законод!$E$19,S114&lt;=Законод!$E$20),S114-Законод!$C$19,IF('01_Доходи'!S114&gt;=Законод!$F$19,Законод!$E$21,0)))),IF(B110="Лікар-терапевт",IF(S114&lt;Законод!$C$27,0,(IF(AND(S114&gt;=Законод!$E$27,S114&lt;=Законод!$E$28),S114-Законод!$C$27,IF('01_Доходи'!S114&gt;=Законод!$F$27,Законод!$E$29,0)))),0)))</f>
        <v>0</v>
      </c>
      <c r="T116" s="770"/>
      <c r="U116" s="750" t="s">
        <v>157</v>
      </c>
      <c r="V116" s="751"/>
      <c r="W116" s="751"/>
      <c r="X116" s="751"/>
      <c r="Y116" s="752"/>
      <c r="Z116" s="171">
        <f>IF(B110="Лікар загальної практики - сімейний лікар",IF(Z114&lt;Законод!$C$23,0,(IF(AND(Z114&gt;=Законод!$E$23,Z114&lt;=Законод!$E$24),Z114-Законод!$C$23,IF('01_Доходи'!Z114&gt;=Законод!$F$23,Законод!$E$25,0)))),IF(B110="Лікар-педіатр",IF(Z114&lt;Законод!$C$19,0,(IF(AND(Z114&gt;=Законод!$E$19,Z114&lt;=Законод!$E$20),Z114-Законод!$C$19,IF('01_Доходи'!Z114&gt;=Законод!$F$19,Законод!$E$21,0)))),IF(B110="Лікар-терапевт",IF(Z114&lt;Законод!$C$27,0,(IF(AND(Z114&gt;=Законод!$E$27,Z114&lt;=Законод!$E$28),Z114-Законод!$C$27,IF('01_Доходи'!Z114&gt;=Законод!$F$27,Законод!$E$29,0)))),0)))</f>
        <v>0</v>
      </c>
      <c r="AA116" s="770"/>
      <c r="AB116" s="750" t="s">
        <v>157</v>
      </c>
      <c r="AC116" s="751"/>
      <c r="AD116" s="751"/>
      <c r="AE116" s="751"/>
      <c r="AF116" s="752"/>
      <c r="AG116" s="171">
        <f>IF(B110="Лікар загальної практики - сімейний лікар",IF(S114&lt;Законод!$C$23,0,(IF(AND(AG114&gt;=Законод!$E$23,AG114&lt;=Законод!$E$24),AG114-Законод!$C$23,IF('01_Доходи'!AG114&gt;=Законод!$F$23,Законод!$E$25,0)))),IF(B110="Лікар-педіатр",IF(AG114&lt;Законод!$C$19,0,(IF(AND(AG114&gt;=Законод!$E$19,AG114&lt;=Законод!$E$20),AG114-Законод!$C$19,IF('01_Доходи'!AG114&gt;=Законод!$F$19,Законод!$E$21,0)))),IF(B110="Лікар-терапевт",IF(AG114&lt;Законод!$C$27,0,(IF(AND(AG114&gt;=Законод!$E$27,AG114&lt;=Законод!$E$28),AG114-Законод!$C$27,IF('01_Доходи'!AG114&gt;=Законод!$F$27,Законод!$E$29,0)))),0)))</f>
        <v>0</v>
      </c>
      <c r="AH116" s="773"/>
      <c r="AI116" s="176"/>
      <c r="AJ116" s="764"/>
      <c r="AK116" s="767"/>
      <c r="AL116" s="767"/>
      <c r="AM116" s="798" t="s">
        <v>176</v>
      </c>
      <c r="AN116" s="544">
        <f>IF(B110="Лікар загальної практики - сімейний лікар",L116*Законод!$E$30,IF(B110="Лікар-педіатр",L116*Законод!$E$30,IF(B110="Лікар-терапевт",L116*Законод!$E$30,0)))</f>
        <v>0</v>
      </c>
      <c r="AO116" s="544">
        <f>IF(B110="Лікар загальної практики - сімейний лікар",S116*Законод!$E$47,IF(B110="Лікар-педіатр",S116*Законод!$E$47,IF(B110="Лікар-терапевт",S116*Законод!$E$47,0)))</f>
        <v>0</v>
      </c>
      <c r="AP116" s="544">
        <f>IF(B110="Лікар загальної практики - сімейний лікар",Z116*Законод!$E$64,IF(B110="Лікар-педіатр",Z116*Законод!$E$64,IF(B110="Лікар-терапевт",Z116*Законод!$E$64,0)))</f>
        <v>0</v>
      </c>
      <c r="AQ116" s="544">
        <f>IF(B110="Лікар загальної практики - сімейний лікар",AG116*Законод!$E$81,IF(B110="Лікар-педіатр",AG116*Законод!$E$81,IF(B110="Лікар-терапевт",AG116*Законод!$E$81,0)))</f>
        <v>0</v>
      </c>
      <c r="AR116" s="185">
        <f>SUM(AN116:AQ116)</f>
        <v>0</v>
      </c>
    </row>
    <row r="117" spans="1:44" s="67" customFormat="1" ht="45" customHeight="1" x14ac:dyDescent="0.25">
      <c r="A117" s="172"/>
      <c r="B117" s="781"/>
      <c r="C117" s="784"/>
      <c r="D117" s="787"/>
      <c r="E117" s="790"/>
      <c r="F117" s="186" t="str">
        <f>IF(B110="Лікар-педіатр",Законод!$F$18,IF(B110="Лікар загальної практики - сімейний лікар",Законод!$F$22,IF(B110="Лікар-терапевт",Законод!$F$26,"х")))</f>
        <v>х</v>
      </c>
      <c r="G117" s="750" t="s">
        <v>157</v>
      </c>
      <c r="H117" s="751"/>
      <c r="I117" s="751"/>
      <c r="J117" s="751"/>
      <c r="K117" s="752"/>
      <c r="L117" s="171">
        <f>IF(B110="Лікар загальної практики - сімейний лікар",IF(L114&lt;Законод!$C$23,0,(IF(AND(L114&gt;=Законод!$F$23,L114&lt;=Законод!$F$24),L114-Законод!$E$24,IF('01_Доходи'!L114&gt;=Законод!$G$23,Законод!$F$25,0)))),IF(B110="Лікар-педіатр",IF(L114&lt;Законод!$C$19,0,(IF(AND(L114&gt;=Законод!$F$19,L114&lt;=Законод!$F$20),L114-Законод!$E$20,IF('01_Доходи'!L114&gt;=Законод!$G$19,Законод!$F$21,0)))),IF(B110="Лікар-терапевт",IF(L114&lt;Законод!$C$27,0,(IF(AND(L114&gt;=Законод!$F$27,L114&lt;=Законод!$F$28),L114-Законод!$E$28,IF('01_Доходи'!L114&gt;=Законод!$G$27,Законод!$F$29,0)))),0)))</f>
        <v>0</v>
      </c>
      <c r="M117" s="770"/>
      <c r="N117" s="750" t="s">
        <v>157</v>
      </c>
      <c r="O117" s="751"/>
      <c r="P117" s="751"/>
      <c r="Q117" s="751"/>
      <c r="R117" s="752"/>
      <c r="S117" s="171">
        <f>IF(B110="Лікар загальної практики - сімейний лікар",IF(S114&lt;Законод!$C$23,0,(IF(AND(S114&gt;=Законод!$F$23,S114&lt;=Законод!$F$24),S114-Законод!$E$24,IF('01_Доходи'!S114&gt;=Законод!$G$23,Законод!$F$25,0)))),IF(B110="Лікар-педіатр",IF(S114&lt;Законод!$C$19,0,(IF(AND(S114&gt;=Законод!$F$19,S114&lt;=Законод!$F$20),S114-Законод!$E$20,IF('01_Доходи'!S114&gt;=Законод!$G$19,Законод!$F$21,0)))),IF(B110="Лікар-терапевт",IF(S114&lt;Законод!$C$27,0,(IF(AND(S114&gt;=Законод!$F$27,S114&lt;=Законод!$F$28),S114-Законод!$E$28,IF('01_Доходи'!S114&gt;=Законод!$G$27,Законод!$F$29,0)))),0)))</f>
        <v>0</v>
      </c>
      <c r="T117" s="770"/>
      <c r="U117" s="750" t="s">
        <v>157</v>
      </c>
      <c r="V117" s="751"/>
      <c r="W117" s="751"/>
      <c r="X117" s="751"/>
      <c r="Y117" s="752"/>
      <c r="Z117" s="171">
        <f>IF(B110="Лікар загальної практики - сімейний лікар",IF(Z114&lt;Законод!$C$23,0,(IF(AND(Z114&gt;=Законод!$F$23,Z114&lt;=Законод!$F$24),Z114-Законод!$E$24,IF('01_Доходи'!Z114&gt;=Законод!$G$23,Законод!$F$25,0)))),IF(B110="Лікар-педіатр",IF(Z114&lt;Законод!$C$19,0,(IF(AND(Z114&gt;=Законод!$F$19,Z114&lt;=Законод!$F$20),Z114-Законод!$E$20,IF('01_Доходи'!Z114&gt;=Законод!$G$19,Законод!$F$21,0)))),IF(B110="Лікар-терапевт",IF(Z114&lt;Законод!$C$27,0,(IF(AND(Z114&gt;=Законод!$F$27,Z114&lt;=Законод!$F$28),Z114-Законод!$E$28,IF('01_Доходи'!Z114&gt;=Законод!$G$27,Законод!$F$29,0)))),0)))</f>
        <v>0</v>
      </c>
      <c r="AA117" s="770"/>
      <c r="AB117" s="750" t="s">
        <v>157</v>
      </c>
      <c r="AC117" s="751"/>
      <c r="AD117" s="751"/>
      <c r="AE117" s="751"/>
      <c r="AF117" s="752"/>
      <c r="AG117" s="171">
        <f>IF(B110="Лікар загальної практики - сімейний лікар",IF(AG114&lt;Законод!$C$23,0,(IF(AND(AG114&gt;=Законод!$F$23,AG114&lt;=Законод!$F$24),AG114-Законод!$E$24,IF('01_Доходи'!AG114&gt;=Законод!$G$23,Законод!$F$25,0)))),IF(B110="Лікар-педіатр",IF(AG114&lt;Законод!$C$19,0,(IF(AND(AG114&gt;=Законод!$F$19,AG114&lt;=Законод!$F$20),AG114-Законод!$E$20,IF('01_Доходи'!AG114&gt;=Законод!$G$19,Законод!$F$21,0)))),IF(B110="Лікар-терапевт",IF(AG114&lt;Законод!$C$27,0,(IF(AND(AG114&gt;=Законод!$F$27,AG114&lt;=Законод!$F$28),AG114-Законод!$E$28,IF('01_Доходи'!AG114&gt;=Законод!$G$27,Законод!$F$29,0)))),0)))</f>
        <v>0</v>
      </c>
      <c r="AH117" s="773"/>
      <c r="AI117" s="176"/>
      <c r="AJ117" s="764"/>
      <c r="AK117" s="767"/>
      <c r="AL117" s="767"/>
      <c r="AM117" s="799"/>
      <c r="AN117" s="544">
        <f>IF(B110="Лікар загальної практики - сімейний лікар",L117*Законод!$F$30,IF(B110="Лікар-педіатр",L117*Законод!$F$30,IF(B110="Лікар-терапевт",L117*Законод!$F$30,0)))</f>
        <v>0</v>
      </c>
      <c r="AO117" s="544">
        <f>IF(B110="Лікар загальної практики - сімейний лікар",S117*Законод!$F$47,IF(B110="Лікар-педіатр",S117*Законод!$F$47,IF(B110="Лікар-терапевт",S117*Законод!$F$47,0)))</f>
        <v>0</v>
      </c>
      <c r="AP117" s="544">
        <f>IF(B110="Лікар загальної практики - сімейний лікар",Z117*Законод!$F$64,IF(B110="Лікар-педіатр",Z117*Законод!$F$64,IF(B110="Лікар-терапевт",Z117*Законод!$F$64,0)))</f>
        <v>0</v>
      </c>
      <c r="AQ117" s="544">
        <f>IF(B110="Лікар загальної практики - сімейний лікар",AG117*Законод!$F$81,IF(B110="Лікар-педіатр",AG117*Законод!$F$81,IF(B110="Лікар-терапевт",AG117*Законод!$F$81,0)))</f>
        <v>0</v>
      </c>
      <c r="AR117" s="185">
        <f>SUM(AN117:AQ117)</f>
        <v>0</v>
      </c>
    </row>
    <row r="118" spans="1:44" s="67" customFormat="1" ht="20.45" customHeight="1" x14ac:dyDescent="0.25">
      <c r="A118" s="172"/>
      <c r="B118" s="781"/>
      <c r="C118" s="784"/>
      <c r="D118" s="787"/>
      <c r="E118" s="790"/>
      <c r="F118" s="186" t="str">
        <f>IF(B110="Лікар-педіатр",Законод!$G$18,IF(B110="Лікар загальної практики - сімейний лікар",Законод!$G$22,IF(B110="Лікар-терапевт",Законод!$G$26,"х")))</f>
        <v>х</v>
      </c>
      <c r="G118" s="750" t="s">
        <v>157</v>
      </c>
      <c r="H118" s="751"/>
      <c r="I118" s="751"/>
      <c r="J118" s="751"/>
      <c r="K118" s="752"/>
      <c r="L118" s="171">
        <f>IF(B110="Лікар загальної практики - сімейний лікар",IF(L114&lt;Законод!$C$23,0,(IF(AND(L114&gt;=Законод!$G$23,L114&lt;=Законод!$G$24),L114-Законод!$F$24,IF('01_Доходи'!L114&gt;=Законод!$H$23,Законод!$G$25,0)))),IF(B110="Лікар-педіатр",IF(L114&lt;Законод!$C$19,0,(IF(AND(L114&gt;=Законод!$G$19,L114&lt;=Законод!$G$20),L114-Законод!$F$20,IF('01_Доходи'!L114&gt;=Законод!$H$19,Законод!$G$21,0)))),IF(B110="Лікар-терапевт",IF(L114&lt;Законод!$C$27,0,(IF(AND(L114&gt;=Законод!$G$27,L114&lt;=Законод!$G$28),L114-Законод!$F$28,IF('01_Доходи'!L114&gt;=Законод!$H$27,Законод!$G$29,0)))),0)))</f>
        <v>0</v>
      </c>
      <c r="M118" s="770"/>
      <c r="N118" s="750" t="s">
        <v>157</v>
      </c>
      <c r="O118" s="751"/>
      <c r="P118" s="751"/>
      <c r="Q118" s="751"/>
      <c r="R118" s="752"/>
      <c r="S118" s="171">
        <f>IF(B110="Лікар загальної практики - сімейний лікар",IF(S114&lt;Законод!$C$23,0,(IF(AND(S114&gt;=Законод!$G$23,S114&lt;=Законод!$G$24),S114-Законод!$F$24,IF('01_Доходи'!S114&gt;=Законод!$H$23,Законод!$G$25,0)))),IF(B110="Лікар-педіатр",IF(S114&lt;Законод!$C$19,0,(IF(AND(S114&gt;=Законод!$G$19,S114&lt;=Законод!$G$20),S114-Законод!$F$20,IF('01_Доходи'!S114&gt;=Законод!$H$19,Законод!$G$21,0)))),IF(B110="Лікар-терапевт",IF(S114&lt;Законод!$C$27,0,(IF(AND(S114&gt;=Законод!$G$27,S114&lt;=Законод!$G$28),S114-Законод!$F$28,IF('01_Доходи'!S114&gt;=Законод!$H$27,Законод!$G$29,0)))),0)))</f>
        <v>0</v>
      </c>
      <c r="T118" s="770"/>
      <c r="U118" s="750" t="s">
        <v>157</v>
      </c>
      <c r="V118" s="751"/>
      <c r="W118" s="751"/>
      <c r="X118" s="751"/>
      <c r="Y118" s="752"/>
      <c r="Z118" s="171">
        <f>IF(B110="Лікар загальної практики - сімейний лікар",IF(Z114&lt;Законод!$C$23,0,(IF(AND(Z114&gt;=Законод!$G$23,Z114&lt;=Законод!$G$24),Z114-Законод!$F$24,IF('01_Доходи'!Z114&gt;=Законод!$H$23,Законод!$G$25,0)))),IF(B110="Лікар-педіатр",IF(Z114&lt;Законод!$C$19,0,(IF(AND(Z114&gt;=Законод!$G$19,Z114&lt;=Законод!$G$20),Z114-Законод!$F$20,IF('01_Доходи'!Z114&gt;=Законод!$H$19,Законод!$G$21,0)))),IF(B110="Лікар-терапевт",IF(Z114&lt;Законод!$C$27,0,(IF(AND(Z114&gt;=Законод!$G$27,Z114&lt;=Законод!$G$28),Z114-Законод!$F$28,IF('01_Доходи'!Z114&gt;=Законод!$H$27,Законод!$G$29,0)))),0)))</f>
        <v>0</v>
      </c>
      <c r="AA118" s="770"/>
      <c r="AB118" s="750" t="s">
        <v>157</v>
      </c>
      <c r="AC118" s="751"/>
      <c r="AD118" s="751"/>
      <c r="AE118" s="751"/>
      <c r="AF118" s="752"/>
      <c r="AG118" s="171">
        <f>IF(B110="Лікар загальної практики - сімейний лікар",IF(AG114&lt;Законод!$C$23,0,(IF(AND(AG114&gt;=Законод!$G$23,AG114&lt;=Законод!$G$24),AG114-Законод!$F$24,IF('01_Доходи'!AG114&gt;=Законод!$H$23,Законод!$G$25,0)))),IF(B110="Лікар-педіатр",IF(AG114&lt;Законод!$C$19,0,(IF(AND(AG114&gt;=Законод!$G$19,AG114&lt;=Законод!$G$20),AG114-Законод!$F$20,IF('01_Доходи'!AG114&gt;=Законод!$H$19,Законод!$G$21,0)))),IF(B110="Лікар-терапевт",IF(AG114&lt;Законод!$C$27,0,(IF(AND(AG114&gt;=Законод!$G$27,AG114&lt;=Законод!$G$28),AG114-Законод!$F$28,IF('01_Доходи'!AG114&gt;=Законод!$H$27,Законод!$G$29,0)))),0)))</f>
        <v>0</v>
      </c>
      <c r="AH118" s="773"/>
      <c r="AI118" s="176"/>
      <c r="AJ118" s="764"/>
      <c r="AK118" s="767"/>
      <c r="AL118" s="767"/>
      <c r="AM118" s="799"/>
      <c r="AN118" s="544">
        <f>IF(B110="Лікар загальної практики - сімейний лікар",L118*Законод!$G$39,IF(B110="Лікар-педіатр",L118*Законод!$G$30,IF(B110="Лікар-терапевт",L118*Законод!$G$30,0)))</f>
        <v>0</v>
      </c>
      <c r="AO118" s="544">
        <f>IF(B110="Лікар загальної практики - сімейний лікар",S118*Законод!$G$47,IF(B110="Лікар-педіатр",S118*Законод!$G$47,IF(B110="Лікар-терапевт",S118*Законод!$G$47,0)))</f>
        <v>0</v>
      </c>
      <c r="AP118" s="544">
        <f>IF(B110="Лікар загальної практики - сімейний лікар",Z118*Законод!$G$64,IF(B110="Лікар-педіатр",Z118*Законод!$G$64,IF(B110="Лікар-терапевт",Z118*Законод!$G$64,0)))</f>
        <v>0</v>
      </c>
      <c r="AQ118" s="544">
        <f>IF(B110="Лікар загальної практики - сімейний лікар",AG118*Законод!$G$81,IF(B110="Лікар-педіатр",AG118*Законод!$G$81,IF(B110="Лікар-терапевт",AG118*Законод!$G$81,0)))</f>
        <v>0</v>
      </c>
      <c r="AR118" s="185">
        <f t="shared" ref="AR118" si="12">SUM(AN118:AQ118)</f>
        <v>0</v>
      </c>
    </row>
    <row r="119" spans="1:44" s="67" customFormat="1" ht="31.9" customHeight="1" x14ac:dyDescent="0.25">
      <c r="A119" s="172"/>
      <c r="B119" s="781"/>
      <c r="C119" s="784"/>
      <c r="D119" s="787"/>
      <c r="E119" s="790"/>
      <c r="F119" s="186" t="str">
        <f>IF(B110="Лікар-педіатр",Законод!$H$18,IF(B110="Лікар загальної практики - сімейний лікар",Законод!$H$22,IF(B110="Лікар-терапевт",Законод!$H$26,"х")))</f>
        <v>х</v>
      </c>
      <c r="G119" s="750" t="s">
        <v>157</v>
      </c>
      <c r="H119" s="751"/>
      <c r="I119" s="751"/>
      <c r="J119" s="751"/>
      <c r="K119" s="752"/>
      <c r="L119" s="171">
        <f>IF(B110="Лікар загальної практики - сімейний лікар",IF(L114&lt;Законод!$C$23,0,(IF(AND(L114&gt;=Законод!$H$23,L114&lt;=Законод!$H$24),L114-Законод!$G$24,IF('01_Доходи'!L114&gt;=Законод!$I$23,Законод!$H$25,0)))),IF(B110="Лікар-педіатр",IF(L114&lt;Законод!$C$19,0,(IF(AND(L114&gt;=Законод!$H$19,L114&lt;=Законод!$H$20),L114-Законод!$G$20,IF('01_Доходи'!L114&gt;=Законод!$I$19,Законод!$H$21,0)))),IF(B110="Лікар-терапевт",IF(L114&lt;Законод!$C$27,0,(IF(AND(L114&gt;=Законод!$H$27,L114&lt;=Законод!$H$28),L114-Законод!$G$28,IF(L114&gt;=Законод!$I$27,Законод!$H$29,0)))),0)))</f>
        <v>0</v>
      </c>
      <c r="M119" s="770"/>
      <c r="N119" s="750" t="s">
        <v>157</v>
      </c>
      <c r="O119" s="751"/>
      <c r="P119" s="751"/>
      <c r="Q119" s="751"/>
      <c r="R119" s="752"/>
      <c r="S119" s="171">
        <f>IF(B110="Лікар загальної практики - сімейний лікар",IF(S114&lt;Законод!$C$23,0,(IF(AND(S114&gt;=Законод!$H$23,S114&lt;=Законод!$H$24),S114-Законод!$G$24,IF('01_Доходи'!S114&gt;=Законод!$I$23,Законод!$H$25,0)))),IF(B110="Лікар-педіатр",IF(S114&lt;Законод!$C$19,0,(IF(AND(S114&gt;=Законод!$H$19,S114&lt;=Законод!$H$20),S114-Законод!$G$20,IF('01_Доходи'!S114&gt;=Законод!$I$19,Законод!$H$21,0)))),IF(B110="Лікар-терапевт",IF(S114&lt;Законод!$C$27,0,(IF(AND(S114&gt;=Законод!$H$27,S114&lt;=Законод!$H$28),S114-Законод!$G$28,IF(S114&gt;=Законод!$I$27,Законод!$H$29,0)))),0)))</f>
        <v>0</v>
      </c>
      <c r="T119" s="770"/>
      <c r="U119" s="750" t="s">
        <v>157</v>
      </c>
      <c r="V119" s="751"/>
      <c r="W119" s="751"/>
      <c r="X119" s="751"/>
      <c r="Y119" s="752"/>
      <c r="Z119" s="171">
        <f>IF(B110="Лікар загальної практики - сімейний лікар",IF(Z114&lt;Законод!$C$23,0,(IF(AND(Z114&gt;=Законод!$H$23,Z114&lt;=Законод!$H$24),Z114-Законод!$G$24,IF('01_Доходи'!Z114&gt;=Законод!$I$23,Законод!$H$25,0)))),IF(B110="Лікар-педіатр",IF(Z114&lt;Законод!$C$19,0,(IF(AND(Z114&gt;=Законод!$H$19,Z114&lt;=Законод!$H$20),Z114-Законод!$G$20,IF('01_Доходи'!Z114&gt;=Законод!$I$19,Законод!$H$21,0)))),IF(B110="Лікар-терапевт",IF(Z114&lt;Законод!$C$27,0,(IF(AND(Z114&gt;=Законод!$H$27,Z114&lt;=Законод!$H$28),Z114-Законод!$G$28,IF(Z114&gt;=Законод!$I$27,Законод!$H$29,0)))),0)))</f>
        <v>0</v>
      </c>
      <c r="AA119" s="770"/>
      <c r="AB119" s="750" t="s">
        <v>157</v>
      </c>
      <c r="AC119" s="751"/>
      <c r="AD119" s="751"/>
      <c r="AE119" s="751"/>
      <c r="AF119" s="752"/>
      <c r="AG119" s="171">
        <f>IF(B110="Лікар загальної практики - сімейний лікар",IF(AG114&lt;Законод!$C$23,0,(IF(AND(AG114&gt;=Законод!$H$23,AG114&lt;=Законод!$H$24),AG114-Законод!$G$24,IF('01_Доходи'!AG114&gt;=Законод!$I$23,Законод!$H$25,0)))),IF(B110="Лікар-педіатр",IF(AG114&lt;Законод!$C$19,0,(IF(AND(AG114&gt;=Законод!$H$19,AG114&lt;=Законод!$H$20),AG114-Законод!$G$20,IF('01_Доходи'!AG114&gt;=Законод!$I$19,Законод!$H$21,0)))),IF(B110="Лікар-терапевт",IF(AG114&lt;Законод!$C$27,0,(IF(AND(AG114&gt;=Законод!$H$27,AG114&lt;=Законод!$H$28),AG114-Законод!$G$28,IF(AG114&gt;=Законод!$I$27,Законод!$H$29,0)))),0)))</f>
        <v>0</v>
      </c>
      <c r="AH119" s="773"/>
      <c r="AI119" s="176"/>
      <c r="AJ119" s="764"/>
      <c r="AK119" s="767"/>
      <c r="AL119" s="767"/>
      <c r="AM119" s="799"/>
      <c r="AN119" s="544">
        <f>IF(B110="Лікар загальної практики - сімейний лікар",L119*Законод!$H$30,IF(B110="Лікар-педіатр",L119*Законод!$H$30,IF(B110="Лікар-терапевт",L119*Законод!$H$30,0)))</f>
        <v>0</v>
      </c>
      <c r="AO119" s="544">
        <f>IF(B110="Лікар загальної практики - сімейний лікар",S119*Законод!$H$47,IF(B110="Лікар-педіатр",S119*Законод!$H$47,IF(B110="Лікар-терапевт",S119*Законод!$H$47,0)))</f>
        <v>0</v>
      </c>
      <c r="AP119" s="544">
        <f>IF(B110="Лікар загальної практики - сімейний лікар",Z119*Законод!$H$64,IF(B110="Лікар-педіатр",Z119*Законод!$H$64,IF(B110="Лікар-терапевт",Z119*Законод!$H$64,0)))</f>
        <v>0</v>
      </c>
      <c r="AQ119" s="544">
        <f>IF(B110="Лікар загальної практики - сімейний лікар",AG119*Законод!$H$81,IF(B110="Лікар-педіатр",AG119*Законод!$H$81,IF(B110="Лікар-терапевт",AG119*Законод!$H$81,0)))</f>
        <v>0</v>
      </c>
      <c r="AR119" s="185">
        <f>SUM(AN119:AQ119)</f>
        <v>0</v>
      </c>
    </row>
    <row r="120" spans="1:44" s="67" customFormat="1" ht="31.5" customHeight="1" x14ac:dyDescent="0.25">
      <c r="A120" s="172"/>
      <c r="B120" s="781"/>
      <c r="C120" s="784"/>
      <c r="D120" s="787"/>
      <c r="E120" s="790"/>
      <c r="F120" s="186" t="str">
        <f>IF(B110="Лікар-педіатр",Законод!$I$18,IF(B110="Лікар загальної практики - сімейний лікар",Законод!$I$22,IF(B110="Лікар-терапевт",Законод!$I$26,"х")))</f>
        <v>х</v>
      </c>
      <c r="G120" s="750" t="s">
        <v>157</v>
      </c>
      <c r="H120" s="751"/>
      <c r="I120" s="751"/>
      <c r="J120" s="751"/>
      <c r="K120" s="752"/>
      <c r="L120" s="171">
        <f>IF(B110="Лікар загальної практики - сімейний лікар",IF(L114&lt;Законод!$C$23,0,(IF(AND(L114&gt;=Законод!$I$23,L114&lt;=Законод!$I$24),L114-Законод!$H$24,IF('01_Доходи'!L114&gt;=Законод!$I$23,Законод!$I$25,0)))),IF(B110="Лікар-педіатр",IF(L114&lt;Законод!$C$19,0,(IF(AND(L114&gt;=Законод!$I$19,L114&lt;=Законод!$I$20),L114-Законод!$H$20,IF('01_Доходи'!L114&gt;=Законод!$I$19,Законод!$H$21,0)))),IF(B110="Лікар-терапевт",IF(L114&lt;Законод!$C$27,0,(IF(AND(L114&gt;=Законод!$I$27,L114&lt;=Законод!$I$28),L114-Законод!$H$28,IF('01_Доходи'!L114&gt;=Законод!$I$27,Законод!$H$29,0)))),0)))</f>
        <v>0</v>
      </c>
      <c r="M120" s="770"/>
      <c r="N120" s="750" t="s">
        <v>157</v>
      </c>
      <c r="O120" s="751"/>
      <c r="P120" s="751"/>
      <c r="Q120" s="751"/>
      <c r="R120" s="752"/>
      <c r="S120" s="171">
        <f>IF(B110="Лікар загальної практики - сімейний лікар",IF(S114&lt;Законод!$C$23,0,(IF(AND(S114&gt;=Законод!$I$23,S114&lt;=Законод!$I$24),S114-Законод!$H$24,IF('01_Доходи'!S114&gt;=Законод!$I$23,Законод!$I$25,0)))),IF(B110="Лікар-педіатр",IF(S114&lt;Законод!$C$19,0,(IF(AND(S114&gt;=Законод!$I$19,S114&lt;=Законод!$I$20),S114-Законод!$H$20,IF('01_Доходи'!S114&gt;=Законод!$I$19,Законод!$H$21,0)))),IF(B110="Лікар-терапевт",IF(S114&lt;Законод!$C$27,0,(IF(AND(S114&gt;=Законод!$I$27,S114&lt;=Законод!$I$28),S114-Законод!$H$28,IF('01_Доходи'!S114&gt;=Законод!$I$27,Законод!$H$29,0)))),0)))</f>
        <v>0</v>
      </c>
      <c r="T120" s="770"/>
      <c r="U120" s="750" t="s">
        <v>157</v>
      </c>
      <c r="V120" s="751"/>
      <c r="W120" s="751"/>
      <c r="X120" s="751"/>
      <c r="Y120" s="752"/>
      <c r="Z120" s="171">
        <f>IF(B110="Лікар загальної практики - сімейний лікар",IF(Z114&lt;Законод!$C$23,0,(IF(AND(Z114&gt;=Законод!$I$23,Z114&lt;=Законод!$I$24),Z114-Законод!$H$24,IF('01_Доходи'!Z114&gt;=Законод!$I$23,Законод!$I$25,0)))),IF(B110="Лікар-педіатр",IF(Z114&lt;Законод!$C$19,0,(IF(AND(Z114&gt;=Законод!$I$19,Z114&lt;=Законод!$I$20),Z114-Законод!$H$20,IF('01_Доходи'!Z114&gt;=Законод!$I$19,Законод!$H$21,0)))),IF(B110="Лікар-терапевт",IF(Z114&lt;Законод!$C$27,0,(IF(AND(Z114&gt;=Законод!$I$27,Z114&lt;=Законод!$I$28),Z114-Законод!$H$28,IF('01_Доходи'!Z114&gt;=Законод!$I$27,Законод!$H$29,0)))),0)))</f>
        <v>0</v>
      </c>
      <c r="AA120" s="770"/>
      <c r="AB120" s="750" t="s">
        <v>157</v>
      </c>
      <c r="AC120" s="751"/>
      <c r="AD120" s="751"/>
      <c r="AE120" s="751"/>
      <c r="AF120" s="752"/>
      <c r="AG120" s="171">
        <f>IF(B110="Лікар загальної практики - сімейний лікар",IF(AG114&lt;Законод!$C$23,0,(IF(AND(AG114&gt;=Законод!$I$23,AG114&lt;=Законод!$I$24),AG114-Законод!$H$24,IF('01_Доходи'!AG114&gt;=Законод!$I$23,Законод!$I$25,0)))),IF(B110="Лікар-педіатр",IF(AG114&lt;Законод!$C$19,0,(IF(AND(AG114&gt;=Законод!$I$19,AG114&lt;=Законод!$I$20),AG114-Законод!$H$20,IF('01_Доходи'!AG114&gt;=Законод!$I$19,Законод!$H$21,0)))),IF(B110="Лікар-терапевт",IF(AG114&lt;Законод!$C$27,0,(IF(AND(AG114&gt;=Законод!$I$27,AG114&lt;=Законод!$I$28),AG114-Законод!$H$28,IF('01_Доходи'!AG114&gt;=Законод!$I$27,Законод!$H$29,0)))),0)))</f>
        <v>0</v>
      </c>
      <c r="AH120" s="773"/>
      <c r="AI120" s="176"/>
      <c r="AJ120" s="764"/>
      <c r="AK120" s="767"/>
      <c r="AL120" s="767"/>
      <c r="AM120" s="799"/>
      <c r="AN120" s="544">
        <f>IF(B110="Лікар загальної практики - сімейний лікар",L120*Законод!$I$30,IF(B110="Лікар-педіатр",L120*Законод!$I$30,IF(B110="Лікар-терапевт",L120*Законод!$I$30,0)))</f>
        <v>0</v>
      </c>
      <c r="AO120" s="544">
        <f>IF(B110="Лікар загальної практики - сімейний лікар",S120*Законод!$I$47,IF(B110="Лікар-педіатр",S120*Законод!$I$47,IF(B110="Лікар-терапевт",S120*Законод!$I$47,0)))</f>
        <v>0</v>
      </c>
      <c r="AP120" s="544">
        <f>IF(B110="Лікар загальної практики - сімейний лікар",Z120*Законод!$I$64,IF(B110="Лікар-педіатр",Z120*Законод!$I$64,IF(B110="Лікар-терапевт",Z120*Законод!$I$64,0)))</f>
        <v>0</v>
      </c>
      <c r="AQ120" s="544">
        <f>IF(B110="Лікар загальної практики - сімейний лікар",AG120*Законод!$I$81,IF(B110="Лікар-педіатр",AG120*Законод!$I$81,IF(B110="Лікар-терапевт",AG120*Законод!$I$81,0)))</f>
        <v>0</v>
      </c>
      <c r="AR120" s="185">
        <f>SUM(AN120:AQ120)</f>
        <v>0</v>
      </c>
    </row>
    <row r="121" spans="1:44" s="210" customFormat="1" ht="19.899999999999999" customHeight="1" thickBot="1" x14ac:dyDescent="0.3">
      <c r="A121" s="187"/>
      <c r="B121" s="782"/>
      <c r="C121" s="785"/>
      <c r="D121" s="788"/>
      <c r="E121" s="791"/>
      <c r="F121" s="660" t="str">
        <f>IF(B110="Лікар-педіатр",Законод!$J$18,IF(B110="Лікар загальної практики - сімейний лікар",Законод!$J$22,IF(B110="Лікар-терапевт",Законод!$J$22,"х")))</f>
        <v>х</v>
      </c>
      <c r="G121" s="747" t="s">
        <v>157</v>
      </c>
      <c r="H121" s="748"/>
      <c r="I121" s="748"/>
      <c r="J121" s="748"/>
      <c r="K121" s="749"/>
      <c r="L121" s="171">
        <f>IF(B110="Лікар загальної практики - сімейний лікар",IF(L114&gt;=Законод!$J$23,'01_Доходи'!L114-('01_Доходи'!L115+'01_Доходи'!L116+'01_Доходи'!L117+'01_Доходи'!L118+'01_Доходи'!L119+'01_Доходи'!L120),0),IF(B110="Лікар-педіатр",IF(L114&gt;=Законод!$J$19,'01_Доходи'!L114-('01_Доходи'!L115+'01_Доходи'!L116+'01_Доходи'!L117+'01_Доходи'!L118+'01_Доходи'!L119+'01_Доходи'!L120),0),IF(B110="Лікар-терапевт",IF('01_Доходи'!L114&gt;=Законод!$J$27,L114-Законод!$I$28,0),0)))</f>
        <v>0</v>
      </c>
      <c r="M121" s="771"/>
      <c r="N121" s="747" t="s">
        <v>157</v>
      </c>
      <c r="O121" s="748"/>
      <c r="P121" s="748"/>
      <c r="Q121" s="748"/>
      <c r="R121" s="749"/>
      <c r="S121" s="171">
        <f>IF(B110="Лікар загальної практики - сімейний лікар",IF(S114&gt;=Законод!$J$23,'01_Доходи'!S114-('01_Доходи'!S115+'01_Доходи'!S116+'01_Доходи'!S117+'01_Доходи'!S118+'01_Доходи'!S119+'01_Доходи'!S120),0),IF(B110="Лікар-педіатр",IF(S114&gt;=Законод!$J$19,'01_Доходи'!S114-('01_Доходи'!S115+'01_Доходи'!S116+'01_Доходи'!S117+'01_Доходи'!S118+'01_Доходи'!S119+'01_Доходи'!S120),0),IF(B110="Лікар-терапевт",IF('01_Доходи'!S114&gt;=Законод!$J$27,S114-Законод!$I$28,0),0)))</f>
        <v>0</v>
      </c>
      <c r="T121" s="771"/>
      <c r="U121" s="747" t="s">
        <v>157</v>
      </c>
      <c r="V121" s="748"/>
      <c r="W121" s="748"/>
      <c r="X121" s="748"/>
      <c r="Y121" s="749"/>
      <c r="Z121" s="171">
        <f>IF(B110="Лікар загальної практики - сімейний лікар",IF(Z114&gt;=Законод!$J$23,'01_Доходи'!Z114-('01_Доходи'!Z115+'01_Доходи'!Z116+'01_Доходи'!Z117+'01_Доходи'!Z118+'01_Доходи'!Z119+'01_Доходи'!Z120),0),IF(B110="Лікар-педіатр",IF(Z114&gt;=Законод!$J$19,'01_Доходи'!Z114-('01_Доходи'!Z115+'01_Доходи'!Z116+'01_Доходи'!Z117+'01_Доходи'!Z118+'01_Доходи'!Z119+'01_Доходи'!Z120),0),IF(B110="Лікар-терапевт",IF('01_Доходи'!Z114&gt;=Законод!$J$27,Z114-Законод!$I$28,0),0)))</f>
        <v>0</v>
      </c>
      <c r="AA121" s="771"/>
      <c r="AB121" s="747" t="s">
        <v>157</v>
      </c>
      <c r="AC121" s="748"/>
      <c r="AD121" s="748"/>
      <c r="AE121" s="748"/>
      <c r="AF121" s="749"/>
      <c r="AG121" s="171">
        <f>IF(B110="Лікар загальної практики - сімейний лікар",IF(AG114&gt;=Законод!$J$23,'01_Доходи'!AG114-('01_Доходи'!AG115+'01_Доходи'!AG116+'01_Доходи'!AG117+'01_Доходи'!AG118+'01_Доходи'!AG119+'01_Доходи'!AG120),0),IF(B110="Лікар-педіатр",IF(AG114&gt;=Законод!$J$19,'01_Доходи'!AG114-('01_Доходи'!AG115+'01_Доходи'!AG116+'01_Доходи'!AG117+'01_Доходи'!AG118+'01_Доходи'!AG119+'01_Доходи'!AG120),0),IF(B110="Лікар-терапевт",IF('01_Доходи'!AG114&gt;=Законод!$J$27,AG114-Законод!$I$28,0),0)))</f>
        <v>0</v>
      </c>
      <c r="AH121" s="774"/>
      <c r="AI121" s="188"/>
      <c r="AJ121" s="765"/>
      <c r="AK121" s="768"/>
      <c r="AL121" s="768"/>
      <c r="AM121" s="800"/>
      <c r="AN121" s="661">
        <f>IF(B110="Лікар загальної практики - сімейний лікар",L121*Законод!$J$30,IF(B110="Лікар-педіатр",L121*Законод!$J$30,IF(B110="Лікар-терапевт",L121*Законод!$J$30,0)))</f>
        <v>0</v>
      </c>
      <c r="AO121" s="661">
        <f>IF(B110="Лікар загальної практики - сімейний лікар",S121*Законод!$J$47,IF(B110="Лікар-педіатр",S121*Законод!$J$47,IF(B110="Лікар-терапевт",S121*Законод!$J$47,0)))</f>
        <v>0</v>
      </c>
      <c r="AP121" s="661">
        <f>IF(B110="Лікар загальної практики - сімейний лікар",S121*Законод!$J$64,IF(B110="Лікар-педіатр",S121*Законод!$J$64,IF(B110="Лікар-терапевт",S121*Законод!$J$64,0)))</f>
        <v>0</v>
      </c>
      <c r="AQ121" s="661">
        <f>IF(B110="Лікар загальної практики - сімейний лікар",AG121*Законод!$J$81,IF(B110="Лікар-педіатр",AG121*Законод!$J$81,IF(B110="Лікар-терапевт",AG121*Законод!$J$81,0)))</f>
        <v>0</v>
      </c>
      <c r="AR121" s="662">
        <f t="shared" ref="AR121" si="13">SUM(AN121:AQ121)</f>
        <v>0</v>
      </c>
    </row>
    <row r="122" spans="1:44" s="166" customFormat="1" ht="30" customHeight="1" thickBot="1" x14ac:dyDescent="0.35">
      <c r="A122" s="190"/>
      <c r="B122" s="191"/>
      <c r="C122" s="192"/>
      <c r="D122" s="193"/>
      <c r="E122" s="193"/>
      <c r="F122" s="194"/>
      <c r="G122" s="195"/>
      <c r="H122" s="195"/>
      <c r="I122" s="195"/>
      <c r="J122" s="195"/>
      <c r="K122" s="195"/>
      <c r="L122" s="196"/>
      <c r="M122" s="197"/>
      <c r="N122" s="195"/>
      <c r="O122" s="195"/>
      <c r="P122" s="195"/>
      <c r="Q122" s="195"/>
      <c r="R122" s="195"/>
      <c r="S122" s="196"/>
      <c r="T122" s="197"/>
      <c r="U122" s="195"/>
      <c r="V122" s="195"/>
      <c r="W122" s="195"/>
      <c r="X122" s="195"/>
      <c r="Y122" s="195"/>
      <c r="Z122" s="198"/>
      <c r="AA122" s="197"/>
      <c r="AB122" s="195"/>
      <c r="AC122" s="195"/>
      <c r="AD122" s="195"/>
      <c r="AE122" s="195"/>
      <c r="AF122" s="195"/>
      <c r="AG122" s="198"/>
      <c r="AH122" s="197"/>
      <c r="AI122" s="199"/>
      <c r="AJ122" s="200"/>
      <c r="AK122" s="200"/>
      <c r="AL122" s="200"/>
      <c r="AM122" s="201"/>
      <c r="AN122" s="202"/>
      <c r="AO122" s="202"/>
      <c r="AP122" s="202"/>
      <c r="AQ122" s="202"/>
      <c r="AR122" s="203"/>
    </row>
    <row r="123" spans="1:44" s="67" customFormat="1" ht="28.15" customHeight="1" x14ac:dyDescent="0.25">
      <c r="A123" s="169">
        <f>A110+1</f>
        <v>8</v>
      </c>
      <c r="B123" s="780"/>
      <c r="C123" s="783"/>
      <c r="D123" s="786"/>
      <c r="E123" s="789"/>
      <c r="F123" s="170" t="s">
        <v>431</v>
      </c>
      <c r="G123" s="171">
        <f>IFERROR(IF(B123="Лікар-педіатр",G125/L125*L123,IF(B123="Лікар-терапевт","х",IF(B123="Лікар загальної практики - сімейний лікар",G125/L125*L123,0))),0)</f>
        <v>0</v>
      </c>
      <c r="H123" s="171">
        <f>IFERROR(IF(B123="Лікар-педіатр",H125/L125*L123,IF(B123="Лікар-терапевт","х",IF(B123="Лікар загальної практики - сімейний лікар",H125/L125*L123,0))),0)</f>
        <v>0</v>
      </c>
      <c r="I123" s="171">
        <f>IFERROR(IF(B123="Лікар-педіатр","x",IF(B123="Лікар-терапевт",I125/L125*L123,IF(B123="Лікар загальної практики - сімейний лікар",I125/L125*L123,0))),0)</f>
        <v>0</v>
      </c>
      <c r="J123" s="171">
        <f>IFERROR(IF(B123="Лікар-педіатр","x",IF(B123="Лікар-терапевт",J125/L125*L123,IF(B123="Лікар загальної практики - сімейний лікар",J125/L125*L123,0))),0)</f>
        <v>0</v>
      </c>
      <c r="K123" s="171">
        <f>IFERROR(IF(B123="Лікар-педіатр","x",IF(B123="Лікар-терапевт",K126*L123,IF(B123="Лікар загальної практики - сімейний лікар",K126*L123,0))),0)</f>
        <v>0</v>
      </c>
      <c r="L123" s="472"/>
      <c r="M123" s="769"/>
      <c r="N123" s="171">
        <f>IFERROR(IF(B123="Лікар-педіатр",N125/S125*S123,IF(B123="Лікар-терапевт","х",IF(B123="Лікар загальної практики - сімейний лікар",N125/S125*S123,0))),0)</f>
        <v>0</v>
      </c>
      <c r="O123" s="171">
        <f>IFERROR(IF(B123="Лікар-педіатр",O125/S125*S123,IF(B123="Лікар-терапевт","х",IF(B123="Лікар загальної практики - сімейний лікар",O125/S125*S123,0))),0)</f>
        <v>0</v>
      </c>
      <c r="P123" s="171">
        <f>IFERROR(IF(B123="Лікар-педіатр","x",IF(B123="Лікар-терапевт",P125/S125*S123,IF(B123="Лікар загальної практики - сімейний лікар",P125/S125*S123,0))),0)</f>
        <v>0</v>
      </c>
      <c r="Q123" s="171">
        <f>IFERROR(IF(B123="Лікар-педіатр","x",IF(B123="Лікар-терапевт",Q125/S125*S123,IF(B123="Лікар загальної практики - сімейний лікар",Q125/S125*S123,0))),0)</f>
        <v>0</v>
      </c>
      <c r="R123" s="171">
        <f>IFERROR(IF(B123="Лікар-педіатр","x",IF(B123="Лікар-терапевт",R126*S123,IF(B123="Лікар загальної практики - сімейний лікар",R126*S123,0))),0)</f>
        <v>0</v>
      </c>
      <c r="S123" s="472"/>
      <c r="T123" s="769"/>
      <c r="U123" s="171">
        <f>IFERROR(IF(B123="Лікар-педіатр",U125/Z125*Z123,IF(B123="Лікар-терапевт","х",IF(B123="Лікар загальної практики - сімейний лікар",U125/Z125*Z123,0))),0)</f>
        <v>0</v>
      </c>
      <c r="V123" s="171">
        <f>IFERROR(IF(B123="Лікар-педіатр",V125/Z125*Z123,IF(B123="Лікар-терапевт","х",IF(B123="Лікар загальної практики - сімейний лікар",V125/Z125*Z123,0))),0)</f>
        <v>0</v>
      </c>
      <c r="W123" s="171">
        <f>IFERROR(IF(B123="Лікар-педіатр","x",IF(B123="Лікар-терапевт",W125/Z125*Z123,IF(B123="Лікар загальної практики - сімейний лікар",W125/Z125*Z123,0))),0)</f>
        <v>0</v>
      </c>
      <c r="X123" s="171">
        <f>IFERROR(IF(B123="Лікар-педіатр","x",IF(B123="Лікар-терапевт",X125/Z125*Z123,IF(B123="Лікар загальної практики - сімейний лікар",X125/Z125*Z123,0))),0)</f>
        <v>0</v>
      </c>
      <c r="Y123" s="171">
        <f>IFERROR(IF(B123="Лікар-педіатр","x",IF(B123="Лікар-терапевт",Y126*Z123,IF(B123="Лікар загальної практики - сімейний лікар",Y126*Z123,0))),0)</f>
        <v>0</v>
      </c>
      <c r="Z123" s="472"/>
      <c r="AA123" s="769"/>
      <c r="AB123" s="171">
        <f>IFERROR(IF(B123="Лікар-педіатр",AB125/AG125*AG123,IF(B123="Лікар-терапевт","х",IF(B123="Лікар загальної практики - сімейний лікар",AB125/AG125*AG123,0))),0)</f>
        <v>0</v>
      </c>
      <c r="AC123" s="171">
        <f>IFERROR(IF(B123="Лікар-педіатр",AC125/AG125*AG123,IF(B123="Лікар-терапевт","х",IF(B123="Лікар загальної практики - сімейний лікар",AC125/AG125*AG123,0))),0)</f>
        <v>0</v>
      </c>
      <c r="AD123" s="171">
        <f>IFERROR(IF(B123="Лікар-педіатр","x",IF(B123="Лікар-терапевт",AD125/AG125*AG123,IF(B123="Лікар загальної практики - сімейний лікар",AD125/AG125*AG123,0))),0)</f>
        <v>0</v>
      </c>
      <c r="AE123" s="171">
        <f>IFERROR(IF(B123="Лікар-педіатр","x",IF(B123="Лікар-терапевт",AE125/AG125*AG123,IF(B123="Лікар загальної практики - сімейний лікар",AE125/AG125*AG123,0))),0)</f>
        <v>0</v>
      </c>
      <c r="AF123" s="171">
        <f>IFERROR(IF(B123="Лікар-педіатр","x",IF(B123="Лікар-терапевт",AF126*AG123,IF(B123="Лікар загальної практики - сімейний лікар",AF126*AG123,0))),0)</f>
        <v>0</v>
      </c>
      <c r="AG123" s="472"/>
      <c r="AH123" s="772"/>
      <c r="AI123" s="461">
        <f>A123</f>
        <v>8</v>
      </c>
      <c r="AJ123" s="763">
        <f>B123</f>
        <v>0</v>
      </c>
      <c r="AK123" s="766">
        <f>C123</f>
        <v>0</v>
      </c>
      <c r="AL123" s="766">
        <f>D123</f>
        <v>0</v>
      </c>
      <c r="AM123" s="753" t="s">
        <v>566</v>
      </c>
      <c r="AN123" s="792">
        <f>SUM(AN128:AN134)</f>
        <v>0</v>
      </c>
      <c r="AO123" s="792">
        <f>SUM(AO128:AO134)</f>
        <v>0</v>
      </c>
      <c r="AP123" s="792">
        <f>SUM(AP128:AP134)</f>
        <v>0</v>
      </c>
      <c r="AQ123" s="792">
        <f>SUM(AQ128:AQ134)</f>
        <v>0</v>
      </c>
      <c r="AR123" s="795">
        <f>SUM(AN123:AQ127)</f>
        <v>0</v>
      </c>
    </row>
    <row r="124" spans="1:44" s="103" customFormat="1" ht="31.15" customHeight="1" x14ac:dyDescent="0.25">
      <c r="A124" s="172"/>
      <c r="B124" s="781"/>
      <c r="C124" s="784"/>
      <c r="D124" s="787"/>
      <c r="E124" s="790"/>
      <c r="F124" s="170" t="s">
        <v>432</v>
      </c>
      <c r="G124" s="171">
        <f>IFERROR(IF(B123="Лікар-педіатр",G126*L124,IF(B123="Лікар-терапевт","х",IF(B123="Лікар загальної практики - сімейний лікар",G126*L124,0))),0)</f>
        <v>0</v>
      </c>
      <c r="H124" s="171">
        <f>IFERROR(IF(B123="Лікар-педіатр",H126*L124,IF(B123="Лікар-терапевт","х",IF(B123="Лікар загальної практики - сімейний лікар",H126*L124,0))),0)</f>
        <v>0</v>
      </c>
      <c r="I124" s="171">
        <f>IFERROR(IF(B123="Лікар-педіатр","x",IF(B123="Лікар-терапевт",I126*L124,IF(B123="Лікар загальної практики - сімейний лікар",I126*L124,0))),0)</f>
        <v>0</v>
      </c>
      <c r="J124" s="171">
        <f>IFERROR(IF(B123="Лікар-педіатр","x",IF(B123="Лікар-терапевт",J126*L124,IF(B123="Лікар загальної практики - сімейний лікар",J126*L124,0))),0)</f>
        <v>0</v>
      </c>
      <c r="K124" s="171">
        <f>IFERROR(IF(B123="Лікар-педіатр","x",IF(B123="Лікар-терапевт",K126*L124,IF(B123="Лікар загальної практики - сімейний лікар",K126*L124,0))),0)</f>
        <v>0</v>
      </c>
      <c r="L124" s="472"/>
      <c r="M124" s="770"/>
      <c r="N124" s="171">
        <f>IFERROR(IF(B123="Лікар-педіатр",N126*S124,IF(B123="Лікар-терапевт","х",IF(B123="Лікар загальної практики - сімейний лікар",N126*S124,0))),0)</f>
        <v>0</v>
      </c>
      <c r="O124" s="171">
        <f>IFERROR(IF(B123="Лікар-педіатр",O126*S124,IF(B123="Лікар-терапевт","х",IF(B123="Лікар загальної практики - сімейний лікар",O126*S124,0))),0)</f>
        <v>0</v>
      </c>
      <c r="P124" s="171">
        <f>IFERROR(IF(B123="Лікар-педіатр","x",IF(B123="Лікар-терапевт",P126*S124,IF(B123="Лікар загальної практики - сімейний лікар",P126*S124,0))),0)</f>
        <v>0</v>
      </c>
      <c r="Q124" s="171">
        <f>IFERROR(IF(B123="Лікар-педіатр","x",IF(B123="Лікар-терапевт",Q126*S124,IF(B123="Лікар загальної практики - сімейний лікар",Q126*S124,0))),0)</f>
        <v>0</v>
      </c>
      <c r="R124" s="171">
        <f>IFERROR(IF(B123="Лікар-педіатр","x",IF(B123="Лікар-терапевт",R126*S124,IF(B123="Лікар загальної практики - сімейний лікар",R126*S124,0))),0)</f>
        <v>0</v>
      </c>
      <c r="S124" s="472"/>
      <c r="T124" s="770"/>
      <c r="U124" s="171">
        <f>IFERROR(IF(B123="Лікар-педіатр",U126*Z124,IF(B123="Лікар-терапевт","х",IF(B123="Лікар загальної практики - сімейний лікар",U126*Z124,0))),0)</f>
        <v>0</v>
      </c>
      <c r="V124" s="171">
        <f>IFERROR(IF(B123="Лікар-педіатр",V126*Z124,IF(B123="Лікар-терапевт","х",IF(B123="Лікар загальної практики - сімейний лікар",V126*Z124,0))),0)</f>
        <v>0</v>
      </c>
      <c r="W124" s="171">
        <f>IFERROR(IF(B123="Лікар-педіатр","x",IF(B123="Лікар-терапевт",W126*Z124,IF(B123="Лікар загальної практики - сімейний лікар",W126*Z124,0))),0)</f>
        <v>0</v>
      </c>
      <c r="X124" s="171">
        <f>IFERROR(IF(B123="Лікар-педіатр","x",IF(B123="Лікар-терапевт",X126*Z124,IF(B123="Лікар загальної практики - сімейний лікар",X126*Z124,0))),0)</f>
        <v>0</v>
      </c>
      <c r="Y124" s="171">
        <f>IFERROR(IF(B123="Лікар-педіатр","x",IF(B123="Лікар-терапевт",Y126*Z124,IF(B123="Лікар загальної практики - сімейний лікар",Y126*Z124,0))),0)</f>
        <v>0</v>
      </c>
      <c r="Z124" s="472"/>
      <c r="AA124" s="770"/>
      <c r="AB124" s="171">
        <f>IFERROR(IF(B123="Лікар-педіатр",AB126*AG124,IF(B123="Лікар-терапевт","х",IF(B123="Лікар загальної практики - сімейний лікар",AB126*AG124,0))),0)</f>
        <v>0</v>
      </c>
      <c r="AC124" s="171">
        <f>IFERROR(IF(B123="Лікар-педіатр",AC126*AG124,IF(B123="Лікар-терапевт","х",IF(B123="Лікар загальної практики - сімейний лікар",AC126*AG124,0))),0)</f>
        <v>0</v>
      </c>
      <c r="AD124" s="171">
        <f>IFERROR(IF(B123="Лікар-педіатр","x",IF(B123="Лікар-терапевт",AD126*AG124,IF(B123="Лікар загальної практики - сімейний лікар",AD126*AG124,0))),0)</f>
        <v>0</v>
      </c>
      <c r="AE124" s="171">
        <f>IFERROR(IF(B123="Лікар-педіатр","x",IF(B123="Лікар-терапевт",AE126*AG124,IF(B123="Лікар загальної практики - сімейний лікар",AE126*AG124,0))),0)</f>
        <v>0</v>
      </c>
      <c r="AF124" s="171">
        <f>IFERROR(IF(B123="Лікар-педіатр","x",IF(B123="Лікар-терапевт",AF126*AG124,IF(B123="Лікар загальної практики - сімейний лікар",AF126*AG124,0))),0)</f>
        <v>0</v>
      </c>
      <c r="AG124" s="472"/>
      <c r="AH124" s="773"/>
      <c r="AI124" s="173"/>
      <c r="AJ124" s="764"/>
      <c r="AK124" s="767"/>
      <c r="AL124" s="767"/>
      <c r="AM124" s="754"/>
      <c r="AN124" s="793"/>
      <c r="AO124" s="793"/>
      <c r="AP124" s="793"/>
      <c r="AQ124" s="793"/>
      <c r="AR124" s="796"/>
    </row>
    <row r="125" spans="1:44" s="67" customFormat="1" ht="31.9" customHeight="1" x14ac:dyDescent="0.25">
      <c r="A125" s="205"/>
      <c r="B125" s="781"/>
      <c r="C125" s="784"/>
      <c r="D125" s="787"/>
      <c r="E125" s="790"/>
      <c r="F125" s="170" t="s">
        <v>433</v>
      </c>
      <c r="G125" s="174">
        <f>IF(B123="Лікар загальної практики - сімейний лікар"," ",IF(B123="Лікар-педіатр"," ",IF(B123="Лікар-терапевт","х",0)))</f>
        <v>0</v>
      </c>
      <c r="H125" s="174">
        <f>IF(B123="Лікар загальної практики - сімейний лікар"," ",IF(B123="Лікар-педіатр"," ",IF(B123="Лікар-терапевт","х",0)))</f>
        <v>0</v>
      </c>
      <c r="I125" s="174">
        <f>IF(B123="Лікар загальної практики - сімейний лікар"," ",IF(B123="Лікар-педіатр","х",IF(B123="Лікар-терапевт"," ",0)))</f>
        <v>0</v>
      </c>
      <c r="J125" s="174">
        <f>IF(B123="Лікар загальної практики - сімейний лікар"," ",IF(B123="Лікар-педіатр","х",IF(B123="Лікар-терапевт"," ",0)))</f>
        <v>0</v>
      </c>
      <c r="K125" s="174">
        <f>IF(B123="Лікар загальної практики - сімейний лікар"," ",IF(B123="Лікар-педіатр","х",IF(B123="Лікар-терапевт"," ",0)))</f>
        <v>0</v>
      </c>
      <c r="L125" s="175">
        <f>SUM(G125:K125)</f>
        <v>0</v>
      </c>
      <c r="M125" s="770"/>
      <c r="N125" s="174">
        <f>IF(B123="Лікар загальної практики - сімейний лікар"," ",IF(B123="Лікар-педіатр"," ",IF(B123="Лікар-терапевт","х",0)))</f>
        <v>0</v>
      </c>
      <c r="O125" s="174">
        <f>IF(B123="Лікар загальної практики - сімейний лікар"," ",IF(B123="Лікар-педіатр"," ",IF(B123="Лікар-терапевт","х",0)))</f>
        <v>0</v>
      </c>
      <c r="P125" s="174">
        <f>IF(B123="Лікар загальної практики - сімейний лікар"," ",IF(B123="Лікар-педіатр","х",IF(B123="Лікар-терапевт"," ",0)))</f>
        <v>0</v>
      </c>
      <c r="Q125" s="174">
        <f>IF(B123="Лікар загальної практики - сімейний лікар"," ",IF(B123="Лікар-педіатр","х",IF(B123="Лікар-терапевт"," ",0)))</f>
        <v>0</v>
      </c>
      <c r="R125" s="174">
        <f>IF(B123="Лікар загальної практики - сімейний лікар"," ",IF(B123="Лікар-педіатр","х",IF(B123="Лікар-терапевт"," ",0)))</f>
        <v>0</v>
      </c>
      <c r="S125" s="175">
        <f>SUM(N125:R125)</f>
        <v>0</v>
      </c>
      <c r="T125" s="770"/>
      <c r="U125" s="174">
        <f>IF(B123="Лікар загальної практики - сімейний лікар"," ",IF(B123="Лікар-педіатр"," ",IF(B123="Лікар-терапевт","х",0)))</f>
        <v>0</v>
      </c>
      <c r="V125" s="174">
        <f>IF(B123="Лікар загальної практики - сімейний лікар"," ",IF(B123="Лікар-педіатр"," ",IF(B123="Лікар-терапевт","х",0)))</f>
        <v>0</v>
      </c>
      <c r="W125" s="174">
        <f>IF(B123="Лікар загальної практики - сімейний лікар"," ",IF(B123="Лікар-педіатр","х",IF(B123="Лікар-терапевт"," ",0)))</f>
        <v>0</v>
      </c>
      <c r="X125" s="174">
        <f>IF(B123="Лікар загальної практики - сімейний лікар"," ",IF(B123="Лікар-педіатр","х",IF(B123="Лікар-терапевт"," ",0)))</f>
        <v>0</v>
      </c>
      <c r="Y125" s="174">
        <f>IF(B123="Лікар загальної практики - сімейний лікар"," ",IF(B123="Лікар-педіатр","х",IF(B123="Лікар-терапевт"," ",0)))</f>
        <v>0</v>
      </c>
      <c r="Z125" s="175">
        <f>SUM(U125:Y125)</f>
        <v>0</v>
      </c>
      <c r="AA125" s="770"/>
      <c r="AB125" s="174">
        <f>IF(B123="Лікар загальної практики - сімейний лікар"," ",IF(B123="Лікар-педіатр"," ",IF(B123="Лікар-терапевт","х",0)))</f>
        <v>0</v>
      </c>
      <c r="AC125" s="174">
        <f>IF(B123="Лікар загальної практики - сімейний лікар"," ",IF(B123="Лікар-педіатр"," ",IF(B123="Лікар-терапевт","х",0)))</f>
        <v>0</v>
      </c>
      <c r="AD125" s="174">
        <f>IF(B123="Лікар загальної практики - сімейний лікар"," ",IF(B123="Лікар-педіатр","х",IF(B123="Лікар-терапевт"," ",0)))</f>
        <v>0</v>
      </c>
      <c r="AE125" s="174">
        <f>IF(B123="Лікар загальної практики - сімейний лікар"," ",IF(B123="Лікар-педіатр","х",IF(B123="Лікар-терапевт"," ",0)))</f>
        <v>0</v>
      </c>
      <c r="AF125" s="174">
        <f>IF(B123="Лікар загальної практики - сімейний лікар"," ",IF(B123="Лікар-педіатр","х",IF(B123="Лікар-терапевт"," ",0)))</f>
        <v>0</v>
      </c>
      <c r="AG125" s="175">
        <f>SUM(AB125:AF125)</f>
        <v>0</v>
      </c>
      <c r="AH125" s="773"/>
      <c r="AI125" s="176"/>
      <c r="AJ125" s="764"/>
      <c r="AK125" s="767"/>
      <c r="AL125" s="767"/>
      <c r="AM125" s="754"/>
      <c r="AN125" s="793"/>
      <c r="AO125" s="793"/>
      <c r="AP125" s="793"/>
      <c r="AQ125" s="793"/>
      <c r="AR125" s="796"/>
    </row>
    <row r="126" spans="1:44" s="67" customFormat="1" ht="45" customHeight="1" thickBot="1" x14ac:dyDescent="0.3">
      <c r="A126" s="172"/>
      <c r="B126" s="781"/>
      <c r="C126" s="784"/>
      <c r="D126" s="787"/>
      <c r="E126" s="790"/>
      <c r="F126" s="177" t="s">
        <v>160</v>
      </c>
      <c r="G126" s="178">
        <f>IFERROR(IF(B123="Лікар-педіатр",G125/L125,IF(B123="Лікар-терапевт","х",IF(B123="Лікар загальної практики - сімейний лікар",G125/L125,0))),0)</f>
        <v>0</v>
      </c>
      <c r="H126" s="178">
        <f>IFERROR(IF(B123="Лікар-педіатр",H125/L125,IF(B123="Лікар-терапевт","х",IF(B123="Лікар загальної практики - сімейний лікар",H125/L125,0))),0)</f>
        <v>0</v>
      </c>
      <c r="I126" s="178">
        <f>IFERROR(IF(B123="Лікар-педіатр","x",IF(B123="Лікар-терапевт",I125/L125,IF(B123="Лікар загальної практики - сімейний лікар",I125/L125,0))),0)</f>
        <v>0</v>
      </c>
      <c r="J126" s="178">
        <f>IFERROR(IF(B123="Лікар-педіатр","x",IF(B123="Лікар-терапевт",J125/L125,IF(B123="Лікар загальної практики - сімейний лікар",J125/L125,0))),0)</f>
        <v>0</v>
      </c>
      <c r="K126" s="178">
        <f>IFERROR(IF(B123="Лікар-педіатр","x",IF(B123="Лікар-терапевт",K125/L125,IF(B123="Лікар загальної практики - сімейний лікар",K125/L125,0))),0)</f>
        <v>0</v>
      </c>
      <c r="L126" s="178">
        <f>SUM(G126:K126)</f>
        <v>0</v>
      </c>
      <c r="M126" s="770"/>
      <c r="N126" s="178">
        <f>IFERROR(IF(B123="Лікар-педіатр",N125/S125,IF(B123="Лікар-терапевт","х",IF(B123="Лікар загальної практики - сімейний лікар",N125/S125,0))),0)</f>
        <v>0</v>
      </c>
      <c r="O126" s="178">
        <f>IFERROR(IF(B123="Лікар-педіатр",O125/S125,IF(B123="Лікар-терапевт","х",IF(B123="Лікар загальної практики - сімейний лікар",O125/S125,0))),0)</f>
        <v>0</v>
      </c>
      <c r="P126" s="178">
        <f>IFERROR(IF(B123="Лікар-педіатр","x",IF(B123="Лікар-терапевт",P125/S125,IF(B123="Лікар загальної практики - сімейний лікар",P125/S125,0))),0)</f>
        <v>0</v>
      </c>
      <c r="Q126" s="178">
        <f>IFERROR(IF(B123="Лікар-педіатр","x",IF(B123="Лікар-терапевт",Q125/S125,IF(B123="Лікар загальної практики - сімейний лікар",Q125/S125,0))),0)</f>
        <v>0</v>
      </c>
      <c r="R126" s="178">
        <f>IFERROR(IF(B123="Лікар-педіатр","x",IF(B123="Лікар-терапевт",R125/S125,IF(B123="Лікар загальної практики - сімейний лікар",R125/S125,0))),0)</f>
        <v>0</v>
      </c>
      <c r="S126" s="178">
        <f>SUM(N126:R126)</f>
        <v>0</v>
      </c>
      <c r="T126" s="770"/>
      <c r="U126" s="178">
        <f>IFERROR(IF(B123="Лікар-педіатр",U125/Z125,IF(B123="Лікар-терапевт","х",IF(B123="Лікар загальної практики - сімейний лікар",U125/Z125,0))),0)</f>
        <v>0</v>
      </c>
      <c r="V126" s="178">
        <f>IFERROR(IF(B123="Лікар-педіатр",V125/Z125,IF(B123="Лікар-терапевт","х",IF(B123="Лікар загальної практики - сімейний лікар",V125/Z125,0))),0)</f>
        <v>0</v>
      </c>
      <c r="W126" s="178">
        <f>IFERROR(IF(B123="Лікар-педіатр","x",IF(B123="Лікар-терапевт",W125/Z125,IF(B123="Лікар загальної практики - сімейний лікар",W125/Z125,0))),0)</f>
        <v>0</v>
      </c>
      <c r="X126" s="178">
        <f>IFERROR(IF(B123="Лікар-педіатр","x",IF(B123="Лікар-терапевт",X125/Z125,IF(B123="Лікар загальної практики - сімейний лікар",X125/Z125,0))),0)</f>
        <v>0</v>
      </c>
      <c r="Y126" s="178">
        <f>IFERROR(IF(B123="Лікар-педіатр","x",IF(B123="Лікар-терапевт",Y125/Z125,IF(B123="Лікар загальної практики - сімейний лікар",Y125/Z125,0))),0)</f>
        <v>0</v>
      </c>
      <c r="Z126" s="178">
        <f>SUM(U126:Y126)</f>
        <v>0</v>
      </c>
      <c r="AA126" s="770"/>
      <c r="AB126" s="178">
        <f>IFERROR(IF(B123="Лікар-педіатр",AB125/AG125,IF(B123="Лікар-терапевт","х",IF(B123="Лікар загальної практики - сімейний лікар",AB125/AG125,0))),0)</f>
        <v>0</v>
      </c>
      <c r="AC126" s="178">
        <f>IFERROR(IF(B123="Лікар-педіатр",AC125/AG125,IF(B123="Лікар-терапевт","х",IF(B123="Лікар загальної практики - сімейний лікар",AC125/AG125,0))),0)</f>
        <v>0</v>
      </c>
      <c r="AD126" s="178">
        <f>IFERROR(IF(B123="Лікар-педіатр","x",IF(B123="Лікар-терапевт",AD125/AG125,IF(B123="Лікар загальної практики - сімейний лікар",AD125/AG125,0))),0)</f>
        <v>0</v>
      </c>
      <c r="AE126" s="178">
        <f>IFERROR(IF(B123="Лікар-педіатр","x",IF(B123="Лікар-терапевт",AE125/AG125,IF(B123="Лікар загальної практики - сімейний лікар",AE125/AG125,0))),0)</f>
        <v>0</v>
      </c>
      <c r="AF126" s="178">
        <f>IFERROR(IF(B123="Лікар-педіатр","x",IF(B123="Лікар-терапевт",AF125/AG125,IF(B123="Лікар загальної практики - сімейний лікар",AF125/AG125,0))),0)</f>
        <v>0</v>
      </c>
      <c r="AG126" s="178">
        <f>SUM(AB126:AF126)</f>
        <v>0</v>
      </c>
      <c r="AH126" s="773"/>
      <c r="AI126" s="176"/>
      <c r="AJ126" s="764"/>
      <c r="AK126" s="767"/>
      <c r="AL126" s="767"/>
      <c r="AM126" s="754"/>
      <c r="AN126" s="793"/>
      <c r="AO126" s="793"/>
      <c r="AP126" s="793"/>
      <c r="AQ126" s="793"/>
      <c r="AR126" s="796"/>
    </row>
    <row r="127" spans="1:44" s="67" customFormat="1" ht="32.25" thickBot="1" x14ac:dyDescent="0.3">
      <c r="A127" s="172"/>
      <c r="B127" s="781"/>
      <c r="C127" s="784"/>
      <c r="D127" s="787"/>
      <c r="E127" s="790"/>
      <c r="F127" s="179" t="s">
        <v>434</v>
      </c>
      <c r="G127" s="180">
        <f>IF(B123="Лікар загальної практики - сімейний лікар",AVERAGE(G123:G125),IF(B123="Лікар-педіатр",AVERAGE(G123:G125),IF(B123="Лікар-терапевт","х",0)))</f>
        <v>0</v>
      </c>
      <c r="H127" s="180">
        <f>IF(B123="Лікар загальної практики - сімейний лікар",AVERAGE(H123:H125),IF(B123="Лікар-педіатр",AVERAGE(H123:H125),IF(B123="Лікар-терапевт","х",0)))</f>
        <v>0</v>
      </c>
      <c r="I127" s="180">
        <f>IF(B123="Лікар загальної практики - сімейний лікар",AVERAGE(I123:I125),IF(B123="Лікар-педіатр","x",IF(B123="Лікар-терапевт",AVERAGE(I123:I125),0)))</f>
        <v>0</v>
      </c>
      <c r="J127" s="180">
        <f>IF(B123="Лікар загальної практики - сімейний лікар",AVERAGE(J123:J125),IF(B123="Лікар-педіатр","x",IF(B123="Лікар-терапевт",AVERAGE(J123:J125),0)))</f>
        <v>0</v>
      </c>
      <c r="K127" s="180">
        <f>IF(B123="Лікар загальної практики - сімейний лікар",AVERAGE(K123:K125),IF(B123="Лікар-педіатр","x",IF(B123="Лікар-терапевт",AVERAGE(K123:K125),0)))</f>
        <v>0</v>
      </c>
      <c r="L127" s="181">
        <f>SUM(G127:K127)</f>
        <v>0</v>
      </c>
      <c r="M127" s="770"/>
      <c r="N127" s="543">
        <f>IF(B123="Лікар загальної практики - сімейний лікар",AVERAGE(N123:N125),IF(B123="Лікар-педіатр",AVERAGE(N123:N125),IF(B123="Лікар-терапевт","х",0)))</f>
        <v>0</v>
      </c>
      <c r="O127" s="180">
        <f>IF(B123="Лікар загальної практики - сімейний лікар",AVERAGE(O123:O125),IF(B123="Лікар-педіатр",AVERAGE(O123:O125),IF(B123="Лікар-терапевт","х",0)))</f>
        <v>0</v>
      </c>
      <c r="P127" s="180">
        <f>IF(B123="Лікар загальної практики - сімейний лікар",AVERAGE(P123:P125),IF(B123="Лікар-педіатр","x",IF(B123="Лікар-терапевт",AVERAGE(P123:P125),0)))</f>
        <v>0</v>
      </c>
      <c r="Q127" s="180">
        <f>IF(B123="Лікар загальної практики - сімейний лікар",AVERAGE(Q123:Q125),IF(B123="Лікар-педіатр","x",IF(B123="Лікар-терапевт",AVERAGE(Q123:Q125),0)))</f>
        <v>0</v>
      </c>
      <c r="R127" s="180">
        <f>IF(B123="Лікар загальної практики - сімейний лікар",AVERAGE(R123:R125),IF(B123="Лікар-педіатр","x",IF(B123="Лікар-терапевт",AVERAGE(R123:R125),0)))</f>
        <v>0</v>
      </c>
      <c r="S127" s="181">
        <f>SUM(N127:R127)</f>
        <v>0</v>
      </c>
      <c r="T127" s="770"/>
      <c r="U127" s="543">
        <f>IF(B123="Лікар загальної практики - сімейний лікар",AVERAGE(U123:U125),IF(B123="Лікар-педіатр",AVERAGE(U123:U125),IF(B123="Лікар-терапевт","х",0)))</f>
        <v>0</v>
      </c>
      <c r="V127" s="180">
        <f>IF(B123="Лікар загальної практики - сімейний лікар",AVERAGE(V123:V125),IF(B123="Лікар-педіатр",AVERAGE(V123:V125),IF(B123="Лікар-терапевт","х",0)))</f>
        <v>0</v>
      </c>
      <c r="W127" s="180">
        <f>IF(B123="Лікар загальної практики - сімейний лікар",AVERAGE(W123:W125),IF(B123="Лікар-педіатр","x",IF(B123="Лікар-терапевт",AVERAGE(W123:W125),0)))</f>
        <v>0</v>
      </c>
      <c r="X127" s="180">
        <f>IF(B123="Лікар загальної практики - сімейний лікар",AVERAGE(X123:X125),IF(B123="Лікар-педіатр","x",IF(B123="Лікар-терапевт",AVERAGE(X123:X125),0)))</f>
        <v>0</v>
      </c>
      <c r="Y127" s="180">
        <f>IF(B123="Лікар загальної практики - сімейний лікар",AVERAGE(Y123:Y125),IF(B123="Лікар-педіатр","x",IF(B123="Лікар-терапевт",AVERAGE(Y123:Y125),0)))</f>
        <v>0</v>
      </c>
      <c r="Z127" s="181">
        <f>SUM(U127:Y127)</f>
        <v>0</v>
      </c>
      <c r="AA127" s="770"/>
      <c r="AB127" s="543">
        <f>IF(B123="Лікар загальної практики - сімейний лікар",AVERAGE(AB123:AB125),IF(B123="Лікар-педіатр",AVERAGE(AB123:AB125),IF(B123="Лікар-терапевт","х",0)))</f>
        <v>0</v>
      </c>
      <c r="AC127" s="180">
        <f>IF(B123="Лікар загальної практики - сімейний лікар",AVERAGE(AC123:AC125),IF(B123="Лікар-педіатр",AVERAGE(AC123:AC125),IF(B123="Лікар-терапевт","х",0)))</f>
        <v>0</v>
      </c>
      <c r="AD127" s="180">
        <f>IF(B123="Лікар загальної практики - сімейний лікар",AVERAGE(AD123:AD125),IF(B123="Лікар-педіатр","x",IF(B123="Лікар-терапевт",AVERAGE(AD123:AD125),0)))</f>
        <v>0</v>
      </c>
      <c r="AE127" s="180">
        <f>IF(B123="Лікар загальної практики - сімейний лікар",AVERAGE(AE123:AE125),IF(B123="Лікар-педіатр","x",IF(B123="Лікар-терапевт",AVERAGE(AE123:AE125),0)))</f>
        <v>0</v>
      </c>
      <c r="AF127" s="180">
        <f>IF(B123="Лікар загальної практики - сімейний лікар",AVERAGE(AF123:AF125),IF(B123="Лікар-педіатр","x",IF(B123="Лікар-терапевт",AVERAGE(AF123:AF125),0)))</f>
        <v>0</v>
      </c>
      <c r="AG127" s="181">
        <f>SUM(AB127:AF127)</f>
        <v>0</v>
      </c>
      <c r="AH127" s="773"/>
      <c r="AI127" s="176"/>
      <c r="AJ127" s="764"/>
      <c r="AK127" s="767"/>
      <c r="AL127" s="767"/>
      <c r="AM127" s="755"/>
      <c r="AN127" s="794"/>
      <c r="AO127" s="794"/>
      <c r="AP127" s="794"/>
      <c r="AQ127" s="794"/>
      <c r="AR127" s="797"/>
    </row>
    <row r="128" spans="1:44" s="67" customFormat="1" ht="31.9" customHeight="1" x14ac:dyDescent="0.25">
      <c r="A128" s="172"/>
      <c r="B128" s="781"/>
      <c r="C128" s="784"/>
      <c r="D128" s="787"/>
      <c r="E128" s="790"/>
      <c r="F128" s="182" t="str">
        <f>IF(B123="Лікар-педіатр",Законод!$C$18,IF(B123="Лікар загальної практики - сімейний лікар",Законод!$C$22,IF(B123="Лікар-терапевт",Законод!$C$26,"х")))</f>
        <v>х</v>
      </c>
      <c r="G128" s="183">
        <f>IF(B123="Лікар загальної практики - сімейний лікар",IF(L127&lt;=Законод!$C$23,G127,Законод!$C$23*'01_Доходи'!G126),IF(B123="Лікар-педіатр",IF(L127&lt;=Законод!$C$19,G127,Законод!$C$19*'01_Доходи'!G126),IF(B123="Лікар-терапевт","x",0)))</f>
        <v>0</v>
      </c>
      <c r="H128" s="183">
        <f>IF(B123="Лікар загальної практики - сімейний лікар",IF(L127&lt;=Законод!$C$23,H127,Законод!$C$23*'01_Доходи'!H126),IF(B123="Лікар-педіатр",IF(L127&lt;=Законод!$C$19,H127,Законод!$C$19*'01_Доходи'!H126),IF(B123="Лікар-терапевт","x",0)))</f>
        <v>0</v>
      </c>
      <c r="I128" s="183">
        <f>IF(B123="Лікар загальної практики - сімейний лікар",IF(L127&lt;=Законод!$C$23,I127,Законод!$C$23*'01_Доходи'!I126),IF(B123="Лікар-педіатр",IF(L127&lt;=Законод!$C$27,I127,Законод!$C$27*'01_Доходи'!I126),IF(B123="Лікар-терапевт","x",0)))</f>
        <v>0</v>
      </c>
      <c r="J128" s="183">
        <f>IF(B123="Лікар загальної практики - сімейний лікар",IF(L127&lt;=Законод!$C$23,J127,Законод!$C$23*'01_Доходи'!J126),IF(B123="Лікар-педіатр",IF(L127&lt;=Законод!$C$27,J127,Законод!$C$27*'01_Доходи'!J126),IF(B123="Лікар-терапевт","x",0)))</f>
        <v>0</v>
      </c>
      <c r="K128" s="183">
        <f>IF(B123="Лікар загальної практики - сімейний лікар",IF(L127&lt;=Законод!$C$23,K127,Законод!$C$23*'01_Доходи'!K126),IF(B123="Лікар-педіатр",IF(L127&lt;=Законод!$C$27,K127,Законод!$C$27*'01_Доходи'!K126),IF(B123="Лікар-терапевт","x",0)))</f>
        <v>0</v>
      </c>
      <c r="L128" s="184">
        <f>SUM(G128:K128)</f>
        <v>0</v>
      </c>
      <c r="M128" s="770"/>
      <c r="N128" s="183">
        <f>IF(B123="Лікар загальної практики - сімейний лікар",IF(L127&lt;=Законод!$C$23,N127,Законод!$C$23*'01_Доходи'!N126),IF(B123="Лікар-педіатр",IF(L127&lt;=Законод!$C$19,N127,Законод!$C$19*'01_Доходи'!N126),IF(B123="Лікар-терапевт","x",0)))</f>
        <v>0</v>
      </c>
      <c r="O128" s="183">
        <f>IF(B123="Лікар загальної практики - сімейний лікар",IF(L127&lt;=Законод!$C$23,O127,Законод!$C$23*'01_Доходи'!O126),IF(B123="Лікар-педіатр",IF(L127&lt;=Законод!$C$19,O127,Законод!$C$19*'01_Доходи'!O126),IF(B123="Лікар-терапевт","x",0)))</f>
        <v>0</v>
      </c>
      <c r="P128" s="183">
        <f>IF(B123="Лікар загальної практики - сімейний лікар",IF(L127&lt;=Законод!$C$23,P127,Законод!$C$23*'01_Доходи'!P126),IF(B123="Лікар-педіатр",IF(L127&lt;=Законод!$C$27,P127,Законод!$C$27*'01_Доходи'!P126),IF(B123="Лікар-терапевт","x",0)))</f>
        <v>0</v>
      </c>
      <c r="Q128" s="183">
        <f>IF(B123="Лікар загальної практики - сімейний лікар",IF(L127&lt;=Законод!$C$23,Q127,Законод!$C$23*'01_Доходи'!Q126),IF(B123="Лікар-педіатр",IF(L127&lt;=Законод!$C$27,Q127,Законод!$C$27*'01_Доходи'!Q126),IF(B123="Лікар-терапевт","x",0)))</f>
        <v>0</v>
      </c>
      <c r="R128" s="183">
        <f>IF(B123="Лікар загальної практики - сімейний лікар",IF(L127&lt;=Законод!$C$23,R127,Законод!$C$23*'01_Доходи'!R126),IF(B123="Лікар-педіатр",IF(L127&lt;=Законод!$C$27,R127,Законод!$C$27*'01_Доходи'!R126),IF(B123="Лікар-терапевт","x",0)))</f>
        <v>0</v>
      </c>
      <c r="S128" s="184">
        <f>SUM(N128:R128)</f>
        <v>0</v>
      </c>
      <c r="T128" s="770"/>
      <c r="U128" s="183">
        <f>IF(B123="Лікар загальної практики - сімейний лікар",IF(L127&lt;=Законод!$C$23,U127,Законод!$C$23*'01_Доходи'!U126),IF(B123="Лікар-педіатр",IF(L127&lt;=Законод!$C$19,U127,Законод!$C$19*'01_Доходи'!U126),IF(B123="Лікар-терапевт","x",0)))</f>
        <v>0</v>
      </c>
      <c r="V128" s="183">
        <f>IF(B123="Лікар загальної практики - сімейний лікар",IF(L127&lt;=Законод!$C$23,V127,Законод!$C$23*'01_Доходи'!V126),IF(B123="Лікар-педіатр",IF(L127&lt;=Законод!$C$19,V127,Законод!$C$19*'01_Доходи'!V126),IF(B123="Лікар-терапевт","x",0)))</f>
        <v>0</v>
      </c>
      <c r="W128" s="183">
        <f>IF(B123="Лікар загальної практики - сімейний лікар",IF(L127&lt;=Законод!$C$23,W127,Законод!$C$23*'01_Доходи'!W126),IF(B123="Лікар-педіатр",IF(L127&lt;=Законод!$C$27,W127,Законод!$C$27*'01_Доходи'!W126),IF(B123="Лікар-терапевт","x",0)))</f>
        <v>0</v>
      </c>
      <c r="X128" s="183">
        <f>IF(B123="Лікар загальної практики - сімейний лікар",IF(L127&lt;=Законод!$C$23,X127,Законод!$C$23*'01_Доходи'!X126),IF(B123="Лікар-педіатр",IF(L127&lt;=Законод!$C$27,X127,Законод!$C$27*'01_Доходи'!X126),IF(B123="Лікар-терапевт","x",0)))</f>
        <v>0</v>
      </c>
      <c r="Y128" s="183">
        <f>IF(B123="Лікар загальної практики - сімейний лікар",IF(L127&lt;=Законод!$C$23,Y127,Законод!$C$23*'01_Доходи'!H126),IF(Y123="Лікар-педіатр",IF(L127&lt;=Законод!$C$27,Y127,Законод!$C$27*'01_Доходи'!Y126),IF(B123="Лікар-терапевт","x",0)))</f>
        <v>0</v>
      </c>
      <c r="Z128" s="184">
        <f>SUM(U128:Y128)</f>
        <v>0</v>
      </c>
      <c r="AA128" s="770"/>
      <c r="AB128" s="183">
        <f>IF(B123="Лікар загальної практики - сімейний лікар",IF(L127&lt;=Законод!$C$23,AB127,Законод!$C$23*'01_Доходи'!AB126),IF(B123="Лікар-педіатр",IF(L127&lt;=Законод!$C$19,AB127,Законод!$C$19*'01_Доходи'!AB126),IF(B123="Лікар-терапевт","x",0)))</f>
        <v>0</v>
      </c>
      <c r="AC128" s="183">
        <f>IF(B123="Лікар загальної практики - сімейний лікар",IF(L127&lt;=Законод!$C$23,AC127,Законод!$C$23*'01_Доходи'!AC126),IF(B123="Лікар-педіатр",IF(L127&lt;=Законод!$C$19,AC127,Законод!$C$19*'01_Доходи'!AC126),IF(B123="Лікар-терапевт","x",0)))</f>
        <v>0</v>
      </c>
      <c r="AD128" s="183">
        <f>IF(B123="Лікар загальної практики - сімейний лікар",IF(L127&lt;=Законод!$C$23,AD127,Законод!$C$23*'01_Доходи'!AD126),IF(B123="Лікар-педіатр",IF(L127&lt;=Законод!$C$27,AD127,Законод!$C$27*'01_Доходи'!AD126),IF(B123="Лікар-терапевт","x",0)))</f>
        <v>0</v>
      </c>
      <c r="AE128" s="183">
        <f>IF(B123="Лікар загальної практики - сімейний лікар",IF(L127&lt;=Законод!$C$23,AE127,Законод!$C$23*'01_Доходи'!AE126),IF(B123="Лікар-педіатр",IF(L127&lt;=Законод!$C$27,AE127,Законод!$C$27*'01_Доходи'!AE126),IF(B123="Лікар-терапевт","x",0)))</f>
        <v>0</v>
      </c>
      <c r="AF128" s="183">
        <f>IF(B123="Лікар загальної практики - сімейний лікар",IF(L127&lt;=Законод!$C$23,AF127,Законод!$C$23*'01_Доходи'!AF126),IF(B123="Лікар-педіатр",IF(L127&lt;=Законод!$C$27,AF127,Законод!$C$27*'01_Доходи'!AF126),IF(B123="Лікар-терапевт","x",0)))</f>
        <v>0</v>
      </c>
      <c r="AG128" s="184">
        <f>SUM(AB128:AF128)</f>
        <v>0</v>
      </c>
      <c r="AH128" s="773"/>
      <c r="AI128" s="176"/>
      <c r="AJ128" s="764"/>
      <c r="AK128" s="767"/>
      <c r="AL128" s="767"/>
      <c r="AM128" s="268" t="s">
        <v>175</v>
      </c>
      <c r="AN128" s="544">
        <f>IF(B123="Лікар загальної практики - сімейний лікар",G128*Законод!$J$10+'01_Доходи'!H128*Законод!$K$10+'01_Доходи'!I128*Законод!$L$10+'01_Доходи'!J128*Законод!$M$10+'01_Доходи'!K128*Законод!$N$10,IF(B123="Лікар-педіатр",G128*Законод!$J$10+'01_Доходи'!H128*Законод!$K$10,IF(B123="Лікар-терапевт",'01_Доходи'!I128*Законод!$L$10+'01_Доходи'!J128*Законод!$M$10+'01_Доходи'!K128*Законод!$N$10,0)))</f>
        <v>0</v>
      </c>
      <c r="AO128" s="544">
        <f>IF(B123="Лікар загальної практики - сімейний лікар",N128*Законод!$J$11+'01_Доходи'!O128*Законод!$K$11+'01_Доходи'!P128*Законод!$L$11+'01_Доходи'!Q128*Законод!$M$11+'01_Доходи'!R128*Законод!$N$11,IF(B123="Лікар-педіатр",N128*Законод!$J$11+'01_Доходи'!O128*Законод!$K$11,IF(B123="Лікар-терапевт",'01_Доходи'!P128*Законод!$L$11+'01_Доходи'!Q128*Законод!$M$11+'01_Доходи'!R128*Законод!$N$11,0)))</f>
        <v>0</v>
      </c>
      <c r="AP128" s="544">
        <f>IF(B123="Лікар загальної практики - сімейний лікар",U128*Законод!$J$12+'01_Доходи'!V128*Законод!$K$12+'01_Доходи'!W128*Законод!$L$12+'01_Доходи'!X128*Законод!$M$12+'01_Доходи'!Y128*Законод!$N$12,IF(B123="Лікар-педіатр",U128*Законод!$J$12+'01_Доходи'!V128*Законод!$K$12,IF(B123="Лікар-терапевт",'01_Доходи'!W128*Законод!$L$12+'01_Доходи'!X128*Законод!$M$12+'01_Доходи'!Y128*Законод!$N$12,0)))</f>
        <v>0</v>
      </c>
      <c r="AQ128" s="544">
        <f>IF(B123="Лікар загальної практики - сімейний лікар",AB128*Законод!$J$13+'01_Доходи'!AC128*Законод!$K$13+'01_Доходи'!AD128*Законод!$L$13+'01_Доходи'!AE128*Законод!$M$13+'01_Доходи'!AF128*Законод!$N$13,IF(B123="Лікар-педіатр",AB128*Законод!$J$13+'01_Доходи'!AC128*Законод!$K$13,IF(B123="Лікар-терапевт",'01_Доходи'!AD128*Законод!$L$13+'01_Доходи'!AE128*Законод!$M$13+'01_Доходи'!AF128*Законод!$N$13,0)))</f>
        <v>0</v>
      </c>
      <c r="AR128" s="185">
        <f>SUM(AN128:AQ128)</f>
        <v>0</v>
      </c>
    </row>
    <row r="129" spans="1:44" s="67" customFormat="1" ht="31.9" customHeight="1" x14ac:dyDescent="0.25">
      <c r="A129" s="172"/>
      <c r="B129" s="781"/>
      <c r="C129" s="784"/>
      <c r="D129" s="787"/>
      <c r="E129" s="790"/>
      <c r="F129" s="186" t="str">
        <f>IF(B123="Лікар-педіатр",Законод!$E$18,IF(B123="Лікар загальної практики - сімейний лікар",Законод!$E$22,IF(B123="Лікар-терапевт",Законод!$E$26,"х")))</f>
        <v>х</v>
      </c>
      <c r="G129" s="750" t="s">
        <v>157</v>
      </c>
      <c r="H129" s="751"/>
      <c r="I129" s="751"/>
      <c r="J129" s="751"/>
      <c r="K129" s="752"/>
      <c r="L129" s="171">
        <f>IF(B123="Лікар загальної практики - сімейний лікар",IF(L127&lt;Законод!$C$23,0,(IF(AND(L127&gt;=Законод!$E$23,L127&lt;=Законод!$E$24),L127-Законод!$C$23,IF('01_Доходи'!L127&gt;=Законод!$F$23,Законод!$E$25,0)))),IF(B123="Лікар-педіатр",IF(L127&lt;Законод!$C$19,0,(IF(AND(L127&gt;=Законод!$E$19,L127&lt;=Законод!$E$20),L127-Законод!$C$19,IF('01_Доходи'!L127&gt;=Законод!$F$19,Законод!$E$21,0)))),IF(B123="Лікар-терапевт",IF(L127&lt;Законод!$C$27,0,(IF(AND(L127&gt;=Законод!$E$27,L127&lt;=Законод!$E$28),L127-Законод!$C$27,IF('01_Доходи'!L127&gt;=Законод!$F$27,Законод!$E$29,0)))),0)))</f>
        <v>0</v>
      </c>
      <c r="M129" s="770"/>
      <c r="N129" s="750" t="s">
        <v>157</v>
      </c>
      <c r="O129" s="751"/>
      <c r="P129" s="751"/>
      <c r="Q129" s="751"/>
      <c r="R129" s="752"/>
      <c r="S129" s="171">
        <f>IF(B123="Лікар загальної практики - сімейний лікар",IF(S127&lt;Законод!$C$23,0,(IF(AND(S127&gt;=Законод!$E$23,S127&lt;=Законод!$E$24),S127-Законод!$C$23,IF('01_Доходи'!S127&gt;=Законод!$F$23,Законод!$E$25,0)))),IF(B123="Лікар-педіатр",IF(S127&lt;Законод!$C$19,0,(IF(AND(S127&gt;=Законод!$E$19,S127&lt;=Законод!$E$20),S127-Законод!$C$19,IF('01_Доходи'!S127&gt;=Законод!$F$19,Законод!$E$21,0)))),IF(B123="Лікар-терапевт",IF(S127&lt;Законод!$C$27,0,(IF(AND(S127&gt;=Законод!$E$27,S127&lt;=Законод!$E$28),S127-Законод!$C$27,IF('01_Доходи'!S127&gt;=Законод!$F$27,Законод!$E$29,0)))),0)))</f>
        <v>0</v>
      </c>
      <c r="T129" s="770"/>
      <c r="U129" s="750" t="s">
        <v>157</v>
      </c>
      <c r="V129" s="751"/>
      <c r="W129" s="751"/>
      <c r="X129" s="751"/>
      <c r="Y129" s="752"/>
      <c r="Z129" s="171">
        <f>IF(B123="Лікар загальної практики - сімейний лікар",IF(Z127&lt;Законод!$C$23,0,(IF(AND(Z127&gt;=Законод!$E$23,Z127&lt;=Законод!$E$24),Z127-Законод!$C$23,IF('01_Доходи'!Z127&gt;=Законод!$F$23,Законод!$E$25,0)))),IF(B123="Лікар-педіатр",IF(Z127&lt;Законод!$C$19,0,(IF(AND(Z127&gt;=Законод!$E$19,Z127&lt;=Законод!$E$20),Z127-Законод!$C$19,IF('01_Доходи'!Z127&gt;=Законод!$F$19,Законод!$E$21,0)))),IF(B123="Лікар-терапевт",IF(Z127&lt;Законод!$C$27,0,(IF(AND(Z127&gt;=Законод!$E$27,Z127&lt;=Законод!$E$28),Z127-Законод!$C$27,IF('01_Доходи'!Z127&gt;=Законод!$F$27,Законод!$E$29,0)))),0)))</f>
        <v>0</v>
      </c>
      <c r="AA129" s="770"/>
      <c r="AB129" s="750" t="s">
        <v>157</v>
      </c>
      <c r="AC129" s="751"/>
      <c r="AD129" s="751"/>
      <c r="AE129" s="751"/>
      <c r="AF129" s="752"/>
      <c r="AG129" s="171">
        <f>IF(B123="Лікар загальної практики - сімейний лікар",IF(S127&lt;Законод!$C$23,0,(IF(AND(AG127&gt;=Законод!$E$23,AG127&lt;=Законод!$E$24),AG127-Законод!$C$23,IF('01_Доходи'!AG127&gt;=Законод!$F$23,Законод!$E$25,0)))),IF(B123="Лікар-педіатр",IF(AG127&lt;Законод!$C$19,0,(IF(AND(AG127&gt;=Законод!$E$19,AG127&lt;=Законод!$E$20),AG127-Законод!$C$19,IF('01_Доходи'!AG127&gt;=Законод!$F$19,Законод!$E$21,0)))),IF(B123="Лікар-терапевт",IF(AG127&lt;Законод!$C$27,0,(IF(AND(AG127&gt;=Законод!$E$27,AG127&lt;=Законод!$E$28),AG127-Законод!$C$27,IF('01_Доходи'!AG127&gt;=Законод!$F$27,Законод!$E$29,0)))),0)))</f>
        <v>0</v>
      </c>
      <c r="AH129" s="773"/>
      <c r="AI129" s="176"/>
      <c r="AJ129" s="764"/>
      <c r="AK129" s="767"/>
      <c r="AL129" s="767"/>
      <c r="AM129" s="798" t="s">
        <v>176</v>
      </c>
      <c r="AN129" s="544">
        <f>IF(B123="Лікар загальної практики - сімейний лікар",L129*Законод!$E$30,IF(B123="Лікар-педіатр",L129*Законод!$E$30,IF(B123="Лікар-терапевт",L129*Законод!$E$30,0)))</f>
        <v>0</v>
      </c>
      <c r="AO129" s="544">
        <f>IF(B123="Лікар загальної практики - сімейний лікар",S129*Законод!$E$47,IF(B123="Лікар-педіатр",S129*Законод!$E$47,IF(B123="Лікар-терапевт",S129*Законод!$E$47,0)))</f>
        <v>0</v>
      </c>
      <c r="AP129" s="544">
        <f>IF(B123="Лікар загальної практики - сімейний лікар",Z129*Законод!$E$64,IF(B123="Лікар-педіатр",Z129*Законод!$E$64,IF(B123="Лікар-терапевт",Z129*Законод!$E$64,0)))</f>
        <v>0</v>
      </c>
      <c r="AQ129" s="544">
        <f>IF(B123="Лікар загальної практики - сімейний лікар",AG129*Законод!$E$81,IF(B123="Лікар-педіатр",AG129*Законод!$E$81,IF(B123="Лікар-терапевт",AG129*Законод!$E$81,0)))</f>
        <v>0</v>
      </c>
      <c r="AR129" s="185">
        <f>SUM(AN129:AQ129)</f>
        <v>0</v>
      </c>
    </row>
    <row r="130" spans="1:44" s="210" customFormat="1" ht="23.45" customHeight="1" x14ac:dyDescent="0.25">
      <c r="A130" s="172"/>
      <c r="B130" s="781"/>
      <c r="C130" s="784"/>
      <c r="D130" s="787"/>
      <c r="E130" s="790"/>
      <c r="F130" s="186" t="str">
        <f>IF(B123="Лікар-педіатр",Законод!$F$18,IF(B123="Лікар загальної практики - сімейний лікар",Законод!$F$22,IF(B123="Лікар-терапевт",Законод!$F$26,"х")))</f>
        <v>х</v>
      </c>
      <c r="G130" s="750" t="s">
        <v>157</v>
      </c>
      <c r="H130" s="751"/>
      <c r="I130" s="751"/>
      <c r="J130" s="751"/>
      <c r="K130" s="752"/>
      <c r="L130" s="171">
        <f>IF(B123="Лікар загальної практики - сімейний лікар",IF(L127&lt;Законод!$C$23,0,(IF(AND(L127&gt;=Законод!$F$23,L127&lt;=Законод!$F$24),L127-Законод!$E$24,IF('01_Доходи'!L127&gt;=Законод!$G$23,Законод!$F$25,0)))),IF(B123="Лікар-педіатр",IF(L127&lt;Законод!$C$19,0,(IF(AND(L127&gt;=Законод!$F$19,L127&lt;=Законод!$F$20),L127-Законод!$E$20,IF('01_Доходи'!L127&gt;=Законод!$G$19,Законод!$F$21,0)))),IF(B123="Лікар-терапевт",IF(L127&lt;Законод!$C$27,0,(IF(AND(L127&gt;=Законод!$F$27,L127&lt;=Законод!$F$28),L127-Законод!$E$28,IF('01_Доходи'!L127&gt;=Законод!$G$27,Законод!$F$29,0)))),0)))</f>
        <v>0</v>
      </c>
      <c r="M130" s="770"/>
      <c r="N130" s="750" t="s">
        <v>157</v>
      </c>
      <c r="O130" s="751"/>
      <c r="P130" s="751"/>
      <c r="Q130" s="751"/>
      <c r="R130" s="752"/>
      <c r="S130" s="171">
        <f>IF(B123="Лікар загальної практики - сімейний лікар",IF(S127&lt;Законод!$C$23,0,(IF(AND(S127&gt;=Законод!$F$23,S127&lt;=Законод!$F$24),S127-Законод!$E$24,IF('01_Доходи'!S127&gt;=Законод!$G$23,Законод!$F$25,0)))),IF(B123="Лікар-педіатр",IF(S127&lt;Законод!$C$19,0,(IF(AND(S127&gt;=Законод!$F$19,S127&lt;=Законод!$F$20),S127-Законод!$E$20,IF('01_Доходи'!S127&gt;=Законод!$G$19,Законод!$F$21,0)))),IF(B123="Лікар-терапевт",IF(S127&lt;Законод!$C$27,0,(IF(AND(S127&gt;=Законод!$F$27,S127&lt;=Законод!$F$28),S127-Законод!$E$28,IF('01_Доходи'!S127&gt;=Законод!$G$27,Законод!$F$29,0)))),0)))</f>
        <v>0</v>
      </c>
      <c r="T130" s="770"/>
      <c r="U130" s="750" t="s">
        <v>157</v>
      </c>
      <c r="V130" s="751"/>
      <c r="W130" s="751"/>
      <c r="X130" s="751"/>
      <c r="Y130" s="752"/>
      <c r="Z130" s="171">
        <f>IF(B123="Лікар загальної практики - сімейний лікар",IF(Z127&lt;Законод!$C$23,0,(IF(AND(Z127&gt;=Законод!$F$23,Z127&lt;=Законод!$F$24),Z127-Законод!$E$24,IF('01_Доходи'!Z127&gt;=Законод!$G$23,Законод!$F$25,0)))),IF(B123="Лікар-педіатр",IF(Z127&lt;Законод!$C$19,0,(IF(AND(Z127&gt;=Законод!$F$19,Z127&lt;=Законод!$F$20),Z127-Законод!$E$20,IF('01_Доходи'!Z127&gt;=Законод!$G$19,Законод!$F$21,0)))),IF(B123="Лікар-терапевт",IF(Z127&lt;Законод!$C$27,0,(IF(AND(Z127&gt;=Законод!$F$27,Z127&lt;=Законод!$F$28),Z127-Законод!$E$28,IF('01_Доходи'!Z127&gt;=Законод!$G$27,Законод!$F$29,0)))),0)))</f>
        <v>0</v>
      </c>
      <c r="AA130" s="770"/>
      <c r="AB130" s="750" t="s">
        <v>157</v>
      </c>
      <c r="AC130" s="751"/>
      <c r="AD130" s="751"/>
      <c r="AE130" s="751"/>
      <c r="AF130" s="752"/>
      <c r="AG130" s="171">
        <f>IF(B123="Лікар загальної практики - сімейний лікар",IF(AG127&lt;Законод!$C$23,0,(IF(AND(AG127&gt;=Законод!$F$23,AG127&lt;=Законод!$F$24),AG127-Законод!$E$24,IF('01_Доходи'!AG127&gt;=Законод!$G$23,Законод!$F$25,0)))),IF(B123="Лікар-педіатр",IF(AG127&lt;Законод!$C$19,0,(IF(AND(AG127&gt;=Законод!$F$19,AG127&lt;=Законод!$F$20),AG127-Законод!$E$20,IF('01_Доходи'!AG127&gt;=Законод!$G$19,Законод!$F$21,0)))),IF(B123="Лікар-терапевт",IF(AG127&lt;Законод!$C$27,0,(IF(AND(AG127&gt;=Законод!$F$27,AG127&lt;=Законод!$F$28),AG127-Законод!$E$28,IF('01_Доходи'!AG127&gt;=Законод!$G$27,Законод!$F$29,0)))),0)))</f>
        <v>0</v>
      </c>
      <c r="AH130" s="773"/>
      <c r="AI130" s="176"/>
      <c r="AJ130" s="764"/>
      <c r="AK130" s="767"/>
      <c r="AL130" s="767"/>
      <c r="AM130" s="799"/>
      <c r="AN130" s="544">
        <f>IF(B123="Лікар загальної практики - сімейний лікар",L130*Законод!$F$30,IF(B123="Лікар-педіатр",L130*Законод!$F$30,IF(B123="Лікар-терапевт",L130*Законод!$F$30,0)))</f>
        <v>0</v>
      </c>
      <c r="AO130" s="544">
        <f>IF(B123="Лікар загальної практики - сімейний лікар",S130*Законод!$F$47,IF(B123="Лікар-педіатр",S130*Законод!$F$47,IF(B123="Лікар-терапевт",S130*Законод!$F$47,0)))</f>
        <v>0</v>
      </c>
      <c r="AP130" s="544">
        <f>IF(B123="Лікар загальної практики - сімейний лікар",Z130*Законод!$F$64,IF(B123="Лікар-педіатр",Z130*Законод!$F$64,IF(B123="Лікар-терапевт",Z130*Законод!$F$64,0)))</f>
        <v>0</v>
      </c>
      <c r="AQ130" s="544">
        <f>IF(B123="Лікар загальної практики - сімейний лікар",AG130*Законод!$F$81,IF(B123="Лікар-педіатр",AG130*Законод!$F$81,IF(B123="Лікар-терапевт",AG130*Законод!$F$81,0)))</f>
        <v>0</v>
      </c>
      <c r="AR130" s="185">
        <f>SUM(AN130:AQ130)</f>
        <v>0</v>
      </c>
    </row>
    <row r="131" spans="1:44" s="166" customFormat="1" ht="30" customHeight="1" x14ac:dyDescent="0.3">
      <c r="A131" s="172"/>
      <c r="B131" s="781"/>
      <c r="C131" s="784"/>
      <c r="D131" s="787"/>
      <c r="E131" s="790"/>
      <c r="F131" s="186" t="str">
        <f>IF(B123="Лікар-педіатр",Законод!$G$18,IF(B123="Лікар загальної практики - сімейний лікар",Законод!$G$22,IF(B123="Лікар-терапевт",Законод!$G$26,"х")))</f>
        <v>х</v>
      </c>
      <c r="G131" s="750" t="s">
        <v>157</v>
      </c>
      <c r="H131" s="751"/>
      <c r="I131" s="751"/>
      <c r="J131" s="751"/>
      <c r="K131" s="752"/>
      <c r="L131" s="171">
        <f>IF(B123="Лікар загальної практики - сімейний лікар",IF(L127&lt;Законод!$C$23,0,(IF(AND(L127&gt;=Законод!$G$23,L127&lt;=Законод!$G$24),L127-Законод!$F$24,IF('01_Доходи'!L127&gt;=Законод!$H$23,Законод!$G$25,0)))),IF(B123="Лікар-педіатр",IF(L127&lt;Законод!$C$19,0,(IF(AND(L127&gt;=Законод!$G$19,L127&lt;=Законод!$G$20),L127-Законод!$F$20,IF('01_Доходи'!L127&gt;=Законод!$H$19,Законод!$G$21,0)))),IF(B123="Лікар-терапевт",IF(L127&lt;Законод!$C$27,0,(IF(AND(L127&gt;=Законод!$G$27,L127&lt;=Законод!$G$28),L127-Законод!$F$28,IF('01_Доходи'!L127&gt;=Законод!$H$27,Законод!$G$29,0)))),0)))</f>
        <v>0</v>
      </c>
      <c r="M131" s="770"/>
      <c r="N131" s="750" t="s">
        <v>157</v>
      </c>
      <c r="O131" s="751"/>
      <c r="P131" s="751"/>
      <c r="Q131" s="751"/>
      <c r="R131" s="752"/>
      <c r="S131" s="171">
        <f>IF(B123="Лікар загальної практики - сімейний лікар",IF(S127&lt;Законод!$C$23,0,(IF(AND(S127&gt;=Законод!$G$23,S127&lt;=Законод!$G$24),S127-Законод!$F$24,IF('01_Доходи'!S127&gt;=Законод!$H$23,Законод!$G$25,0)))),IF(B123="Лікар-педіатр",IF(S127&lt;Законод!$C$19,0,(IF(AND(S127&gt;=Законод!$G$19,S127&lt;=Законод!$G$20),S127-Законод!$F$20,IF('01_Доходи'!S127&gt;=Законод!$H$19,Законод!$G$21,0)))),IF(B123="Лікар-терапевт",IF(S127&lt;Законод!$C$27,0,(IF(AND(S127&gt;=Законод!$G$27,S127&lt;=Законод!$G$28),S127-Законод!$F$28,IF('01_Доходи'!S127&gt;=Законод!$H$27,Законод!$G$29,0)))),0)))</f>
        <v>0</v>
      </c>
      <c r="T131" s="770"/>
      <c r="U131" s="750" t="s">
        <v>157</v>
      </c>
      <c r="V131" s="751"/>
      <c r="W131" s="751"/>
      <c r="X131" s="751"/>
      <c r="Y131" s="752"/>
      <c r="Z131" s="171">
        <f>IF(B123="Лікар загальної практики - сімейний лікар",IF(Z127&lt;Законод!$C$23,0,(IF(AND(Z127&gt;=Законод!$G$23,Z127&lt;=Законод!$G$24),Z127-Законод!$F$24,IF('01_Доходи'!Z127&gt;=Законод!$H$23,Законод!$G$25,0)))),IF(B123="Лікар-педіатр",IF(Z127&lt;Законод!$C$19,0,(IF(AND(Z127&gt;=Законод!$G$19,Z127&lt;=Законод!$G$20),Z127-Законод!$F$20,IF('01_Доходи'!Z127&gt;=Законод!$H$19,Законод!$G$21,0)))),IF(B123="Лікар-терапевт",IF(Z127&lt;Законод!$C$27,0,(IF(AND(Z127&gt;=Законод!$G$27,Z127&lt;=Законод!$G$28),Z127-Законод!$F$28,IF('01_Доходи'!Z127&gt;=Законод!$H$27,Законод!$G$29,0)))),0)))</f>
        <v>0</v>
      </c>
      <c r="AA131" s="770"/>
      <c r="AB131" s="750" t="s">
        <v>157</v>
      </c>
      <c r="AC131" s="751"/>
      <c r="AD131" s="751"/>
      <c r="AE131" s="751"/>
      <c r="AF131" s="752"/>
      <c r="AG131" s="171">
        <f>IF(B123="Лікар загальної практики - сімейний лікар",IF(AG127&lt;Законод!$C$23,0,(IF(AND(AG127&gt;=Законод!$G$23,AG127&lt;=Законод!$G$24),AG127-Законод!$F$24,IF('01_Доходи'!AG127&gt;=Законод!$H$23,Законод!$G$25,0)))),IF(B123="Лікар-педіатр",IF(AG127&lt;Законод!$C$19,0,(IF(AND(AG127&gt;=Законод!$G$19,AG127&lt;=Законод!$G$20),AG127-Законод!$F$20,IF('01_Доходи'!AG127&gt;=Законод!$H$19,Законод!$G$21,0)))),IF(B123="Лікар-терапевт",IF(AG127&lt;Законод!$C$27,0,(IF(AND(AG127&gt;=Законод!$G$27,AG127&lt;=Законод!$G$28),AG127-Законод!$F$28,IF('01_Доходи'!AG127&gt;=Законод!$H$27,Законод!$G$29,0)))),0)))</f>
        <v>0</v>
      </c>
      <c r="AH131" s="773"/>
      <c r="AI131" s="176"/>
      <c r="AJ131" s="764"/>
      <c r="AK131" s="767"/>
      <c r="AL131" s="767"/>
      <c r="AM131" s="799"/>
      <c r="AN131" s="544">
        <f>IF(B123="Лікар загальної практики - сімейний лікар",L131*Законод!$G$39,IF(B123="Лікар-педіатр",L131*Законод!$G$30,IF(B123="Лікар-терапевт",L131*Законод!$G$30,0)))</f>
        <v>0</v>
      </c>
      <c r="AO131" s="544">
        <f>IF(B123="Лікар загальної практики - сімейний лікар",S131*Законод!$G$47,IF(B123="Лікар-педіатр",S131*Законод!$G$47,IF(B123="Лікар-терапевт",S131*Законод!$G$47,0)))</f>
        <v>0</v>
      </c>
      <c r="AP131" s="544">
        <f>IF(B123="Лікар загальної практики - сімейний лікар",Z131*Законод!$G$64,IF(B123="Лікар-педіатр",Z131*Законод!$G$64,IF(B123="Лікар-терапевт",Z131*Законод!$G$64,0)))</f>
        <v>0</v>
      </c>
      <c r="AQ131" s="544">
        <f>IF(B123="Лікар загальної практики - сімейний лікар",AG131*Законод!$G$81,IF(B123="Лікар-педіатр",AG131*Законод!$G$81,IF(B123="Лікар-терапевт",AG131*Законод!$G$81,0)))</f>
        <v>0</v>
      </c>
      <c r="AR131" s="185">
        <f t="shared" ref="AR131" si="14">SUM(AN131:AQ131)</f>
        <v>0</v>
      </c>
    </row>
    <row r="132" spans="1:44" s="67" customFormat="1" ht="28.15" customHeight="1" x14ac:dyDescent="0.25">
      <c r="A132" s="172"/>
      <c r="B132" s="781"/>
      <c r="C132" s="784"/>
      <c r="D132" s="787"/>
      <c r="E132" s="790"/>
      <c r="F132" s="186" t="str">
        <f>IF(B123="Лікар-педіатр",Законод!$H$18,IF(B123="Лікар загальної практики - сімейний лікар",Законод!$H$22,IF(B123="Лікар-терапевт",Законод!$H$26,"х")))</f>
        <v>х</v>
      </c>
      <c r="G132" s="750" t="s">
        <v>157</v>
      </c>
      <c r="H132" s="751"/>
      <c r="I132" s="751"/>
      <c r="J132" s="751"/>
      <c r="K132" s="752"/>
      <c r="L132" s="171">
        <f>IF(B123="Лікар загальної практики - сімейний лікар",IF(L127&lt;Законод!$C$23,0,(IF(AND(L127&gt;=Законод!$H$23,L127&lt;=Законод!$H$24),L127-Законод!$G$24,IF('01_Доходи'!L127&gt;=Законод!$I$23,Законод!$H$25,0)))),IF(B123="Лікар-педіатр",IF(L127&lt;Законод!$C$19,0,(IF(AND(L127&gt;=Законод!$H$19,L127&lt;=Законод!$H$20),L127-Законод!$G$20,IF('01_Доходи'!L127&gt;=Законод!$I$19,Законод!$H$21,0)))),IF(B123="Лікар-терапевт",IF(L127&lt;Законод!$C$27,0,(IF(AND(L127&gt;=Законод!$H$27,L127&lt;=Законод!$H$28),L127-Законод!$G$28,IF(L127&gt;=Законод!$I$27,Законод!$H$29,0)))),0)))</f>
        <v>0</v>
      </c>
      <c r="M132" s="770"/>
      <c r="N132" s="750" t="s">
        <v>157</v>
      </c>
      <c r="O132" s="751"/>
      <c r="P132" s="751"/>
      <c r="Q132" s="751"/>
      <c r="R132" s="752"/>
      <c r="S132" s="171">
        <f>IF(B123="Лікар загальної практики - сімейний лікар",IF(S127&lt;Законод!$C$23,0,(IF(AND(S127&gt;=Законод!$H$23,S127&lt;=Законод!$H$24),S127-Законод!$G$24,IF('01_Доходи'!S127&gt;=Законод!$I$23,Законод!$H$25,0)))),IF(B123="Лікар-педіатр",IF(S127&lt;Законод!$C$19,0,(IF(AND(S127&gt;=Законод!$H$19,S127&lt;=Законод!$H$20),S127-Законод!$G$20,IF('01_Доходи'!S127&gt;=Законод!$I$19,Законод!$H$21,0)))),IF(B123="Лікар-терапевт",IF(S127&lt;Законод!$C$27,0,(IF(AND(S127&gt;=Законод!$H$27,S127&lt;=Законод!$H$28),S127-Законод!$G$28,IF(S127&gt;=Законод!$I$27,Законод!$H$29,0)))),0)))</f>
        <v>0</v>
      </c>
      <c r="T132" s="770"/>
      <c r="U132" s="750" t="s">
        <v>157</v>
      </c>
      <c r="V132" s="751"/>
      <c r="W132" s="751"/>
      <c r="X132" s="751"/>
      <c r="Y132" s="752"/>
      <c r="Z132" s="171">
        <f>IF(B123="Лікар загальної практики - сімейний лікар",IF(Z127&lt;Законод!$C$23,0,(IF(AND(Z127&gt;=Законод!$H$23,Z127&lt;=Законод!$H$24),Z127-Законод!$G$24,IF('01_Доходи'!Z127&gt;=Законод!$I$23,Законод!$H$25,0)))),IF(B123="Лікар-педіатр",IF(Z127&lt;Законод!$C$19,0,(IF(AND(Z127&gt;=Законод!$H$19,Z127&lt;=Законод!$H$20),Z127-Законод!$G$20,IF('01_Доходи'!Z127&gt;=Законод!$I$19,Законод!$H$21,0)))),IF(B123="Лікар-терапевт",IF(Z127&lt;Законод!$C$27,0,(IF(AND(Z127&gt;=Законод!$H$27,Z127&lt;=Законод!$H$28),Z127-Законод!$G$28,IF(Z127&gt;=Законод!$I$27,Законод!$H$29,0)))),0)))</f>
        <v>0</v>
      </c>
      <c r="AA132" s="770"/>
      <c r="AB132" s="750" t="s">
        <v>157</v>
      </c>
      <c r="AC132" s="751"/>
      <c r="AD132" s="751"/>
      <c r="AE132" s="751"/>
      <c r="AF132" s="752"/>
      <c r="AG132" s="171">
        <f>IF(B123="Лікар загальної практики - сімейний лікар",IF(AG127&lt;Законод!$C$23,0,(IF(AND(AG127&gt;=Законод!$H$23,AG127&lt;=Законод!$H$24),AG127-Законод!$G$24,IF('01_Доходи'!AG127&gt;=Законод!$I$23,Законод!$H$25,0)))),IF(B123="Лікар-педіатр",IF(AG127&lt;Законод!$C$19,0,(IF(AND(AG127&gt;=Законод!$H$19,AG127&lt;=Законод!$H$20),AG127-Законод!$G$20,IF('01_Доходи'!AG127&gt;=Законод!$I$19,Законод!$H$21,0)))),IF(B123="Лікар-терапевт",IF(AG127&lt;Законод!$C$27,0,(IF(AND(AG127&gt;=Законод!$H$27,AG127&lt;=Законод!$H$28),AG127-Законод!$G$28,IF(AG127&gt;=Законод!$I$27,Законод!$H$29,0)))),0)))</f>
        <v>0</v>
      </c>
      <c r="AH132" s="773"/>
      <c r="AI132" s="176"/>
      <c r="AJ132" s="764"/>
      <c r="AK132" s="767"/>
      <c r="AL132" s="767"/>
      <c r="AM132" s="799"/>
      <c r="AN132" s="544">
        <f>IF(B123="Лікар загальної практики - сімейний лікар",L132*Законод!$H$30,IF(B123="Лікар-педіатр",L132*Законод!$H$30,IF(B123="Лікар-терапевт",L132*Законод!$H$30,0)))</f>
        <v>0</v>
      </c>
      <c r="AO132" s="544">
        <f>IF(B123="Лікар загальної практики - сімейний лікар",S132*Законод!$H$47,IF(B123="Лікар-педіатр",S132*Законод!$H$47,IF(B123="Лікар-терапевт",S132*Законод!$H$47,0)))</f>
        <v>0</v>
      </c>
      <c r="AP132" s="544">
        <f>IF(B123="Лікар загальної практики - сімейний лікар",Z132*Законод!$H$64,IF(B123="Лікар-педіатр",Z132*Законод!$H$64,IF(B123="Лікар-терапевт",Z132*Законод!$H$64,0)))</f>
        <v>0</v>
      </c>
      <c r="AQ132" s="544">
        <f>IF(B123="Лікар загальної практики - сімейний лікар",AG132*Законод!$H$81,IF(B123="Лікар-педіатр",AG132*Законод!$H$81,IF(B123="Лікар-терапевт",AG132*Законод!$H$81,0)))</f>
        <v>0</v>
      </c>
      <c r="AR132" s="185">
        <f>SUM(AN132:AQ132)</f>
        <v>0</v>
      </c>
    </row>
    <row r="133" spans="1:44" s="103" customFormat="1" ht="31.15" customHeight="1" x14ac:dyDescent="0.25">
      <c r="A133" s="172"/>
      <c r="B133" s="781"/>
      <c r="C133" s="784"/>
      <c r="D133" s="787"/>
      <c r="E133" s="790"/>
      <c r="F133" s="186" t="str">
        <f>IF(B123="Лікар-педіатр",Законод!$I$18,IF(B123="Лікар загальної практики - сімейний лікар",Законод!$I$22,IF(B123="Лікар-терапевт",Законод!$I$26,"х")))</f>
        <v>х</v>
      </c>
      <c r="G133" s="750" t="s">
        <v>157</v>
      </c>
      <c r="H133" s="751"/>
      <c r="I133" s="751"/>
      <c r="J133" s="751"/>
      <c r="K133" s="752"/>
      <c r="L133" s="171">
        <f>IF(B123="Лікар загальної практики - сімейний лікар",IF(L127&lt;Законод!$C$23,0,(IF(AND(L127&gt;=Законод!$I$23,L127&lt;=Законод!$I$24),L127-Законод!$H$24,IF('01_Доходи'!L127&gt;=Законод!$I$23,Законод!$I$25,0)))),IF(B123="Лікар-педіатр",IF(L127&lt;Законод!$C$19,0,(IF(AND(L127&gt;=Законод!$I$19,L127&lt;=Законод!$I$20),L127-Законод!$H$20,IF('01_Доходи'!L127&gt;=Законод!$I$19,Законод!$H$21,0)))),IF(B123="Лікар-терапевт",IF(L127&lt;Законод!$C$27,0,(IF(AND(L127&gt;=Законод!$I$27,L127&lt;=Законод!$I$28),L127-Законод!$H$28,IF('01_Доходи'!L127&gt;=Законод!$I$27,Законод!$H$29,0)))),0)))</f>
        <v>0</v>
      </c>
      <c r="M133" s="770"/>
      <c r="N133" s="750" t="s">
        <v>157</v>
      </c>
      <c r="O133" s="751"/>
      <c r="P133" s="751"/>
      <c r="Q133" s="751"/>
      <c r="R133" s="752"/>
      <c r="S133" s="171">
        <f>IF(B123="Лікар загальної практики - сімейний лікар",IF(S127&lt;Законод!$C$23,0,(IF(AND(S127&gt;=Законод!$I$23,S127&lt;=Законод!$I$24),S127-Законод!$H$24,IF('01_Доходи'!S127&gt;=Законод!$I$23,Законод!$I$25,0)))),IF(B123="Лікар-педіатр",IF(S127&lt;Законод!$C$19,0,(IF(AND(S127&gt;=Законод!$I$19,S127&lt;=Законод!$I$20),S127-Законод!$H$20,IF('01_Доходи'!S127&gt;=Законод!$I$19,Законод!$H$21,0)))),IF(B123="Лікар-терапевт",IF(S127&lt;Законод!$C$27,0,(IF(AND(S127&gt;=Законод!$I$27,S127&lt;=Законод!$I$28),S127-Законод!$H$28,IF('01_Доходи'!S127&gt;=Законод!$I$27,Законод!$H$29,0)))),0)))</f>
        <v>0</v>
      </c>
      <c r="T133" s="770"/>
      <c r="U133" s="750" t="s">
        <v>157</v>
      </c>
      <c r="V133" s="751"/>
      <c r="W133" s="751"/>
      <c r="X133" s="751"/>
      <c r="Y133" s="752"/>
      <c r="Z133" s="171">
        <f>IF(B123="Лікар загальної практики - сімейний лікар",IF(Z127&lt;Законод!$C$23,0,(IF(AND(Z127&gt;=Законод!$I$23,Z127&lt;=Законод!$I$24),Z127-Законод!$H$24,IF('01_Доходи'!Z127&gt;=Законод!$I$23,Законод!$I$25,0)))),IF(B123="Лікар-педіатр",IF(Z127&lt;Законод!$C$19,0,(IF(AND(Z127&gt;=Законод!$I$19,Z127&lt;=Законод!$I$20),Z127-Законод!$H$20,IF('01_Доходи'!Z127&gt;=Законод!$I$19,Законод!$H$21,0)))),IF(B123="Лікар-терапевт",IF(Z127&lt;Законод!$C$27,0,(IF(AND(Z127&gt;=Законод!$I$27,Z127&lt;=Законод!$I$28),Z127-Законод!$H$28,IF('01_Доходи'!Z127&gt;=Законод!$I$27,Законод!$H$29,0)))),0)))</f>
        <v>0</v>
      </c>
      <c r="AA133" s="770"/>
      <c r="AB133" s="750" t="s">
        <v>157</v>
      </c>
      <c r="AC133" s="751"/>
      <c r="AD133" s="751"/>
      <c r="AE133" s="751"/>
      <c r="AF133" s="752"/>
      <c r="AG133" s="171">
        <f>IF(B123="Лікар загальної практики - сімейний лікар",IF(AG127&lt;Законод!$C$23,0,(IF(AND(AG127&gt;=Законод!$I$23,AG127&lt;=Законод!$I$24),AG127-Законод!$H$24,IF('01_Доходи'!AG127&gt;=Законод!$I$23,Законод!$I$25,0)))),IF(B123="Лікар-педіатр",IF(AG127&lt;Законод!$C$19,0,(IF(AND(AG127&gt;=Законод!$I$19,AG127&lt;=Законод!$I$20),AG127-Законод!$H$20,IF('01_Доходи'!AG127&gt;=Законод!$I$19,Законод!$H$21,0)))),IF(B123="Лікар-терапевт",IF(AG127&lt;Законод!$C$27,0,(IF(AND(AG127&gt;=Законод!$I$27,AG127&lt;=Законод!$I$28),AG127-Законод!$H$28,IF('01_Доходи'!AG127&gt;=Законод!$I$27,Законод!$H$29,0)))),0)))</f>
        <v>0</v>
      </c>
      <c r="AH133" s="773"/>
      <c r="AI133" s="176"/>
      <c r="AJ133" s="764"/>
      <c r="AK133" s="767"/>
      <c r="AL133" s="767"/>
      <c r="AM133" s="799"/>
      <c r="AN133" s="544">
        <f>IF(B123="Лікар загальної практики - сімейний лікар",L133*Законод!$I$30,IF(B123="Лікар-педіатр",L133*Законод!$I$30,IF(B123="Лікар-терапевт",L133*Законод!$I$30,0)))</f>
        <v>0</v>
      </c>
      <c r="AO133" s="544">
        <f>IF(B123="Лікар загальної практики - сімейний лікар",S133*Законод!$I$47,IF(B123="Лікар-педіатр",S133*Законод!$I$47,IF(B123="Лікар-терапевт",S133*Законод!$I$47,0)))</f>
        <v>0</v>
      </c>
      <c r="AP133" s="544">
        <f>IF(B123="Лікар загальної практики - сімейний лікар",Z133*Законод!$I$64,IF(B123="Лікар-педіатр",Z133*Законод!$I$64,IF(B123="Лікар-терапевт",Z133*Законод!$I$64,0)))</f>
        <v>0</v>
      </c>
      <c r="AQ133" s="544">
        <f>IF(B123="Лікар загальної практики - сімейний лікар",AG133*Законод!$I$81,IF(B123="Лікар-педіатр",AG133*Законод!$I$81,IF(B123="Лікар-терапевт",AG133*Законод!$I$81,0)))</f>
        <v>0</v>
      </c>
      <c r="AR133" s="185">
        <f>SUM(AN133:AQ133)</f>
        <v>0</v>
      </c>
    </row>
    <row r="134" spans="1:44" s="67" customFormat="1" ht="31.9" customHeight="1" thickBot="1" x14ac:dyDescent="0.3">
      <c r="A134" s="187"/>
      <c r="B134" s="782"/>
      <c r="C134" s="785"/>
      <c r="D134" s="788"/>
      <c r="E134" s="791"/>
      <c r="F134" s="660" t="str">
        <f>IF(B123="Лікар-педіатр",Законод!$J$18,IF(B123="Лікар загальної практики - сімейний лікар",Законод!$J$22,IF(B123="Лікар-терапевт",Законод!$J$22,"х")))</f>
        <v>х</v>
      </c>
      <c r="G134" s="747" t="s">
        <v>157</v>
      </c>
      <c r="H134" s="748"/>
      <c r="I134" s="748"/>
      <c r="J134" s="748"/>
      <c r="K134" s="749"/>
      <c r="L134" s="171">
        <f>IF(B123="Лікар загальної практики - сімейний лікар",IF(L127&gt;=Законод!$J$23,'01_Доходи'!L127-('01_Доходи'!L128+'01_Доходи'!L129+'01_Доходи'!L130+'01_Доходи'!L131+'01_Доходи'!L132+'01_Доходи'!L133),0),IF(B123="Лікар-педіатр",IF(L127&gt;=Законод!$J$19,'01_Доходи'!L127-('01_Доходи'!L128+'01_Доходи'!L129+'01_Доходи'!L130+'01_Доходи'!L131+'01_Доходи'!L132+'01_Доходи'!L133),0),IF(B123="Лікар-терапевт",IF('01_Доходи'!L127&gt;=Законод!$J$27,L127-Законод!$I$28,0),0)))</f>
        <v>0</v>
      </c>
      <c r="M134" s="771"/>
      <c r="N134" s="747" t="s">
        <v>157</v>
      </c>
      <c r="O134" s="748"/>
      <c r="P134" s="748"/>
      <c r="Q134" s="748"/>
      <c r="R134" s="749"/>
      <c r="S134" s="171">
        <f>IF(B123="Лікар загальної практики - сімейний лікар",IF(S127&gt;=Законод!$J$23,'01_Доходи'!S127-('01_Доходи'!S128+'01_Доходи'!S129+'01_Доходи'!S130+'01_Доходи'!S131+'01_Доходи'!S132+'01_Доходи'!S133),0),IF(B123="Лікар-педіатр",IF(S127&gt;=Законод!$J$19,'01_Доходи'!S127-('01_Доходи'!S128+'01_Доходи'!S129+'01_Доходи'!S130+'01_Доходи'!S131+'01_Доходи'!S132+'01_Доходи'!S133),0),IF(B123="Лікар-терапевт",IF('01_Доходи'!S127&gt;=Законод!$J$27,S127-Законод!$I$28,0),0)))</f>
        <v>0</v>
      </c>
      <c r="T134" s="771"/>
      <c r="U134" s="747" t="s">
        <v>157</v>
      </c>
      <c r="V134" s="748"/>
      <c r="W134" s="748"/>
      <c r="X134" s="748"/>
      <c r="Y134" s="749"/>
      <c r="Z134" s="171">
        <f>IF(B123="Лікар загальної практики - сімейний лікар",IF(Z127&gt;=Законод!$J$23,'01_Доходи'!Z127-('01_Доходи'!Z128+'01_Доходи'!Z129+'01_Доходи'!Z130+'01_Доходи'!Z131+'01_Доходи'!Z132+'01_Доходи'!Z133),0),IF(B123="Лікар-педіатр",IF(Z127&gt;=Законод!$J$19,'01_Доходи'!Z127-('01_Доходи'!Z128+'01_Доходи'!Z129+'01_Доходи'!Z130+'01_Доходи'!Z131+'01_Доходи'!Z132+'01_Доходи'!Z133),0),IF(B123="Лікар-терапевт",IF('01_Доходи'!Z127&gt;=Законод!$J$27,Z127-Законод!$I$28,0),0)))</f>
        <v>0</v>
      </c>
      <c r="AA134" s="771"/>
      <c r="AB134" s="747" t="s">
        <v>157</v>
      </c>
      <c r="AC134" s="748"/>
      <c r="AD134" s="748"/>
      <c r="AE134" s="748"/>
      <c r="AF134" s="749"/>
      <c r="AG134" s="171">
        <f>IF(B123="Лікар загальної практики - сімейний лікар",IF(AG127&gt;=Законод!$J$23,'01_Доходи'!AG127-('01_Доходи'!AG128+'01_Доходи'!AG129+'01_Доходи'!AG130+'01_Доходи'!AG131+'01_Доходи'!AG132+'01_Доходи'!AG133),0),IF(B123="Лікар-педіатр",IF(AG127&gt;=Законод!$J$19,'01_Доходи'!AG127-('01_Доходи'!AG128+'01_Доходи'!AG129+'01_Доходи'!AG130+'01_Доходи'!AG131+'01_Доходи'!AG132+'01_Доходи'!AG133),0),IF(B123="Лікар-терапевт",IF('01_Доходи'!AG127&gt;=Законод!$J$27,AG127-Законод!$I$28,0),0)))</f>
        <v>0</v>
      </c>
      <c r="AH134" s="774"/>
      <c r="AI134" s="188"/>
      <c r="AJ134" s="765"/>
      <c r="AK134" s="768"/>
      <c r="AL134" s="768"/>
      <c r="AM134" s="800"/>
      <c r="AN134" s="661">
        <f>IF(B123="Лікар загальної практики - сімейний лікар",L134*Законод!$J$30,IF(B123="Лікар-педіатр",L134*Законод!$J$30,IF(B123="Лікар-терапевт",L134*Законод!$J$30,0)))</f>
        <v>0</v>
      </c>
      <c r="AO134" s="661">
        <f>IF(B123="Лікар загальної практики - сімейний лікар",S134*Законод!$J$47,IF(B123="Лікар-педіатр",S134*Законод!$J$47,IF(B123="Лікар-терапевт",S134*Законод!$J$47,0)))</f>
        <v>0</v>
      </c>
      <c r="AP134" s="661">
        <f>IF(B123="Лікар загальної практики - сімейний лікар",S134*Законод!$J$64,IF(B123="Лікар-педіатр",S134*Законод!$J$64,IF(B123="Лікар-терапевт",S134*Законод!$J$64,0)))</f>
        <v>0</v>
      </c>
      <c r="AQ134" s="661">
        <f>IF(B123="Лікар загальної практики - сімейний лікар",AG134*Законод!$J$81,IF(B123="Лікар-педіатр",AG134*Законод!$J$81,IF(B123="Лікар-терапевт",AG134*Законод!$J$81,0)))</f>
        <v>0</v>
      </c>
      <c r="AR134" s="662">
        <f t="shared" ref="AR134" si="15">SUM(AN134:AQ134)</f>
        <v>0</v>
      </c>
    </row>
    <row r="135" spans="1:44" s="67" customFormat="1" ht="45" customHeight="1" thickBot="1" x14ac:dyDescent="0.3">
      <c r="A135" s="190"/>
      <c r="B135" s="191"/>
      <c r="C135" s="192"/>
      <c r="D135" s="193"/>
      <c r="E135" s="193"/>
      <c r="F135" s="194"/>
      <c r="G135" s="195"/>
      <c r="H135" s="195"/>
      <c r="I135" s="195"/>
      <c r="J135" s="195"/>
      <c r="K135" s="195"/>
      <c r="L135" s="196"/>
      <c r="M135" s="197"/>
      <c r="N135" s="195"/>
      <c r="O135" s="195"/>
      <c r="P135" s="195"/>
      <c r="Q135" s="195"/>
      <c r="R135" s="195"/>
      <c r="S135" s="196"/>
      <c r="T135" s="197"/>
      <c r="U135" s="195"/>
      <c r="V135" s="195"/>
      <c r="W135" s="195"/>
      <c r="X135" s="195"/>
      <c r="Y135" s="195"/>
      <c r="Z135" s="198"/>
      <c r="AA135" s="197"/>
      <c r="AB135" s="195"/>
      <c r="AC135" s="195"/>
      <c r="AD135" s="195"/>
      <c r="AE135" s="195"/>
      <c r="AF135" s="195"/>
      <c r="AG135" s="198"/>
      <c r="AH135" s="197"/>
      <c r="AI135" s="199"/>
      <c r="AJ135" s="200"/>
      <c r="AK135" s="200"/>
      <c r="AL135" s="200"/>
      <c r="AM135" s="201"/>
      <c r="AN135" s="202"/>
      <c r="AO135" s="202"/>
      <c r="AP135" s="202"/>
      <c r="AQ135" s="202"/>
      <c r="AR135" s="203"/>
    </row>
    <row r="136" spans="1:44" s="67" customFormat="1" ht="18" customHeight="1" x14ac:dyDescent="0.25">
      <c r="A136" s="169">
        <f>A123+1</f>
        <v>9</v>
      </c>
      <c r="B136" s="780"/>
      <c r="C136" s="783"/>
      <c r="D136" s="786"/>
      <c r="E136" s="789"/>
      <c r="F136" s="170" t="s">
        <v>431</v>
      </c>
      <c r="G136" s="171">
        <f>IFERROR(IF(B136="Лікар-педіатр",G138/L138*L136,IF(B136="Лікар-терапевт","х",IF(B136="Лікар загальної практики - сімейний лікар",G138/L138*L136,0))),0)</f>
        <v>0</v>
      </c>
      <c r="H136" s="171">
        <f>IFERROR(IF(B136="Лікар-педіатр",H138/L138*L136,IF(B136="Лікар-терапевт","х",IF(B136="Лікар загальної практики - сімейний лікар",H138/L138*L136,0))),0)</f>
        <v>0</v>
      </c>
      <c r="I136" s="171">
        <f>IFERROR(IF(B136="Лікар-педіатр","x",IF(B136="Лікар-терапевт",I138/L138*L136,IF(B136="Лікар загальної практики - сімейний лікар",I138/L138*L136,0))),0)</f>
        <v>0</v>
      </c>
      <c r="J136" s="171">
        <f>IFERROR(IF(B136="Лікар-педіатр","x",IF(B136="Лікар-терапевт",J138/L138*L136,IF(B136="Лікар загальної практики - сімейний лікар",J138/L138*L136,0))),0)</f>
        <v>0</v>
      </c>
      <c r="K136" s="171">
        <f>IFERROR(IF(B136="Лікар-педіатр","x",IF(B136="Лікар-терапевт",K139*L136,IF(B136="Лікар загальної практики - сімейний лікар",K139*L136,0))),0)</f>
        <v>0</v>
      </c>
      <c r="L136" s="472"/>
      <c r="M136" s="769"/>
      <c r="N136" s="171">
        <f>IFERROR(IF(B136="Лікар-педіатр",N138/S138*S136,IF(B136="Лікар-терапевт","х",IF(B136="Лікар загальної практики - сімейний лікар",N138/S138*S136,0))),0)</f>
        <v>0</v>
      </c>
      <c r="O136" s="171">
        <f>IFERROR(IF(B136="Лікар-педіатр",O138/S138*S136,IF(B136="Лікар-терапевт","х",IF(B136="Лікар загальної практики - сімейний лікар",O138/S138*S136,0))),0)</f>
        <v>0</v>
      </c>
      <c r="P136" s="171">
        <f>IFERROR(IF(B136="Лікар-педіатр","x",IF(B136="Лікар-терапевт",P138/S138*S136,IF(B136="Лікар загальної практики - сімейний лікар",P138/S138*S136,0))),0)</f>
        <v>0</v>
      </c>
      <c r="Q136" s="171">
        <f>IFERROR(IF(B136="Лікар-педіатр","x",IF(B136="Лікар-терапевт",Q138/S138*S136,IF(B136="Лікар загальної практики - сімейний лікар",Q138/S138*S136,0))),0)</f>
        <v>0</v>
      </c>
      <c r="R136" s="171">
        <f>IFERROR(IF(B136="Лікар-педіатр","x",IF(B136="Лікар-терапевт",R139*S136,IF(B136="Лікар загальної практики - сімейний лікар",R139*S136,0))),0)</f>
        <v>0</v>
      </c>
      <c r="S136" s="472"/>
      <c r="T136" s="769"/>
      <c r="U136" s="171">
        <f>IFERROR(IF(B136="Лікар-педіатр",U138/Z138*Z136,IF(B136="Лікар-терапевт","х",IF(B136="Лікар загальної практики - сімейний лікар",U138/Z138*Z136,0))),0)</f>
        <v>0</v>
      </c>
      <c r="V136" s="171">
        <f>IFERROR(IF(B136="Лікар-педіатр",V138/Z138*Z136,IF(B136="Лікар-терапевт","х",IF(B136="Лікар загальної практики - сімейний лікар",V138/Z138*Z136,0))),0)</f>
        <v>0</v>
      </c>
      <c r="W136" s="171">
        <f>IFERROR(IF(B136="Лікар-педіатр","x",IF(B136="Лікар-терапевт",W138/Z138*Z136,IF(B136="Лікар загальної практики - сімейний лікар",W138/Z138*Z136,0))),0)</f>
        <v>0</v>
      </c>
      <c r="X136" s="171">
        <f>IFERROR(IF(B136="Лікар-педіатр","x",IF(B136="Лікар-терапевт",X138/Z138*Z136,IF(B136="Лікар загальної практики - сімейний лікар",X138/Z138*Z136,0))),0)</f>
        <v>0</v>
      </c>
      <c r="Y136" s="171">
        <f>IFERROR(IF(B136="Лікар-педіатр","x",IF(B136="Лікар-терапевт",Y139*Z136,IF(B136="Лікар загальної практики - сімейний лікар",Y139*Z136,0))),0)</f>
        <v>0</v>
      </c>
      <c r="Z136" s="472"/>
      <c r="AA136" s="769"/>
      <c r="AB136" s="171">
        <f>IFERROR(IF(B136="Лікар-педіатр",AB138/AG138*AG136,IF(B136="Лікар-терапевт","х",IF(B136="Лікар загальної практики - сімейний лікар",AB138/AG138*AG136,0))),0)</f>
        <v>0</v>
      </c>
      <c r="AC136" s="171">
        <f>IFERROR(IF(B136="Лікар-педіатр",AC138/AG138*AG136,IF(B136="Лікар-терапевт","х",IF(B136="Лікар загальної практики - сімейний лікар",AC138/AG138*AG136,0))),0)</f>
        <v>0</v>
      </c>
      <c r="AD136" s="171">
        <f>IFERROR(IF(B136="Лікар-педіатр","x",IF(B136="Лікар-терапевт",AD138/AG138*AG136,IF(B136="Лікар загальної практики - сімейний лікар",AD138/AG138*AG136,0))),0)</f>
        <v>0</v>
      </c>
      <c r="AE136" s="171">
        <f>IFERROR(IF(B136="Лікар-педіатр","x",IF(B136="Лікар-терапевт",AE138/AG138*AG136,IF(B136="Лікар загальної практики - сімейний лікар",AE138/AG138*AG136,0))),0)</f>
        <v>0</v>
      </c>
      <c r="AF136" s="171">
        <f>IFERROR(IF(B136="Лікар-педіатр","x",IF(B136="Лікар-терапевт",AF139*AG136,IF(B136="Лікар загальної практики - сімейний лікар",AF139*AG136,0))),0)</f>
        <v>0</v>
      </c>
      <c r="AG136" s="472"/>
      <c r="AH136" s="772"/>
      <c r="AI136" s="461">
        <f>A136</f>
        <v>9</v>
      </c>
      <c r="AJ136" s="763">
        <f>B136</f>
        <v>0</v>
      </c>
      <c r="AK136" s="766">
        <f>C136</f>
        <v>0</v>
      </c>
      <c r="AL136" s="766">
        <f>D136</f>
        <v>0</v>
      </c>
      <c r="AM136" s="753" t="s">
        <v>566</v>
      </c>
      <c r="AN136" s="792">
        <f>SUM(AN141:AN147)</f>
        <v>0</v>
      </c>
      <c r="AO136" s="792">
        <f>SUM(AO141:AO147)</f>
        <v>0</v>
      </c>
      <c r="AP136" s="792">
        <f>SUM(AP141:AP147)</f>
        <v>0</v>
      </c>
      <c r="AQ136" s="792">
        <f>SUM(AQ141:AQ147)</f>
        <v>0</v>
      </c>
      <c r="AR136" s="795">
        <f>SUM(AN136:AQ140)</f>
        <v>0</v>
      </c>
    </row>
    <row r="137" spans="1:44" s="67" customFormat="1" ht="31.9" customHeight="1" x14ac:dyDescent="0.25">
      <c r="A137" s="172"/>
      <c r="B137" s="781"/>
      <c r="C137" s="784"/>
      <c r="D137" s="787"/>
      <c r="E137" s="790"/>
      <c r="F137" s="170" t="s">
        <v>432</v>
      </c>
      <c r="G137" s="171">
        <f>IFERROR(IF(B136="Лікар-педіатр",G139*L137,IF(B136="Лікар-терапевт","х",IF(B136="Лікар загальної практики - сімейний лікар",G139*L137,0))),0)</f>
        <v>0</v>
      </c>
      <c r="H137" s="171">
        <f>IFERROR(IF(B136="Лікар-педіатр",H139*L137,IF(B136="Лікар-терапевт","х",IF(B136="Лікар загальної практики - сімейний лікар",H139*L137,0))),0)</f>
        <v>0</v>
      </c>
      <c r="I137" s="171">
        <f>IFERROR(IF(B136="Лікар-педіатр","x",IF(B136="Лікар-терапевт",I139*L137,IF(B136="Лікар загальної практики - сімейний лікар",I139*L137,0))),0)</f>
        <v>0</v>
      </c>
      <c r="J137" s="171">
        <f>IFERROR(IF(B136="Лікар-педіатр","x",IF(B136="Лікар-терапевт",J139*L137,IF(B136="Лікар загальної практики - сімейний лікар",J139*L137,0))),0)</f>
        <v>0</v>
      </c>
      <c r="K137" s="171">
        <f>IFERROR(IF(B136="Лікар-педіатр","x",IF(B136="Лікар-терапевт",K139*L137,IF(B136="Лікар загальної практики - сімейний лікар",K139*L137,0))),0)</f>
        <v>0</v>
      </c>
      <c r="L137" s="472"/>
      <c r="M137" s="770"/>
      <c r="N137" s="171">
        <f>IFERROR(IF(B136="Лікар-педіатр",N139*S137,IF(B136="Лікар-терапевт","х",IF(B136="Лікар загальної практики - сімейний лікар",N139*S137,0))),0)</f>
        <v>0</v>
      </c>
      <c r="O137" s="171">
        <f>IFERROR(IF(B136="Лікар-педіатр",O139*S137,IF(B136="Лікар-терапевт","х",IF(B136="Лікар загальної практики - сімейний лікар",O139*S137,0))),0)</f>
        <v>0</v>
      </c>
      <c r="P137" s="171">
        <f>IFERROR(IF(B136="Лікар-педіатр","x",IF(B136="Лікар-терапевт",P139*S137,IF(B136="Лікар загальної практики - сімейний лікар",P139*S137,0))),0)</f>
        <v>0</v>
      </c>
      <c r="Q137" s="171">
        <f>IFERROR(IF(B136="Лікар-педіатр","x",IF(B136="Лікар-терапевт",Q139*S137,IF(B136="Лікар загальної практики - сімейний лікар",Q139*S137,0))),0)</f>
        <v>0</v>
      </c>
      <c r="R137" s="171">
        <f>IFERROR(IF(B136="Лікар-педіатр","x",IF(B136="Лікар-терапевт",R139*S137,IF(B136="Лікар загальної практики - сімейний лікар",R139*S137,0))),0)</f>
        <v>0</v>
      </c>
      <c r="S137" s="472"/>
      <c r="T137" s="770"/>
      <c r="U137" s="171">
        <f>IFERROR(IF(B136="Лікар-педіатр",U139*Z137,IF(B136="Лікар-терапевт","х",IF(B136="Лікар загальної практики - сімейний лікар",U139*Z137,0))),0)</f>
        <v>0</v>
      </c>
      <c r="V137" s="171">
        <f>IFERROR(IF(B136="Лікар-педіатр",V139*Z137,IF(B136="Лікар-терапевт","х",IF(B136="Лікар загальної практики - сімейний лікар",V139*Z137,0))),0)</f>
        <v>0</v>
      </c>
      <c r="W137" s="171">
        <f>IFERROR(IF(B136="Лікар-педіатр","x",IF(B136="Лікар-терапевт",W139*Z137,IF(B136="Лікар загальної практики - сімейний лікар",W139*Z137,0))),0)</f>
        <v>0</v>
      </c>
      <c r="X137" s="171">
        <f>IFERROR(IF(B136="Лікар-педіатр","x",IF(B136="Лікар-терапевт",X139*Z137,IF(B136="Лікар загальної практики - сімейний лікар",X139*Z137,0))),0)</f>
        <v>0</v>
      </c>
      <c r="Y137" s="171">
        <f>IFERROR(IF(B136="Лікар-педіатр","x",IF(B136="Лікар-терапевт",Y139*Z137,IF(B136="Лікар загальної практики - сімейний лікар",Y139*Z137,0))),0)</f>
        <v>0</v>
      </c>
      <c r="Z137" s="472"/>
      <c r="AA137" s="770"/>
      <c r="AB137" s="171">
        <f>IFERROR(IF(B136="Лікар-педіатр",AB139*AG137,IF(B136="Лікар-терапевт","х",IF(B136="Лікар загальної практики - сімейний лікар",AB139*AG137,0))),0)</f>
        <v>0</v>
      </c>
      <c r="AC137" s="171">
        <f>IFERROR(IF(B136="Лікар-педіатр",AC139*AG137,IF(B136="Лікар-терапевт","х",IF(B136="Лікар загальної практики - сімейний лікар",AC139*AG137,0))),0)</f>
        <v>0</v>
      </c>
      <c r="AD137" s="171">
        <f>IFERROR(IF(B136="Лікар-педіатр","x",IF(B136="Лікар-терапевт",AD139*AG137,IF(B136="Лікар загальної практики - сімейний лікар",AD139*AG137,0))),0)</f>
        <v>0</v>
      </c>
      <c r="AE137" s="171">
        <f>IFERROR(IF(B136="Лікар-педіатр","x",IF(B136="Лікар-терапевт",AE139*AG137,IF(B136="Лікар загальної практики - сімейний лікар",AE139*AG137,0))),0)</f>
        <v>0</v>
      </c>
      <c r="AF137" s="171">
        <f>IFERROR(IF(B136="Лікар-педіатр","x",IF(B136="Лікар-терапевт",AF139*AG137,IF(B136="Лікар загальної практики - сімейний лікар",AF139*AG137,0))),0)</f>
        <v>0</v>
      </c>
      <c r="AG137" s="472"/>
      <c r="AH137" s="773"/>
      <c r="AI137" s="173"/>
      <c r="AJ137" s="764"/>
      <c r="AK137" s="767"/>
      <c r="AL137" s="767"/>
      <c r="AM137" s="754"/>
      <c r="AN137" s="793"/>
      <c r="AO137" s="793"/>
      <c r="AP137" s="793"/>
      <c r="AQ137" s="793"/>
      <c r="AR137" s="796"/>
    </row>
    <row r="138" spans="1:44" s="67" customFormat="1" ht="31.9" customHeight="1" x14ac:dyDescent="0.25">
      <c r="A138" s="205"/>
      <c r="B138" s="781"/>
      <c r="C138" s="784"/>
      <c r="D138" s="787"/>
      <c r="E138" s="790"/>
      <c r="F138" s="170" t="s">
        <v>433</v>
      </c>
      <c r="G138" s="174">
        <f>IF(B136="Лікар загальної практики - сімейний лікар"," ",IF(B136="Лікар-педіатр"," ",IF(B136="Лікар-терапевт","х",0)))</f>
        <v>0</v>
      </c>
      <c r="H138" s="174">
        <f>IF(B136="Лікар загальної практики - сімейний лікар"," ",IF(B136="Лікар-педіатр"," ",IF(B136="Лікар-терапевт","х",0)))</f>
        <v>0</v>
      </c>
      <c r="I138" s="174">
        <f>IF(B136="Лікар загальної практики - сімейний лікар"," ",IF(B136="Лікар-педіатр","х",IF(B136="Лікар-терапевт"," ",0)))</f>
        <v>0</v>
      </c>
      <c r="J138" s="174">
        <f>IF(B136="Лікар загальної практики - сімейний лікар"," ",IF(B136="Лікар-педіатр","х",IF(B136="Лікар-терапевт"," ",0)))</f>
        <v>0</v>
      </c>
      <c r="K138" s="174">
        <f>IF(B136="Лікар загальної практики - сімейний лікар"," ",IF(B136="Лікар-педіатр","х",IF(B136="Лікар-терапевт"," ",0)))</f>
        <v>0</v>
      </c>
      <c r="L138" s="175">
        <f>SUM(G138:K138)</f>
        <v>0</v>
      </c>
      <c r="M138" s="770"/>
      <c r="N138" s="174">
        <f>IF(B136="Лікар загальної практики - сімейний лікар"," ",IF(B136="Лікар-педіатр"," ",IF(B136="Лікар-терапевт","х",0)))</f>
        <v>0</v>
      </c>
      <c r="O138" s="174">
        <f>IF(B136="Лікар загальної практики - сімейний лікар"," ",IF(B136="Лікар-педіатр"," ",IF(B136="Лікар-терапевт","х",0)))</f>
        <v>0</v>
      </c>
      <c r="P138" s="174">
        <f>IF(B136="Лікар загальної практики - сімейний лікар"," ",IF(B136="Лікар-педіатр","х",IF(B136="Лікар-терапевт"," ",0)))</f>
        <v>0</v>
      </c>
      <c r="Q138" s="174">
        <f>IF(B136="Лікар загальної практики - сімейний лікар"," ",IF(B136="Лікар-педіатр","х",IF(B136="Лікар-терапевт"," ",0)))</f>
        <v>0</v>
      </c>
      <c r="R138" s="174">
        <f>IF(B136="Лікар загальної практики - сімейний лікар"," ",IF(B136="Лікар-педіатр","х",IF(B136="Лікар-терапевт"," ",0)))</f>
        <v>0</v>
      </c>
      <c r="S138" s="175">
        <f>SUM(N138:R138)</f>
        <v>0</v>
      </c>
      <c r="T138" s="770"/>
      <c r="U138" s="174">
        <f>IF(B136="Лікар загальної практики - сімейний лікар"," ",IF(B136="Лікар-педіатр"," ",IF(B136="Лікар-терапевт","х",0)))</f>
        <v>0</v>
      </c>
      <c r="V138" s="174">
        <f>IF(B136="Лікар загальної практики - сімейний лікар"," ",IF(B136="Лікар-педіатр"," ",IF(B136="Лікар-терапевт","х",0)))</f>
        <v>0</v>
      </c>
      <c r="W138" s="174">
        <f>IF(B136="Лікар загальної практики - сімейний лікар"," ",IF(B136="Лікар-педіатр","х",IF(B136="Лікар-терапевт"," ",0)))</f>
        <v>0</v>
      </c>
      <c r="X138" s="174">
        <f>IF(B136="Лікар загальної практики - сімейний лікар"," ",IF(B136="Лікар-педіатр","х",IF(B136="Лікар-терапевт"," ",0)))</f>
        <v>0</v>
      </c>
      <c r="Y138" s="174">
        <f>IF(B136="Лікар загальної практики - сімейний лікар"," ",IF(B136="Лікар-педіатр","х",IF(B136="Лікар-терапевт"," ",0)))</f>
        <v>0</v>
      </c>
      <c r="Z138" s="175">
        <f>SUM(U138:Y138)</f>
        <v>0</v>
      </c>
      <c r="AA138" s="770"/>
      <c r="AB138" s="174">
        <f>IF(B136="Лікар загальної практики - сімейний лікар"," ",IF(B136="Лікар-педіатр"," ",IF(B136="Лікар-терапевт","х",0)))</f>
        <v>0</v>
      </c>
      <c r="AC138" s="174">
        <f>IF(B136="Лікар загальної практики - сімейний лікар"," ",IF(B136="Лікар-педіатр"," ",IF(B136="Лікар-терапевт","х",0)))</f>
        <v>0</v>
      </c>
      <c r="AD138" s="174">
        <f>IF(B136="Лікар загальної практики - сімейний лікар"," ",IF(B136="Лікар-педіатр","х",IF(B136="Лікар-терапевт"," ",0)))</f>
        <v>0</v>
      </c>
      <c r="AE138" s="174">
        <f>IF(B136="Лікар загальної практики - сімейний лікар"," ",IF(B136="Лікар-педіатр","х",IF(B136="Лікар-терапевт"," ",0)))</f>
        <v>0</v>
      </c>
      <c r="AF138" s="174">
        <f>IF(B136="Лікар загальної практики - сімейний лікар"," ",IF(B136="Лікар-педіатр","х",IF(B136="Лікар-терапевт"," ",0)))</f>
        <v>0</v>
      </c>
      <c r="AG138" s="175">
        <f>SUM(AB138:AF138)</f>
        <v>0</v>
      </c>
      <c r="AH138" s="773"/>
      <c r="AI138" s="176"/>
      <c r="AJ138" s="764"/>
      <c r="AK138" s="767"/>
      <c r="AL138" s="767"/>
      <c r="AM138" s="754"/>
      <c r="AN138" s="793"/>
      <c r="AO138" s="793"/>
      <c r="AP138" s="793"/>
      <c r="AQ138" s="793"/>
      <c r="AR138" s="796"/>
    </row>
    <row r="139" spans="1:44" s="210" customFormat="1" ht="23.45" customHeight="1" thickBot="1" x14ac:dyDescent="0.3">
      <c r="A139" s="172"/>
      <c r="B139" s="781"/>
      <c r="C139" s="784"/>
      <c r="D139" s="787"/>
      <c r="E139" s="790"/>
      <c r="F139" s="177" t="s">
        <v>160</v>
      </c>
      <c r="G139" s="178">
        <f>IFERROR(IF(B136="Лікар-педіатр",G138/L138,IF(B136="Лікар-терапевт","х",IF(B136="Лікар загальної практики - сімейний лікар",G138/L138,0))),0)</f>
        <v>0</v>
      </c>
      <c r="H139" s="178">
        <f>IFERROR(IF(B136="Лікар-педіатр",H138/L138,IF(B136="Лікар-терапевт","х",IF(B136="Лікар загальної практики - сімейний лікар",H138/L138,0))),0)</f>
        <v>0</v>
      </c>
      <c r="I139" s="178">
        <f>IFERROR(IF(B136="Лікар-педіатр","x",IF(B136="Лікар-терапевт",I138/L138,IF(B136="Лікар загальної практики - сімейний лікар",I138/L138,0))),0)</f>
        <v>0</v>
      </c>
      <c r="J139" s="178">
        <f>IFERROR(IF(B136="Лікар-педіатр","x",IF(B136="Лікар-терапевт",J138/L138,IF(B136="Лікар загальної практики - сімейний лікар",J138/L138,0))),0)</f>
        <v>0</v>
      </c>
      <c r="K139" s="178">
        <f>IFERROR(IF(B136="Лікар-педіатр","x",IF(B136="Лікар-терапевт",K138/L138,IF(B136="Лікар загальної практики - сімейний лікар",K138/L138,0))),0)</f>
        <v>0</v>
      </c>
      <c r="L139" s="178">
        <f>SUM(G139:K139)</f>
        <v>0</v>
      </c>
      <c r="M139" s="770"/>
      <c r="N139" s="178">
        <f>IFERROR(IF(B136="Лікар-педіатр",N138/S138,IF(B136="Лікар-терапевт","х",IF(B136="Лікар загальної практики - сімейний лікар",N138/S138,0))),0)</f>
        <v>0</v>
      </c>
      <c r="O139" s="178">
        <f>IFERROR(IF(B136="Лікар-педіатр",O138/S138,IF(B136="Лікар-терапевт","х",IF(B136="Лікар загальної практики - сімейний лікар",O138/S138,0))),0)</f>
        <v>0</v>
      </c>
      <c r="P139" s="178">
        <f>IFERROR(IF(B136="Лікар-педіатр","x",IF(B136="Лікар-терапевт",P138/S138,IF(B136="Лікар загальної практики - сімейний лікар",P138/S138,0))),0)</f>
        <v>0</v>
      </c>
      <c r="Q139" s="178">
        <f>IFERROR(IF(B136="Лікар-педіатр","x",IF(B136="Лікар-терапевт",Q138/S138,IF(B136="Лікар загальної практики - сімейний лікар",Q138/S138,0))),0)</f>
        <v>0</v>
      </c>
      <c r="R139" s="178">
        <f>IFERROR(IF(B136="Лікар-педіатр","x",IF(B136="Лікар-терапевт",R138/S138,IF(B136="Лікар загальної практики - сімейний лікар",R138/S138,0))),0)</f>
        <v>0</v>
      </c>
      <c r="S139" s="178">
        <f>SUM(N139:R139)</f>
        <v>0</v>
      </c>
      <c r="T139" s="770"/>
      <c r="U139" s="178">
        <f>IFERROR(IF(B136="Лікар-педіатр",U138/Z138,IF(B136="Лікар-терапевт","х",IF(B136="Лікар загальної практики - сімейний лікар",U138/Z138,0))),0)</f>
        <v>0</v>
      </c>
      <c r="V139" s="178">
        <f>IFERROR(IF(B136="Лікар-педіатр",V138/Z138,IF(B136="Лікар-терапевт","х",IF(B136="Лікар загальної практики - сімейний лікар",V138/Z138,0))),0)</f>
        <v>0</v>
      </c>
      <c r="W139" s="178">
        <f>IFERROR(IF(B136="Лікар-педіатр","x",IF(B136="Лікар-терапевт",W138/Z138,IF(B136="Лікар загальної практики - сімейний лікар",W138/Z138,0))),0)</f>
        <v>0</v>
      </c>
      <c r="X139" s="178">
        <f>IFERROR(IF(B136="Лікар-педіатр","x",IF(B136="Лікар-терапевт",X138/Z138,IF(B136="Лікар загальної практики - сімейний лікар",X138/Z138,0))),0)</f>
        <v>0</v>
      </c>
      <c r="Y139" s="178">
        <f>IFERROR(IF(B136="Лікар-педіатр","x",IF(B136="Лікар-терапевт",Y138/Z138,IF(B136="Лікар загальної практики - сімейний лікар",Y138/Z138,0))),0)</f>
        <v>0</v>
      </c>
      <c r="Z139" s="178">
        <f>SUM(U139:Y139)</f>
        <v>0</v>
      </c>
      <c r="AA139" s="770"/>
      <c r="AB139" s="178">
        <f>IFERROR(IF(B136="Лікар-педіатр",AB138/AG138,IF(B136="Лікар-терапевт","х",IF(B136="Лікар загальної практики - сімейний лікар",AB138/AG138,0))),0)</f>
        <v>0</v>
      </c>
      <c r="AC139" s="178">
        <f>IFERROR(IF(B136="Лікар-педіатр",AC138/AG138,IF(B136="Лікар-терапевт","х",IF(B136="Лікар загальної практики - сімейний лікар",AC138/AG138,0))),0)</f>
        <v>0</v>
      </c>
      <c r="AD139" s="178">
        <f>IFERROR(IF(B136="Лікар-педіатр","x",IF(B136="Лікар-терапевт",AD138/AG138,IF(B136="Лікар загальної практики - сімейний лікар",AD138/AG138,0))),0)</f>
        <v>0</v>
      </c>
      <c r="AE139" s="178">
        <f>IFERROR(IF(B136="Лікар-педіатр","x",IF(B136="Лікар-терапевт",AE138/AG138,IF(B136="Лікар загальної практики - сімейний лікар",AE138/AG138,0))),0)</f>
        <v>0</v>
      </c>
      <c r="AF139" s="178">
        <f>IFERROR(IF(B136="Лікар-педіатр","x",IF(B136="Лікар-терапевт",AF138/AG138,IF(B136="Лікар загальної практики - сімейний лікар",AF138/AG138,0))),0)</f>
        <v>0</v>
      </c>
      <c r="AG139" s="178">
        <f>SUM(AB139:AF139)</f>
        <v>0</v>
      </c>
      <c r="AH139" s="773"/>
      <c r="AI139" s="176"/>
      <c r="AJ139" s="764"/>
      <c r="AK139" s="767"/>
      <c r="AL139" s="767"/>
      <c r="AM139" s="754"/>
      <c r="AN139" s="793"/>
      <c r="AO139" s="793"/>
      <c r="AP139" s="793"/>
      <c r="AQ139" s="793"/>
      <c r="AR139" s="796"/>
    </row>
    <row r="140" spans="1:44" s="166" customFormat="1" ht="27.6" customHeight="1" thickBot="1" x14ac:dyDescent="0.35">
      <c r="A140" s="172"/>
      <c r="B140" s="781"/>
      <c r="C140" s="784"/>
      <c r="D140" s="787"/>
      <c r="E140" s="790"/>
      <c r="F140" s="179" t="s">
        <v>434</v>
      </c>
      <c r="G140" s="180">
        <f>IF(B136="Лікар загальної практики - сімейний лікар",AVERAGE(G136:G138),IF(B136="Лікар-педіатр",AVERAGE(G136:G138),IF(B136="Лікар-терапевт","х",0)))</f>
        <v>0</v>
      </c>
      <c r="H140" s="180">
        <f>IF(B136="Лікар загальної практики - сімейний лікар",AVERAGE(H136:H138),IF(B136="Лікар-педіатр",AVERAGE(H136:H138),IF(B136="Лікар-терапевт","х",0)))</f>
        <v>0</v>
      </c>
      <c r="I140" s="180">
        <f>IF(B136="Лікар загальної практики - сімейний лікар",AVERAGE(I136:I138),IF(B136="Лікар-педіатр","x",IF(B136="Лікар-терапевт",AVERAGE(I136:I138),0)))</f>
        <v>0</v>
      </c>
      <c r="J140" s="180">
        <f>IF(B136="Лікар загальної практики - сімейний лікар",AVERAGE(J136:J138),IF(B136="Лікар-педіатр","x",IF(B136="Лікар-терапевт",AVERAGE(J136:J138),0)))</f>
        <v>0</v>
      </c>
      <c r="K140" s="180">
        <f>IF(B136="Лікар загальної практики - сімейний лікар",AVERAGE(K136:K138),IF(B136="Лікар-педіатр","x",IF(B136="Лікар-терапевт",AVERAGE(K136:K138),0)))</f>
        <v>0</v>
      </c>
      <c r="L140" s="181">
        <f>SUM(G140:K140)</f>
        <v>0</v>
      </c>
      <c r="M140" s="770"/>
      <c r="N140" s="543">
        <f>IF(B136="Лікар загальної практики - сімейний лікар",AVERAGE(N136:N138),IF(B136="Лікар-педіатр",AVERAGE(N136:N138),IF(B136="Лікар-терапевт","х",0)))</f>
        <v>0</v>
      </c>
      <c r="O140" s="180">
        <f>IF(B136="Лікар загальної практики - сімейний лікар",AVERAGE(O136:O138),IF(B136="Лікар-педіатр",AVERAGE(O136:O138),IF(B136="Лікар-терапевт","х",0)))</f>
        <v>0</v>
      </c>
      <c r="P140" s="180">
        <f>IF(B136="Лікар загальної практики - сімейний лікар",AVERAGE(P136:P138),IF(B136="Лікар-педіатр","x",IF(B136="Лікар-терапевт",AVERAGE(P136:P138),0)))</f>
        <v>0</v>
      </c>
      <c r="Q140" s="180">
        <f>IF(B136="Лікар загальної практики - сімейний лікар",AVERAGE(Q136:Q138),IF(B136="Лікар-педіатр","x",IF(B136="Лікар-терапевт",AVERAGE(Q136:Q138),0)))</f>
        <v>0</v>
      </c>
      <c r="R140" s="180">
        <f>IF(B136="Лікар загальної практики - сімейний лікар",AVERAGE(R136:R138),IF(B136="Лікар-педіатр","x",IF(B136="Лікар-терапевт",AVERAGE(R136:R138),0)))</f>
        <v>0</v>
      </c>
      <c r="S140" s="181">
        <f>SUM(N140:R140)</f>
        <v>0</v>
      </c>
      <c r="T140" s="770"/>
      <c r="U140" s="543">
        <f>IF(B136="Лікар загальної практики - сімейний лікар",AVERAGE(U136:U138),IF(B136="Лікар-педіатр",AVERAGE(U136:U138),IF(B136="Лікар-терапевт","х",0)))</f>
        <v>0</v>
      </c>
      <c r="V140" s="180">
        <f>IF(B136="Лікар загальної практики - сімейний лікар",AVERAGE(V136:V138),IF(B136="Лікар-педіатр",AVERAGE(V136:V138),IF(B136="Лікар-терапевт","х",0)))</f>
        <v>0</v>
      </c>
      <c r="W140" s="180">
        <f>IF(B136="Лікар загальної практики - сімейний лікар",AVERAGE(W136:W138),IF(B136="Лікар-педіатр","x",IF(B136="Лікар-терапевт",AVERAGE(W136:W138),0)))</f>
        <v>0</v>
      </c>
      <c r="X140" s="180">
        <f>IF(B136="Лікар загальної практики - сімейний лікар",AVERAGE(X136:X138),IF(B136="Лікар-педіатр","x",IF(B136="Лікар-терапевт",AVERAGE(X136:X138),0)))</f>
        <v>0</v>
      </c>
      <c r="Y140" s="180">
        <f>IF(B136="Лікар загальної практики - сімейний лікар",AVERAGE(Y136:Y138),IF(B136="Лікар-педіатр","x",IF(B136="Лікар-терапевт",AVERAGE(Y136:Y138),0)))</f>
        <v>0</v>
      </c>
      <c r="Z140" s="181">
        <f>SUM(U140:Y140)</f>
        <v>0</v>
      </c>
      <c r="AA140" s="770"/>
      <c r="AB140" s="543">
        <f>IF(B136="Лікар загальної практики - сімейний лікар",AVERAGE(AB136:AB138),IF(B136="Лікар-педіатр",AVERAGE(AB136:AB138),IF(B136="Лікар-терапевт","х",0)))</f>
        <v>0</v>
      </c>
      <c r="AC140" s="180">
        <f>IF(B136="Лікар загальної практики - сімейний лікар",AVERAGE(AC136:AC138),IF(B136="Лікар-педіатр",AVERAGE(AC136:AC138),IF(B136="Лікар-терапевт","х",0)))</f>
        <v>0</v>
      </c>
      <c r="AD140" s="180">
        <f>IF(B136="Лікар загальної практики - сімейний лікар",AVERAGE(AD136:AD138),IF(B136="Лікар-педіатр","x",IF(B136="Лікар-терапевт",AVERAGE(AD136:AD138),0)))</f>
        <v>0</v>
      </c>
      <c r="AE140" s="180">
        <f>IF(B136="Лікар загальної практики - сімейний лікар",AVERAGE(AE136:AE138),IF(B136="Лікар-педіатр","x",IF(B136="Лікар-терапевт",AVERAGE(AE136:AE138),0)))</f>
        <v>0</v>
      </c>
      <c r="AF140" s="180">
        <f>IF(B136="Лікар загальної практики - сімейний лікар",AVERAGE(AF136:AF138),IF(B136="Лікар-педіатр","x",IF(B136="Лікар-терапевт",AVERAGE(AF136:AF138),0)))</f>
        <v>0</v>
      </c>
      <c r="AG140" s="181">
        <f>SUM(AB140:AF140)</f>
        <v>0</v>
      </c>
      <c r="AH140" s="773"/>
      <c r="AI140" s="176"/>
      <c r="AJ140" s="764"/>
      <c r="AK140" s="767"/>
      <c r="AL140" s="767"/>
      <c r="AM140" s="755"/>
      <c r="AN140" s="794"/>
      <c r="AO140" s="794"/>
      <c r="AP140" s="794"/>
      <c r="AQ140" s="794"/>
      <c r="AR140" s="797"/>
    </row>
    <row r="141" spans="1:44" s="67" customFormat="1" ht="28.15" customHeight="1" x14ac:dyDescent="0.25">
      <c r="A141" s="172"/>
      <c r="B141" s="781"/>
      <c r="C141" s="784"/>
      <c r="D141" s="787"/>
      <c r="E141" s="790"/>
      <c r="F141" s="182" t="str">
        <f>IF(B136="Лікар-педіатр",Законод!$C$18,IF(B136="Лікар загальної практики - сімейний лікар",Законод!$C$22,IF(B136="Лікар-терапевт",Законод!$C$26,"х")))</f>
        <v>х</v>
      </c>
      <c r="G141" s="183">
        <f>IF(B136="Лікар загальної практики - сімейний лікар",IF(L140&lt;=Законод!$C$23,G140,Законод!$C$23*'01_Доходи'!G139),IF(B136="Лікар-педіатр",IF(L140&lt;=Законод!$C$19,G140,Законод!$C$19*'01_Доходи'!G139),IF(B136="Лікар-терапевт","x",0)))</f>
        <v>0</v>
      </c>
      <c r="H141" s="183">
        <f>IF(B136="Лікар загальної практики - сімейний лікар",IF(L140&lt;=Законод!$C$23,H140,Законод!$C$23*'01_Доходи'!H139),IF(B136="Лікар-педіатр",IF(L140&lt;=Законод!$C$19,H140,Законод!$C$19*'01_Доходи'!H139),IF(B136="Лікар-терапевт","x",0)))</f>
        <v>0</v>
      </c>
      <c r="I141" s="183">
        <f>IF(B136="Лікар загальної практики - сімейний лікар",IF(L140&lt;=Законод!$C$23,I140,Законод!$C$23*'01_Доходи'!I139),IF(B136="Лікар-педіатр",IF(L140&lt;=Законод!$C$27,I140,Законод!$C$27*'01_Доходи'!I139),IF(B136="Лікар-терапевт","x",0)))</f>
        <v>0</v>
      </c>
      <c r="J141" s="183">
        <f>IF(B136="Лікар загальної практики - сімейний лікар",IF(L140&lt;=Законод!$C$23,J140,Законод!$C$23*'01_Доходи'!J139),IF(B136="Лікар-педіатр",IF(L140&lt;=Законод!$C$27,J140,Законод!$C$27*'01_Доходи'!J139),IF(B136="Лікар-терапевт","x",0)))</f>
        <v>0</v>
      </c>
      <c r="K141" s="183">
        <f>IF(B136="Лікар загальної практики - сімейний лікар",IF(L140&lt;=Законод!$C$23,K140,Законод!$C$23*'01_Доходи'!K139),IF(B136="Лікар-педіатр",IF(L140&lt;=Законод!$C$27,K140,Законод!$C$27*'01_Доходи'!K139),IF(B136="Лікар-терапевт","x",0)))</f>
        <v>0</v>
      </c>
      <c r="L141" s="184">
        <f>SUM(G141:K141)</f>
        <v>0</v>
      </c>
      <c r="M141" s="770"/>
      <c r="N141" s="183">
        <f>IF(B136="Лікар загальної практики - сімейний лікар",IF(L140&lt;=Законод!$C$23,N140,Законод!$C$23*'01_Доходи'!N139),IF(B136="Лікар-педіатр",IF(L140&lt;=Законод!$C$19,N140,Законод!$C$19*'01_Доходи'!N139),IF(B136="Лікар-терапевт","x",0)))</f>
        <v>0</v>
      </c>
      <c r="O141" s="183">
        <f>IF(B136="Лікар загальної практики - сімейний лікар",IF(L140&lt;=Законод!$C$23,O140,Законод!$C$23*'01_Доходи'!O139),IF(B136="Лікар-педіатр",IF(L140&lt;=Законод!$C$19,O140,Законод!$C$19*'01_Доходи'!O139),IF(B136="Лікар-терапевт","x",0)))</f>
        <v>0</v>
      </c>
      <c r="P141" s="183">
        <f>IF(B136="Лікар загальної практики - сімейний лікар",IF(L140&lt;=Законод!$C$23,P140,Законод!$C$23*'01_Доходи'!P139),IF(B136="Лікар-педіатр",IF(L140&lt;=Законод!$C$27,P140,Законод!$C$27*'01_Доходи'!P139),IF(B136="Лікар-терапевт","x",0)))</f>
        <v>0</v>
      </c>
      <c r="Q141" s="183">
        <f>IF(B136="Лікар загальної практики - сімейний лікар",IF(L140&lt;=Законод!$C$23,Q140,Законод!$C$23*'01_Доходи'!Q139),IF(B136="Лікар-педіатр",IF(L140&lt;=Законод!$C$27,Q140,Законод!$C$27*'01_Доходи'!Q139),IF(B136="Лікар-терапевт","x",0)))</f>
        <v>0</v>
      </c>
      <c r="R141" s="183">
        <f>IF(B136="Лікар загальної практики - сімейний лікар",IF(L140&lt;=Законод!$C$23,R140,Законод!$C$23*'01_Доходи'!R139),IF(B136="Лікар-педіатр",IF(L140&lt;=Законод!$C$27,R140,Законод!$C$27*'01_Доходи'!R139),IF(B136="Лікар-терапевт","x",0)))</f>
        <v>0</v>
      </c>
      <c r="S141" s="184">
        <f>SUM(N141:R141)</f>
        <v>0</v>
      </c>
      <c r="T141" s="770"/>
      <c r="U141" s="183">
        <f>IF(B136="Лікар загальної практики - сімейний лікар",IF(L140&lt;=Законод!$C$23,U140,Законод!$C$23*'01_Доходи'!U139),IF(B136="Лікар-педіатр",IF(L140&lt;=Законод!$C$19,U140,Законод!$C$19*'01_Доходи'!U139),IF(B136="Лікар-терапевт","x",0)))</f>
        <v>0</v>
      </c>
      <c r="V141" s="183">
        <f>IF(B136="Лікар загальної практики - сімейний лікар",IF(L140&lt;=Законод!$C$23,V140,Законод!$C$23*'01_Доходи'!V139),IF(B136="Лікар-педіатр",IF(L140&lt;=Законод!$C$19,V140,Законод!$C$19*'01_Доходи'!V139),IF(B136="Лікар-терапевт","x",0)))</f>
        <v>0</v>
      </c>
      <c r="W141" s="183">
        <f>IF(B136="Лікар загальної практики - сімейний лікар",IF(L140&lt;=Законод!$C$23,W140,Законод!$C$23*'01_Доходи'!W139),IF(B136="Лікар-педіатр",IF(L140&lt;=Законод!$C$27,W140,Законод!$C$27*'01_Доходи'!W139),IF(B136="Лікар-терапевт","x",0)))</f>
        <v>0</v>
      </c>
      <c r="X141" s="183">
        <f>IF(B136="Лікар загальної практики - сімейний лікар",IF(L140&lt;=Законод!$C$23,X140,Законод!$C$23*'01_Доходи'!X139),IF(B136="Лікар-педіатр",IF(L140&lt;=Законод!$C$27,X140,Законод!$C$27*'01_Доходи'!X139),IF(B136="Лікар-терапевт","x",0)))</f>
        <v>0</v>
      </c>
      <c r="Y141" s="183">
        <f>IF(B136="Лікар загальної практики - сімейний лікар",IF(L140&lt;=Законод!$C$23,Y140,Законод!$C$23*'01_Доходи'!H139),IF(Y136="Лікар-педіатр",IF(L140&lt;=Законод!$C$27,Y140,Законод!$C$27*'01_Доходи'!Y139),IF(B136="Лікар-терапевт","x",0)))</f>
        <v>0</v>
      </c>
      <c r="Z141" s="184">
        <f>SUM(U141:Y141)</f>
        <v>0</v>
      </c>
      <c r="AA141" s="770"/>
      <c r="AB141" s="183">
        <f>IF(B136="Лікар загальної практики - сімейний лікар",IF(L140&lt;=Законод!$C$23,AB140,Законод!$C$23*'01_Доходи'!AB139),IF(B136="Лікар-педіатр",IF(L140&lt;=Законод!$C$19,AB140,Законод!$C$19*'01_Доходи'!AB139),IF(B136="Лікар-терапевт","x",0)))</f>
        <v>0</v>
      </c>
      <c r="AC141" s="183">
        <f>IF(B136="Лікар загальної практики - сімейний лікар",IF(L140&lt;=Законод!$C$23,AC140,Законод!$C$23*'01_Доходи'!AC139),IF(B136="Лікар-педіатр",IF(L140&lt;=Законод!$C$19,AC140,Законод!$C$19*'01_Доходи'!AC139),IF(B136="Лікар-терапевт","x",0)))</f>
        <v>0</v>
      </c>
      <c r="AD141" s="183">
        <f>IF(B136="Лікар загальної практики - сімейний лікар",IF(L140&lt;=Законод!$C$23,AD140,Законод!$C$23*'01_Доходи'!AD139),IF(B136="Лікар-педіатр",IF(L140&lt;=Законод!$C$27,AD140,Законод!$C$27*'01_Доходи'!AD139),IF(B136="Лікар-терапевт","x",0)))</f>
        <v>0</v>
      </c>
      <c r="AE141" s="183">
        <f>IF(B136="Лікар загальної практики - сімейний лікар",IF(L140&lt;=Законод!$C$23,AE140,Законод!$C$23*'01_Доходи'!AE139),IF(B136="Лікар-педіатр",IF(L140&lt;=Законод!$C$27,AE140,Законод!$C$27*'01_Доходи'!AE139),IF(B136="Лікар-терапевт","x",0)))</f>
        <v>0</v>
      </c>
      <c r="AF141" s="183">
        <f>IF(B136="Лікар загальної практики - сімейний лікар",IF(L140&lt;=Законод!$C$23,AF140,Законод!$C$23*'01_Доходи'!AF139),IF(B136="Лікар-педіатр",IF(L140&lt;=Законод!$C$27,AF140,Законод!$C$27*'01_Доходи'!AF139),IF(B136="Лікар-терапевт","x",0)))</f>
        <v>0</v>
      </c>
      <c r="AG141" s="184">
        <f>SUM(AB141:AF141)</f>
        <v>0</v>
      </c>
      <c r="AH141" s="773"/>
      <c r="AI141" s="176"/>
      <c r="AJ141" s="764"/>
      <c r="AK141" s="767"/>
      <c r="AL141" s="767"/>
      <c r="AM141" s="268" t="s">
        <v>175</v>
      </c>
      <c r="AN141" s="544">
        <f>IF(B136="Лікар загальної практики - сімейний лікар",G141*Законод!$J$10+'01_Доходи'!H141*Законод!$K$10+'01_Доходи'!I141*Законод!$L$10+'01_Доходи'!J141*Законод!$M$10+'01_Доходи'!K141*Законод!$N$10,IF(B136="Лікар-педіатр",G141*Законод!$J$10+'01_Доходи'!H141*Законод!$K$10,IF(B136="Лікар-терапевт",'01_Доходи'!I141*Законод!$L$10+'01_Доходи'!J141*Законод!$M$10+'01_Доходи'!K141*Законод!$N$10,0)))</f>
        <v>0</v>
      </c>
      <c r="AO141" s="544">
        <f>IF(B136="Лікар загальної практики - сімейний лікар",N141*Законод!$J$11+'01_Доходи'!O141*Законод!$K$11+'01_Доходи'!P141*Законод!$L$11+'01_Доходи'!Q141*Законод!$M$11+'01_Доходи'!R141*Законод!$N$11,IF(B136="Лікар-педіатр",N141*Законод!$J$11+'01_Доходи'!O141*Законод!$K$11,IF(B136="Лікар-терапевт",'01_Доходи'!P141*Законод!$L$11+'01_Доходи'!Q141*Законод!$M$11+'01_Доходи'!R141*Законод!$N$11,0)))</f>
        <v>0</v>
      </c>
      <c r="AP141" s="544">
        <f>IF(B136="Лікар загальної практики - сімейний лікар",U141*Законод!$J$12+'01_Доходи'!V141*Законод!$K$12+'01_Доходи'!W141*Законод!$L$12+'01_Доходи'!X141*Законод!$M$12+'01_Доходи'!Y141*Законод!$N$12,IF(B136="Лікар-педіатр",U141*Законод!$J$12+'01_Доходи'!V141*Законод!$K$12,IF(B136="Лікар-терапевт",'01_Доходи'!W141*Законод!$L$12+'01_Доходи'!X141*Законод!$M$12+'01_Доходи'!Y141*Законод!$N$12,0)))</f>
        <v>0</v>
      </c>
      <c r="AQ141" s="544">
        <f>IF(B136="Лікар загальної практики - сімейний лікар",AB141*Законод!$J$13+'01_Доходи'!AC141*Законод!$K$13+'01_Доходи'!AD141*Законод!$L$13+'01_Доходи'!AE141*Законод!$M$13+'01_Доходи'!AF141*Законод!$N$13,IF(B136="Лікар-педіатр",AB141*Законод!$J$13+'01_Доходи'!AC141*Законод!$K$13,IF(B136="Лікар-терапевт",'01_Доходи'!AD141*Законод!$L$13+'01_Доходи'!AE141*Законод!$M$13+'01_Доходи'!AF141*Законод!$N$13,0)))</f>
        <v>0</v>
      </c>
      <c r="AR141" s="185">
        <f>SUM(AN141:AQ141)</f>
        <v>0</v>
      </c>
    </row>
    <row r="142" spans="1:44" s="103" customFormat="1" ht="31.15" customHeight="1" x14ac:dyDescent="0.25">
      <c r="A142" s="172"/>
      <c r="B142" s="781"/>
      <c r="C142" s="784"/>
      <c r="D142" s="787"/>
      <c r="E142" s="790"/>
      <c r="F142" s="186" t="str">
        <f>IF(B136="Лікар-педіатр",Законод!$E$18,IF(B136="Лікар загальної практики - сімейний лікар",Законод!$E$22,IF(B136="Лікар-терапевт",Законод!$E$26,"х")))</f>
        <v>х</v>
      </c>
      <c r="G142" s="750" t="s">
        <v>157</v>
      </c>
      <c r="H142" s="751"/>
      <c r="I142" s="751"/>
      <c r="J142" s="751"/>
      <c r="K142" s="752"/>
      <c r="L142" s="171">
        <f>IF(B136="Лікар загальної практики - сімейний лікар",IF(L140&lt;Законод!$C$23,0,(IF(AND(L140&gt;=Законод!$E$23,L140&lt;=Законод!$E$24),L140-Законод!$C$23,IF('01_Доходи'!L140&gt;=Законод!$F$23,Законод!$E$25,0)))),IF(B136="Лікар-педіатр",IF(L140&lt;Законод!$C$19,0,(IF(AND(L140&gt;=Законод!$E$19,L140&lt;=Законод!$E$20),L140-Законод!$C$19,IF('01_Доходи'!L140&gt;=Законод!$F$19,Законод!$E$21,0)))),IF(B136="Лікар-терапевт",IF(L140&lt;Законод!$C$27,0,(IF(AND(L140&gt;=Законод!$E$27,L140&lt;=Законод!$E$28),L140-Законод!$C$27,IF('01_Доходи'!L140&gt;=Законод!$F$27,Законод!$E$29,0)))),0)))</f>
        <v>0</v>
      </c>
      <c r="M142" s="770"/>
      <c r="N142" s="750" t="s">
        <v>157</v>
      </c>
      <c r="O142" s="751"/>
      <c r="P142" s="751"/>
      <c r="Q142" s="751"/>
      <c r="R142" s="752"/>
      <c r="S142" s="171">
        <f>IF(B136="Лікар загальної практики - сімейний лікар",IF(S140&lt;Законод!$C$23,0,(IF(AND(S140&gt;=Законод!$E$23,S140&lt;=Законод!$E$24),S140-Законод!$C$23,IF('01_Доходи'!S140&gt;=Законод!$F$23,Законод!$E$25,0)))),IF(B136="Лікар-педіатр",IF(S140&lt;Законод!$C$19,0,(IF(AND(S140&gt;=Законод!$E$19,S140&lt;=Законод!$E$20),S140-Законод!$C$19,IF('01_Доходи'!S140&gt;=Законод!$F$19,Законод!$E$21,0)))),IF(B136="Лікар-терапевт",IF(S140&lt;Законод!$C$27,0,(IF(AND(S140&gt;=Законод!$E$27,S140&lt;=Законод!$E$28),S140-Законод!$C$27,IF('01_Доходи'!S140&gt;=Законод!$F$27,Законод!$E$29,0)))),0)))</f>
        <v>0</v>
      </c>
      <c r="T142" s="770"/>
      <c r="U142" s="750" t="s">
        <v>157</v>
      </c>
      <c r="V142" s="751"/>
      <c r="W142" s="751"/>
      <c r="X142" s="751"/>
      <c r="Y142" s="752"/>
      <c r="Z142" s="171">
        <f>IF(B136="Лікар загальної практики - сімейний лікар",IF(Z140&lt;Законод!$C$23,0,(IF(AND(Z140&gt;=Законод!$E$23,Z140&lt;=Законод!$E$24),Z140-Законод!$C$23,IF('01_Доходи'!Z140&gt;=Законод!$F$23,Законод!$E$25,0)))),IF(B136="Лікар-педіатр",IF(Z140&lt;Законод!$C$19,0,(IF(AND(Z140&gt;=Законод!$E$19,Z140&lt;=Законод!$E$20),Z140-Законод!$C$19,IF('01_Доходи'!Z140&gt;=Законод!$F$19,Законод!$E$21,0)))),IF(B136="Лікар-терапевт",IF(Z140&lt;Законод!$C$27,0,(IF(AND(Z140&gt;=Законод!$E$27,Z140&lt;=Законод!$E$28),Z140-Законод!$C$27,IF('01_Доходи'!Z140&gt;=Законод!$F$27,Законод!$E$29,0)))),0)))</f>
        <v>0</v>
      </c>
      <c r="AA142" s="770"/>
      <c r="AB142" s="750" t="s">
        <v>157</v>
      </c>
      <c r="AC142" s="751"/>
      <c r="AD142" s="751"/>
      <c r="AE142" s="751"/>
      <c r="AF142" s="752"/>
      <c r="AG142" s="171">
        <f>IF(B136="Лікар загальної практики - сімейний лікар",IF(S140&lt;Законод!$C$23,0,(IF(AND(AG140&gt;=Законод!$E$23,AG140&lt;=Законод!$E$24),AG140-Законод!$C$23,IF('01_Доходи'!AG140&gt;=Законод!$F$23,Законод!$E$25,0)))),IF(B136="Лікар-педіатр",IF(AG140&lt;Законод!$C$19,0,(IF(AND(AG140&gt;=Законод!$E$19,AG140&lt;=Законод!$E$20),AG140-Законод!$C$19,IF('01_Доходи'!AG140&gt;=Законод!$F$19,Законод!$E$21,0)))),IF(B136="Лікар-терапевт",IF(AG140&lt;Законод!$C$27,0,(IF(AND(AG140&gt;=Законод!$E$27,AG140&lt;=Законод!$E$28),AG140-Законод!$C$27,IF('01_Доходи'!AG140&gt;=Законод!$F$27,Законод!$E$29,0)))),0)))</f>
        <v>0</v>
      </c>
      <c r="AH142" s="773"/>
      <c r="AI142" s="176"/>
      <c r="AJ142" s="764"/>
      <c r="AK142" s="767"/>
      <c r="AL142" s="767"/>
      <c r="AM142" s="798" t="s">
        <v>176</v>
      </c>
      <c r="AN142" s="544">
        <f>IF(B136="Лікар загальної практики - сімейний лікар",L142*Законод!$E$30,IF(B136="Лікар-педіатр",L142*Законод!$E$30,IF(B136="Лікар-терапевт",L142*Законод!$E$30,0)))</f>
        <v>0</v>
      </c>
      <c r="AO142" s="544">
        <f>IF(B136="Лікар загальної практики - сімейний лікар",S142*Законод!$E$47,IF(B136="Лікар-педіатр",S142*Законод!$E$47,IF(B136="Лікар-терапевт",S142*Законод!$E$47,0)))</f>
        <v>0</v>
      </c>
      <c r="AP142" s="544">
        <f>IF(B136="Лікар загальної практики - сімейний лікар",Z142*Законод!$E$64,IF(B136="Лікар-педіатр",Z142*Законод!$E$64,IF(B136="Лікар-терапевт",Z142*Законод!$E$64,0)))</f>
        <v>0</v>
      </c>
      <c r="AQ142" s="544">
        <f>IF(B136="Лікар загальної практики - сімейний лікар",AG142*Законод!$E$81,IF(B136="Лікар-педіатр",AG142*Законод!$E$81,IF(B136="Лікар-терапевт",AG142*Законод!$E$81,0)))</f>
        <v>0</v>
      </c>
      <c r="AR142" s="185">
        <f>SUM(AN142:AQ142)</f>
        <v>0</v>
      </c>
    </row>
    <row r="143" spans="1:44" s="67" customFormat="1" ht="31.9" customHeight="1" x14ac:dyDescent="0.25">
      <c r="A143" s="172"/>
      <c r="B143" s="781"/>
      <c r="C143" s="784"/>
      <c r="D143" s="787"/>
      <c r="E143" s="790"/>
      <c r="F143" s="186" t="str">
        <f>IF(B136="Лікар-педіатр",Законод!$F$18,IF(B136="Лікар загальної практики - сімейний лікар",Законод!$F$22,IF(B136="Лікар-терапевт",Законод!$F$26,"х")))</f>
        <v>х</v>
      </c>
      <c r="G143" s="750" t="s">
        <v>157</v>
      </c>
      <c r="H143" s="751"/>
      <c r="I143" s="751"/>
      <c r="J143" s="751"/>
      <c r="K143" s="752"/>
      <c r="L143" s="171">
        <f>IF(B136="Лікар загальної практики - сімейний лікар",IF(L140&lt;Законод!$C$23,0,(IF(AND(L140&gt;=Законод!$F$23,L140&lt;=Законод!$F$24),L140-Законод!$E$24,IF('01_Доходи'!L140&gt;=Законод!$G$23,Законод!$F$25,0)))),IF(B136="Лікар-педіатр",IF(L140&lt;Законод!$C$19,0,(IF(AND(L140&gt;=Законод!$F$19,L140&lt;=Законод!$F$20),L140-Законод!$E$20,IF('01_Доходи'!L140&gt;=Законод!$G$19,Законод!$F$21,0)))),IF(B136="Лікар-терапевт",IF(L140&lt;Законод!$C$27,0,(IF(AND(L140&gt;=Законод!$F$27,L140&lt;=Законод!$F$28),L140-Законод!$E$28,IF('01_Доходи'!L140&gt;=Законод!$G$27,Законод!$F$29,0)))),0)))</f>
        <v>0</v>
      </c>
      <c r="M143" s="770"/>
      <c r="N143" s="750" t="s">
        <v>157</v>
      </c>
      <c r="O143" s="751"/>
      <c r="P143" s="751"/>
      <c r="Q143" s="751"/>
      <c r="R143" s="752"/>
      <c r="S143" s="171">
        <f>IF(B136="Лікар загальної практики - сімейний лікар",IF(S140&lt;Законод!$C$23,0,(IF(AND(S140&gt;=Законод!$F$23,S140&lt;=Законод!$F$24),S140-Законод!$E$24,IF('01_Доходи'!S140&gt;=Законод!$G$23,Законод!$F$25,0)))),IF(B136="Лікар-педіатр",IF(S140&lt;Законод!$C$19,0,(IF(AND(S140&gt;=Законод!$F$19,S140&lt;=Законод!$F$20),S140-Законод!$E$20,IF('01_Доходи'!S140&gt;=Законод!$G$19,Законод!$F$21,0)))),IF(B136="Лікар-терапевт",IF(S140&lt;Законод!$C$27,0,(IF(AND(S140&gt;=Законод!$F$27,S140&lt;=Законод!$F$28),S140-Законод!$E$28,IF('01_Доходи'!S140&gt;=Законод!$G$27,Законод!$F$29,0)))),0)))</f>
        <v>0</v>
      </c>
      <c r="T143" s="770"/>
      <c r="U143" s="750" t="s">
        <v>157</v>
      </c>
      <c r="V143" s="751"/>
      <c r="W143" s="751"/>
      <c r="X143" s="751"/>
      <c r="Y143" s="752"/>
      <c r="Z143" s="171">
        <f>IF(B136="Лікар загальної практики - сімейний лікар",IF(Z140&lt;Законод!$C$23,0,(IF(AND(Z140&gt;=Законод!$F$23,Z140&lt;=Законод!$F$24),Z140-Законод!$E$24,IF('01_Доходи'!Z140&gt;=Законод!$G$23,Законод!$F$25,0)))),IF(B136="Лікар-педіатр",IF(Z140&lt;Законод!$C$19,0,(IF(AND(Z140&gt;=Законод!$F$19,Z140&lt;=Законод!$F$20),Z140-Законод!$E$20,IF('01_Доходи'!Z140&gt;=Законод!$G$19,Законод!$F$21,0)))),IF(B136="Лікар-терапевт",IF(Z140&lt;Законод!$C$27,0,(IF(AND(Z140&gt;=Законод!$F$27,Z140&lt;=Законод!$F$28),Z140-Законод!$E$28,IF('01_Доходи'!Z140&gt;=Законод!$G$27,Законод!$F$29,0)))),0)))</f>
        <v>0</v>
      </c>
      <c r="AA143" s="770"/>
      <c r="AB143" s="750" t="s">
        <v>157</v>
      </c>
      <c r="AC143" s="751"/>
      <c r="AD143" s="751"/>
      <c r="AE143" s="751"/>
      <c r="AF143" s="752"/>
      <c r="AG143" s="171">
        <f>IF(B136="Лікар загальної практики - сімейний лікар",IF(AG140&lt;Законод!$C$23,0,(IF(AND(AG140&gt;=Законод!$F$23,AG140&lt;=Законод!$F$24),AG140-Законод!$E$24,IF('01_Доходи'!AG140&gt;=Законод!$G$23,Законод!$F$25,0)))),IF(B136="Лікар-педіатр",IF(AG140&lt;Законод!$C$19,0,(IF(AND(AG140&gt;=Законод!$F$19,AG140&lt;=Законод!$F$20),AG140-Законод!$E$20,IF('01_Доходи'!AG140&gt;=Законод!$G$19,Законод!$F$21,0)))),IF(B136="Лікар-терапевт",IF(AG140&lt;Законод!$C$27,0,(IF(AND(AG140&gt;=Законод!$F$27,AG140&lt;=Законод!$F$28),AG140-Законод!$E$28,IF('01_Доходи'!AG140&gt;=Законод!$G$27,Законод!$F$29,0)))),0)))</f>
        <v>0</v>
      </c>
      <c r="AH143" s="773"/>
      <c r="AI143" s="176"/>
      <c r="AJ143" s="764"/>
      <c r="AK143" s="767"/>
      <c r="AL143" s="767"/>
      <c r="AM143" s="799"/>
      <c r="AN143" s="544">
        <f>IF(B136="Лікар загальної практики - сімейний лікар",L143*Законод!$F$30,IF(B136="Лікар-педіатр",L143*Законод!$F$30,IF(B136="Лікар-терапевт",L143*Законод!$F$30,0)))</f>
        <v>0</v>
      </c>
      <c r="AO143" s="544">
        <f>IF(B136="Лікар загальної практики - сімейний лікар",S143*Законод!$F$47,IF(B136="Лікар-педіатр",S143*Законод!$F$47,IF(B136="Лікар-терапевт",S143*Законод!$F$47,0)))</f>
        <v>0</v>
      </c>
      <c r="AP143" s="544">
        <f>IF(B136="Лікар загальної практики - сімейний лікар",Z143*Законод!$F$64,IF(B136="Лікар-педіатр",Z143*Законод!$F$64,IF(B136="Лікар-терапевт",Z143*Законод!$F$64,0)))</f>
        <v>0</v>
      </c>
      <c r="AQ143" s="544">
        <f>IF(B136="Лікар загальної практики - сімейний лікар",AG143*Законод!$F$81,IF(B136="Лікар-педіатр",AG143*Законод!$F$81,IF(B136="Лікар-терапевт",AG143*Законод!$F$81,0)))</f>
        <v>0</v>
      </c>
      <c r="AR143" s="185">
        <f>SUM(AN143:AQ143)</f>
        <v>0</v>
      </c>
    </row>
    <row r="144" spans="1:44" s="67" customFormat="1" ht="45" customHeight="1" x14ac:dyDescent="0.25">
      <c r="A144" s="172"/>
      <c r="B144" s="781"/>
      <c r="C144" s="784"/>
      <c r="D144" s="787"/>
      <c r="E144" s="790"/>
      <c r="F144" s="186" t="str">
        <f>IF(B136="Лікар-педіатр",Законод!$G$18,IF(B136="Лікар загальної практики - сімейний лікар",Законод!$G$22,IF(B136="Лікар-терапевт",Законод!$G$26,"х")))</f>
        <v>х</v>
      </c>
      <c r="G144" s="750" t="s">
        <v>157</v>
      </c>
      <c r="H144" s="751"/>
      <c r="I144" s="751"/>
      <c r="J144" s="751"/>
      <c r="K144" s="752"/>
      <c r="L144" s="171">
        <f>IF(B136="Лікар загальної практики - сімейний лікар",IF(L140&lt;Законод!$C$23,0,(IF(AND(L140&gt;=Законод!$G$23,L140&lt;=Законод!$G$24),L140-Законод!$F$24,IF('01_Доходи'!L140&gt;=Законод!$H$23,Законод!$G$25,0)))),IF(B136="Лікар-педіатр",IF(L140&lt;Законод!$C$19,0,(IF(AND(L140&gt;=Законод!$G$19,L140&lt;=Законод!$G$20),L140-Законод!$F$20,IF('01_Доходи'!L140&gt;=Законод!$H$19,Законод!$G$21,0)))),IF(B136="Лікар-терапевт",IF(L140&lt;Законод!$C$27,0,(IF(AND(L140&gt;=Законод!$G$27,L140&lt;=Законод!$G$28),L140-Законод!$F$28,IF('01_Доходи'!L140&gt;=Законод!$H$27,Законод!$G$29,0)))),0)))</f>
        <v>0</v>
      </c>
      <c r="M144" s="770"/>
      <c r="N144" s="750" t="s">
        <v>157</v>
      </c>
      <c r="O144" s="751"/>
      <c r="P144" s="751"/>
      <c r="Q144" s="751"/>
      <c r="R144" s="752"/>
      <c r="S144" s="171">
        <f>IF(B136="Лікар загальної практики - сімейний лікар",IF(S140&lt;Законод!$C$23,0,(IF(AND(S140&gt;=Законод!$G$23,S140&lt;=Законод!$G$24),S140-Законод!$F$24,IF('01_Доходи'!S140&gt;=Законод!$H$23,Законод!$G$25,0)))),IF(B136="Лікар-педіатр",IF(S140&lt;Законод!$C$19,0,(IF(AND(S140&gt;=Законод!$G$19,S140&lt;=Законод!$G$20),S140-Законод!$F$20,IF('01_Доходи'!S140&gt;=Законод!$H$19,Законод!$G$21,0)))),IF(B136="Лікар-терапевт",IF(S140&lt;Законод!$C$27,0,(IF(AND(S140&gt;=Законод!$G$27,S140&lt;=Законод!$G$28),S140-Законод!$F$28,IF('01_Доходи'!S140&gt;=Законод!$H$27,Законод!$G$29,0)))),0)))</f>
        <v>0</v>
      </c>
      <c r="T144" s="770"/>
      <c r="U144" s="750" t="s">
        <v>157</v>
      </c>
      <c r="V144" s="751"/>
      <c r="W144" s="751"/>
      <c r="X144" s="751"/>
      <c r="Y144" s="752"/>
      <c r="Z144" s="171">
        <f>IF(B136="Лікар загальної практики - сімейний лікар",IF(Z140&lt;Законод!$C$23,0,(IF(AND(Z140&gt;=Законод!$G$23,Z140&lt;=Законод!$G$24),Z140-Законод!$F$24,IF('01_Доходи'!Z140&gt;=Законод!$H$23,Законод!$G$25,0)))),IF(B136="Лікар-педіатр",IF(Z140&lt;Законод!$C$19,0,(IF(AND(Z140&gt;=Законод!$G$19,Z140&lt;=Законод!$G$20),Z140-Законод!$F$20,IF('01_Доходи'!Z140&gt;=Законод!$H$19,Законод!$G$21,0)))),IF(B136="Лікар-терапевт",IF(Z140&lt;Законод!$C$27,0,(IF(AND(Z140&gt;=Законод!$G$27,Z140&lt;=Законод!$G$28),Z140-Законод!$F$28,IF('01_Доходи'!Z140&gt;=Законод!$H$27,Законод!$G$29,0)))),0)))</f>
        <v>0</v>
      </c>
      <c r="AA144" s="770"/>
      <c r="AB144" s="750" t="s">
        <v>157</v>
      </c>
      <c r="AC144" s="751"/>
      <c r="AD144" s="751"/>
      <c r="AE144" s="751"/>
      <c r="AF144" s="752"/>
      <c r="AG144" s="171">
        <f>IF(B136="Лікар загальної практики - сімейний лікар",IF(AG140&lt;Законод!$C$23,0,(IF(AND(AG140&gt;=Законод!$G$23,AG140&lt;=Законод!$G$24),AG140-Законод!$F$24,IF('01_Доходи'!AG140&gt;=Законод!$H$23,Законод!$G$25,0)))),IF(B136="Лікар-педіатр",IF(AG140&lt;Законод!$C$19,0,(IF(AND(AG140&gt;=Законод!$G$19,AG140&lt;=Законод!$G$20),AG140-Законод!$F$20,IF('01_Доходи'!AG140&gt;=Законод!$H$19,Законод!$G$21,0)))),IF(B136="Лікар-терапевт",IF(AG140&lt;Законод!$C$27,0,(IF(AND(AG140&gt;=Законод!$G$27,AG140&lt;=Законод!$G$28),AG140-Законод!$F$28,IF('01_Доходи'!AG140&gt;=Законод!$H$27,Законод!$G$29,0)))),0)))</f>
        <v>0</v>
      </c>
      <c r="AH144" s="773"/>
      <c r="AI144" s="176"/>
      <c r="AJ144" s="764"/>
      <c r="AK144" s="767"/>
      <c r="AL144" s="767"/>
      <c r="AM144" s="799"/>
      <c r="AN144" s="544">
        <f>IF(B136="Лікар загальної практики - сімейний лікар",L144*Законод!$G$39,IF(B136="Лікар-педіатр",L144*Законод!$G$30,IF(B136="Лікар-терапевт",L144*Законод!$G$30,0)))</f>
        <v>0</v>
      </c>
      <c r="AO144" s="544">
        <f>IF(B136="Лікар загальної практики - сімейний лікар",S144*Законод!$G$47,IF(B136="Лікар-педіатр",S144*Законод!$G$47,IF(B136="Лікар-терапевт",S144*Законод!$G$47,0)))</f>
        <v>0</v>
      </c>
      <c r="AP144" s="544">
        <f>IF(B136="Лікар загальної практики - сімейний лікар",Z144*Законод!$G$64,IF(B136="Лікар-педіатр",Z144*Законод!$G$64,IF(B136="Лікар-терапевт",Z144*Законод!$G$64,0)))</f>
        <v>0</v>
      </c>
      <c r="AQ144" s="544">
        <f>IF(B136="Лікар загальної практики - сімейний лікар",AG144*Законод!$G$81,IF(B136="Лікар-педіатр",AG144*Законод!$G$81,IF(B136="Лікар-терапевт",AG144*Законод!$G$81,0)))</f>
        <v>0</v>
      </c>
      <c r="AR144" s="185">
        <f t="shared" ref="AR144" si="16">SUM(AN144:AQ144)</f>
        <v>0</v>
      </c>
    </row>
    <row r="145" spans="1:44" s="67" customFormat="1" ht="20.45" customHeight="1" x14ac:dyDescent="0.25">
      <c r="A145" s="172"/>
      <c r="B145" s="781"/>
      <c r="C145" s="784"/>
      <c r="D145" s="787"/>
      <c r="E145" s="790"/>
      <c r="F145" s="186" t="str">
        <f>IF(B136="Лікар-педіатр",Законод!$H$18,IF(B136="Лікар загальної практики - сімейний лікар",Законод!$H$22,IF(B136="Лікар-терапевт",Законод!$H$26,"х")))</f>
        <v>х</v>
      </c>
      <c r="G145" s="750" t="s">
        <v>157</v>
      </c>
      <c r="H145" s="751"/>
      <c r="I145" s="751"/>
      <c r="J145" s="751"/>
      <c r="K145" s="752"/>
      <c r="L145" s="171">
        <f>IF(B136="Лікар загальної практики - сімейний лікар",IF(L140&lt;Законод!$C$23,0,(IF(AND(L140&gt;=Законод!$H$23,L140&lt;=Законод!$H$24),L140-Законод!$G$24,IF('01_Доходи'!L140&gt;=Законод!$I$23,Законод!$H$25,0)))),IF(B136="Лікар-педіатр",IF(L140&lt;Законод!$C$19,0,(IF(AND(L140&gt;=Законод!$H$19,L140&lt;=Законод!$H$20),L140-Законод!$G$20,IF('01_Доходи'!L140&gt;=Законод!$I$19,Законод!$H$21,0)))),IF(B136="Лікар-терапевт",IF(L140&lt;Законод!$C$27,0,(IF(AND(L140&gt;=Законод!$H$27,L140&lt;=Законод!$H$28),L140-Законод!$G$28,IF(L140&gt;=Законод!$I$27,Законод!$H$29,0)))),0)))</f>
        <v>0</v>
      </c>
      <c r="M145" s="770"/>
      <c r="N145" s="750" t="s">
        <v>157</v>
      </c>
      <c r="O145" s="751"/>
      <c r="P145" s="751"/>
      <c r="Q145" s="751"/>
      <c r="R145" s="752"/>
      <c r="S145" s="171">
        <f>IF(B136="Лікар загальної практики - сімейний лікар",IF(S140&lt;Законод!$C$23,0,(IF(AND(S140&gt;=Законод!$H$23,S140&lt;=Законод!$H$24),S140-Законод!$G$24,IF('01_Доходи'!S140&gt;=Законод!$I$23,Законод!$H$25,0)))),IF(B136="Лікар-педіатр",IF(S140&lt;Законод!$C$19,0,(IF(AND(S140&gt;=Законод!$H$19,S140&lt;=Законод!$H$20),S140-Законод!$G$20,IF('01_Доходи'!S140&gt;=Законод!$I$19,Законод!$H$21,0)))),IF(B136="Лікар-терапевт",IF(S140&lt;Законод!$C$27,0,(IF(AND(S140&gt;=Законод!$H$27,S140&lt;=Законод!$H$28),S140-Законод!$G$28,IF(S140&gt;=Законод!$I$27,Законод!$H$29,0)))),0)))</f>
        <v>0</v>
      </c>
      <c r="T145" s="770"/>
      <c r="U145" s="750" t="s">
        <v>157</v>
      </c>
      <c r="V145" s="751"/>
      <c r="W145" s="751"/>
      <c r="X145" s="751"/>
      <c r="Y145" s="752"/>
      <c r="Z145" s="171">
        <f>IF(B136="Лікар загальної практики - сімейний лікар",IF(Z140&lt;Законод!$C$23,0,(IF(AND(Z140&gt;=Законод!$H$23,Z140&lt;=Законод!$H$24),Z140-Законод!$G$24,IF('01_Доходи'!Z140&gt;=Законод!$I$23,Законод!$H$25,0)))),IF(B136="Лікар-педіатр",IF(Z140&lt;Законод!$C$19,0,(IF(AND(Z140&gt;=Законод!$H$19,Z140&lt;=Законод!$H$20),Z140-Законод!$G$20,IF('01_Доходи'!Z140&gt;=Законод!$I$19,Законод!$H$21,0)))),IF(B136="Лікар-терапевт",IF(Z140&lt;Законод!$C$27,0,(IF(AND(Z140&gt;=Законод!$H$27,Z140&lt;=Законод!$H$28),Z140-Законод!$G$28,IF(Z140&gt;=Законод!$I$27,Законод!$H$29,0)))),0)))</f>
        <v>0</v>
      </c>
      <c r="AA145" s="770"/>
      <c r="AB145" s="750" t="s">
        <v>157</v>
      </c>
      <c r="AC145" s="751"/>
      <c r="AD145" s="751"/>
      <c r="AE145" s="751"/>
      <c r="AF145" s="752"/>
      <c r="AG145" s="171">
        <f>IF(B136="Лікар загальної практики - сімейний лікар",IF(AG140&lt;Законод!$C$23,0,(IF(AND(AG140&gt;=Законод!$H$23,AG140&lt;=Законод!$H$24),AG140-Законод!$G$24,IF('01_Доходи'!AG140&gt;=Законод!$I$23,Законод!$H$25,0)))),IF(B136="Лікар-педіатр",IF(AG140&lt;Законод!$C$19,0,(IF(AND(AG140&gt;=Законод!$H$19,AG140&lt;=Законод!$H$20),AG140-Законод!$G$20,IF('01_Доходи'!AG140&gt;=Законод!$I$19,Законод!$H$21,0)))),IF(B136="Лікар-терапевт",IF(AG140&lt;Законод!$C$27,0,(IF(AND(AG140&gt;=Законод!$H$27,AG140&lt;=Законод!$H$28),AG140-Законод!$G$28,IF(AG140&gt;=Законод!$I$27,Законод!$H$29,0)))),0)))</f>
        <v>0</v>
      </c>
      <c r="AH145" s="773"/>
      <c r="AI145" s="176"/>
      <c r="AJ145" s="764"/>
      <c r="AK145" s="767"/>
      <c r="AL145" s="767"/>
      <c r="AM145" s="799"/>
      <c r="AN145" s="544">
        <f>IF(B136="Лікар загальної практики - сімейний лікар",L145*Законод!$H$30,IF(B136="Лікар-педіатр",L145*Законод!$H$30,IF(B136="Лікар-терапевт",L145*Законод!$H$30,0)))</f>
        <v>0</v>
      </c>
      <c r="AO145" s="544">
        <f>IF(B136="Лікар загальної практики - сімейний лікар",S145*Законод!$H$47,IF(B136="Лікар-педіатр",S145*Законод!$H$47,IF(B136="Лікар-терапевт",S145*Законод!$H$47,0)))</f>
        <v>0</v>
      </c>
      <c r="AP145" s="544">
        <f>IF(B136="Лікар загальної практики - сімейний лікар",Z145*Законод!$H$64,IF(B136="Лікар-педіатр",Z145*Законод!$H$64,IF(B136="Лікар-терапевт",Z145*Законод!$H$64,0)))</f>
        <v>0</v>
      </c>
      <c r="AQ145" s="544">
        <f>IF(B136="Лікар загальної практики - сімейний лікар",AG145*Законод!$H$81,IF(B136="Лікар-педіатр",AG145*Законод!$H$81,IF(B136="Лікар-терапевт",AG145*Законод!$H$81,0)))</f>
        <v>0</v>
      </c>
      <c r="AR145" s="185">
        <f>SUM(AN145:AQ145)</f>
        <v>0</v>
      </c>
    </row>
    <row r="146" spans="1:44" s="67" customFormat="1" ht="31.9" customHeight="1" x14ac:dyDescent="0.25">
      <c r="A146" s="172"/>
      <c r="B146" s="781"/>
      <c r="C146" s="784"/>
      <c r="D146" s="787"/>
      <c r="E146" s="790"/>
      <c r="F146" s="186" t="str">
        <f>IF(B136="Лікар-педіатр",Законод!$I$18,IF(B136="Лікар загальної практики - сімейний лікар",Законод!$I$22,IF(B136="Лікар-терапевт",Законод!$I$26,"х")))</f>
        <v>х</v>
      </c>
      <c r="G146" s="750" t="s">
        <v>157</v>
      </c>
      <c r="H146" s="751"/>
      <c r="I146" s="751"/>
      <c r="J146" s="751"/>
      <c r="K146" s="752"/>
      <c r="L146" s="171">
        <f>IF(B136="Лікар загальної практики - сімейний лікар",IF(L140&lt;Законод!$C$23,0,(IF(AND(L140&gt;=Законод!$I$23,L140&lt;=Законод!$I$24),L140-Законод!$H$24,IF('01_Доходи'!L140&gt;=Законод!$I$23,Законод!$I$25,0)))),IF(B136="Лікар-педіатр",IF(L140&lt;Законод!$C$19,0,(IF(AND(L140&gt;=Законод!$I$19,L140&lt;=Законод!$I$20),L140-Законод!$H$20,IF('01_Доходи'!L140&gt;=Законод!$I$19,Законод!$H$21,0)))),IF(B136="Лікар-терапевт",IF(L140&lt;Законод!$C$27,0,(IF(AND(L140&gt;=Законод!$I$27,L140&lt;=Законод!$I$28),L140-Законод!$H$28,IF('01_Доходи'!L140&gt;=Законод!$I$27,Законод!$H$29,0)))),0)))</f>
        <v>0</v>
      </c>
      <c r="M146" s="770"/>
      <c r="N146" s="750" t="s">
        <v>157</v>
      </c>
      <c r="O146" s="751"/>
      <c r="P146" s="751"/>
      <c r="Q146" s="751"/>
      <c r="R146" s="752"/>
      <c r="S146" s="171">
        <f>IF(B136="Лікар загальної практики - сімейний лікар",IF(S140&lt;Законод!$C$23,0,(IF(AND(S140&gt;=Законод!$I$23,S140&lt;=Законод!$I$24),S140-Законод!$H$24,IF('01_Доходи'!S140&gt;=Законод!$I$23,Законод!$I$25,0)))),IF(B136="Лікар-педіатр",IF(S140&lt;Законод!$C$19,0,(IF(AND(S140&gt;=Законод!$I$19,S140&lt;=Законод!$I$20),S140-Законод!$H$20,IF('01_Доходи'!S140&gt;=Законод!$I$19,Законод!$H$21,0)))),IF(B136="Лікар-терапевт",IF(S140&lt;Законод!$C$27,0,(IF(AND(S140&gt;=Законод!$I$27,S140&lt;=Законод!$I$28),S140-Законод!$H$28,IF('01_Доходи'!S140&gt;=Законод!$I$27,Законод!$H$29,0)))),0)))</f>
        <v>0</v>
      </c>
      <c r="T146" s="770"/>
      <c r="U146" s="750" t="s">
        <v>157</v>
      </c>
      <c r="V146" s="751"/>
      <c r="W146" s="751"/>
      <c r="X146" s="751"/>
      <c r="Y146" s="752"/>
      <c r="Z146" s="171">
        <f>IF(B136="Лікар загальної практики - сімейний лікар",IF(Z140&lt;Законод!$C$23,0,(IF(AND(Z140&gt;=Законод!$I$23,Z140&lt;=Законод!$I$24),Z140-Законод!$H$24,IF('01_Доходи'!Z140&gt;=Законод!$I$23,Законод!$I$25,0)))),IF(B136="Лікар-педіатр",IF(Z140&lt;Законод!$C$19,0,(IF(AND(Z140&gt;=Законод!$I$19,Z140&lt;=Законод!$I$20),Z140-Законод!$H$20,IF('01_Доходи'!Z140&gt;=Законод!$I$19,Законод!$H$21,0)))),IF(B136="Лікар-терапевт",IF(Z140&lt;Законод!$C$27,0,(IF(AND(Z140&gt;=Законод!$I$27,Z140&lt;=Законод!$I$28),Z140-Законод!$H$28,IF('01_Доходи'!Z140&gt;=Законод!$I$27,Законод!$H$29,0)))),0)))</f>
        <v>0</v>
      </c>
      <c r="AA146" s="770"/>
      <c r="AB146" s="750" t="s">
        <v>157</v>
      </c>
      <c r="AC146" s="751"/>
      <c r="AD146" s="751"/>
      <c r="AE146" s="751"/>
      <c r="AF146" s="752"/>
      <c r="AG146" s="171">
        <f>IF(B136="Лікар загальної практики - сімейний лікар",IF(AG140&lt;Законод!$C$23,0,(IF(AND(AG140&gt;=Законод!$I$23,AG140&lt;=Законод!$I$24),AG140-Законод!$H$24,IF('01_Доходи'!AG140&gt;=Законод!$I$23,Законод!$I$25,0)))),IF(B136="Лікар-педіатр",IF(AG140&lt;Законод!$C$19,0,(IF(AND(AG140&gt;=Законод!$I$19,AG140&lt;=Законод!$I$20),AG140-Законод!$H$20,IF('01_Доходи'!AG140&gt;=Законод!$I$19,Законод!$H$21,0)))),IF(B136="Лікар-терапевт",IF(AG140&lt;Законод!$C$27,0,(IF(AND(AG140&gt;=Законод!$I$27,AG140&lt;=Законод!$I$28),AG140-Законод!$H$28,IF('01_Доходи'!AG140&gt;=Законод!$I$27,Законод!$H$29,0)))),0)))</f>
        <v>0</v>
      </c>
      <c r="AH146" s="773"/>
      <c r="AI146" s="176"/>
      <c r="AJ146" s="764"/>
      <c r="AK146" s="767"/>
      <c r="AL146" s="767"/>
      <c r="AM146" s="799"/>
      <c r="AN146" s="544">
        <f>IF(B136="Лікар загальної практики - сімейний лікар",L146*Законод!$I$30,IF(B136="Лікар-педіатр",L146*Законод!$I$30,IF(B136="Лікар-терапевт",L146*Законод!$I$30,0)))</f>
        <v>0</v>
      </c>
      <c r="AO146" s="544">
        <f>IF(B136="Лікар загальної практики - сімейний лікар",S146*Законод!$I$47,IF(B136="Лікар-педіатр",S146*Законод!$I$47,IF(B136="Лікар-терапевт",S146*Законод!$I$47,0)))</f>
        <v>0</v>
      </c>
      <c r="AP146" s="544">
        <f>IF(B136="Лікар загальної практики - сімейний лікар",Z146*Законод!$I$64,IF(B136="Лікар-педіатр",Z146*Законод!$I$64,IF(B136="Лікар-терапевт",Z146*Законод!$I$64,0)))</f>
        <v>0</v>
      </c>
      <c r="AQ146" s="544">
        <f>IF(B136="Лікар загальної практики - сімейний лікар",AG146*Законод!$I$81,IF(B136="Лікар-педіатр",AG146*Законод!$I$81,IF(B136="Лікар-терапевт",AG146*Законод!$I$81,0)))</f>
        <v>0</v>
      </c>
      <c r="AR146" s="185">
        <f>SUM(AN146:AQ146)</f>
        <v>0</v>
      </c>
    </row>
    <row r="147" spans="1:44" s="67" customFormat="1" ht="31.9" customHeight="1" thickBot="1" x14ac:dyDescent="0.3">
      <c r="A147" s="187"/>
      <c r="B147" s="782"/>
      <c r="C147" s="785"/>
      <c r="D147" s="788"/>
      <c r="E147" s="791"/>
      <c r="F147" s="660" t="str">
        <f>IF(B136="Лікар-педіатр",Законод!$J$18,IF(B136="Лікар загальної практики - сімейний лікар",Законод!$J$22,IF(B136="Лікар-терапевт",Законод!$J$22,"х")))</f>
        <v>х</v>
      </c>
      <c r="G147" s="747" t="s">
        <v>157</v>
      </c>
      <c r="H147" s="748"/>
      <c r="I147" s="748"/>
      <c r="J147" s="748"/>
      <c r="K147" s="749"/>
      <c r="L147" s="171">
        <f>IF(B136="Лікар загальної практики - сімейний лікар",IF(L140&gt;=Законод!$J$23,'01_Доходи'!L140-('01_Доходи'!L141+'01_Доходи'!L142+'01_Доходи'!L143+'01_Доходи'!L144+'01_Доходи'!L145+'01_Доходи'!L146),0),IF(B136="Лікар-педіатр",IF(L140&gt;=Законод!$J$19,'01_Доходи'!L140-('01_Доходи'!L141+'01_Доходи'!L142+'01_Доходи'!L143+'01_Доходи'!L144+'01_Доходи'!L145+'01_Доходи'!L146),0),IF(B136="Лікар-терапевт",IF('01_Доходи'!L140&gt;=Законод!$J$27,L140-Законод!$I$28,0),0)))</f>
        <v>0</v>
      </c>
      <c r="M147" s="771"/>
      <c r="N147" s="747" t="s">
        <v>157</v>
      </c>
      <c r="O147" s="748"/>
      <c r="P147" s="748"/>
      <c r="Q147" s="748"/>
      <c r="R147" s="749"/>
      <c r="S147" s="171">
        <f>IF(B136="Лікар загальної практики - сімейний лікар",IF(S140&gt;=Законод!$J$23,'01_Доходи'!S140-('01_Доходи'!S141+'01_Доходи'!S142+'01_Доходи'!S143+'01_Доходи'!S144+'01_Доходи'!S145+'01_Доходи'!S146),0),IF(B136="Лікар-педіатр",IF(S140&gt;=Законод!$J$19,'01_Доходи'!S140-('01_Доходи'!S141+'01_Доходи'!S142+'01_Доходи'!S143+'01_Доходи'!S144+'01_Доходи'!S145+'01_Доходи'!S146),0),IF(B136="Лікар-терапевт",IF('01_Доходи'!S140&gt;=Законод!$J$27,S140-Законод!$I$28,0),0)))</f>
        <v>0</v>
      </c>
      <c r="T147" s="771"/>
      <c r="U147" s="747" t="s">
        <v>157</v>
      </c>
      <c r="V147" s="748"/>
      <c r="W147" s="748"/>
      <c r="X147" s="748"/>
      <c r="Y147" s="749"/>
      <c r="Z147" s="171">
        <f>IF(B136="Лікар загальної практики - сімейний лікар",IF(Z140&gt;=Законод!$J$23,'01_Доходи'!Z140-('01_Доходи'!Z141+'01_Доходи'!Z142+'01_Доходи'!Z143+'01_Доходи'!Z144+'01_Доходи'!Z145+'01_Доходи'!Z146),0),IF(B136="Лікар-педіатр",IF(Z140&gt;=Законод!$J$19,'01_Доходи'!Z140-('01_Доходи'!Z141+'01_Доходи'!Z142+'01_Доходи'!Z143+'01_Доходи'!Z144+'01_Доходи'!Z145+'01_Доходи'!Z146),0),IF(B136="Лікар-терапевт",IF('01_Доходи'!Z140&gt;=Законод!$J$27,Z140-Законод!$I$28,0),0)))</f>
        <v>0</v>
      </c>
      <c r="AA147" s="771"/>
      <c r="AB147" s="747" t="s">
        <v>157</v>
      </c>
      <c r="AC147" s="748"/>
      <c r="AD147" s="748"/>
      <c r="AE147" s="748"/>
      <c r="AF147" s="749"/>
      <c r="AG147" s="171">
        <f>IF(B136="Лікар загальної практики - сімейний лікар",IF(AG140&gt;=Законод!$J$23,'01_Доходи'!AG140-('01_Доходи'!AG141+'01_Доходи'!AG142+'01_Доходи'!AG143+'01_Доходи'!AG144+'01_Доходи'!AG145+'01_Доходи'!AG146),0),IF(B136="Лікар-педіатр",IF(AG140&gt;=Законод!$J$19,'01_Доходи'!AG140-('01_Доходи'!AG141+'01_Доходи'!AG142+'01_Доходи'!AG143+'01_Доходи'!AG144+'01_Доходи'!AG145+'01_Доходи'!AG146),0),IF(B136="Лікар-терапевт",IF('01_Доходи'!AG140&gt;=Законод!$J$27,AG140-Законод!$I$28,0),0)))</f>
        <v>0</v>
      </c>
      <c r="AH147" s="774"/>
      <c r="AI147" s="188"/>
      <c r="AJ147" s="765"/>
      <c r="AK147" s="768"/>
      <c r="AL147" s="768"/>
      <c r="AM147" s="800"/>
      <c r="AN147" s="661">
        <f>IF(B136="Лікар загальної практики - сімейний лікар",L147*Законод!$J$30,IF(B136="Лікар-педіатр",L147*Законод!$J$30,IF(B136="Лікар-терапевт",L147*Законод!$J$30,0)))</f>
        <v>0</v>
      </c>
      <c r="AO147" s="661">
        <f>IF(B136="Лікар загальної практики - сімейний лікар",S147*Законод!$J$47,IF(B136="Лікар-педіатр",S147*Законод!$J$47,IF(B136="Лікар-терапевт",S147*Законод!$J$47,0)))</f>
        <v>0</v>
      </c>
      <c r="AP147" s="661">
        <f>IF(B136="Лікар загальної практики - сімейний лікар",S147*Законод!$J$64,IF(B136="Лікар-педіатр",S147*Законод!$J$64,IF(B136="Лікар-терапевт",S147*Законод!$J$64,0)))</f>
        <v>0</v>
      </c>
      <c r="AQ147" s="661">
        <f>IF(B136="Лікар загальної практики - сімейний лікар",AG147*Законод!$J$81,IF(B136="Лікар-педіатр",AG147*Законод!$J$81,IF(B136="Лікар-терапевт",AG147*Законод!$J$81,0)))</f>
        <v>0</v>
      </c>
      <c r="AR147" s="662">
        <f t="shared" ref="AR147" si="17">SUM(AN147:AQ147)</f>
        <v>0</v>
      </c>
    </row>
    <row r="148" spans="1:44" s="210" customFormat="1" ht="23.45" customHeight="1" thickBot="1" x14ac:dyDescent="0.3">
      <c r="A148" s="190"/>
      <c r="B148" s="191"/>
      <c r="C148" s="192"/>
      <c r="D148" s="193"/>
      <c r="E148" s="193"/>
      <c r="F148" s="194"/>
      <c r="G148" s="195"/>
      <c r="H148" s="195"/>
      <c r="I148" s="195"/>
      <c r="J148" s="195"/>
      <c r="K148" s="195"/>
      <c r="L148" s="196"/>
      <c r="M148" s="197"/>
      <c r="N148" s="195"/>
      <c r="O148" s="195"/>
      <c r="P148" s="195"/>
      <c r="Q148" s="195"/>
      <c r="R148" s="195"/>
      <c r="S148" s="196"/>
      <c r="T148" s="197"/>
      <c r="U148" s="195"/>
      <c r="V148" s="195"/>
      <c r="W148" s="195"/>
      <c r="X148" s="195"/>
      <c r="Y148" s="195"/>
      <c r="Z148" s="198"/>
      <c r="AA148" s="197"/>
      <c r="AB148" s="195"/>
      <c r="AC148" s="195"/>
      <c r="AD148" s="195"/>
      <c r="AE148" s="195"/>
      <c r="AF148" s="195"/>
      <c r="AG148" s="198"/>
      <c r="AH148" s="197"/>
      <c r="AI148" s="199"/>
      <c r="AJ148" s="200"/>
      <c r="AK148" s="200"/>
      <c r="AL148" s="200"/>
      <c r="AM148" s="201"/>
      <c r="AN148" s="202"/>
      <c r="AO148" s="202"/>
      <c r="AP148" s="202"/>
      <c r="AQ148" s="202"/>
      <c r="AR148" s="203"/>
    </row>
    <row r="149" spans="1:44" s="166" customFormat="1" ht="27.6" customHeight="1" x14ac:dyDescent="0.3">
      <c r="A149" s="169">
        <f>A136+1</f>
        <v>10</v>
      </c>
      <c r="B149" s="780"/>
      <c r="C149" s="783"/>
      <c r="D149" s="786"/>
      <c r="E149" s="789"/>
      <c r="F149" s="170" t="s">
        <v>431</v>
      </c>
      <c r="G149" s="171">
        <f>IFERROR(IF(B149="Лікар-педіатр",G151/L151*L149,IF(B149="Лікар-терапевт","х",IF(B149="Лікар загальної практики - сімейний лікар",G151/L151*L149,0))),0)</f>
        <v>0</v>
      </c>
      <c r="H149" s="171">
        <f>IFERROR(IF(B149="Лікар-педіатр",H151/L151*L149,IF(B149="Лікар-терапевт","х",IF(B149="Лікар загальної практики - сімейний лікар",H151/L151*L149,0))),0)</f>
        <v>0</v>
      </c>
      <c r="I149" s="171">
        <f>IFERROR(IF(B149="Лікар-педіатр","x",IF(B149="Лікар-терапевт",I151/L151*L149,IF(B149="Лікар загальної практики - сімейний лікар",I151/L151*L149,0))),0)</f>
        <v>0</v>
      </c>
      <c r="J149" s="171">
        <f>IFERROR(IF(B149="Лікар-педіатр","x",IF(B149="Лікар-терапевт",J151/L151*L149,IF(B149="Лікар загальної практики - сімейний лікар",J151/L151*L149,0))),0)</f>
        <v>0</v>
      </c>
      <c r="K149" s="171">
        <f>IFERROR(IF(B149="Лікар-педіатр","x",IF(B149="Лікар-терапевт",K152*L149,IF(B149="Лікар загальної практики - сімейний лікар",K152*L149,0))),0)</f>
        <v>0</v>
      </c>
      <c r="L149" s="472"/>
      <c r="M149" s="769"/>
      <c r="N149" s="171">
        <f>IFERROR(IF(B149="Лікар-педіатр",N151/S151*S149,IF(B149="Лікар-терапевт","х",IF(B149="Лікар загальної практики - сімейний лікар",N151/S151*S149,0))),0)</f>
        <v>0</v>
      </c>
      <c r="O149" s="171">
        <f>IFERROR(IF(B149="Лікар-педіатр",O151/S151*S149,IF(B149="Лікар-терапевт","х",IF(B149="Лікар загальної практики - сімейний лікар",O151/S151*S149,0))),0)</f>
        <v>0</v>
      </c>
      <c r="P149" s="171">
        <f>IFERROR(IF(B149="Лікар-педіатр","x",IF(B149="Лікар-терапевт",P151/S151*S149,IF(B149="Лікар загальної практики - сімейний лікар",P151/S151*S149,0))),0)</f>
        <v>0</v>
      </c>
      <c r="Q149" s="171">
        <f>IFERROR(IF(B149="Лікар-педіатр","x",IF(B149="Лікар-терапевт",Q151/S151*S149,IF(B149="Лікар загальної практики - сімейний лікар",Q151/S151*S149,0))),0)</f>
        <v>0</v>
      </c>
      <c r="R149" s="171">
        <f>IFERROR(IF(B149="Лікар-педіатр","x",IF(B149="Лікар-терапевт",R152*S149,IF(B149="Лікар загальної практики - сімейний лікар",R152*S149,0))),0)</f>
        <v>0</v>
      </c>
      <c r="S149" s="472"/>
      <c r="T149" s="769"/>
      <c r="U149" s="171">
        <f>IFERROR(IF(B149="Лікар-педіатр",U151/Z151*Z149,IF(B149="Лікар-терапевт","х",IF(B149="Лікар загальної практики - сімейний лікар",U151/Z151*Z149,0))),0)</f>
        <v>0</v>
      </c>
      <c r="V149" s="171">
        <f>IFERROR(IF(B149="Лікар-педіатр",V151/Z151*Z149,IF(B149="Лікар-терапевт","х",IF(B149="Лікар загальної практики - сімейний лікар",V151/Z151*Z149,0))),0)</f>
        <v>0</v>
      </c>
      <c r="W149" s="171">
        <f>IFERROR(IF(B149="Лікар-педіатр","x",IF(B149="Лікар-терапевт",W151/Z151*Z149,IF(B149="Лікар загальної практики - сімейний лікар",W151/Z151*Z149,0))),0)</f>
        <v>0</v>
      </c>
      <c r="X149" s="171">
        <f>IFERROR(IF(B149="Лікар-педіатр","x",IF(B149="Лікар-терапевт",X151/Z151*Z149,IF(B149="Лікар загальної практики - сімейний лікар",X151/Z151*Z149,0))),0)</f>
        <v>0</v>
      </c>
      <c r="Y149" s="171">
        <f>IFERROR(IF(B149="Лікар-педіатр","x",IF(B149="Лікар-терапевт",Y152*Z149,IF(B149="Лікар загальної практики - сімейний лікар",Y152*Z149,0))),0)</f>
        <v>0</v>
      </c>
      <c r="Z149" s="472"/>
      <c r="AA149" s="769"/>
      <c r="AB149" s="171">
        <f>IFERROR(IF(B149="Лікар-педіатр",AB151/AG151*AG149,IF(B149="Лікар-терапевт","х",IF(B149="Лікар загальної практики - сімейний лікар",AB151/AG151*AG149,0))),0)</f>
        <v>0</v>
      </c>
      <c r="AC149" s="171">
        <f>IFERROR(IF(B149="Лікар-педіатр",AC151/AG151*AG149,IF(B149="Лікар-терапевт","х",IF(B149="Лікар загальної практики - сімейний лікар",AC151/AG151*AG149,0))),0)</f>
        <v>0</v>
      </c>
      <c r="AD149" s="171">
        <f>IFERROR(IF(B149="Лікар-педіатр","x",IF(B149="Лікар-терапевт",AD151/AG151*AG149,IF(B149="Лікар загальної практики - сімейний лікар",AD151/AG151*AG149,0))),0)</f>
        <v>0</v>
      </c>
      <c r="AE149" s="171">
        <f>IFERROR(IF(B149="Лікар-педіатр","x",IF(B149="Лікар-терапевт",AE151/AG151*AG149,IF(B149="Лікар загальної практики - сімейний лікар",AE151/AG151*AG149,0))),0)</f>
        <v>0</v>
      </c>
      <c r="AF149" s="171">
        <f>IFERROR(IF(B149="Лікар-педіатр","x",IF(B149="Лікар-терапевт",AF152*AG149,IF(B149="Лікар загальної практики - сімейний лікар",AF152*AG149,0))),0)</f>
        <v>0</v>
      </c>
      <c r="AG149" s="472"/>
      <c r="AH149" s="772"/>
      <c r="AI149" s="461">
        <f>A149</f>
        <v>10</v>
      </c>
      <c r="AJ149" s="763">
        <f>B149</f>
        <v>0</v>
      </c>
      <c r="AK149" s="766">
        <f>C149</f>
        <v>0</v>
      </c>
      <c r="AL149" s="766">
        <f>D149</f>
        <v>0</v>
      </c>
      <c r="AM149" s="753" t="s">
        <v>566</v>
      </c>
      <c r="AN149" s="792">
        <f>SUM(AN154:AN160)</f>
        <v>0</v>
      </c>
      <c r="AO149" s="792">
        <f>SUM(AO154:AO160)</f>
        <v>0</v>
      </c>
      <c r="AP149" s="792">
        <f>SUM(AP154:AP160)</f>
        <v>0</v>
      </c>
      <c r="AQ149" s="792">
        <f>SUM(AQ154:AQ160)</f>
        <v>0</v>
      </c>
      <c r="AR149" s="795">
        <f>SUM(AN149:AQ153)</f>
        <v>0</v>
      </c>
    </row>
    <row r="150" spans="1:44" s="67" customFormat="1" ht="28.15" customHeight="1" x14ac:dyDescent="0.25">
      <c r="A150" s="172"/>
      <c r="B150" s="781"/>
      <c r="C150" s="784"/>
      <c r="D150" s="787"/>
      <c r="E150" s="790"/>
      <c r="F150" s="170" t="s">
        <v>432</v>
      </c>
      <c r="G150" s="171">
        <f>IFERROR(IF(B149="Лікар-педіатр",G152*L150,IF(B149="Лікар-терапевт","х",IF(B149="Лікар загальної практики - сімейний лікар",G152*L150,0))),0)</f>
        <v>0</v>
      </c>
      <c r="H150" s="171">
        <f>IFERROR(IF(B149="Лікар-педіатр",H152*L150,IF(B149="Лікар-терапевт","х",IF(B149="Лікар загальної практики - сімейний лікар",H152*L150,0))),0)</f>
        <v>0</v>
      </c>
      <c r="I150" s="171">
        <f>IFERROR(IF(B149="Лікар-педіатр","x",IF(B149="Лікар-терапевт",I152*L150,IF(B149="Лікар загальної практики - сімейний лікар",I152*L150,0))),0)</f>
        <v>0</v>
      </c>
      <c r="J150" s="171">
        <f>IFERROR(IF(B149="Лікар-педіатр","x",IF(B149="Лікар-терапевт",J152*L150,IF(B149="Лікар загальної практики - сімейний лікар",J152*L150,0))),0)</f>
        <v>0</v>
      </c>
      <c r="K150" s="171">
        <f>IFERROR(IF(B149="Лікар-педіатр","x",IF(B149="Лікар-терапевт",K152*L150,IF(B149="Лікар загальної практики - сімейний лікар",K152*L150,0))),0)</f>
        <v>0</v>
      </c>
      <c r="L150" s="472"/>
      <c r="M150" s="770"/>
      <c r="N150" s="171">
        <f>IFERROR(IF(B149="Лікар-педіатр",N152*S150,IF(B149="Лікар-терапевт","х",IF(B149="Лікар загальної практики - сімейний лікар",N152*S150,0))),0)</f>
        <v>0</v>
      </c>
      <c r="O150" s="171">
        <f>IFERROR(IF(B149="Лікар-педіатр",O152*S150,IF(B149="Лікар-терапевт","х",IF(B149="Лікар загальної практики - сімейний лікар",O152*S150,0))),0)</f>
        <v>0</v>
      </c>
      <c r="P150" s="171">
        <f>IFERROR(IF(B149="Лікар-педіатр","x",IF(B149="Лікар-терапевт",P152*S150,IF(B149="Лікар загальної практики - сімейний лікар",P152*S150,0))),0)</f>
        <v>0</v>
      </c>
      <c r="Q150" s="171">
        <f>IFERROR(IF(B149="Лікар-педіатр","x",IF(B149="Лікар-терапевт",Q152*S150,IF(B149="Лікар загальної практики - сімейний лікар",Q152*S150,0))),0)</f>
        <v>0</v>
      </c>
      <c r="R150" s="171">
        <f>IFERROR(IF(B149="Лікар-педіатр","x",IF(B149="Лікар-терапевт",R152*S150,IF(B149="Лікар загальної практики - сімейний лікар",R152*S150,0))),0)</f>
        <v>0</v>
      </c>
      <c r="S150" s="472"/>
      <c r="T150" s="770"/>
      <c r="U150" s="171">
        <f>IFERROR(IF(B149="Лікар-педіатр",U152*Z150,IF(B149="Лікар-терапевт","х",IF(B149="Лікар загальної практики - сімейний лікар",U152*Z150,0))),0)</f>
        <v>0</v>
      </c>
      <c r="V150" s="171">
        <f>IFERROR(IF(B149="Лікар-педіатр",V152*Z150,IF(B149="Лікар-терапевт","х",IF(B149="Лікар загальної практики - сімейний лікар",V152*Z150,0))),0)</f>
        <v>0</v>
      </c>
      <c r="W150" s="171">
        <f>IFERROR(IF(B149="Лікар-педіатр","x",IF(B149="Лікар-терапевт",W152*Z150,IF(B149="Лікар загальної практики - сімейний лікар",W152*Z150,0))),0)</f>
        <v>0</v>
      </c>
      <c r="X150" s="171">
        <f>IFERROR(IF(B149="Лікар-педіатр","x",IF(B149="Лікар-терапевт",X152*Z150,IF(B149="Лікар загальної практики - сімейний лікар",X152*Z150,0))),0)</f>
        <v>0</v>
      </c>
      <c r="Y150" s="171">
        <f>IFERROR(IF(B149="Лікар-педіатр","x",IF(B149="Лікар-терапевт",Y152*Z150,IF(B149="Лікар загальної практики - сімейний лікар",Y152*Z150,0))),0)</f>
        <v>0</v>
      </c>
      <c r="Z150" s="472"/>
      <c r="AA150" s="770"/>
      <c r="AB150" s="171">
        <f>IFERROR(IF(B149="Лікар-педіатр",AB152*AG150,IF(B149="Лікар-терапевт","х",IF(B149="Лікар загальної практики - сімейний лікар",AB152*AG150,0))),0)</f>
        <v>0</v>
      </c>
      <c r="AC150" s="171">
        <f>IFERROR(IF(B149="Лікар-педіатр",AC152*AG150,IF(B149="Лікар-терапевт","х",IF(B149="Лікар загальної практики - сімейний лікар",AC152*AG150,0))),0)</f>
        <v>0</v>
      </c>
      <c r="AD150" s="171">
        <f>IFERROR(IF(B149="Лікар-педіатр","x",IF(B149="Лікар-терапевт",AD152*AG150,IF(B149="Лікар загальної практики - сімейний лікар",AD152*AG150,0))),0)</f>
        <v>0</v>
      </c>
      <c r="AE150" s="171">
        <f>IFERROR(IF(B149="Лікар-педіатр","x",IF(B149="Лікар-терапевт",AE152*AG150,IF(B149="Лікар загальної практики - сімейний лікар",AE152*AG150,0))),0)</f>
        <v>0</v>
      </c>
      <c r="AF150" s="171">
        <f>IFERROR(IF(B149="Лікар-педіатр","x",IF(B149="Лікар-терапевт",AF152*AG150,IF(B149="Лікар загальної практики - сімейний лікар",AF152*AG150,0))),0)</f>
        <v>0</v>
      </c>
      <c r="AG150" s="472"/>
      <c r="AH150" s="773"/>
      <c r="AI150" s="173"/>
      <c r="AJ150" s="764"/>
      <c r="AK150" s="767"/>
      <c r="AL150" s="767"/>
      <c r="AM150" s="754"/>
      <c r="AN150" s="793"/>
      <c r="AO150" s="793"/>
      <c r="AP150" s="793"/>
      <c r="AQ150" s="793"/>
      <c r="AR150" s="796"/>
    </row>
    <row r="151" spans="1:44" s="103" customFormat="1" ht="31.15" customHeight="1" x14ac:dyDescent="0.25">
      <c r="A151" s="205"/>
      <c r="B151" s="781"/>
      <c r="C151" s="784"/>
      <c r="D151" s="787"/>
      <c r="E151" s="790"/>
      <c r="F151" s="170" t="s">
        <v>433</v>
      </c>
      <c r="G151" s="174">
        <f>IF(B149="Лікар загальної практики - сімейний лікар"," ",IF(B149="Лікар-педіатр"," ",IF(B149="Лікар-терапевт","х",0)))</f>
        <v>0</v>
      </c>
      <c r="H151" s="174">
        <f>IF(B149="Лікар загальної практики - сімейний лікар"," ",IF(B149="Лікар-педіатр"," ",IF(B149="Лікар-терапевт","х",0)))</f>
        <v>0</v>
      </c>
      <c r="I151" s="174">
        <f>IF(B149="Лікар загальної практики - сімейний лікар"," ",IF(B149="Лікар-педіатр","х",IF(B149="Лікар-терапевт"," ",0)))</f>
        <v>0</v>
      </c>
      <c r="J151" s="174">
        <f>IF(B149="Лікар загальної практики - сімейний лікар"," ",IF(B149="Лікар-педіатр","х",IF(B149="Лікар-терапевт"," ",0)))</f>
        <v>0</v>
      </c>
      <c r="K151" s="174">
        <f>IF(B149="Лікар загальної практики - сімейний лікар"," ",IF(B149="Лікар-педіатр","х",IF(B149="Лікар-терапевт"," ",0)))</f>
        <v>0</v>
      </c>
      <c r="L151" s="175">
        <f>SUM(G151:K151)</f>
        <v>0</v>
      </c>
      <c r="M151" s="770"/>
      <c r="N151" s="174">
        <f>IF(B149="Лікар загальної практики - сімейний лікар"," ",IF(B149="Лікар-педіатр"," ",IF(B149="Лікар-терапевт","х",0)))</f>
        <v>0</v>
      </c>
      <c r="O151" s="174">
        <f>IF(B149="Лікар загальної практики - сімейний лікар"," ",IF(B149="Лікар-педіатр"," ",IF(B149="Лікар-терапевт","х",0)))</f>
        <v>0</v>
      </c>
      <c r="P151" s="174">
        <f>IF(B149="Лікар загальної практики - сімейний лікар"," ",IF(B149="Лікар-педіатр","х",IF(B149="Лікар-терапевт"," ",0)))</f>
        <v>0</v>
      </c>
      <c r="Q151" s="174">
        <f>IF(B149="Лікар загальної практики - сімейний лікар"," ",IF(B149="Лікар-педіатр","х",IF(B149="Лікар-терапевт"," ",0)))</f>
        <v>0</v>
      </c>
      <c r="R151" s="174">
        <f>IF(B149="Лікар загальної практики - сімейний лікар"," ",IF(B149="Лікар-педіатр","х",IF(B149="Лікар-терапевт"," ",0)))</f>
        <v>0</v>
      </c>
      <c r="S151" s="175">
        <f>SUM(N151:R151)</f>
        <v>0</v>
      </c>
      <c r="T151" s="770"/>
      <c r="U151" s="174">
        <f>IF(B149="Лікар загальної практики - сімейний лікар"," ",IF(B149="Лікар-педіатр"," ",IF(B149="Лікар-терапевт","х",0)))</f>
        <v>0</v>
      </c>
      <c r="V151" s="174">
        <f>IF(B149="Лікар загальної практики - сімейний лікар"," ",IF(B149="Лікар-педіатр"," ",IF(B149="Лікар-терапевт","х",0)))</f>
        <v>0</v>
      </c>
      <c r="W151" s="174">
        <f>IF(B149="Лікар загальної практики - сімейний лікар"," ",IF(B149="Лікар-педіатр","х",IF(B149="Лікар-терапевт"," ",0)))</f>
        <v>0</v>
      </c>
      <c r="X151" s="174">
        <f>IF(B149="Лікар загальної практики - сімейний лікар"," ",IF(B149="Лікар-педіатр","х",IF(B149="Лікар-терапевт"," ",0)))</f>
        <v>0</v>
      </c>
      <c r="Y151" s="174">
        <f>IF(B149="Лікар загальної практики - сімейний лікар"," ",IF(B149="Лікар-педіатр","х",IF(B149="Лікар-терапевт"," ",0)))</f>
        <v>0</v>
      </c>
      <c r="Z151" s="175">
        <f>SUM(U151:Y151)</f>
        <v>0</v>
      </c>
      <c r="AA151" s="770"/>
      <c r="AB151" s="174">
        <f>IF(B149="Лікар загальної практики - сімейний лікар"," ",IF(B149="Лікар-педіатр"," ",IF(B149="Лікар-терапевт","х",0)))</f>
        <v>0</v>
      </c>
      <c r="AC151" s="174">
        <f>IF(B149="Лікар загальної практики - сімейний лікар"," ",IF(B149="Лікар-педіатр"," ",IF(B149="Лікар-терапевт","х",0)))</f>
        <v>0</v>
      </c>
      <c r="AD151" s="174">
        <f>IF(B149="Лікар загальної практики - сімейний лікар"," ",IF(B149="Лікар-педіатр","х",IF(B149="Лікар-терапевт"," ",0)))</f>
        <v>0</v>
      </c>
      <c r="AE151" s="174">
        <f>IF(B149="Лікар загальної практики - сімейний лікар"," ",IF(B149="Лікар-педіатр","х",IF(B149="Лікар-терапевт"," ",0)))</f>
        <v>0</v>
      </c>
      <c r="AF151" s="174">
        <f>IF(B149="Лікар загальної практики - сімейний лікар"," ",IF(B149="Лікар-педіатр","х",IF(B149="Лікар-терапевт"," ",0)))</f>
        <v>0</v>
      </c>
      <c r="AG151" s="175">
        <f>SUM(AB151:AF151)</f>
        <v>0</v>
      </c>
      <c r="AH151" s="773"/>
      <c r="AI151" s="176"/>
      <c r="AJ151" s="764"/>
      <c r="AK151" s="767"/>
      <c r="AL151" s="767"/>
      <c r="AM151" s="754"/>
      <c r="AN151" s="793"/>
      <c r="AO151" s="793"/>
      <c r="AP151" s="793"/>
      <c r="AQ151" s="793"/>
      <c r="AR151" s="796"/>
    </row>
    <row r="152" spans="1:44" s="67" customFormat="1" ht="31.9" customHeight="1" thickBot="1" x14ac:dyDescent="0.3">
      <c r="A152" s="172"/>
      <c r="B152" s="781"/>
      <c r="C152" s="784"/>
      <c r="D152" s="787"/>
      <c r="E152" s="790"/>
      <c r="F152" s="177" t="s">
        <v>160</v>
      </c>
      <c r="G152" s="178">
        <f>IFERROR(IF(B149="Лікар-педіатр",G151/L151,IF(B149="Лікар-терапевт","х",IF(B149="Лікар загальної практики - сімейний лікар",G151/L151,0))),0)</f>
        <v>0</v>
      </c>
      <c r="H152" s="178">
        <f>IFERROR(IF(B149="Лікар-педіатр",H151/L151,IF(B149="Лікар-терапевт","х",IF(B149="Лікар загальної практики - сімейний лікар",H151/L151,0))),0)</f>
        <v>0</v>
      </c>
      <c r="I152" s="178">
        <f>IFERROR(IF(B149="Лікар-педіатр","x",IF(B149="Лікар-терапевт",I151/L151,IF(B149="Лікар загальної практики - сімейний лікар",I151/L151,0))),0)</f>
        <v>0</v>
      </c>
      <c r="J152" s="178">
        <f>IFERROR(IF(B149="Лікар-педіатр","x",IF(B149="Лікар-терапевт",J151/L151,IF(B149="Лікар загальної практики - сімейний лікар",J151/L151,0))),0)</f>
        <v>0</v>
      </c>
      <c r="K152" s="178">
        <f>IFERROR(IF(B149="Лікар-педіатр","x",IF(B149="Лікар-терапевт",K151/L151,IF(B149="Лікар загальної практики - сімейний лікар",K151/L151,0))),0)</f>
        <v>0</v>
      </c>
      <c r="L152" s="178">
        <f>SUM(G152:K152)</f>
        <v>0</v>
      </c>
      <c r="M152" s="770"/>
      <c r="N152" s="178">
        <f>IFERROR(IF(B149="Лікар-педіатр",N151/S151,IF(B149="Лікар-терапевт","х",IF(B149="Лікар загальної практики - сімейний лікар",N151/S151,0))),0)</f>
        <v>0</v>
      </c>
      <c r="O152" s="178">
        <f>IFERROR(IF(B149="Лікар-педіатр",O151/S151,IF(B149="Лікар-терапевт","х",IF(B149="Лікар загальної практики - сімейний лікар",O151/S151,0))),0)</f>
        <v>0</v>
      </c>
      <c r="P152" s="178">
        <f>IFERROR(IF(B149="Лікар-педіатр","x",IF(B149="Лікар-терапевт",P151/S151,IF(B149="Лікар загальної практики - сімейний лікар",P151/S151,0))),0)</f>
        <v>0</v>
      </c>
      <c r="Q152" s="178">
        <f>IFERROR(IF(B149="Лікар-педіатр","x",IF(B149="Лікар-терапевт",Q151/S151,IF(B149="Лікар загальної практики - сімейний лікар",Q151/S151,0))),0)</f>
        <v>0</v>
      </c>
      <c r="R152" s="178">
        <f>IFERROR(IF(B149="Лікар-педіатр","x",IF(B149="Лікар-терапевт",R151/S151,IF(B149="Лікар загальної практики - сімейний лікар",R151/S151,0))),0)</f>
        <v>0</v>
      </c>
      <c r="S152" s="178">
        <f>SUM(N152:R152)</f>
        <v>0</v>
      </c>
      <c r="T152" s="770"/>
      <c r="U152" s="178">
        <f>IFERROR(IF(B149="Лікар-педіатр",U151/Z151,IF(B149="Лікар-терапевт","х",IF(B149="Лікар загальної практики - сімейний лікар",U151/Z151,0))),0)</f>
        <v>0</v>
      </c>
      <c r="V152" s="178">
        <f>IFERROR(IF(B149="Лікар-педіатр",V151/Z151,IF(B149="Лікар-терапевт","х",IF(B149="Лікар загальної практики - сімейний лікар",V151/Z151,0))),0)</f>
        <v>0</v>
      </c>
      <c r="W152" s="178">
        <f>IFERROR(IF(B149="Лікар-педіатр","x",IF(B149="Лікар-терапевт",W151/Z151,IF(B149="Лікар загальної практики - сімейний лікар",W151/Z151,0))),0)</f>
        <v>0</v>
      </c>
      <c r="X152" s="178">
        <f>IFERROR(IF(B149="Лікар-педіатр","x",IF(B149="Лікар-терапевт",X151/Z151,IF(B149="Лікар загальної практики - сімейний лікар",X151/Z151,0))),0)</f>
        <v>0</v>
      </c>
      <c r="Y152" s="178">
        <f>IFERROR(IF(B149="Лікар-педіатр","x",IF(B149="Лікар-терапевт",Y151/Z151,IF(B149="Лікар загальної практики - сімейний лікар",Y151/Z151,0))),0)</f>
        <v>0</v>
      </c>
      <c r="Z152" s="178">
        <f>SUM(U152:Y152)</f>
        <v>0</v>
      </c>
      <c r="AA152" s="770"/>
      <c r="AB152" s="178">
        <f>IFERROR(IF(B149="Лікар-педіатр",AB151/AG151,IF(B149="Лікар-терапевт","х",IF(B149="Лікар загальної практики - сімейний лікар",AB151/AG151,0))),0)</f>
        <v>0</v>
      </c>
      <c r="AC152" s="178">
        <f>IFERROR(IF(B149="Лікар-педіатр",AC151/AG151,IF(B149="Лікар-терапевт","х",IF(B149="Лікар загальної практики - сімейний лікар",AC151/AG151,0))),0)</f>
        <v>0</v>
      </c>
      <c r="AD152" s="178">
        <f>IFERROR(IF(B149="Лікар-педіатр","x",IF(B149="Лікар-терапевт",AD151/AG151,IF(B149="Лікар загальної практики - сімейний лікар",AD151/AG151,0))),0)</f>
        <v>0</v>
      </c>
      <c r="AE152" s="178">
        <f>IFERROR(IF(B149="Лікар-педіатр","x",IF(B149="Лікар-терапевт",AE151/AG151,IF(B149="Лікар загальної практики - сімейний лікар",AE151/AG151,0))),0)</f>
        <v>0</v>
      </c>
      <c r="AF152" s="178">
        <f>IFERROR(IF(B149="Лікар-педіатр","x",IF(B149="Лікар-терапевт",AF151/AG151,IF(B149="Лікар загальної практики - сімейний лікар",AF151/AG151,0))),0)</f>
        <v>0</v>
      </c>
      <c r="AG152" s="178">
        <f>SUM(AB152:AF152)</f>
        <v>0</v>
      </c>
      <c r="AH152" s="773"/>
      <c r="AI152" s="176"/>
      <c r="AJ152" s="764"/>
      <c r="AK152" s="767"/>
      <c r="AL152" s="767"/>
      <c r="AM152" s="754"/>
      <c r="AN152" s="793"/>
      <c r="AO152" s="793"/>
      <c r="AP152" s="793"/>
      <c r="AQ152" s="793"/>
      <c r="AR152" s="796"/>
    </row>
    <row r="153" spans="1:44" s="67" customFormat="1" ht="45" customHeight="1" thickBot="1" x14ac:dyDescent="0.3">
      <c r="A153" s="172"/>
      <c r="B153" s="781"/>
      <c r="C153" s="784"/>
      <c r="D153" s="787"/>
      <c r="E153" s="790"/>
      <c r="F153" s="179" t="s">
        <v>434</v>
      </c>
      <c r="G153" s="180">
        <f>IF(B149="Лікар загальної практики - сімейний лікар",AVERAGE(G149:G151),IF(B149="Лікар-педіатр",AVERAGE(G149:G151),IF(B149="Лікар-терапевт","х",0)))</f>
        <v>0</v>
      </c>
      <c r="H153" s="180">
        <f>IF(B149="Лікар загальної практики - сімейний лікар",AVERAGE(H149:H151),IF(B149="Лікар-педіатр",AVERAGE(H149:H151),IF(B149="Лікар-терапевт","х",0)))</f>
        <v>0</v>
      </c>
      <c r="I153" s="180">
        <f>IF(B149="Лікар загальної практики - сімейний лікар",AVERAGE(I149:I151),IF(B149="Лікар-педіатр","x",IF(B149="Лікар-терапевт",AVERAGE(I149:I151),0)))</f>
        <v>0</v>
      </c>
      <c r="J153" s="180">
        <f>IF(B149="Лікар загальної практики - сімейний лікар",AVERAGE(J149:J151),IF(B149="Лікар-педіатр","x",IF(B149="Лікар-терапевт",AVERAGE(J149:J151),0)))</f>
        <v>0</v>
      </c>
      <c r="K153" s="180">
        <f>IF(B149="Лікар загальної практики - сімейний лікар",AVERAGE(K149:K151),IF(B149="Лікар-педіатр","x",IF(B149="Лікар-терапевт",AVERAGE(K149:K151),0)))</f>
        <v>0</v>
      </c>
      <c r="L153" s="181">
        <f>SUM(G153:K153)</f>
        <v>0</v>
      </c>
      <c r="M153" s="770"/>
      <c r="N153" s="543">
        <f>IF(B149="Лікар загальної практики - сімейний лікар",AVERAGE(N149:N151),IF(B149="Лікар-педіатр",AVERAGE(N149:N151),IF(B149="Лікар-терапевт","х",0)))</f>
        <v>0</v>
      </c>
      <c r="O153" s="180">
        <f>IF(B149="Лікар загальної практики - сімейний лікар",AVERAGE(O149:O151),IF(B149="Лікар-педіатр",AVERAGE(O149:O151),IF(B149="Лікар-терапевт","х",0)))</f>
        <v>0</v>
      </c>
      <c r="P153" s="180">
        <f>IF(B149="Лікар загальної практики - сімейний лікар",AVERAGE(P149:P151),IF(B149="Лікар-педіатр","x",IF(B149="Лікар-терапевт",AVERAGE(P149:P151),0)))</f>
        <v>0</v>
      </c>
      <c r="Q153" s="180">
        <f>IF(B149="Лікар загальної практики - сімейний лікар",AVERAGE(Q149:Q151),IF(B149="Лікар-педіатр","x",IF(B149="Лікар-терапевт",AVERAGE(Q149:Q151),0)))</f>
        <v>0</v>
      </c>
      <c r="R153" s="180">
        <f>IF(B149="Лікар загальної практики - сімейний лікар",AVERAGE(R149:R151),IF(B149="Лікар-педіатр","x",IF(B149="Лікар-терапевт",AVERAGE(R149:R151),0)))</f>
        <v>0</v>
      </c>
      <c r="S153" s="181">
        <f>SUM(N153:R153)</f>
        <v>0</v>
      </c>
      <c r="T153" s="770"/>
      <c r="U153" s="543">
        <f>IF(B149="Лікар загальної практики - сімейний лікар",AVERAGE(U149:U151),IF(B149="Лікар-педіатр",AVERAGE(U149:U151),IF(B149="Лікар-терапевт","х",0)))</f>
        <v>0</v>
      </c>
      <c r="V153" s="180">
        <f>IF(B149="Лікар загальної практики - сімейний лікар",AVERAGE(V149:V151),IF(B149="Лікар-педіатр",AVERAGE(V149:V151),IF(B149="Лікар-терапевт","х",0)))</f>
        <v>0</v>
      </c>
      <c r="W153" s="180">
        <f>IF(B149="Лікар загальної практики - сімейний лікар",AVERAGE(W149:W151),IF(B149="Лікар-педіатр","x",IF(B149="Лікар-терапевт",AVERAGE(W149:W151),0)))</f>
        <v>0</v>
      </c>
      <c r="X153" s="180">
        <f>IF(B149="Лікар загальної практики - сімейний лікар",AVERAGE(X149:X151),IF(B149="Лікар-педіатр","x",IF(B149="Лікар-терапевт",AVERAGE(X149:X151),0)))</f>
        <v>0</v>
      </c>
      <c r="Y153" s="180">
        <f>IF(B149="Лікар загальної практики - сімейний лікар",AVERAGE(Y149:Y151),IF(B149="Лікар-педіатр","x",IF(B149="Лікар-терапевт",AVERAGE(Y149:Y151),0)))</f>
        <v>0</v>
      </c>
      <c r="Z153" s="181">
        <f>SUM(U153:Y153)</f>
        <v>0</v>
      </c>
      <c r="AA153" s="770"/>
      <c r="AB153" s="543">
        <f>IF(B149="Лікар загальної практики - сімейний лікар",AVERAGE(AB149:AB151),IF(B149="Лікар-педіатр",AVERAGE(AB149:AB151),IF(B149="Лікар-терапевт","х",0)))</f>
        <v>0</v>
      </c>
      <c r="AC153" s="180">
        <f>IF(B149="Лікар загальної практики - сімейний лікар",AVERAGE(AC149:AC151),IF(B149="Лікар-педіатр",AVERAGE(AC149:AC151),IF(B149="Лікар-терапевт","х",0)))</f>
        <v>0</v>
      </c>
      <c r="AD153" s="180">
        <f>IF(B149="Лікар загальної практики - сімейний лікар",AVERAGE(AD149:AD151),IF(B149="Лікар-педіатр","x",IF(B149="Лікар-терапевт",AVERAGE(AD149:AD151),0)))</f>
        <v>0</v>
      </c>
      <c r="AE153" s="180">
        <f>IF(B149="Лікар загальної практики - сімейний лікар",AVERAGE(AE149:AE151),IF(B149="Лікар-педіатр","x",IF(B149="Лікар-терапевт",AVERAGE(AE149:AE151),0)))</f>
        <v>0</v>
      </c>
      <c r="AF153" s="180">
        <f>IF(B149="Лікар загальної практики - сімейний лікар",AVERAGE(AF149:AF151),IF(B149="Лікар-педіатр","x",IF(B149="Лікар-терапевт",AVERAGE(AF149:AF151),0)))</f>
        <v>0</v>
      </c>
      <c r="AG153" s="181">
        <f>SUM(AB153:AF153)</f>
        <v>0</v>
      </c>
      <c r="AH153" s="773"/>
      <c r="AI153" s="176"/>
      <c r="AJ153" s="764"/>
      <c r="AK153" s="767"/>
      <c r="AL153" s="767"/>
      <c r="AM153" s="755"/>
      <c r="AN153" s="794"/>
      <c r="AO153" s="794"/>
      <c r="AP153" s="794"/>
      <c r="AQ153" s="794"/>
      <c r="AR153" s="797"/>
    </row>
    <row r="154" spans="1:44" s="67" customFormat="1" ht="40.5" x14ac:dyDescent="0.25">
      <c r="A154" s="172"/>
      <c r="B154" s="781"/>
      <c r="C154" s="784"/>
      <c r="D154" s="787"/>
      <c r="E154" s="790"/>
      <c r="F154" s="182" t="str">
        <f>IF(B149="Лікар-педіатр",Законод!$C$18,IF(B149="Лікар загальної практики - сімейний лікар",Законод!$C$22,IF(B149="Лікар-терапевт",Законод!$C$26,"х")))</f>
        <v>х</v>
      </c>
      <c r="G154" s="183">
        <f>IF(B149="Лікар загальної практики - сімейний лікар",IF(L153&lt;=Законод!$C$23,G153,Законод!$C$23*'01_Доходи'!G152),IF(B149="Лікар-педіатр",IF(L153&lt;=Законод!$C$19,G153,Законод!$C$19*'01_Доходи'!G152),IF(B149="Лікар-терапевт","x",0)))</f>
        <v>0</v>
      </c>
      <c r="H154" s="183">
        <f>IF(B149="Лікар загальної практики - сімейний лікар",IF(L153&lt;=Законод!$C$23,H153,Законод!$C$23*'01_Доходи'!H152),IF(B149="Лікар-педіатр",IF(L153&lt;=Законод!$C$19,H153,Законод!$C$19*'01_Доходи'!H152),IF(B149="Лікар-терапевт","x",0)))</f>
        <v>0</v>
      </c>
      <c r="I154" s="183">
        <f>IF(B149="Лікар загальної практики - сімейний лікар",IF(L153&lt;=Законод!$C$23,I153,Законод!$C$23*'01_Доходи'!I152),IF(B149="Лікар-педіатр",IF(L153&lt;=Законод!$C$27,I153,Законод!$C$27*'01_Доходи'!I152),IF(B149="Лікар-терапевт","x",0)))</f>
        <v>0</v>
      </c>
      <c r="J154" s="183">
        <f>IF(B149="Лікар загальної практики - сімейний лікар",IF(L153&lt;=Законод!$C$23,J153,Законод!$C$23*'01_Доходи'!J152),IF(B149="Лікар-педіатр",IF(L153&lt;=Законод!$C$27,J153,Законод!$C$27*'01_Доходи'!J152),IF(B149="Лікар-терапевт","x",0)))</f>
        <v>0</v>
      </c>
      <c r="K154" s="183">
        <f>IF(B149="Лікар загальної практики - сімейний лікар",IF(L153&lt;=Законод!$C$23,K153,Законод!$C$23*'01_Доходи'!K152),IF(B149="Лікар-педіатр",IF(L153&lt;=Законод!$C$27,K153,Законод!$C$27*'01_Доходи'!K152),IF(B149="Лікар-терапевт","x",0)))</f>
        <v>0</v>
      </c>
      <c r="L154" s="184">
        <f>SUM(G154:K154)</f>
        <v>0</v>
      </c>
      <c r="M154" s="770"/>
      <c r="N154" s="183">
        <f>IF(B149="Лікар загальної практики - сімейний лікар",IF(L153&lt;=Законод!$C$23,N153,Законод!$C$23*'01_Доходи'!N152),IF(B149="Лікар-педіатр",IF(L153&lt;=Законод!$C$19,N153,Законод!$C$19*'01_Доходи'!N152),IF(B149="Лікар-терапевт","x",0)))</f>
        <v>0</v>
      </c>
      <c r="O154" s="183">
        <f>IF(B149="Лікар загальної практики - сімейний лікар",IF(L153&lt;=Законод!$C$23,O153,Законод!$C$23*'01_Доходи'!O152),IF(B149="Лікар-педіатр",IF(L153&lt;=Законод!$C$19,O153,Законод!$C$19*'01_Доходи'!O152),IF(B149="Лікар-терапевт","x",0)))</f>
        <v>0</v>
      </c>
      <c r="P154" s="183">
        <f>IF(B149="Лікар загальної практики - сімейний лікар",IF(L153&lt;=Законод!$C$23,P153,Законод!$C$23*'01_Доходи'!P152),IF(B149="Лікар-педіатр",IF(L153&lt;=Законод!$C$27,P153,Законод!$C$27*'01_Доходи'!P152),IF(B149="Лікар-терапевт","x",0)))</f>
        <v>0</v>
      </c>
      <c r="Q154" s="183">
        <f>IF(B149="Лікар загальної практики - сімейний лікар",IF(L153&lt;=Законод!$C$23,Q153,Законод!$C$23*'01_Доходи'!Q152),IF(B149="Лікар-педіатр",IF(L153&lt;=Законод!$C$27,Q153,Законод!$C$27*'01_Доходи'!Q152),IF(B149="Лікар-терапевт","x",0)))</f>
        <v>0</v>
      </c>
      <c r="R154" s="183">
        <f>IF(B149="Лікар загальної практики - сімейний лікар",IF(L153&lt;=Законод!$C$23,R153,Законод!$C$23*'01_Доходи'!R152),IF(B149="Лікар-педіатр",IF(L153&lt;=Законод!$C$27,R153,Законод!$C$27*'01_Доходи'!R152),IF(B149="Лікар-терапевт","x",0)))</f>
        <v>0</v>
      </c>
      <c r="S154" s="184">
        <f>SUM(N154:R154)</f>
        <v>0</v>
      </c>
      <c r="T154" s="770"/>
      <c r="U154" s="183">
        <f>IF(B149="Лікар загальної практики - сімейний лікар",IF(L153&lt;=Законод!$C$23,U153,Законод!$C$23*'01_Доходи'!U152),IF(B149="Лікар-педіатр",IF(L153&lt;=Законод!$C$19,U153,Законод!$C$19*'01_Доходи'!U152),IF(B149="Лікар-терапевт","x",0)))</f>
        <v>0</v>
      </c>
      <c r="V154" s="183">
        <f>IF(B149="Лікар загальної практики - сімейний лікар",IF(L153&lt;=Законод!$C$23,V153,Законод!$C$23*'01_Доходи'!V152),IF(B149="Лікар-педіатр",IF(L153&lt;=Законод!$C$19,V153,Законод!$C$19*'01_Доходи'!V152),IF(B149="Лікар-терапевт","x",0)))</f>
        <v>0</v>
      </c>
      <c r="W154" s="183">
        <f>IF(B149="Лікар загальної практики - сімейний лікар",IF(L153&lt;=Законод!$C$23,W153,Законод!$C$23*'01_Доходи'!W152),IF(B149="Лікар-педіатр",IF(L153&lt;=Законод!$C$27,W153,Законод!$C$27*'01_Доходи'!W152),IF(B149="Лікар-терапевт","x",0)))</f>
        <v>0</v>
      </c>
      <c r="X154" s="183">
        <f>IF(B149="Лікар загальної практики - сімейний лікар",IF(L153&lt;=Законод!$C$23,X153,Законод!$C$23*'01_Доходи'!X152),IF(B149="Лікар-педіатр",IF(L153&lt;=Законод!$C$27,X153,Законод!$C$27*'01_Доходи'!X152),IF(B149="Лікар-терапевт","x",0)))</f>
        <v>0</v>
      </c>
      <c r="Y154" s="183">
        <f>IF(B149="Лікар загальної практики - сімейний лікар",IF(L153&lt;=Законод!$C$23,Y153,Законод!$C$23*'01_Доходи'!H152),IF(Y149="Лікар-педіатр",IF(L153&lt;=Законод!$C$27,Y153,Законод!$C$27*'01_Доходи'!Y152),IF(B149="Лікар-терапевт","x",0)))</f>
        <v>0</v>
      </c>
      <c r="Z154" s="184">
        <f>SUM(U154:Y154)</f>
        <v>0</v>
      </c>
      <c r="AA154" s="770"/>
      <c r="AB154" s="183">
        <f>IF(B149="Лікар загальної практики - сімейний лікар",IF(L153&lt;=Законод!$C$23,AB153,Законод!$C$23*'01_Доходи'!AB152),IF(B149="Лікар-педіатр",IF(L153&lt;=Законод!$C$19,AB153,Законод!$C$19*'01_Доходи'!AB152),IF(B149="Лікар-терапевт","x",0)))</f>
        <v>0</v>
      </c>
      <c r="AC154" s="183">
        <f>IF(B149="Лікар загальної практики - сімейний лікар",IF(L153&lt;=Законод!$C$23,AC153,Законод!$C$23*'01_Доходи'!AC152),IF(B149="Лікар-педіатр",IF(L153&lt;=Законод!$C$19,AC153,Законод!$C$19*'01_Доходи'!AC152),IF(B149="Лікар-терапевт","x",0)))</f>
        <v>0</v>
      </c>
      <c r="AD154" s="183">
        <f>IF(B149="Лікар загальної практики - сімейний лікар",IF(L153&lt;=Законод!$C$23,AD153,Законод!$C$23*'01_Доходи'!AD152),IF(B149="Лікар-педіатр",IF(L153&lt;=Законод!$C$27,AD153,Законод!$C$27*'01_Доходи'!AD152),IF(B149="Лікар-терапевт","x",0)))</f>
        <v>0</v>
      </c>
      <c r="AE154" s="183">
        <f>IF(B149="Лікар загальної практики - сімейний лікар",IF(L153&lt;=Законод!$C$23,AE153,Законод!$C$23*'01_Доходи'!AE152),IF(B149="Лікар-педіатр",IF(L153&lt;=Законод!$C$27,AE153,Законод!$C$27*'01_Доходи'!AE152),IF(B149="Лікар-терапевт","x",0)))</f>
        <v>0</v>
      </c>
      <c r="AF154" s="183">
        <f>IF(B149="Лікар загальної практики - сімейний лікар",IF(L153&lt;=Законод!$C$23,AF153,Законод!$C$23*'01_Доходи'!AF152),IF(B149="Лікар-педіатр",IF(L153&lt;=Законод!$C$27,AF153,Законод!$C$27*'01_Доходи'!AF152),IF(B149="Лікар-терапевт","x",0)))</f>
        <v>0</v>
      </c>
      <c r="AG154" s="184">
        <f>SUM(AB154:AF154)</f>
        <v>0</v>
      </c>
      <c r="AH154" s="773"/>
      <c r="AI154" s="176"/>
      <c r="AJ154" s="764"/>
      <c r="AK154" s="767"/>
      <c r="AL154" s="767"/>
      <c r="AM154" s="268" t="s">
        <v>175</v>
      </c>
      <c r="AN154" s="544">
        <f>IF(B149="Лікар загальної практики - сімейний лікар",G154*Законод!$J$10+'01_Доходи'!H154*Законод!$K$10+'01_Доходи'!I154*Законод!$L$10+'01_Доходи'!J154*Законод!$M$10+'01_Доходи'!K154*Законод!$N$10,IF(B149="Лікар-педіатр",G154*Законод!$J$10+'01_Доходи'!H154*Законод!$K$10,IF(B149="Лікар-терапевт",'01_Доходи'!I154*Законод!$L$10+'01_Доходи'!J154*Законод!$M$10+'01_Доходи'!K154*Законод!$N$10,0)))</f>
        <v>0</v>
      </c>
      <c r="AO154" s="544">
        <f>IF(B149="Лікар загальної практики - сімейний лікар",N154*Законод!$J$11+'01_Доходи'!O154*Законод!$K$11+'01_Доходи'!P154*Законод!$L$11+'01_Доходи'!Q154*Законод!$M$11+'01_Доходи'!R154*Законод!$N$11,IF(B149="Лікар-педіатр",N154*Законод!$J$11+'01_Доходи'!O154*Законод!$K$11,IF(B149="Лікар-терапевт",'01_Доходи'!P154*Законод!$L$11+'01_Доходи'!Q154*Законод!$M$11+'01_Доходи'!R154*Законод!$N$11,0)))</f>
        <v>0</v>
      </c>
      <c r="AP154" s="544">
        <f>IF(B149="Лікар загальної практики - сімейний лікар",U154*Законод!$J$12+'01_Доходи'!V154*Законод!$K$12+'01_Доходи'!W154*Законод!$L$12+'01_Доходи'!X154*Законод!$M$12+'01_Доходи'!Y154*Законод!$N$12,IF(B149="Лікар-педіатр",U154*Законод!$J$12+'01_Доходи'!V154*Законод!$K$12,IF(B149="Лікар-терапевт",'01_Доходи'!W154*Законод!$L$12+'01_Доходи'!X154*Законод!$M$12+'01_Доходи'!Y154*Законод!$N$12,0)))</f>
        <v>0</v>
      </c>
      <c r="AQ154" s="544">
        <f>IF(B149="Лікар загальної практики - сімейний лікар",AB154*Законод!$J$13+'01_Доходи'!AC154*Законод!$K$13+'01_Доходи'!AD154*Законод!$L$13+'01_Доходи'!AE154*Законод!$M$13+'01_Доходи'!AF154*Законод!$N$13,IF(B149="Лікар-педіатр",AB154*Законод!$J$13+'01_Доходи'!AC154*Законод!$K$13,IF(B149="Лікар-терапевт",'01_Доходи'!AD154*Законод!$L$13+'01_Доходи'!AE154*Законод!$M$13+'01_Доходи'!AF154*Законод!$N$13,0)))</f>
        <v>0</v>
      </c>
      <c r="AR154" s="185">
        <f>SUM(AN154:AQ154)</f>
        <v>0</v>
      </c>
    </row>
    <row r="155" spans="1:44" s="67" customFormat="1" ht="31.9" customHeight="1" x14ac:dyDescent="0.25">
      <c r="A155" s="172"/>
      <c r="B155" s="781"/>
      <c r="C155" s="784"/>
      <c r="D155" s="787"/>
      <c r="E155" s="790"/>
      <c r="F155" s="186" t="str">
        <f>IF(B149="Лікар-педіатр",Законод!$E$18,IF(B149="Лікар загальної практики - сімейний лікар",Законод!$E$22,IF(B149="Лікар-терапевт",Законод!$E$26,"х")))</f>
        <v>х</v>
      </c>
      <c r="G155" s="750" t="s">
        <v>157</v>
      </c>
      <c r="H155" s="751"/>
      <c r="I155" s="751"/>
      <c r="J155" s="751"/>
      <c r="K155" s="752"/>
      <c r="L155" s="171">
        <f>IF(B149="Лікар загальної практики - сімейний лікар",IF(L153&lt;Законод!$C$23,0,(IF(AND(L153&gt;=Законод!$E$23,L153&lt;=Законод!$E$24),L153-Законод!$C$23,IF('01_Доходи'!L153&gt;=Законод!$F$23,Законод!$E$25,0)))),IF(B149="Лікар-педіатр",IF(L153&lt;Законод!$C$19,0,(IF(AND(L153&gt;=Законод!$E$19,L153&lt;=Законод!$E$20),L153-Законод!$C$19,IF('01_Доходи'!L153&gt;=Законод!$F$19,Законод!$E$21,0)))),IF(B149="Лікар-терапевт",IF(L153&lt;Законод!$C$27,0,(IF(AND(L153&gt;=Законод!$E$27,L153&lt;=Законод!$E$28),L153-Законод!$C$27,IF('01_Доходи'!L153&gt;=Законод!$F$27,Законод!$E$29,0)))),0)))</f>
        <v>0</v>
      </c>
      <c r="M155" s="770"/>
      <c r="N155" s="750" t="s">
        <v>157</v>
      </c>
      <c r="O155" s="751"/>
      <c r="P155" s="751"/>
      <c r="Q155" s="751"/>
      <c r="R155" s="752"/>
      <c r="S155" s="171">
        <f>IF(B149="Лікар загальної практики - сімейний лікар",IF(S153&lt;Законод!$C$23,0,(IF(AND(S153&gt;=Законод!$E$23,S153&lt;=Законод!$E$24),S153-Законод!$C$23,IF('01_Доходи'!S153&gt;=Законод!$F$23,Законод!$E$25,0)))),IF(B149="Лікар-педіатр",IF(S153&lt;Законод!$C$19,0,(IF(AND(S153&gt;=Законод!$E$19,S153&lt;=Законод!$E$20),S153-Законод!$C$19,IF('01_Доходи'!S153&gt;=Законод!$F$19,Законод!$E$21,0)))),IF(B149="Лікар-терапевт",IF(S153&lt;Законод!$C$27,0,(IF(AND(S153&gt;=Законод!$E$27,S153&lt;=Законод!$E$28),S153-Законод!$C$27,IF('01_Доходи'!S153&gt;=Законод!$F$27,Законод!$E$29,0)))),0)))</f>
        <v>0</v>
      </c>
      <c r="T155" s="770"/>
      <c r="U155" s="750" t="s">
        <v>157</v>
      </c>
      <c r="V155" s="751"/>
      <c r="W155" s="751"/>
      <c r="X155" s="751"/>
      <c r="Y155" s="752"/>
      <c r="Z155" s="171">
        <f>IF(B149="Лікар загальної практики - сімейний лікар",IF(Z153&lt;Законод!$C$23,0,(IF(AND(Z153&gt;=Законод!$E$23,Z153&lt;=Законод!$E$24),Z153-Законод!$C$23,IF('01_Доходи'!Z153&gt;=Законод!$F$23,Законод!$E$25,0)))),IF(B149="Лікар-педіатр",IF(Z153&lt;Законод!$C$19,0,(IF(AND(Z153&gt;=Законод!$E$19,Z153&lt;=Законод!$E$20),Z153-Законод!$C$19,IF('01_Доходи'!Z153&gt;=Законод!$F$19,Законод!$E$21,0)))),IF(B149="Лікар-терапевт",IF(Z153&lt;Законод!$C$27,0,(IF(AND(Z153&gt;=Законод!$E$27,Z153&lt;=Законод!$E$28),Z153-Законод!$C$27,IF('01_Доходи'!Z153&gt;=Законод!$F$27,Законод!$E$29,0)))),0)))</f>
        <v>0</v>
      </c>
      <c r="AA155" s="770"/>
      <c r="AB155" s="750" t="s">
        <v>157</v>
      </c>
      <c r="AC155" s="751"/>
      <c r="AD155" s="751"/>
      <c r="AE155" s="751"/>
      <c r="AF155" s="752"/>
      <c r="AG155" s="171">
        <f>IF(B149="Лікар загальної практики - сімейний лікар",IF(S153&lt;Законод!$C$23,0,(IF(AND(AG153&gt;=Законод!$E$23,AG153&lt;=Законод!$E$24),AG153-Законод!$C$23,IF('01_Доходи'!AG153&gt;=Законод!$F$23,Законод!$E$25,0)))),IF(B149="Лікар-педіатр",IF(AG153&lt;Законод!$C$19,0,(IF(AND(AG153&gt;=Законод!$E$19,AG153&lt;=Законод!$E$20),AG153-Законод!$C$19,IF('01_Доходи'!AG153&gt;=Законод!$F$19,Законод!$E$21,0)))),IF(B149="Лікар-терапевт",IF(AG153&lt;Законод!$C$27,0,(IF(AND(AG153&gt;=Законод!$E$27,AG153&lt;=Законод!$E$28),AG153-Законод!$C$27,IF('01_Доходи'!AG153&gt;=Законод!$F$27,Законод!$E$29,0)))),0)))</f>
        <v>0</v>
      </c>
      <c r="AH155" s="773"/>
      <c r="AI155" s="176"/>
      <c r="AJ155" s="764"/>
      <c r="AK155" s="767"/>
      <c r="AL155" s="767"/>
      <c r="AM155" s="798" t="s">
        <v>176</v>
      </c>
      <c r="AN155" s="544">
        <f>IF(B149="Лікар загальної практики - сімейний лікар",L155*Законод!$E$30,IF(B149="Лікар-педіатр",L155*Законод!$E$30,IF(B149="Лікар-терапевт",L155*Законод!$E$30,0)))</f>
        <v>0</v>
      </c>
      <c r="AO155" s="544">
        <f>IF(B149="Лікар загальної практики - сімейний лікар",S155*Законод!$E$47,IF(B149="Лікар-педіатр",S155*Законод!$E$47,IF(B149="Лікар-терапевт",S155*Законод!$E$47,0)))</f>
        <v>0</v>
      </c>
      <c r="AP155" s="544">
        <f>IF(B149="Лікар загальної практики - сімейний лікар",Z155*Законод!$E$64,IF(B149="Лікар-педіатр",Z155*Законод!$E$64,IF(B149="Лікар-терапевт",Z155*Законод!$E$64,0)))</f>
        <v>0</v>
      </c>
      <c r="AQ155" s="544">
        <f>IF(B149="Лікар загальної практики - сімейний лікар",AG155*Законод!$E$81,IF(B149="Лікар-педіатр",AG155*Законод!$E$81,IF(B149="Лікар-терапевт",AG155*Законод!$E$81,0)))</f>
        <v>0</v>
      </c>
      <c r="AR155" s="185">
        <f>SUM(AN155:AQ155)</f>
        <v>0</v>
      </c>
    </row>
    <row r="156" spans="1:44" s="67" customFormat="1" ht="31.9" customHeight="1" x14ac:dyDescent="0.25">
      <c r="A156" s="172"/>
      <c r="B156" s="781"/>
      <c r="C156" s="784"/>
      <c r="D156" s="787"/>
      <c r="E156" s="790"/>
      <c r="F156" s="186" t="str">
        <f>IF(B149="Лікар-педіатр",Законод!$F$18,IF(B149="Лікар загальної практики - сімейний лікар",Законод!$F$22,IF(B149="Лікар-терапевт",Законод!$F$26,"х")))</f>
        <v>х</v>
      </c>
      <c r="G156" s="750" t="s">
        <v>157</v>
      </c>
      <c r="H156" s="751"/>
      <c r="I156" s="751"/>
      <c r="J156" s="751"/>
      <c r="K156" s="752"/>
      <c r="L156" s="171">
        <f>IF(B149="Лікар загальної практики - сімейний лікар",IF(L153&lt;Законод!$C$23,0,(IF(AND(L153&gt;=Законод!$F$23,L153&lt;=Законод!$F$24),L153-Законод!$E$24,IF('01_Доходи'!L153&gt;=Законод!$G$23,Законод!$F$25,0)))),IF(B149="Лікар-педіатр",IF(L153&lt;Законод!$C$19,0,(IF(AND(L153&gt;=Законод!$F$19,L153&lt;=Законод!$F$20),L153-Законод!$E$20,IF('01_Доходи'!L153&gt;=Законод!$G$19,Законод!$F$21,0)))),IF(B149="Лікар-терапевт",IF(L153&lt;Законод!$C$27,0,(IF(AND(L153&gt;=Законод!$F$27,L153&lt;=Законод!$F$28),L153-Законод!$E$28,IF('01_Доходи'!L153&gt;=Законод!$G$27,Законод!$F$29,0)))),0)))</f>
        <v>0</v>
      </c>
      <c r="M156" s="770"/>
      <c r="N156" s="750" t="s">
        <v>157</v>
      </c>
      <c r="O156" s="751"/>
      <c r="P156" s="751"/>
      <c r="Q156" s="751"/>
      <c r="R156" s="752"/>
      <c r="S156" s="171">
        <f>IF(B149="Лікар загальної практики - сімейний лікар",IF(S153&lt;Законод!$C$23,0,(IF(AND(S153&gt;=Законод!$F$23,S153&lt;=Законод!$F$24),S153-Законод!$E$24,IF('01_Доходи'!S153&gt;=Законод!$G$23,Законод!$F$25,0)))),IF(B149="Лікар-педіатр",IF(S153&lt;Законод!$C$19,0,(IF(AND(S153&gt;=Законод!$F$19,S153&lt;=Законод!$F$20),S153-Законод!$E$20,IF('01_Доходи'!S153&gt;=Законод!$G$19,Законод!$F$21,0)))),IF(B149="Лікар-терапевт",IF(S153&lt;Законод!$C$27,0,(IF(AND(S153&gt;=Законод!$F$27,S153&lt;=Законод!$F$28),S153-Законод!$E$28,IF('01_Доходи'!S153&gt;=Законод!$G$27,Законод!$F$29,0)))),0)))</f>
        <v>0</v>
      </c>
      <c r="T156" s="770"/>
      <c r="U156" s="750" t="s">
        <v>157</v>
      </c>
      <c r="V156" s="751"/>
      <c r="W156" s="751"/>
      <c r="X156" s="751"/>
      <c r="Y156" s="752"/>
      <c r="Z156" s="171">
        <f>IF(B149="Лікар загальної практики - сімейний лікар",IF(Z153&lt;Законод!$C$23,0,(IF(AND(Z153&gt;=Законод!$F$23,Z153&lt;=Законод!$F$24),Z153-Законод!$E$24,IF('01_Доходи'!Z153&gt;=Законод!$G$23,Законод!$F$25,0)))),IF(B149="Лікар-педіатр",IF(Z153&lt;Законод!$C$19,0,(IF(AND(Z153&gt;=Законод!$F$19,Z153&lt;=Законод!$F$20),Z153-Законод!$E$20,IF('01_Доходи'!Z153&gt;=Законод!$G$19,Законод!$F$21,0)))),IF(B149="Лікар-терапевт",IF(Z153&lt;Законод!$C$27,0,(IF(AND(Z153&gt;=Законод!$F$27,Z153&lt;=Законод!$F$28),Z153-Законод!$E$28,IF('01_Доходи'!Z153&gt;=Законод!$G$27,Законод!$F$29,0)))),0)))</f>
        <v>0</v>
      </c>
      <c r="AA156" s="770"/>
      <c r="AB156" s="750" t="s">
        <v>157</v>
      </c>
      <c r="AC156" s="751"/>
      <c r="AD156" s="751"/>
      <c r="AE156" s="751"/>
      <c r="AF156" s="752"/>
      <c r="AG156" s="171">
        <f>IF(B149="Лікар загальної практики - сімейний лікар",IF(AG153&lt;Законод!$C$23,0,(IF(AND(AG153&gt;=Законод!$F$23,AG153&lt;=Законод!$F$24),AG153-Законод!$E$24,IF('01_Доходи'!AG153&gt;=Законод!$G$23,Законод!$F$25,0)))),IF(B149="Лікар-педіатр",IF(AG153&lt;Законод!$C$19,0,(IF(AND(AG153&gt;=Законод!$F$19,AG153&lt;=Законод!$F$20),AG153-Законод!$E$20,IF('01_Доходи'!AG153&gt;=Законод!$G$19,Законод!$F$21,0)))),IF(B149="Лікар-терапевт",IF(AG153&lt;Законод!$C$27,0,(IF(AND(AG153&gt;=Законод!$F$27,AG153&lt;=Законод!$F$28),AG153-Законод!$E$28,IF('01_Доходи'!AG153&gt;=Законод!$G$27,Законод!$F$29,0)))),0)))</f>
        <v>0</v>
      </c>
      <c r="AH156" s="773"/>
      <c r="AI156" s="176"/>
      <c r="AJ156" s="764"/>
      <c r="AK156" s="767"/>
      <c r="AL156" s="767"/>
      <c r="AM156" s="799"/>
      <c r="AN156" s="544">
        <f>IF(B149="Лікар загальної практики - сімейний лікар",L156*Законод!$F$30,IF(B149="Лікар-педіатр",L156*Законод!$F$30,IF(B149="Лікар-терапевт",L156*Законод!$F$30,0)))</f>
        <v>0</v>
      </c>
      <c r="AO156" s="544">
        <f>IF(B149="Лікар загальної практики - сімейний лікар",S156*Законод!$F$47,IF(B149="Лікар-педіатр",S156*Законод!$F$47,IF(B149="Лікар-терапевт",S156*Законод!$F$47,0)))</f>
        <v>0</v>
      </c>
      <c r="AP156" s="544">
        <f>IF(B149="Лікар загальної практики - сімейний лікар",Z156*Законод!$F$64,IF(B149="Лікар-педіатр",Z156*Законод!$F$64,IF(B149="Лікар-терапевт",Z156*Законод!$F$64,0)))</f>
        <v>0</v>
      </c>
      <c r="AQ156" s="544">
        <f>IF(B149="Лікар загальної практики - сімейний лікар",AG156*Законод!$F$81,IF(B149="Лікар-педіатр",AG156*Законод!$F$81,IF(B149="Лікар-терапевт",AG156*Законод!$F$81,0)))</f>
        <v>0</v>
      </c>
      <c r="AR156" s="185">
        <f>SUM(AN156:AQ156)</f>
        <v>0</v>
      </c>
    </row>
    <row r="157" spans="1:44" s="210" customFormat="1" ht="23.45" customHeight="1" x14ac:dyDescent="0.25">
      <c r="A157" s="172"/>
      <c r="B157" s="781"/>
      <c r="C157" s="784"/>
      <c r="D157" s="787"/>
      <c r="E157" s="790"/>
      <c r="F157" s="186" t="str">
        <f>IF(B149="Лікар-педіатр",Законод!$G$18,IF(B149="Лікар загальної практики - сімейний лікар",Законод!$G$22,IF(B149="Лікар-терапевт",Законод!$G$26,"х")))</f>
        <v>х</v>
      </c>
      <c r="G157" s="750" t="s">
        <v>157</v>
      </c>
      <c r="H157" s="751"/>
      <c r="I157" s="751"/>
      <c r="J157" s="751"/>
      <c r="K157" s="752"/>
      <c r="L157" s="171">
        <f>IF(B149="Лікар загальної практики - сімейний лікар",IF(L153&lt;Законод!$C$23,0,(IF(AND(L153&gt;=Законод!$G$23,L153&lt;=Законод!$G$24),L153-Законод!$F$24,IF('01_Доходи'!L153&gt;=Законод!$H$23,Законод!$G$25,0)))),IF(B149="Лікар-педіатр",IF(L153&lt;Законод!$C$19,0,(IF(AND(L153&gt;=Законод!$G$19,L153&lt;=Законод!$G$20),L153-Законод!$F$20,IF('01_Доходи'!L153&gt;=Законод!$H$19,Законод!$G$21,0)))),IF(B149="Лікар-терапевт",IF(L153&lt;Законод!$C$27,0,(IF(AND(L153&gt;=Законод!$G$27,L153&lt;=Законод!$G$28),L153-Законод!$F$28,IF('01_Доходи'!L153&gt;=Законод!$H$27,Законод!$G$29,0)))),0)))</f>
        <v>0</v>
      </c>
      <c r="M157" s="770"/>
      <c r="N157" s="750" t="s">
        <v>157</v>
      </c>
      <c r="O157" s="751"/>
      <c r="P157" s="751"/>
      <c r="Q157" s="751"/>
      <c r="R157" s="752"/>
      <c r="S157" s="171">
        <f>IF(B149="Лікар загальної практики - сімейний лікар",IF(S153&lt;Законод!$C$23,0,(IF(AND(S153&gt;=Законод!$G$23,S153&lt;=Законод!$G$24),S153-Законод!$F$24,IF('01_Доходи'!S153&gt;=Законод!$H$23,Законод!$G$25,0)))),IF(B149="Лікар-педіатр",IF(S153&lt;Законод!$C$19,0,(IF(AND(S153&gt;=Законод!$G$19,S153&lt;=Законод!$G$20),S153-Законод!$F$20,IF('01_Доходи'!S153&gt;=Законод!$H$19,Законод!$G$21,0)))),IF(B149="Лікар-терапевт",IF(S153&lt;Законод!$C$27,0,(IF(AND(S153&gt;=Законод!$G$27,S153&lt;=Законод!$G$28),S153-Законод!$F$28,IF('01_Доходи'!S153&gt;=Законод!$H$27,Законод!$G$29,0)))),0)))</f>
        <v>0</v>
      </c>
      <c r="T157" s="770"/>
      <c r="U157" s="750" t="s">
        <v>157</v>
      </c>
      <c r="V157" s="751"/>
      <c r="W157" s="751"/>
      <c r="X157" s="751"/>
      <c r="Y157" s="752"/>
      <c r="Z157" s="171">
        <f>IF(B149="Лікар загальної практики - сімейний лікар",IF(Z153&lt;Законод!$C$23,0,(IF(AND(Z153&gt;=Законод!$G$23,Z153&lt;=Законод!$G$24),Z153-Законод!$F$24,IF('01_Доходи'!Z153&gt;=Законод!$H$23,Законод!$G$25,0)))),IF(B149="Лікар-педіатр",IF(Z153&lt;Законод!$C$19,0,(IF(AND(Z153&gt;=Законод!$G$19,Z153&lt;=Законод!$G$20),Z153-Законод!$F$20,IF('01_Доходи'!Z153&gt;=Законод!$H$19,Законод!$G$21,0)))),IF(B149="Лікар-терапевт",IF(Z153&lt;Законод!$C$27,0,(IF(AND(Z153&gt;=Законод!$G$27,Z153&lt;=Законод!$G$28),Z153-Законод!$F$28,IF('01_Доходи'!Z153&gt;=Законод!$H$27,Законод!$G$29,0)))),0)))</f>
        <v>0</v>
      </c>
      <c r="AA157" s="770"/>
      <c r="AB157" s="750" t="s">
        <v>157</v>
      </c>
      <c r="AC157" s="751"/>
      <c r="AD157" s="751"/>
      <c r="AE157" s="751"/>
      <c r="AF157" s="752"/>
      <c r="AG157" s="171">
        <f>IF(B149="Лікар загальної практики - сімейний лікар",IF(AG153&lt;Законод!$C$23,0,(IF(AND(AG153&gt;=Законод!$G$23,AG153&lt;=Законод!$G$24),AG153-Законод!$F$24,IF('01_Доходи'!AG153&gt;=Законод!$H$23,Законод!$G$25,0)))),IF(B149="Лікар-педіатр",IF(AG153&lt;Законод!$C$19,0,(IF(AND(AG153&gt;=Законод!$G$19,AG153&lt;=Законод!$G$20),AG153-Законод!$F$20,IF('01_Доходи'!AG153&gt;=Законод!$H$19,Законод!$G$21,0)))),IF(B149="Лікар-терапевт",IF(AG153&lt;Законод!$C$27,0,(IF(AND(AG153&gt;=Законод!$G$27,AG153&lt;=Законод!$G$28),AG153-Законод!$F$28,IF('01_Доходи'!AG153&gt;=Законод!$H$27,Законод!$G$29,0)))),0)))</f>
        <v>0</v>
      </c>
      <c r="AH157" s="773"/>
      <c r="AI157" s="176"/>
      <c r="AJ157" s="764"/>
      <c r="AK157" s="767"/>
      <c r="AL157" s="767"/>
      <c r="AM157" s="799"/>
      <c r="AN157" s="544">
        <f>IF(B149="Лікар загальної практики - сімейний лікар",L157*Законод!$G$39,IF(B149="Лікар-педіатр",L157*Законод!$G$30,IF(B149="Лікар-терапевт",L157*Законод!$G$30,0)))</f>
        <v>0</v>
      </c>
      <c r="AO157" s="544">
        <f>IF(B149="Лікар загальної практики - сімейний лікар",S157*Законод!$G$47,IF(B149="Лікар-педіатр",S157*Законод!$G$47,IF(B149="Лікар-терапевт",S157*Законод!$G$47,0)))</f>
        <v>0</v>
      </c>
      <c r="AP157" s="544">
        <f>IF(B149="Лікар загальної практики - сімейний лікар",Z157*Законод!$G$64,IF(B149="Лікар-педіатр",Z157*Законод!$G$64,IF(B149="Лікар-терапевт",Z157*Законод!$G$64,0)))</f>
        <v>0</v>
      </c>
      <c r="AQ157" s="544">
        <f>IF(B149="Лікар загальної практики - сімейний лікар",AG157*Законод!$G$81,IF(B149="Лікар-педіатр",AG157*Законод!$G$81,IF(B149="Лікар-терапевт",AG157*Законод!$G$81,0)))</f>
        <v>0</v>
      </c>
      <c r="AR157" s="185">
        <f t="shared" ref="AR157" si="18">SUM(AN157:AQ157)</f>
        <v>0</v>
      </c>
    </row>
    <row r="158" spans="1:44" s="166" customFormat="1" ht="27.6" customHeight="1" x14ac:dyDescent="0.3">
      <c r="A158" s="172"/>
      <c r="B158" s="781"/>
      <c r="C158" s="784"/>
      <c r="D158" s="787"/>
      <c r="E158" s="790"/>
      <c r="F158" s="186" t="str">
        <f>IF(B149="Лікар-педіатр",Законод!$H$18,IF(B149="Лікар загальної практики - сімейний лікар",Законод!$H$22,IF(B149="Лікар-терапевт",Законод!$H$26,"х")))</f>
        <v>х</v>
      </c>
      <c r="G158" s="750" t="s">
        <v>157</v>
      </c>
      <c r="H158" s="751"/>
      <c r="I158" s="751"/>
      <c r="J158" s="751"/>
      <c r="K158" s="752"/>
      <c r="L158" s="171">
        <f>IF(B149="Лікар загальної практики - сімейний лікар",IF(L153&lt;Законод!$C$23,0,(IF(AND(L153&gt;=Законод!$H$23,L153&lt;=Законод!$H$24),L153-Законод!$G$24,IF('01_Доходи'!L153&gt;=Законод!$I$23,Законод!$H$25,0)))),IF(B149="Лікар-педіатр",IF(L153&lt;Законод!$C$19,0,(IF(AND(L153&gt;=Законод!$H$19,L153&lt;=Законод!$H$20),L153-Законод!$G$20,IF('01_Доходи'!L153&gt;=Законод!$I$19,Законод!$H$21,0)))),IF(B149="Лікар-терапевт",IF(L153&lt;Законод!$C$27,0,(IF(AND(L153&gt;=Законод!$H$27,L153&lt;=Законод!$H$28),L153-Законод!$G$28,IF(L153&gt;=Законод!$I$27,Законод!$H$29,0)))),0)))</f>
        <v>0</v>
      </c>
      <c r="M158" s="770"/>
      <c r="N158" s="750" t="s">
        <v>157</v>
      </c>
      <c r="O158" s="751"/>
      <c r="P158" s="751"/>
      <c r="Q158" s="751"/>
      <c r="R158" s="752"/>
      <c r="S158" s="171">
        <f>IF(B149="Лікар загальної практики - сімейний лікар",IF(S153&lt;Законод!$C$23,0,(IF(AND(S153&gt;=Законод!$H$23,S153&lt;=Законод!$H$24),S153-Законод!$G$24,IF('01_Доходи'!S153&gt;=Законод!$I$23,Законод!$H$25,0)))),IF(B149="Лікар-педіатр",IF(S153&lt;Законод!$C$19,0,(IF(AND(S153&gt;=Законод!$H$19,S153&lt;=Законод!$H$20),S153-Законод!$G$20,IF('01_Доходи'!S153&gt;=Законод!$I$19,Законод!$H$21,0)))),IF(B149="Лікар-терапевт",IF(S153&lt;Законод!$C$27,0,(IF(AND(S153&gt;=Законод!$H$27,S153&lt;=Законод!$H$28),S153-Законод!$G$28,IF(S153&gt;=Законод!$I$27,Законод!$H$29,0)))),0)))</f>
        <v>0</v>
      </c>
      <c r="T158" s="770"/>
      <c r="U158" s="750" t="s">
        <v>157</v>
      </c>
      <c r="V158" s="751"/>
      <c r="W158" s="751"/>
      <c r="X158" s="751"/>
      <c r="Y158" s="752"/>
      <c r="Z158" s="171">
        <f>IF(B149="Лікар загальної практики - сімейний лікар",IF(Z153&lt;Законод!$C$23,0,(IF(AND(Z153&gt;=Законод!$H$23,Z153&lt;=Законод!$H$24),Z153-Законод!$G$24,IF('01_Доходи'!Z153&gt;=Законод!$I$23,Законод!$H$25,0)))),IF(B149="Лікар-педіатр",IF(Z153&lt;Законод!$C$19,0,(IF(AND(Z153&gt;=Законод!$H$19,Z153&lt;=Законод!$H$20),Z153-Законод!$G$20,IF('01_Доходи'!Z153&gt;=Законод!$I$19,Законод!$H$21,0)))),IF(B149="Лікар-терапевт",IF(Z153&lt;Законод!$C$27,0,(IF(AND(Z153&gt;=Законод!$H$27,Z153&lt;=Законод!$H$28),Z153-Законод!$G$28,IF(Z153&gt;=Законод!$I$27,Законод!$H$29,0)))),0)))</f>
        <v>0</v>
      </c>
      <c r="AA158" s="770"/>
      <c r="AB158" s="750" t="s">
        <v>157</v>
      </c>
      <c r="AC158" s="751"/>
      <c r="AD158" s="751"/>
      <c r="AE158" s="751"/>
      <c r="AF158" s="752"/>
      <c r="AG158" s="171">
        <f>IF(B149="Лікар загальної практики - сімейний лікар",IF(AG153&lt;Законод!$C$23,0,(IF(AND(AG153&gt;=Законод!$H$23,AG153&lt;=Законод!$H$24),AG153-Законод!$G$24,IF('01_Доходи'!AG153&gt;=Законод!$I$23,Законод!$H$25,0)))),IF(B149="Лікар-педіатр",IF(AG153&lt;Законод!$C$19,0,(IF(AND(AG153&gt;=Законод!$H$19,AG153&lt;=Законод!$H$20),AG153-Законод!$G$20,IF('01_Доходи'!AG153&gt;=Законод!$I$19,Законод!$H$21,0)))),IF(B149="Лікар-терапевт",IF(AG153&lt;Законод!$C$27,0,(IF(AND(AG153&gt;=Законод!$H$27,AG153&lt;=Законод!$H$28),AG153-Законод!$G$28,IF(AG153&gt;=Законод!$I$27,Законод!$H$29,0)))),0)))</f>
        <v>0</v>
      </c>
      <c r="AH158" s="773"/>
      <c r="AI158" s="176"/>
      <c r="AJ158" s="764"/>
      <c r="AK158" s="767"/>
      <c r="AL158" s="767"/>
      <c r="AM158" s="799"/>
      <c r="AN158" s="544">
        <f>IF(B149="Лікар загальної практики - сімейний лікар",L158*Законод!$H$30,IF(B149="Лікар-педіатр",L158*Законод!$H$30,IF(B149="Лікар-терапевт",L158*Законод!$H$30,0)))</f>
        <v>0</v>
      </c>
      <c r="AO158" s="544">
        <f>IF(B149="Лікар загальної практики - сімейний лікар",S158*Законод!$H$47,IF(B149="Лікар-педіатр",S158*Законод!$H$47,IF(B149="Лікар-терапевт",S158*Законод!$H$47,0)))</f>
        <v>0</v>
      </c>
      <c r="AP158" s="544">
        <f>IF(B149="Лікар загальної практики - сімейний лікар",Z158*Законод!$H$64,IF(B149="Лікар-педіатр",Z158*Законод!$H$64,IF(B149="Лікар-терапевт",Z158*Законод!$H$64,0)))</f>
        <v>0</v>
      </c>
      <c r="AQ158" s="544">
        <f>IF(B149="Лікар загальної практики - сімейний лікар",AG158*Законод!$H$81,IF(B149="Лікар-педіатр",AG158*Законод!$H$81,IF(B149="Лікар-терапевт",AG158*Законод!$H$81,0)))</f>
        <v>0</v>
      </c>
      <c r="AR158" s="185">
        <f>SUM(AN158:AQ158)</f>
        <v>0</v>
      </c>
    </row>
    <row r="159" spans="1:44" s="67" customFormat="1" ht="28.15" customHeight="1" x14ac:dyDescent="0.25">
      <c r="A159" s="172"/>
      <c r="B159" s="781"/>
      <c r="C159" s="784"/>
      <c r="D159" s="787"/>
      <c r="E159" s="790"/>
      <c r="F159" s="186" t="str">
        <f>IF(B149="Лікар-педіатр",Законод!$I$18,IF(B149="Лікар загальної практики - сімейний лікар",Законод!$I$22,IF(B149="Лікар-терапевт",Законод!$I$26,"х")))</f>
        <v>х</v>
      </c>
      <c r="G159" s="750" t="s">
        <v>157</v>
      </c>
      <c r="H159" s="751"/>
      <c r="I159" s="751"/>
      <c r="J159" s="751"/>
      <c r="K159" s="752"/>
      <c r="L159" s="171">
        <f>IF(B149="Лікар загальної практики - сімейний лікар",IF(L153&lt;Законод!$C$23,0,(IF(AND(L153&gt;=Законод!$I$23,L153&lt;=Законод!$I$24),L153-Законод!$H$24,IF('01_Доходи'!L153&gt;=Законод!$I$23,Законод!$I$25,0)))),IF(B149="Лікар-педіатр",IF(L153&lt;Законод!$C$19,0,(IF(AND(L153&gt;=Законод!$I$19,L153&lt;=Законод!$I$20),L153-Законод!$H$20,IF('01_Доходи'!L153&gt;=Законод!$I$19,Законод!$H$21,0)))),IF(B149="Лікар-терапевт",IF(L153&lt;Законод!$C$27,0,(IF(AND(L153&gt;=Законод!$I$27,L153&lt;=Законод!$I$28),L153-Законод!$H$28,IF('01_Доходи'!L153&gt;=Законод!$I$27,Законод!$H$29,0)))),0)))</f>
        <v>0</v>
      </c>
      <c r="M159" s="770"/>
      <c r="N159" s="750" t="s">
        <v>157</v>
      </c>
      <c r="O159" s="751"/>
      <c r="P159" s="751"/>
      <c r="Q159" s="751"/>
      <c r="R159" s="752"/>
      <c r="S159" s="171">
        <f>IF(B149="Лікар загальної практики - сімейний лікар",IF(S153&lt;Законод!$C$23,0,(IF(AND(S153&gt;=Законод!$I$23,S153&lt;=Законод!$I$24),S153-Законод!$H$24,IF('01_Доходи'!S153&gt;=Законод!$I$23,Законод!$I$25,0)))),IF(B149="Лікар-педіатр",IF(S153&lt;Законод!$C$19,0,(IF(AND(S153&gt;=Законод!$I$19,S153&lt;=Законод!$I$20),S153-Законод!$H$20,IF('01_Доходи'!S153&gt;=Законод!$I$19,Законод!$H$21,0)))),IF(B149="Лікар-терапевт",IF(S153&lt;Законод!$C$27,0,(IF(AND(S153&gt;=Законод!$I$27,S153&lt;=Законод!$I$28),S153-Законод!$H$28,IF('01_Доходи'!S153&gt;=Законод!$I$27,Законод!$H$29,0)))),0)))</f>
        <v>0</v>
      </c>
      <c r="T159" s="770"/>
      <c r="U159" s="750" t="s">
        <v>157</v>
      </c>
      <c r="V159" s="751"/>
      <c r="W159" s="751"/>
      <c r="X159" s="751"/>
      <c r="Y159" s="752"/>
      <c r="Z159" s="171">
        <f>IF(B149="Лікар загальної практики - сімейний лікар",IF(Z153&lt;Законод!$C$23,0,(IF(AND(Z153&gt;=Законод!$I$23,Z153&lt;=Законод!$I$24),Z153-Законод!$H$24,IF('01_Доходи'!Z153&gt;=Законод!$I$23,Законод!$I$25,0)))),IF(B149="Лікар-педіатр",IF(Z153&lt;Законод!$C$19,0,(IF(AND(Z153&gt;=Законод!$I$19,Z153&lt;=Законод!$I$20),Z153-Законод!$H$20,IF('01_Доходи'!Z153&gt;=Законод!$I$19,Законод!$H$21,0)))),IF(B149="Лікар-терапевт",IF(Z153&lt;Законод!$C$27,0,(IF(AND(Z153&gt;=Законод!$I$27,Z153&lt;=Законод!$I$28),Z153-Законод!$H$28,IF('01_Доходи'!Z153&gt;=Законод!$I$27,Законод!$H$29,0)))),0)))</f>
        <v>0</v>
      </c>
      <c r="AA159" s="770"/>
      <c r="AB159" s="750" t="s">
        <v>157</v>
      </c>
      <c r="AC159" s="751"/>
      <c r="AD159" s="751"/>
      <c r="AE159" s="751"/>
      <c r="AF159" s="752"/>
      <c r="AG159" s="171">
        <f>IF(B149="Лікар загальної практики - сімейний лікар",IF(AG153&lt;Законод!$C$23,0,(IF(AND(AG153&gt;=Законод!$I$23,AG153&lt;=Законод!$I$24),AG153-Законод!$H$24,IF('01_Доходи'!AG153&gt;=Законод!$I$23,Законод!$I$25,0)))),IF(B149="Лікар-педіатр",IF(AG153&lt;Законод!$C$19,0,(IF(AND(AG153&gt;=Законод!$I$19,AG153&lt;=Законод!$I$20),AG153-Законод!$H$20,IF('01_Доходи'!AG153&gt;=Законод!$I$19,Законод!$H$21,0)))),IF(B149="Лікар-терапевт",IF(AG153&lt;Законод!$C$27,0,(IF(AND(AG153&gt;=Законод!$I$27,AG153&lt;=Законод!$I$28),AG153-Законод!$H$28,IF('01_Доходи'!AG153&gt;=Законод!$I$27,Законод!$H$29,0)))),0)))</f>
        <v>0</v>
      </c>
      <c r="AH159" s="773"/>
      <c r="AI159" s="176"/>
      <c r="AJ159" s="764"/>
      <c r="AK159" s="767"/>
      <c r="AL159" s="767"/>
      <c r="AM159" s="799"/>
      <c r="AN159" s="544">
        <f>IF(B149="Лікар загальної практики - сімейний лікар",L159*Законод!$I$30,IF(B149="Лікар-педіатр",L159*Законод!$I$30,IF(B149="Лікар-терапевт",L159*Законод!$I$30,0)))</f>
        <v>0</v>
      </c>
      <c r="AO159" s="544">
        <f>IF(B149="Лікар загальної практики - сімейний лікар",S159*Законод!$I$47,IF(B149="Лікар-педіатр",S159*Законод!$I$47,IF(B149="Лікар-терапевт",S159*Законод!$I$47,0)))</f>
        <v>0</v>
      </c>
      <c r="AP159" s="544">
        <f>IF(B149="Лікар загальної практики - сімейний лікар",Z159*Законод!$I$64,IF(B149="Лікар-педіатр",Z159*Законод!$I$64,IF(B149="Лікар-терапевт",Z159*Законод!$I$64,0)))</f>
        <v>0</v>
      </c>
      <c r="AQ159" s="544">
        <f>IF(B149="Лікар загальної практики - сімейний лікар",AG159*Законод!$I$81,IF(B149="Лікар-педіатр",AG159*Законод!$I$81,IF(B149="Лікар-терапевт",AG159*Законод!$I$81,0)))</f>
        <v>0</v>
      </c>
      <c r="AR159" s="185">
        <f>SUM(AN159:AQ159)</f>
        <v>0</v>
      </c>
    </row>
    <row r="160" spans="1:44" s="103" customFormat="1" ht="31.15" customHeight="1" thickBot="1" x14ac:dyDescent="0.3">
      <c r="A160" s="187"/>
      <c r="B160" s="782"/>
      <c r="C160" s="785"/>
      <c r="D160" s="788"/>
      <c r="E160" s="791"/>
      <c r="F160" s="660" t="str">
        <f>IF(B149="Лікар-педіатр",Законод!$J$18,IF(B149="Лікар загальної практики - сімейний лікар",Законод!$J$22,IF(B149="Лікар-терапевт",Законод!$J$22,"х")))</f>
        <v>х</v>
      </c>
      <c r="G160" s="747" t="s">
        <v>157</v>
      </c>
      <c r="H160" s="748"/>
      <c r="I160" s="748"/>
      <c r="J160" s="748"/>
      <c r="K160" s="749"/>
      <c r="L160" s="171">
        <f>IF(B149="Лікар загальної практики - сімейний лікар",IF(L153&gt;=Законод!$J$23,'01_Доходи'!L153-('01_Доходи'!L154+'01_Доходи'!L155+'01_Доходи'!L156+'01_Доходи'!L157+'01_Доходи'!L158+'01_Доходи'!L159),0),IF(B149="Лікар-педіатр",IF(L153&gt;=Законод!$J$19,'01_Доходи'!L153-('01_Доходи'!L154+'01_Доходи'!L155+'01_Доходи'!L156+'01_Доходи'!L157+'01_Доходи'!L158+'01_Доходи'!L159),0),IF(B149="Лікар-терапевт",IF('01_Доходи'!L153&gt;=Законод!$J$27,L153-Законод!$I$28,0),0)))</f>
        <v>0</v>
      </c>
      <c r="M160" s="771"/>
      <c r="N160" s="747" t="s">
        <v>157</v>
      </c>
      <c r="O160" s="748"/>
      <c r="P160" s="748"/>
      <c r="Q160" s="748"/>
      <c r="R160" s="749"/>
      <c r="S160" s="171">
        <f>IF(B149="Лікар загальної практики - сімейний лікар",IF(S153&gt;=Законод!$J$23,'01_Доходи'!S153-('01_Доходи'!S154+'01_Доходи'!S155+'01_Доходи'!S156+'01_Доходи'!S157+'01_Доходи'!S158+'01_Доходи'!S159),0),IF(B149="Лікар-педіатр",IF(S153&gt;=Законод!$J$19,'01_Доходи'!S153-('01_Доходи'!S154+'01_Доходи'!S155+'01_Доходи'!S156+'01_Доходи'!S157+'01_Доходи'!S158+'01_Доходи'!S159),0),IF(B149="Лікар-терапевт",IF('01_Доходи'!S153&gt;=Законод!$J$27,S153-Законод!$I$28,0),0)))</f>
        <v>0</v>
      </c>
      <c r="T160" s="771"/>
      <c r="U160" s="747" t="s">
        <v>157</v>
      </c>
      <c r="V160" s="748"/>
      <c r="W160" s="748"/>
      <c r="X160" s="748"/>
      <c r="Y160" s="749"/>
      <c r="Z160" s="171">
        <f>IF(B149="Лікар загальної практики - сімейний лікар",IF(Z153&gt;=Законод!$J$23,'01_Доходи'!Z153-('01_Доходи'!Z154+'01_Доходи'!Z155+'01_Доходи'!Z156+'01_Доходи'!Z157+'01_Доходи'!Z158+'01_Доходи'!Z159),0),IF(B149="Лікар-педіатр",IF(Z153&gt;=Законод!$J$19,'01_Доходи'!Z153-('01_Доходи'!Z154+'01_Доходи'!Z155+'01_Доходи'!Z156+'01_Доходи'!Z157+'01_Доходи'!Z158+'01_Доходи'!Z159),0),IF(B149="Лікар-терапевт",IF('01_Доходи'!Z153&gt;=Законод!$J$27,Z153-Законод!$I$28,0),0)))</f>
        <v>0</v>
      </c>
      <c r="AA160" s="771"/>
      <c r="AB160" s="747" t="s">
        <v>157</v>
      </c>
      <c r="AC160" s="748"/>
      <c r="AD160" s="748"/>
      <c r="AE160" s="748"/>
      <c r="AF160" s="749"/>
      <c r="AG160" s="171">
        <f>IF(B149="Лікар загальної практики - сімейний лікар",IF(AG153&gt;=Законод!$J$23,'01_Доходи'!AG153-('01_Доходи'!AG154+'01_Доходи'!AG155+'01_Доходи'!AG156+'01_Доходи'!AG157+'01_Доходи'!AG158+'01_Доходи'!AG159),0),IF(B149="Лікар-педіатр",IF(AG153&gt;=Законод!$J$19,'01_Доходи'!AG153-('01_Доходи'!AG154+'01_Доходи'!AG155+'01_Доходи'!AG156+'01_Доходи'!AG157+'01_Доходи'!AG158+'01_Доходи'!AG159),0),IF(B149="Лікар-терапевт",IF('01_Доходи'!AG153&gt;=Законод!$J$27,AG153-Законод!$I$28,0),0)))</f>
        <v>0</v>
      </c>
      <c r="AH160" s="774"/>
      <c r="AI160" s="188"/>
      <c r="AJ160" s="765"/>
      <c r="AK160" s="768"/>
      <c r="AL160" s="768"/>
      <c r="AM160" s="800"/>
      <c r="AN160" s="661">
        <f>IF(B149="Лікар загальної практики - сімейний лікар",L160*Законод!$J$30,IF(B149="Лікар-педіатр",L160*Законод!$J$30,IF(B149="Лікар-терапевт",L160*Законод!$J$30,0)))</f>
        <v>0</v>
      </c>
      <c r="AO160" s="661">
        <f>IF(B149="Лікар загальної практики - сімейний лікар",S160*Законод!$J$47,IF(B149="Лікар-педіатр",S160*Законод!$J$47,IF(B149="Лікар-терапевт",S160*Законод!$J$47,0)))</f>
        <v>0</v>
      </c>
      <c r="AP160" s="661">
        <f>IF(B149="Лікар загальної практики - сімейний лікар",S160*Законод!$J$64,IF(B149="Лікар-педіатр",S160*Законод!$J$64,IF(B149="Лікар-терапевт",S160*Законод!$J$64,0)))</f>
        <v>0</v>
      </c>
      <c r="AQ160" s="661">
        <f>IF(B149="Лікар загальної практики - сімейний лікар",AG160*Законод!$J$81,IF(B149="Лікар-педіатр",AG160*Законод!$J$81,IF(B149="Лікар-терапевт",AG160*Законод!$J$81,0)))</f>
        <v>0</v>
      </c>
      <c r="AR160" s="662">
        <f t="shared" ref="AR160" si="19">SUM(AN160:AQ160)</f>
        <v>0</v>
      </c>
    </row>
    <row r="161" spans="1:44" s="67" customFormat="1" ht="31.9" customHeight="1" thickBot="1" x14ac:dyDescent="0.3">
      <c r="A161" s="206"/>
      <c r="B161" s="207"/>
      <c r="C161" s="207"/>
      <c r="D161" s="207"/>
      <c r="E161" s="207"/>
      <c r="F161" s="208"/>
      <c r="G161" s="209"/>
      <c r="H161" s="209"/>
      <c r="I161" s="210"/>
      <c r="J161" s="210"/>
      <c r="K161" s="210"/>
      <c r="L161" s="211"/>
      <c r="M161" s="210"/>
      <c r="N161" s="210"/>
      <c r="O161" s="210"/>
      <c r="P161" s="210"/>
      <c r="Q161" s="210"/>
      <c r="R161" s="210"/>
      <c r="S161" s="211"/>
      <c r="T161" s="210"/>
      <c r="U161" s="210"/>
      <c r="V161" s="210"/>
      <c r="W161" s="210"/>
      <c r="X161" s="210"/>
      <c r="Y161" s="210"/>
      <c r="Z161" s="211"/>
      <c r="AA161" s="210"/>
      <c r="AB161" s="210"/>
      <c r="AC161" s="210"/>
      <c r="AD161" s="210"/>
      <c r="AE161" s="210"/>
      <c r="AF161" s="210"/>
      <c r="AG161" s="211"/>
      <c r="AH161" s="210"/>
      <c r="AI161" s="210"/>
      <c r="AJ161" s="210"/>
      <c r="AK161" s="210"/>
      <c r="AL161" s="210"/>
      <c r="AM161" s="212"/>
      <c r="AN161" s="210"/>
      <c r="AO161" s="210"/>
      <c r="AP161" s="210"/>
      <c r="AQ161" s="210"/>
      <c r="AR161" s="213"/>
    </row>
    <row r="162" spans="1:44" s="67" customFormat="1" ht="45" customHeight="1" x14ac:dyDescent="0.25">
      <c r="A162" s="169">
        <f>A149+1</f>
        <v>11</v>
      </c>
      <c r="B162" s="780"/>
      <c r="C162" s="783"/>
      <c r="D162" s="786"/>
      <c r="E162" s="789"/>
      <c r="F162" s="170" t="s">
        <v>431</v>
      </c>
      <c r="G162" s="171">
        <f>IFERROR(IF(B162="Лікар-педіатр",G164/L164*L162,IF(B162="Лікар-терапевт","х",IF(B162="Лікар загальної практики - сімейний лікар",G164/L164*L162,0))),0)</f>
        <v>0</v>
      </c>
      <c r="H162" s="171">
        <f>IFERROR(IF(B162="Лікар-педіатр",H164/L164*L162,IF(B162="Лікар-терапевт","х",IF(B162="Лікар загальної практики - сімейний лікар",H164/L164*L162,0))),0)</f>
        <v>0</v>
      </c>
      <c r="I162" s="171">
        <f>IFERROR(IF(B162="Лікар-педіатр","x",IF(B162="Лікар-терапевт",I164/L164*L162,IF(B162="Лікар загальної практики - сімейний лікар",I164/L164*L162,0))),0)</f>
        <v>0</v>
      </c>
      <c r="J162" s="171">
        <f>IFERROR(IF(B162="Лікар-педіатр","x",IF(B162="Лікар-терапевт",J164/L164*L162,IF(B162="Лікар загальної практики - сімейний лікар",J164/L164*L162,0))),0)</f>
        <v>0</v>
      </c>
      <c r="K162" s="171">
        <f>IFERROR(IF(B162="Лікар-педіатр","x",IF(B162="Лікар-терапевт",K165*L162,IF(B162="Лікар загальної практики - сімейний лікар",K165*L162,0))),0)</f>
        <v>0</v>
      </c>
      <c r="L162" s="472"/>
      <c r="M162" s="769"/>
      <c r="N162" s="171">
        <f>IFERROR(IF(B162="Лікар-педіатр",N164/S164*S162,IF(B162="Лікар-терапевт","х",IF(B162="Лікар загальної практики - сімейний лікар",N164/S164*S162,0))),0)</f>
        <v>0</v>
      </c>
      <c r="O162" s="171">
        <f>IFERROR(IF(B162="Лікар-педіатр",O164/S164*S162,IF(B162="Лікар-терапевт","х",IF(B162="Лікар загальної практики - сімейний лікар",O164/S164*S162,0))),0)</f>
        <v>0</v>
      </c>
      <c r="P162" s="171">
        <f>IFERROR(IF(B162="Лікар-педіатр","x",IF(B162="Лікар-терапевт",P164/S164*S162,IF(B162="Лікар загальної практики - сімейний лікар",P164/S164*S162,0))),0)</f>
        <v>0</v>
      </c>
      <c r="Q162" s="171">
        <f>IFERROR(IF(B162="Лікар-педіатр","x",IF(B162="Лікар-терапевт",Q164/S164*S162,IF(B162="Лікар загальної практики - сімейний лікар",Q164/S164*S162,0))),0)</f>
        <v>0</v>
      </c>
      <c r="R162" s="171">
        <f>IFERROR(IF(B162="Лікар-педіатр","x",IF(B162="Лікар-терапевт",R165*S162,IF(B162="Лікар загальної практики - сімейний лікар",R165*S162,0))),0)</f>
        <v>0</v>
      </c>
      <c r="S162" s="472"/>
      <c r="T162" s="769"/>
      <c r="U162" s="171">
        <f>IFERROR(IF(B162="Лікар-педіатр",U164/Z164*Z162,IF(B162="Лікар-терапевт","х",IF(B162="Лікар загальної практики - сімейний лікар",U164/Z164*Z162,0))),0)</f>
        <v>0</v>
      </c>
      <c r="V162" s="171">
        <f>IFERROR(IF(B162="Лікар-педіатр",V164/Z164*Z162,IF(B162="Лікар-терапевт","х",IF(B162="Лікар загальної практики - сімейний лікар",V164/Z164*Z162,0))),0)</f>
        <v>0</v>
      </c>
      <c r="W162" s="171">
        <f>IFERROR(IF(B162="Лікар-педіатр","x",IF(B162="Лікар-терапевт",W164/Z164*Z162,IF(B162="Лікар загальної практики - сімейний лікар",W164/Z164*Z162,0))),0)</f>
        <v>0</v>
      </c>
      <c r="X162" s="171">
        <f>IFERROR(IF(B162="Лікар-педіатр","x",IF(B162="Лікар-терапевт",X164/Z164*Z162,IF(B162="Лікар загальної практики - сімейний лікар",X164/Z164*Z162,0))),0)</f>
        <v>0</v>
      </c>
      <c r="Y162" s="171">
        <f>IFERROR(IF(B162="Лікар-педіатр","x",IF(B162="Лікар-терапевт",Y165*Z162,IF(B162="Лікар загальної практики - сімейний лікар",Y165*Z162,0))),0)</f>
        <v>0</v>
      </c>
      <c r="Z162" s="472"/>
      <c r="AA162" s="769"/>
      <c r="AB162" s="171">
        <f>IFERROR(IF(B162="Лікар-педіатр",AB164/AG164*AG162,IF(B162="Лікар-терапевт","х",IF(B162="Лікар загальної практики - сімейний лікар",AB164/AG164*AG162,0))),0)</f>
        <v>0</v>
      </c>
      <c r="AC162" s="171">
        <f>IFERROR(IF(B162="Лікар-педіатр",AC164/AG164*AG162,IF(B162="Лікар-терапевт","х",IF(B162="Лікар загальної практики - сімейний лікар",AC164/AG164*AG162,0))),0)</f>
        <v>0</v>
      </c>
      <c r="AD162" s="171">
        <f>IFERROR(IF(B162="Лікар-педіатр","x",IF(B162="Лікар-терапевт",AD164/AG164*AG162,IF(B162="Лікар загальної практики - сімейний лікар",AD164/AG164*AG162,0))),0)</f>
        <v>0</v>
      </c>
      <c r="AE162" s="171">
        <f>IFERROR(IF(B162="Лікар-педіатр","x",IF(B162="Лікар-терапевт",AE164/AG164*AG162,IF(B162="Лікар загальної практики - сімейний лікар",AE164/AG164*AG162,0))),0)</f>
        <v>0</v>
      </c>
      <c r="AF162" s="171">
        <f>IFERROR(IF(B162="Лікар-педіатр","x",IF(B162="Лікар-терапевт",AF165*AG162,IF(B162="Лікар загальної практики - сімейний лікар",AF165*AG162,0))),0)</f>
        <v>0</v>
      </c>
      <c r="AG162" s="472"/>
      <c r="AH162" s="772"/>
      <c r="AI162" s="461">
        <f>A162</f>
        <v>11</v>
      </c>
      <c r="AJ162" s="763">
        <f>B162</f>
        <v>0</v>
      </c>
      <c r="AK162" s="766">
        <f>C162</f>
        <v>0</v>
      </c>
      <c r="AL162" s="766">
        <f>D162</f>
        <v>0</v>
      </c>
      <c r="AM162" s="753" t="s">
        <v>566</v>
      </c>
      <c r="AN162" s="792">
        <f>SUM(AN167:AN173)</f>
        <v>0</v>
      </c>
      <c r="AO162" s="792">
        <f>SUM(AO167:AO173)</f>
        <v>0</v>
      </c>
      <c r="AP162" s="792">
        <f>SUM(AP167:AP173)</f>
        <v>0</v>
      </c>
      <c r="AQ162" s="792">
        <f>SUM(AQ167:AQ173)</f>
        <v>0</v>
      </c>
      <c r="AR162" s="795">
        <f>SUM(AN162:AQ166)</f>
        <v>0</v>
      </c>
    </row>
    <row r="163" spans="1:44" s="67" customFormat="1" ht="18" customHeight="1" x14ac:dyDescent="0.25">
      <c r="A163" s="172"/>
      <c r="B163" s="781"/>
      <c r="C163" s="784"/>
      <c r="D163" s="787"/>
      <c r="E163" s="790"/>
      <c r="F163" s="170" t="s">
        <v>432</v>
      </c>
      <c r="G163" s="171">
        <f>IFERROR(IF(B162="Лікар-педіатр",G165*L163,IF(B162="Лікар-терапевт","х",IF(B162="Лікар загальної практики - сімейний лікар",G165*L163,0))),0)</f>
        <v>0</v>
      </c>
      <c r="H163" s="171">
        <f>IFERROR(IF(B162="Лікар-педіатр",H165*L163,IF(B162="Лікар-терапевт","х",IF(B162="Лікар загальної практики - сімейний лікар",H165*L163,0))),0)</f>
        <v>0</v>
      </c>
      <c r="I163" s="171">
        <f>IFERROR(IF(B162="Лікар-педіатр","x",IF(B162="Лікар-терапевт",I165*L163,IF(B162="Лікар загальної практики - сімейний лікар",I165*L163,0))),0)</f>
        <v>0</v>
      </c>
      <c r="J163" s="171">
        <f>IFERROR(IF(B162="Лікар-педіатр","x",IF(B162="Лікар-терапевт",J165*L163,IF(B162="Лікар загальної практики - сімейний лікар",J165*L163,0))),0)</f>
        <v>0</v>
      </c>
      <c r="K163" s="171">
        <f>IFERROR(IF(B162="Лікар-педіатр","x",IF(B162="Лікар-терапевт",K165*L163,IF(B162="Лікар загальної практики - сімейний лікар",K165*L163,0))),0)</f>
        <v>0</v>
      </c>
      <c r="L163" s="472"/>
      <c r="M163" s="770"/>
      <c r="N163" s="171">
        <f>IFERROR(IF(B162="Лікар-педіатр",N165*S163,IF(B162="Лікар-терапевт","х",IF(B162="Лікар загальної практики - сімейний лікар",N165*S163,0))),0)</f>
        <v>0</v>
      </c>
      <c r="O163" s="171">
        <f>IFERROR(IF(B162="Лікар-педіатр",O165*S163,IF(B162="Лікар-терапевт","х",IF(B162="Лікар загальної практики - сімейний лікар",O165*S163,0))),0)</f>
        <v>0</v>
      </c>
      <c r="P163" s="171">
        <f>IFERROR(IF(B162="Лікар-педіатр","x",IF(B162="Лікар-терапевт",P165*S163,IF(B162="Лікар загальної практики - сімейний лікар",P165*S163,0))),0)</f>
        <v>0</v>
      </c>
      <c r="Q163" s="171">
        <f>IFERROR(IF(B162="Лікар-педіатр","x",IF(B162="Лікар-терапевт",Q165*S163,IF(B162="Лікар загальної практики - сімейний лікар",Q165*S163,0))),0)</f>
        <v>0</v>
      </c>
      <c r="R163" s="171">
        <f>IFERROR(IF(B162="Лікар-педіатр","x",IF(B162="Лікар-терапевт",R165*S163,IF(B162="Лікар загальної практики - сімейний лікар",R165*S163,0))),0)</f>
        <v>0</v>
      </c>
      <c r="S163" s="472"/>
      <c r="T163" s="770"/>
      <c r="U163" s="171">
        <f>IFERROR(IF(B162="Лікар-педіатр",U165*Z163,IF(B162="Лікар-терапевт","х",IF(B162="Лікар загальної практики - сімейний лікар",U165*Z163,0))),0)</f>
        <v>0</v>
      </c>
      <c r="V163" s="171">
        <f>IFERROR(IF(B162="Лікар-педіатр",V165*Z163,IF(B162="Лікар-терапевт","х",IF(B162="Лікар загальної практики - сімейний лікар",V165*Z163,0))),0)</f>
        <v>0</v>
      </c>
      <c r="W163" s="171">
        <f>IFERROR(IF(B162="Лікар-педіатр","x",IF(B162="Лікар-терапевт",W165*Z163,IF(B162="Лікар загальної практики - сімейний лікар",W165*Z163,0))),0)</f>
        <v>0</v>
      </c>
      <c r="X163" s="171">
        <f>IFERROR(IF(B162="Лікар-педіатр","x",IF(B162="Лікар-терапевт",X165*Z163,IF(B162="Лікар загальної практики - сімейний лікар",X165*Z163,0))),0)</f>
        <v>0</v>
      </c>
      <c r="Y163" s="171">
        <f>IFERROR(IF(B162="Лікар-педіатр","x",IF(B162="Лікар-терапевт",Y165*Z163,IF(B162="Лікар загальної практики - сімейний лікар",Y165*Z163,0))),0)</f>
        <v>0</v>
      </c>
      <c r="Z163" s="472"/>
      <c r="AA163" s="770"/>
      <c r="AB163" s="171">
        <f>IFERROR(IF(B162="Лікар-педіатр",AB165*AG163,IF(B162="Лікар-терапевт","х",IF(B162="Лікар загальної практики - сімейний лікар",AB165*AG163,0))),0)</f>
        <v>0</v>
      </c>
      <c r="AC163" s="171">
        <f>IFERROR(IF(B162="Лікар-педіатр",AC165*AG163,IF(B162="Лікар-терапевт","х",IF(B162="Лікар загальної практики - сімейний лікар",AC165*AG163,0))),0)</f>
        <v>0</v>
      </c>
      <c r="AD163" s="171">
        <f>IFERROR(IF(B162="Лікар-педіатр","x",IF(B162="Лікар-терапевт",AD165*AG163,IF(B162="Лікар загальної практики - сімейний лікар",AD165*AG163,0))),0)</f>
        <v>0</v>
      </c>
      <c r="AE163" s="171">
        <f>IFERROR(IF(B162="Лікар-педіатр","x",IF(B162="Лікар-терапевт",AE165*AG163,IF(B162="Лікар загальної практики - сімейний лікар",AE165*AG163,0))),0)</f>
        <v>0</v>
      </c>
      <c r="AF163" s="171">
        <f>IFERROR(IF(B162="Лікар-педіатр","x",IF(B162="Лікар-терапевт",AF165*AG163,IF(B162="Лікар загальної практики - сімейний лікар",AF165*AG163,0))),0)</f>
        <v>0</v>
      </c>
      <c r="AG163" s="472"/>
      <c r="AH163" s="773"/>
      <c r="AI163" s="173"/>
      <c r="AJ163" s="764"/>
      <c r="AK163" s="767"/>
      <c r="AL163" s="767"/>
      <c r="AM163" s="754"/>
      <c r="AN163" s="793"/>
      <c r="AO163" s="793"/>
      <c r="AP163" s="793"/>
      <c r="AQ163" s="793"/>
      <c r="AR163" s="796"/>
    </row>
    <row r="164" spans="1:44" s="67" customFormat="1" ht="31.9" customHeight="1" x14ac:dyDescent="0.25">
      <c r="A164" s="205"/>
      <c r="B164" s="781"/>
      <c r="C164" s="784"/>
      <c r="D164" s="787"/>
      <c r="E164" s="790"/>
      <c r="F164" s="170" t="s">
        <v>433</v>
      </c>
      <c r="G164" s="174">
        <f>IF(B162="Лікар загальної практики - сімейний лікар"," ",IF(B162="Лікар-педіатр"," ",IF(B162="Лікар-терапевт","х",0)))</f>
        <v>0</v>
      </c>
      <c r="H164" s="174">
        <f>IF(B162="Лікар загальної практики - сімейний лікар"," ",IF(B162="Лікар-педіатр"," ",IF(B162="Лікар-терапевт","х",0)))</f>
        <v>0</v>
      </c>
      <c r="I164" s="174">
        <f>IF(B162="Лікар загальної практики - сімейний лікар"," ",IF(B162="Лікар-педіатр","х",IF(B162="Лікар-терапевт"," ",0)))</f>
        <v>0</v>
      </c>
      <c r="J164" s="174">
        <f>IF(B162="Лікар загальної практики - сімейний лікар"," ",IF(B162="Лікар-педіатр","х",IF(B162="Лікар-терапевт"," ",0)))</f>
        <v>0</v>
      </c>
      <c r="K164" s="174">
        <f>IF(B162="Лікар загальної практики - сімейний лікар"," ",IF(B162="Лікар-педіатр","х",IF(B162="Лікар-терапевт"," ",0)))</f>
        <v>0</v>
      </c>
      <c r="L164" s="175">
        <f>SUM(G164:K164)</f>
        <v>0</v>
      </c>
      <c r="M164" s="770"/>
      <c r="N164" s="174">
        <f>IF(B162="Лікар загальної практики - сімейний лікар"," ",IF(B162="Лікар-педіатр"," ",IF(B162="Лікар-терапевт","х",0)))</f>
        <v>0</v>
      </c>
      <c r="O164" s="174">
        <f>IF(B162="Лікар загальної практики - сімейний лікар"," ",IF(B162="Лікар-педіатр"," ",IF(B162="Лікар-терапевт","х",0)))</f>
        <v>0</v>
      </c>
      <c r="P164" s="174">
        <f>IF(B162="Лікар загальної практики - сімейний лікар"," ",IF(B162="Лікар-педіатр","х",IF(B162="Лікар-терапевт"," ",0)))</f>
        <v>0</v>
      </c>
      <c r="Q164" s="174">
        <f>IF(B162="Лікар загальної практики - сімейний лікар"," ",IF(B162="Лікар-педіатр","х",IF(B162="Лікар-терапевт"," ",0)))</f>
        <v>0</v>
      </c>
      <c r="R164" s="174">
        <f>IF(B162="Лікар загальної практики - сімейний лікар"," ",IF(B162="Лікар-педіатр","х",IF(B162="Лікар-терапевт"," ",0)))</f>
        <v>0</v>
      </c>
      <c r="S164" s="175">
        <f>SUM(N164:R164)</f>
        <v>0</v>
      </c>
      <c r="T164" s="770"/>
      <c r="U164" s="174">
        <f>IF(B162="Лікар загальної практики - сімейний лікар"," ",IF(B162="Лікар-педіатр"," ",IF(B162="Лікар-терапевт","х",0)))</f>
        <v>0</v>
      </c>
      <c r="V164" s="174">
        <f>IF(B162="Лікар загальної практики - сімейний лікар"," ",IF(B162="Лікар-педіатр"," ",IF(B162="Лікар-терапевт","х",0)))</f>
        <v>0</v>
      </c>
      <c r="W164" s="174">
        <f>IF(B162="Лікар загальної практики - сімейний лікар"," ",IF(B162="Лікар-педіатр","х",IF(B162="Лікар-терапевт"," ",0)))</f>
        <v>0</v>
      </c>
      <c r="X164" s="174">
        <f>IF(B162="Лікар загальної практики - сімейний лікар"," ",IF(B162="Лікар-педіатр","х",IF(B162="Лікар-терапевт"," ",0)))</f>
        <v>0</v>
      </c>
      <c r="Y164" s="174">
        <f>IF(B162="Лікар загальної практики - сімейний лікар"," ",IF(B162="Лікар-педіатр","х",IF(B162="Лікар-терапевт"," ",0)))</f>
        <v>0</v>
      </c>
      <c r="Z164" s="175">
        <f>SUM(U164:Y164)</f>
        <v>0</v>
      </c>
      <c r="AA164" s="770"/>
      <c r="AB164" s="174">
        <f>IF(B162="Лікар загальної практики - сімейний лікар"," ",IF(B162="Лікар-педіатр"," ",IF(B162="Лікар-терапевт","х",0)))</f>
        <v>0</v>
      </c>
      <c r="AC164" s="174">
        <f>IF(B162="Лікар загальної практики - сімейний лікар"," ",IF(B162="Лікар-педіатр"," ",IF(B162="Лікар-терапевт","х",0)))</f>
        <v>0</v>
      </c>
      <c r="AD164" s="174">
        <f>IF(B162="Лікар загальної практики - сімейний лікар"," ",IF(B162="Лікар-педіатр","х",IF(B162="Лікар-терапевт"," ",0)))</f>
        <v>0</v>
      </c>
      <c r="AE164" s="174">
        <f>IF(B162="Лікар загальної практики - сімейний лікар"," ",IF(B162="Лікар-педіатр","х",IF(B162="Лікар-терапевт"," ",0)))</f>
        <v>0</v>
      </c>
      <c r="AF164" s="174">
        <f>IF(B162="Лікар загальної практики - сімейний лікар"," ",IF(B162="Лікар-педіатр","х",IF(B162="Лікар-терапевт"," ",0)))</f>
        <v>0</v>
      </c>
      <c r="AG164" s="175">
        <f>SUM(AB164:AF164)</f>
        <v>0</v>
      </c>
      <c r="AH164" s="773"/>
      <c r="AI164" s="176"/>
      <c r="AJ164" s="764"/>
      <c r="AK164" s="767"/>
      <c r="AL164" s="767"/>
      <c r="AM164" s="754"/>
      <c r="AN164" s="793"/>
      <c r="AO164" s="793"/>
      <c r="AP164" s="793"/>
      <c r="AQ164" s="793"/>
      <c r="AR164" s="796"/>
    </row>
    <row r="165" spans="1:44" s="67" customFormat="1" ht="31.9" customHeight="1" thickBot="1" x14ac:dyDescent="0.3">
      <c r="A165" s="172"/>
      <c r="B165" s="781"/>
      <c r="C165" s="784"/>
      <c r="D165" s="787"/>
      <c r="E165" s="790"/>
      <c r="F165" s="177" t="s">
        <v>160</v>
      </c>
      <c r="G165" s="178">
        <f>IFERROR(IF(B162="Лікар-педіатр",G164/L164,IF(B162="Лікар-терапевт","х",IF(B162="Лікар загальної практики - сімейний лікар",G164/L164,0))),0)</f>
        <v>0</v>
      </c>
      <c r="H165" s="178">
        <f>IFERROR(IF(B162="Лікар-педіатр",H164/L164,IF(B162="Лікар-терапевт","х",IF(B162="Лікар загальної практики - сімейний лікар",H164/L164,0))),0)</f>
        <v>0</v>
      </c>
      <c r="I165" s="178">
        <f>IFERROR(IF(B162="Лікар-педіатр","x",IF(B162="Лікар-терапевт",I164/L164,IF(B162="Лікар загальної практики - сімейний лікар",I164/L164,0))),0)</f>
        <v>0</v>
      </c>
      <c r="J165" s="178">
        <f>IFERROR(IF(B162="Лікар-педіатр","x",IF(B162="Лікар-терапевт",J164/L164,IF(B162="Лікар загальної практики - сімейний лікар",J164/L164,0))),0)</f>
        <v>0</v>
      </c>
      <c r="K165" s="178">
        <f>IFERROR(IF(B162="Лікар-педіатр","x",IF(B162="Лікар-терапевт",K164/L164,IF(B162="Лікар загальної практики - сімейний лікар",K164/L164,0))),0)</f>
        <v>0</v>
      </c>
      <c r="L165" s="178">
        <f>SUM(G165:K165)</f>
        <v>0</v>
      </c>
      <c r="M165" s="770"/>
      <c r="N165" s="178">
        <f>IFERROR(IF(B162="Лікар-педіатр",N164/S164,IF(B162="Лікар-терапевт","х",IF(B162="Лікар загальної практики - сімейний лікар",N164/S164,0))),0)</f>
        <v>0</v>
      </c>
      <c r="O165" s="178">
        <f>IFERROR(IF(B162="Лікар-педіатр",O164/S164,IF(B162="Лікар-терапевт","х",IF(B162="Лікар загальної практики - сімейний лікар",O164/S164,0))),0)</f>
        <v>0</v>
      </c>
      <c r="P165" s="178">
        <f>IFERROR(IF(B162="Лікар-педіатр","x",IF(B162="Лікар-терапевт",P164/S164,IF(B162="Лікар загальної практики - сімейний лікар",P164/S164,0))),0)</f>
        <v>0</v>
      </c>
      <c r="Q165" s="178">
        <f>IFERROR(IF(B162="Лікар-педіатр","x",IF(B162="Лікар-терапевт",Q164/S164,IF(B162="Лікар загальної практики - сімейний лікар",Q164/S164,0))),0)</f>
        <v>0</v>
      </c>
      <c r="R165" s="178">
        <f>IFERROR(IF(B162="Лікар-педіатр","x",IF(B162="Лікар-терапевт",R164/S164,IF(B162="Лікар загальної практики - сімейний лікар",R164/S164,0))),0)</f>
        <v>0</v>
      </c>
      <c r="S165" s="178">
        <f>SUM(N165:R165)</f>
        <v>0</v>
      </c>
      <c r="T165" s="770"/>
      <c r="U165" s="178">
        <f>IFERROR(IF(B162="Лікар-педіатр",U164/Z164,IF(B162="Лікар-терапевт","х",IF(B162="Лікар загальної практики - сімейний лікар",U164/Z164,0))),0)</f>
        <v>0</v>
      </c>
      <c r="V165" s="178">
        <f>IFERROR(IF(B162="Лікар-педіатр",V164/Z164,IF(B162="Лікар-терапевт","х",IF(B162="Лікар загальної практики - сімейний лікар",V164/Z164,0))),0)</f>
        <v>0</v>
      </c>
      <c r="W165" s="178">
        <f>IFERROR(IF(B162="Лікар-педіатр","x",IF(B162="Лікар-терапевт",W164/Z164,IF(B162="Лікар загальної практики - сімейний лікар",W164/Z164,0))),0)</f>
        <v>0</v>
      </c>
      <c r="X165" s="178">
        <f>IFERROR(IF(B162="Лікар-педіатр","x",IF(B162="Лікар-терапевт",X164/Z164,IF(B162="Лікар загальної практики - сімейний лікар",X164/Z164,0))),0)</f>
        <v>0</v>
      </c>
      <c r="Y165" s="178">
        <f>IFERROR(IF(B162="Лікар-педіатр","x",IF(B162="Лікар-терапевт",Y164/Z164,IF(B162="Лікар загальної практики - сімейний лікар",Y164/Z164,0))),0)</f>
        <v>0</v>
      </c>
      <c r="Z165" s="178">
        <f>SUM(U165:Y165)</f>
        <v>0</v>
      </c>
      <c r="AA165" s="770"/>
      <c r="AB165" s="178">
        <f>IFERROR(IF(B162="Лікар-педіатр",AB164/AG164,IF(B162="Лікар-терапевт","х",IF(B162="Лікар загальної практики - сімейний лікар",AB164/AG164,0))),0)</f>
        <v>0</v>
      </c>
      <c r="AC165" s="178">
        <f>IFERROR(IF(B162="Лікар-педіатр",AC164/AG164,IF(B162="Лікар-терапевт","х",IF(B162="Лікар загальної практики - сімейний лікар",AC164/AG164,0))),0)</f>
        <v>0</v>
      </c>
      <c r="AD165" s="178">
        <f>IFERROR(IF(B162="Лікар-педіатр","x",IF(B162="Лікар-терапевт",AD164/AG164,IF(B162="Лікар загальної практики - сімейний лікар",AD164/AG164,0))),0)</f>
        <v>0</v>
      </c>
      <c r="AE165" s="178">
        <f>IFERROR(IF(B162="Лікар-педіатр","x",IF(B162="Лікар-терапевт",AE164/AG164,IF(B162="Лікар загальної практики - сімейний лікар",AE164/AG164,0))),0)</f>
        <v>0</v>
      </c>
      <c r="AF165" s="178">
        <f>IFERROR(IF(B162="Лікар-педіатр","x",IF(B162="Лікар-терапевт",AF164/AG164,IF(B162="Лікар загальної практики - сімейний лікар",AF164/AG164,0))),0)</f>
        <v>0</v>
      </c>
      <c r="AG165" s="178">
        <f>SUM(AB165:AF165)</f>
        <v>0</v>
      </c>
      <c r="AH165" s="773"/>
      <c r="AI165" s="176"/>
      <c r="AJ165" s="764"/>
      <c r="AK165" s="767"/>
      <c r="AL165" s="767"/>
      <c r="AM165" s="754"/>
      <c r="AN165" s="793"/>
      <c r="AO165" s="793"/>
      <c r="AP165" s="793"/>
      <c r="AQ165" s="793"/>
      <c r="AR165" s="796"/>
    </row>
    <row r="166" spans="1:44" s="210" customFormat="1" ht="23.45" customHeight="1" thickBot="1" x14ac:dyDescent="0.3">
      <c r="A166" s="172"/>
      <c r="B166" s="781"/>
      <c r="C166" s="784"/>
      <c r="D166" s="787"/>
      <c r="E166" s="790"/>
      <c r="F166" s="179" t="s">
        <v>434</v>
      </c>
      <c r="G166" s="180">
        <f>IF(B162="Лікар загальної практики - сімейний лікар",AVERAGE(G162:G164),IF(B162="Лікар-педіатр",AVERAGE(G162:G164),IF(B162="Лікар-терапевт","х",0)))</f>
        <v>0</v>
      </c>
      <c r="H166" s="180">
        <f>IF(B162="Лікар загальної практики - сімейний лікар",AVERAGE(H162:H164),IF(B162="Лікар-педіатр",AVERAGE(H162:H164),IF(B162="Лікар-терапевт","х",0)))</f>
        <v>0</v>
      </c>
      <c r="I166" s="180">
        <f>IF(B162="Лікар загальної практики - сімейний лікар",AVERAGE(I162:I164),IF(B162="Лікар-педіатр","x",IF(B162="Лікар-терапевт",AVERAGE(I162:I164),0)))</f>
        <v>0</v>
      </c>
      <c r="J166" s="180">
        <f>IF(B162="Лікар загальної практики - сімейний лікар",AVERAGE(J162:J164),IF(B162="Лікар-педіатр","x",IF(B162="Лікар-терапевт",AVERAGE(J162:J164),0)))</f>
        <v>0</v>
      </c>
      <c r="K166" s="180">
        <f>IF(B162="Лікар загальної практики - сімейний лікар",AVERAGE(K162:K164),IF(B162="Лікар-педіатр","x",IF(B162="Лікар-терапевт",AVERAGE(K162:K164),0)))</f>
        <v>0</v>
      </c>
      <c r="L166" s="181">
        <f>SUM(G166:K166)</f>
        <v>0</v>
      </c>
      <c r="M166" s="770"/>
      <c r="N166" s="543">
        <f>IF(B162="Лікар загальної практики - сімейний лікар",AVERAGE(N162:N164),IF(B162="Лікар-педіатр",AVERAGE(N162:N164),IF(B162="Лікар-терапевт","х",0)))</f>
        <v>0</v>
      </c>
      <c r="O166" s="180">
        <f>IF(B162="Лікар загальної практики - сімейний лікар",AVERAGE(O162:O164),IF(B162="Лікар-педіатр",AVERAGE(O162:O164),IF(B162="Лікар-терапевт","х",0)))</f>
        <v>0</v>
      </c>
      <c r="P166" s="180">
        <f>IF(B162="Лікар загальної практики - сімейний лікар",AVERAGE(P162:P164),IF(B162="Лікар-педіатр","x",IF(B162="Лікар-терапевт",AVERAGE(P162:P164),0)))</f>
        <v>0</v>
      </c>
      <c r="Q166" s="180">
        <f>IF(B162="Лікар загальної практики - сімейний лікар",AVERAGE(Q162:Q164),IF(B162="Лікар-педіатр","x",IF(B162="Лікар-терапевт",AVERAGE(Q162:Q164),0)))</f>
        <v>0</v>
      </c>
      <c r="R166" s="180">
        <f>IF(B162="Лікар загальної практики - сімейний лікар",AVERAGE(R162:R164),IF(B162="Лікар-педіатр","x",IF(B162="Лікар-терапевт",AVERAGE(R162:R164),0)))</f>
        <v>0</v>
      </c>
      <c r="S166" s="181">
        <f>SUM(N166:R166)</f>
        <v>0</v>
      </c>
      <c r="T166" s="770"/>
      <c r="U166" s="543">
        <f>IF(B162="Лікар загальної практики - сімейний лікар",AVERAGE(U162:U164),IF(B162="Лікар-педіатр",AVERAGE(U162:U164),IF(B162="Лікар-терапевт","х",0)))</f>
        <v>0</v>
      </c>
      <c r="V166" s="180">
        <f>IF(B162="Лікар загальної практики - сімейний лікар",AVERAGE(V162:V164),IF(B162="Лікар-педіатр",AVERAGE(V162:V164),IF(B162="Лікар-терапевт","х",0)))</f>
        <v>0</v>
      </c>
      <c r="W166" s="180">
        <f>IF(B162="Лікар загальної практики - сімейний лікар",AVERAGE(W162:W164),IF(B162="Лікар-педіатр","x",IF(B162="Лікар-терапевт",AVERAGE(W162:W164),0)))</f>
        <v>0</v>
      </c>
      <c r="X166" s="180">
        <f>IF(B162="Лікар загальної практики - сімейний лікар",AVERAGE(X162:X164),IF(B162="Лікар-педіатр","x",IF(B162="Лікар-терапевт",AVERAGE(X162:X164),0)))</f>
        <v>0</v>
      </c>
      <c r="Y166" s="180">
        <f>IF(B162="Лікар загальної практики - сімейний лікар",AVERAGE(Y162:Y164),IF(B162="Лікар-педіатр","x",IF(B162="Лікар-терапевт",AVERAGE(Y162:Y164),0)))</f>
        <v>0</v>
      </c>
      <c r="Z166" s="181">
        <f>SUM(U166:Y166)</f>
        <v>0</v>
      </c>
      <c r="AA166" s="770"/>
      <c r="AB166" s="543">
        <f>IF(B162="Лікар загальної практики - сімейний лікар",AVERAGE(AB162:AB164),IF(B162="Лікар-педіатр",AVERAGE(AB162:AB164),IF(B162="Лікар-терапевт","х",0)))</f>
        <v>0</v>
      </c>
      <c r="AC166" s="180">
        <f>IF(B162="Лікар загальної практики - сімейний лікар",AVERAGE(AC162:AC164),IF(B162="Лікар-педіатр",AVERAGE(AC162:AC164),IF(B162="Лікар-терапевт","х",0)))</f>
        <v>0</v>
      </c>
      <c r="AD166" s="180">
        <f>IF(B162="Лікар загальної практики - сімейний лікар",AVERAGE(AD162:AD164),IF(B162="Лікар-педіатр","x",IF(B162="Лікар-терапевт",AVERAGE(AD162:AD164),0)))</f>
        <v>0</v>
      </c>
      <c r="AE166" s="180">
        <f>IF(B162="Лікар загальної практики - сімейний лікар",AVERAGE(AE162:AE164),IF(B162="Лікар-педіатр","x",IF(B162="Лікар-терапевт",AVERAGE(AE162:AE164),0)))</f>
        <v>0</v>
      </c>
      <c r="AF166" s="180">
        <f>IF(B162="Лікар загальної практики - сімейний лікар",AVERAGE(AF162:AF164),IF(B162="Лікар-педіатр","x",IF(B162="Лікар-терапевт",AVERAGE(AF162:AF164),0)))</f>
        <v>0</v>
      </c>
      <c r="AG166" s="181">
        <f>SUM(AB166:AF166)</f>
        <v>0</v>
      </c>
      <c r="AH166" s="773"/>
      <c r="AI166" s="176"/>
      <c r="AJ166" s="764"/>
      <c r="AK166" s="767"/>
      <c r="AL166" s="767"/>
      <c r="AM166" s="755"/>
      <c r="AN166" s="794"/>
      <c r="AO166" s="794"/>
      <c r="AP166" s="794"/>
      <c r="AQ166" s="794"/>
      <c r="AR166" s="797"/>
    </row>
    <row r="167" spans="1:44" s="166" customFormat="1" ht="27.6" customHeight="1" x14ac:dyDescent="0.3">
      <c r="A167" s="172"/>
      <c r="B167" s="781"/>
      <c r="C167" s="784"/>
      <c r="D167" s="787"/>
      <c r="E167" s="790"/>
      <c r="F167" s="182" t="str">
        <f>IF(B162="Лікар-педіатр",Законод!$C$18,IF(B162="Лікар загальної практики - сімейний лікар",Законод!$C$22,IF(B162="Лікар-терапевт",Законод!$C$26,"х")))</f>
        <v>х</v>
      </c>
      <c r="G167" s="183">
        <f>IF(B162="Лікар загальної практики - сімейний лікар",IF(L166&lt;=Законод!$C$23,G166,Законод!$C$23*'01_Доходи'!G165),IF(B162="Лікар-педіатр",IF(L166&lt;=Законод!$C$19,G166,Законод!$C$19*'01_Доходи'!G165),IF(B162="Лікар-терапевт","x",0)))</f>
        <v>0</v>
      </c>
      <c r="H167" s="183">
        <f>IF(B162="Лікар загальної практики - сімейний лікар",IF(L166&lt;=Законод!$C$23,H166,Законод!$C$23*'01_Доходи'!H165),IF(B162="Лікар-педіатр",IF(L166&lt;=Законод!$C$19,H166,Законод!$C$19*'01_Доходи'!H165),IF(B162="Лікар-терапевт","x",0)))</f>
        <v>0</v>
      </c>
      <c r="I167" s="183">
        <f>IF(B162="Лікар загальної практики - сімейний лікар",IF(L166&lt;=Законод!$C$23,I166,Законод!$C$23*'01_Доходи'!I165),IF(B162="Лікар-педіатр",IF(L166&lt;=Законод!$C$27,I166,Законод!$C$27*'01_Доходи'!I165),IF(B162="Лікар-терапевт","x",0)))</f>
        <v>0</v>
      </c>
      <c r="J167" s="183">
        <f>IF(B162="Лікар загальної практики - сімейний лікар",IF(L166&lt;=Законод!$C$23,J166,Законод!$C$23*'01_Доходи'!J165),IF(B162="Лікар-педіатр",IF(L166&lt;=Законод!$C$27,J166,Законод!$C$27*'01_Доходи'!J165),IF(B162="Лікар-терапевт","x",0)))</f>
        <v>0</v>
      </c>
      <c r="K167" s="183">
        <f>IF(B162="Лікар загальної практики - сімейний лікар",IF(L166&lt;=Законод!$C$23,K166,Законод!$C$23*'01_Доходи'!K165),IF(B162="Лікар-педіатр",IF(L166&lt;=Законод!$C$27,K166,Законод!$C$27*'01_Доходи'!K165),IF(B162="Лікар-терапевт","x",0)))</f>
        <v>0</v>
      </c>
      <c r="L167" s="184">
        <f>SUM(G167:K167)</f>
        <v>0</v>
      </c>
      <c r="M167" s="770"/>
      <c r="N167" s="183">
        <f>IF(B162="Лікар загальної практики - сімейний лікар",IF(L166&lt;=Законод!$C$23,N166,Законод!$C$23*'01_Доходи'!N165),IF(B162="Лікар-педіатр",IF(L166&lt;=Законод!$C$19,N166,Законод!$C$19*'01_Доходи'!N165),IF(B162="Лікар-терапевт","x",0)))</f>
        <v>0</v>
      </c>
      <c r="O167" s="183">
        <f>IF(B162="Лікар загальної практики - сімейний лікар",IF(L166&lt;=Законод!$C$23,O166,Законод!$C$23*'01_Доходи'!O165),IF(B162="Лікар-педіатр",IF(L166&lt;=Законод!$C$19,O166,Законод!$C$19*'01_Доходи'!O165),IF(B162="Лікар-терапевт","x",0)))</f>
        <v>0</v>
      </c>
      <c r="P167" s="183">
        <f>IF(B162="Лікар загальної практики - сімейний лікар",IF(L166&lt;=Законод!$C$23,P166,Законод!$C$23*'01_Доходи'!P165),IF(B162="Лікар-педіатр",IF(L166&lt;=Законод!$C$27,P166,Законод!$C$27*'01_Доходи'!P165),IF(B162="Лікар-терапевт","x",0)))</f>
        <v>0</v>
      </c>
      <c r="Q167" s="183">
        <f>IF(B162="Лікар загальної практики - сімейний лікар",IF(L166&lt;=Законод!$C$23,Q166,Законод!$C$23*'01_Доходи'!Q165),IF(B162="Лікар-педіатр",IF(L166&lt;=Законод!$C$27,Q166,Законод!$C$27*'01_Доходи'!Q165),IF(B162="Лікар-терапевт","x",0)))</f>
        <v>0</v>
      </c>
      <c r="R167" s="183">
        <f>IF(B162="Лікар загальної практики - сімейний лікар",IF(L166&lt;=Законод!$C$23,R166,Законод!$C$23*'01_Доходи'!R165),IF(B162="Лікар-педіатр",IF(L166&lt;=Законод!$C$27,R166,Законод!$C$27*'01_Доходи'!R165),IF(B162="Лікар-терапевт","x",0)))</f>
        <v>0</v>
      </c>
      <c r="S167" s="184">
        <f>SUM(N167:R167)</f>
        <v>0</v>
      </c>
      <c r="T167" s="770"/>
      <c r="U167" s="183">
        <f>IF(B162="Лікар загальної практики - сімейний лікар",IF(L166&lt;=Законод!$C$23,U166,Законод!$C$23*'01_Доходи'!U165),IF(B162="Лікар-педіатр",IF(L166&lt;=Законод!$C$19,U166,Законод!$C$19*'01_Доходи'!U165),IF(B162="Лікар-терапевт","x",0)))</f>
        <v>0</v>
      </c>
      <c r="V167" s="183">
        <f>IF(B162="Лікар загальної практики - сімейний лікар",IF(L166&lt;=Законод!$C$23,V166,Законод!$C$23*'01_Доходи'!V165),IF(B162="Лікар-педіатр",IF(L166&lt;=Законод!$C$19,V166,Законод!$C$19*'01_Доходи'!V165),IF(B162="Лікар-терапевт","x",0)))</f>
        <v>0</v>
      </c>
      <c r="W167" s="183">
        <f>IF(B162="Лікар загальної практики - сімейний лікар",IF(L166&lt;=Законод!$C$23,W166,Законод!$C$23*'01_Доходи'!W165),IF(B162="Лікар-педіатр",IF(L166&lt;=Законод!$C$27,W166,Законод!$C$27*'01_Доходи'!W165),IF(B162="Лікар-терапевт","x",0)))</f>
        <v>0</v>
      </c>
      <c r="X167" s="183">
        <f>IF(B162="Лікар загальної практики - сімейний лікар",IF(L166&lt;=Законод!$C$23,X166,Законод!$C$23*'01_Доходи'!X165),IF(B162="Лікар-педіатр",IF(L166&lt;=Законод!$C$27,X166,Законод!$C$27*'01_Доходи'!X165),IF(B162="Лікар-терапевт","x",0)))</f>
        <v>0</v>
      </c>
      <c r="Y167" s="183">
        <f>IF(B162="Лікар загальної практики - сімейний лікар",IF(L166&lt;=Законод!$C$23,Y166,Законод!$C$23*'01_Доходи'!H165),IF(Y162="Лікар-педіатр",IF(L166&lt;=Законод!$C$27,Y166,Законод!$C$27*'01_Доходи'!Y165),IF(B162="Лікар-терапевт","x",0)))</f>
        <v>0</v>
      </c>
      <c r="Z167" s="184">
        <f>SUM(U167:Y167)</f>
        <v>0</v>
      </c>
      <c r="AA167" s="770"/>
      <c r="AB167" s="183">
        <f>IF(B162="Лікар загальної практики - сімейний лікар",IF(L166&lt;=Законод!$C$23,AB166,Законод!$C$23*'01_Доходи'!AB165),IF(B162="Лікар-педіатр",IF(L166&lt;=Законод!$C$19,AB166,Законод!$C$19*'01_Доходи'!AB165),IF(B162="Лікар-терапевт","x",0)))</f>
        <v>0</v>
      </c>
      <c r="AC167" s="183">
        <f>IF(B162="Лікар загальної практики - сімейний лікар",IF(L166&lt;=Законод!$C$23,AC166,Законод!$C$23*'01_Доходи'!AC165),IF(B162="Лікар-педіатр",IF(L166&lt;=Законод!$C$19,AC166,Законод!$C$19*'01_Доходи'!AC165),IF(B162="Лікар-терапевт","x",0)))</f>
        <v>0</v>
      </c>
      <c r="AD167" s="183">
        <f>IF(B162="Лікар загальної практики - сімейний лікар",IF(L166&lt;=Законод!$C$23,AD166,Законод!$C$23*'01_Доходи'!AD165),IF(B162="Лікар-педіатр",IF(L166&lt;=Законод!$C$27,AD166,Законод!$C$27*'01_Доходи'!AD165),IF(B162="Лікар-терапевт","x",0)))</f>
        <v>0</v>
      </c>
      <c r="AE167" s="183">
        <f>IF(B162="Лікар загальної практики - сімейний лікар",IF(L166&lt;=Законод!$C$23,AE166,Законод!$C$23*'01_Доходи'!AE165),IF(B162="Лікар-педіатр",IF(L166&lt;=Законод!$C$27,AE166,Законод!$C$27*'01_Доходи'!AE165),IF(B162="Лікар-терапевт","x",0)))</f>
        <v>0</v>
      </c>
      <c r="AF167" s="183">
        <f>IF(B162="Лікар загальної практики - сімейний лікар",IF(L166&lt;=Законод!$C$23,AF166,Законод!$C$23*'01_Доходи'!AF165),IF(B162="Лікар-педіатр",IF(L166&lt;=Законод!$C$27,AF166,Законод!$C$27*'01_Доходи'!AF165),IF(B162="Лікар-терапевт","x",0)))</f>
        <v>0</v>
      </c>
      <c r="AG167" s="184">
        <f>SUM(AB167:AF167)</f>
        <v>0</v>
      </c>
      <c r="AH167" s="773"/>
      <c r="AI167" s="176"/>
      <c r="AJ167" s="764"/>
      <c r="AK167" s="767"/>
      <c r="AL167" s="767"/>
      <c r="AM167" s="268" t="s">
        <v>175</v>
      </c>
      <c r="AN167" s="544">
        <f>IF(B162="Лікар загальної практики - сімейний лікар",G167*Законод!$J$10+'01_Доходи'!H167*Законод!$K$10+'01_Доходи'!I167*Законод!$L$10+'01_Доходи'!J167*Законод!$M$10+'01_Доходи'!K167*Законод!$N$10,IF(B162="Лікар-педіатр",G167*Законод!$J$10+'01_Доходи'!H167*Законод!$K$10,IF(B162="Лікар-терапевт",'01_Доходи'!I167*Законод!$L$10+'01_Доходи'!J167*Законод!$M$10+'01_Доходи'!K167*Законод!$N$10,0)))</f>
        <v>0</v>
      </c>
      <c r="AO167" s="544">
        <f>IF(B162="Лікар загальної практики - сімейний лікар",N167*Законод!$J$11+'01_Доходи'!O167*Законод!$K$11+'01_Доходи'!P167*Законод!$L$11+'01_Доходи'!Q167*Законод!$M$11+'01_Доходи'!R167*Законод!$N$11,IF(B162="Лікар-педіатр",N167*Законод!$J$11+'01_Доходи'!O167*Законод!$K$11,IF(B162="Лікар-терапевт",'01_Доходи'!P167*Законод!$L$11+'01_Доходи'!Q167*Законод!$M$11+'01_Доходи'!R167*Законод!$N$11,0)))</f>
        <v>0</v>
      </c>
      <c r="AP167" s="544">
        <f>IF(B162="Лікар загальної практики - сімейний лікар",U167*Законод!$J$12+'01_Доходи'!V167*Законод!$K$12+'01_Доходи'!W167*Законод!$L$12+'01_Доходи'!X167*Законод!$M$12+'01_Доходи'!Y167*Законод!$N$12,IF(B162="Лікар-педіатр",U167*Законод!$J$12+'01_Доходи'!V167*Законод!$K$12,IF(B162="Лікар-терапевт",'01_Доходи'!W167*Законод!$L$12+'01_Доходи'!X167*Законод!$M$12+'01_Доходи'!Y167*Законод!$N$12,0)))</f>
        <v>0</v>
      </c>
      <c r="AQ167" s="544">
        <f>IF(B162="Лікар загальної практики - сімейний лікар",AB167*Законод!$J$13+'01_Доходи'!AC167*Законод!$K$13+'01_Доходи'!AD167*Законод!$L$13+'01_Доходи'!AE167*Законод!$M$13+'01_Доходи'!AF167*Законод!$N$13,IF(B162="Лікар-педіатр",AB167*Законод!$J$13+'01_Доходи'!AC167*Законод!$K$13,IF(B162="Лікар-терапевт",'01_Доходи'!AD167*Законод!$L$13+'01_Доходи'!AE167*Законод!$M$13+'01_Доходи'!AF167*Законод!$N$13,0)))</f>
        <v>0</v>
      </c>
      <c r="AR167" s="185">
        <f>SUM(AN167:AQ167)</f>
        <v>0</v>
      </c>
    </row>
    <row r="168" spans="1:44" s="67" customFormat="1" ht="28.15" customHeight="1" x14ac:dyDescent="0.25">
      <c r="A168" s="172"/>
      <c r="B168" s="781"/>
      <c r="C168" s="784"/>
      <c r="D168" s="787"/>
      <c r="E168" s="790"/>
      <c r="F168" s="186" t="str">
        <f>IF(B162="Лікар-педіатр",Законод!$E$18,IF(B162="Лікар загальної практики - сімейний лікар",Законод!$E$22,IF(B162="Лікар-терапевт",Законод!$E$26,"х")))</f>
        <v>х</v>
      </c>
      <c r="G168" s="750" t="s">
        <v>157</v>
      </c>
      <c r="H168" s="751"/>
      <c r="I168" s="751"/>
      <c r="J168" s="751"/>
      <c r="K168" s="752"/>
      <c r="L168" s="171">
        <f>IF(B162="Лікар загальної практики - сімейний лікар",IF(L166&lt;Законод!$C$23,0,(IF(AND(L166&gt;=Законод!$E$23,L166&lt;=Законод!$E$24),L166-Законод!$C$23,IF('01_Доходи'!L166&gt;=Законод!$F$23,Законод!$E$25,0)))),IF(B162="Лікар-педіатр",IF(L166&lt;Законод!$C$19,0,(IF(AND(L166&gt;=Законод!$E$19,L166&lt;=Законод!$E$20),L166-Законод!$C$19,IF('01_Доходи'!L166&gt;=Законод!$F$19,Законод!$E$21,0)))),IF(B162="Лікар-терапевт",IF(L166&lt;Законод!$C$27,0,(IF(AND(L166&gt;=Законод!$E$27,L166&lt;=Законод!$E$28),L166-Законод!$C$27,IF('01_Доходи'!L166&gt;=Законод!$F$27,Законод!$E$29,0)))),0)))</f>
        <v>0</v>
      </c>
      <c r="M168" s="770"/>
      <c r="N168" s="750" t="s">
        <v>157</v>
      </c>
      <c r="O168" s="751"/>
      <c r="P168" s="751"/>
      <c r="Q168" s="751"/>
      <c r="R168" s="752"/>
      <c r="S168" s="171">
        <f>IF(B162="Лікар загальної практики - сімейний лікар",IF(S166&lt;Законод!$C$23,0,(IF(AND(S166&gt;=Законод!$E$23,S166&lt;=Законод!$E$24),S166-Законод!$C$23,IF('01_Доходи'!S166&gt;=Законод!$F$23,Законод!$E$25,0)))),IF(B162="Лікар-педіатр",IF(S166&lt;Законод!$C$19,0,(IF(AND(S166&gt;=Законод!$E$19,S166&lt;=Законод!$E$20),S166-Законод!$C$19,IF('01_Доходи'!S166&gt;=Законод!$F$19,Законод!$E$21,0)))),IF(B162="Лікар-терапевт",IF(S166&lt;Законод!$C$27,0,(IF(AND(S166&gt;=Законод!$E$27,S166&lt;=Законод!$E$28),S166-Законод!$C$27,IF('01_Доходи'!S166&gt;=Законод!$F$27,Законод!$E$29,0)))),0)))</f>
        <v>0</v>
      </c>
      <c r="T168" s="770"/>
      <c r="U168" s="750" t="s">
        <v>157</v>
      </c>
      <c r="V168" s="751"/>
      <c r="W168" s="751"/>
      <c r="X168" s="751"/>
      <c r="Y168" s="752"/>
      <c r="Z168" s="171">
        <f>IF(B162="Лікар загальної практики - сімейний лікар",IF(Z166&lt;Законод!$C$23,0,(IF(AND(Z166&gt;=Законод!$E$23,Z166&lt;=Законод!$E$24),Z166-Законод!$C$23,IF('01_Доходи'!Z166&gt;=Законод!$F$23,Законод!$E$25,0)))),IF(B162="Лікар-педіатр",IF(Z166&lt;Законод!$C$19,0,(IF(AND(Z166&gt;=Законод!$E$19,Z166&lt;=Законод!$E$20),Z166-Законод!$C$19,IF('01_Доходи'!Z166&gt;=Законод!$F$19,Законод!$E$21,0)))),IF(B162="Лікар-терапевт",IF(Z166&lt;Законод!$C$27,0,(IF(AND(Z166&gt;=Законод!$E$27,Z166&lt;=Законод!$E$28),Z166-Законод!$C$27,IF('01_Доходи'!Z166&gt;=Законод!$F$27,Законод!$E$29,0)))),0)))</f>
        <v>0</v>
      </c>
      <c r="AA168" s="770"/>
      <c r="AB168" s="750" t="s">
        <v>157</v>
      </c>
      <c r="AC168" s="751"/>
      <c r="AD168" s="751"/>
      <c r="AE168" s="751"/>
      <c r="AF168" s="752"/>
      <c r="AG168" s="171">
        <f>IF(B162="Лікар загальної практики - сімейний лікар",IF(S166&lt;Законод!$C$23,0,(IF(AND(AG166&gt;=Законод!$E$23,AG166&lt;=Законод!$E$24),AG166-Законод!$C$23,IF('01_Доходи'!AG166&gt;=Законод!$F$23,Законод!$E$25,0)))),IF(B162="Лікар-педіатр",IF(AG166&lt;Законод!$C$19,0,(IF(AND(AG166&gt;=Законод!$E$19,AG166&lt;=Законод!$E$20),AG166-Законод!$C$19,IF('01_Доходи'!AG166&gt;=Законод!$F$19,Законод!$E$21,0)))),IF(B162="Лікар-терапевт",IF(AG166&lt;Законод!$C$27,0,(IF(AND(AG166&gt;=Законод!$E$27,AG166&lt;=Законод!$E$28),AG166-Законод!$C$27,IF('01_Доходи'!AG166&gt;=Законод!$F$27,Законод!$E$29,0)))),0)))</f>
        <v>0</v>
      </c>
      <c r="AH168" s="773"/>
      <c r="AI168" s="176"/>
      <c r="AJ168" s="764"/>
      <c r="AK168" s="767"/>
      <c r="AL168" s="767"/>
      <c r="AM168" s="798" t="s">
        <v>176</v>
      </c>
      <c r="AN168" s="544">
        <f>IF(B162="Лікар загальної практики - сімейний лікар",L168*Законод!$E$30,IF(B162="Лікар-педіатр",L168*Законод!$E$30,IF(B162="Лікар-терапевт",L168*Законод!$E$30,0)))</f>
        <v>0</v>
      </c>
      <c r="AO168" s="544">
        <f>IF(B162="Лікар загальної практики - сімейний лікар",S168*Законод!$E$47,IF(B162="Лікар-педіатр",S168*Законод!$E$47,IF(B162="Лікар-терапевт",S168*Законод!$E$47,0)))</f>
        <v>0</v>
      </c>
      <c r="AP168" s="544">
        <f>IF(B162="Лікар загальної практики - сімейний лікар",Z168*Законод!$E$64,IF(B162="Лікар-педіатр",Z168*Законод!$E$64,IF(B162="Лікар-терапевт",Z168*Законод!$E$64,0)))</f>
        <v>0</v>
      </c>
      <c r="AQ168" s="544">
        <f>IF(B162="Лікар загальної практики - сімейний лікар",AG168*Законод!$E$81,IF(B162="Лікар-педіатр",AG168*Законод!$E$81,IF(B162="Лікар-терапевт",AG168*Законод!$E$81,0)))</f>
        <v>0</v>
      </c>
      <c r="AR168" s="185">
        <f>SUM(AN168:AQ168)</f>
        <v>0</v>
      </c>
    </row>
    <row r="169" spans="1:44" s="103" customFormat="1" ht="31.15" customHeight="1" x14ac:dyDescent="0.25">
      <c r="A169" s="172"/>
      <c r="B169" s="781"/>
      <c r="C169" s="784"/>
      <c r="D169" s="787"/>
      <c r="E169" s="790"/>
      <c r="F169" s="186" t="str">
        <f>IF(B162="Лікар-педіатр",Законод!$F$18,IF(B162="Лікар загальної практики - сімейний лікар",Законод!$F$22,IF(B162="Лікар-терапевт",Законод!$F$26,"х")))</f>
        <v>х</v>
      </c>
      <c r="G169" s="750" t="s">
        <v>157</v>
      </c>
      <c r="H169" s="751"/>
      <c r="I169" s="751"/>
      <c r="J169" s="751"/>
      <c r="K169" s="752"/>
      <c r="L169" s="171">
        <f>IF(B162="Лікар загальної практики - сімейний лікар",IF(L166&lt;Законод!$C$23,0,(IF(AND(L166&gt;=Законод!$F$23,L166&lt;=Законод!$F$24),L166-Законод!$E$24,IF('01_Доходи'!L166&gt;=Законод!$G$23,Законод!$F$25,0)))),IF(B162="Лікар-педіатр",IF(L166&lt;Законод!$C$19,0,(IF(AND(L166&gt;=Законод!$F$19,L166&lt;=Законод!$F$20),L166-Законод!$E$20,IF('01_Доходи'!L166&gt;=Законод!$G$19,Законод!$F$21,0)))),IF(B162="Лікар-терапевт",IF(L166&lt;Законод!$C$27,0,(IF(AND(L166&gt;=Законод!$F$27,L166&lt;=Законод!$F$28),L166-Законод!$E$28,IF('01_Доходи'!L166&gt;=Законод!$G$27,Законод!$F$29,0)))),0)))</f>
        <v>0</v>
      </c>
      <c r="M169" s="770"/>
      <c r="N169" s="750" t="s">
        <v>157</v>
      </c>
      <c r="O169" s="751"/>
      <c r="P169" s="751"/>
      <c r="Q169" s="751"/>
      <c r="R169" s="752"/>
      <c r="S169" s="171">
        <f>IF(B162="Лікар загальної практики - сімейний лікар",IF(S166&lt;Законод!$C$23,0,(IF(AND(S166&gt;=Законод!$F$23,S166&lt;=Законод!$F$24),S166-Законод!$E$24,IF('01_Доходи'!S166&gt;=Законод!$G$23,Законод!$F$25,0)))),IF(B162="Лікар-педіатр",IF(S166&lt;Законод!$C$19,0,(IF(AND(S166&gt;=Законод!$F$19,S166&lt;=Законод!$F$20),S166-Законод!$E$20,IF('01_Доходи'!S166&gt;=Законод!$G$19,Законод!$F$21,0)))),IF(B162="Лікар-терапевт",IF(S166&lt;Законод!$C$27,0,(IF(AND(S166&gt;=Законод!$F$27,S166&lt;=Законод!$F$28),S166-Законод!$E$28,IF('01_Доходи'!S166&gt;=Законод!$G$27,Законод!$F$29,0)))),0)))</f>
        <v>0</v>
      </c>
      <c r="T169" s="770"/>
      <c r="U169" s="750" t="s">
        <v>157</v>
      </c>
      <c r="V169" s="751"/>
      <c r="W169" s="751"/>
      <c r="X169" s="751"/>
      <c r="Y169" s="752"/>
      <c r="Z169" s="171">
        <f>IF(B162="Лікар загальної практики - сімейний лікар",IF(Z166&lt;Законод!$C$23,0,(IF(AND(Z166&gt;=Законод!$F$23,Z166&lt;=Законод!$F$24),Z166-Законод!$E$24,IF('01_Доходи'!Z166&gt;=Законод!$G$23,Законод!$F$25,0)))),IF(B162="Лікар-педіатр",IF(Z166&lt;Законод!$C$19,0,(IF(AND(Z166&gt;=Законод!$F$19,Z166&lt;=Законод!$F$20),Z166-Законод!$E$20,IF('01_Доходи'!Z166&gt;=Законод!$G$19,Законод!$F$21,0)))),IF(B162="Лікар-терапевт",IF(Z166&lt;Законод!$C$27,0,(IF(AND(Z166&gt;=Законод!$F$27,Z166&lt;=Законод!$F$28),Z166-Законод!$E$28,IF('01_Доходи'!Z166&gt;=Законод!$G$27,Законод!$F$29,0)))),0)))</f>
        <v>0</v>
      </c>
      <c r="AA169" s="770"/>
      <c r="AB169" s="750" t="s">
        <v>157</v>
      </c>
      <c r="AC169" s="751"/>
      <c r="AD169" s="751"/>
      <c r="AE169" s="751"/>
      <c r="AF169" s="752"/>
      <c r="AG169" s="171">
        <f>IF(B162="Лікар загальної практики - сімейний лікар",IF(AG166&lt;Законод!$C$23,0,(IF(AND(AG166&gt;=Законод!$F$23,AG166&lt;=Законод!$F$24),AG166-Законод!$E$24,IF('01_Доходи'!AG166&gt;=Законод!$G$23,Законод!$F$25,0)))),IF(B162="Лікар-педіатр",IF(AG166&lt;Законод!$C$19,0,(IF(AND(AG166&gt;=Законод!$F$19,AG166&lt;=Законод!$F$20),AG166-Законод!$E$20,IF('01_Доходи'!AG166&gt;=Законод!$G$19,Законод!$F$21,0)))),IF(B162="Лікар-терапевт",IF(AG166&lt;Законод!$C$27,0,(IF(AND(AG166&gt;=Законод!$F$27,AG166&lt;=Законод!$F$28),AG166-Законод!$E$28,IF('01_Доходи'!AG166&gt;=Законод!$G$27,Законод!$F$29,0)))),0)))</f>
        <v>0</v>
      </c>
      <c r="AH169" s="773"/>
      <c r="AI169" s="176"/>
      <c r="AJ169" s="764"/>
      <c r="AK169" s="767"/>
      <c r="AL169" s="767"/>
      <c r="AM169" s="799"/>
      <c r="AN169" s="544">
        <f>IF(B162="Лікар загальної практики - сімейний лікар",L169*Законод!$F$30,IF(B162="Лікар-педіатр",L169*Законод!$F$30,IF(B162="Лікар-терапевт",L169*Законод!$F$30,0)))</f>
        <v>0</v>
      </c>
      <c r="AO169" s="544">
        <f>IF(B162="Лікар загальної практики - сімейний лікар",S169*Законод!$F$47,IF(B162="Лікар-педіатр",S169*Законод!$F$47,IF(B162="Лікар-терапевт",S169*Законод!$F$47,0)))</f>
        <v>0</v>
      </c>
      <c r="AP169" s="544">
        <f>IF(B162="Лікар загальної практики - сімейний лікар",Z169*Законод!$F$64,IF(B162="Лікар-педіатр",Z169*Законод!$F$64,IF(B162="Лікар-терапевт",Z169*Законод!$F$64,0)))</f>
        <v>0</v>
      </c>
      <c r="AQ169" s="544">
        <f>IF(B162="Лікар загальної практики - сімейний лікар",AG169*Законод!$F$81,IF(B162="Лікар-педіатр",AG169*Законод!$F$81,IF(B162="Лікар-терапевт",AG169*Законод!$F$81,0)))</f>
        <v>0</v>
      </c>
      <c r="AR169" s="185">
        <f>SUM(AN169:AQ169)</f>
        <v>0</v>
      </c>
    </row>
    <row r="170" spans="1:44" s="67" customFormat="1" ht="31.9" customHeight="1" x14ac:dyDescent="0.25">
      <c r="A170" s="172"/>
      <c r="B170" s="781"/>
      <c r="C170" s="784"/>
      <c r="D170" s="787"/>
      <c r="E170" s="790"/>
      <c r="F170" s="186" t="str">
        <f>IF(B162="Лікар-педіатр",Законод!$G$18,IF(B162="Лікар загальної практики - сімейний лікар",Законод!$G$22,IF(B162="Лікар-терапевт",Законод!$G$26,"х")))</f>
        <v>х</v>
      </c>
      <c r="G170" s="750" t="s">
        <v>157</v>
      </c>
      <c r="H170" s="751"/>
      <c r="I170" s="751"/>
      <c r="J170" s="751"/>
      <c r="K170" s="752"/>
      <c r="L170" s="171">
        <f>IF(B162="Лікар загальної практики - сімейний лікар",IF(L166&lt;Законод!$C$23,0,(IF(AND(L166&gt;=Законод!$G$23,L166&lt;=Законод!$G$24),L166-Законод!$F$24,IF('01_Доходи'!L166&gt;=Законод!$H$23,Законод!$G$25,0)))),IF(B162="Лікар-педіатр",IF(L166&lt;Законод!$C$19,0,(IF(AND(L166&gt;=Законод!$G$19,L166&lt;=Законод!$G$20),L166-Законод!$F$20,IF('01_Доходи'!L166&gt;=Законод!$H$19,Законод!$G$21,0)))),IF(B162="Лікар-терапевт",IF(L166&lt;Законод!$C$27,0,(IF(AND(L166&gt;=Законод!$G$27,L166&lt;=Законод!$G$28),L166-Законод!$F$28,IF('01_Доходи'!L166&gt;=Законод!$H$27,Законод!$G$29,0)))),0)))</f>
        <v>0</v>
      </c>
      <c r="M170" s="770"/>
      <c r="N170" s="750" t="s">
        <v>157</v>
      </c>
      <c r="O170" s="751"/>
      <c r="P170" s="751"/>
      <c r="Q170" s="751"/>
      <c r="R170" s="752"/>
      <c r="S170" s="171">
        <f>IF(B162="Лікар загальної практики - сімейний лікар",IF(S166&lt;Законод!$C$23,0,(IF(AND(S166&gt;=Законод!$G$23,S166&lt;=Законод!$G$24),S166-Законод!$F$24,IF('01_Доходи'!S166&gt;=Законод!$H$23,Законод!$G$25,0)))),IF(B162="Лікар-педіатр",IF(S166&lt;Законод!$C$19,0,(IF(AND(S166&gt;=Законод!$G$19,S166&lt;=Законод!$G$20),S166-Законод!$F$20,IF('01_Доходи'!S166&gt;=Законод!$H$19,Законод!$G$21,0)))),IF(B162="Лікар-терапевт",IF(S166&lt;Законод!$C$27,0,(IF(AND(S166&gt;=Законод!$G$27,S166&lt;=Законод!$G$28),S166-Законод!$F$28,IF('01_Доходи'!S166&gt;=Законод!$H$27,Законод!$G$29,0)))),0)))</f>
        <v>0</v>
      </c>
      <c r="T170" s="770"/>
      <c r="U170" s="750" t="s">
        <v>157</v>
      </c>
      <c r="V170" s="751"/>
      <c r="W170" s="751"/>
      <c r="X170" s="751"/>
      <c r="Y170" s="752"/>
      <c r="Z170" s="171">
        <f>IF(B162="Лікар загальної практики - сімейний лікар",IF(Z166&lt;Законод!$C$23,0,(IF(AND(Z166&gt;=Законод!$G$23,Z166&lt;=Законод!$G$24),Z166-Законод!$F$24,IF('01_Доходи'!Z166&gt;=Законод!$H$23,Законод!$G$25,0)))),IF(B162="Лікар-педіатр",IF(Z166&lt;Законод!$C$19,0,(IF(AND(Z166&gt;=Законод!$G$19,Z166&lt;=Законод!$G$20),Z166-Законод!$F$20,IF('01_Доходи'!Z166&gt;=Законод!$H$19,Законод!$G$21,0)))),IF(B162="Лікар-терапевт",IF(Z166&lt;Законод!$C$27,0,(IF(AND(Z166&gt;=Законод!$G$27,Z166&lt;=Законод!$G$28),Z166-Законод!$F$28,IF('01_Доходи'!Z166&gt;=Законод!$H$27,Законод!$G$29,0)))),0)))</f>
        <v>0</v>
      </c>
      <c r="AA170" s="770"/>
      <c r="AB170" s="750" t="s">
        <v>157</v>
      </c>
      <c r="AC170" s="751"/>
      <c r="AD170" s="751"/>
      <c r="AE170" s="751"/>
      <c r="AF170" s="752"/>
      <c r="AG170" s="171">
        <f>IF(B162="Лікар загальної практики - сімейний лікар",IF(AG166&lt;Законод!$C$23,0,(IF(AND(AG166&gt;=Законод!$G$23,AG166&lt;=Законод!$G$24),AG166-Законод!$F$24,IF('01_Доходи'!AG166&gt;=Законод!$H$23,Законод!$G$25,0)))),IF(B162="Лікар-педіатр",IF(AG166&lt;Законод!$C$19,0,(IF(AND(AG166&gt;=Законод!$G$19,AG166&lt;=Законод!$G$20),AG166-Законод!$F$20,IF('01_Доходи'!AG166&gt;=Законод!$H$19,Законод!$G$21,0)))),IF(B162="Лікар-терапевт",IF(AG166&lt;Законод!$C$27,0,(IF(AND(AG166&gt;=Законод!$G$27,AG166&lt;=Законод!$G$28),AG166-Законод!$F$28,IF('01_Доходи'!AG166&gt;=Законод!$H$27,Законод!$G$29,0)))),0)))</f>
        <v>0</v>
      </c>
      <c r="AH170" s="773"/>
      <c r="AI170" s="176"/>
      <c r="AJ170" s="764"/>
      <c r="AK170" s="767"/>
      <c r="AL170" s="767"/>
      <c r="AM170" s="799"/>
      <c r="AN170" s="544">
        <f>IF(B162="Лікар загальної практики - сімейний лікар",L170*Законод!$G$39,IF(B162="Лікар-педіатр",L170*Законод!$G$30,IF(B162="Лікар-терапевт",L170*Законод!$G$30,0)))</f>
        <v>0</v>
      </c>
      <c r="AO170" s="544">
        <f>IF(B162="Лікар загальної практики - сімейний лікар",S170*Законод!$G$47,IF(B162="Лікар-педіатр",S170*Законод!$G$47,IF(B162="Лікар-терапевт",S170*Законод!$G$47,0)))</f>
        <v>0</v>
      </c>
      <c r="AP170" s="544">
        <f>IF(B162="Лікар загальної практики - сімейний лікар",Z170*Законод!$G$64,IF(B162="Лікар-педіатр",Z170*Законод!$G$64,IF(B162="Лікар-терапевт",Z170*Законод!$G$64,0)))</f>
        <v>0</v>
      </c>
      <c r="AQ170" s="544">
        <f>IF(B162="Лікар загальної практики - сімейний лікар",AG170*Законод!$G$81,IF(B162="Лікар-педіатр",AG170*Законод!$G$81,IF(B162="Лікар-терапевт",AG170*Законод!$G$81,0)))</f>
        <v>0</v>
      </c>
      <c r="AR170" s="185">
        <f t="shared" ref="AR170" si="20">SUM(AN170:AQ170)</f>
        <v>0</v>
      </c>
    </row>
    <row r="171" spans="1:44" s="67" customFormat="1" ht="45" customHeight="1" x14ac:dyDescent="0.25">
      <c r="A171" s="172"/>
      <c r="B171" s="781"/>
      <c r="C171" s="784"/>
      <c r="D171" s="787"/>
      <c r="E171" s="790"/>
      <c r="F171" s="186" t="str">
        <f>IF(B162="Лікар-педіатр",Законод!$H$18,IF(B162="Лікар загальної практики - сімейний лікар",Законод!$H$22,IF(B162="Лікар-терапевт",Законод!$H$26,"х")))</f>
        <v>х</v>
      </c>
      <c r="G171" s="750" t="s">
        <v>157</v>
      </c>
      <c r="H171" s="751"/>
      <c r="I171" s="751"/>
      <c r="J171" s="751"/>
      <c r="K171" s="752"/>
      <c r="L171" s="171">
        <f>IF(B162="Лікар загальної практики - сімейний лікар",IF(L166&lt;Законод!$C$23,0,(IF(AND(L166&gt;=Законод!$H$23,L166&lt;=Законод!$H$24),L166-Законод!$G$24,IF('01_Доходи'!L166&gt;=Законод!$I$23,Законод!$H$25,0)))),IF(B162="Лікар-педіатр",IF(L166&lt;Законод!$C$19,0,(IF(AND(L166&gt;=Законод!$H$19,L166&lt;=Законод!$H$20),L166-Законод!$G$20,IF('01_Доходи'!L166&gt;=Законод!$I$19,Законод!$H$21,0)))),IF(B162="Лікар-терапевт",IF(L166&lt;Законод!$C$27,0,(IF(AND(L166&gt;=Законод!$H$27,L166&lt;=Законод!$H$28),L166-Законод!$G$28,IF(L166&gt;=Законод!$I$27,Законод!$H$29,0)))),0)))</f>
        <v>0</v>
      </c>
      <c r="M171" s="770"/>
      <c r="N171" s="750" t="s">
        <v>157</v>
      </c>
      <c r="O171" s="751"/>
      <c r="P171" s="751"/>
      <c r="Q171" s="751"/>
      <c r="R171" s="752"/>
      <c r="S171" s="171">
        <f>IF(B162="Лікар загальної практики - сімейний лікар",IF(S166&lt;Законод!$C$23,0,(IF(AND(S166&gt;=Законод!$H$23,S166&lt;=Законод!$H$24),S166-Законод!$G$24,IF('01_Доходи'!S166&gt;=Законод!$I$23,Законод!$H$25,0)))),IF(B162="Лікар-педіатр",IF(S166&lt;Законод!$C$19,0,(IF(AND(S166&gt;=Законод!$H$19,S166&lt;=Законод!$H$20),S166-Законод!$G$20,IF('01_Доходи'!S166&gt;=Законод!$I$19,Законод!$H$21,0)))),IF(B162="Лікар-терапевт",IF(S166&lt;Законод!$C$27,0,(IF(AND(S166&gt;=Законод!$H$27,S166&lt;=Законод!$H$28),S166-Законод!$G$28,IF(S166&gt;=Законод!$I$27,Законод!$H$29,0)))),0)))</f>
        <v>0</v>
      </c>
      <c r="T171" s="770"/>
      <c r="U171" s="750" t="s">
        <v>157</v>
      </c>
      <c r="V171" s="751"/>
      <c r="W171" s="751"/>
      <c r="X171" s="751"/>
      <c r="Y171" s="752"/>
      <c r="Z171" s="171">
        <f>IF(B162="Лікар загальної практики - сімейний лікар",IF(Z166&lt;Законод!$C$23,0,(IF(AND(Z166&gt;=Законод!$H$23,Z166&lt;=Законод!$H$24),Z166-Законод!$G$24,IF('01_Доходи'!Z166&gt;=Законод!$I$23,Законод!$H$25,0)))),IF(B162="Лікар-педіатр",IF(Z166&lt;Законод!$C$19,0,(IF(AND(Z166&gt;=Законод!$H$19,Z166&lt;=Законод!$H$20),Z166-Законод!$G$20,IF('01_Доходи'!Z166&gt;=Законод!$I$19,Законод!$H$21,0)))),IF(B162="Лікар-терапевт",IF(Z166&lt;Законод!$C$27,0,(IF(AND(Z166&gt;=Законод!$H$27,Z166&lt;=Законод!$H$28),Z166-Законод!$G$28,IF(Z166&gt;=Законод!$I$27,Законод!$H$29,0)))),0)))</f>
        <v>0</v>
      </c>
      <c r="AA171" s="770"/>
      <c r="AB171" s="750" t="s">
        <v>157</v>
      </c>
      <c r="AC171" s="751"/>
      <c r="AD171" s="751"/>
      <c r="AE171" s="751"/>
      <c r="AF171" s="752"/>
      <c r="AG171" s="171">
        <f>IF(B162="Лікар загальної практики - сімейний лікар",IF(AG166&lt;Законод!$C$23,0,(IF(AND(AG166&gt;=Законод!$H$23,AG166&lt;=Законод!$H$24),AG166-Законод!$G$24,IF('01_Доходи'!AG166&gt;=Законод!$I$23,Законод!$H$25,0)))),IF(B162="Лікар-педіатр",IF(AG166&lt;Законод!$C$19,0,(IF(AND(AG166&gt;=Законод!$H$19,AG166&lt;=Законод!$H$20),AG166-Законод!$G$20,IF('01_Доходи'!AG166&gt;=Законод!$I$19,Законод!$H$21,0)))),IF(B162="Лікар-терапевт",IF(AG166&lt;Законод!$C$27,0,(IF(AND(AG166&gt;=Законод!$H$27,AG166&lt;=Законод!$H$28),AG166-Законод!$G$28,IF(AG166&gt;=Законод!$I$27,Законод!$H$29,0)))),0)))</f>
        <v>0</v>
      </c>
      <c r="AH171" s="773"/>
      <c r="AI171" s="176"/>
      <c r="AJ171" s="764"/>
      <c r="AK171" s="767"/>
      <c r="AL171" s="767"/>
      <c r="AM171" s="799"/>
      <c r="AN171" s="544">
        <f>IF(B162="Лікар загальної практики - сімейний лікар",L171*Законод!$H$30,IF(B162="Лікар-педіатр",L171*Законод!$H$30,IF(B162="Лікар-терапевт",L171*Законод!$H$30,0)))</f>
        <v>0</v>
      </c>
      <c r="AO171" s="544">
        <f>IF(B162="Лікар загальної практики - сімейний лікар",S171*Законод!$H$47,IF(B162="Лікар-педіатр",S171*Законод!$H$47,IF(B162="Лікар-терапевт",S171*Законод!$H$47,0)))</f>
        <v>0</v>
      </c>
      <c r="AP171" s="544">
        <f>IF(B162="Лікар загальної практики - сімейний лікар",Z171*Законод!$H$64,IF(B162="Лікар-педіатр",Z171*Законод!$H$64,IF(B162="Лікар-терапевт",Z171*Законод!$H$64,0)))</f>
        <v>0</v>
      </c>
      <c r="AQ171" s="544">
        <f>IF(B162="Лікар загальної практики - сімейний лікар",AG171*Законод!$H$81,IF(B162="Лікар-педіатр",AG171*Законод!$H$81,IF(B162="Лікар-терапевт",AG171*Законод!$H$81,0)))</f>
        <v>0</v>
      </c>
      <c r="AR171" s="185">
        <f>SUM(AN171:AQ171)</f>
        <v>0</v>
      </c>
    </row>
    <row r="172" spans="1:44" s="67" customFormat="1" ht="20.45" customHeight="1" x14ac:dyDescent="0.25">
      <c r="A172" s="172"/>
      <c r="B172" s="781"/>
      <c r="C172" s="784"/>
      <c r="D172" s="787"/>
      <c r="E172" s="790"/>
      <c r="F172" s="186" t="str">
        <f>IF(B162="Лікар-педіатр",Законод!$I$18,IF(B162="Лікар загальної практики - сімейний лікар",Законод!$I$22,IF(B162="Лікар-терапевт",Законод!$I$26,"х")))</f>
        <v>х</v>
      </c>
      <c r="G172" s="750" t="s">
        <v>157</v>
      </c>
      <c r="H172" s="751"/>
      <c r="I172" s="751"/>
      <c r="J172" s="751"/>
      <c r="K172" s="752"/>
      <c r="L172" s="171">
        <f>IF(B162="Лікар загальної практики - сімейний лікар",IF(L166&lt;Законод!$C$23,0,(IF(AND(L166&gt;=Законод!$I$23,L166&lt;=Законод!$I$24),L166-Законод!$H$24,IF('01_Доходи'!L166&gt;=Законод!$I$23,Законод!$I$25,0)))),IF(B162="Лікар-педіатр",IF(L166&lt;Законод!$C$19,0,(IF(AND(L166&gt;=Законод!$I$19,L166&lt;=Законод!$I$20),L166-Законод!$H$20,IF('01_Доходи'!L166&gt;=Законод!$I$19,Законод!$H$21,0)))),IF(B162="Лікар-терапевт",IF(L166&lt;Законод!$C$27,0,(IF(AND(L166&gt;=Законод!$I$27,L166&lt;=Законод!$I$28),L166-Законод!$H$28,IF('01_Доходи'!L166&gt;=Законод!$I$27,Законод!$H$29,0)))),0)))</f>
        <v>0</v>
      </c>
      <c r="M172" s="770"/>
      <c r="N172" s="750" t="s">
        <v>157</v>
      </c>
      <c r="O172" s="751"/>
      <c r="P172" s="751"/>
      <c r="Q172" s="751"/>
      <c r="R172" s="752"/>
      <c r="S172" s="171">
        <f>IF(B162="Лікар загальної практики - сімейний лікар",IF(S166&lt;Законод!$C$23,0,(IF(AND(S166&gt;=Законод!$I$23,S166&lt;=Законод!$I$24),S166-Законод!$H$24,IF('01_Доходи'!S166&gt;=Законод!$I$23,Законод!$I$25,0)))),IF(B162="Лікар-педіатр",IF(S166&lt;Законод!$C$19,0,(IF(AND(S166&gt;=Законод!$I$19,S166&lt;=Законод!$I$20),S166-Законод!$H$20,IF('01_Доходи'!S166&gt;=Законод!$I$19,Законод!$H$21,0)))),IF(B162="Лікар-терапевт",IF(S166&lt;Законод!$C$27,0,(IF(AND(S166&gt;=Законод!$I$27,S166&lt;=Законод!$I$28),S166-Законод!$H$28,IF('01_Доходи'!S166&gt;=Законод!$I$27,Законод!$H$29,0)))),0)))</f>
        <v>0</v>
      </c>
      <c r="T172" s="770"/>
      <c r="U172" s="750" t="s">
        <v>157</v>
      </c>
      <c r="V172" s="751"/>
      <c r="W172" s="751"/>
      <c r="X172" s="751"/>
      <c r="Y172" s="752"/>
      <c r="Z172" s="171">
        <f>IF(B162="Лікар загальної практики - сімейний лікар",IF(Z166&lt;Законод!$C$23,0,(IF(AND(Z166&gt;=Законод!$I$23,Z166&lt;=Законод!$I$24),Z166-Законод!$H$24,IF('01_Доходи'!Z166&gt;=Законод!$I$23,Законод!$I$25,0)))),IF(B162="Лікар-педіатр",IF(Z166&lt;Законод!$C$19,0,(IF(AND(Z166&gt;=Законод!$I$19,Z166&lt;=Законод!$I$20),Z166-Законод!$H$20,IF('01_Доходи'!Z166&gt;=Законод!$I$19,Законод!$H$21,0)))),IF(B162="Лікар-терапевт",IF(Z166&lt;Законод!$C$27,0,(IF(AND(Z166&gt;=Законод!$I$27,Z166&lt;=Законод!$I$28),Z166-Законод!$H$28,IF('01_Доходи'!Z166&gt;=Законод!$I$27,Законод!$H$29,0)))),0)))</f>
        <v>0</v>
      </c>
      <c r="AA172" s="770"/>
      <c r="AB172" s="750" t="s">
        <v>157</v>
      </c>
      <c r="AC172" s="751"/>
      <c r="AD172" s="751"/>
      <c r="AE172" s="751"/>
      <c r="AF172" s="752"/>
      <c r="AG172" s="171">
        <f>IF(B162="Лікар загальної практики - сімейний лікар",IF(AG166&lt;Законод!$C$23,0,(IF(AND(AG166&gt;=Законод!$I$23,AG166&lt;=Законод!$I$24),AG166-Законод!$H$24,IF('01_Доходи'!AG166&gt;=Законод!$I$23,Законод!$I$25,0)))),IF(B162="Лікар-педіатр",IF(AG166&lt;Законод!$C$19,0,(IF(AND(AG166&gt;=Законод!$I$19,AG166&lt;=Законод!$I$20),AG166-Законод!$H$20,IF('01_Доходи'!AG166&gt;=Законод!$I$19,Законод!$H$21,0)))),IF(B162="Лікар-терапевт",IF(AG166&lt;Законод!$C$27,0,(IF(AND(AG166&gt;=Законод!$I$27,AG166&lt;=Законод!$I$28),AG166-Законод!$H$28,IF('01_Доходи'!AG166&gt;=Законод!$I$27,Законод!$H$29,0)))),0)))</f>
        <v>0</v>
      </c>
      <c r="AH172" s="773"/>
      <c r="AI172" s="176"/>
      <c r="AJ172" s="764"/>
      <c r="AK172" s="767"/>
      <c r="AL172" s="767"/>
      <c r="AM172" s="799"/>
      <c r="AN172" s="544">
        <f>IF(B162="Лікар загальної практики - сімейний лікар",L172*Законод!$I$30,IF(B162="Лікар-педіатр",L172*Законод!$I$30,IF(B162="Лікар-терапевт",L172*Законод!$I$30,0)))</f>
        <v>0</v>
      </c>
      <c r="AO172" s="544">
        <f>IF(B162="Лікар загальної практики - сімейний лікар",S172*Законод!$I$47,IF(B162="Лікар-педіатр",S172*Законод!$I$47,IF(B162="Лікар-терапевт",S172*Законод!$I$47,0)))</f>
        <v>0</v>
      </c>
      <c r="AP172" s="544">
        <f>IF(B162="Лікар загальної практики - сімейний лікар",Z172*Законод!$I$64,IF(B162="Лікар-педіатр",Z172*Законод!$I$64,IF(B162="Лікар-терапевт",Z172*Законод!$I$64,0)))</f>
        <v>0</v>
      </c>
      <c r="AQ172" s="544">
        <f>IF(B162="Лікар загальної практики - сімейний лікар",AG172*Законод!$I$81,IF(B162="Лікар-педіатр",AG172*Законод!$I$81,IF(B162="Лікар-терапевт",AG172*Законод!$I$81,0)))</f>
        <v>0</v>
      </c>
      <c r="AR172" s="185">
        <f>SUM(AN172:AQ172)</f>
        <v>0</v>
      </c>
    </row>
    <row r="173" spans="1:44" s="67" customFormat="1" ht="31.9" customHeight="1" thickBot="1" x14ac:dyDescent="0.3">
      <c r="A173" s="187"/>
      <c r="B173" s="782"/>
      <c r="C173" s="785"/>
      <c r="D173" s="788"/>
      <c r="E173" s="791"/>
      <c r="F173" s="660" t="str">
        <f>IF(B162="Лікар-педіатр",Законод!$J$18,IF(B162="Лікар загальної практики - сімейний лікар",Законод!$J$22,IF(B162="Лікар-терапевт",Законод!$J$22,"х")))</f>
        <v>х</v>
      </c>
      <c r="G173" s="747" t="s">
        <v>157</v>
      </c>
      <c r="H173" s="748"/>
      <c r="I173" s="748"/>
      <c r="J173" s="748"/>
      <c r="K173" s="749"/>
      <c r="L173" s="171">
        <f>IF(B162="Лікар загальної практики - сімейний лікар",IF(L166&gt;=Законод!$J$23,'01_Доходи'!L166-('01_Доходи'!L167+'01_Доходи'!L168+'01_Доходи'!L169+'01_Доходи'!L170+'01_Доходи'!L171+'01_Доходи'!L172),0),IF(B162="Лікар-педіатр",IF(L166&gt;=Законод!$J$19,'01_Доходи'!L166-('01_Доходи'!L167+'01_Доходи'!L168+'01_Доходи'!L169+'01_Доходи'!L170+'01_Доходи'!L171+'01_Доходи'!L172),0),IF(B162="Лікар-терапевт",IF('01_Доходи'!L166&gt;=Законод!$J$27,L166-Законод!$I$28,0),0)))</f>
        <v>0</v>
      </c>
      <c r="M173" s="771"/>
      <c r="N173" s="747" t="s">
        <v>157</v>
      </c>
      <c r="O173" s="748"/>
      <c r="P173" s="748"/>
      <c r="Q173" s="748"/>
      <c r="R173" s="749"/>
      <c r="S173" s="171">
        <f>IF(B162="Лікар загальної практики - сімейний лікар",IF(S166&gt;=Законод!$J$23,'01_Доходи'!S166-('01_Доходи'!S167+'01_Доходи'!S168+'01_Доходи'!S169+'01_Доходи'!S170+'01_Доходи'!S171+'01_Доходи'!S172),0),IF(B162="Лікар-педіатр",IF(S166&gt;=Законод!$J$19,'01_Доходи'!S166-('01_Доходи'!S167+'01_Доходи'!S168+'01_Доходи'!S169+'01_Доходи'!S170+'01_Доходи'!S171+'01_Доходи'!S172),0),IF(B162="Лікар-терапевт",IF('01_Доходи'!S166&gt;=Законод!$J$27,S166-Законод!$I$28,0),0)))</f>
        <v>0</v>
      </c>
      <c r="T173" s="771"/>
      <c r="U173" s="747" t="s">
        <v>157</v>
      </c>
      <c r="V173" s="748"/>
      <c r="W173" s="748"/>
      <c r="X173" s="748"/>
      <c r="Y173" s="749"/>
      <c r="Z173" s="171">
        <f>IF(B162="Лікар загальної практики - сімейний лікар",IF(Z166&gt;=Законод!$J$23,'01_Доходи'!Z166-('01_Доходи'!Z167+'01_Доходи'!Z168+'01_Доходи'!Z169+'01_Доходи'!Z170+'01_Доходи'!Z171+'01_Доходи'!Z172),0),IF(B162="Лікар-педіатр",IF(Z166&gt;=Законод!$J$19,'01_Доходи'!Z166-('01_Доходи'!Z167+'01_Доходи'!Z168+'01_Доходи'!Z169+'01_Доходи'!Z170+'01_Доходи'!Z171+'01_Доходи'!Z172),0),IF(B162="Лікар-терапевт",IF('01_Доходи'!Z166&gt;=Законод!$J$27,Z166-Законод!$I$28,0),0)))</f>
        <v>0</v>
      </c>
      <c r="AA173" s="771"/>
      <c r="AB173" s="747" t="s">
        <v>157</v>
      </c>
      <c r="AC173" s="748"/>
      <c r="AD173" s="748"/>
      <c r="AE173" s="748"/>
      <c r="AF173" s="749"/>
      <c r="AG173" s="171">
        <f>IF(B162="Лікар загальної практики - сімейний лікар",IF(AG166&gt;=Законод!$J$23,'01_Доходи'!AG166-('01_Доходи'!AG167+'01_Доходи'!AG168+'01_Доходи'!AG169+'01_Доходи'!AG170+'01_Доходи'!AG171+'01_Доходи'!AG172),0),IF(B162="Лікар-педіатр",IF(AG166&gt;=Законод!$J$19,'01_Доходи'!AG166-('01_Доходи'!AG167+'01_Доходи'!AG168+'01_Доходи'!AG169+'01_Доходи'!AG170+'01_Доходи'!AG171+'01_Доходи'!AG172),0),IF(B162="Лікар-терапевт",IF('01_Доходи'!AG166&gt;=Законод!$J$27,AG166-Законод!$I$28,0),0)))</f>
        <v>0</v>
      </c>
      <c r="AH173" s="774"/>
      <c r="AI173" s="188"/>
      <c r="AJ173" s="765"/>
      <c r="AK173" s="768"/>
      <c r="AL173" s="768"/>
      <c r="AM173" s="800"/>
      <c r="AN173" s="661">
        <f>IF(B162="Лікар загальної практики - сімейний лікар",L173*Законод!$J$30,IF(B162="Лікар-педіатр",L173*Законод!$J$30,IF(B162="Лікар-терапевт",L173*Законод!$J$30,0)))</f>
        <v>0</v>
      </c>
      <c r="AO173" s="661">
        <f>IF(B162="Лікар загальної практики - сімейний лікар",S173*Законод!$J$47,IF(B162="Лікар-педіатр",S173*Законод!$J$47,IF(B162="Лікар-терапевт",S173*Законод!$J$47,0)))</f>
        <v>0</v>
      </c>
      <c r="AP173" s="661">
        <f>IF(B162="Лікар загальної практики - сімейний лікар",S173*Законод!$J$64,IF(B162="Лікар-педіатр",S173*Законод!$J$64,IF(B162="Лікар-терапевт",S173*Законод!$J$64,0)))</f>
        <v>0</v>
      </c>
      <c r="AQ173" s="661">
        <f>IF(B162="Лікар загальної практики - сімейний лікар",AG173*Законод!$J$81,IF(B162="Лікар-педіатр",AG173*Законод!$J$81,IF(B162="Лікар-терапевт",AG173*Законод!$J$81,0)))</f>
        <v>0</v>
      </c>
      <c r="AR173" s="662">
        <f t="shared" ref="AR173" si="21">SUM(AN173:AQ173)</f>
        <v>0</v>
      </c>
    </row>
    <row r="174" spans="1:44" s="67" customFormat="1" ht="31.9" customHeight="1" thickBot="1" x14ac:dyDescent="0.3">
      <c r="A174" s="206"/>
      <c r="B174" s="207"/>
      <c r="C174" s="207"/>
      <c r="D174" s="207"/>
      <c r="E174" s="207"/>
      <c r="F174" s="208"/>
      <c r="G174" s="209"/>
      <c r="H174" s="209"/>
      <c r="I174" s="210"/>
      <c r="J174" s="210"/>
      <c r="K174" s="210"/>
      <c r="L174" s="211"/>
      <c r="M174" s="210"/>
      <c r="N174" s="210"/>
      <c r="O174" s="210"/>
      <c r="P174" s="210"/>
      <c r="Q174" s="210"/>
      <c r="R174" s="210"/>
      <c r="S174" s="211"/>
      <c r="T174" s="210"/>
      <c r="U174" s="210"/>
      <c r="V174" s="210"/>
      <c r="W174" s="210"/>
      <c r="X174" s="210"/>
      <c r="Y174" s="210"/>
      <c r="Z174" s="211"/>
      <c r="AA174" s="210"/>
      <c r="AB174" s="210"/>
      <c r="AC174" s="210"/>
      <c r="AD174" s="210"/>
      <c r="AE174" s="210"/>
      <c r="AF174" s="210"/>
      <c r="AG174" s="211"/>
      <c r="AH174" s="210"/>
      <c r="AI174" s="210"/>
      <c r="AJ174" s="210"/>
      <c r="AK174" s="210"/>
      <c r="AL174" s="210"/>
      <c r="AM174" s="212"/>
      <c r="AN174" s="210"/>
      <c r="AO174" s="210"/>
      <c r="AP174" s="210"/>
      <c r="AQ174" s="210"/>
      <c r="AR174" s="213"/>
    </row>
    <row r="175" spans="1:44" s="210" customFormat="1" ht="23.45" customHeight="1" x14ac:dyDescent="0.25">
      <c r="A175" s="169">
        <f>A162+1</f>
        <v>12</v>
      </c>
      <c r="B175" s="780"/>
      <c r="C175" s="783"/>
      <c r="D175" s="786"/>
      <c r="E175" s="789"/>
      <c r="F175" s="170" t="s">
        <v>431</v>
      </c>
      <c r="G175" s="171">
        <f>IFERROR(IF(B175="Лікар-педіатр",G177/L177*L175,IF(B175="Лікар-терапевт","х",IF(B175="Лікар загальної практики - сімейний лікар",G177/L177*L175,0))),0)</f>
        <v>0</v>
      </c>
      <c r="H175" s="171">
        <f>IFERROR(IF(B175="Лікар-педіатр",H177/L177*L175,IF(B175="Лікар-терапевт","х",IF(B175="Лікар загальної практики - сімейний лікар",H177/L177*L175,0))),0)</f>
        <v>0</v>
      </c>
      <c r="I175" s="171">
        <f>IFERROR(IF(B175="Лікар-педіатр","x",IF(B175="Лікар-терапевт",I177/L177*L175,IF(B175="Лікар загальної практики - сімейний лікар",I177/L177*L175,0))),0)</f>
        <v>0</v>
      </c>
      <c r="J175" s="171">
        <f>IFERROR(IF(B175="Лікар-педіатр","x",IF(B175="Лікар-терапевт",J177/L177*L175,IF(B175="Лікар загальної практики - сімейний лікар",J177/L177*L175,0))),0)</f>
        <v>0</v>
      </c>
      <c r="K175" s="171">
        <f>IFERROR(IF(B175="Лікар-педіатр","x",IF(B175="Лікар-терапевт",K178*L175,IF(B175="Лікар загальної практики - сімейний лікар",K178*L175,0))),0)</f>
        <v>0</v>
      </c>
      <c r="L175" s="472"/>
      <c r="M175" s="769"/>
      <c r="N175" s="171">
        <f>IFERROR(IF(B175="Лікар-педіатр",N177/S177*S175,IF(B175="Лікар-терапевт","х",IF(B175="Лікар загальної практики - сімейний лікар",N177/S177*S175,0))),0)</f>
        <v>0</v>
      </c>
      <c r="O175" s="171">
        <f>IFERROR(IF(B175="Лікар-педіатр",O177/S177*S175,IF(B175="Лікар-терапевт","х",IF(B175="Лікар загальної практики - сімейний лікар",O177/S177*S175,0))),0)</f>
        <v>0</v>
      </c>
      <c r="P175" s="171">
        <f>IFERROR(IF(B175="Лікар-педіатр","x",IF(B175="Лікар-терапевт",P177/S177*S175,IF(B175="Лікар загальної практики - сімейний лікар",P177/S177*S175,0))),0)</f>
        <v>0</v>
      </c>
      <c r="Q175" s="171">
        <f>IFERROR(IF(B175="Лікар-педіатр","x",IF(B175="Лікар-терапевт",Q177/S177*S175,IF(B175="Лікар загальної практики - сімейний лікар",Q177/S177*S175,0))),0)</f>
        <v>0</v>
      </c>
      <c r="R175" s="171">
        <f>IFERROR(IF(B175="Лікар-педіатр","x",IF(B175="Лікар-терапевт",R178*S175,IF(B175="Лікар загальної практики - сімейний лікар",R178*S175,0))),0)</f>
        <v>0</v>
      </c>
      <c r="S175" s="472"/>
      <c r="T175" s="769"/>
      <c r="U175" s="171">
        <f>IFERROR(IF(B175="Лікар-педіатр",U177/Z177*Z175,IF(B175="Лікар-терапевт","х",IF(B175="Лікар загальної практики - сімейний лікар",U177/Z177*Z175,0))),0)</f>
        <v>0</v>
      </c>
      <c r="V175" s="171">
        <f>IFERROR(IF(B175="Лікар-педіатр",V177/Z177*Z175,IF(B175="Лікар-терапевт","х",IF(B175="Лікар загальної практики - сімейний лікар",V177/Z177*Z175,0))),0)</f>
        <v>0</v>
      </c>
      <c r="W175" s="171">
        <f>IFERROR(IF(B175="Лікар-педіатр","x",IF(B175="Лікар-терапевт",W177/Z177*Z175,IF(B175="Лікар загальної практики - сімейний лікар",W177/Z177*Z175,0))),0)</f>
        <v>0</v>
      </c>
      <c r="X175" s="171">
        <f>IFERROR(IF(B175="Лікар-педіатр","x",IF(B175="Лікар-терапевт",X177/Z177*Z175,IF(B175="Лікар загальної практики - сімейний лікар",X177/Z177*Z175,0))),0)</f>
        <v>0</v>
      </c>
      <c r="Y175" s="171">
        <f>IFERROR(IF(B175="Лікар-педіатр","x",IF(B175="Лікар-терапевт",Y178*Z175,IF(B175="Лікар загальної практики - сімейний лікар",Y178*Z175,0))),0)</f>
        <v>0</v>
      </c>
      <c r="Z175" s="472"/>
      <c r="AA175" s="769"/>
      <c r="AB175" s="171">
        <f>IFERROR(IF(B175="Лікар-педіатр",AB177/AG177*AG175,IF(B175="Лікар-терапевт","х",IF(B175="Лікар загальної практики - сімейний лікар",AB177/AG177*AG175,0))),0)</f>
        <v>0</v>
      </c>
      <c r="AC175" s="171">
        <f>IFERROR(IF(B175="Лікар-педіатр",AC177/AG177*AG175,IF(B175="Лікар-терапевт","х",IF(B175="Лікар загальної практики - сімейний лікар",AC177/AG177*AG175,0))),0)</f>
        <v>0</v>
      </c>
      <c r="AD175" s="171">
        <f>IFERROR(IF(B175="Лікар-педіатр","x",IF(B175="Лікар-терапевт",AD177/AG177*AG175,IF(B175="Лікар загальної практики - сімейний лікар",AD177/AG177*AG175,0))),0)</f>
        <v>0</v>
      </c>
      <c r="AE175" s="171">
        <f>IFERROR(IF(B175="Лікар-педіатр","x",IF(B175="Лікар-терапевт",AE177/AG177*AG175,IF(B175="Лікар загальної практики - сімейний лікар",AE177/AG177*AG175,0))),0)</f>
        <v>0</v>
      </c>
      <c r="AF175" s="171">
        <f>IFERROR(IF(B175="Лікар-педіатр","x",IF(B175="Лікар-терапевт",AF178*AG175,IF(B175="Лікар загальної практики - сімейний лікар",AF178*AG175,0))),0)</f>
        <v>0</v>
      </c>
      <c r="AG175" s="472"/>
      <c r="AH175" s="772"/>
      <c r="AI175" s="461">
        <f>A175</f>
        <v>12</v>
      </c>
      <c r="AJ175" s="763">
        <f>B175</f>
        <v>0</v>
      </c>
      <c r="AK175" s="766">
        <f>C175</f>
        <v>0</v>
      </c>
      <c r="AL175" s="766">
        <f>D175</f>
        <v>0</v>
      </c>
      <c r="AM175" s="753" t="s">
        <v>566</v>
      </c>
      <c r="AN175" s="792">
        <f>SUM(AN180:AN186)</f>
        <v>0</v>
      </c>
      <c r="AO175" s="792">
        <f>SUM(AO180:AO186)</f>
        <v>0</v>
      </c>
      <c r="AP175" s="792">
        <f>SUM(AP180:AP186)</f>
        <v>0</v>
      </c>
      <c r="AQ175" s="792">
        <f>SUM(AQ180:AQ186)</f>
        <v>0</v>
      </c>
      <c r="AR175" s="795">
        <f>SUM(AN175:AQ179)</f>
        <v>0</v>
      </c>
    </row>
    <row r="176" spans="1:44" s="166" customFormat="1" ht="27.6" customHeight="1" x14ac:dyDescent="0.3">
      <c r="A176" s="172"/>
      <c r="B176" s="781"/>
      <c r="C176" s="784"/>
      <c r="D176" s="787"/>
      <c r="E176" s="790"/>
      <c r="F176" s="170" t="s">
        <v>432</v>
      </c>
      <c r="G176" s="171">
        <f>IFERROR(IF(B175="Лікар-педіатр",G178*L176,IF(B175="Лікар-терапевт","х",IF(B175="Лікар загальної практики - сімейний лікар",G178*L176,0))),0)</f>
        <v>0</v>
      </c>
      <c r="H176" s="171">
        <f>IFERROR(IF(B175="Лікар-педіатр",H178*L176,IF(B175="Лікар-терапевт","х",IF(B175="Лікар загальної практики - сімейний лікар",H178*L176,0))),0)</f>
        <v>0</v>
      </c>
      <c r="I176" s="171">
        <f>IFERROR(IF(B175="Лікар-педіатр","x",IF(B175="Лікар-терапевт",I178*L176,IF(B175="Лікар загальної практики - сімейний лікар",I178*L176,0))),0)</f>
        <v>0</v>
      </c>
      <c r="J176" s="171">
        <f>IFERROR(IF(B175="Лікар-педіатр","x",IF(B175="Лікар-терапевт",J178*L176,IF(B175="Лікар загальної практики - сімейний лікар",J178*L176,0))),0)</f>
        <v>0</v>
      </c>
      <c r="K176" s="171">
        <f>IFERROR(IF(B175="Лікар-педіатр","x",IF(B175="Лікар-терапевт",K178*L176,IF(B175="Лікар загальної практики - сімейний лікар",K178*L176,0))),0)</f>
        <v>0</v>
      </c>
      <c r="L176" s="472"/>
      <c r="M176" s="770"/>
      <c r="N176" s="171">
        <f>IFERROR(IF(B175="Лікар-педіатр",N178*S176,IF(B175="Лікар-терапевт","х",IF(B175="Лікар загальної практики - сімейний лікар",N178*S176,0))),0)</f>
        <v>0</v>
      </c>
      <c r="O176" s="171">
        <f>IFERROR(IF(B175="Лікар-педіатр",O178*S176,IF(B175="Лікар-терапевт","х",IF(B175="Лікар загальної практики - сімейний лікар",O178*S176,0))),0)</f>
        <v>0</v>
      </c>
      <c r="P176" s="171">
        <f>IFERROR(IF(B175="Лікар-педіатр","x",IF(B175="Лікар-терапевт",P178*S176,IF(B175="Лікар загальної практики - сімейний лікар",P178*S176,0))),0)</f>
        <v>0</v>
      </c>
      <c r="Q176" s="171">
        <f>IFERROR(IF(B175="Лікар-педіатр","x",IF(B175="Лікар-терапевт",Q178*S176,IF(B175="Лікар загальної практики - сімейний лікар",Q178*S176,0))),0)</f>
        <v>0</v>
      </c>
      <c r="R176" s="171">
        <f>IFERROR(IF(B175="Лікар-педіатр","x",IF(B175="Лікар-терапевт",R178*S176,IF(B175="Лікар загальної практики - сімейний лікар",R178*S176,0))),0)</f>
        <v>0</v>
      </c>
      <c r="S176" s="472"/>
      <c r="T176" s="770"/>
      <c r="U176" s="171">
        <f>IFERROR(IF(B175="Лікар-педіатр",U178*Z176,IF(B175="Лікар-терапевт","х",IF(B175="Лікар загальної практики - сімейний лікар",U178*Z176,0))),0)</f>
        <v>0</v>
      </c>
      <c r="V176" s="171">
        <f>IFERROR(IF(B175="Лікар-педіатр",V178*Z176,IF(B175="Лікар-терапевт","х",IF(B175="Лікар загальної практики - сімейний лікар",V178*Z176,0))),0)</f>
        <v>0</v>
      </c>
      <c r="W176" s="171">
        <f>IFERROR(IF(B175="Лікар-педіатр","x",IF(B175="Лікар-терапевт",W178*Z176,IF(B175="Лікар загальної практики - сімейний лікар",W178*Z176,0))),0)</f>
        <v>0</v>
      </c>
      <c r="X176" s="171">
        <f>IFERROR(IF(B175="Лікар-педіатр","x",IF(B175="Лікар-терапевт",X178*Z176,IF(B175="Лікар загальної практики - сімейний лікар",X178*Z176,0))),0)</f>
        <v>0</v>
      </c>
      <c r="Y176" s="171">
        <f>IFERROR(IF(B175="Лікар-педіатр","x",IF(B175="Лікар-терапевт",Y178*Z176,IF(B175="Лікар загальної практики - сімейний лікар",Y178*Z176,0))),0)</f>
        <v>0</v>
      </c>
      <c r="Z176" s="472"/>
      <c r="AA176" s="770"/>
      <c r="AB176" s="171">
        <f>IFERROR(IF(B175="Лікар-педіатр",AB178*AG176,IF(B175="Лікар-терапевт","х",IF(B175="Лікар загальної практики - сімейний лікар",AB178*AG176,0))),0)</f>
        <v>0</v>
      </c>
      <c r="AC176" s="171">
        <f>IFERROR(IF(B175="Лікар-педіатр",AC178*AG176,IF(B175="Лікар-терапевт","х",IF(B175="Лікар загальної практики - сімейний лікар",AC178*AG176,0))),0)</f>
        <v>0</v>
      </c>
      <c r="AD176" s="171">
        <f>IFERROR(IF(B175="Лікар-педіатр","x",IF(B175="Лікар-терапевт",AD178*AG176,IF(B175="Лікар загальної практики - сімейний лікар",AD178*AG176,0))),0)</f>
        <v>0</v>
      </c>
      <c r="AE176" s="171">
        <f>IFERROR(IF(B175="Лікар-педіатр","x",IF(B175="Лікар-терапевт",AE178*AG176,IF(B175="Лікар загальної практики - сімейний лікар",AE178*AG176,0))),0)</f>
        <v>0</v>
      </c>
      <c r="AF176" s="171">
        <f>IFERROR(IF(B175="Лікар-педіатр","x",IF(B175="Лікар-терапевт",AF178*AG176,IF(B175="Лікар загальної практики - сімейний лікар",AF178*AG176,0))),0)</f>
        <v>0</v>
      </c>
      <c r="AG176" s="472"/>
      <c r="AH176" s="773"/>
      <c r="AI176" s="173"/>
      <c r="AJ176" s="764"/>
      <c r="AK176" s="767"/>
      <c r="AL176" s="767"/>
      <c r="AM176" s="754"/>
      <c r="AN176" s="793"/>
      <c r="AO176" s="793"/>
      <c r="AP176" s="793"/>
      <c r="AQ176" s="793"/>
      <c r="AR176" s="796"/>
    </row>
    <row r="177" spans="1:44" s="67" customFormat="1" ht="28.15" customHeight="1" x14ac:dyDescent="0.25">
      <c r="A177" s="205"/>
      <c r="B177" s="781"/>
      <c r="C177" s="784"/>
      <c r="D177" s="787"/>
      <c r="E177" s="790"/>
      <c r="F177" s="170" t="s">
        <v>433</v>
      </c>
      <c r="G177" s="174">
        <f>IF(B175="Лікар загальної практики - сімейний лікар"," ",IF(B175="Лікар-педіатр"," ",IF(B175="Лікар-терапевт","х",0)))</f>
        <v>0</v>
      </c>
      <c r="H177" s="174">
        <f>IF(B175="Лікар загальної практики - сімейний лікар"," ",IF(B175="Лікар-педіатр"," ",IF(B175="Лікар-терапевт","х",0)))</f>
        <v>0</v>
      </c>
      <c r="I177" s="174">
        <f>IF(B175="Лікар загальної практики - сімейний лікар"," ",IF(B175="Лікар-педіатр","х",IF(B175="Лікар-терапевт"," ",0)))</f>
        <v>0</v>
      </c>
      <c r="J177" s="174">
        <f>IF(B175="Лікар загальної практики - сімейний лікар"," ",IF(B175="Лікар-педіатр","х",IF(B175="Лікар-терапевт"," ",0)))</f>
        <v>0</v>
      </c>
      <c r="K177" s="174">
        <f>IF(B175="Лікар загальної практики - сімейний лікар"," ",IF(B175="Лікар-педіатр","х",IF(B175="Лікар-терапевт"," ",0)))</f>
        <v>0</v>
      </c>
      <c r="L177" s="175">
        <f>SUM(G177:K177)</f>
        <v>0</v>
      </c>
      <c r="M177" s="770"/>
      <c r="N177" s="174">
        <f>IF(B175="Лікар загальної практики - сімейний лікар"," ",IF(B175="Лікар-педіатр"," ",IF(B175="Лікар-терапевт","х",0)))</f>
        <v>0</v>
      </c>
      <c r="O177" s="174">
        <f>IF(B175="Лікар загальної практики - сімейний лікар"," ",IF(B175="Лікар-педіатр"," ",IF(B175="Лікар-терапевт","х",0)))</f>
        <v>0</v>
      </c>
      <c r="P177" s="174">
        <f>IF(B175="Лікар загальної практики - сімейний лікар"," ",IF(B175="Лікар-педіатр","х",IF(B175="Лікар-терапевт"," ",0)))</f>
        <v>0</v>
      </c>
      <c r="Q177" s="174">
        <f>IF(B175="Лікар загальної практики - сімейний лікар"," ",IF(B175="Лікар-педіатр","х",IF(B175="Лікар-терапевт"," ",0)))</f>
        <v>0</v>
      </c>
      <c r="R177" s="174">
        <f>IF(B175="Лікар загальної практики - сімейний лікар"," ",IF(B175="Лікар-педіатр","х",IF(B175="Лікар-терапевт"," ",0)))</f>
        <v>0</v>
      </c>
      <c r="S177" s="175">
        <f>SUM(N177:R177)</f>
        <v>0</v>
      </c>
      <c r="T177" s="770"/>
      <c r="U177" s="174">
        <f>IF(B175="Лікар загальної практики - сімейний лікар"," ",IF(B175="Лікар-педіатр"," ",IF(B175="Лікар-терапевт","х",0)))</f>
        <v>0</v>
      </c>
      <c r="V177" s="174">
        <f>IF(B175="Лікар загальної практики - сімейний лікар"," ",IF(B175="Лікар-педіатр"," ",IF(B175="Лікар-терапевт","х",0)))</f>
        <v>0</v>
      </c>
      <c r="W177" s="174">
        <f>IF(B175="Лікар загальної практики - сімейний лікар"," ",IF(B175="Лікар-педіатр","х",IF(B175="Лікар-терапевт"," ",0)))</f>
        <v>0</v>
      </c>
      <c r="X177" s="174">
        <f>IF(B175="Лікар загальної практики - сімейний лікар"," ",IF(B175="Лікар-педіатр","х",IF(B175="Лікар-терапевт"," ",0)))</f>
        <v>0</v>
      </c>
      <c r="Y177" s="174">
        <f>IF(B175="Лікар загальної практики - сімейний лікар"," ",IF(B175="Лікар-педіатр","х",IF(B175="Лікар-терапевт"," ",0)))</f>
        <v>0</v>
      </c>
      <c r="Z177" s="175">
        <f>SUM(U177:Y177)</f>
        <v>0</v>
      </c>
      <c r="AA177" s="770"/>
      <c r="AB177" s="174">
        <f>IF(B175="Лікар загальної практики - сімейний лікар"," ",IF(B175="Лікар-педіатр"," ",IF(B175="Лікар-терапевт","х",0)))</f>
        <v>0</v>
      </c>
      <c r="AC177" s="174">
        <f>IF(B175="Лікар загальної практики - сімейний лікар"," ",IF(B175="Лікар-педіатр"," ",IF(B175="Лікар-терапевт","х",0)))</f>
        <v>0</v>
      </c>
      <c r="AD177" s="174">
        <f>IF(B175="Лікар загальної практики - сімейний лікар"," ",IF(B175="Лікар-педіатр","х",IF(B175="Лікар-терапевт"," ",0)))</f>
        <v>0</v>
      </c>
      <c r="AE177" s="174">
        <f>IF(B175="Лікар загальної практики - сімейний лікар"," ",IF(B175="Лікар-педіатр","х",IF(B175="Лікар-терапевт"," ",0)))</f>
        <v>0</v>
      </c>
      <c r="AF177" s="174">
        <f>IF(B175="Лікар загальної практики - сімейний лікар"," ",IF(B175="Лікар-педіатр","х",IF(B175="Лікар-терапевт"," ",0)))</f>
        <v>0</v>
      </c>
      <c r="AG177" s="175">
        <f>SUM(AB177:AF177)</f>
        <v>0</v>
      </c>
      <c r="AH177" s="773"/>
      <c r="AI177" s="176"/>
      <c r="AJ177" s="764"/>
      <c r="AK177" s="767"/>
      <c r="AL177" s="767"/>
      <c r="AM177" s="754"/>
      <c r="AN177" s="793"/>
      <c r="AO177" s="793"/>
      <c r="AP177" s="793"/>
      <c r="AQ177" s="793"/>
      <c r="AR177" s="796"/>
    </row>
    <row r="178" spans="1:44" s="103" customFormat="1" ht="31.15" customHeight="1" thickBot="1" x14ac:dyDescent="0.3">
      <c r="A178" s="172"/>
      <c r="B178" s="781"/>
      <c r="C178" s="784"/>
      <c r="D178" s="787"/>
      <c r="E178" s="790"/>
      <c r="F178" s="177" t="s">
        <v>160</v>
      </c>
      <c r="G178" s="178">
        <f>IFERROR(IF(B175="Лікар-педіатр",G177/L177,IF(B175="Лікар-терапевт","х",IF(B175="Лікар загальної практики - сімейний лікар",G177/L177,0))),0)</f>
        <v>0</v>
      </c>
      <c r="H178" s="178">
        <f>IFERROR(IF(B175="Лікар-педіатр",H177/L177,IF(B175="Лікар-терапевт","х",IF(B175="Лікар загальної практики - сімейний лікар",H177/L177,0))),0)</f>
        <v>0</v>
      </c>
      <c r="I178" s="178">
        <f>IFERROR(IF(B175="Лікар-педіатр","x",IF(B175="Лікар-терапевт",I177/L177,IF(B175="Лікар загальної практики - сімейний лікар",I177/L177,0))),0)</f>
        <v>0</v>
      </c>
      <c r="J178" s="178">
        <f>IFERROR(IF(B175="Лікар-педіатр","x",IF(B175="Лікар-терапевт",J177/L177,IF(B175="Лікар загальної практики - сімейний лікар",J177/L177,0))),0)</f>
        <v>0</v>
      </c>
      <c r="K178" s="178">
        <f>IFERROR(IF(B175="Лікар-педіатр","x",IF(B175="Лікар-терапевт",K177/L177,IF(B175="Лікар загальної практики - сімейний лікар",K177/L177,0))),0)</f>
        <v>0</v>
      </c>
      <c r="L178" s="178">
        <f>SUM(G178:K178)</f>
        <v>0</v>
      </c>
      <c r="M178" s="770"/>
      <c r="N178" s="178">
        <f>IFERROR(IF(B175="Лікар-педіатр",N177/S177,IF(B175="Лікар-терапевт","х",IF(B175="Лікар загальної практики - сімейний лікар",N177/S177,0))),0)</f>
        <v>0</v>
      </c>
      <c r="O178" s="178">
        <f>IFERROR(IF(B175="Лікар-педіатр",O177/S177,IF(B175="Лікар-терапевт","х",IF(B175="Лікар загальної практики - сімейний лікар",O177/S177,0))),0)</f>
        <v>0</v>
      </c>
      <c r="P178" s="178">
        <f>IFERROR(IF(B175="Лікар-педіатр","x",IF(B175="Лікар-терапевт",P177/S177,IF(B175="Лікар загальної практики - сімейний лікар",P177/S177,0))),0)</f>
        <v>0</v>
      </c>
      <c r="Q178" s="178">
        <f>IFERROR(IF(B175="Лікар-педіатр","x",IF(B175="Лікар-терапевт",Q177/S177,IF(B175="Лікар загальної практики - сімейний лікар",Q177/S177,0))),0)</f>
        <v>0</v>
      </c>
      <c r="R178" s="178">
        <f>IFERROR(IF(B175="Лікар-педіатр","x",IF(B175="Лікар-терапевт",R177/S177,IF(B175="Лікар загальної практики - сімейний лікар",R177/S177,0))),0)</f>
        <v>0</v>
      </c>
      <c r="S178" s="178">
        <f>SUM(N178:R178)</f>
        <v>0</v>
      </c>
      <c r="T178" s="770"/>
      <c r="U178" s="178">
        <f>IFERROR(IF(B175="Лікар-педіатр",U177/Z177,IF(B175="Лікар-терапевт","х",IF(B175="Лікар загальної практики - сімейний лікар",U177/Z177,0))),0)</f>
        <v>0</v>
      </c>
      <c r="V178" s="178">
        <f>IFERROR(IF(B175="Лікар-педіатр",V177/Z177,IF(B175="Лікар-терапевт","х",IF(B175="Лікар загальної практики - сімейний лікар",V177/Z177,0))),0)</f>
        <v>0</v>
      </c>
      <c r="W178" s="178">
        <f>IFERROR(IF(B175="Лікар-педіатр","x",IF(B175="Лікар-терапевт",W177/Z177,IF(B175="Лікар загальної практики - сімейний лікар",W177/Z177,0))),0)</f>
        <v>0</v>
      </c>
      <c r="X178" s="178">
        <f>IFERROR(IF(B175="Лікар-педіатр","x",IF(B175="Лікар-терапевт",X177/Z177,IF(B175="Лікар загальної практики - сімейний лікар",X177/Z177,0))),0)</f>
        <v>0</v>
      </c>
      <c r="Y178" s="178">
        <f>IFERROR(IF(B175="Лікар-педіатр","x",IF(B175="Лікар-терапевт",Y177/Z177,IF(B175="Лікар загальної практики - сімейний лікар",Y177/Z177,0))),0)</f>
        <v>0</v>
      </c>
      <c r="Z178" s="178">
        <f>SUM(U178:Y178)</f>
        <v>0</v>
      </c>
      <c r="AA178" s="770"/>
      <c r="AB178" s="178">
        <f>IFERROR(IF(B175="Лікар-педіатр",AB177/AG177,IF(B175="Лікар-терапевт","х",IF(B175="Лікар загальної практики - сімейний лікар",AB177/AG177,0))),0)</f>
        <v>0</v>
      </c>
      <c r="AC178" s="178">
        <f>IFERROR(IF(B175="Лікар-педіатр",AC177/AG177,IF(B175="Лікар-терапевт","х",IF(B175="Лікар загальної практики - сімейний лікар",AC177/AG177,0))),0)</f>
        <v>0</v>
      </c>
      <c r="AD178" s="178">
        <f>IFERROR(IF(B175="Лікар-педіатр","x",IF(B175="Лікар-терапевт",AD177/AG177,IF(B175="Лікар загальної практики - сімейний лікар",AD177/AG177,0))),0)</f>
        <v>0</v>
      </c>
      <c r="AE178" s="178">
        <f>IFERROR(IF(B175="Лікар-педіатр","x",IF(B175="Лікар-терапевт",AE177/AG177,IF(B175="Лікар загальної практики - сімейний лікар",AE177/AG177,0))),0)</f>
        <v>0</v>
      </c>
      <c r="AF178" s="178">
        <f>IFERROR(IF(B175="Лікар-педіатр","x",IF(B175="Лікар-терапевт",AF177/AG177,IF(B175="Лікар загальної практики - сімейний лікар",AF177/AG177,0))),0)</f>
        <v>0</v>
      </c>
      <c r="AG178" s="178">
        <f>SUM(AB178:AF178)</f>
        <v>0</v>
      </c>
      <c r="AH178" s="773"/>
      <c r="AI178" s="176"/>
      <c r="AJ178" s="764"/>
      <c r="AK178" s="767"/>
      <c r="AL178" s="767"/>
      <c r="AM178" s="754"/>
      <c r="AN178" s="793"/>
      <c r="AO178" s="793"/>
      <c r="AP178" s="793"/>
      <c r="AQ178" s="793"/>
      <c r="AR178" s="796"/>
    </row>
    <row r="179" spans="1:44" s="67" customFormat="1" ht="31.9" customHeight="1" thickBot="1" x14ac:dyDescent="0.3">
      <c r="A179" s="172"/>
      <c r="B179" s="781"/>
      <c r="C179" s="784"/>
      <c r="D179" s="787"/>
      <c r="E179" s="790"/>
      <c r="F179" s="179" t="s">
        <v>434</v>
      </c>
      <c r="G179" s="180">
        <f>IF(B175="Лікар загальної практики - сімейний лікар",AVERAGE(G175:G177),IF(B175="Лікар-педіатр",AVERAGE(G175:G177),IF(B175="Лікар-терапевт","х",0)))</f>
        <v>0</v>
      </c>
      <c r="H179" s="180">
        <f>IF(B175="Лікар загальної практики - сімейний лікар",AVERAGE(H175:H177),IF(B175="Лікар-педіатр",AVERAGE(H175:H177),IF(B175="Лікар-терапевт","х",0)))</f>
        <v>0</v>
      </c>
      <c r="I179" s="180">
        <f>IF(B175="Лікар загальної практики - сімейний лікар",AVERAGE(I175:I177),IF(B175="Лікар-педіатр","x",IF(B175="Лікар-терапевт",AVERAGE(I175:I177),0)))</f>
        <v>0</v>
      </c>
      <c r="J179" s="180">
        <f>IF(B175="Лікар загальної практики - сімейний лікар",AVERAGE(J175:J177),IF(B175="Лікар-педіатр","x",IF(B175="Лікар-терапевт",AVERAGE(J175:J177),0)))</f>
        <v>0</v>
      </c>
      <c r="K179" s="180">
        <f>IF(B175="Лікар загальної практики - сімейний лікар",AVERAGE(K175:K177),IF(B175="Лікар-педіатр","x",IF(B175="Лікар-терапевт",AVERAGE(K175:K177),0)))</f>
        <v>0</v>
      </c>
      <c r="L179" s="181">
        <f>SUM(G179:K179)</f>
        <v>0</v>
      </c>
      <c r="M179" s="770"/>
      <c r="N179" s="543">
        <f>IF(B175="Лікар загальної практики - сімейний лікар",AVERAGE(N175:N177),IF(B175="Лікар-педіатр",AVERAGE(N175:N177),IF(B175="Лікар-терапевт","х",0)))</f>
        <v>0</v>
      </c>
      <c r="O179" s="180">
        <f>IF(B175="Лікар загальної практики - сімейний лікар",AVERAGE(O175:O177),IF(B175="Лікар-педіатр",AVERAGE(O175:O177),IF(B175="Лікар-терапевт","х",0)))</f>
        <v>0</v>
      </c>
      <c r="P179" s="180">
        <f>IF(B175="Лікар загальної практики - сімейний лікар",AVERAGE(P175:P177),IF(B175="Лікар-педіатр","x",IF(B175="Лікар-терапевт",AVERAGE(P175:P177),0)))</f>
        <v>0</v>
      </c>
      <c r="Q179" s="180">
        <f>IF(B175="Лікар загальної практики - сімейний лікар",AVERAGE(Q175:Q177),IF(B175="Лікар-педіатр","x",IF(B175="Лікар-терапевт",AVERAGE(Q175:Q177),0)))</f>
        <v>0</v>
      </c>
      <c r="R179" s="180">
        <f>IF(B175="Лікар загальної практики - сімейний лікар",AVERAGE(R175:R177),IF(B175="Лікар-педіатр","x",IF(B175="Лікар-терапевт",AVERAGE(R175:R177),0)))</f>
        <v>0</v>
      </c>
      <c r="S179" s="181">
        <f>SUM(N179:R179)</f>
        <v>0</v>
      </c>
      <c r="T179" s="770"/>
      <c r="U179" s="543">
        <f>IF(B175="Лікар загальної практики - сімейний лікар",AVERAGE(U175:U177),IF(B175="Лікар-педіатр",AVERAGE(U175:U177),IF(B175="Лікар-терапевт","х",0)))</f>
        <v>0</v>
      </c>
      <c r="V179" s="180">
        <f>IF(B175="Лікар загальної практики - сімейний лікар",AVERAGE(V175:V177),IF(B175="Лікар-педіатр",AVERAGE(V175:V177),IF(B175="Лікар-терапевт","х",0)))</f>
        <v>0</v>
      </c>
      <c r="W179" s="180">
        <f>IF(B175="Лікар загальної практики - сімейний лікар",AVERAGE(W175:W177),IF(B175="Лікар-педіатр","x",IF(B175="Лікар-терапевт",AVERAGE(W175:W177),0)))</f>
        <v>0</v>
      </c>
      <c r="X179" s="180">
        <f>IF(B175="Лікар загальної практики - сімейний лікар",AVERAGE(X175:X177),IF(B175="Лікар-педіатр","x",IF(B175="Лікар-терапевт",AVERAGE(X175:X177),0)))</f>
        <v>0</v>
      </c>
      <c r="Y179" s="180">
        <f>IF(B175="Лікар загальної практики - сімейний лікар",AVERAGE(Y175:Y177),IF(B175="Лікар-педіатр","x",IF(B175="Лікар-терапевт",AVERAGE(Y175:Y177),0)))</f>
        <v>0</v>
      </c>
      <c r="Z179" s="181">
        <f>SUM(U179:Y179)</f>
        <v>0</v>
      </c>
      <c r="AA179" s="770"/>
      <c r="AB179" s="543">
        <f>IF(B175="Лікар загальної практики - сімейний лікар",AVERAGE(AB175:AB177),IF(B175="Лікар-педіатр",AVERAGE(AB175:AB177),IF(B175="Лікар-терапевт","х",0)))</f>
        <v>0</v>
      </c>
      <c r="AC179" s="180">
        <f>IF(B175="Лікар загальної практики - сімейний лікар",AVERAGE(AC175:AC177),IF(B175="Лікар-педіатр",AVERAGE(AC175:AC177),IF(B175="Лікар-терапевт","х",0)))</f>
        <v>0</v>
      </c>
      <c r="AD179" s="180">
        <f>IF(B175="Лікар загальної практики - сімейний лікар",AVERAGE(AD175:AD177),IF(B175="Лікар-педіатр","x",IF(B175="Лікар-терапевт",AVERAGE(AD175:AD177),0)))</f>
        <v>0</v>
      </c>
      <c r="AE179" s="180">
        <f>IF(B175="Лікар загальної практики - сімейний лікар",AVERAGE(AE175:AE177),IF(B175="Лікар-педіатр","x",IF(B175="Лікар-терапевт",AVERAGE(AE175:AE177),0)))</f>
        <v>0</v>
      </c>
      <c r="AF179" s="180">
        <f>IF(B175="Лікар загальної практики - сімейний лікар",AVERAGE(AF175:AF177),IF(B175="Лікар-педіатр","x",IF(B175="Лікар-терапевт",AVERAGE(AF175:AF177),0)))</f>
        <v>0</v>
      </c>
      <c r="AG179" s="181">
        <f>SUM(AB179:AF179)</f>
        <v>0</v>
      </c>
      <c r="AH179" s="773"/>
      <c r="AI179" s="176"/>
      <c r="AJ179" s="764"/>
      <c r="AK179" s="767"/>
      <c r="AL179" s="767"/>
      <c r="AM179" s="755"/>
      <c r="AN179" s="794"/>
      <c r="AO179" s="794"/>
      <c r="AP179" s="794"/>
      <c r="AQ179" s="794"/>
      <c r="AR179" s="797"/>
    </row>
    <row r="180" spans="1:44" s="67" customFormat="1" ht="45" customHeight="1" x14ac:dyDescent="0.25">
      <c r="A180" s="172"/>
      <c r="B180" s="781"/>
      <c r="C180" s="784"/>
      <c r="D180" s="787"/>
      <c r="E180" s="790"/>
      <c r="F180" s="182" t="str">
        <f>IF(B175="Лікар-педіатр",Законод!$C$18,IF(B175="Лікар загальної практики - сімейний лікар",Законод!$C$22,IF(B175="Лікар-терапевт",Законод!$C$26,"х")))</f>
        <v>х</v>
      </c>
      <c r="G180" s="183">
        <f>IF(B175="Лікар загальної практики - сімейний лікар",IF(L179&lt;=Законод!$C$23,G179,Законод!$C$23*'01_Доходи'!G178),IF(B175="Лікар-педіатр",IF(L179&lt;=Законод!$C$19,G179,Законод!$C$19*'01_Доходи'!G178),IF(B175="Лікар-терапевт","x",0)))</f>
        <v>0</v>
      </c>
      <c r="H180" s="183">
        <f>IF(B175="Лікар загальної практики - сімейний лікар",IF(L179&lt;=Законод!$C$23,H179,Законод!$C$23*'01_Доходи'!H178),IF(B175="Лікар-педіатр",IF(L179&lt;=Законод!$C$19,H179,Законод!$C$19*'01_Доходи'!H178),IF(B175="Лікар-терапевт","x",0)))</f>
        <v>0</v>
      </c>
      <c r="I180" s="183">
        <f>IF(B175="Лікар загальної практики - сімейний лікар",IF(L179&lt;=Законод!$C$23,I179,Законод!$C$23*'01_Доходи'!I178),IF(B175="Лікар-педіатр",IF(L179&lt;=Законод!$C$27,I179,Законод!$C$27*'01_Доходи'!I178),IF(B175="Лікар-терапевт","x",0)))</f>
        <v>0</v>
      </c>
      <c r="J180" s="183">
        <f>IF(B175="Лікар загальної практики - сімейний лікар",IF(L179&lt;=Законод!$C$23,J179,Законод!$C$23*'01_Доходи'!J178),IF(B175="Лікар-педіатр",IF(L179&lt;=Законод!$C$27,J179,Законод!$C$27*'01_Доходи'!J178),IF(B175="Лікар-терапевт","x",0)))</f>
        <v>0</v>
      </c>
      <c r="K180" s="183">
        <f>IF(B175="Лікар загальної практики - сімейний лікар",IF(L179&lt;=Законод!$C$23,K179,Законод!$C$23*'01_Доходи'!K178),IF(B175="Лікар-педіатр",IF(L179&lt;=Законод!$C$27,K179,Законод!$C$27*'01_Доходи'!K178),IF(B175="Лікар-терапевт","x",0)))</f>
        <v>0</v>
      </c>
      <c r="L180" s="184">
        <f>SUM(G180:K180)</f>
        <v>0</v>
      </c>
      <c r="M180" s="770"/>
      <c r="N180" s="183">
        <f>IF(B175="Лікар загальної практики - сімейний лікар",IF(L179&lt;=Законод!$C$23,N179,Законод!$C$23*'01_Доходи'!N178),IF(B175="Лікар-педіатр",IF(L179&lt;=Законод!$C$19,N179,Законод!$C$19*'01_Доходи'!N178),IF(B175="Лікар-терапевт","x",0)))</f>
        <v>0</v>
      </c>
      <c r="O180" s="183">
        <f>IF(B175="Лікар загальної практики - сімейний лікар",IF(L179&lt;=Законод!$C$23,O179,Законод!$C$23*'01_Доходи'!O178),IF(B175="Лікар-педіатр",IF(L179&lt;=Законод!$C$19,O179,Законод!$C$19*'01_Доходи'!O178),IF(B175="Лікар-терапевт","x",0)))</f>
        <v>0</v>
      </c>
      <c r="P180" s="183">
        <f>IF(B175="Лікар загальної практики - сімейний лікар",IF(L179&lt;=Законод!$C$23,P179,Законод!$C$23*'01_Доходи'!P178),IF(B175="Лікар-педіатр",IF(L179&lt;=Законод!$C$27,P179,Законод!$C$27*'01_Доходи'!P178),IF(B175="Лікар-терапевт","x",0)))</f>
        <v>0</v>
      </c>
      <c r="Q180" s="183">
        <f>IF(B175="Лікар загальної практики - сімейний лікар",IF(L179&lt;=Законод!$C$23,Q179,Законод!$C$23*'01_Доходи'!Q178),IF(B175="Лікар-педіатр",IF(L179&lt;=Законод!$C$27,Q179,Законод!$C$27*'01_Доходи'!Q178),IF(B175="Лікар-терапевт","x",0)))</f>
        <v>0</v>
      </c>
      <c r="R180" s="183">
        <f>IF(B175="Лікар загальної практики - сімейний лікар",IF(L179&lt;=Законод!$C$23,R179,Законод!$C$23*'01_Доходи'!R178),IF(B175="Лікар-педіатр",IF(L179&lt;=Законод!$C$27,R179,Законод!$C$27*'01_Доходи'!R178),IF(B175="Лікар-терапевт","x",0)))</f>
        <v>0</v>
      </c>
      <c r="S180" s="184">
        <f>SUM(N180:R180)</f>
        <v>0</v>
      </c>
      <c r="T180" s="770"/>
      <c r="U180" s="183">
        <f>IF(B175="Лікар загальної практики - сімейний лікар",IF(L179&lt;=Законод!$C$23,U179,Законод!$C$23*'01_Доходи'!U178),IF(B175="Лікар-педіатр",IF(L179&lt;=Законод!$C$19,U179,Законод!$C$19*'01_Доходи'!U178),IF(B175="Лікар-терапевт","x",0)))</f>
        <v>0</v>
      </c>
      <c r="V180" s="183">
        <f>IF(B175="Лікар загальної практики - сімейний лікар",IF(L179&lt;=Законод!$C$23,V179,Законод!$C$23*'01_Доходи'!V178),IF(B175="Лікар-педіатр",IF(L179&lt;=Законод!$C$19,V179,Законод!$C$19*'01_Доходи'!V178),IF(B175="Лікар-терапевт","x",0)))</f>
        <v>0</v>
      </c>
      <c r="W180" s="183">
        <f>IF(B175="Лікар загальної практики - сімейний лікар",IF(L179&lt;=Законод!$C$23,W179,Законод!$C$23*'01_Доходи'!W178),IF(B175="Лікар-педіатр",IF(L179&lt;=Законод!$C$27,W179,Законод!$C$27*'01_Доходи'!W178),IF(B175="Лікар-терапевт","x",0)))</f>
        <v>0</v>
      </c>
      <c r="X180" s="183">
        <f>IF(B175="Лікар загальної практики - сімейний лікар",IF(L179&lt;=Законод!$C$23,X179,Законод!$C$23*'01_Доходи'!X178),IF(B175="Лікар-педіатр",IF(L179&lt;=Законод!$C$27,X179,Законод!$C$27*'01_Доходи'!X178),IF(B175="Лікар-терапевт","x",0)))</f>
        <v>0</v>
      </c>
      <c r="Y180" s="183">
        <f>IF(B175="Лікар загальної практики - сімейний лікар",IF(L179&lt;=Законод!$C$23,Y179,Законод!$C$23*'01_Доходи'!H178),IF(Y175="Лікар-педіатр",IF(L179&lt;=Законод!$C$27,Y179,Законод!$C$27*'01_Доходи'!Y178),IF(B175="Лікар-терапевт","x",0)))</f>
        <v>0</v>
      </c>
      <c r="Z180" s="184">
        <f>SUM(U180:Y180)</f>
        <v>0</v>
      </c>
      <c r="AA180" s="770"/>
      <c r="AB180" s="183">
        <f>IF(B175="Лікар загальної практики - сімейний лікар",IF(L179&lt;=Законод!$C$23,AB179,Законод!$C$23*'01_Доходи'!AB178),IF(B175="Лікар-педіатр",IF(L179&lt;=Законод!$C$19,AB179,Законод!$C$19*'01_Доходи'!AB178),IF(B175="Лікар-терапевт","x",0)))</f>
        <v>0</v>
      </c>
      <c r="AC180" s="183">
        <f>IF(B175="Лікар загальної практики - сімейний лікар",IF(L179&lt;=Законод!$C$23,AC179,Законод!$C$23*'01_Доходи'!AC178),IF(B175="Лікар-педіатр",IF(L179&lt;=Законод!$C$19,AC179,Законод!$C$19*'01_Доходи'!AC178),IF(B175="Лікар-терапевт","x",0)))</f>
        <v>0</v>
      </c>
      <c r="AD180" s="183">
        <f>IF(B175="Лікар загальної практики - сімейний лікар",IF(L179&lt;=Законод!$C$23,AD179,Законод!$C$23*'01_Доходи'!AD178),IF(B175="Лікар-педіатр",IF(L179&lt;=Законод!$C$27,AD179,Законод!$C$27*'01_Доходи'!AD178),IF(B175="Лікар-терапевт","x",0)))</f>
        <v>0</v>
      </c>
      <c r="AE180" s="183">
        <f>IF(B175="Лікар загальної практики - сімейний лікар",IF(L179&lt;=Законод!$C$23,AE179,Законод!$C$23*'01_Доходи'!AE178),IF(B175="Лікар-педіатр",IF(L179&lt;=Законод!$C$27,AE179,Законод!$C$27*'01_Доходи'!AE178),IF(B175="Лікар-терапевт","x",0)))</f>
        <v>0</v>
      </c>
      <c r="AF180" s="183">
        <f>IF(B175="Лікар загальної практики - сімейний лікар",IF(L179&lt;=Законод!$C$23,AF179,Законод!$C$23*'01_Доходи'!AF178),IF(B175="Лікар-педіатр",IF(L179&lt;=Законод!$C$27,AF179,Законод!$C$27*'01_Доходи'!AF178),IF(B175="Лікар-терапевт","x",0)))</f>
        <v>0</v>
      </c>
      <c r="AG180" s="184">
        <f>SUM(AB180:AF180)</f>
        <v>0</v>
      </c>
      <c r="AH180" s="773"/>
      <c r="AI180" s="176"/>
      <c r="AJ180" s="764"/>
      <c r="AK180" s="767"/>
      <c r="AL180" s="767"/>
      <c r="AM180" s="268" t="s">
        <v>175</v>
      </c>
      <c r="AN180" s="544">
        <f>IF(B175="Лікар загальної практики - сімейний лікар",G180*Законод!$J$10+'01_Доходи'!H180*Законод!$K$10+'01_Доходи'!I180*Законод!$L$10+'01_Доходи'!J180*Законод!$M$10+'01_Доходи'!K180*Законод!$N$10,IF(B175="Лікар-педіатр",G180*Законод!$J$10+'01_Доходи'!H180*Законод!$K$10,IF(B175="Лікар-терапевт",'01_Доходи'!I180*Законод!$L$10+'01_Доходи'!J180*Законод!$M$10+'01_Доходи'!K180*Законод!$N$10,0)))</f>
        <v>0</v>
      </c>
      <c r="AO180" s="544">
        <f>IF(B175="Лікар загальної практики - сімейний лікар",N180*Законод!$J$11+'01_Доходи'!O180*Законод!$K$11+'01_Доходи'!P180*Законод!$L$11+'01_Доходи'!Q180*Законод!$M$11+'01_Доходи'!R180*Законод!$N$11,IF(B175="Лікар-педіатр",N180*Законод!$J$11+'01_Доходи'!O180*Законод!$K$11,IF(B175="Лікар-терапевт",'01_Доходи'!P180*Законод!$L$11+'01_Доходи'!Q180*Законод!$M$11+'01_Доходи'!R180*Законод!$N$11,0)))</f>
        <v>0</v>
      </c>
      <c r="AP180" s="544">
        <f>IF(B175="Лікар загальної практики - сімейний лікар",U180*Законод!$J$12+'01_Доходи'!V180*Законод!$K$12+'01_Доходи'!W180*Законод!$L$12+'01_Доходи'!X180*Законод!$M$12+'01_Доходи'!Y180*Законод!$N$12,IF(B175="Лікар-педіатр",U180*Законод!$J$12+'01_Доходи'!V180*Законод!$K$12,IF(B175="Лікар-терапевт",'01_Доходи'!W180*Законод!$L$12+'01_Доходи'!X180*Законод!$M$12+'01_Доходи'!Y180*Законод!$N$12,0)))</f>
        <v>0</v>
      </c>
      <c r="AQ180" s="544">
        <f>IF(B175="Лікар загальної практики - сімейний лікар",AB180*Законод!$J$13+'01_Доходи'!AC180*Законод!$K$13+'01_Доходи'!AD180*Законод!$L$13+'01_Доходи'!AE180*Законод!$M$13+'01_Доходи'!AF180*Законод!$N$13,IF(B175="Лікар-педіатр",AB180*Законод!$J$13+'01_Доходи'!AC180*Законод!$K$13,IF(B175="Лікар-терапевт",'01_Доходи'!AD180*Законод!$L$13+'01_Доходи'!AE180*Законод!$M$13+'01_Доходи'!AF180*Законод!$N$13,0)))</f>
        <v>0</v>
      </c>
      <c r="AR180" s="185">
        <f>SUM(AN180:AQ180)</f>
        <v>0</v>
      </c>
    </row>
    <row r="181" spans="1:44" s="67" customFormat="1" ht="20.45" customHeight="1" x14ac:dyDescent="0.25">
      <c r="A181" s="172"/>
      <c r="B181" s="781"/>
      <c r="C181" s="784"/>
      <c r="D181" s="787"/>
      <c r="E181" s="790"/>
      <c r="F181" s="186" t="str">
        <f>IF(B175="Лікар-педіатр",Законод!$E$18,IF(B175="Лікар загальної практики - сімейний лікар",Законод!$E$22,IF(B175="Лікар-терапевт",Законод!$E$26,"х")))</f>
        <v>х</v>
      </c>
      <c r="G181" s="750" t="s">
        <v>157</v>
      </c>
      <c r="H181" s="751"/>
      <c r="I181" s="751"/>
      <c r="J181" s="751"/>
      <c r="K181" s="752"/>
      <c r="L181" s="171">
        <f>IF(B175="Лікар загальної практики - сімейний лікар",IF(L179&lt;Законод!$C$23,0,(IF(AND(L179&gt;=Законод!$E$23,L179&lt;=Законод!$E$24),L179-Законод!$C$23,IF('01_Доходи'!L179&gt;=Законод!$F$23,Законод!$E$25,0)))),IF(B175="Лікар-педіатр",IF(L179&lt;Законод!$C$19,0,(IF(AND(L179&gt;=Законод!$E$19,L179&lt;=Законод!$E$20),L179-Законод!$C$19,IF('01_Доходи'!L179&gt;=Законод!$F$19,Законод!$E$21,0)))),IF(B175="Лікар-терапевт",IF(L179&lt;Законод!$C$27,0,(IF(AND(L179&gt;=Законод!$E$27,L179&lt;=Законод!$E$28),L179-Законод!$C$27,IF('01_Доходи'!L179&gt;=Законод!$F$27,Законод!$E$29,0)))),0)))</f>
        <v>0</v>
      </c>
      <c r="M181" s="770"/>
      <c r="N181" s="750" t="s">
        <v>157</v>
      </c>
      <c r="O181" s="751"/>
      <c r="P181" s="751"/>
      <c r="Q181" s="751"/>
      <c r="R181" s="752"/>
      <c r="S181" s="171">
        <f>IF(B175="Лікар загальної практики - сімейний лікар",IF(S179&lt;Законод!$C$23,0,(IF(AND(S179&gt;=Законод!$E$23,S179&lt;=Законод!$E$24),S179-Законод!$C$23,IF('01_Доходи'!S179&gt;=Законод!$F$23,Законод!$E$25,0)))),IF(B175="Лікар-педіатр",IF(S179&lt;Законод!$C$19,0,(IF(AND(S179&gt;=Законод!$E$19,S179&lt;=Законод!$E$20),S179-Законод!$C$19,IF('01_Доходи'!S179&gt;=Законод!$F$19,Законод!$E$21,0)))),IF(B175="Лікар-терапевт",IF(S179&lt;Законод!$C$27,0,(IF(AND(S179&gt;=Законод!$E$27,S179&lt;=Законод!$E$28),S179-Законод!$C$27,IF('01_Доходи'!S179&gt;=Законод!$F$27,Законод!$E$29,0)))),0)))</f>
        <v>0</v>
      </c>
      <c r="T181" s="770"/>
      <c r="U181" s="750" t="s">
        <v>157</v>
      </c>
      <c r="V181" s="751"/>
      <c r="W181" s="751"/>
      <c r="X181" s="751"/>
      <c r="Y181" s="752"/>
      <c r="Z181" s="171">
        <f>IF(B175="Лікар загальної практики - сімейний лікар",IF(Z179&lt;Законод!$C$23,0,(IF(AND(Z179&gt;=Законод!$E$23,Z179&lt;=Законод!$E$24),Z179-Законод!$C$23,IF('01_Доходи'!Z179&gt;=Законод!$F$23,Законод!$E$25,0)))),IF(B175="Лікар-педіатр",IF(Z179&lt;Законод!$C$19,0,(IF(AND(Z179&gt;=Законод!$E$19,Z179&lt;=Законод!$E$20),Z179-Законод!$C$19,IF('01_Доходи'!Z179&gt;=Законод!$F$19,Законод!$E$21,0)))),IF(B175="Лікар-терапевт",IF(Z179&lt;Законод!$C$27,0,(IF(AND(Z179&gt;=Законод!$E$27,Z179&lt;=Законод!$E$28),Z179-Законод!$C$27,IF('01_Доходи'!Z179&gt;=Законод!$F$27,Законод!$E$29,0)))),0)))</f>
        <v>0</v>
      </c>
      <c r="AA181" s="770"/>
      <c r="AB181" s="750" t="s">
        <v>157</v>
      </c>
      <c r="AC181" s="751"/>
      <c r="AD181" s="751"/>
      <c r="AE181" s="751"/>
      <c r="AF181" s="752"/>
      <c r="AG181" s="171">
        <f>IF(B175="Лікар загальної практики - сімейний лікар",IF(S179&lt;Законод!$C$23,0,(IF(AND(AG179&gt;=Законод!$E$23,AG179&lt;=Законод!$E$24),AG179-Законод!$C$23,IF('01_Доходи'!AG179&gt;=Законод!$F$23,Законод!$E$25,0)))),IF(B175="Лікар-педіатр",IF(AG179&lt;Законод!$C$19,0,(IF(AND(AG179&gt;=Законод!$E$19,AG179&lt;=Законод!$E$20),AG179-Законод!$C$19,IF('01_Доходи'!AG179&gt;=Законод!$F$19,Законод!$E$21,0)))),IF(B175="Лікар-терапевт",IF(AG179&lt;Законод!$C$27,0,(IF(AND(AG179&gt;=Законод!$E$27,AG179&lt;=Законод!$E$28),AG179-Законод!$C$27,IF('01_Доходи'!AG179&gt;=Законод!$F$27,Законод!$E$29,0)))),0)))</f>
        <v>0</v>
      </c>
      <c r="AH181" s="773"/>
      <c r="AI181" s="176"/>
      <c r="AJ181" s="764"/>
      <c r="AK181" s="767"/>
      <c r="AL181" s="767"/>
      <c r="AM181" s="798" t="s">
        <v>176</v>
      </c>
      <c r="AN181" s="544">
        <f>IF(B175="Лікар загальної практики - сімейний лікар",L181*Законод!$E$30,IF(B175="Лікар-педіатр",L181*Законод!$E$30,IF(B175="Лікар-терапевт",L181*Законод!$E$30,0)))</f>
        <v>0</v>
      </c>
      <c r="AO181" s="544">
        <f>IF(B175="Лікар загальної практики - сімейний лікар",S181*Законод!$E$47,IF(B175="Лікар-педіатр",S181*Законод!$E$47,IF(B175="Лікар-терапевт",S181*Законод!$E$47,0)))</f>
        <v>0</v>
      </c>
      <c r="AP181" s="544">
        <f>IF(B175="Лікар загальної практики - сімейний лікар",Z181*Законод!$E$64,IF(B175="Лікар-педіатр",Z181*Законод!$E$64,IF(B175="Лікар-терапевт",Z181*Законод!$E$64,0)))</f>
        <v>0</v>
      </c>
      <c r="AQ181" s="544">
        <f>IF(B175="Лікар загальної практики - сімейний лікар",AG181*Законод!$E$81,IF(B175="Лікар-педіатр",AG181*Законод!$E$81,IF(B175="Лікар-терапевт",AG181*Законод!$E$81,0)))</f>
        <v>0</v>
      </c>
      <c r="AR181" s="185">
        <f>SUM(AN181:AQ181)</f>
        <v>0</v>
      </c>
    </row>
    <row r="182" spans="1:44" s="67" customFormat="1" ht="31.9" customHeight="1" x14ac:dyDescent="0.25">
      <c r="A182" s="172"/>
      <c r="B182" s="781"/>
      <c r="C182" s="784"/>
      <c r="D182" s="787"/>
      <c r="E182" s="790"/>
      <c r="F182" s="186" t="str">
        <f>IF(B175="Лікар-педіатр",Законод!$F$18,IF(B175="Лікар загальної практики - сімейний лікар",Законод!$F$22,IF(B175="Лікар-терапевт",Законод!$F$26,"х")))</f>
        <v>х</v>
      </c>
      <c r="G182" s="750" t="s">
        <v>157</v>
      </c>
      <c r="H182" s="751"/>
      <c r="I182" s="751"/>
      <c r="J182" s="751"/>
      <c r="K182" s="752"/>
      <c r="L182" s="171">
        <f>IF(B175="Лікар загальної практики - сімейний лікар",IF(L179&lt;Законод!$C$23,0,(IF(AND(L179&gt;=Законод!$F$23,L179&lt;=Законод!$F$24),L179-Законод!$E$24,IF('01_Доходи'!L179&gt;=Законод!$G$23,Законод!$F$25,0)))),IF(B175="Лікар-педіатр",IF(L179&lt;Законод!$C$19,0,(IF(AND(L179&gt;=Законод!$F$19,L179&lt;=Законод!$F$20),L179-Законод!$E$20,IF('01_Доходи'!L179&gt;=Законод!$G$19,Законод!$F$21,0)))),IF(B175="Лікар-терапевт",IF(L179&lt;Законод!$C$27,0,(IF(AND(L179&gt;=Законод!$F$27,L179&lt;=Законод!$F$28),L179-Законод!$E$28,IF('01_Доходи'!L179&gt;=Законод!$G$27,Законод!$F$29,0)))),0)))</f>
        <v>0</v>
      </c>
      <c r="M182" s="770"/>
      <c r="N182" s="750" t="s">
        <v>157</v>
      </c>
      <c r="O182" s="751"/>
      <c r="P182" s="751"/>
      <c r="Q182" s="751"/>
      <c r="R182" s="752"/>
      <c r="S182" s="171">
        <f>IF(B175="Лікар загальної практики - сімейний лікар",IF(S179&lt;Законод!$C$23,0,(IF(AND(S179&gt;=Законод!$F$23,S179&lt;=Законод!$F$24),S179-Законод!$E$24,IF('01_Доходи'!S179&gt;=Законод!$G$23,Законод!$F$25,0)))),IF(B175="Лікар-педіатр",IF(S179&lt;Законод!$C$19,0,(IF(AND(S179&gt;=Законод!$F$19,S179&lt;=Законод!$F$20),S179-Законод!$E$20,IF('01_Доходи'!S179&gt;=Законод!$G$19,Законод!$F$21,0)))),IF(B175="Лікар-терапевт",IF(S179&lt;Законод!$C$27,0,(IF(AND(S179&gt;=Законод!$F$27,S179&lt;=Законод!$F$28),S179-Законод!$E$28,IF('01_Доходи'!S179&gt;=Законод!$G$27,Законод!$F$29,0)))),0)))</f>
        <v>0</v>
      </c>
      <c r="T182" s="770"/>
      <c r="U182" s="750" t="s">
        <v>157</v>
      </c>
      <c r="V182" s="751"/>
      <c r="W182" s="751"/>
      <c r="X182" s="751"/>
      <c r="Y182" s="752"/>
      <c r="Z182" s="171">
        <f>IF(B175="Лікар загальної практики - сімейний лікар",IF(Z179&lt;Законод!$C$23,0,(IF(AND(Z179&gt;=Законод!$F$23,Z179&lt;=Законод!$F$24),Z179-Законод!$E$24,IF('01_Доходи'!Z179&gt;=Законод!$G$23,Законод!$F$25,0)))),IF(B175="Лікар-педіатр",IF(Z179&lt;Законод!$C$19,0,(IF(AND(Z179&gt;=Законод!$F$19,Z179&lt;=Законод!$F$20),Z179-Законод!$E$20,IF('01_Доходи'!Z179&gt;=Законод!$G$19,Законод!$F$21,0)))),IF(B175="Лікар-терапевт",IF(Z179&lt;Законод!$C$27,0,(IF(AND(Z179&gt;=Законод!$F$27,Z179&lt;=Законод!$F$28),Z179-Законод!$E$28,IF('01_Доходи'!Z179&gt;=Законод!$G$27,Законод!$F$29,0)))),0)))</f>
        <v>0</v>
      </c>
      <c r="AA182" s="770"/>
      <c r="AB182" s="750" t="s">
        <v>157</v>
      </c>
      <c r="AC182" s="751"/>
      <c r="AD182" s="751"/>
      <c r="AE182" s="751"/>
      <c r="AF182" s="752"/>
      <c r="AG182" s="171">
        <f>IF(B175="Лікар загальної практики - сімейний лікар",IF(AG179&lt;Законод!$C$23,0,(IF(AND(AG179&gt;=Законод!$F$23,AG179&lt;=Законод!$F$24),AG179-Законод!$E$24,IF('01_Доходи'!AG179&gt;=Законод!$G$23,Законод!$F$25,0)))),IF(B175="Лікар-педіатр",IF(AG179&lt;Законод!$C$19,0,(IF(AND(AG179&gt;=Законод!$F$19,AG179&lt;=Законод!$F$20),AG179-Законод!$E$20,IF('01_Доходи'!AG179&gt;=Законод!$G$19,Законод!$F$21,0)))),IF(B175="Лікар-терапевт",IF(AG179&lt;Законод!$C$27,0,(IF(AND(AG179&gt;=Законод!$F$27,AG179&lt;=Законод!$F$28),AG179-Законод!$E$28,IF('01_Доходи'!AG179&gt;=Законод!$G$27,Законод!$F$29,0)))),0)))</f>
        <v>0</v>
      </c>
      <c r="AH182" s="773"/>
      <c r="AI182" s="176"/>
      <c r="AJ182" s="764"/>
      <c r="AK182" s="767"/>
      <c r="AL182" s="767"/>
      <c r="AM182" s="799"/>
      <c r="AN182" s="544">
        <f>IF(B175="Лікар загальної практики - сімейний лікар",L182*Законод!$F$30,IF(B175="Лікар-педіатр",L182*Законод!$F$30,IF(B175="Лікар-терапевт",L182*Законод!$F$30,0)))</f>
        <v>0</v>
      </c>
      <c r="AO182" s="544">
        <f>IF(B175="Лікар загальної практики - сімейний лікар",S182*Законод!$F$47,IF(B175="Лікар-педіатр",S182*Законод!$F$47,IF(B175="Лікар-терапевт",S182*Законод!$F$47,0)))</f>
        <v>0</v>
      </c>
      <c r="AP182" s="544">
        <f>IF(B175="Лікар загальної практики - сімейний лікар",Z182*Законод!$F$64,IF(B175="Лікар-педіатр",Z182*Законод!$F$64,IF(B175="Лікар-терапевт",Z182*Законод!$F$64,0)))</f>
        <v>0</v>
      </c>
      <c r="AQ182" s="544">
        <f>IF(B175="Лікар загальної практики - сімейний лікар",AG182*Законод!$F$81,IF(B175="Лікар-педіатр",AG182*Законод!$F$81,IF(B175="Лікар-терапевт",AG182*Законод!$F$81,0)))</f>
        <v>0</v>
      </c>
      <c r="AR182" s="185">
        <f>SUM(AN182:AQ182)</f>
        <v>0</v>
      </c>
    </row>
    <row r="183" spans="1:44" s="67" customFormat="1" ht="31.9" customHeight="1" x14ac:dyDescent="0.25">
      <c r="A183" s="172"/>
      <c r="B183" s="781"/>
      <c r="C183" s="784"/>
      <c r="D183" s="787"/>
      <c r="E183" s="790"/>
      <c r="F183" s="186" t="str">
        <f>IF(B175="Лікар-педіатр",Законод!$G$18,IF(B175="Лікар загальної практики - сімейний лікар",Законод!$G$22,IF(B175="Лікар-терапевт",Законод!$G$26,"х")))</f>
        <v>х</v>
      </c>
      <c r="G183" s="750" t="s">
        <v>157</v>
      </c>
      <c r="H183" s="751"/>
      <c r="I183" s="751"/>
      <c r="J183" s="751"/>
      <c r="K183" s="752"/>
      <c r="L183" s="171">
        <f>IF(B175="Лікар загальної практики - сімейний лікар",IF(L179&lt;Законод!$C$23,0,(IF(AND(L179&gt;=Законод!$G$23,L179&lt;=Законод!$G$24),L179-Законод!$F$24,IF('01_Доходи'!L179&gt;=Законод!$H$23,Законод!$G$25,0)))),IF(B175="Лікар-педіатр",IF(L179&lt;Законод!$C$19,0,(IF(AND(L179&gt;=Законод!$G$19,L179&lt;=Законод!$G$20),L179-Законод!$F$20,IF('01_Доходи'!L179&gt;=Законод!$H$19,Законод!$G$21,0)))),IF(B175="Лікар-терапевт",IF(L179&lt;Законод!$C$27,0,(IF(AND(L179&gt;=Законод!$G$27,L179&lt;=Законод!$G$28),L179-Законод!$F$28,IF('01_Доходи'!L179&gt;=Законод!$H$27,Законод!$G$29,0)))),0)))</f>
        <v>0</v>
      </c>
      <c r="M183" s="770"/>
      <c r="N183" s="750" t="s">
        <v>157</v>
      </c>
      <c r="O183" s="751"/>
      <c r="P183" s="751"/>
      <c r="Q183" s="751"/>
      <c r="R183" s="752"/>
      <c r="S183" s="171">
        <f>IF(B175="Лікар загальної практики - сімейний лікар",IF(S179&lt;Законод!$C$23,0,(IF(AND(S179&gt;=Законод!$G$23,S179&lt;=Законод!$G$24),S179-Законод!$F$24,IF('01_Доходи'!S179&gt;=Законод!$H$23,Законод!$G$25,0)))),IF(B175="Лікар-педіатр",IF(S179&lt;Законод!$C$19,0,(IF(AND(S179&gt;=Законод!$G$19,S179&lt;=Законод!$G$20),S179-Законод!$F$20,IF('01_Доходи'!S179&gt;=Законод!$H$19,Законод!$G$21,0)))),IF(B175="Лікар-терапевт",IF(S179&lt;Законод!$C$27,0,(IF(AND(S179&gt;=Законод!$G$27,S179&lt;=Законод!$G$28),S179-Законод!$F$28,IF('01_Доходи'!S179&gt;=Законод!$H$27,Законод!$G$29,0)))),0)))</f>
        <v>0</v>
      </c>
      <c r="T183" s="770"/>
      <c r="U183" s="750" t="s">
        <v>157</v>
      </c>
      <c r="V183" s="751"/>
      <c r="W183" s="751"/>
      <c r="X183" s="751"/>
      <c r="Y183" s="752"/>
      <c r="Z183" s="171">
        <f>IF(B175="Лікар загальної практики - сімейний лікар",IF(Z179&lt;Законод!$C$23,0,(IF(AND(Z179&gt;=Законод!$G$23,Z179&lt;=Законод!$G$24),Z179-Законод!$F$24,IF('01_Доходи'!Z179&gt;=Законод!$H$23,Законод!$G$25,0)))),IF(B175="Лікар-педіатр",IF(Z179&lt;Законод!$C$19,0,(IF(AND(Z179&gt;=Законод!$G$19,Z179&lt;=Законод!$G$20),Z179-Законод!$F$20,IF('01_Доходи'!Z179&gt;=Законод!$H$19,Законод!$G$21,0)))),IF(B175="Лікар-терапевт",IF(Z179&lt;Законод!$C$27,0,(IF(AND(Z179&gt;=Законод!$G$27,Z179&lt;=Законод!$G$28),Z179-Законод!$F$28,IF('01_Доходи'!Z179&gt;=Законод!$H$27,Законод!$G$29,0)))),0)))</f>
        <v>0</v>
      </c>
      <c r="AA183" s="770"/>
      <c r="AB183" s="750" t="s">
        <v>157</v>
      </c>
      <c r="AC183" s="751"/>
      <c r="AD183" s="751"/>
      <c r="AE183" s="751"/>
      <c r="AF183" s="752"/>
      <c r="AG183" s="171">
        <f>IF(B175="Лікар загальної практики - сімейний лікар",IF(AG179&lt;Законод!$C$23,0,(IF(AND(AG179&gt;=Законод!$G$23,AG179&lt;=Законод!$G$24),AG179-Законод!$F$24,IF('01_Доходи'!AG179&gt;=Законод!$H$23,Законод!$G$25,0)))),IF(B175="Лікар-педіатр",IF(AG179&lt;Законод!$C$19,0,(IF(AND(AG179&gt;=Законод!$G$19,AG179&lt;=Законод!$G$20),AG179-Законод!$F$20,IF('01_Доходи'!AG179&gt;=Законод!$H$19,Законод!$G$21,0)))),IF(B175="Лікар-терапевт",IF(AG179&lt;Законод!$C$27,0,(IF(AND(AG179&gt;=Законод!$G$27,AG179&lt;=Законод!$G$28),AG179-Законод!$F$28,IF('01_Доходи'!AG179&gt;=Законод!$H$27,Законод!$G$29,0)))),0)))</f>
        <v>0</v>
      </c>
      <c r="AH183" s="773"/>
      <c r="AI183" s="176"/>
      <c r="AJ183" s="764"/>
      <c r="AK183" s="767"/>
      <c r="AL183" s="767"/>
      <c r="AM183" s="799"/>
      <c r="AN183" s="544">
        <f>IF(B175="Лікар загальної практики - сімейний лікар",L183*Законод!$G$39,IF(B175="Лікар-педіатр",L183*Законод!$G$30,IF(B175="Лікар-терапевт",L183*Законод!$G$30,0)))</f>
        <v>0</v>
      </c>
      <c r="AO183" s="544">
        <f>IF(B175="Лікар загальної практики - сімейний лікар",S183*Законод!$G$47,IF(B175="Лікар-педіатр",S183*Законод!$G$47,IF(B175="Лікар-терапевт",S183*Законод!$G$47,0)))</f>
        <v>0</v>
      </c>
      <c r="AP183" s="544">
        <f>IF(B175="Лікар загальної практики - сімейний лікар",Z183*Законод!$G$64,IF(B175="Лікар-педіатр",Z183*Законод!$G$64,IF(B175="Лікар-терапевт",Z183*Законод!$G$64,0)))</f>
        <v>0</v>
      </c>
      <c r="AQ183" s="544">
        <f>IF(B175="Лікар загальної практики - сімейний лікар",AG183*Законод!$G$81,IF(B175="Лікар-педіатр",AG183*Законод!$G$81,IF(B175="Лікар-терапевт",AG183*Законод!$G$81,0)))</f>
        <v>0</v>
      </c>
      <c r="AR183" s="185">
        <f t="shared" ref="AR183" si="22">SUM(AN183:AQ183)</f>
        <v>0</v>
      </c>
    </row>
    <row r="184" spans="1:44" s="210" customFormat="1" ht="23.45" customHeight="1" x14ac:dyDescent="0.25">
      <c r="A184" s="172"/>
      <c r="B184" s="781"/>
      <c r="C184" s="784"/>
      <c r="D184" s="787"/>
      <c r="E184" s="790"/>
      <c r="F184" s="186" t="str">
        <f>IF(B175="Лікар-педіатр",Законод!$H$18,IF(B175="Лікар загальної практики - сімейний лікар",Законод!$H$22,IF(B175="Лікар-терапевт",Законод!$H$26,"х")))</f>
        <v>х</v>
      </c>
      <c r="G184" s="750" t="s">
        <v>157</v>
      </c>
      <c r="H184" s="751"/>
      <c r="I184" s="751"/>
      <c r="J184" s="751"/>
      <c r="K184" s="752"/>
      <c r="L184" s="171">
        <f>IF(B175="Лікар загальної практики - сімейний лікар",IF(L179&lt;Законод!$C$23,0,(IF(AND(L179&gt;=Законод!$H$23,L179&lt;=Законод!$H$24),L179-Законод!$G$24,IF('01_Доходи'!L179&gt;=Законод!$I$23,Законод!$H$25,0)))),IF(B175="Лікар-педіатр",IF(L179&lt;Законод!$C$19,0,(IF(AND(L179&gt;=Законод!$H$19,L179&lt;=Законод!$H$20),L179-Законод!$G$20,IF('01_Доходи'!L179&gt;=Законод!$I$19,Законод!$H$21,0)))),IF(B175="Лікар-терапевт",IF(L179&lt;Законод!$C$27,0,(IF(AND(L179&gt;=Законод!$H$27,L179&lt;=Законод!$H$28),L179-Законод!$G$28,IF(L179&gt;=Законод!$I$27,Законод!$H$29,0)))),0)))</f>
        <v>0</v>
      </c>
      <c r="M184" s="770"/>
      <c r="N184" s="750" t="s">
        <v>157</v>
      </c>
      <c r="O184" s="751"/>
      <c r="P184" s="751"/>
      <c r="Q184" s="751"/>
      <c r="R184" s="752"/>
      <c r="S184" s="171">
        <f>IF(B175="Лікар загальної практики - сімейний лікар",IF(S179&lt;Законод!$C$23,0,(IF(AND(S179&gt;=Законод!$H$23,S179&lt;=Законод!$H$24),S179-Законод!$G$24,IF('01_Доходи'!S179&gt;=Законод!$I$23,Законод!$H$25,0)))),IF(B175="Лікар-педіатр",IF(S179&lt;Законод!$C$19,0,(IF(AND(S179&gt;=Законод!$H$19,S179&lt;=Законод!$H$20),S179-Законод!$G$20,IF('01_Доходи'!S179&gt;=Законод!$I$19,Законод!$H$21,0)))),IF(B175="Лікар-терапевт",IF(S179&lt;Законод!$C$27,0,(IF(AND(S179&gt;=Законод!$H$27,S179&lt;=Законод!$H$28),S179-Законод!$G$28,IF(S179&gt;=Законод!$I$27,Законод!$H$29,0)))),0)))</f>
        <v>0</v>
      </c>
      <c r="T184" s="770"/>
      <c r="U184" s="750" t="s">
        <v>157</v>
      </c>
      <c r="V184" s="751"/>
      <c r="W184" s="751"/>
      <c r="X184" s="751"/>
      <c r="Y184" s="752"/>
      <c r="Z184" s="171">
        <f>IF(B175="Лікар загальної практики - сімейний лікар",IF(Z179&lt;Законод!$C$23,0,(IF(AND(Z179&gt;=Законод!$H$23,Z179&lt;=Законод!$H$24),Z179-Законод!$G$24,IF('01_Доходи'!Z179&gt;=Законод!$I$23,Законод!$H$25,0)))),IF(B175="Лікар-педіатр",IF(Z179&lt;Законод!$C$19,0,(IF(AND(Z179&gt;=Законод!$H$19,Z179&lt;=Законод!$H$20),Z179-Законод!$G$20,IF('01_Доходи'!Z179&gt;=Законод!$I$19,Законод!$H$21,0)))),IF(B175="Лікар-терапевт",IF(Z179&lt;Законод!$C$27,0,(IF(AND(Z179&gt;=Законод!$H$27,Z179&lt;=Законод!$H$28),Z179-Законод!$G$28,IF(Z179&gt;=Законод!$I$27,Законод!$H$29,0)))),0)))</f>
        <v>0</v>
      </c>
      <c r="AA184" s="770"/>
      <c r="AB184" s="750" t="s">
        <v>157</v>
      </c>
      <c r="AC184" s="751"/>
      <c r="AD184" s="751"/>
      <c r="AE184" s="751"/>
      <c r="AF184" s="752"/>
      <c r="AG184" s="171">
        <f>IF(B175="Лікар загальної практики - сімейний лікар",IF(AG179&lt;Законод!$C$23,0,(IF(AND(AG179&gt;=Законод!$H$23,AG179&lt;=Законод!$H$24),AG179-Законод!$G$24,IF('01_Доходи'!AG179&gt;=Законод!$I$23,Законод!$H$25,0)))),IF(B175="Лікар-педіатр",IF(AG179&lt;Законод!$C$19,0,(IF(AND(AG179&gt;=Законод!$H$19,AG179&lt;=Законод!$H$20),AG179-Законод!$G$20,IF('01_Доходи'!AG179&gt;=Законод!$I$19,Законод!$H$21,0)))),IF(B175="Лікар-терапевт",IF(AG179&lt;Законод!$C$27,0,(IF(AND(AG179&gt;=Законод!$H$27,AG179&lt;=Законод!$H$28),AG179-Законод!$G$28,IF(AG179&gt;=Законод!$I$27,Законод!$H$29,0)))),0)))</f>
        <v>0</v>
      </c>
      <c r="AH184" s="773"/>
      <c r="AI184" s="176"/>
      <c r="AJ184" s="764"/>
      <c r="AK184" s="767"/>
      <c r="AL184" s="767"/>
      <c r="AM184" s="799"/>
      <c r="AN184" s="544">
        <f>IF(B175="Лікар загальної практики - сімейний лікар",L184*Законод!$H$30,IF(B175="Лікар-педіатр",L184*Законод!$H$30,IF(B175="Лікар-терапевт",L184*Законод!$H$30,0)))</f>
        <v>0</v>
      </c>
      <c r="AO184" s="544">
        <f>IF(B175="Лікар загальної практики - сімейний лікар",S184*Законод!$H$47,IF(B175="Лікар-педіатр",S184*Законод!$H$47,IF(B175="Лікар-терапевт",S184*Законод!$H$47,0)))</f>
        <v>0</v>
      </c>
      <c r="AP184" s="544">
        <f>IF(B175="Лікар загальної практики - сімейний лікар",Z184*Законод!$H$64,IF(B175="Лікар-педіатр",Z184*Законод!$H$64,IF(B175="Лікар-терапевт",Z184*Законод!$H$64,0)))</f>
        <v>0</v>
      </c>
      <c r="AQ184" s="544">
        <f>IF(B175="Лікар загальної практики - сімейний лікар",AG184*Законод!$H$81,IF(B175="Лікар-педіатр",AG184*Законод!$H$81,IF(B175="Лікар-терапевт",AG184*Законод!$H$81,0)))</f>
        <v>0</v>
      </c>
      <c r="AR184" s="185">
        <f>SUM(AN184:AQ184)</f>
        <v>0</v>
      </c>
    </row>
    <row r="185" spans="1:44" s="166" customFormat="1" ht="27.6" customHeight="1" x14ac:dyDescent="0.3">
      <c r="A185" s="172"/>
      <c r="B185" s="781"/>
      <c r="C185" s="784"/>
      <c r="D185" s="787"/>
      <c r="E185" s="790"/>
      <c r="F185" s="186" t="str">
        <f>IF(B175="Лікар-педіатр",Законод!$I$18,IF(B175="Лікар загальної практики - сімейний лікар",Законод!$I$22,IF(B175="Лікар-терапевт",Законод!$I$26,"х")))</f>
        <v>х</v>
      </c>
      <c r="G185" s="750" t="s">
        <v>157</v>
      </c>
      <c r="H185" s="751"/>
      <c r="I185" s="751"/>
      <c r="J185" s="751"/>
      <c r="K185" s="752"/>
      <c r="L185" s="171">
        <f>IF(B175="Лікар загальної практики - сімейний лікар",IF(L179&lt;Законод!$C$23,0,(IF(AND(L179&gt;=Законод!$I$23,L179&lt;=Законод!$I$24),L179-Законод!$H$24,IF('01_Доходи'!L179&gt;=Законод!$I$23,Законод!$I$25,0)))),IF(B175="Лікар-педіатр",IF(L179&lt;Законод!$C$19,0,(IF(AND(L179&gt;=Законод!$I$19,L179&lt;=Законод!$I$20),L179-Законод!$H$20,IF('01_Доходи'!L179&gt;=Законод!$I$19,Законод!$H$21,0)))),IF(B175="Лікар-терапевт",IF(L179&lt;Законод!$C$27,0,(IF(AND(L179&gt;=Законод!$I$27,L179&lt;=Законод!$I$28),L179-Законод!$H$28,IF('01_Доходи'!L179&gt;=Законод!$I$27,Законод!$H$29,0)))),0)))</f>
        <v>0</v>
      </c>
      <c r="M185" s="770"/>
      <c r="N185" s="750" t="s">
        <v>157</v>
      </c>
      <c r="O185" s="751"/>
      <c r="P185" s="751"/>
      <c r="Q185" s="751"/>
      <c r="R185" s="752"/>
      <c r="S185" s="171">
        <f>IF(B175="Лікар загальної практики - сімейний лікар",IF(S179&lt;Законод!$C$23,0,(IF(AND(S179&gt;=Законод!$I$23,S179&lt;=Законод!$I$24),S179-Законод!$H$24,IF('01_Доходи'!S179&gt;=Законод!$I$23,Законод!$I$25,0)))),IF(B175="Лікар-педіатр",IF(S179&lt;Законод!$C$19,0,(IF(AND(S179&gt;=Законод!$I$19,S179&lt;=Законод!$I$20),S179-Законод!$H$20,IF('01_Доходи'!S179&gt;=Законод!$I$19,Законод!$H$21,0)))),IF(B175="Лікар-терапевт",IF(S179&lt;Законод!$C$27,0,(IF(AND(S179&gt;=Законод!$I$27,S179&lt;=Законод!$I$28),S179-Законод!$H$28,IF('01_Доходи'!S179&gt;=Законод!$I$27,Законод!$H$29,0)))),0)))</f>
        <v>0</v>
      </c>
      <c r="T185" s="770"/>
      <c r="U185" s="750" t="s">
        <v>157</v>
      </c>
      <c r="V185" s="751"/>
      <c r="W185" s="751"/>
      <c r="X185" s="751"/>
      <c r="Y185" s="752"/>
      <c r="Z185" s="171">
        <f>IF(B175="Лікар загальної практики - сімейний лікар",IF(Z179&lt;Законод!$C$23,0,(IF(AND(Z179&gt;=Законод!$I$23,Z179&lt;=Законод!$I$24),Z179-Законод!$H$24,IF('01_Доходи'!Z179&gt;=Законод!$I$23,Законод!$I$25,0)))),IF(B175="Лікар-педіатр",IF(Z179&lt;Законод!$C$19,0,(IF(AND(Z179&gt;=Законод!$I$19,Z179&lt;=Законод!$I$20),Z179-Законод!$H$20,IF('01_Доходи'!Z179&gt;=Законод!$I$19,Законод!$H$21,0)))),IF(B175="Лікар-терапевт",IF(Z179&lt;Законод!$C$27,0,(IF(AND(Z179&gt;=Законод!$I$27,Z179&lt;=Законод!$I$28),Z179-Законод!$H$28,IF('01_Доходи'!Z179&gt;=Законод!$I$27,Законод!$H$29,0)))),0)))</f>
        <v>0</v>
      </c>
      <c r="AA185" s="770"/>
      <c r="AB185" s="750" t="s">
        <v>157</v>
      </c>
      <c r="AC185" s="751"/>
      <c r="AD185" s="751"/>
      <c r="AE185" s="751"/>
      <c r="AF185" s="752"/>
      <c r="AG185" s="171">
        <f>IF(B175="Лікар загальної практики - сімейний лікар",IF(AG179&lt;Законод!$C$23,0,(IF(AND(AG179&gt;=Законод!$I$23,AG179&lt;=Законод!$I$24),AG179-Законод!$H$24,IF('01_Доходи'!AG179&gt;=Законод!$I$23,Законод!$I$25,0)))),IF(B175="Лікар-педіатр",IF(AG179&lt;Законод!$C$19,0,(IF(AND(AG179&gt;=Законод!$I$19,AG179&lt;=Законод!$I$20),AG179-Законод!$H$20,IF('01_Доходи'!AG179&gt;=Законод!$I$19,Законод!$H$21,0)))),IF(B175="Лікар-терапевт",IF(AG179&lt;Законод!$C$27,0,(IF(AND(AG179&gt;=Законод!$I$27,AG179&lt;=Законод!$I$28),AG179-Законод!$H$28,IF('01_Доходи'!AG179&gt;=Законод!$I$27,Законод!$H$29,0)))),0)))</f>
        <v>0</v>
      </c>
      <c r="AH185" s="773"/>
      <c r="AI185" s="176"/>
      <c r="AJ185" s="764"/>
      <c r="AK185" s="767"/>
      <c r="AL185" s="767"/>
      <c r="AM185" s="799"/>
      <c r="AN185" s="544">
        <f>IF(B175="Лікар загальної практики - сімейний лікар",L185*Законод!$I$30,IF(B175="Лікар-педіатр",L185*Законод!$I$30,IF(B175="Лікар-терапевт",L185*Законод!$I$30,0)))</f>
        <v>0</v>
      </c>
      <c r="AO185" s="544">
        <f>IF(B175="Лікар загальної практики - сімейний лікар",S185*Законод!$I$47,IF(B175="Лікар-педіатр",S185*Законод!$I$47,IF(B175="Лікар-терапевт",S185*Законод!$I$47,0)))</f>
        <v>0</v>
      </c>
      <c r="AP185" s="544">
        <f>IF(B175="Лікар загальної практики - сімейний лікар",Z185*Законод!$I$64,IF(B175="Лікар-педіатр",Z185*Законод!$I$64,IF(B175="Лікар-терапевт",Z185*Законод!$I$64,0)))</f>
        <v>0</v>
      </c>
      <c r="AQ185" s="544">
        <f>IF(B175="Лікар загальної практики - сімейний лікар",AG185*Законод!$I$81,IF(B175="Лікар-педіатр",AG185*Законод!$I$81,IF(B175="Лікар-терапевт",AG185*Законод!$I$81,0)))</f>
        <v>0</v>
      </c>
      <c r="AR185" s="185">
        <f>SUM(AN185:AQ185)</f>
        <v>0</v>
      </c>
    </row>
    <row r="186" spans="1:44" s="67" customFormat="1" ht="28.15" customHeight="1" thickBot="1" x14ac:dyDescent="0.3">
      <c r="A186" s="187"/>
      <c r="B186" s="782"/>
      <c r="C186" s="785"/>
      <c r="D186" s="788"/>
      <c r="E186" s="791"/>
      <c r="F186" s="660" t="str">
        <f>IF(B175="Лікар-педіатр",Законод!$J$18,IF(B175="Лікар загальної практики - сімейний лікар",Законод!$J$22,IF(B175="Лікар-терапевт",Законод!$J$22,"х")))</f>
        <v>х</v>
      </c>
      <c r="G186" s="747" t="s">
        <v>157</v>
      </c>
      <c r="H186" s="748"/>
      <c r="I186" s="748"/>
      <c r="J186" s="748"/>
      <c r="K186" s="749"/>
      <c r="L186" s="171">
        <f>IF(B175="Лікар загальної практики - сімейний лікар",IF(L179&gt;=Законод!$J$23,'01_Доходи'!L179-('01_Доходи'!L180+'01_Доходи'!L181+'01_Доходи'!L182+'01_Доходи'!L183+'01_Доходи'!L184+'01_Доходи'!L185),0),IF(B175="Лікар-педіатр",IF(L179&gt;=Законод!$J$19,'01_Доходи'!L179-('01_Доходи'!L180+'01_Доходи'!L181+'01_Доходи'!L182+'01_Доходи'!L183+'01_Доходи'!L184+'01_Доходи'!L185),0),IF(B175="Лікар-терапевт",IF('01_Доходи'!L179&gt;=Законод!$J$27,L179-Законод!$I$28,0),0)))</f>
        <v>0</v>
      </c>
      <c r="M186" s="771"/>
      <c r="N186" s="747" t="s">
        <v>157</v>
      </c>
      <c r="O186" s="748"/>
      <c r="P186" s="748"/>
      <c r="Q186" s="748"/>
      <c r="R186" s="749"/>
      <c r="S186" s="171">
        <f>IF(B175="Лікар загальної практики - сімейний лікар",IF(S179&gt;=Законод!$J$23,'01_Доходи'!S179-('01_Доходи'!S180+'01_Доходи'!S181+'01_Доходи'!S182+'01_Доходи'!S183+'01_Доходи'!S184+'01_Доходи'!S185),0),IF(B175="Лікар-педіатр",IF(S179&gt;=Законод!$J$19,'01_Доходи'!S179-('01_Доходи'!S180+'01_Доходи'!S181+'01_Доходи'!S182+'01_Доходи'!S183+'01_Доходи'!S184+'01_Доходи'!S185),0),IF(B175="Лікар-терапевт",IF('01_Доходи'!S179&gt;=Законод!$J$27,S179-Законод!$I$28,0),0)))</f>
        <v>0</v>
      </c>
      <c r="T186" s="771"/>
      <c r="U186" s="747" t="s">
        <v>157</v>
      </c>
      <c r="V186" s="748"/>
      <c r="W186" s="748"/>
      <c r="X186" s="748"/>
      <c r="Y186" s="749"/>
      <c r="Z186" s="171">
        <f>IF(B175="Лікар загальної практики - сімейний лікар",IF(Z179&gt;=Законод!$J$23,'01_Доходи'!Z179-('01_Доходи'!Z180+'01_Доходи'!Z181+'01_Доходи'!Z182+'01_Доходи'!Z183+'01_Доходи'!Z184+'01_Доходи'!Z185),0),IF(B175="Лікар-педіатр",IF(Z179&gt;=Законод!$J$19,'01_Доходи'!Z179-('01_Доходи'!Z180+'01_Доходи'!Z181+'01_Доходи'!Z182+'01_Доходи'!Z183+'01_Доходи'!Z184+'01_Доходи'!Z185),0),IF(B175="Лікар-терапевт",IF('01_Доходи'!Z179&gt;=Законод!$J$27,Z179-Законод!$I$28,0),0)))</f>
        <v>0</v>
      </c>
      <c r="AA186" s="771"/>
      <c r="AB186" s="747" t="s">
        <v>157</v>
      </c>
      <c r="AC186" s="748"/>
      <c r="AD186" s="748"/>
      <c r="AE186" s="748"/>
      <c r="AF186" s="749"/>
      <c r="AG186" s="171">
        <f>IF(B175="Лікар загальної практики - сімейний лікар",IF(AG179&gt;=Законод!$J$23,'01_Доходи'!AG179-('01_Доходи'!AG180+'01_Доходи'!AG181+'01_Доходи'!AG182+'01_Доходи'!AG183+'01_Доходи'!AG184+'01_Доходи'!AG185),0),IF(B175="Лікар-педіатр",IF(AG179&gt;=Законод!$J$19,'01_Доходи'!AG179-('01_Доходи'!AG180+'01_Доходи'!AG181+'01_Доходи'!AG182+'01_Доходи'!AG183+'01_Доходи'!AG184+'01_Доходи'!AG185),0),IF(B175="Лікар-терапевт",IF('01_Доходи'!AG179&gt;=Законод!$J$27,AG179-Законод!$I$28,0),0)))</f>
        <v>0</v>
      </c>
      <c r="AH186" s="774"/>
      <c r="AI186" s="188"/>
      <c r="AJ186" s="765"/>
      <c r="AK186" s="768"/>
      <c r="AL186" s="768"/>
      <c r="AM186" s="800"/>
      <c r="AN186" s="661">
        <f>IF(B175="Лікар загальної практики - сімейний лікар",L186*Законод!$J$30,IF(B175="Лікар-педіатр",L186*Законод!$J$30,IF(B175="Лікар-терапевт",L186*Законод!$J$30,0)))</f>
        <v>0</v>
      </c>
      <c r="AO186" s="661">
        <f>IF(B175="Лікар загальної практики - сімейний лікар",S186*Законод!$J$47,IF(B175="Лікар-педіатр",S186*Законод!$J$47,IF(B175="Лікар-терапевт",S186*Законод!$J$47,0)))</f>
        <v>0</v>
      </c>
      <c r="AP186" s="661">
        <f>IF(B175="Лікар загальної практики - сімейний лікар",S186*Законод!$J$64,IF(B175="Лікар-педіатр",S186*Законод!$J$64,IF(B175="Лікар-терапевт",S186*Законод!$J$64,0)))</f>
        <v>0</v>
      </c>
      <c r="AQ186" s="661">
        <f>IF(B175="Лікар загальної практики - сімейний лікар",AG186*Законод!$J$81,IF(B175="Лікар-педіатр",AG186*Законод!$J$81,IF(B175="Лікар-терапевт",AG186*Законод!$J$81,0)))</f>
        <v>0</v>
      </c>
      <c r="AR186" s="662">
        <f t="shared" ref="AR186" si="23">SUM(AN186:AQ186)</f>
        <v>0</v>
      </c>
    </row>
    <row r="187" spans="1:44" s="103" customFormat="1" ht="31.15" customHeight="1" thickBot="1" x14ac:dyDescent="0.3">
      <c r="A187" s="206"/>
      <c r="B187" s="207"/>
      <c r="C187" s="207"/>
      <c r="D187" s="207"/>
      <c r="E187" s="207"/>
      <c r="F187" s="208"/>
      <c r="G187" s="209"/>
      <c r="H187" s="209"/>
      <c r="I187" s="210"/>
      <c r="J187" s="210"/>
      <c r="K187" s="210"/>
      <c r="L187" s="211"/>
      <c r="M187" s="210"/>
      <c r="N187" s="210"/>
      <c r="O187" s="210"/>
      <c r="P187" s="210"/>
      <c r="Q187" s="210"/>
      <c r="R187" s="210"/>
      <c r="S187" s="211"/>
      <c r="T187" s="210"/>
      <c r="U187" s="210"/>
      <c r="V187" s="210"/>
      <c r="W187" s="210"/>
      <c r="X187" s="210"/>
      <c r="Y187" s="210"/>
      <c r="Z187" s="211"/>
      <c r="AA187" s="210"/>
      <c r="AB187" s="210"/>
      <c r="AC187" s="210"/>
      <c r="AD187" s="210"/>
      <c r="AE187" s="210"/>
      <c r="AF187" s="210"/>
      <c r="AG187" s="211"/>
      <c r="AH187" s="210"/>
      <c r="AI187" s="210"/>
      <c r="AJ187" s="210"/>
      <c r="AK187" s="210"/>
      <c r="AL187" s="210"/>
      <c r="AM187" s="212"/>
      <c r="AN187" s="210"/>
      <c r="AO187" s="210"/>
      <c r="AP187" s="210"/>
      <c r="AQ187" s="210"/>
      <c r="AR187" s="213"/>
    </row>
    <row r="188" spans="1:44" s="67" customFormat="1" ht="31.9" customHeight="1" x14ac:dyDescent="0.25">
      <c r="A188" s="169">
        <f>A175+1</f>
        <v>13</v>
      </c>
      <c r="B188" s="780"/>
      <c r="C188" s="783"/>
      <c r="D188" s="786"/>
      <c r="E188" s="789"/>
      <c r="F188" s="170" t="s">
        <v>431</v>
      </c>
      <c r="G188" s="171">
        <f>IFERROR(IF(B188="Лікар-педіатр",G190/L190*L188,IF(B188="Лікар-терапевт","х",IF(B188="Лікар загальної практики - сімейний лікар",G190/L190*L188,0))),0)</f>
        <v>0</v>
      </c>
      <c r="H188" s="171">
        <f>IFERROR(IF(B188="Лікар-педіатр",H190/L190*L188,IF(B188="Лікар-терапевт","х",IF(B188="Лікар загальної практики - сімейний лікар",H190/L190*L188,0))),0)</f>
        <v>0</v>
      </c>
      <c r="I188" s="171">
        <f>IFERROR(IF(B188="Лікар-педіатр","x",IF(B188="Лікар-терапевт",I190/L190*L188,IF(B188="Лікар загальної практики - сімейний лікар",I190/L190*L188,0))),0)</f>
        <v>0</v>
      </c>
      <c r="J188" s="171">
        <f>IFERROR(IF(B188="Лікар-педіатр","x",IF(B188="Лікар-терапевт",J190/L190*L188,IF(B188="Лікар загальної практики - сімейний лікар",J190/L190*L188,0))),0)</f>
        <v>0</v>
      </c>
      <c r="K188" s="171">
        <f>IFERROR(IF(B188="Лікар-педіатр","x",IF(B188="Лікар-терапевт",K191*L188,IF(B188="Лікар загальної практики - сімейний лікар",K191*L188,0))),0)</f>
        <v>0</v>
      </c>
      <c r="L188" s="472"/>
      <c r="M188" s="769"/>
      <c r="N188" s="171">
        <f>IFERROR(IF(B188="Лікар-педіатр",N190/S190*S188,IF(B188="Лікар-терапевт","х",IF(B188="Лікар загальної практики - сімейний лікар",N190/S190*S188,0))),0)</f>
        <v>0</v>
      </c>
      <c r="O188" s="171">
        <f>IFERROR(IF(B188="Лікар-педіатр",O190/S190*S188,IF(B188="Лікар-терапевт","х",IF(B188="Лікар загальної практики - сімейний лікар",O190/S190*S188,0))),0)</f>
        <v>0</v>
      </c>
      <c r="P188" s="171">
        <f>IFERROR(IF(B188="Лікар-педіатр","x",IF(B188="Лікар-терапевт",P190/S190*S188,IF(B188="Лікар загальної практики - сімейний лікар",P190/S190*S188,0))),0)</f>
        <v>0</v>
      </c>
      <c r="Q188" s="171">
        <f>IFERROR(IF(B188="Лікар-педіатр","x",IF(B188="Лікар-терапевт",Q190/S190*S188,IF(B188="Лікар загальної практики - сімейний лікар",Q190/S190*S188,0))),0)</f>
        <v>0</v>
      </c>
      <c r="R188" s="171">
        <f>IFERROR(IF(B188="Лікар-педіатр","x",IF(B188="Лікар-терапевт",R191*S188,IF(B188="Лікар загальної практики - сімейний лікар",R191*S188,0))),0)</f>
        <v>0</v>
      </c>
      <c r="S188" s="472"/>
      <c r="T188" s="769"/>
      <c r="U188" s="171">
        <f>IFERROR(IF(B188="Лікар-педіатр",U190/Z190*Z188,IF(B188="Лікар-терапевт","х",IF(B188="Лікар загальної практики - сімейний лікар",U190/Z190*Z188,0))),0)</f>
        <v>0</v>
      </c>
      <c r="V188" s="171">
        <f>IFERROR(IF(B188="Лікар-педіатр",V190/Z190*Z188,IF(B188="Лікар-терапевт","х",IF(B188="Лікар загальної практики - сімейний лікар",V190/Z190*Z188,0))),0)</f>
        <v>0</v>
      </c>
      <c r="W188" s="171">
        <f>IFERROR(IF(B188="Лікар-педіатр","x",IF(B188="Лікар-терапевт",W190/Z190*Z188,IF(B188="Лікар загальної практики - сімейний лікар",W190/Z190*Z188,0))),0)</f>
        <v>0</v>
      </c>
      <c r="X188" s="171">
        <f>IFERROR(IF(B188="Лікар-педіатр","x",IF(B188="Лікар-терапевт",X190/Z190*Z188,IF(B188="Лікар загальної практики - сімейний лікар",X190/Z190*Z188,0))),0)</f>
        <v>0</v>
      </c>
      <c r="Y188" s="171">
        <f>IFERROR(IF(B188="Лікар-педіатр","x",IF(B188="Лікар-терапевт",Y191*Z188,IF(B188="Лікар загальної практики - сімейний лікар",Y191*Z188,0))),0)</f>
        <v>0</v>
      </c>
      <c r="Z188" s="472"/>
      <c r="AA188" s="769"/>
      <c r="AB188" s="171">
        <f>IFERROR(IF(B188="Лікар-педіатр",AB190/AG190*AG188,IF(B188="Лікар-терапевт","х",IF(B188="Лікар загальної практики - сімейний лікар",AB190/AG190*AG188,0))),0)</f>
        <v>0</v>
      </c>
      <c r="AC188" s="171">
        <f>IFERROR(IF(B188="Лікар-педіатр",AC190/AG190*AG188,IF(B188="Лікар-терапевт","х",IF(B188="Лікар загальної практики - сімейний лікар",AC190/AG190*AG188,0))),0)</f>
        <v>0</v>
      </c>
      <c r="AD188" s="171">
        <f>IFERROR(IF(B188="Лікар-педіатр","x",IF(B188="Лікар-терапевт",AD190/AG190*AG188,IF(B188="Лікар загальної практики - сімейний лікар",AD190/AG190*AG188,0))),0)</f>
        <v>0</v>
      </c>
      <c r="AE188" s="171">
        <f>IFERROR(IF(B188="Лікар-педіатр","x",IF(B188="Лікар-терапевт",AE190/AG190*AG188,IF(B188="Лікар загальної практики - сімейний лікар",AE190/AG190*AG188,0))),0)</f>
        <v>0</v>
      </c>
      <c r="AF188" s="171">
        <f>IFERROR(IF(B188="Лікар-педіатр","x",IF(B188="Лікар-терапевт",AF191*AG188,IF(B188="Лікар загальної практики - сімейний лікар",AF191*AG188,0))),0)</f>
        <v>0</v>
      </c>
      <c r="AG188" s="472"/>
      <c r="AH188" s="772"/>
      <c r="AI188" s="461">
        <f>A188</f>
        <v>13</v>
      </c>
      <c r="AJ188" s="763">
        <f>B188</f>
        <v>0</v>
      </c>
      <c r="AK188" s="766">
        <f>C188</f>
        <v>0</v>
      </c>
      <c r="AL188" s="766">
        <f>D188</f>
        <v>0</v>
      </c>
      <c r="AM188" s="753" t="s">
        <v>566</v>
      </c>
      <c r="AN188" s="792">
        <f>SUM(AN193:AN199)</f>
        <v>0</v>
      </c>
      <c r="AO188" s="792">
        <f>SUM(AO193:AO199)</f>
        <v>0</v>
      </c>
      <c r="AP188" s="792">
        <f>SUM(AP193:AP199)</f>
        <v>0</v>
      </c>
      <c r="AQ188" s="792">
        <f>SUM(AQ193:AQ199)</f>
        <v>0</v>
      </c>
      <c r="AR188" s="795">
        <f>SUM(AN188:AQ192)</f>
        <v>0</v>
      </c>
    </row>
    <row r="189" spans="1:44" s="67" customFormat="1" ht="45" customHeight="1" x14ac:dyDescent="0.25">
      <c r="A189" s="172"/>
      <c r="B189" s="781"/>
      <c r="C189" s="784"/>
      <c r="D189" s="787"/>
      <c r="E189" s="790"/>
      <c r="F189" s="170" t="s">
        <v>432</v>
      </c>
      <c r="G189" s="171">
        <f>IFERROR(IF(B188="Лікар-педіатр",G191*L189,IF(B188="Лікар-терапевт","х",IF(B188="Лікар загальної практики - сімейний лікар",G191*L189,0))),0)</f>
        <v>0</v>
      </c>
      <c r="H189" s="171">
        <f>IFERROR(IF(B188="Лікар-педіатр",H191*L189,IF(B188="Лікар-терапевт","х",IF(B188="Лікар загальної практики - сімейний лікар",H191*L189,0))),0)</f>
        <v>0</v>
      </c>
      <c r="I189" s="171">
        <f>IFERROR(IF(B188="Лікар-педіатр","x",IF(B188="Лікар-терапевт",I191*L189,IF(B188="Лікар загальної практики - сімейний лікар",I191*L189,0))),0)</f>
        <v>0</v>
      </c>
      <c r="J189" s="171">
        <f>IFERROR(IF(B188="Лікар-педіатр","x",IF(B188="Лікар-терапевт",J191*L189,IF(B188="Лікар загальної практики - сімейний лікар",J191*L189,0))),0)</f>
        <v>0</v>
      </c>
      <c r="K189" s="171">
        <f>IFERROR(IF(B188="Лікар-педіатр","x",IF(B188="Лікар-терапевт",K191*L189,IF(B188="Лікар загальної практики - сімейний лікар",K191*L189,0))),0)</f>
        <v>0</v>
      </c>
      <c r="L189" s="472"/>
      <c r="M189" s="770"/>
      <c r="N189" s="171">
        <f>IFERROR(IF(B188="Лікар-педіатр",N191*S189,IF(B188="Лікар-терапевт","х",IF(B188="Лікар загальної практики - сімейний лікар",N191*S189,0))),0)</f>
        <v>0</v>
      </c>
      <c r="O189" s="171">
        <f>IFERROR(IF(B188="Лікар-педіатр",O191*S189,IF(B188="Лікар-терапевт","х",IF(B188="Лікар загальної практики - сімейний лікар",O191*S189,0))),0)</f>
        <v>0</v>
      </c>
      <c r="P189" s="171">
        <f>IFERROR(IF(B188="Лікар-педіатр","x",IF(B188="Лікар-терапевт",P191*S189,IF(B188="Лікар загальної практики - сімейний лікар",P191*S189,0))),0)</f>
        <v>0</v>
      </c>
      <c r="Q189" s="171">
        <f>IFERROR(IF(B188="Лікар-педіатр","x",IF(B188="Лікар-терапевт",Q191*S189,IF(B188="Лікар загальної практики - сімейний лікар",Q191*S189,0))),0)</f>
        <v>0</v>
      </c>
      <c r="R189" s="171">
        <f>IFERROR(IF(B188="Лікар-педіатр","x",IF(B188="Лікар-терапевт",R191*S189,IF(B188="Лікар загальної практики - сімейний лікар",R191*S189,0))),0)</f>
        <v>0</v>
      </c>
      <c r="S189" s="472"/>
      <c r="T189" s="770"/>
      <c r="U189" s="171">
        <f>IFERROR(IF(B188="Лікар-педіатр",U191*Z189,IF(B188="Лікар-терапевт","х",IF(B188="Лікар загальної практики - сімейний лікар",U191*Z189,0))),0)</f>
        <v>0</v>
      </c>
      <c r="V189" s="171">
        <f>IFERROR(IF(B188="Лікар-педіатр",V191*Z189,IF(B188="Лікар-терапевт","х",IF(B188="Лікар загальної практики - сімейний лікар",V191*Z189,0))),0)</f>
        <v>0</v>
      </c>
      <c r="W189" s="171">
        <f>IFERROR(IF(B188="Лікар-педіатр","x",IF(B188="Лікар-терапевт",W191*Z189,IF(B188="Лікар загальної практики - сімейний лікар",W191*Z189,0))),0)</f>
        <v>0</v>
      </c>
      <c r="X189" s="171">
        <f>IFERROR(IF(B188="Лікар-педіатр","x",IF(B188="Лікар-терапевт",X191*Z189,IF(B188="Лікар загальної практики - сімейний лікар",X191*Z189,0))),0)</f>
        <v>0</v>
      </c>
      <c r="Y189" s="171">
        <f>IFERROR(IF(B188="Лікар-педіатр","x",IF(B188="Лікар-терапевт",Y191*Z189,IF(B188="Лікар загальної практики - сімейний лікар",Y191*Z189,0))),0)</f>
        <v>0</v>
      </c>
      <c r="Z189" s="472"/>
      <c r="AA189" s="770"/>
      <c r="AB189" s="171">
        <f>IFERROR(IF(B188="Лікар-педіатр",AB191*AG189,IF(B188="Лікар-терапевт","х",IF(B188="Лікар загальної практики - сімейний лікар",AB191*AG189,0))),0)</f>
        <v>0</v>
      </c>
      <c r="AC189" s="171">
        <f>IFERROR(IF(B188="Лікар-педіатр",AC191*AG189,IF(B188="Лікар-терапевт","х",IF(B188="Лікар загальної практики - сімейний лікар",AC191*AG189,0))),0)</f>
        <v>0</v>
      </c>
      <c r="AD189" s="171">
        <f>IFERROR(IF(B188="Лікар-педіатр","x",IF(B188="Лікар-терапевт",AD191*AG189,IF(B188="Лікар загальної практики - сімейний лікар",AD191*AG189,0))),0)</f>
        <v>0</v>
      </c>
      <c r="AE189" s="171">
        <f>IFERROR(IF(B188="Лікар-педіатр","x",IF(B188="Лікар-терапевт",AE191*AG189,IF(B188="Лікар загальної практики - сімейний лікар",AE191*AG189,0))),0)</f>
        <v>0</v>
      </c>
      <c r="AF189" s="171">
        <f>IFERROR(IF(B188="Лікар-педіатр","x",IF(B188="Лікар-терапевт",AF191*AG189,IF(B188="Лікар загальної практики - сімейний лікар",AF191*AG189,0))),0)</f>
        <v>0</v>
      </c>
      <c r="AG189" s="472"/>
      <c r="AH189" s="773"/>
      <c r="AI189" s="173"/>
      <c r="AJ189" s="764"/>
      <c r="AK189" s="767"/>
      <c r="AL189" s="767"/>
      <c r="AM189" s="754"/>
      <c r="AN189" s="793"/>
      <c r="AO189" s="793"/>
      <c r="AP189" s="793"/>
      <c r="AQ189" s="793"/>
      <c r="AR189" s="796"/>
    </row>
    <row r="190" spans="1:44" s="67" customFormat="1" ht="18" customHeight="1" x14ac:dyDescent="0.25">
      <c r="A190" s="205"/>
      <c r="B190" s="781"/>
      <c r="C190" s="784"/>
      <c r="D190" s="787"/>
      <c r="E190" s="790"/>
      <c r="F190" s="170" t="s">
        <v>433</v>
      </c>
      <c r="G190" s="174">
        <f>IF(B188="Лікар загальної практики - сімейний лікар"," ",IF(B188="Лікар-педіатр"," ",IF(B188="Лікар-терапевт","х",0)))</f>
        <v>0</v>
      </c>
      <c r="H190" s="174">
        <f>IF(B188="Лікар загальної практики - сімейний лікар"," ",IF(B188="Лікар-педіатр"," ",IF(B188="Лікар-терапевт","х",0)))</f>
        <v>0</v>
      </c>
      <c r="I190" s="174">
        <f>IF(B188="Лікар загальної практики - сімейний лікар"," ",IF(B188="Лікар-педіатр","х",IF(B188="Лікар-терапевт"," ",0)))</f>
        <v>0</v>
      </c>
      <c r="J190" s="174">
        <f>IF(B188="Лікар загальної практики - сімейний лікар"," ",IF(B188="Лікар-педіатр","х",IF(B188="Лікар-терапевт"," ",0)))</f>
        <v>0</v>
      </c>
      <c r="K190" s="174">
        <f>IF(B188="Лікар загальної практики - сімейний лікар"," ",IF(B188="Лікар-педіатр","х",IF(B188="Лікар-терапевт"," ",0)))</f>
        <v>0</v>
      </c>
      <c r="L190" s="175">
        <f>SUM(G190:K190)</f>
        <v>0</v>
      </c>
      <c r="M190" s="770"/>
      <c r="N190" s="174">
        <f>IF(B188="Лікар загальної практики - сімейний лікар"," ",IF(B188="Лікар-педіатр"," ",IF(B188="Лікар-терапевт","х",0)))</f>
        <v>0</v>
      </c>
      <c r="O190" s="174">
        <f>IF(B188="Лікар загальної практики - сімейний лікар"," ",IF(B188="Лікар-педіатр"," ",IF(B188="Лікар-терапевт","х",0)))</f>
        <v>0</v>
      </c>
      <c r="P190" s="174">
        <f>IF(B188="Лікар загальної практики - сімейний лікар"," ",IF(B188="Лікар-педіатр","х",IF(B188="Лікар-терапевт"," ",0)))</f>
        <v>0</v>
      </c>
      <c r="Q190" s="174">
        <f>IF(B188="Лікар загальної практики - сімейний лікар"," ",IF(B188="Лікар-педіатр","х",IF(B188="Лікар-терапевт"," ",0)))</f>
        <v>0</v>
      </c>
      <c r="R190" s="174">
        <f>IF(B188="Лікар загальної практики - сімейний лікар"," ",IF(B188="Лікар-педіатр","х",IF(B188="Лікар-терапевт"," ",0)))</f>
        <v>0</v>
      </c>
      <c r="S190" s="175">
        <f>SUM(N190:R190)</f>
        <v>0</v>
      </c>
      <c r="T190" s="770"/>
      <c r="U190" s="174">
        <f>IF(B188="Лікар загальної практики - сімейний лікар"," ",IF(B188="Лікар-педіатр"," ",IF(B188="Лікар-терапевт","х",0)))</f>
        <v>0</v>
      </c>
      <c r="V190" s="174">
        <f>IF(B188="Лікар загальної практики - сімейний лікар"," ",IF(B188="Лікар-педіатр"," ",IF(B188="Лікар-терапевт","х",0)))</f>
        <v>0</v>
      </c>
      <c r="W190" s="174">
        <f>IF(B188="Лікар загальної практики - сімейний лікар"," ",IF(B188="Лікар-педіатр","х",IF(B188="Лікар-терапевт"," ",0)))</f>
        <v>0</v>
      </c>
      <c r="X190" s="174">
        <f>IF(B188="Лікар загальної практики - сімейний лікар"," ",IF(B188="Лікар-педіатр","х",IF(B188="Лікар-терапевт"," ",0)))</f>
        <v>0</v>
      </c>
      <c r="Y190" s="174">
        <f>IF(B188="Лікар загальної практики - сімейний лікар"," ",IF(B188="Лікар-педіатр","х",IF(B188="Лікар-терапевт"," ",0)))</f>
        <v>0</v>
      </c>
      <c r="Z190" s="175">
        <f>SUM(U190:Y190)</f>
        <v>0</v>
      </c>
      <c r="AA190" s="770"/>
      <c r="AB190" s="174">
        <f>IF(B188="Лікар загальної практики - сімейний лікар"," ",IF(B188="Лікар-педіатр"," ",IF(B188="Лікар-терапевт","х",0)))</f>
        <v>0</v>
      </c>
      <c r="AC190" s="174">
        <f>IF(B188="Лікар загальної практики - сімейний лікар"," ",IF(B188="Лікар-педіатр"," ",IF(B188="Лікар-терапевт","х",0)))</f>
        <v>0</v>
      </c>
      <c r="AD190" s="174">
        <f>IF(B188="Лікар загальної практики - сімейний лікар"," ",IF(B188="Лікар-педіатр","х",IF(B188="Лікар-терапевт"," ",0)))</f>
        <v>0</v>
      </c>
      <c r="AE190" s="174">
        <f>IF(B188="Лікар загальної практики - сімейний лікар"," ",IF(B188="Лікар-педіатр","х",IF(B188="Лікар-терапевт"," ",0)))</f>
        <v>0</v>
      </c>
      <c r="AF190" s="174">
        <f>IF(B188="Лікар загальної практики - сімейний лікар"," ",IF(B188="Лікар-педіатр","х",IF(B188="Лікар-терапевт"," ",0)))</f>
        <v>0</v>
      </c>
      <c r="AG190" s="175">
        <f>SUM(AB190:AF190)</f>
        <v>0</v>
      </c>
      <c r="AH190" s="773"/>
      <c r="AI190" s="176"/>
      <c r="AJ190" s="764"/>
      <c r="AK190" s="767"/>
      <c r="AL190" s="767"/>
      <c r="AM190" s="754"/>
      <c r="AN190" s="793"/>
      <c r="AO190" s="793"/>
      <c r="AP190" s="793"/>
      <c r="AQ190" s="793"/>
      <c r="AR190" s="796"/>
    </row>
    <row r="191" spans="1:44" s="67" customFormat="1" ht="31.9" customHeight="1" thickBot="1" x14ac:dyDescent="0.3">
      <c r="A191" s="172"/>
      <c r="B191" s="781"/>
      <c r="C191" s="784"/>
      <c r="D191" s="787"/>
      <c r="E191" s="790"/>
      <c r="F191" s="177" t="s">
        <v>160</v>
      </c>
      <c r="G191" s="178">
        <f>IFERROR(IF(B188="Лікар-педіатр",G190/L190,IF(B188="Лікар-терапевт","х",IF(B188="Лікар загальної практики - сімейний лікар",G190/L190,0))),0)</f>
        <v>0</v>
      </c>
      <c r="H191" s="178">
        <f>IFERROR(IF(B188="Лікар-педіатр",H190/L190,IF(B188="Лікар-терапевт","х",IF(B188="Лікар загальної практики - сімейний лікар",H190/L190,0))),0)</f>
        <v>0</v>
      </c>
      <c r="I191" s="178">
        <f>IFERROR(IF(B188="Лікар-педіатр","x",IF(B188="Лікар-терапевт",I190/L190,IF(B188="Лікар загальної практики - сімейний лікар",I190/L190,0))),0)</f>
        <v>0</v>
      </c>
      <c r="J191" s="178">
        <f>IFERROR(IF(B188="Лікар-педіатр","x",IF(B188="Лікар-терапевт",J190/L190,IF(B188="Лікар загальної практики - сімейний лікар",J190/L190,0))),0)</f>
        <v>0</v>
      </c>
      <c r="K191" s="178">
        <f>IFERROR(IF(B188="Лікар-педіатр","x",IF(B188="Лікар-терапевт",K190/L190,IF(B188="Лікар загальної практики - сімейний лікар",K190/L190,0))),0)</f>
        <v>0</v>
      </c>
      <c r="L191" s="178">
        <f>SUM(G191:K191)</f>
        <v>0</v>
      </c>
      <c r="M191" s="770"/>
      <c r="N191" s="178">
        <f>IFERROR(IF(B188="Лікар-педіатр",N190/S190,IF(B188="Лікар-терапевт","х",IF(B188="Лікар загальної практики - сімейний лікар",N190/S190,0))),0)</f>
        <v>0</v>
      </c>
      <c r="O191" s="178">
        <f>IFERROR(IF(B188="Лікар-педіатр",O190/S190,IF(B188="Лікар-терапевт","х",IF(B188="Лікар загальної практики - сімейний лікар",O190/S190,0))),0)</f>
        <v>0</v>
      </c>
      <c r="P191" s="178">
        <f>IFERROR(IF(B188="Лікар-педіатр","x",IF(B188="Лікар-терапевт",P190/S190,IF(B188="Лікар загальної практики - сімейний лікар",P190/S190,0))),0)</f>
        <v>0</v>
      </c>
      <c r="Q191" s="178">
        <f>IFERROR(IF(B188="Лікар-педіатр","x",IF(B188="Лікар-терапевт",Q190/S190,IF(B188="Лікар загальної практики - сімейний лікар",Q190/S190,0))),0)</f>
        <v>0</v>
      </c>
      <c r="R191" s="178">
        <f>IFERROR(IF(B188="Лікар-педіатр","x",IF(B188="Лікар-терапевт",R190/S190,IF(B188="Лікар загальної практики - сімейний лікар",R190/S190,0))),0)</f>
        <v>0</v>
      </c>
      <c r="S191" s="178">
        <f>SUM(N191:R191)</f>
        <v>0</v>
      </c>
      <c r="T191" s="770"/>
      <c r="U191" s="178">
        <f>IFERROR(IF(B188="Лікар-педіатр",U190/Z190,IF(B188="Лікар-терапевт","х",IF(B188="Лікар загальної практики - сімейний лікар",U190/Z190,0))),0)</f>
        <v>0</v>
      </c>
      <c r="V191" s="178">
        <f>IFERROR(IF(B188="Лікар-педіатр",V190/Z190,IF(B188="Лікар-терапевт","х",IF(B188="Лікар загальної практики - сімейний лікар",V190/Z190,0))),0)</f>
        <v>0</v>
      </c>
      <c r="W191" s="178">
        <f>IFERROR(IF(B188="Лікар-педіатр","x",IF(B188="Лікар-терапевт",W190/Z190,IF(B188="Лікар загальної практики - сімейний лікар",W190/Z190,0))),0)</f>
        <v>0</v>
      </c>
      <c r="X191" s="178">
        <f>IFERROR(IF(B188="Лікар-педіатр","x",IF(B188="Лікар-терапевт",X190/Z190,IF(B188="Лікар загальної практики - сімейний лікар",X190/Z190,0))),0)</f>
        <v>0</v>
      </c>
      <c r="Y191" s="178">
        <f>IFERROR(IF(B188="Лікар-педіатр","x",IF(B188="Лікар-терапевт",Y190/Z190,IF(B188="Лікар загальної практики - сімейний лікар",Y190/Z190,0))),0)</f>
        <v>0</v>
      </c>
      <c r="Z191" s="178">
        <f>SUM(U191:Y191)</f>
        <v>0</v>
      </c>
      <c r="AA191" s="770"/>
      <c r="AB191" s="178">
        <f>IFERROR(IF(B188="Лікар-педіатр",AB190/AG190,IF(B188="Лікар-терапевт","х",IF(B188="Лікар загальної практики - сімейний лікар",AB190/AG190,0))),0)</f>
        <v>0</v>
      </c>
      <c r="AC191" s="178">
        <f>IFERROR(IF(B188="Лікар-педіатр",AC190/AG190,IF(B188="Лікар-терапевт","х",IF(B188="Лікар загальної практики - сімейний лікар",AC190/AG190,0))),0)</f>
        <v>0</v>
      </c>
      <c r="AD191" s="178">
        <f>IFERROR(IF(B188="Лікар-педіатр","x",IF(B188="Лікар-терапевт",AD190/AG190,IF(B188="Лікар загальної практики - сімейний лікар",AD190/AG190,0))),0)</f>
        <v>0</v>
      </c>
      <c r="AE191" s="178">
        <f>IFERROR(IF(B188="Лікар-педіатр","x",IF(B188="Лікар-терапевт",AE190/AG190,IF(B188="Лікар загальної практики - сімейний лікар",AE190/AG190,0))),0)</f>
        <v>0</v>
      </c>
      <c r="AF191" s="178">
        <f>IFERROR(IF(B188="Лікар-педіатр","x",IF(B188="Лікар-терапевт",AF190/AG190,IF(B188="Лікар загальної практики - сімейний лікар",AF190/AG190,0))),0)</f>
        <v>0</v>
      </c>
      <c r="AG191" s="178">
        <f>SUM(AB191:AF191)</f>
        <v>0</v>
      </c>
      <c r="AH191" s="773"/>
      <c r="AI191" s="176"/>
      <c r="AJ191" s="764"/>
      <c r="AK191" s="767"/>
      <c r="AL191" s="767"/>
      <c r="AM191" s="754"/>
      <c r="AN191" s="793"/>
      <c r="AO191" s="793"/>
      <c r="AP191" s="793"/>
      <c r="AQ191" s="793"/>
      <c r="AR191" s="796"/>
    </row>
    <row r="192" spans="1:44" s="67" customFormat="1" ht="31.9" customHeight="1" thickBot="1" x14ac:dyDescent="0.3">
      <c r="A192" s="172"/>
      <c r="B192" s="781"/>
      <c r="C192" s="784"/>
      <c r="D192" s="787"/>
      <c r="E192" s="790"/>
      <c r="F192" s="179" t="s">
        <v>434</v>
      </c>
      <c r="G192" s="180">
        <f>IF(B188="Лікар загальної практики - сімейний лікар",AVERAGE(G188:G190),IF(B188="Лікар-педіатр",AVERAGE(G188:G190),IF(B188="Лікар-терапевт","х",0)))</f>
        <v>0</v>
      </c>
      <c r="H192" s="180">
        <f>IF(B188="Лікар загальної практики - сімейний лікар",AVERAGE(H188:H190),IF(B188="Лікар-педіатр",AVERAGE(H188:H190),IF(B188="Лікар-терапевт","х",0)))</f>
        <v>0</v>
      </c>
      <c r="I192" s="180">
        <f>IF(B188="Лікар загальної практики - сімейний лікар",AVERAGE(I188:I190),IF(B188="Лікар-педіатр","x",IF(B188="Лікар-терапевт",AVERAGE(I188:I190),0)))</f>
        <v>0</v>
      </c>
      <c r="J192" s="180">
        <f>IF(B188="Лікар загальної практики - сімейний лікар",AVERAGE(J188:J190),IF(B188="Лікар-педіатр","x",IF(B188="Лікар-терапевт",AVERAGE(J188:J190),0)))</f>
        <v>0</v>
      </c>
      <c r="K192" s="180">
        <f>IF(B188="Лікар загальної практики - сімейний лікар",AVERAGE(K188:K190),IF(B188="Лікар-педіатр","x",IF(B188="Лікар-терапевт",AVERAGE(K188:K190),0)))</f>
        <v>0</v>
      </c>
      <c r="L192" s="181">
        <f>SUM(G192:K192)</f>
        <v>0</v>
      </c>
      <c r="M192" s="770"/>
      <c r="N192" s="543">
        <f>IF(B188="Лікар загальної практики - сімейний лікар",AVERAGE(N188:N190),IF(B188="Лікар-педіатр",AVERAGE(N188:N190),IF(B188="Лікар-терапевт","х",0)))</f>
        <v>0</v>
      </c>
      <c r="O192" s="180">
        <f>IF(B188="Лікар загальної практики - сімейний лікар",AVERAGE(O188:O190),IF(B188="Лікар-педіатр",AVERAGE(O188:O190),IF(B188="Лікар-терапевт","х",0)))</f>
        <v>0</v>
      </c>
      <c r="P192" s="180">
        <f>IF(B188="Лікар загальної практики - сімейний лікар",AVERAGE(P188:P190),IF(B188="Лікар-педіатр","x",IF(B188="Лікар-терапевт",AVERAGE(P188:P190),0)))</f>
        <v>0</v>
      </c>
      <c r="Q192" s="180">
        <f>IF(B188="Лікар загальної практики - сімейний лікар",AVERAGE(Q188:Q190),IF(B188="Лікар-педіатр","x",IF(B188="Лікар-терапевт",AVERAGE(Q188:Q190),0)))</f>
        <v>0</v>
      </c>
      <c r="R192" s="180">
        <f>IF(B188="Лікар загальної практики - сімейний лікар",AVERAGE(R188:R190),IF(B188="Лікар-педіатр","x",IF(B188="Лікар-терапевт",AVERAGE(R188:R190),0)))</f>
        <v>0</v>
      </c>
      <c r="S192" s="181">
        <f>SUM(N192:R192)</f>
        <v>0</v>
      </c>
      <c r="T192" s="770"/>
      <c r="U192" s="543">
        <f>IF(B188="Лікар загальної практики - сімейний лікар",AVERAGE(U188:U190),IF(B188="Лікар-педіатр",AVERAGE(U188:U190),IF(B188="Лікар-терапевт","х",0)))</f>
        <v>0</v>
      </c>
      <c r="V192" s="180">
        <f>IF(B188="Лікар загальної практики - сімейний лікар",AVERAGE(V188:V190),IF(B188="Лікар-педіатр",AVERAGE(V188:V190),IF(B188="Лікар-терапевт","х",0)))</f>
        <v>0</v>
      </c>
      <c r="W192" s="180">
        <f>IF(B188="Лікар загальної практики - сімейний лікар",AVERAGE(W188:W190),IF(B188="Лікар-педіатр","x",IF(B188="Лікар-терапевт",AVERAGE(W188:W190),0)))</f>
        <v>0</v>
      </c>
      <c r="X192" s="180">
        <f>IF(B188="Лікар загальної практики - сімейний лікар",AVERAGE(X188:X190),IF(B188="Лікар-педіатр","x",IF(B188="Лікар-терапевт",AVERAGE(X188:X190),0)))</f>
        <v>0</v>
      </c>
      <c r="Y192" s="180">
        <f>IF(B188="Лікар загальної практики - сімейний лікар",AVERAGE(Y188:Y190),IF(B188="Лікар-педіатр","x",IF(B188="Лікар-терапевт",AVERAGE(Y188:Y190),0)))</f>
        <v>0</v>
      </c>
      <c r="Z192" s="181">
        <f>SUM(U192:Y192)</f>
        <v>0</v>
      </c>
      <c r="AA192" s="770"/>
      <c r="AB192" s="543">
        <f>IF(B188="Лікар загальної практики - сімейний лікар",AVERAGE(AB188:AB190),IF(B188="Лікар-педіатр",AVERAGE(AB188:AB190),IF(B188="Лікар-терапевт","х",0)))</f>
        <v>0</v>
      </c>
      <c r="AC192" s="180">
        <f>IF(B188="Лікар загальної практики - сімейний лікар",AVERAGE(AC188:AC190),IF(B188="Лікар-педіатр",AVERAGE(AC188:AC190),IF(B188="Лікар-терапевт","х",0)))</f>
        <v>0</v>
      </c>
      <c r="AD192" s="180">
        <f>IF(B188="Лікар загальної практики - сімейний лікар",AVERAGE(AD188:AD190),IF(B188="Лікар-педіатр","x",IF(B188="Лікар-терапевт",AVERAGE(AD188:AD190),0)))</f>
        <v>0</v>
      </c>
      <c r="AE192" s="180">
        <f>IF(B188="Лікар загальної практики - сімейний лікар",AVERAGE(AE188:AE190),IF(B188="Лікар-педіатр","x",IF(B188="Лікар-терапевт",AVERAGE(AE188:AE190),0)))</f>
        <v>0</v>
      </c>
      <c r="AF192" s="180">
        <f>IF(B188="Лікар загальної практики - сімейний лікар",AVERAGE(AF188:AF190),IF(B188="Лікар-педіатр","x",IF(B188="Лікар-терапевт",AVERAGE(AF188:AF190),0)))</f>
        <v>0</v>
      </c>
      <c r="AG192" s="181">
        <f>SUM(AB192:AF192)</f>
        <v>0</v>
      </c>
      <c r="AH192" s="773"/>
      <c r="AI192" s="176"/>
      <c r="AJ192" s="764"/>
      <c r="AK192" s="767"/>
      <c r="AL192" s="767"/>
      <c r="AM192" s="755"/>
      <c r="AN192" s="794"/>
      <c r="AO192" s="794"/>
      <c r="AP192" s="794"/>
      <c r="AQ192" s="794"/>
      <c r="AR192" s="797"/>
    </row>
    <row r="193" spans="1:44" s="210" customFormat="1" ht="23.45" customHeight="1" x14ac:dyDescent="0.25">
      <c r="A193" s="172"/>
      <c r="B193" s="781"/>
      <c r="C193" s="784"/>
      <c r="D193" s="787"/>
      <c r="E193" s="790"/>
      <c r="F193" s="182" t="str">
        <f>IF(B188="Лікар-педіатр",Законод!$C$18,IF(B188="Лікар загальної практики - сімейний лікар",Законод!$C$22,IF(B188="Лікар-терапевт",Законод!$C$26,"х")))</f>
        <v>х</v>
      </c>
      <c r="G193" s="183">
        <f>IF(B188="Лікар загальної практики - сімейний лікар",IF(L192&lt;=Законод!$C$23,G192,Законод!$C$23*'01_Доходи'!G191),IF(B188="Лікар-педіатр",IF(L192&lt;=Законод!$C$19,G192,Законод!$C$19*'01_Доходи'!G191),IF(B188="Лікар-терапевт","x",0)))</f>
        <v>0</v>
      </c>
      <c r="H193" s="183">
        <f>IF(B188="Лікар загальної практики - сімейний лікар",IF(L192&lt;=Законод!$C$23,H192,Законод!$C$23*'01_Доходи'!H191),IF(B188="Лікар-педіатр",IF(L192&lt;=Законод!$C$19,H192,Законод!$C$19*'01_Доходи'!H191),IF(B188="Лікар-терапевт","x",0)))</f>
        <v>0</v>
      </c>
      <c r="I193" s="183">
        <f>IF(B188="Лікар загальної практики - сімейний лікар",IF(L192&lt;=Законод!$C$23,I192,Законод!$C$23*'01_Доходи'!I191),IF(B188="Лікар-педіатр",IF(L192&lt;=Законод!$C$27,I192,Законод!$C$27*'01_Доходи'!I191),IF(B188="Лікар-терапевт","x",0)))</f>
        <v>0</v>
      </c>
      <c r="J193" s="183">
        <f>IF(B188="Лікар загальної практики - сімейний лікар",IF(L192&lt;=Законод!$C$23,J192,Законод!$C$23*'01_Доходи'!J191),IF(B188="Лікар-педіатр",IF(L192&lt;=Законод!$C$27,J192,Законод!$C$27*'01_Доходи'!J191),IF(B188="Лікар-терапевт","x",0)))</f>
        <v>0</v>
      </c>
      <c r="K193" s="183">
        <f>IF(B188="Лікар загальної практики - сімейний лікар",IF(L192&lt;=Законод!$C$23,K192,Законод!$C$23*'01_Доходи'!K191),IF(B188="Лікар-педіатр",IF(L192&lt;=Законод!$C$27,K192,Законод!$C$27*'01_Доходи'!K191),IF(B188="Лікар-терапевт","x",0)))</f>
        <v>0</v>
      </c>
      <c r="L193" s="184">
        <f>SUM(G193:K193)</f>
        <v>0</v>
      </c>
      <c r="M193" s="770"/>
      <c r="N193" s="183">
        <f>IF(B188="Лікар загальної практики - сімейний лікар",IF(L192&lt;=Законод!$C$23,N192,Законод!$C$23*'01_Доходи'!N191),IF(B188="Лікар-педіатр",IF(L192&lt;=Законод!$C$19,N192,Законод!$C$19*'01_Доходи'!N191),IF(B188="Лікар-терапевт","x",0)))</f>
        <v>0</v>
      </c>
      <c r="O193" s="183">
        <f>IF(B188="Лікар загальної практики - сімейний лікар",IF(L192&lt;=Законод!$C$23,O192,Законод!$C$23*'01_Доходи'!O191),IF(B188="Лікар-педіатр",IF(L192&lt;=Законод!$C$19,O192,Законод!$C$19*'01_Доходи'!O191),IF(B188="Лікар-терапевт","x",0)))</f>
        <v>0</v>
      </c>
      <c r="P193" s="183">
        <f>IF(B188="Лікар загальної практики - сімейний лікар",IF(L192&lt;=Законод!$C$23,P192,Законод!$C$23*'01_Доходи'!P191),IF(B188="Лікар-педіатр",IF(L192&lt;=Законод!$C$27,P192,Законод!$C$27*'01_Доходи'!P191),IF(B188="Лікар-терапевт","x",0)))</f>
        <v>0</v>
      </c>
      <c r="Q193" s="183">
        <f>IF(B188="Лікар загальної практики - сімейний лікар",IF(L192&lt;=Законод!$C$23,Q192,Законод!$C$23*'01_Доходи'!Q191),IF(B188="Лікар-педіатр",IF(L192&lt;=Законод!$C$27,Q192,Законод!$C$27*'01_Доходи'!Q191),IF(B188="Лікар-терапевт","x",0)))</f>
        <v>0</v>
      </c>
      <c r="R193" s="183">
        <f>IF(B188="Лікар загальної практики - сімейний лікар",IF(L192&lt;=Законод!$C$23,R192,Законод!$C$23*'01_Доходи'!R191),IF(B188="Лікар-педіатр",IF(L192&lt;=Законод!$C$27,R192,Законод!$C$27*'01_Доходи'!R191),IF(B188="Лікар-терапевт","x",0)))</f>
        <v>0</v>
      </c>
      <c r="S193" s="184">
        <f>SUM(N193:R193)</f>
        <v>0</v>
      </c>
      <c r="T193" s="770"/>
      <c r="U193" s="183">
        <f>IF(B188="Лікар загальної практики - сімейний лікар",IF(L192&lt;=Законод!$C$23,U192,Законод!$C$23*'01_Доходи'!U191),IF(B188="Лікар-педіатр",IF(L192&lt;=Законод!$C$19,U192,Законод!$C$19*'01_Доходи'!U191),IF(B188="Лікар-терапевт","x",0)))</f>
        <v>0</v>
      </c>
      <c r="V193" s="183">
        <f>IF(B188="Лікар загальної практики - сімейний лікар",IF(L192&lt;=Законод!$C$23,V192,Законод!$C$23*'01_Доходи'!V191),IF(B188="Лікар-педіатр",IF(L192&lt;=Законод!$C$19,V192,Законод!$C$19*'01_Доходи'!V191),IF(B188="Лікар-терапевт","x",0)))</f>
        <v>0</v>
      </c>
      <c r="W193" s="183">
        <f>IF(B188="Лікар загальної практики - сімейний лікар",IF(L192&lt;=Законод!$C$23,W192,Законод!$C$23*'01_Доходи'!W191),IF(B188="Лікар-педіатр",IF(L192&lt;=Законод!$C$27,W192,Законод!$C$27*'01_Доходи'!W191),IF(B188="Лікар-терапевт","x",0)))</f>
        <v>0</v>
      </c>
      <c r="X193" s="183">
        <f>IF(B188="Лікар загальної практики - сімейний лікар",IF(L192&lt;=Законод!$C$23,X192,Законод!$C$23*'01_Доходи'!X191),IF(B188="Лікар-педіатр",IF(L192&lt;=Законод!$C$27,X192,Законод!$C$27*'01_Доходи'!X191),IF(B188="Лікар-терапевт","x",0)))</f>
        <v>0</v>
      </c>
      <c r="Y193" s="183">
        <f>IF(B188="Лікар загальної практики - сімейний лікар",IF(L192&lt;=Законод!$C$23,Y192,Законод!$C$23*'01_Доходи'!H191),IF(Y188="Лікар-педіатр",IF(L192&lt;=Законод!$C$27,Y192,Законод!$C$27*'01_Доходи'!Y191),IF(B188="Лікар-терапевт","x",0)))</f>
        <v>0</v>
      </c>
      <c r="Z193" s="184">
        <f>SUM(U193:Y193)</f>
        <v>0</v>
      </c>
      <c r="AA193" s="770"/>
      <c r="AB193" s="183">
        <f>IF(B188="Лікар загальної практики - сімейний лікар",IF(L192&lt;=Законод!$C$23,AB192,Законод!$C$23*'01_Доходи'!AB191),IF(B188="Лікар-педіатр",IF(L192&lt;=Законод!$C$19,AB192,Законод!$C$19*'01_Доходи'!AB191),IF(B188="Лікар-терапевт","x",0)))</f>
        <v>0</v>
      </c>
      <c r="AC193" s="183">
        <f>IF(B188="Лікар загальної практики - сімейний лікар",IF(L192&lt;=Законод!$C$23,AC192,Законод!$C$23*'01_Доходи'!AC191),IF(B188="Лікар-педіатр",IF(L192&lt;=Законод!$C$19,AC192,Законод!$C$19*'01_Доходи'!AC191),IF(B188="Лікар-терапевт","x",0)))</f>
        <v>0</v>
      </c>
      <c r="AD193" s="183">
        <f>IF(B188="Лікар загальної практики - сімейний лікар",IF(L192&lt;=Законод!$C$23,AD192,Законод!$C$23*'01_Доходи'!AD191),IF(B188="Лікар-педіатр",IF(L192&lt;=Законод!$C$27,AD192,Законод!$C$27*'01_Доходи'!AD191),IF(B188="Лікар-терапевт","x",0)))</f>
        <v>0</v>
      </c>
      <c r="AE193" s="183">
        <f>IF(B188="Лікар загальної практики - сімейний лікар",IF(L192&lt;=Законод!$C$23,AE192,Законод!$C$23*'01_Доходи'!AE191),IF(B188="Лікар-педіатр",IF(L192&lt;=Законод!$C$27,AE192,Законод!$C$27*'01_Доходи'!AE191),IF(B188="Лікар-терапевт","x",0)))</f>
        <v>0</v>
      </c>
      <c r="AF193" s="183">
        <f>IF(B188="Лікар загальної практики - сімейний лікар",IF(L192&lt;=Законод!$C$23,AF192,Законод!$C$23*'01_Доходи'!AF191),IF(B188="Лікар-педіатр",IF(L192&lt;=Законод!$C$27,AF192,Законод!$C$27*'01_Доходи'!AF191),IF(B188="Лікар-терапевт","x",0)))</f>
        <v>0</v>
      </c>
      <c r="AG193" s="184">
        <f>SUM(AB193:AF193)</f>
        <v>0</v>
      </c>
      <c r="AH193" s="773"/>
      <c r="AI193" s="176"/>
      <c r="AJ193" s="764"/>
      <c r="AK193" s="767"/>
      <c r="AL193" s="767"/>
      <c r="AM193" s="268" t="s">
        <v>175</v>
      </c>
      <c r="AN193" s="544">
        <f>IF(B188="Лікар загальної практики - сімейний лікар",G193*Законод!$J$10+'01_Доходи'!H193*Законод!$K$10+'01_Доходи'!I193*Законод!$L$10+'01_Доходи'!J193*Законод!$M$10+'01_Доходи'!K193*Законод!$N$10,IF(B188="Лікар-педіатр",G193*Законод!$J$10+'01_Доходи'!H193*Законод!$K$10,IF(B188="Лікар-терапевт",'01_Доходи'!I193*Законод!$L$10+'01_Доходи'!J193*Законод!$M$10+'01_Доходи'!K193*Законод!$N$10,0)))</f>
        <v>0</v>
      </c>
      <c r="AO193" s="544">
        <f>IF(B188="Лікар загальної практики - сімейний лікар",N193*Законод!$J$11+'01_Доходи'!O193*Законод!$K$11+'01_Доходи'!P193*Законод!$L$11+'01_Доходи'!Q193*Законод!$M$11+'01_Доходи'!R193*Законод!$N$11,IF(B188="Лікар-педіатр",N193*Законод!$J$11+'01_Доходи'!O193*Законод!$K$11,IF(B188="Лікар-терапевт",'01_Доходи'!P193*Законод!$L$11+'01_Доходи'!Q193*Законод!$M$11+'01_Доходи'!R193*Законод!$N$11,0)))</f>
        <v>0</v>
      </c>
      <c r="AP193" s="544">
        <f>IF(B188="Лікар загальної практики - сімейний лікар",U193*Законод!$J$12+'01_Доходи'!V193*Законод!$K$12+'01_Доходи'!W193*Законод!$L$12+'01_Доходи'!X193*Законод!$M$12+'01_Доходи'!Y193*Законод!$N$12,IF(B188="Лікар-педіатр",U193*Законод!$J$12+'01_Доходи'!V193*Законод!$K$12,IF(B188="Лікар-терапевт",'01_Доходи'!W193*Законод!$L$12+'01_Доходи'!X193*Законод!$M$12+'01_Доходи'!Y193*Законод!$N$12,0)))</f>
        <v>0</v>
      </c>
      <c r="AQ193" s="544">
        <f>IF(B188="Лікар загальної практики - сімейний лікар",AB193*Законод!$J$13+'01_Доходи'!AC193*Законод!$K$13+'01_Доходи'!AD193*Законод!$L$13+'01_Доходи'!AE193*Законод!$M$13+'01_Доходи'!AF193*Законод!$N$13,IF(B188="Лікар-педіатр",AB193*Законод!$J$13+'01_Доходи'!AC193*Законод!$K$13,IF(B188="Лікар-терапевт",'01_Доходи'!AD193*Законод!$L$13+'01_Доходи'!AE193*Законод!$M$13+'01_Доходи'!AF193*Законод!$N$13,0)))</f>
        <v>0</v>
      </c>
      <c r="AR193" s="185">
        <f>SUM(AN193:AQ193)</f>
        <v>0</v>
      </c>
    </row>
    <row r="194" spans="1:44" s="166" customFormat="1" ht="27.6" customHeight="1" x14ac:dyDescent="0.3">
      <c r="A194" s="172"/>
      <c r="B194" s="781"/>
      <c r="C194" s="784"/>
      <c r="D194" s="787"/>
      <c r="E194" s="790"/>
      <c r="F194" s="186" t="str">
        <f>IF(B188="Лікар-педіатр",Законод!$E$18,IF(B188="Лікар загальної практики - сімейний лікар",Законод!$E$22,IF(B188="Лікар-терапевт",Законод!$E$26,"х")))</f>
        <v>х</v>
      </c>
      <c r="G194" s="750" t="s">
        <v>157</v>
      </c>
      <c r="H194" s="751"/>
      <c r="I194" s="751"/>
      <c r="J194" s="751"/>
      <c r="K194" s="752"/>
      <c r="L194" s="171">
        <f>IF(B188="Лікар загальної практики - сімейний лікар",IF(L192&lt;Законод!$C$23,0,(IF(AND(L192&gt;=Законод!$E$23,L192&lt;=Законод!$E$24),L192-Законод!$C$23,IF('01_Доходи'!L192&gt;=Законод!$F$23,Законод!$E$25,0)))),IF(B188="Лікар-педіатр",IF(L192&lt;Законод!$C$19,0,(IF(AND(L192&gt;=Законод!$E$19,L192&lt;=Законод!$E$20),L192-Законод!$C$19,IF('01_Доходи'!L192&gt;=Законод!$F$19,Законод!$E$21,0)))),IF(B188="Лікар-терапевт",IF(L192&lt;Законод!$C$27,0,(IF(AND(L192&gt;=Законод!$E$27,L192&lt;=Законод!$E$28),L192-Законод!$C$27,IF('01_Доходи'!L192&gt;=Законод!$F$27,Законод!$E$29,0)))),0)))</f>
        <v>0</v>
      </c>
      <c r="M194" s="770"/>
      <c r="N194" s="750" t="s">
        <v>157</v>
      </c>
      <c r="O194" s="751"/>
      <c r="P194" s="751"/>
      <c r="Q194" s="751"/>
      <c r="R194" s="752"/>
      <c r="S194" s="171">
        <f>IF(B188="Лікар загальної практики - сімейний лікар",IF(S192&lt;Законод!$C$23,0,(IF(AND(S192&gt;=Законод!$E$23,S192&lt;=Законод!$E$24),S192-Законод!$C$23,IF('01_Доходи'!S192&gt;=Законод!$F$23,Законод!$E$25,0)))),IF(B188="Лікар-педіатр",IF(S192&lt;Законод!$C$19,0,(IF(AND(S192&gt;=Законод!$E$19,S192&lt;=Законод!$E$20),S192-Законод!$C$19,IF('01_Доходи'!S192&gt;=Законод!$F$19,Законод!$E$21,0)))),IF(B188="Лікар-терапевт",IF(S192&lt;Законод!$C$27,0,(IF(AND(S192&gt;=Законод!$E$27,S192&lt;=Законод!$E$28),S192-Законод!$C$27,IF('01_Доходи'!S192&gt;=Законод!$F$27,Законод!$E$29,0)))),0)))</f>
        <v>0</v>
      </c>
      <c r="T194" s="770"/>
      <c r="U194" s="750" t="s">
        <v>157</v>
      </c>
      <c r="V194" s="751"/>
      <c r="W194" s="751"/>
      <c r="X194" s="751"/>
      <c r="Y194" s="752"/>
      <c r="Z194" s="171">
        <f>IF(B188="Лікар загальної практики - сімейний лікар",IF(Z192&lt;Законод!$C$23,0,(IF(AND(Z192&gt;=Законод!$E$23,Z192&lt;=Законод!$E$24),Z192-Законод!$C$23,IF('01_Доходи'!Z192&gt;=Законод!$F$23,Законод!$E$25,0)))),IF(B188="Лікар-педіатр",IF(Z192&lt;Законод!$C$19,0,(IF(AND(Z192&gt;=Законод!$E$19,Z192&lt;=Законод!$E$20),Z192-Законод!$C$19,IF('01_Доходи'!Z192&gt;=Законод!$F$19,Законод!$E$21,0)))),IF(B188="Лікар-терапевт",IF(Z192&lt;Законод!$C$27,0,(IF(AND(Z192&gt;=Законод!$E$27,Z192&lt;=Законод!$E$28),Z192-Законод!$C$27,IF('01_Доходи'!Z192&gt;=Законод!$F$27,Законод!$E$29,0)))),0)))</f>
        <v>0</v>
      </c>
      <c r="AA194" s="770"/>
      <c r="AB194" s="750" t="s">
        <v>157</v>
      </c>
      <c r="AC194" s="751"/>
      <c r="AD194" s="751"/>
      <c r="AE194" s="751"/>
      <c r="AF194" s="752"/>
      <c r="AG194" s="171">
        <f>IF(B188="Лікар загальної практики - сімейний лікар",IF(S192&lt;Законод!$C$23,0,(IF(AND(AG192&gt;=Законод!$E$23,AG192&lt;=Законод!$E$24),AG192-Законод!$C$23,IF('01_Доходи'!AG192&gt;=Законод!$F$23,Законод!$E$25,0)))),IF(B188="Лікар-педіатр",IF(AG192&lt;Законод!$C$19,0,(IF(AND(AG192&gt;=Законод!$E$19,AG192&lt;=Законод!$E$20),AG192-Законод!$C$19,IF('01_Доходи'!AG192&gt;=Законод!$F$19,Законод!$E$21,0)))),IF(B188="Лікар-терапевт",IF(AG192&lt;Законод!$C$27,0,(IF(AND(AG192&gt;=Законод!$E$27,AG192&lt;=Законод!$E$28),AG192-Законод!$C$27,IF('01_Доходи'!AG192&gt;=Законод!$F$27,Законод!$E$29,0)))),0)))</f>
        <v>0</v>
      </c>
      <c r="AH194" s="773"/>
      <c r="AI194" s="176"/>
      <c r="AJ194" s="764"/>
      <c r="AK194" s="767"/>
      <c r="AL194" s="767"/>
      <c r="AM194" s="798" t="s">
        <v>176</v>
      </c>
      <c r="AN194" s="544">
        <f>IF(B188="Лікар загальної практики - сімейний лікар",L194*Законод!$E$30,IF(B188="Лікар-педіатр",L194*Законод!$E$30,IF(B188="Лікар-терапевт",L194*Законод!$E$30,0)))</f>
        <v>0</v>
      </c>
      <c r="AO194" s="544">
        <f>IF(B188="Лікар загальної практики - сімейний лікар",S194*Законод!$E$47,IF(B188="Лікар-педіатр",S194*Законод!$E$47,IF(B188="Лікар-терапевт",S194*Законод!$E$47,0)))</f>
        <v>0</v>
      </c>
      <c r="AP194" s="544">
        <f>IF(B188="Лікар загальної практики - сімейний лікар",Z194*Законод!$E$64,IF(B188="Лікар-педіатр",Z194*Законод!$E$64,IF(B188="Лікар-терапевт",Z194*Законод!$E$64,0)))</f>
        <v>0</v>
      </c>
      <c r="AQ194" s="544">
        <f>IF(B188="Лікар загальної практики - сімейний лікар",AG194*Законод!$E$81,IF(B188="Лікар-педіатр",AG194*Законод!$E$81,IF(B188="Лікар-терапевт",AG194*Законод!$E$81,0)))</f>
        <v>0</v>
      </c>
      <c r="AR194" s="185">
        <f>SUM(AN194:AQ194)</f>
        <v>0</v>
      </c>
    </row>
    <row r="195" spans="1:44" s="67" customFormat="1" ht="28.15" customHeight="1" x14ac:dyDescent="0.25">
      <c r="A195" s="172"/>
      <c r="B195" s="781"/>
      <c r="C195" s="784"/>
      <c r="D195" s="787"/>
      <c r="E195" s="790"/>
      <c r="F195" s="186" t="str">
        <f>IF(B188="Лікар-педіатр",Законод!$F$18,IF(B188="Лікар загальної практики - сімейний лікар",Законод!$F$22,IF(B188="Лікар-терапевт",Законод!$F$26,"х")))</f>
        <v>х</v>
      </c>
      <c r="G195" s="750" t="s">
        <v>157</v>
      </c>
      <c r="H195" s="751"/>
      <c r="I195" s="751"/>
      <c r="J195" s="751"/>
      <c r="K195" s="752"/>
      <c r="L195" s="171">
        <f>IF(B188="Лікар загальної практики - сімейний лікар",IF(L192&lt;Законод!$C$23,0,(IF(AND(L192&gt;=Законод!$F$23,L192&lt;=Законод!$F$24),L192-Законод!$E$24,IF('01_Доходи'!L192&gt;=Законод!$G$23,Законод!$F$25,0)))),IF(B188="Лікар-педіатр",IF(L192&lt;Законод!$C$19,0,(IF(AND(L192&gt;=Законод!$F$19,L192&lt;=Законод!$F$20),L192-Законод!$E$20,IF('01_Доходи'!L192&gt;=Законод!$G$19,Законод!$F$21,0)))),IF(B188="Лікар-терапевт",IF(L192&lt;Законод!$C$27,0,(IF(AND(L192&gt;=Законод!$F$27,L192&lt;=Законод!$F$28),L192-Законод!$E$28,IF('01_Доходи'!L192&gt;=Законод!$G$27,Законод!$F$29,0)))),0)))</f>
        <v>0</v>
      </c>
      <c r="M195" s="770"/>
      <c r="N195" s="750" t="s">
        <v>157</v>
      </c>
      <c r="O195" s="751"/>
      <c r="P195" s="751"/>
      <c r="Q195" s="751"/>
      <c r="R195" s="752"/>
      <c r="S195" s="171">
        <f>IF(B188="Лікар загальної практики - сімейний лікар",IF(S192&lt;Законод!$C$23,0,(IF(AND(S192&gt;=Законод!$F$23,S192&lt;=Законод!$F$24),S192-Законод!$E$24,IF('01_Доходи'!S192&gt;=Законод!$G$23,Законод!$F$25,0)))),IF(B188="Лікар-педіатр",IF(S192&lt;Законод!$C$19,0,(IF(AND(S192&gt;=Законод!$F$19,S192&lt;=Законод!$F$20),S192-Законод!$E$20,IF('01_Доходи'!S192&gt;=Законод!$G$19,Законод!$F$21,0)))),IF(B188="Лікар-терапевт",IF(S192&lt;Законод!$C$27,0,(IF(AND(S192&gt;=Законод!$F$27,S192&lt;=Законод!$F$28),S192-Законод!$E$28,IF('01_Доходи'!S192&gt;=Законод!$G$27,Законод!$F$29,0)))),0)))</f>
        <v>0</v>
      </c>
      <c r="T195" s="770"/>
      <c r="U195" s="750" t="s">
        <v>157</v>
      </c>
      <c r="V195" s="751"/>
      <c r="W195" s="751"/>
      <c r="X195" s="751"/>
      <c r="Y195" s="752"/>
      <c r="Z195" s="171">
        <f>IF(B188="Лікар загальної практики - сімейний лікар",IF(Z192&lt;Законод!$C$23,0,(IF(AND(Z192&gt;=Законод!$F$23,Z192&lt;=Законод!$F$24),Z192-Законод!$E$24,IF('01_Доходи'!Z192&gt;=Законод!$G$23,Законод!$F$25,0)))),IF(B188="Лікар-педіатр",IF(Z192&lt;Законод!$C$19,0,(IF(AND(Z192&gt;=Законод!$F$19,Z192&lt;=Законод!$F$20),Z192-Законод!$E$20,IF('01_Доходи'!Z192&gt;=Законод!$G$19,Законод!$F$21,0)))),IF(B188="Лікар-терапевт",IF(Z192&lt;Законод!$C$27,0,(IF(AND(Z192&gt;=Законод!$F$27,Z192&lt;=Законод!$F$28),Z192-Законод!$E$28,IF('01_Доходи'!Z192&gt;=Законод!$G$27,Законод!$F$29,0)))),0)))</f>
        <v>0</v>
      </c>
      <c r="AA195" s="770"/>
      <c r="AB195" s="750" t="s">
        <v>157</v>
      </c>
      <c r="AC195" s="751"/>
      <c r="AD195" s="751"/>
      <c r="AE195" s="751"/>
      <c r="AF195" s="752"/>
      <c r="AG195" s="171">
        <f>IF(B188="Лікар загальної практики - сімейний лікар",IF(AG192&lt;Законод!$C$23,0,(IF(AND(AG192&gt;=Законод!$F$23,AG192&lt;=Законод!$F$24),AG192-Законод!$E$24,IF('01_Доходи'!AG192&gt;=Законод!$G$23,Законод!$F$25,0)))),IF(B188="Лікар-педіатр",IF(AG192&lt;Законод!$C$19,0,(IF(AND(AG192&gt;=Законод!$F$19,AG192&lt;=Законод!$F$20),AG192-Законод!$E$20,IF('01_Доходи'!AG192&gt;=Законод!$G$19,Законод!$F$21,0)))),IF(B188="Лікар-терапевт",IF(AG192&lt;Законод!$C$27,0,(IF(AND(AG192&gt;=Законод!$F$27,AG192&lt;=Законод!$F$28),AG192-Законод!$E$28,IF('01_Доходи'!AG192&gt;=Законод!$G$27,Законод!$F$29,0)))),0)))</f>
        <v>0</v>
      </c>
      <c r="AH195" s="773"/>
      <c r="AI195" s="176"/>
      <c r="AJ195" s="764"/>
      <c r="AK195" s="767"/>
      <c r="AL195" s="767"/>
      <c r="AM195" s="799"/>
      <c r="AN195" s="544">
        <f>IF(B188="Лікар загальної практики - сімейний лікар",L195*Законод!$F$30,IF(B188="Лікар-педіатр",L195*Законод!$F$30,IF(B188="Лікар-терапевт",L195*Законод!$F$30,0)))</f>
        <v>0</v>
      </c>
      <c r="AO195" s="544">
        <f>IF(B188="Лікар загальної практики - сімейний лікар",S195*Законод!$F$47,IF(B188="Лікар-педіатр",S195*Законод!$F$47,IF(B188="Лікар-терапевт",S195*Законод!$F$47,0)))</f>
        <v>0</v>
      </c>
      <c r="AP195" s="544">
        <f>IF(B188="Лікар загальної практики - сімейний лікар",Z195*Законод!$F$64,IF(B188="Лікар-педіатр",Z195*Законод!$F$64,IF(B188="Лікар-терапевт",Z195*Законод!$F$64,0)))</f>
        <v>0</v>
      </c>
      <c r="AQ195" s="544">
        <f>IF(B188="Лікар загальної практики - сімейний лікар",AG195*Законод!$F$81,IF(B188="Лікар-педіатр",AG195*Законод!$F$81,IF(B188="Лікар-терапевт",AG195*Законод!$F$81,0)))</f>
        <v>0</v>
      </c>
      <c r="AR195" s="185">
        <f>SUM(AN195:AQ195)</f>
        <v>0</v>
      </c>
    </row>
    <row r="196" spans="1:44" s="103" customFormat="1" ht="31.15" customHeight="1" x14ac:dyDescent="0.25">
      <c r="A196" s="172"/>
      <c r="B196" s="781"/>
      <c r="C196" s="784"/>
      <c r="D196" s="787"/>
      <c r="E196" s="790"/>
      <c r="F196" s="186" t="str">
        <f>IF(B188="Лікар-педіатр",Законод!$G$18,IF(B188="Лікар загальної практики - сімейний лікар",Законод!$G$22,IF(B188="Лікар-терапевт",Законод!$G$26,"х")))</f>
        <v>х</v>
      </c>
      <c r="G196" s="750" t="s">
        <v>157</v>
      </c>
      <c r="H196" s="751"/>
      <c r="I196" s="751"/>
      <c r="J196" s="751"/>
      <c r="K196" s="752"/>
      <c r="L196" s="171">
        <f>IF(B188="Лікар загальної практики - сімейний лікар",IF(L192&lt;Законод!$C$23,0,(IF(AND(L192&gt;=Законод!$G$23,L192&lt;=Законод!$G$24),L192-Законод!$F$24,IF('01_Доходи'!L192&gt;=Законод!$H$23,Законод!$G$25,0)))),IF(B188="Лікар-педіатр",IF(L192&lt;Законод!$C$19,0,(IF(AND(L192&gt;=Законод!$G$19,L192&lt;=Законод!$G$20),L192-Законод!$F$20,IF('01_Доходи'!L192&gt;=Законод!$H$19,Законод!$G$21,0)))),IF(B188="Лікар-терапевт",IF(L192&lt;Законод!$C$27,0,(IF(AND(L192&gt;=Законод!$G$27,L192&lt;=Законод!$G$28),L192-Законод!$F$28,IF('01_Доходи'!L192&gt;=Законод!$H$27,Законод!$G$29,0)))),0)))</f>
        <v>0</v>
      </c>
      <c r="M196" s="770"/>
      <c r="N196" s="750" t="s">
        <v>157</v>
      </c>
      <c r="O196" s="751"/>
      <c r="P196" s="751"/>
      <c r="Q196" s="751"/>
      <c r="R196" s="752"/>
      <c r="S196" s="171">
        <f>IF(B188="Лікар загальної практики - сімейний лікар",IF(S192&lt;Законод!$C$23,0,(IF(AND(S192&gt;=Законод!$G$23,S192&lt;=Законод!$G$24),S192-Законод!$F$24,IF('01_Доходи'!S192&gt;=Законод!$H$23,Законод!$G$25,0)))),IF(B188="Лікар-педіатр",IF(S192&lt;Законод!$C$19,0,(IF(AND(S192&gt;=Законод!$G$19,S192&lt;=Законод!$G$20),S192-Законод!$F$20,IF('01_Доходи'!S192&gt;=Законод!$H$19,Законод!$G$21,0)))),IF(B188="Лікар-терапевт",IF(S192&lt;Законод!$C$27,0,(IF(AND(S192&gt;=Законод!$G$27,S192&lt;=Законод!$G$28),S192-Законод!$F$28,IF('01_Доходи'!S192&gt;=Законод!$H$27,Законод!$G$29,0)))),0)))</f>
        <v>0</v>
      </c>
      <c r="T196" s="770"/>
      <c r="U196" s="750" t="s">
        <v>157</v>
      </c>
      <c r="V196" s="751"/>
      <c r="W196" s="751"/>
      <c r="X196" s="751"/>
      <c r="Y196" s="752"/>
      <c r="Z196" s="171">
        <f>IF(B188="Лікар загальної практики - сімейний лікар",IF(Z192&lt;Законод!$C$23,0,(IF(AND(Z192&gt;=Законод!$G$23,Z192&lt;=Законод!$G$24),Z192-Законод!$F$24,IF('01_Доходи'!Z192&gt;=Законод!$H$23,Законод!$G$25,0)))),IF(B188="Лікар-педіатр",IF(Z192&lt;Законод!$C$19,0,(IF(AND(Z192&gt;=Законод!$G$19,Z192&lt;=Законод!$G$20),Z192-Законод!$F$20,IF('01_Доходи'!Z192&gt;=Законод!$H$19,Законод!$G$21,0)))),IF(B188="Лікар-терапевт",IF(Z192&lt;Законод!$C$27,0,(IF(AND(Z192&gt;=Законод!$G$27,Z192&lt;=Законод!$G$28),Z192-Законод!$F$28,IF('01_Доходи'!Z192&gt;=Законод!$H$27,Законод!$G$29,0)))),0)))</f>
        <v>0</v>
      </c>
      <c r="AA196" s="770"/>
      <c r="AB196" s="750" t="s">
        <v>157</v>
      </c>
      <c r="AC196" s="751"/>
      <c r="AD196" s="751"/>
      <c r="AE196" s="751"/>
      <c r="AF196" s="752"/>
      <c r="AG196" s="171">
        <f>IF(B188="Лікар загальної практики - сімейний лікар",IF(AG192&lt;Законод!$C$23,0,(IF(AND(AG192&gt;=Законод!$G$23,AG192&lt;=Законод!$G$24),AG192-Законод!$F$24,IF('01_Доходи'!AG192&gt;=Законод!$H$23,Законод!$G$25,0)))),IF(B188="Лікар-педіатр",IF(AG192&lt;Законод!$C$19,0,(IF(AND(AG192&gt;=Законод!$G$19,AG192&lt;=Законод!$G$20),AG192-Законод!$F$20,IF('01_Доходи'!AG192&gt;=Законод!$H$19,Законод!$G$21,0)))),IF(B188="Лікар-терапевт",IF(AG192&lt;Законод!$C$27,0,(IF(AND(AG192&gt;=Законод!$G$27,AG192&lt;=Законод!$G$28),AG192-Законод!$F$28,IF('01_Доходи'!AG192&gt;=Законод!$H$27,Законод!$G$29,0)))),0)))</f>
        <v>0</v>
      </c>
      <c r="AH196" s="773"/>
      <c r="AI196" s="176"/>
      <c r="AJ196" s="764"/>
      <c r="AK196" s="767"/>
      <c r="AL196" s="767"/>
      <c r="AM196" s="799"/>
      <c r="AN196" s="544">
        <f>IF(B188="Лікар загальної практики - сімейний лікар",L196*Законод!$G$39,IF(B188="Лікар-педіатр",L196*Законод!$G$30,IF(B188="Лікар-терапевт",L196*Законод!$G$30,0)))</f>
        <v>0</v>
      </c>
      <c r="AO196" s="544">
        <f>IF(B188="Лікар загальної практики - сімейний лікар",S196*Законод!$G$47,IF(B188="Лікар-педіатр",S196*Законод!$G$47,IF(B188="Лікар-терапевт",S196*Законод!$G$47,0)))</f>
        <v>0</v>
      </c>
      <c r="AP196" s="544">
        <f>IF(B188="Лікар загальної практики - сімейний лікар",Z196*Законод!$G$64,IF(B188="Лікар-педіатр",Z196*Законод!$G$64,IF(B188="Лікар-терапевт",Z196*Законод!$G$64,0)))</f>
        <v>0</v>
      </c>
      <c r="AQ196" s="544">
        <f>IF(B188="Лікар загальної практики - сімейний лікар",AG196*Законод!$G$81,IF(B188="Лікар-педіатр",AG196*Законод!$G$81,IF(B188="Лікар-терапевт",AG196*Законод!$G$81,0)))</f>
        <v>0</v>
      </c>
      <c r="AR196" s="185">
        <f t="shared" ref="AR196" si="24">SUM(AN196:AQ196)</f>
        <v>0</v>
      </c>
    </row>
    <row r="197" spans="1:44" s="67" customFormat="1" ht="31.9" customHeight="1" x14ac:dyDescent="0.25">
      <c r="A197" s="172"/>
      <c r="B197" s="781"/>
      <c r="C197" s="784"/>
      <c r="D197" s="787"/>
      <c r="E197" s="790"/>
      <c r="F197" s="186" t="str">
        <f>IF(B188="Лікар-педіатр",Законод!$H$18,IF(B188="Лікар загальної практики - сімейний лікар",Законод!$H$22,IF(B188="Лікар-терапевт",Законод!$H$26,"х")))</f>
        <v>х</v>
      </c>
      <c r="G197" s="750" t="s">
        <v>157</v>
      </c>
      <c r="H197" s="751"/>
      <c r="I197" s="751"/>
      <c r="J197" s="751"/>
      <c r="K197" s="752"/>
      <c r="L197" s="171">
        <f>IF(B188="Лікар загальної практики - сімейний лікар",IF(L192&lt;Законод!$C$23,0,(IF(AND(L192&gt;=Законод!$H$23,L192&lt;=Законод!$H$24),L192-Законод!$G$24,IF('01_Доходи'!L192&gt;=Законод!$I$23,Законод!$H$25,0)))),IF(B188="Лікар-педіатр",IF(L192&lt;Законод!$C$19,0,(IF(AND(L192&gt;=Законод!$H$19,L192&lt;=Законод!$H$20),L192-Законод!$G$20,IF('01_Доходи'!L192&gt;=Законод!$I$19,Законод!$H$21,0)))),IF(B188="Лікар-терапевт",IF(L192&lt;Законод!$C$27,0,(IF(AND(L192&gt;=Законод!$H$27,L192&lt;=Законод!$H$28),L192-Законод!$G$28,IF(L192&gt;=Законод!$I$27,Законод!$H$29,0)))),0)))</f>
        <v>0</v>
      </c>
      <c r="M197" s="770"/>
      <c r="N197" s="750" t="s">
        <v>157</v>
      </c>
      <c r="O197" s="751"/>
      <c r="P197" s="751"/>
      <c r="Q197" s="751"/>
      <c r="R197" s="752"/>
      <c r="S197" s="171">
        <f>IF(B188="Лікар загальної практики - сімейний лікар",IF(S192&lt;Законод!$C$23,0,(IF(AND(S192&gt;=Законод!$H$23,S192&lt;=Законод!$H$24),S192-Законод!$G$24,IF('01_Доходи'!S192&gt;=Законод!$I$23,Законод!$H$25,0)))),IF(B188="Лікар-педіатр",IF(S192&lt;Законод!$C$19,0,(IF(AND(S192&gt;=Законод!$H$19,S192&lt;=Законод!$H$20),S192-Законод!$G$20,IF('01_Доходи'!S192&gt;=Законод!$I$19,Законод!$H$21,0)))),IF(B188="Лікар-терапевт",IF(S192&lt;Законод!$C$27,0,(IF(AND(S192&gt;=Законод!$H$27,S192&lt;=Законод!$H$28),S192-Законод!$G$28,IF(S192&gt;=Законод!$I$27,Законод!$H$29,0)))),0)))</f>
        <v>0</v>
      </c>
      <c r="T197" s="770"/>
      <c r="U197" s="750" t="s">
        <v>157</v>
      </c>
      <c r="V197" s="751"/>
      <c r="W197" s="751"/>
      <c r="X197" s="751"/>
      <c r="Y197" s="752"/>
      <c r="Z197" s="171">
        <f>IF(B188="Лікар загальної практики - сімейний лікар",IF(Z192&lt;Законод!$C$23,0,(IF(AND(Z192&gt;=Законод!$H$23,Z192&lt;=Законод!$H$24),Z192-Законод!$G$24,IF('01_Доходи'!Z192&gt;=Законод!$I$23,Законод!$H$25,0)))),IF(B188="Лікар-педіатр",IF(Z192&lt;Законод!$C$19,0,(IF(AND(Z192&gt;=Законод!$H$19,Z192&lt;=Законод!$H$20),Z192-Законод!$G$20,IF('01_Доходи'!Z192&gt;=Законод!$I$19,Законод!$H$21,0)))),IF(B188="Лікар-терапевт",IF(Z192&lt;Законод!$C$27,0,(IF(AND(Z192&gt;=Законод!$H$27,Z192&lt;=Законод!$H$28),Z192-Законод!$G$28,IF(Z192&gt;=Законод!$I$27,Законод!$H$29,0)))),0)))</f>
        <v>0</v>
      </c>
      <c r="AA197" s="770"/>
      <c r="AB197" s="750" t="s">
        <v>157</v>
      </c>
      <c r="AC197" s="751"/>
      <c r="AD197" s="751"/>
      <c r="AE197" s="751"/>
      <c r="AF197" s="752"/>
      <c r="AG197" s="171">
        <f>IF(B188="Лікар загальної практики - сімейний лікар",IF(AG192&lt;Законод!$C$23,0,(IF(AND(AG192&gt;=Законод!$H$23,AG192&lt;=Законод!$H$24),AG192-Законод!$G$24,IF('01_Доходи'!AG192&gt;=Законод!$I$23,Законод!$H$25,0)))),IF(B188="Лікар-педіатр",IF(AG192&lt;Законод!$C$19,0,(IF(AND(AG192&gt;=Законод!$H$19,AG192&lt;=Законод!$H$20),AG192-Законод!$G$20,IF('01_Доходи'!AG192&gt;=Законод!$I$19,Законод!$H$21,0)))),IF(B188="Лікар-терапевт",IF(AG192&lt;Законод!$C$27,0,(IF(AND(AG192&gt;=Законод!$H$27,AG192&lt;=Законод!$H$28),AG192-Законод!$G$28,IF(AG192&gt;=Законод!$I$27,Законод!$H$29,0)))),0)))</f>
        <v>0</v>
      </c>
      <c r="AH197" s="773"/>
      <c r="AI197" s="176"/>
      <c r="AJ197" s="764"/>
      <c r="AK197" s="767"/>
      <c r="AL197" s="767"/>
      <c r="AM197" s="799"/>
      <c r="AN197" s="544">
        <f>IF(B188="Лікар загальної практики - сімейний лікар",L197*Законод!$H$30,IF(B188="Лікар-педіатр",L197*Законод!$H$30,IF(B188="Лікар-терапевт",L197*Законод!$H$30,0)))</f>
        <v>0</v>
      </c>
      <c r="AO197" s="544">
        <f>IF(B188="Лікар загальної практики - сімейний лікар",S197*Законод!$H$47,IF(B188="Лікар-педіатр",S197*Законод!$H$47,IF(B188="Лікар-терапевт",S197*Законод!$H$47,0)))</f>
        <v>0</v>
      </c>
      <c r="AP197" s="544">
        <f>IF(B188="Лікар загальної практики - сімейний лікар",Z197*Законод!$H$64,IF(B188="Лікар-педіатр",Z197*Законод!$H$64,IF(B188="Лікар-терапевт",Z197*Законод!$H$64,0)))</f>
        <v>0</v>
      </c>
      <c r="AQ197" s="544">
        <f>IF(B188="Лікар загальної практики - сімейний лікар",AG197*Законод!$H$81,IF(B188="Лікар-педіатр",AG197*Законод!$H$81,IF(B188="Лікар-терапевт",AG197*Законод!$H$81,0)))</f>
        <v>0</v>
      </c>
      <c r="AR197" s="185">
        <f>SUM(AN197:AQ197)</f>
        <v>0</v>
      </c>
    </row>
    <row r="198" spans="1:44" s="67" customFormat="1" ht="45" customHeight="1" x14ac:dyDescent="0.25">
      <c r="A198" s="172"/>
      <c r="B198" s="781"/>
      <c r="C198" s="784"/>
      <c r="D198" s="787"/>
      <c r="E198" s="790"/>
      <c r="F198" s="186" t="str">
        <f>IF(B188="Лікар-педіатр",Законод!$I$18,IF(B188="Лікар загальної практики - сімейний лікар",Законод!$I$22,IF(B188="Лікар-терапевт",Законод!$I$26,"х")))</f>
        <v>х</v>
      </c>
      <c r="G198" s="750" t="s">
        <v>157</v>
      </c>
      <c r="H198" s="751"/>
      <c r="I198" s="751"/>
      <c r="J198" s="751"/>
      <c r="K198" s="752"/>
      <c r="L198" s="171">
        <f>IF(B188="Лікар загальної практики - сімейний лікар",IF(L192&lt;Законод!$C$23,0,(IF(AND(L192&gt;=Законод!$I$23,L192&lt;=Законод!$I$24),L192-Законод!$H$24,IF('01_Доходи'!L192&gt;=Законод!$I$23,Законод!$I$25,0)))),IF(B188="Лікар-педіатр",IF(L192&lt;Законод!$C$19,0,(IF(AND(L192&gt;=Законод!$I$19,L192&lt;=Законод!$I$20),L192-Законод!$H$20,IF('01_Доходи'!L192&gt;=Законод!$I$19,Законод!$H$21,0)))),IF(B188="Лікар-терапевт",IF(L192&lt;Законод!$C$27,0,(IF(AND(L192&gt;=Законод!$I$27,L192&lt;=Законод!$I$28),L192-Законод!$H$28,IF('01_Доходи'!L192&gt;=Законод!$I$27,Законод!$H$29,0)))),0)))</f>
        <v>0</v>
      </c>
      <c r="M198" s="770"/>
      <c r="N198" s="750" t="s">
        <v>157</v>
      </c>
      <c r="O198" s="751"/>
      <c r="P198" s="751"/>
      <c r="Q198" s="751"/>
      <c r="R198" s="752"/>
      <c r="S198" s="171">
        <f>IF(B188="Лікар загальної практики - сімейний лікар",IF(S192&lt;Законод!$C$23,0,(IF(AND(S192&gt;=Законод!$I$23,S192&lt;=Законод!$I$24),S192-Законод!$H$24,IF('01_Доходи'!S192&gt;=Законод!$I$23,Законод!$I$25,0)))),IF(B188="Лікар-педіатр",IF(S192&lt;Законод!$C$19,0,(IF(AND(S192&gt;=Законод!$I$19,S192&lt;=Законод!$I$20),S192-Законод!$H$20,IF('01_Доходи'!S192&gt;=Законод!$I$19,Законод!$H$21,0)))),IF(B188="Лікар-терапевт",IF(S192&lt;Законод!$C$27,0,(IF(AND(S192&gt;=Законод!$I$27,S192&lt;=Законод!$I$28),S192-Законод!$H$28,IF('01_Доходи'!S192&gt;=Законод!$I$27,Законод!$H$29,0)))),0)))</f>
        <v>0</v>
      </c>
      <c r="T198" s="770"/>
      <c r="U198" s="750" t="s">
        <v>157</v>
      </c>
      <c r="V198" s="751"/>
      <c r="W198" s="751"/>
      <c r="X198" s="751"/>
      <c r="Y198" s="752"/>
      <c r="Z198" s="171">
        <f>IF(B188="Лікар загальної практики - сімейний лікар",IF(Z192&lt;Законод!$C$23,0,(IF(AND(Z192&gt;=Законод!$I$23,Z192&lt;=Законод!$I$24),Z192-Законод!$H$24,IF('01_Доходи'!Z192&gt;=Законод!$I$23,Законод!$I$25,0)))),IF(B188="Лікар-педіатр",IF(Z192&lt;Законод!$C$19,0,(IF(AND(Z192&gt;=Законод!$I$19,Z192&lt;=Законод!$I$20),Z192-Законод!$H$20,IF('01_Доходи'!Z192&gt;=Законод!$I$19,Законод!$H$21,0)))),IF(B188="Лікар-терапевт",IF(Z192&lt;Законод!$C$27,0,(IF(AND(Z192&gt;=Законод!$I$27,Z192&lt;=Законод!$I$28),Z192-Законод!$H$28,IF('01_Доходи'!Z192&gt;=Законод!$I$27,Законод!$H$29,0)))),0)))</f>
        <v>0</v>
      </c>
      <c r="AA198" s="770"/>
      <c r="AB198" s="750" t="s">
        <v>157</v>
      </c>
      <c r="AC198" s="751"/>
      <c r="AD198" s="751"/>
      <c r="AE198" s="751"/>
      <c r="AF198" s="752"/>
      <c r="AG198" s="171">
        <f>IF(B188="Лікар загальної практики - сімейний лікар",IF(AG192&lt;Законод!$C$23,0,(IF(AND(AG192&gt;=Законод!$I$23,AG192&lt;=Законод!$I$24),AG192-Законод!$H$24,IF('01_Доходи'!AG192&gt;=Законод!$I$23,Законод!$I$25,0)))),IF(B188="Лікар-педіатр",IF(AG192&lt;Законод!$C$19,0,(IF(AND(AG192&gt;=Законод!$I$19,AG192&lt;=Законод!$I$20),AG192-Законод!$H$20,IF('01_Доходи'!AG192&gt;=Законод!$I$19,Законод!$H$21,0)))),IF(B188="Лікар-терапевт",IF(AG192&lt;Законод!$C$27,0,(IF(AND(AG192&gt;=Законод!$I$27,AG192&lt;=Законод!$I$28),AG192-Законод!$H$28,IF('01_Доходи'!AG192&gt;=Законод!$I$27,Законод!$H$29,0)))),0)))</f>
        <v>0</v>
      </c>
      <c r="AH198" s="773"/>
      <c r="AI198" s="176"/>
      <c r="AJ198" s="764"/>
      <c r="AK198" s="767"/>
      <c r="AL198" s="767"/>
      <c r="AM198" s="799"/>
      <c r="AN198" s="544">
        <f>IF(B188="Лікар загальної практики - сімейний лікар",L198*Законод!$I$30,IF(B188="Лікар-педіатр",L198*Законод!$I$30,IF(B188="Лікар-терапевт",L198*Законод!$I$30,0)))</f>
        <v>0</v>
      </c>
      <c r="AO198" s="544">
        <f>IF(B188="Лікар загальної практики - сімейний лікар",S198*Законод!$I$47,IF(B188="Лікар-педіатр",S198*Законод!$I$47,IF(B188="Лікар-терапевт",S198*Законод!$I$47,0)))</f>
        <v>0</v>
      </c>
      <c r="AP198" s="544">
        <f>IF(B188="Лікар загальної практики - сімейний лікар",Z198*Законод!$I$64,IF(B188="Лікар-педіатр",Z198*Законод!$I$64,IF(B188="Лікар-терапевт",Z198*Законод!$I$64,0)))</f>
        <v>0</v>
      </c>
      <c r="AQ198" s="544">
        <f>IF(B188="Лікар загальної практики - сімейний лікар",AG198*Законод!$I$81,IF(B188="Лікар-педіатр",AG198*Законод!$I$81,IF(B188="Лікар-терапевт",AG198*Законод!$I$81,0)))</f>
        <v>0</v>
      </c>
      <c r="AR198" s="185">
        <f>SUM(AN198:AQ198)</f>
        <v>0</v>
      </c>
    </row>
    <row r="199" spans="1:44" s="67" customFormat="1" ht="21" customHeight="1" thickBot="1" x14ac:dyDescent="0.3">
      <c r="A199" s="187"/>
      <c r="B199" s="782"/>
      <c r="C199" s="785"/>
      <c r="D199" s="788"/>
      <c r="E199" s="791"/>
      <c r="F199" s="660" t="str">
        <f>IF(B188="Лікар-педіатр",Законод!$J$18,IF(B188="Лікар загальної практики - сімейний лікар",Законод!$J$22,IF(B188="Лікар-терапевт",Законод!$J$22,"х")))</f>
        <v>х</v>
      </c>
      <c r="G199" s="747" t="s">
        <v>157</v>
      </c>
      <c r="H199" s="748"/>
      <c r="I199" s="748"/>
      <c r="J199" s="748"/>
      <c r="K199" s="749"/>
      <c r="L199" s="171">
        <f>IF(B188="Лікар загальної практики - сімейний лікар",IF(L192&gt;=Законод!$J$23,'01_Доходи'!L192-('01_Доходи'!L193+'01_Доходи'!L194+'01_Доходи'!L195+'01_Доходи'!L196+'01_Доходи'!L197+'01_Доходи'!L198),0),IF(B188="Лікар-педіатр",IF(L192&gt;=Законод!$J$19,'01_Доходи'!L192-('01_Доходи'!L193+'01_Доходи'!L194+'01_Доходи'!L195+'01_Доходи'!L196+'01_Доходи'!L197+'01_Доходи'!L198),0),IF(B188="Лікар-терапевт",IF('01_Доходи'!L192&gt;=Законод!$J$27,L192-Законод!$I$28,0),0)))</f>
        <v>0</v>
      </c>
      <c r="M199" s="771"/>
      <c r="N199" s="747" t="s">
        <v>157</v>
      </c>
      <c r="O199" s="748"/>
      <c r="P199" s="748"/>
      <c r="Q199" s="748"/>
      <c r="R199" s="749"/>
      <c r="S199" s="171">
        <f>IF(B188="Лікар загальної практики - сімейний лікар",IF(S192&gt;=Законод!$J$23,'01_Доходи'!S192-('01_Доходи'!S193+'01_Доходи'!S194+'01_Доходи'!S195+'01_Доходи'!S196+'01_Доходи'!S197+'01_Доходи'!S198),0),IF(B188="Лікар-педіатр",IF(S192&gt;=Законод!$J$19,'01_Доходи'!S192-('01_Доходи'!S193+'01_Доходи'!S194+'01_Доходи'!S195+'01_Доходи'!S196+'01_Доходи'!S197+'01_Доходи'!S198),0),IF(B188="Лікар-терапевт",IF('01_Доходи'!S192&gt;=Законод!$J$27,S192-Законод!$I$28,0),0)))</f>
        <v>0</v>
      </c>
      <c r="T199" s="771"/>
      <c r="U199" s="747" t="s">
        <v>157</v>
      </c>
      <c r="V199" s="748"/>
      <c r="W199" s="748"/>
      <c r="X199" s="748"/>
      <c r="Y199" s="749"/>
      <c r="Z199" s="171">
        <f>IF(B188="Лікар загальної практики - сімейний лікар",IF(Z192&gt;=Законод!$J$23,'01_Доходи'!Z192-('01_Доходи'!Z193+'01_Доходи'!Z194+'01_Доходи'!Z195+'01_Доходи'!Z196+'01_Доходи'!Z197+'01_Доходи'!Z198),0),IF(B188="Лікар-педіатр",IF(Z192&gt;=Законод!$J$19,'01_Доходи'!Z192-('01_Доходи'!Z193+'01_Доходи'!Z194+'01_Доходи'!Z195+'01_Доходи'!Z196+'01_Доходи'!Z197+'01_Доходи'!Z198),0),IF(B188="Лікар-терапевт",IF('01_Доходи'!Z192&gt;=Законод!$J$27,Z192-Законод!$I$28,0),0)))</f>
        <v>0</v>
      </c>
      <c r="AA199" s="771"/>
      <c r="AB199" s="747" t="s">
        <v>157</v>
      </c>
      <c r="AC199" s="748"/>
      <c r="AD199" s="748"/>
      <c r="AE199" s="748"/>
      <c r="AF199" s="749"/>
      <c r="AG199" s="171">
        <f>IF(B188="Лікар загальної практики - сімейний лікар",IF(AG192&gt;=Законод!$J$23,'01_Доходи'!AG192-('01_Доходи'!AG193+'01_Доходи'!AG194+'01_Доходи'!AG195+'01_Доходи'!AG196+'01_Доходи'!AG197+'01_Доходи'!AG198),0),IF(B188="Лікар-педіатр",IF(AG192&gt;=Законод!$J$19,'01_Доходи'!AG192-('01_Доходи'!AG193+'01_Доходи'!AG194+'01_Доходи'!AG195+'01_Доходи'!AG196+'01_Доходи'!AG197+'01_Доходи'!AG198),0),IF(B188="Лікар-терапевт",IF('01_Доходи'!AG192&gt;=Законод!$J$27,AG192-Законод!$I$28,0),0)))</f>
        <v>0</v>
      </c>
      <c r="AH199" s="774"/>
      <c r="AI199" s="188"/>
      <c r="AJ199" s="765"/>
      <c r="AK199" s="768"/>
      <c r="AL199" s="768"/>
      <c r="AM199" s="800"/>
      <c r="AN199" s="661">
        <f>IF(B188="Лікар загальної практики - сімейний лікар",L199*Законод!$J$30,IF(B188="Лікар-педіатр",L199*Законод!$J$30,IF(B188="Лікар-терапевт",L199*Законод!$J$30,0)))</f>
        <v>0</v>
      </c>
      <c r="AO199" s="661">
        <f>IF(B188="Лікар загальної практики - сімейний лікар",S199*Законод!$J$47,IF(B188="Лікар-педіатр",S199*Законод!$J$47,IF(B188="Лікар-терапевт",S199*Законод!$J$47,0)))</f>
        <v>0</v>
      </c>
      <c r="AP199" s="661">
        <f>IF(B188="Лікар загальної практики - сімейний лікар",S199*Законод!$J$64,IF(B188="Лікар-педіатр",S199*Законод!$J$64,IF(B188="Лікар-терапевт",S199*Законод!$J$64,0)))</f>
        <v>0</v>
      </c>
      <c r="AQ199" s="661">
        <f>IF(B188="Лікар загальної практики - сімейний лікар",AG199*Законод!$J$81,IF(B188="Лікар-педіатр",AG199*Законод!$J$81,IF(B188="Лікар-терапевт",AG199*Законод!$J$81,0)))</f>
        <v>0</v>
      </c>
      <c r="AR199" s="662">
        <f t="shared" ref="AR199" si="25">SUM(AN199:AQ199)</f>
        <v>0</v>
      </c>
    </row>
    <row r="200" spans="1:44" s="67" customFormat="1" ht="31.9" customHeight="1" thickBot="1" x14ac:dyDescent="0.3">
      <c r="A200" s="206"/>
      <c r="B200" s="207"/>
      <c r="C200" s="207"/>
      <c r="D200" s="207"/>
      <c r="E200" s="207"/>
      <c r="F200" s="208"/>
      <c r="G200" s="209"/>
      <c r="H200" s="209"/>
      <c r="I200" s="210"/>
      <c r="J200" s="210"/>
      <c r="K200" s="210"/>
      <c r="L200" s="211"/>
      <c r="M200" s="210"/>
      <c r="N200" s="210"/>
      <c r="O200" s="210"/>
      <c r="P200" s="210"/>
      <c r="Q200" s="210"/>
      <c r="R200" s="210"/>
      <c r="S200" s="211"/>
      <c r="T200" s="210"/>
      <c r="U200" s="210"/>
      <c r="V200" s="210"/>
      <c r="W200" s="210"/>
      <c r="X200" s="210"/>
      <c r="Y200" s="210"/>
      <c r="Z200" s="211"/>
      <c r="AA200" s="210"/>
      <c r="AB200" s="210"/>
      <c r="AC200" s="210"/>
      <c r="AD200" s="210"/>
      <c r="AE200" s="210"/>
      <c r="AF200" s="210"/>
      <c r="AG200" s="211"/>
      <c r="AH200" s="210"/>
      <c r="AI200" s="210"/>
      <c r="AJ200" s="210"/>
      <c r="AK200" s="210"/>
      <c r="AL200" s="210"/>
      <c r="AM200" s="212"/>
      <c r="AN200" s="210"/>
      <c r="AO200" s="210"/>
      <c r="AP200" s="210"/>
      <c r="AQ200" s="210"/>
      <c r="AR200" s="213"/>
    </row>
    <row r="201" spans="1:44" s="67" customFormat="1" ht="31.9" customHeight="1" x14ac:dyDescent="0.25">
      <c r="A201" s="169">
        <f>A188+1</f>
        <v>14</v>
      </c>
      <c r="B201" s="780"/>
      <c r="C201" s="783"/>
      <c r="D201" s="786"/>
      <c r="E201" s="789"/>
      <c r="F201" s="170" t="s">
        <v>431</v>
      </c>
      <c r="G201" s="171">
        <f>IFERROR(IF(B201="Лікар-педіатр",G203/L203*L201,IF(B201="Лікар-терапевт","х",IF(B201="Лікар загальної практики - сімейний лікар",G203/L203*L201,0))),0)</f>
        <v>0</v>
      </c>
      <c r="H201" s="171">
        <f>IFERROR(IF(B201="Лікар-педіатр",H203/L203*L201,IF(B201="Лікар-терапевт","х",IF(B201="Лікар загальної практики - сімейний лікар",H203/L203*L201,0))),0)</f>
        <v>0</v>
      </c>
      <c r="I201" s="171">
        <f>IFERROR(IF(B201="Лікар-педіатр","x",IF(B201="Лікар-терапевт",I203/L203*L201,IF(B201="Лікар загальної практики - сімейний лікар",I203/L203*L201,0))),0)</f>
        <v>0</v>
      </c>
      <c r="J201" s="171">
        <f>IFERROR(IF(B201="Лікар-педіатр","x",IF(B201="Лікар-терапевт",J203/L203*L201,IF(B201="Лікар загальної практики - сімейний лікар",J203/L203*L201,0))),0)</f>
        <v>0</v>
      </c>
      <c r="K201" s="171">
        <f>IFERROR(IF(B201="Лікар-педіатр","x",IF(B201="Лікар-терапевт",K204*L201,IF(B201="Лікар загальної практики - сімейний лікар",K204*L201,0))),0)</f>
        <v>0</v>
      </c>
      <c r="L201" s="472"/>
      <c r="M201" s="769"/>
      <c r="N201" s="171">
        <f>IFERROR(IF(B201="Лікар-педіатр",N203/S203*S201,IF(B201="Лікар-терапевт","х",IF(B201="Лікар загальної практики - сімейний лікар",N203/S203*S201,0))),0)</f>
        <v>0</v>
      </c>
      <c r="O201" s="171">
        <f>IFERROR(IF(B201="Лікар-педіатр",O203/S203*S201,IF(B201="Лікар-терапевт","х",IF(B201="Лікар загальної практики - сімейний лікар",O203/S203*S201,0))),0)</f>
        <v>0</v>
      </c>
      <c r="P201" s="171">
        <f>IFERROR(IF(B201="Лікар-педіатр","x",IF(B201="Лікар-терапевт",P203/S203*S201,IF(B201="Лікар загальної практики - сімейний лікар",P203/S203*S201,0))),0)</f>
        <v>0</v>
      </c>
      <c r="Q201" s="171">
        <f>IFERROR(IF(B201="Лікар-педіатр","x",IF(B201="Лікар-терапевт",Q203/S203*S201,IF(B201="Лікар загальної практики - сімейний лікар",Q203/S203*S201,0))),0)</f>
        <v>0</v>
      </c>
      <c r="R201" s="171">
        <f>IFERROR(IF(B201="Лікар-педіатр","x",IF(B201="Лікар-терапевт",R204*S201,IF(B201="Лікар загальної практики - сімейний лікар",R204*S201,0))),0)</f>
        <v>0</v>
      </c>
      <c r="S201" s="472"/>
      <c r="T201" s="769"/>
      <c r="U201" s="171">
        <f>IFERROR(IF(B201="Лікар-педіатр",U203/Z203*Z201,IF(B201="Лікар-терапевт","х",IF(B201="Лікар загальної практики - сімейний лікар",U203/Z203*Z201,0))),0)</f>
        <v>0</v>
      </c>
      <c r="V201" s="171">
        <f>IFERROR(IF(B201="Лікар-педіатр",V203/Z203*Z201,IF(B201="Лікар-терапевт","х",IF(B201="Лікар загальної практики - сімейний лікар",V203/Z203*Z201,0))),0)</f>
        <v>0</v>
      </c>
      <c r="W201" s="171">
        <f>IFERROR(IF(B201="Лікар-педіатр","x",IF(B201="Лікар-терапевт",W203/Z203*Z201,IF(B201="Лікар загальної практики - сімейний лікар",W203/Z203*Z201,0))),0)</f>
        <v>0</v>
      </c>
      <c r="X201" s="171">
        <f>IFERROR(IF(B201="Лікар-педіатр","x",IF(B201="Лікар-терапевт",X203/Z203*Z201,IF(B201="Лікар загальної практики - сімейний лікар",X203/Z203*Z201,0))),0)</f>
        <v>0</v>
      </c>
      <c r="Y201" s="171">
        <f>IFERROR(IF(B201="Лікар-педіатр","x",IF(B201="Лікар-терапевт",Y204*Z201,IF(B201="Лікар загальної практики - сімейний лікар",Y204*Z201,0))),0)</f>
        <v>0</v>
      </c>
      <c r="Z201" s="472"/>
      <c r="AA201" s="769"/>
      <c r="AB201" s="171">
        <f>IFERROR(IF(B201="Лікар-педіатр",AB203/AG203*AG201,IF(B201="Лікар-терапевт","х",IF(B201="Лікар загальної практики - сімейний лікар",AB203/AG203*AG201,0))),0)</f>
        <v>0</v>
      </c>
      <c r="AC201" s="171">
        <f>IFERROR(IF(B201="Лікар-педіатр",AC203/AG203*AG201,IF(B201="Лікар-терапевт","х",IF(B201="Лікар загальної практики - сімейний лікар",AC203/AG203*AG201,0))),0)</f>
        <v>0</v>
      </c>
      <c r="AD201" s="171">
        <f>IFERROR(IF(B201="Лікар-педіатр","x",IF(B201="Лікар-терапевт",AD203/AG203*AG201,IF(B201="Лікар загальної практики - сімейний лікар",AD203/AG203*AG201,0))),0)</f>
        <v>0</v>
      </c>
      <c r="AE201" s="171">
        <f>IFERROR(IF(B201="Лікар-педіатр","x",IF(B201="Лікар-терапевт",AE203/AG203*AG201,IF(B201="Лікар загальної практики - сімейний лікар",AE203/AG203*AG201,0))),0)</f>
        <v>0</v>
      </c>
      <c r="AF201" s="171">
        <f>IFERROR(IF(B201="Лікар-педіатр","x",IF(B201="Лікар-терапевт",AF204*AG201,IF(B201="Лікар загальної практики - сімейний лікар",AF204*AG201,0))),0)</f>
        <v>0</v>
      </c>
      <c r="AG201" s="472"/>
      <c r="AH201" s="772"/>
      <c r="AI201" s="461">
        <f>A201</f>
        <v>14</v>
      </c>
      <c r="AJ201" s="763">
        <f>B201</f>
        <v>0</v>
      </c>
      <c r="AK201" s="766">
        <f>C201</f>
        <v>0</v>
      </c>
      <c r="AL201" s="766">
        <f>D201</f>
        <v>0</v>
      </c>
      <c r="AM201" s="753" t="s">
        <v>566</v>
      </c>
      <c r="AN201" s="792">
        <f>SUM(AN206:AN212)</f>
        <v>0</v>
      </c>
      <c r="AO201" s="792">
        <f>SUM(AO206:AO212)</f>
        <v>0</v>
      </c>
      <c r="AP201" s="792">
        <f>SUM(AP206:AP212)</f>
        <v>0</v>
      </c>
      <c r="AQ201" s="792">
        <f>SUM(AQ206:AQ212)</f>
        <v>0</v>
      </c>
      <c r="AR201" s="795">
        <f>SUM(AN201:AQ205)</f>
        <v>0</v>
      </c>
    </row>
    <row r="202" spans="1:44" s="210" customFormat="1" ht="23.45" customHeight="1" x14ac:dyDescent="0.25">
      <c r="A202" s="172"/>
      <c r="B202" s="781"/>
      <c r="C202" s="784"/>
      <c r="D202" s="787"/>
      <c r="E202" s="790"/>
      <c r="F202" s="170" t="s">
        <v>432</v>
      </c>
      <c r="G202" s="171">
        <f>IFERROR(IF(B201="Лікар-педіатр",G204*L202,IF(B201="Лікар-терапевт","х",IF(B201="Лікар загальної практики - сімейний лікар",G204*L202,0))),0)</f>
        <v>0</v>
      </c>
      <c r="H202" s="171">
        <f>IFERROR(IF(B201="Лікар-педіатр",H204*L202,IF(B201="Лікар-терапевт","х",IF(B201="Лікар загальної практики - сімейний лікар",H204*L202,0))),0)</f>
        <v>0</v>
      </c>
      <c r="I202" s="171">
        <f>IFERROR(IF(B201="Лікар-педіатр","x",IF(B201="Лікар-терапевт",I204*L202,IF(B201="Лікар загальної практики - сімейний лікар",I204*L202,0))),0)</f>
        <v>0</v>
      </c>
      <c r="J202" s="171">
        <f>IFERROR(IF(B201="Лікар-педіатр","x",IF(B201="Лікар-терапевт",J204*L202,IF(B201="Лікар загальної практики - сімейний лікар",J204*L202,0))),0)</f>
        <v>0</v>
      </c>
      <c r="K202" s="171">
        <f>IFERROR(IF(B201="Лікар-педіатр","x",IF(B201="Лікар-терапевт",K204*L202,IF(B201="Лікар загальної практики - сімейний лікар",K204*L202,0))),0)</f>
        <v>0</v>
      </c>
      <c r="L202" s="472"/>
      <c r="M202" s="770"/>
      <c r="N202" s="171">
        <f>IFERROR(IF(B201="Лікар-педіатр",N204*S202,IF(B201="Лікар-терапевт","х",IF(B201="Лікар загальної практики - сімейний лікар",N204*S202,0))),0)</f>
        <v>0</v>
      </c>
      <c r="O202" s="171">
        <f>IFERROR(IF(B201="Лікар-педіатр",O204*S202,IF(B201="Лікар-терапевт","х",IF(B201="Лікар загальної практики - сімейний лікар",O204*S202,0))),0)</f>
        <v>0</v>
      </c>
      <c r="P202" s="171">
        <f>IFERROR(IF(B201="Лікар-педіатр","x",IF(B201="Лікар-терапевт",P204*S202,IF(B201="Лікар загальної практики - сімейний лікар",P204*S202,0))),0)</f>
        <v>0</v>
      </c>
      <c r="Q202" s="171">
        <f>IFERROR(IF(B201="Лікар-педіатр","x",IF(B201="Лікар-терапевт",Q204*S202,IF(B201="Лікар загальної практики - сімейний лікар",Q204*S202,0))),0)</f>
        <v>0</v>
      </c>
      <c r="R202" s="171">
        <f>IFERROR(IF(B201="Лікар-педіатр","x",IF(B201="Лікар-терапевт",R204*S202,IF(B201="Лікар загальної практики - сімейний лікар",R204*S202,0))),0)</f>
        <v>0</v>
      </c>
      <c r="S202" s="472"/>
      <c r="T202" s="770"/>
      <c r="U202" s="171">
        <f>IFERROR(IF(B201="Лікар-педіатр",U204*Z202,IF(B201="Лікар-терапевт","х",IF(B201="Лікар загальної практики - сімейний лікар",U204*Z202,0))),0)</f>
        <v>0</v>
      </c>
      <c r="V202" s="171">
        <f>IFERROR(IF(B201="Лікар-педіатр",V204*Z202,IF(B201="Лікар-терапевт","х",IF(B201="Лікар загальної практики - сімейний лікар",V204*Z202,0))),0)</f>
        <v>0</v>
      </c>
      <c r="W202" s="171">
        <f>IFERROR(IF(B201="Лікар-педіатр","x",IF(B201="Лікар-терапевт",W204*Z202,IF(B201="Лікар загальної практики - сімейний лікар",W204*Z202,0))),0)</f>
        <v>0</v>
      </c>
      <c r="X202" s="171">
        <f>IFERROR(IF(B201="Лікар-педіатр","x",IF(B201="Лікар-терапевт",X204*Z202,IF(B201="Лікар загальної практики - сімейний лікар",X204*Z202,0))),0)</f>
        <v>0</v>
      </c>
      <c r="Y202" s="171">
        <f>IFERROR(IF(B201="Лікар-педіатр","x",IF(B201="Лікар-терапевт",Y204*Z202,IF(B201="Лікар загальної практики - сімейний лікар",Y204*Z202,0))),0)</f>
        <v>0</v>
      </c>
      <c r="Z202" s="472"/>
      <c r="AA202" s="770"/>
      <c r="AB202" s="171">
        <f>IFERROR(IF(B201="Лікар-педіатр",AB204*AG202,IF(B201="Лікар-терапевт","х",IF(B201="Лікар загальної практики - сімейний лікар",AB204*AG202,0))),0)</f>
        <v>0</v>
      </c>
      <c r="AC202" s="171">
        <f>IFERROR(IF(B201="Лікар-педіатр",AC204*AG202,IF(B201="Лікар-терапевт","х",IF(B201="Лікар загальної практики - сімейний лікар",AC204*AG202,0))),0)</f>
        <v>0</v>
      </c>
      <c r="AD202" s="171">
        <f>IFERROR(IF(B201="Лікар-педіатр","x",IF(B201="Лікар-терапевт",AD204*AG202,IF(B201="Лікар загальної практики - сімейний лікар",AD204*AG202,0))),0)</f>
        <v>0</v>
      </c>
      <c r="AE202" s="171">
        <f>IFERROR(IF(B201="Лікар-педіатр","x",IF(B201="Лікар-терапевт",AE204*AG202,IF(B201="Лікар загальної практики - сімейний лікар",AE204*AG202,0))),0)</f>
        <v>0</v>
      </c>
      <c r="AF202" s="171">
        <f>IFERROR(IF(B201="Лікар-педіатр","x",IF(B201="Лікар-терапевт",AF204*AG202,IF(B201="Лікар загальної практики - сімейний лікар",AF204*AG202,0))),0)</f>
        <v>0</v>
      </c>
      <c r="AG202" s="472"/>
      <c r="AH202" s="773"/>
      <c r="AI202" s="173"/>
      <c r="AJ202" s="764"/>
      <c r="AK202" s="767"/>
      <c r="AL202" s="767"/>
      <c r="AM202" s="754"/>
      <c r="AN202" s="793"/>
      <c r="AO202" s="793"/>
      <c r="AP202" s="793"/>
      <c r="AQ202" s="793"/>
      <c r="AR202" s="796"/>
    </row>
    <row r="203" spans="1:44" s="166" customFormat="1" ht="27.6" customHeight="1" x14ac:dyDescent="0.3">
      <c r="A203" s="205"/>
      <c r="B203" s="781"/>
      <c r="C203" s="784"/>
      <c r="D203" s="787"/>
      <c r="E203" s="790"/>
      <c r="F203" s="170" t="s">
        <v>433</v>
      </c>
      <c r="G203" s="174">
        <f>IF(B201="Лікар загальної практики - сімейний лікар"," ",IF(B201="Лікар-педіатр"," ",IF(B201="Лікар-терапевт","х",0)))</f>
        <v>0</v>
      </c>
      <c r="H203" s="174">
        <f>IF(B201="Лікар загальної практики - сімейний лікар"," ",IF(B201="Лікар-педіатр"," ",IF(B201="Лікар-терапевт","х",0)))</f>
        <v>0</v>
      </c>
      <c r="I203" s="174">
        <f>IF(B201="Лікар загальної практики - сімейний лікар"," ",IF(B201="Лікар-педіатр","х",IF(B201="Лікар-терапевт"," ",0)))</f>
        <v>0</v>
      </c>
      <c r="J203" s="174">
        <f>IF(B201="Лікар загальної практики - сімейний лікар"," ",IF(B201="Лікар-педіатр","х",IF(B201="Лікар-терапевт"," ",0)))</f>
        <v>0</v>
      </c>
      <c r="K203" s="174">
        <f>IF(B201="Лікар загальної практики - сімейний лікар"," ",IF(B201="Лікар-педіатр","х",IF(B201="Лікар-терапевт"," ",0)))</f>
        <v>0</v>
      </c>
      <c r="L203" s="175">
        <f>SUM(G203:K203)</f>
        <v>0</v>
      </c>
      <c r="M203" s="770"/>
      <c r="N203" s="174">
        <f>IF(B201="Лікар загальної практики - сімейний лікар"," ",IF(B201="Лікар-педіатр"," ",IF(B201="Лікар-терапевт","х",0)))</f>
        <v>0</v>
      </c>
      <c r="O203" s="174">
        <f>IF(B201="Лікар загальної практики - сімейний лікар"," ",IF(B201="Лікар-педіатр"," ",IF(B201="Лікар-терапевт","х",0)))</f>
        <v>0</v>
      </c>
      <c r="P203" s="174">
        <f>IF(B201="Лікар загальної практики - сімейний лікар"," ",IF(B201="Лікар-педіатр","х",IF(B201="Лікар-терапевт"," ",0)))</f>
        <v>0</v>
      </c>
      <c r="Q203" s="174">
        <f>IF(B201="Лікар загальної практики - сімейний лікар"," ",IF(B201="Лікар-педіатр","х",IF(B201="Лікар-терапевт"," ",0)))</f>
        <v>0</v>
      </c>
      <c r="R203" s="174">
        <f>IF(B201="Лікар загальної практики - сімейний лікар"," ",IF(B201="Лікар-педіатр","х",IF(B201="Лікар-терапевт"," ",0)))</f>
        <v>0</v>
      </c>
      <c r="S203" s="175">
        <f>SUM(N203:R203)</f>
        <v>0</v>
      </c>
      <c r="T203" s="770"/>
      <c r="U203" s="174">
        <f>IF(B201="Лікар загальної практики - сімейний лікар"," ",IF(B201="Лікар-педіатр"," ",IF(B201="Лікар-терапевт","х",0)))</f>
        <v>0</v>
      </c>
      <c r="V203" s="174">
        <f>IF(B201="Лікар загальної практики - сімейний лікар"," ",IF(B201="Лікар-педіатр"," ",IF(B201="Лікар-терапевт","х",0)))</f>
        <v>0</v>
      </c>
      <c r="W203" s="174">
        <f>IF(B201="Лікар загальної практики - сімейний лікар"," ",IF(B201="Лікар-педіатр","х",IF(B201="Лікар-терапевт"," ",0)))</f>
        <v>0</v>
      </c>
      <c r="X203" s="174">
        <f>IF(B201="Лікар загальної практики - сімейний лікар"," ",IF(B201="Лікар-педіатр","х",IF(B201="Лікар-терапевт"," ",0)))</f>
        <v>0</v>
      </c>
      <c r="Y203" s="174">
        <f>IF(B201="Лікар загальної практики - сімейний лікар"," ",IF(B201="Лікар-педіатр","х",IF(B201="Лікар-терапевт"," ",0)))</f>
        <v>0</v>
      </c>
      <c r="Z203" s="175">
        <f>SUM(U203:Y203)</f>
        <v>0</v>
      </c>
      <c r="AA203" s="770"/>
      <c r="AB203" s="174">
        <f>IF(B201="Лікар загальної практики - сімейний лікар"," ",IF(B201="Лікар-педіатр"," ",IF(B201="Лікар-терапевт","х",0)))</f>
        <v>0</v>
      </c>
      <c r="AC203" s="174">
        <f>IF(B201="Лікар загальної практики - сімейний лікар"," ",IF(B201="Лікар-педіатр"," ",IF(B201="Лікар-терапевт","х",0)))</f>
        <v>0</v>
      </c>
      <c r="AD203" s="174">
        <f>IF(B201="Лікар загальної практики - сімейний лікар"," ",IF(B201="Лікар-педіатр","х",IF(B201="Лікар-терапевт"," ",0)))</f>
        <v>0</v>
      </c>
      <c r="AE203" s="174">
        <f>IF(B201="Лікар загальної практики - сімейний лікар"," ",IF(B201="Лікар-педіатр","х",IF(B201="Лікар-терапевт"," ",0)))</f>
        <v>0</v>
      </c>
      <c r="AF203" s="174">
        <f>IF(B201="Лікар загальної практики - сімейний лікар"," ",IF(B201="Лікар-педіатр","х",IF(B201="Лікар-терапевт"," ",0)))</f>
        <v>0</v>
      </c>
      <c r="AG203" s="175">
        <f>SUM(AB203:AF203)</f>
        <v>0</v>
      </c>
      <c r="AH203" s="773"/>
      <c r="AI203" s="176"/>
      <c r="AJ203" s="764"/>
      <c r="AK203" s="767"/>
      <c r="AL203" s="767"/>
      <c r="AM203" s="754"/>
      <c r="AN203" s="793"/>
      <c r="AO203" s="793"/>
      <c r="AP203" s="793"/>
      <c r="AQ203" s="793"/>
      <c r="AR203" s="796"/>
    </row>
    <row r="204" spans="1:44" s="67" customFormat="1" ht="28.15" customHeight="1" thickBot="1" x14ac:dyDescent="0.3">
      <c r="A204" s="172"/>
      <c r="B204" s="781"/>
      <c r="C204" s="784"/>
      <c r="D204" s="787"/>
      <c r="E204" s="790"/>
      <c r="F204" s="177" t="s">
        <v>160</v>
      </c>
      <c r="G204" s="178">
        <f>IFERROR(IF(B201="Лікар-педіатр",G203/L203,IF(B201="Лікар-терапевт","х",IF(B201="Лікар загальної практики - сімейний лікар",G203/L203,0))),0)</f>
        <v>0</v>
      </c>
      <c r="H204" s="178">
        <f>IFERROR(IF(B201="Лікар-педіатр",H203/L203,IF(B201="Лікар-терапевт","х",IF(B201="Лікар загальної практики - сімейний лікар",H203/L203,0))),0)</f>
        <v>0</v>
      </c>
      <c r="I204" s="178">
        <f>IFERROR(IF(B201="Лікар-педіатр","x",IF(B201="Лікар-терапевт",I203/L203,IF(B201="Лікар загальної практики - сімейний лікар",I203/L203,0))),0)</f>
        <v>0</v>
      </c>
      <c r="J204" s="178">
        <f>IFERROR(IF(B201="Лікар-педіатр","x",IF(B201="Лікар-терапевт",J203/L203,IF(B201="Лікар загальної практики - сімейний лікар",J203/L203,0))),0)</f>
        <v>0</v>
      </c>
      <c r="K204" s="178">
        <f>IFERROR(IF(B201="Лікар-педіатр","x",IF(B201="Лікар-терапевт",K203/L203,IF(B201="Лікар загальної практики - сімейний лікар",K203/L203,0))),0)</f>
        <v>0</v>
      </c>
      <c r="L204" s="178">
        <f>SUM(G204:K204)</f>
        <v>0</v>
      </c>
      <c r="M204" s="770"/>
      <c r="N204" s="178">
        <f>IFERROR(IF(B201="Лікар-педіатр",N203/S203,IF(B201="Лікар-терапевт","х",IF(B201="Лікар загальної практики - сімейний лікар",N203/S203,0))),0)</f>
        <v>0</v>
      </c>
      <c r="O204" s="178">
        <f>IFERROR(IF(B201="Лікар-педіатр",O203/S203,IF(B201="Лікар-терапевт","х",IF(B201="Лікар загальної практики - сімейний лікар",O203/S203,0))),0)</f>
        <v>0</v>
      </c>
      <c r="P204" s="178">
        <f>IFERROR(IF(B201="Лікар-педіатр","x",IF(B201="Лікар-терапевт",P203/S203,IF(B201="Лікар загальної практики - сімейний лікар",P203/S203,0))),0)</f>
        <v>0</v>
      </c>
      <c r="Q204" s="178">
        <f>IFERROR(IF(B201="Лікар-педіатр","x",IF(B201="Лікар-терапевт",Q203/S203,IF(B201="Лікар загальної практики - сімейний лікар",Q203/S203,0))),0)</f>
        <v>0</v>
      </c>
      <c r="R204" s="178">
        <f>IFERROR(IF(B201="Лікар-педіатр","x",IF(B201="Лікар-терапевт",R203/S203,IF(B201="Лікар загальної практики - сімейний лікар",R203/S203,0))),0)</f>
        <v>0</v>
      </c>
      <c r="S204" s="178">
        <f>SUM(N204:R204)</f>
        <v>0</v>
      </c>
      <c r="T204" s="770"/>
      <c r="U204" s="178">
        <f>IFERROR(IF(B201="Лікар-педіатр",U203/Z203,IF(B201="Лікар-терапевт","х",IF(B201="Лікар загальної практики - сімейний лікар",U203/Z203,0))),0)</f>
        <v>0</v>
      </c>
      <c r="V204" s="178">
        <f>IFERROR(IF(B201="Лікар-педіатр",V203/Z203,IF(B201="Лікар-терапевт","х",IF(B201="Лікар загальної практики - сімейний лікар",V203/Z203,0))),0)</f>
        <v>0</v>
      </c>
      <c r="W204" s="178">
        <f>IFERROR(IF(B201="Лікар-педіатр","x",IF(B201="Лікар-терапевт",W203/Z203,IF(B201="Лікар загальної практики - сімейний лікар",W203/Z203,0))),0)</f>
        <v>0</v>
      </c>
      <c r="X204" s="178">
        <f>IFERROR(IF(B201="Лікар-педіатр","x",IF(B201="Лікар-терапевт",X203/Z203,IF(B201="Лікар загальної практики - сімейний лікар",X203/Z203,0))),0)</f>
        <v>0</v>
      </c>
      <c r="Y204" s="178">
        <f>IFERROR(IF(B201="Лікар-педіатр","x",IF(B201="Лікар-терапевт",Y203/Z203,IF(B201="Лікар загальної практики - сімейний лікар",Y203/Z203,0))),0)</f>
        <v>0</v>
      </c>
      <c r="Z204" s="178">
        <f>SUM(U204:Y204)</f>
        <v>0</v>
      </c>
      <c r="AA204" s="770"/>
      <c r="AB204" s="178">
        <f>IFERROR(IF(B201="Лікар-педіатр",AB203/AG203,IF(B201="Лікар-терапевт","х",IF(B201="Лікар загальної практики - сімейний лікар",AB203/AG203,0))),0)</f>
        <v>0</v>
      </c>
      <c r="AC204" s="178">
        <f>IFERROR(IF(B201="Лікар-педіатр",AC203/AG203,IF(B201="Лікар-терапевт","х",IF(B201="Лікар загальної практики - сімейний лікар",AC203/AG203,0))),0)</f>
        <v>0</v>
      </c>
      <c r="AD204" s="178">
        <f>IFERROR(IF(B201="Лікар-педіатр","x",IF(B201="Лікар-терапевт",AD203/AG203,IF(B201="Лікар загальної практики - сімейний лікар",AD203/AG203,0))),0)</f>
        <v>0</v>
      </c>
      <c r="AE204" s="178">
        <f>IFERROR(IF(B201="Лікар-педіатр","x",IF(B201="Лікар-терапевт",AE203/AG203,IF(B201="Лікар загальної практики - сімейний лікар",AE203/AG203,0))),0)</f>
        <v>0</v>
      </c>
      <c r="AF204" s="178">
        <f>IFERROR(IF(B201="Лікар-педіатр","x",IF(B201="Лікар-терапевт",AF203/AG203,IF(B201="Лікар загальної практики - сімейний лікар",AF203/AG203,0))),0)</f>
        <v>0</v>
      </c>
      <c r="AG204" s="178">
        <f>SUM(AB204:AF204)</f>
        <v>0</v>
      </c>
      <c r="AH204" s="773"/>
      <c r="AI204" s="176"/>
      <c r="AJ204" s="764"/>
      <c r="AK204" s="767"/>
      <c r="AL204" s="767"/>
      <c r="AM204" s="754"/>
      <c r="AN204" s="793"/>
      <c r="AO204" s="793"/>
      <c r="AP204" s="793"/>
      <c r="AQ204" s="793"/>
      <c r="AR204" s="796"/>
    </row>
    <row r="205" spans="1:44" s="103" customFormat="1" ht="31.15" customHeight="1" thickBot="1" x14ac:dyDescent="0.3">
      <c r="A205" s="172"/>
      <c r="B205" s="781"/>
      <c r="C205" s="784"/>
      <c r="D205" s="787"/>
      <c r="E205" s="790"/>
      <c r="F205" s="179" t="s">
        <v>434</v>
      </c>
      <c r="G205" s="180">
        <f>IF(B201="Лікар загальної практики - сімейний лікар",AVERAGE(G201:G203),IF(B201="Лікар-педіатр",AVERAGE(G201:G203),IF(B201="Лікар-терапевт","х",0)))</f>
        <v>0</v>
      </c>
      <c r="H205" s="180">
        <f>IF(B201="Лікар загальної практики - сімейний лікар",AVERAGE(H201:H203),IF(B201="Лікар-педіатр",AVERAGE(H201:H203),IF(B201="Лікар-терапевт","х",0)))</f>
        <v>0</v>
      </c>
      <c r="I205" s="180">
        <f>IF(B201="Лікар загальної практики - сімейний лікар",AVERAGE(I201:I203),IF(B201="Лікар-педіатр","x",IF(B201="Лікар-терапевт",AVERAGE(I201:I203),0)))</f>
        <v>0</v>
      </c>
      <c r="J205" s="180">
        <f>IF(B201="Лікар загальної практики - сімейний лікар",AVERAGE(J201:J203),IF(B201="Лікар-педіатр","x",IF(B201="Лікар-терапевт",AVERAGE(J201:J203),0)))</f>
        <v>0</v>
      </c>
      <c r="K205" s="180">
        <f>IF(B201="Лікар загальної практики - сімейний лікар",AVERAGE(K201:K203),IF(B201="Лікар-педіатр","x",IF(B201="Лікар-терапевт",AVERAGE(K201:K203),0)))</f>
        <v>0</v>
      </c>
      <c r="L205" s="181">
        <f>SUM(G205:K205)</f>
        <v>0</v>
      </c>
      <c r="M205" s="770"/>
      <c r="N205" s="543">
        <f>IF(B201="Лікар загальної практики - сімейний лікар",AVERAGE(N201:N203),IF(B201="Лікар-педіатр",AVERAGE(N201:N203),IF(B201="Лікар-терапевт","х",0)))</f>
        <v>0</v>
      </c>
      <c r="O205" s="180">
        <f>IF(B201="Лікар загальної практики - сімейний лікар",AVERAGE(O201:O203),IF(B201="Лікар-педіатр",AVERAGE(O201:O203),IF(B201="Лікар-терапевт","х",0)))</f>
        <v>0</v>
      </c>
      <c r="P205" s="180">
        <f>IF(B201="Лікар загальної практики - сімейний лікар",AVERAGE(P201:P203),IF(B201="Лікар-педіатр","x",IF(B201="Лікар-терапевт",AVERAGE(P201:P203),0)))</f>
        <v>0</v>
      </c>
      <c r="Q205" s="180">
        <f>IF(B201="Лікар загальної практики - сімейний лікар",AVERAGE(Q201:Q203),IF(B201="Лікар-педіатр","x",IF(B201="Лікар-терапевт",AVERAGE(Q201:Q203),0)))</f>
        <v>0</v>
      </c>
      <c r="R205" s="180">
        <f>IF(B201="Лікар загальної практики - сімейний лікар",AVERAGE(R201:R203),IF(B201="Лікар-педіатр","x",IF(B201="Лікар-терапевт",AVERAGE(R201:R203),0)))</f>
        <v>0</v>
      </c>
      <c r="S205" s="181">
        <f>SUM(N205:R205)</f>
        <v>0</v>
      </c>
      <c r="T205" s="770"/>
      <c r="U205" s="543">
        <f>IF(B201="Лікар загальної практики - сімейний лікар",AVERAGE(U201:U203),IF(B201="Лікар-педіатр",AVERAGE(U201:U203),IF(B201="Лікар-терапевт","х",0)))</f>
        <v>0</v>
      </c>
      <c r="V205" s="180">
        <f>IF(B201="Лікар загальної практики - сімейний лікар",AVERAGE(V201:V203),IF(B201="Лікар-педіатр",AVERAGE(V201:V203),IF(B201="Лікар-терапевт","х",0)))</f>
        <v>0</v>
      </c>
      <c r="W205" s="180">
        <f>IF(B201="Лікар загальної практики - сімейний лікар",AVERAGE(W201:W203),IF(B201="Лікар-педіатр","x",IF(B201="Лікар-терапевт",AVERAGE(W201:W203),0)))</f>
        <v>0</v>
      </c>
      <c r="X205" s="180">
        <f>IF(B201="Лікар загальної практики - сімейний лікар",AVERAGE(X201:X203),IF(B201="Лікар-педіатр","x",IF(B201="Лікар-терапевт",AVERAGE(X201:X203),0)))</f>
        <v>0</v>
      </c>
      <c r="Y205" s="180">
        <f>IF(B201="Лікар загальної практики - сімейний лікар",AVERAGE(Y201:Y203),IF(B201="Лікар-педіатр","x",IF(B201="Лікар-терапевт",AVERAGE(Y201:Y203),0)))</f>
        <v>0</v>
      </c>
      <c r="Z205" s="181">
        <f>SUM(U205:Y205)</f>
        <v>0</v>
      </c>
      <c r="AA205" s="770"/>
      <c r="AB205" s="543">
        <f>IF(B201="Лікар загальної практики - сімейний лікар",AVERAGE(AB201:AB203),IF(B201="Лікар-педіатр",AVERAGE(AB201:AB203),IF(B201="Лікар-терапевт","х",0)))</f>
        <v>0</v>
      </c>
      <c r="AC205" s="180">
        <f>IF(B201="Лікар загальної практики - сімейний лікар",AVERAGE(AC201:AC203),IF(B201="Лікар-педіатр",AVERAGE(AC201:AC203),IF(B201="Лікар-терапевт","х",0)))</f>
        <v>0</v>
      </c>
      <c r="AD205" s="180">
        <f>IF(B201="Лікар загальної практики - сімейний лікар",AVERAGE(AD201:AD203),IF(B201="Лікар-педіатр","x",IF(B201="Лікар-терапевт",AVERAGE(AD201:AD203),0)))</f>
        <v>0</v>
      </c>
      <c r="AE205" s="180">
        <f>IF(B201="Лікар загальної практики - сімейний лікар",AVERAGE(AE201:AE203),IF(B201="Лікар-педіатр","x",IF(B201="Лікар-терапевт",AVERAGE(AE201:AE203),0)))</f>
        <v>0</v>
      </c>
      <c r="AF205" s="180">
        <f>IF(B201="Лікар загальної практики - сімейний лікар",AVERAGE(AF201:AF203),IF(B201="Лікар-педіатр","x",IF(B201="Лікар-терапевт",AVERAGE(AF201:AF203),0)))</f>
        <v>0</v>
      </c>
      <c r="AG205" s="181">
        <f>SUM(AB205:AF205)</f>
        <v>0</v>
      </c>
      <c r="AH205" s="773"/>
      <c r="AI205" s="176"/>
      <c r="AJ205" s="764"/>
      <c r="AK205" s="767"/>
      <c r="AL205" s="767"/>
      <c r="AM205" s="755"/>
      <c r="AN205" s="794"/>
      <c r="AO205" s="794"/>
      <c r="AP205" s="794"/>
      <c r="AQ205" s="794"/>
      <c r="AR205" s="797"/>
    </row>
    <row r="206" spans="1:44" s="67" customFormat="1" ht="31.9" customHeight="1" x14ac:dyDescent="0.25">
      <c r="A206" s="172"/>
      <c r="B206" s="781"/>
      <c r="C206" s="784"/>
      <c r="D206" s="787"/>
      <c r="E206" s="790"/>
      <c r="F206" s="182" t="str">
        <f>IF(B201="Лікар-педіатр",Законод!$C$18,IF(B201="Лікар загальної практики - сімейний лікар",Законод!$C$22,IF(B201="Лікар-терапевт",Законод!$C$26,"х")))</f>
        <v>х</v>
      </c>
      <c r="G206" s="183">
        <f>IF(B201="Лікар загальної практики - сімейний лікар",IF(L205&lt;=Законод!$C$23,G205,Законод!$C$23*'01_Доходи'!G204),IF(B201="Лікар-педіатр",IF(L205&lt;=Законод!$C$19,G205,Законод!$C$19*'01_Доходи'!G204),IF(B201="Лікар-терапевт","x",0)))</f>
        <v>0</v>
      </c>
      <c r="H206" s="183">
        <f>IF(B201="Лікар загальної практики - сімейний лікар",IF(L205&lt;=Законод!$C$23,H205,Законод!$C$23*'01_Доходи'!H204),IF(B201="Лікар-педіатр",IF(L205&lt;=Законод!$C$19,H205,Законод!$C$19*'01_Доходи'!H204),IF(B201="Лікар-терапевт","x",0)))</f>
        <v>0</v>
      </c>
      <c r="I206" s="183">
        <f>IF(B201="Лікар загальної практики - сімейний лікар",IF(L205&lt;=Законод!$C$23,I205,Законод!$C$23*'01_Доходи'!I204),IF(B201="Лікар-педіатр",IF(L205&lt;=Законод!$C$27,I205,Законод!$C$27*'01_Доходи'!I204),IF(B201="Лікар-терапевт","x",0)))</f>
        <v>0</v>
      </c>
      <c r="J206" s="183">
        <f>IF(B201="Лікар загальної практики - сімейний лікар",IF(L205&lt;=Законод!$C$23,J205,Законод!$C$23*'01_Доходи'!J204),IF(B201="Лікар-педіатр",IF(L205&lt;=Законод!$C$27,J205,Законод!$C$27*'01_Доходи'!J204),IF(B201="Лікар-терапевт","x",0)))</f>
        <v>0</v>
      </c>
      <c r="K206" s="183">
        <f>IF(B201="Лікар загальної практики - сімейний лікар",IF(L205&lt;=Законод!$C$23,K205,Законод!$C$23*'01_Доходи'!K204),IF(B201="Лікар-педіатр",IF(L205&lt;=Законод!$C$27,K205,Законод!$C$27*'01_Доходи'!K204),IF(B201="Лікар-терапевт","x",0)))</f>
        <v>0</v>
      </c>
      <c r="L206" s="184">
        <f>SUM(G206:K206)</f>
        <v>0</v>
      </c>
      <c r="M206" s="770"/>
      <c r="N206" s="183">
        <f>IF(B201="Лікар загальної практики - сімейний лікар",IF(L205&lt;=Законод!$C$23,N205,Законод!$C$23*'01_Доходи'!N204),IF(B201="Лікар-педіатр",IF(L205&lt;=Законод!$C$19,N205,Законод!$C$19*'01_Доходи'!N204),IF(B201="Лікар-терапевт","x",0)))</f>
        <v>0</v>
      </c>
      <c r="O206" s="183">
        <f>IF(B201="Лікар загальної практики - сімейний лікар",IF(L205&lt;=Законод!$C$23,O205,Законод!$C$23*'01_Доходи'!O204),IF(B201="Лікар-педіатр",IF(L205&lt;=Законод!$C$19,O205,Законод!$C$19*'01_Доходи'!O204),IF(B201="Лікар-терапевт","x",0)))</f>
        <v>0</v>
      </c>
      <c r="P206" s="183">
        <f>IF(B201="Лікар загальної практики - сімейний лікар",IF(L205&lt;=Законод!$C$23,P205,Законод!$C$23*'01_Доходи'!P204),IF(B201="Лікар-педіатр",IF(L205&lt;=Законод!$C$27,P205,Законод!$C$27*'01_Доходи'!P204),IF(B201="Лікар-терапевт","x",0)))</f>
        <v>0</v>
      </c>
      <c r="Q206" s="183">
        <f>IF(B201="Лікар загальної практики - сімейний лікар",IF(L205&lt;=Законод!$C$23,Q205,Законод!$C$23*'01_Доходи'!Q204),IF(B201="Лікар-педіатр",IF(L205&lt;=Законод!$C$27,Q205,Законод!$C$27*'01_Доходи'!Q204),IF(B201="Лікар-терапевт","x",0)))</f>
        <v>0</v>
      </c>
      <c r="R206" s="183">
        <f>IF(B201="Лікар загальної практики - сімейний лікар",IF(L205&lt;=Законод!$C$23,R205,Законод!$C$23*'01_Доходи'!R204),IF(B201="Лікар-педіатр",IF(L205&lt;=Законод!$C$27,R205,Законод!$C$27*'01_Доходи'!R204),IF(B201="Лікар-терапевт","x",0)))</f>
        <v>0</v>
      </c>
      <c r="S206" s="184">
        <f>SUM(N206:R206)</f>
        <v>0</v>
      </c>
      <c r="T206" s="770"/>
      <c r="U206" s="183">
        <f>IF(B201="Лікар загальної практики - сімейний лікар",IF(L205&lt;=Законод!$C$23,U205,Законод!$C$23*'01_Доходи'!U204),IF(B201="Лікар-педіатр",IF(L205&lt;=Законод!$C$19,U205,Законод!$C$19*'01_Доходи'!U204),IF(B201="Лікар-терапевт","x",0)))</f>
        <v>0</v>
      </c>
      <c r="V206" s="183">
        <f>IF(B201="Лікар загальної практики - сімейний лікар",IF(L205&lt;=Законод!$C$23,V205,Законод!$C$23*'01_Доходи'!V204),IF(B201="Лікар-педіатр",IF(L205&lt;=Законод!$C$19,V205,Законод!$C$19*'01_Доходи'!V204),IF(B201="Лікар-терапевт","x",0)))</f>
        <v>0</v>
      </c>
      <c r="W206" s="183">
        <f>IF(B201="Лікар загальної практики - сімейний лікар",IF(L205&lt;=Законод!$C$23,W205,Законод!$C$23*'01_Доходи'!W204),IF(B201="Лікар-педіатр",IF(L205&lt;=Законод!$C$27,W205,Законод!$C$27*'01_Доходи'!W204),IF(B201="Лікар-терапевт","x",0)))</f>
        <v>0</v>
      </c>
      <c r="X206" s="183">
        <f>IF(B201="Лікар загальної практики - сімейний лікар",IF(L205&lt;=Законод!$C$23,X205,Законод!$C$23*'01_Доходи'!X204),IF(B201="Лікар-педіатр",IF(L205&lt;=Законод!$C$27,X205,Законод!$C$27*'01_Доходи'!X204),IF(B201="Лікар-терапевт","x",0)))</f>
        <v>0</v>
      </c>
      <c r="Y206" s="183">
        <f>IF(B201="Лікар загальної практики - сімейний лікар",IF(L205&lt;=Законод!$C$23,Y205,Законод!$C$23*'01_Доходи'!H204),IF(Y201="Лікар-педіатр",IF(L205&lt;=Законод!$C$27,Y205,Законод!$C$27*'01_Доходи'!Y204),IF(B201="Лікар-терапевт","x",0)))</f>
        <v>0</v>
      </c>
      <c r="Z206" s="184">
        <f>SUM(U206:Y206)</f>
        <v>0</v>
      </c>
      <c r="AA206" s="770"/>
      <c r="AB206" s="183">
        <f>IF(B201="Лікар загальної практики - сімейний лікар",IF(L205&lt;=Законод!$C$23,AB205,Законод!$C$23*'01_Доходи'!AB204),IF(B201="Лікар-педіатр",IF(L205&lt;=Законод!$C$19,AB205,Законод!$C$19*'01_Доходи'!AB204),IF(B201="Лікар-терапевт","x",0)))</f>
        <v>0</v>
      </c>
      <c r="AC206" s="183">
        <f>IF(B201="Лікар загальної практики - сімейний лікар",IF(L205&lt;=Законод!$C$23,AC205,Законод!$C$23*'01_Доходи'!AC204),IF(B201="Лікар-педіатр",IF(L205&lt;=Законод!$C$19,AC205,Законод!$C$19*'01_Доходи'!AC204),IF(B201="Лікар-терапевт","x",0)))</f>
        <v>0</v>
      </c>
      <c r="AD206" s="183">
        <f>IF(B201="Лікар загальної практики - сімейний лікар",IF(L205&lt;=Законод!$C$23,AD205,Законод!$C$23*'01_Доходи'!AD204),IF(B201="Лікар-педіатр",IF(L205&lt;=Законод!$C$27,AD205,Законод!$C$27*'01_Доходи'!AD204),IF(B201="Лікар-терапевт","x",0)))</f>
        <v>0</v>
      </c>
      <c r="AE206" s="183">
        <f>IF(B201="Лікар загальної практики - сімейний лікар",IF(L205&lt;=Законод!$C$23,AE205,Законод!$C$23*'01_Доходи'!AE204),IF(B201="Лікар-педіатр",IF(L205&lt;=Законод!$C$27,AE205,Законод!$C$27*'01_Доходи'!AE204),IF(B201="Лікар-терапевт","x",0)))</f>
        <v>0</v>
      </c>
      <c r="AF206" s="183">
        <f>IF(B201="Лікар загальної практики - сімейний лікар",IF(L205&lt;=Законод!$C$23,AF205,Законод!$C$23*'01_Доходи'!AF204),IF(B201="Лікар-педіатр",IF(L205&lt;=Законод!$C$27,AF205,Законод!$C$27*'01_Доходи'!AF204),IF(B201="Лікар-терапевт","x",0)))</f>
        <v>0</v>
      </c>
      <c r="AG206" s="184">
        <f>SUM(AB206:AF206)</f>
        <v>0</v>
      </c>
      <c r="AH206" s="773"/>
      <c r="AI206" s="176"/>
      <c r="AJ206" s="764"/>
      <c r="AK206" s="767"/>
      <c r="AL206" s="767"/>
      <c r="AM206" s="268" t="s">
        <v>175</v>
      </c>
      <c r="AN206" s="544">
        <f>IF(B201="Лікар загальної практики - сімейний лікар",G206*Законод!$J$10+'01_Доходи'!H206*Законод!$K$10+'01_Доходи'!I206*Законод!$L$10+'01_Доходи'!J206*Законод!$M$10+'01_Доходи'!K206*Законод!$N$10,IF(B201="Лікар-педіатр",G206*Законод!$J$10+'01_Доходи'!H206*Законод!$K$10,IF(B201="Лікар-терапевт",'01_Доходи'!I206*Законод!$L$10+'01_Доходи'!J206*Законод!$M$10+'01_Доходи'!K206*Законод!$N$10,0)))</f>
        <v>0</v>
      </c>
      <c r="AO206" s="544">
        <f>IF(B201="Лікар загальної практики - сімейний лікар",N206*Законод!$J$11+'01_Доходи'!O206*Законод!$K$11+'01_Доходи'!P206*Законод!$L$11+'01_Доходи'!Q206*Законод!$M$11+'01_Доходи'!R206*Законод!$N$11,IF(B201="Лікар-педіатр",N206*Законод!$J$11+'01_Доходи'!O206*Законод!$K$11,IF(B201="Лікар-терапевт",'01_Доходи'!P206*Законод!$L$11+'01_Доходи'!Q206*Законод!$M$11+'01_Доходи'!R206*Законод!$N$11,0)))</f>
        <v>0</v>
      </c>
      <c r="AP206" s="544">
        <f>IF(B201="Лікар загальної практики - сімейний лікар",U206*Законод!$J$12+'01_Доходи'!V206*Законод!$K$12+'01_Доходи'!W206*Законод!$L$12+'01_Доходи'!X206*Законод!$M$12+'01_Доходи'!Y206*Законод!$N$12,IF(B201="Лікар-педіатр",U206*Законод!$J$12+'01_Доходи'!V206*Законод!$K$12,IF(B201="Лікар-терапевт",'01_Доходи'!W206*Законод!$L$12+'01_Доходи'!X206*Законод!$M$12+'01_Доходи'!Y206*Законод!$N$12,0)))</f>
        <v>0</v>
      </c>
      <c r="AQ206" s="544">
        <f>IF(B201="Лікар загальної практики - сімейний лікар",AB206*Законод!$J$13+'01_Доходи'!AC206*Законод!$K$13+'01_Доходи'!AD206*Законод!$L$13+'01_Доходи'!AE206*Законод!$M$13+'01_Доходи'!AF206*Законод!$N$13,IF(B201="Лікар-педіатр",AB206*Законод!$J$13+'01_Доходи'!AC206*Законод!$K$13,IF(B201="Лікар-терапевт",'01_Доходи'!AD206*Законод!$L$13+'01_Доходи'!AE206*Законод!$M$13+'01_Доходи'!AF206*Законод!$N$13,0)))</f>
        <v>0</v>
      </c>
      <c r="AR206" s="185">
        <f>SUM(AN206:AQ206)</f>
        <v>0</v>
      </c>
    </row>
    <row r="207" spans="1:44" s="67" customFormat="1" ht="45" customHeight="1" x14ac:dyDescent="0.25">
      <c r="A207" s="172"/>
      <c r="B207" s="781"/>
      <c r="C207" s="784"/>
      <c r="D207" s="787"/>
      <c r="E207" s="790"/>
      <c r="F207" s="186" t="str">
        <f>IF(B201="Лікар-педіатр",Законод!$E$18,IF(B201="Лікар загальної практики - сімейний лікар",Законод!$E$22,IF(B201="Лікар-терапевт",Законод!$E$26,"х")))</f>
        <v>х</v>
      </c>
      <c r="G207" s="750" t="s">
        <v>157</v>
      </c>
      <c r="H207" s="751"/>
      <c r="I207" s="751"/>
      <c r="J207" s="751"/>
      <c r="K207" s="752"/>
      <c r="L207" s="171">
        <f>IF(B201="Лікар загальної практики - сімейний лікар",IF(L205&lt;Законод!$C$23,0,(IF(AND(L205&gt;=Законод!$E$23,L205&lt;=Законод!$E$24),L205-Законод!$C$23,IF('01_Доходи'!L205&gt;=Законод!$F$23,Законод!$E$25,0)))),IF(B201="Лікар-педіатр",IF(L205&lt;Законод!$C$19,0,(IF(AND(L205&gt;=Законод!$E$19,L205&lt;=Законод!$E$20),L205-Законод!$C$19,IF('01_Доходи'!L205&gt;=Законод!$F$19,Законод!$E$21,0)))),IF(B201="Лікар-терапевт",IF(L205&lt;Законод!$C$27,0,(IF(AND(L205&gt;=Законод!$E$27,L205&lt;=Законод!$E$28),L205-Законод!$C$27,IF('01_Доходи'!L205&gt;=Законод!$F$27,Законод!$E$29,0)))),0)))</f>
        <v>0</v>
      </c>
      <c r="M207" s="770"/>
      <c r="N207" s="750" t="s">
        <v>157</v>
      </c>
      <c r="O207" s="751"/>
      <c r="P207" s="751"/>
      <c r="Q207" s="751"/>
      <c r="R207" s="752"/>
      <c r="S207" s="171">
        <f>IF(B201="Лікар загальної практики - сімейний лікар",IF(S205&lt;Законод!$C$23,0,(IF(AND(S205&gt;=Законод!$E$23,S205&lt;=Законод!$E$24),S205-Законод!$C$23,IF('01_Доходи'!S205&gt;=Законод!$F$23,Законод!$E$25,0)))),IF(B201="Лікар-педіатр",IF(S205&lt;Законод!$C$19,0,(IF(AND(S205&gt;=Законод!$E$19,S205&lt;=Законод!$E$20),S205-Законод!$C$19,IF('01_Доходи'!S205&gt;=Законод!$F$19,Законод!$E$21,0)))),IF(B201="Лікар-терапевт",IF(S205&lt;Законод!$C$27,0,(IF(AND(S205&gt;=Законод!$E$27,S205&lt;=Законод!$E$28),S205-Законод!$C$27,IF('01_Доходи'!S205&gt;=Законод!$F$27,Законод!$E$29,0)))),0)))</f>
        <v>0</v>
      </c>
      <c r="T207" s="770"/>
      <c r="U207" s="750" t="s">
        <v>157</v>
      </c>
      <c r="V207" s="751"/>
      <c r="W207" s="751"/>
      <c r="X207" s="751"/>
      <c r="Y207" s="752"/>
      <c r="Z207" s="171">
        <f>IF(B201="Лікар загальної практики - сімейний лікар",IF(Z205&lt;Законод!$C$23,0,(IF(AND(Z205&gt;=Законод!$E$23,Z205&lt;=Законод!$E$24),Z205-Законод!$C$23,IF('01_Доходи'!Z205&gt;=Законод!$F$23,Законод!$E$25,0)))),IF(B201="Лікар-педіатр",IF(Z205&lt;Законод!$C$19,0,(IF(AND(Z205&gt;=Законод!$E$19,Z205&lt;=Законод!$E$20),Z205-Законод!$C$19,IF('01_Доходи'!Z205&gt;=Законод!$F$19,Законод!$E$21,0)))),IF(B201="Лікар-терапевт",IF(Z205&lt;Законод!$C$27,0,(IF(AND(Z205&gt;=Законод!$E$27,Z205&lt;=Законод!$E$28),Z205-Законод!$C$27,IF('01_Доходи'!Z205&gt;=Законод!$F$27,Законод!$E$29,0)))),0)))</f>
        <v>0</v>
      </c>
      <c r="AA207" s="770"/>
      <c r="AB207" s="750" t="s">
        <v>157</v>
      </c>
      <c r="AC207" s="751"/>
      <c r="AD207" s="751"/>
      <c r="AE207" s="751"/>
      <c r="AF207" s="752"/>
      <c r="AG207" s="171">
        <f>IF(B201="Лікар загальної практики - сімейний лікар",IF(S205&lt;Законод!$C$23,0,(IF(AND(AG205&gt;=Законод!$E$23,AG205&lt;=Законод!$E$24),AG205-Законод!$C$23,IF('01_Доходи'!AG205&gt;=Законод!$F$23,Законод!$E$25,0)))),IF(B201="Лікар-педіатр",IF(AG205&lt;Законод!$C$19,0,(IF(AND(AG205&gt;=Законод!$E$19,AG205&lt;=Законод!$E$20),AG205-Законод!$C$19,IF('01_Доходи'!AG205&gt;=Законод!$F$19,Законод!$E$21,0)))),IF(B201="Лікар-терапевт",IF(AG205&lt;Законод!$C$27,0,(IF(AND(AG205&gt;=Законод!$E$27,AG205&lt;=Законод!$E$28),AG205-Законод!$C$27,IF('01_Доходи'!AG205&gt;=Законод!$F$27,Законод!$E$29,0)))),0)))</f>
        <v>0</v>
      </c>
      <c r="AH207" s="773"/>
      <c r="AI207" s="176"/>
      <c r="AJ207" s="764"/>
      <c r="AK207" s="767"/>
      <c r="AL207" s="767"/>
      <c r="AM207" s="798" t="s">
        <v>176</v>
      </c>
      <c r="AN207" s="544">
        <f>IF(B201="Лікар загальної практики - сімейний лікар",L207*Законод!$E$30,IF(B201="Лікар-педіатр",L207*Законод!$E$30,IF(B201="Лікар-терапевт",L207*Законод!$E$30,0)))</f>
        <v>0</v>
      </c>
      <c r="AO207" s="544">
        <f>IF(B201="Лікар загальної практики - сімейний лікар",S207*Законод!$E$47,IF(B201="Лікар-педіатр",S207*Законод!$E$47,IF(B201="Лікар-терапевт",S207*Законод!$E$47,0)))</f>
        <v>0</v>
      </c>
      <c r="AP207" s="544">
        <f>IF(B201="Лікар загальної практики - сімейний лікар",Z207*Законод!$E$64,IF(B201="Лікар-педіатр",Z207*Законод!$E$64,IF(B201="Лікар-терапевт",Z207*Законод!$E$64,0)))</f>
        <v>0</v>
      </c>
      <c r="AQ207" s="544">
        <f>IF(B201="Лікар загальної практики - сімейний лікар",AG207*Законод!$E$81,IF(B201="Лікар-педіатр",AG207*Законод!$E$81,IF(B201="Лікар-терапевт",AG207*Законод!$E$81,0)))</f>
        <v>0</v>
      </c>
      <c r="AR207" s="185">
        <f>SUM(AN207:AQ207)</f>
        <v>0</v>
      </c>
    </row>
    <row r="208" spans="1:44" s="67" customFormat="1" ht="20.45" customHeight="1" x14ac:dyDescent="0.25">
      <c r="A208" s="172"/>
      <c r="B208" s="781"/>
      <c r="C208" s="784"/>
      <c r="D208" s="787"/>
      <c r="E208" s="790"/>
      <c r="F208" s="186" t="str">
        <f>IF(B201="Лікар-педіатр",Законод!$F$18,IF(B201="Лікар загальної практики - сімейний лікар",Законод!$F$22,IF(B201="Лікар-терапевт",Законод!$F$26,"х")))</f>
        <v>х</v>
      </c>
      <c r="G208" s="750" t="s">
        <v>157</v>
      </c>
      <c r="H208" s="751"/>
      <c r="I208" s="751"/>
      <c r="J208" s="751"/>
      <c r="K208" s="752"/>
      <c r="L208" s="171">
        <f>IF(B201="Лікар загальної практики - сімейний лікар",IF(L205&lt;Законод!$C$23,0,(IF(AND(L205&gt;=Законод!$F$23,L205&lt;=Законод!$F$24),L205-Законод!$E$24,IF('01_Доходи'!L205&gt;=Законод!$G$23,Законод!$F$25,0)))),IF(B201="Лікар-педіатр",IF(L205&lt;Законод!$C$19,0,(IF(AND(L205&gt;=Законод!$F$19,L205&lt;=Законод!$F$20),L205-Законод!$E$20,IF('01_Доходи'!L205&gt;=Законод!$G$19,Законод!$F$21,0)))),IF(B201="Лікар-терапевт",IF(L205&lt;Законод!$C$27,0,(IF(AND(L205&gt;=Законод!$F$27,L205&lt;=Законод!$F$28),L205-Законод!$E$28,IF('01_Доходи'!L205&gt;=Законод!$G$27,Законод!$F$29,0)))),0)))</f>
        <v>0</v>
      </c>
      <c r="M208" s="770"/>
      <c r="N208" s="750" t="s">
        <v>157</v>
      </c>
      <c r="O208" s="751"/>
      <c r="P208" s="751"/>
      <c r="Q208" s="751"/>
      <c r="R208" s="752"/>
      <c r="S208" s="171">
        <f>IF(B201="Лікар загальної практики - сімейний лікар",IF(S205&lt;Законод!$C$23,0,(IF(AND(S205&gt;=Законод!$F$23,S205&lt;=Законод!$F$24),S205-Законод!$E$24,IF('01_Доходи'!S205&gt;=Законод!$G$23,Законод!$F$25,0)))),IF(B201="Лікар-педіатр",IF(S205&lt;Законод!$C$19,0,(IF(AND(S205&gt;=Законод!$F$19,S205&lt;=Законод!$F$20),S205-Законод!$E$20,IF('01_Доходи'!S205&gt;=Законод!$G$19,Законод!$F$21,0)))),IF(B201="Лікар-терапевт",IF(S205&lt;Законод!$C$27,0,(IF(AND(S205&gt;=Законод!$F$27,S205&lt;=Законод!$F$28),S205-Законод!$E$28,IF('01_Доходи'!S205&gt;=Законод!$G$27,Законод!$F$29,0)))),0)))</f>
        <v>0</v>
      </c>
      <c r="T208" s="770"/>
      <c r="U208" s="750" t="s">
        <v>157</v>
      </c>
      <c r="V208" s="751"/>
      <c r="W208" s="751"/>
      <c r="X208" s="751"/>
      <c r="Y208" s="752"/>
      <c r="Z208" s="171">
        <f>IF(B201="Лікар загальної практики - сімейний лікар",IF(Z205&lt;Законод!$C$23,0,(IF(AND(Z205&gt;=Законод!$F$23,Z205&lt;=Законод!$F$24),Z205-Законод!$E$24,IF('01_Доходи'!Z205&gt;=Законод!$G$23,Законод!$F$25,0)))),IF(B201="Лікар-педіатр",IF(Z205&lt;Законод!$C$19,0,(IF(AND(Z205&gt;=Законод!$F$19,Z205&lt;=Законод!$F$20),Z205-Законод!$E$20,IF('01_Доходи'!Z205&gt;=Законод!$G$19,Законод!$F$21,0)))),IF(B201="Лікар-терапевт",IF(Z205&lt;Законод!$C$27,0,(IF(AND(Z205&gt;=Законод!$F$27,Z205&lt;=Законод!$F$28),Z205-Законод!$E$28,IF('01_Доходи'!Z205&gt;=Законод!$G$27,Законод!$F$29,0)))),0)))</f>
        <v>0</v>
      </c>
      <c r="AA208" s="770"/>
      <c r="AB208" s="750" t="s">
        <v>157</v>
      </c>
      <c r="AC208" s="751"/>
      <c r="AD208" s="751"/>
      <c r="AE208" s="751"/>
      <c r="AF208" s="752"/>
      <c r="AG208" s="171">
        <f>IF(B201="Лікар загальної практики - сімейний лікар",IF(AG205&lt;Законод!$C$23,0,(IF(AND(AG205&gt;=Законод!$F$23,AG205&lt;=Законод!$F$24),AG205-Законод!$E$24,IF('01_Доходи'!AG205&gt;=Законод!$G$23,Законод!$F$25,0)))),IF(B201="Лікар-педіатр",IF(AG205&lt;Законод!$C$19,0,(IF(AND(AG205&gt;=Законод!$F$19,AG205&lt;=Законод!$F$20),AG205-Законод!$E$20,IF('01_Доходи'!AG205&gt;=Законод!$G$19,Законод!$F$21,0)))),IF(B201="Лікар-терапевт",IF(AG205&lt;Законод!$C$27,0,(IF(AND(AG205&gt;=Законод!$F$27,AG205&lt;=Законод!$F$28),AG205-Законод!$E$28,IF('01_Доходи'!AG205&gt;=Законод!$G$27,Законод!$F$29,0)))),0)))</f>
        <v>0</v>
      </c>
      <c r="AH208" s="773"/>
      <c r="AI208" s="176"/>
      <c r="AJ208" s="764"/>
      <c r="AK208" s="767"/>
      <c r="AL208" s="767"/>
      <c r="AM208" s="799"/>
      <c r="AN208" s="544">
        <f>IF(B201="Лікар загальної практики - сімейний лікар",L208*Законод!$F$30,IF(B201="Лікар-педіатр",L208*Законод!$F$30,IF(B201="Лікар-терапевт",L208*Законод!$F$30,0)))</f>
        <v>0</v>
      </c>
      <c r="AO208" s="544">
        <f>IF(B201="Лікар загальної практики - сімейний лікар",S208*Законод!$F$47,IF(B201="Лікар-педіатр",S208*Законод!$F$47,IF(B201="Лікар-терапевт",S208*Законод!$F$47,0)))</f>
        <v>0</v>
      </c>
      <c r="AP208" s="544">
        <f>IF(B201="Лікар загальної практики - сімейний лікар",Z208*Законод!$F$64,IF(B201="Лікар-педіатр",Z208*Законод!$F$64,IF(B201="Лікар-терапевт",Z208*Законод!$F$64,0)))</f>
        <v>0</v>
      </c>
      <c r="AQ208" s="544">
        <f>IF(B201="Лікар загальної практики - сімейний лікар",AG208*Законод!$F$81,IF(B201="Лікар-педіатр",AG208*Законод!$F$81,IF(B201="Лікар-терапевт",AG208*Законод!$F$81,0)))</f>
        <v>0</v>
      </c>
      <c r="AR208" s="185">
        <f>SUM(AN208:AQ208)</f>
        <v>0</v>
      </c>
    </row>
    <row r="209" spans="1:44" s="67" customFormat="1" ht="31.9" customHeight="1" x14ac:dyDescent="0.25">
      <c r="A209" s="172"/>
      <c r="B209" s="781"/>
      <c r="C209" s="784"/>
      <c r="D209" s="787"/>
      <c r="E209" s="790"/>
      <c r="F209" s="186" t="str">
        <f>IF(B201="Лікар-педіатр",Законод!$G$18,IF(B201="Лікар загальної практики - сімейний лікар",Законод!$G$22,IF(B201="Лікар-терапевт",Законод!$G$26,"х")))</f>
        <v>х</v>
      </c>
      <c r="G209" s="750" t="s">
        <v>157</v>
      </c>
      <c r="H209" s="751"/>
      <c r="I209" s="751"/>
      <c r="J209" s="751"/>
      <c r="K209" s="752"/>
      <c r="L209" s="171">
        <f>IF(B201="Лікар загальної практики - сімейний лікар",IF(L205&lt;Законод!$C$23,0,(IF(AND(L205&gt;=Законод!$G$23,L205&lt;=Законод!$G$24),L205-Законод!$F$24,IF('01_Доходи'!L205&gt;=Законод!$H$23,Законод!$G$25,0)))),IF(B201="Лікар-педіатр",IF(L205&lt;Законод!$C$19,0,(IF(AND(L205&gt;=Законод!$G$19,L205&lt;=Законод!$G$20),L205-Законод!$F$20,IF('01_Доходи'!L205&gt;=Законод!$H$19,Законод!$G$21,0)))),IF(B201="Лікар-терапевт",IF(L205&lt;Законод!$C$27,0,(IF(AND(L205&gt;=Законод!$G$27,L205&lt;=Законод!$G$28),L205-Законод!$F$28,IF('01_Доходи'!L205&gt;=Законод!$H$27,Законод!$G$29,0)))),0)))</f>
        <v>0</v>
      </c>
      <c r="M209" s="770"/>
      <c r="N209" s="750" t="s">
        <v>157</v>
      </c>
      <c r="O209" s="751"/>
      <c r="P209" s="751"/>
      <c r="Q209" s="751"/>
      <c r="R209" s="752"/>
      <c r="S209" s="171">
        <f>IF(B201="Лікар загальної практики - сімейний лікар",IF(S205&lt;Законод!$C$23,0,(IF(AND(S205&gt;=Законод!$G$23,S205&lt;=Законод!$G$24),S205-Законод!$F$24,IF('01_Доходи'!S205&gt;=Законод!$H$23,Законод!$G$25,0)))),IF(B201="Лікар-педіатр",IF(S205&lt;Законод!$C$19,0,(IF(AND(S205&gt;=Законод!$G$19,S205&lt;=Законод!$G$20),S205-Законод!$F$20,IF('01_Доходи'!S205&gt;=Законод!$H$19,Законод!$G$21,0)))),IF(B201="Лікар-терапевт",IF(S205&lt;Законод!$C$27,0,(IF(AND(S205&gt;=Законод!$G$27,S205&lt;=Законод!$G$28),S205-Законод!$F$28,IF('01_Доходи'!S205&gt;=Законод!$H$27,Законод!$G$29,0)))),0)))</f>
        <v>0</v>
      </c>
      <c r="T209" s="770"/>
      <c r="U209" s="750" t="s">
        <v>157</v>
      </c>
      <c r="V209" s="751"/>
      <c r="W209" s="751"/>
      <c r="X209" s="751"/>
      <c r="Y209" s="752"/>
      <c r="Z209" s="171">
        <f>IF(B201="Лікар загальної практики - сімейний лікар",IF(Z205&lt;Законод!$C$23,0,(IF(AND(Z205&gt;=Законод!$G$23,Z205&lt;=Законод!$G$24),Z205-Законод!$F$24,IF('01_Доходи'!Z205&gt;=Законод!$H$23,Законод!$G$25,0)))),IF(B201="Лікар-педіатр",IF(Z205&lt;Законод!$C$19,0,(IF(AND(Z205&gt;=Законод!$G$19,Z205&lt;=Законод!$G$20),Z205-Законод!$F$20,IF('01_Доходи'!Z205&gt;=Законод!$H$19,Законод!$G$21,0)))),IF(B201="Лікар-терапевт",IF(Z205&lt;Законод!$C$27,0,(IF(AND(Z205&gt;=Законод!$G$27,Z205&lt;=Законод!$G$28),Z205-Законод!$F$28,IF('01_Доходи'!Z205&gt;=Законод!$H$27,Законод!$G$29,0)))),0)))</f>
        <v>0</v>
      </c>
      <c r="AA209" s="770"/>
      <c r="AB209" s="750" t="s">
        <v>157</v>
      </c>
      <c r="AC209" s="751"/>
      <c r="AD209" s="751"/>
      <c r="AE209" s="751"/>
      <c r="AF209" s="752"/>
      <c r="AG209" s="171">
        <f>IF(B201="Лікар загальної практики - сімейний лікар",IF(AG205&lt;Законод!$C$23,0,(IF(AND(AG205&gt;=Законод!$G$23,AG205&lt;=Законод!$G$24),AG205-Законод!$F$24,IF('01_Доходи'!AG205&gt;=Законод!$H$23,Законод!$G$25,0)))),IF(B201="Лікар-педіатр",IF(AG205&lt;Законод!$C$19,0,(IF(AND(AG205&gt;=Законод!$G$19,AG205&lt;=Законод!$G$20),AG205-Законод!$F$20,IF('01_Доходи'!AG205&gt;=Законод!$H$19,Законод!$G$21,0)))),IF(B201="Лікар-терапевт",IF(AG205&lt;Законод!$C$27,0,(IF(AND(AG205&gt;=Законод!$G$27,AG205&lt;=Законод!$G$28),AG205-Законод!$F$28,IF('01_Доходи'!AG205&gt;=Законод!$H$27,Законод!$G$29,0)))),0)))</f>
        <v>0</v>
      </c>
      <c r="AH209" s="773"/>
      <c r="AI209" s="176"/>
      <c r="AJ209" s="764"/>
      <c r="AK209" s="767"/>
      <c r="AL209" s="767"/>
      <c r="AM209" s="799"/>
      <c r="AN209" s="544">
        <f>IF(B201="Лікар загальної практики - сімейний лікар",L209*Законод!$G$39,IF(B201="Лікар-педіатр",L209*Законод!$G$30,IF(B201="Лікар-терапевт",L209*Законод!$G$30,0)))</f>
        <v>0</v>
      </c>
      <c r="AO209" s="544">
        <f>IF(B201="Лікар загальної практики - сімейний лікар",S209*Законод!$G$47,IF(B201="Лікар-педіатр",S209*Законод!$G$47,IF(B201="Лікар-терапевт",S209*Законод!$G$47,0)))</f>
        <v>0</v>
      </c>
      <c r="AP209" s="544">
        <f>IF(B201="Лікар загальної практики - сімейний лікар",Z209*Законод!$G$64,IF(B201="Лікар-педіатр",Z209*Законод!$G$64,IF(B201="Лікар-терапевт",Z209*Законод!$G$64,0)))</f>
        <v>0</v>
      </c>
      <c r="AQ209" s="544">
        <f>IF(B201="Лікар загальної практики - сімейний лікар",AG209*Законод!$G$81,IF(B201="Лікар-педіатр",AG209*Законод!$G$81,IF(B201="Лікар-терапевт",AG209*Законод!$G$81,0)))</f>
        <v>0</v>
      </c>
      <c r="AR209" s="185">
        <f t="shared" ref="AR209" si="26">SUM(AN209:AQ209)</f>
        <v>0</v>
      </c>
    </row>
    <row r="210" spans="1:44" s="67" customFormat="1" ht="31.9" customHeight="1" x14ac:dyDescent="0.25">
      <c r="A210" s="172"/>
      <c r="B210" s="781"/>
      <c r="C210" s="784"/>
      <c r="D210" s="787"/>
      <c r="E210" s="790"/>
      <c r="F210" s="186" t="str">
        <f>IF(B201="Лікар-педіатр",Законод!$H$18,IF(B201="Лікар загальної практики - сімейний лікар",Законод!$H$22,IF(B201="Лікар-терапевт",Законод!$H$26,"х")))</f>
        <v>х</v>
      </c>
      <c r="G210" s="750" t="s">
        <v>157</v>
      </c>
      <c r="H210" s="751"/>
      <c r="I210" s="751"/>
      <c r="J210" s="751"/>
      <c r="K210" s="752"/>
      <c r="L210" s="171">
        <f>IF(B201="Лікар загальної практики - сімейний лікар",IF(L205&lt;Законод!$C$23,0,(IF(AND(L205&gt;=Законод!$H$23,L205&lt;=Законод!$H$24),L205-Законод!$G$24,IF('01_Доходи'!L205&gt;=Законод!$I$23,Законод!$H$25,0)))),IF(B201="Лікар-педіатр",IF(L205&lt;Законод!$C$19,0,(IF(AND(L205&gt;=Законод!$H$19,L205&lt;=Законод!$H$20),L205-Законод!$G$20,IF('01_Доходи'!L205&gt;=Законод!$I$19,Законод!$H$21,0)))),IF(B201="Лікар-терапевт",IF(L205&lt;Законод!$C$27,0,(IF(AND(L205&gt;=Законод!$H$27,L205&lt;=Законод!$H$28),L205-Законод!$G$28,IF(L205&gt;=Законод!$I$27,Законод!$H$29,0)))),0)))</f>
        <v>0</v>
      </c>
      <c r="M210" s="770"/>
      <c r="N210" s="750" t="s">
        <v>157</v>
      </c>
      <c r="O210" s="751"/>
      <c r="P210" s="751"/>
      <c r="Q210" s="751"/>
      <c r="R210" s="752"/>
      <c r="S210" s="171">
        <f>IF(B201="Лікар загальної практики - сімейний лікар",IF(S205&lt;Законод!$C$23,0,(IF(AND(S205&gt;=Законод!$H$23,S205&lt;=Законод!$H$24),S205-Законод!$G$24,IF('01_Доходи'!S205&gt;=Законод!$I$23,Законод!$H$25,0)))),IF(B201="Лікар-педіатр",IF(S205&lt;Законод!$C$19,0,(IF(AND(S205&gt;=Законод!$H$19,S205&lt;=Законод!$H$20),S205-Законод!$G$20,IF('01_Доходи'!S205&gt;=Законод!$I$19,Законод!$H$21,0)))),IF(B201="Лікар-терапевт",IF(S205&lt;Законод!$C$27,0,(IF(AND(S205&gt;=Законод!$H$27,S205&lt;=Законод!$H$28),S205-Законод!$G$28,IF(S205&gt;=Законод!$I$27,Законод!$H$29,0)))),0)))</f>
        <v>0</v>
      </c>
      <c r="T210" s="770"/>
      <c r="U210" s="750" t="s">
        <v>157</v>
      </c>
      <c r="V210" s="751"/>
      <c r="W210" s="751"/>
      <c r="X210" s="751"/>
      <c r="Y210" s="752"/>
      <c r="Z210" s="171">
        <f>IF(B201="Лікар загальної практики - сімейний лікар",IF(Z205&lt;Законод!$C$23,0,(IF(AND(Z205&gt;=Законод!$H$23,Z205&lt;=Законод!$H$24),Z205-Законод!$G$24,IF('01_Доходи'!Z205&gt;=Законод!$I$23,Законод!$H$25,0)))),IF(B201="Лікар-педіатр",IF(Z205&lt;Законод!$C$19,0,(IF(AND(Z205&gt;=Законод!$H$19,Z205&lt;=Законод!$H$20),Z205-Законод!$G$20,IF('01_Доходи'!Z205&gt;=Законод!$I$19,Законод!$H$21,0)))),IF(B201="Лікар-терапевт",IF(Z205&lt;Законод!$C$27,0,(IF(AND(Z205&gt;=Законод!$H$27,Z205&lt;=Законод!$H$28),Z205-Законод!$G$28,IF(Z205&gt;=Законод!$I$27,Законод!$H$29,0)))),0)))</f>
        <v>0</v>
      </c>
      <c r="AA210" s="770"/>
      <c r="AB210" s="750" t="s">
        <v>157</v>
      </c>
      <c r="AC210" s="751"/>
      <c r="AD210" s="751"/>
      <c r="AE210" s="751"/>
      <c r="AF210" s="752"/>
      <c r="AG210" s="171">
        <f>IF(B201="Лікар загальної практики - сімейний лікар",IF(AG205&lt;Законод!$C$23,0,(IF(AND(AG205&gt;=Законод!$H$23,AG205&lt;=Законод!$H$24),AG205-Законод!$G$24,IF('01_Доходи'!AG205&gt;=Законод!$I$23,Законод!$H$25,0)))),IF(B201="Лікар-педіатр",IF(AG205&lt;Законод!$C$19,0,(IF(AND(AG205&gt;=Законод!$H$19,AG205&lt;=Законод!$H$20),AG205-Законод!$G$20,IF('01_Доходи'!AG205&gt;=Законод!$I$19,Законод!$H$21,0)))),IF(B201="Лікар-терапевт",IF(AG205&lt;Законод!$C$27,0,(IF(AND(AG205&gt;=Законод!$H$27,AG205&lt;=Законод!$H$28),AG205-Законод!$G$28,IF(AG205&gt;=Законод!$I$27,Законод!$H$29,0)))),0)))</f>
        <v>0</v>
      </c>
      <c r="AH210" s="773"/>
      <c r="AI210" s="176"/>
      <c r="AJ210" s="764"/>
      <c r="AK210" s="767"/>
      <c r="AL210" s="767"/>
      <c r="AM210" s="799"/>
      <c r="AN210" s="544">
        <f>IF(B201="Лікар загальної практики - сімейний лікар",L210*Законод!$H$30,IF(B201="Лікар-педіатр",L210*Законод!$H$30,IF(B201="Лікар-терапевт",L210*Законод!$H$30,0)))</f>
        <v>0</v>
      </c>
      <c r="AO210" s="544">
        <f>IF(B201="Лікар загальної практики - сімейний лікар",S210*Законод!$H$47,IF(B201="Лікар-педіатр",S210*Законод!$H$47,IF(B201="Лікар-терапевт",S210*Законод!$H$47,0)))</f>
        <v>0</v>
      </c>
      <c r="AP210" s="544">
        <f>IF(B201="Лікар загальної практики - сімейний лікар",Z210*Законод!$H$64,IF(B201="Лікар-педіатр",Z210*Законод!$H$64,IF(B201="Лікар-терапевт",Z210*Законод!$H$64,0)))</f>
        <v>0</v>
      </c>
      <c r="AQ210" s="544">
        <f>IF(B201="Лікар загальної практики - сімейний лікар",AG210*Законод!$H$81,IF(B201="Лікар-педіатр",AG210*Законод!$H$81,IF(B201="Лікар-терапевт",AG210*Законод!$H$81,0)))</f>
        <v>0</v>
      </c>
      <c r="AR210" s="185">
        <f>SUM(AN210:AQ210)</f>
        <v>0</v>
      </c>
    </row>
    <row r="211" spans="1:44" s="210" customFormat="1" ht="23.45" customHeight="1" x14ac:dyDescent="0.25">
      <c r="A211" s="172"/>
      <c r="B211" s="781"/>
      <c r="C211" s="784"/>
      <c r="D211" s="787"/>
      <c r="E211" s="790"/>
      <c r="F211" s="186" t="str">
        <f>IF(B201="Лікар-педіатр",Законод!$I$18,IF(B201="Лікар загальної практики - сімейний лікар",Законод!$I$22,IF(B201="Лікар-терапевт",Законод!$I$26,"х")))</f>
        <v>х</v>
      </c>
      <c r="G211" s="750" t="s">
        <v>157</v>
      </c>
      <c r="H211" s="751"/>
      <c r="I211" s="751"/>
      <c r="J211" s="751"/>
      <c r="K211" s="752"/>
      <c r="L211" s="171">
        <f>IF(B201="Лікар загальної практики - сімейний лікар",IF(L205&lt;Законод!$C$23,0,(IF(AND(L205&gt;=Законод!$I$23,L205&lt;=Законод!$I$24),L205-Законод!$H$24,IF('01_Доходи'!L205&gt;=Законод!$I$23,Законод!$I$25,0)))),IF(B201="Лікар-педіатр",IF(L205&lt;Законод!$C$19,0,(IF(AND(L205&gt;=Законод!$I$19,L205&lt;=Законод!$I$20),L205-Законод!$H$20,IF('01_Доходи'!L205&gt;=Законод!$I$19,Законод!$H$21,0)))),IF(B201="Лікар-терапевт",IF(L205&lt;Законод!$C$27,0,(IF(AND(L205&gt;=Законод!$I$27,L205&lt;=Законод!$I$28),L205-Законод!$H$28,IF('01_Доходи'!L205&gt;=Законод!$I$27,Законод!$H$29,0)))),0)))</f>
        <v>0</v>
      </c>
      <c r="M211" s="770"/>
      <c r="N211" s="750" t="s">
        <v>157</v>
      </c>
      <c r="O211" s="751"/>
      <c r="P211" s="751"/>
      <c r="Q211" s="751"/>
      <c r="R211" s="752"/>
      <c r="S211" s="171">
        <f>IF(B201="Лікар загальної практики - сімейний лікар",IF(S205&lt;Законод!$C$23,0,(IF(AND(S205&gt;=Законод!$I$23,S205&lt;=Законод!$I$24),S205-Законод!$H$24,IF('01_Доходи'!S205&gt;=Законод!$I$23,Законод!$I$25,0)))),IF(B201="Лікар-педіатр",IF(S205&lt;Законод!$C$19,0,(IF(AND(S205&gt;=Законод!$I$19,S205&lt;=Законод!$I$20),S205-Законод!$H$20,IF('01_Доходи'!S205&gt;=Законод!$I$19,Законод!$H$21,0)))),IF(B201="Лікар-терапевт",IF(S205&lt;Законод!$C$27,0,(IF(AND(S205&gt;=Законод!$I$27,S205&lt;=Законод!$I$28),S205-Законод!$H$28,IF('01_Доходи'!S205&gt;=Законод!$I$27,Законод!$H$29,0)))),0)))</f>
        <v>0</v>
      </c>
      <c r="T211" s="770"/>
      <c r="U211" s="750" t="s">
        <v>157</v>
      </c>
      <c r="V211" s="751"/>
      <c r="W211" s="751"/>
      <c r="X211" s="751"/>
      <c r="Y211" s="752"/>
      <c r="Z211" s="171">
        <f>IF(B201="Лікар загальної практики - сімейний лікар",IF(Z205&lt;Законод!$C$23,0,(IF(AND(Z205&gt;=Законод!$I$23,Z205&lt;=Законод!$I$24),Z205-Законод!$H$24,IF('01_Доходи'!Z205&gt;=Законод!$I$23,Законод!$I$25,0)))),IF(B201="Лікар-педіатр",IF(Z205&lt;Законод!$C$19,0,(IF(AND(Z205&gt;=Законод!$I$19,Z205&lt;=Законод!$I$20),Z205-Законод!$H$20,IF('01_Доходи'!Z205&gt;=Законод!$I$19,Законод!$H$21,0)))),IF(B201="Лікар-терапевт",IF(Z205&lt;Законод!$C$27,0,(IF(AND(Z205&gt;=Законод!$I$27,Z205&lt;=Законод!$I$28),Z205-Законод!$H$28,IF('01_Доходи'!Z205&gt;=Законод!$I$27,Законод!$H$29,0)))),0)))</f>
        <v>0</v>
      </c>
      <c r="AA211" s="770"/>
      <c r="AB211" s="750" t="s">
        <v>157</v>
      </c>
      <c r="AC211" s="751"/>
      <c r="AD211" s="751"/>
      <c r="AE211" s="751"/>
      <c r="AF211" s="752"/>
      <c r="AG211" s="171">
        <f>IF(B201="Лікар загальної практики - сімейний лікар",IF(AG205&lt;Законод!$C$23,0,(IF(AND(AG205&gt;=Законод!$I$23,AG205&lt;=Законод!$I$24),AG205-Законод!$H$24,IF('01_Доходи'!AG205&gt;=Законод!$I$23,Законод!$I$25,0)))),IF(B201="Лікар-педіатр",IF(AG205&lt;Законод!$C$19,0,(IF(AND(AG205&gt;=Законод!$I$19,AG205&lt;=Законод!$I$20),AG205-Законод!$H$20,IF('01_Доходи'!AG205&gt;=Законод!$I$19,Законод!$H$21,0)))),IF(B201="Лікар-терапевт",IF(AG205&lt;Законод!$C$27,0,(IF(AND(AG205&gt;=Законод!$I$27,AG205&lt;=Законод!$I$28),AG205-Законод!$H$28,IF('01_Доходи'!AG205&gt;=Законод!$I$27,Законод!$H$29,0)))),0)))</f>
        <v>0</v>
      </c>
      <c r="AH211" s="773"/>
      <c r="AI211" s="176"/>
      <c r="AJ211" s="764"/>
      <c r="AK211" s="767"/>
      <c r="AL211" s="767"/>
      <c r="AM211" s="799"/>
      <c r="AN211" s="544">
        <f>IF(B201="Лікар загальної практики - сімейний лікар",L211*Законод!$I$30,IF(B201="Лікар-педіатр",L211*Законод!$I$30,IF(B201="Лікар-терапевт",L211*Законод!$I$30,0)))</f>
        <v>0</v>
      </c>
      <c r="AO211" s="544">
        <f>IF(B201="Лікар загальної практики - сімейний лікар",S211*Законод!$I$47,IF(B201="Лікар-педіатр",S211*Законод!$I$47,IF(B201="Лікар-терапевт",S211*Законод!$I$47,0)))</f>
        <v>0</v>
      </c>
      <c r="AP211" s="544">
        <f>IF(B201="Лікар загальної практики - сімейний лікар",Z211*Законод!$I$64,IF(B201="Лікар-педіатр",Z211*Законод!$I$64,IF(B201="Лікар-терапевт",Z211*Законод!$I$64,0)))</f>
        <v>0</v>
      </c>
      <c r="AQ211" s="544">
        <f>IF(B201="Лікар загальної практики - сімейний лікар",AG211*Законод!$I$81,IF(B201="Лікар-педіатр",AG211*Законод!$I$81,IF(B201="Лікар-терапевт",AG211*Законод!$I$81,0)))</f>
        <v>0</v>
      </c>
      <c r="AR211" s="185">
        <f>SUM(AN211:AQ211)</f>
        <v>0</v>
      </c>
    </row>
    <row r="212" spans="1:44" s="166" customFormat="1" ht="27.6" customHeight="1" thickBot="1" x14ac:dyDescent="0.35">
      <c r="A212" s="187"/>
      <c r="B212" s="782"/>
      <c r="C212" s="785"/>
      <c r="D212" s="788"/>
      <c r="E212" s="791"/>
      <c r="F212" s="660" t="str">
        <f>IF(B201="Лікар-педіатр",Законод!$J$18,IF(B201="Лікар загальної практики - сімейний лікар",Законод!$J$22,IF(B201="Лікар-терапевт",Законод!$J$22,"х")))</f>
        <v>х</v>
      </c>
      <c r="G212" s="747" t="s">
        <v>157</v>
      </c>
      <c r="H212" s="748"/>
      <c r="I212" s="748"/>
      <c r="J212" s="748"/>
      <c r="K212" s="749"/>
      <c r="L212" s="171">
        <f>IF(B201="Лікар загальної практики - сімейний лікар",IF(L205&gt;=Законод!$J$23,'01_Доходи'!L205-('01_Доходи'!L206+'01_Доходи'!L207+'01_Доходи'!L208+'01_Доходи'!L209+'01_Доходи'!L210+'01_Доходи'!L211),0),IF(B201="Лікар-педіатр",IF(L205&gt;=Законод!$J$19,'01_Доходи'!L205-('01_Доходи'!L206+'01_Доходи'!L207+'01_Доходи'!L208+'01_Доходи'!L209+'01_Доходи'!L210+'01_Доходи'!L211),0),IF(B201="Лікар-терапевт",IF('01_Доходи'!L205&gt;=Законод!$J$27,L205-Законод!$I$28,0),0)))</f>
        <v>0</v>
      </c>
      <c r="M212" s="771"/>
      <c r="N212" s="747" t="s">
        <v>157</v>
      </c>
      <c r="O212" s="748"/>
      <c r="P212" s="748"/>
      <c r="Q212" s="748"/>
      <c r="R212" s="749"/>
      <c r="S212" s="171">
        <f>IF(B201="Лікар загальної практики - сімейний лікар",IF(S205&gt;=Законод!$J$23,'01_Доходи'!S205-('01_Доходи'!S206+'01_Доходи'!S207+'01_Доходи'!S208+'01_Доходи'!S209+'01_Доходи'!S210+'01_Доходи'!S211),0),IF(B201="Лікар-педіатр",IF(S205&gt;=Законод!$J$19,'01_Доходи'!S205-('01_Доходи'!S206+'01_Доходи'!S207+'01_Доходи'!S208+'01_Доходи'!S209+'01_Доходи'!S210+'01_Доходи'!S211),0),IF(B201="Лікар-терапевт",IF('01_Доходи'!S205&gt;=Законод!$J$27,S205-Законод!$I$28,0),0)))</f>
        <v>0</v>
      </c>
      <c r="T212" s="771"/>
      <c r="U212" s="747" t="s">
        <v>157</v>
      </c>
      <c r="V212" s="748"/>
      <c r="W212" s="748"/>
      <c r="X212" s="748"/>
      <c r="Y212" s="749"/>
      <c r="Z212" s="171">
        <f>IF(B201="Лікар загальної практики - сімейний лікар",IF(Z205&gt;=Законод!$J$23,'01_Доходи'!Z205-('01_Доходи'!Z206+'01_Доходи'!Z207+'01_Доходи'!Z208+'01_Доходи'!Z209+'01_Доходи'!Z210+'01_Доходи'!Z211),0),IF(B201="Лікар-педіатр",IF(Z205&gt;=Законод!$J$19,'01_Доходи'!Z205-('01_Доходи'!Z206+'01_Доходи'!Z207+'01_Доходи'!Z208+'01_Доходи'!Z209+'01_Доходи'!Z210+'01_Доходи'!Z211),0),IF(B201="Лікар-терапевт",IF('01_Доходи'!Z205&gt;=Законод!$J$27,Z205-Законод!$I$28,0),0)))</f>
        <v>0</v>
      </c>
      <c r="AA212" s="771"/>
      <c r="AB212" s="747" t="s">
        <v>157</v>
      </c>
      <c r="AC212" s="748"/>
      <c r="AD212" s="748"/>
      <c r="AE212" s="748"/>
      <c r="AF212" s="749"/>
      <c r="AG212" s="171">
        <f>IF(B201="Лікар загальної практики - сімейний лікар",IF(AG205&gt;=Законод!$J$23,'01_Доходи'!AG205-('01_Доходи'!AG206+'01_Доходи'!AG207+'01_Доходи'!AG208+'01_Доходи'!AG209+'01_Доходи'!AG210+'01_Доходи'!AG211),0),IF(B201="Лікар-педіатр",IF(AG205&gt;=Законод!$J$19,'01_Доходи'!AG205-('01_Доходи'!AG206+'01_Доходи'!AG207+'01_Доходи'!AG208+'01_Доходи'!AG209+'01_Доходи'!AG210+'01_Доходи'!AG211),0),IF(B201="Лікар-терапевт",IF('01_Доходи'!AG205&gt;=Законод!$J$27,AG205-Законод!$I$28,0),0)))</f>
        <v>0</v>
      </c>
      <c r="AH212" s="774"/>
      <c r="AI212" s="188"/>
      <c r="AJ212" s="765"/>
      <c r="AK212" s="768"/>
      <c r="AL212" s="768"/>
      <c r="AM212" s="800"/>
      <c r="AN212" s="661">
        <f>IF(B201="Лікар загальної практики - сімейний лікар",L212*Законод!$J$30,IF(B201="Лікар-педіатр",L212*Законод!$J$30,IF(B201="Лікар-терапевт",L212*Законод!$J$30,0)))</f>
        <v>0</v>
      </c>
      <c r="AO212" s="661">
        <f>IF(B201="Лікар загальної практики - сімейний лікар",S212*Законод!$J$47,IF(B201="Лікар-педіатр",S212*Законод!$J$47,IF(B201="Лікар-терапевт",S212*Законод!$J$47,0)))</f>
        <v>0</v>
      </c>
      <c r="AP212" s="661">
        <f>IF(B201="Лікар загальної практики - сімейний лікар",S212*Законод!$J$64,IF(B201="Лікар-педіатр",S212*Законод!$J$64,IF(B201="Лікар-терапевт",S212*Законод!$J$64,0)))</f>
        <v>0</v>
      </c>
      <c r="AQ212" s="661">
        <f>IF(B201="Лікар загальної практики - сімейний лікар",AG212*Законод!$J$81,IF(B201="Лікар-педіатр",AG212*Законод!$J$81,IF(B201="Лікар-терапевт",AG212*Законод!$J$81,0)))</f>
        <v>0</v>
      </c>
      <c r="AR212" s="662">
        <f t="shared" ref="AR212" si="27">SUM(AN212:AQ212)</f>
        <v>0</v>
      </c>
    </row>
    <row r="213" spans="1:44" s="67" customFormat="1" ht="28.15" customHeight="1" thickBot="1" x14ac:dyDescent="0.3">
      <c r="A213" s="206"/>
      <c r="B213" s="207"/>
      <c r="C213" s="207"/>
      <c r="D213" s="207"/>
      <c r="E213" s="207"/>
      <c r="F213" s="208"/>
      <c r="G213" s="209"/>
      <c r="H213" s="209"/>
      <c r="I213" s="210"/>
      <c r="J213" s="210"/>
      <c r="K213" s="210"/>
      <c r="L213" s="211"/>
      <c r="M213" s="210"/>
      <c r="N213" s="210"/>
      <c r="O213" s="210"/>
      <c r="P213" s="210"/>
      <c r="Q213" s="210"/>
      <c r="R213" s="210"/>
      <c r="S213" s="211"/>
      <c r="T213" s="210"/>
      <c r="U213" s="210"/>
      <c r="V213" s="210"/>
      <c r="W213" s="210"/>
      <c r="X213" s="210"/>
      <c r="Y213" s="210"/>
      <c r="Z213" s="211"/>
      <c r="AA213" s="210"/>
      <c r="AB213" s="210"/>
      <c r="AC213" s="210"/>
      <c r="AD213" s="210"/>
      <c r="AE213" s="210"/>
      <c r="AF213" s="210"/>
      <c r="AG213" s="211"/>
      <c r="AH213" s="210"/>
      <c r="AI213" s="210"/>
      <c r="AJ213" s="210"/>
      <c r="AK213" s="210"/>
      <c r="AL213" s="210"/>
      <c r="AM213" s="212"/>
      <c r="AN213" s="210"/>
      <c r="AO213" s="210"/>
      <c r="AP213" s="210"/>
      <c r="AQ213" s="210"/>
      <c r="AR213" s="213"/>
    </row>
    <row r="214" spans="1:44" s="103" customFormat="1" ht="31.15" customHeight="1" x14ac:dyDescent="0.25">
      <c r="A214" s="169">
        <f>A201+1</f>
        <v>15</v>
      </c>
      <c r="B214" s="780"/>
      <c r="C214" s="783"/>
      <c r="D214" s="786"/>
      <c r="E214" s="789"/>
      <c r="F214" s="170" t="s">
        <v>431</v>
      </c>
      <c r="G214" s="171">
        <f>IFERROR(IF(B214="Лікар-педіатр",G216/L216*L214,IF(B214="Лікар-терапевт","х",IF(B214="Лікар загальної практики - сімейний лікар",G216/L216*L214,0))),0)</f>
        <v>0</v>
      </c>
      <c r="H214" s="171">
        <f>IFERROR(IF(B214="Лікар-педіатр",H216/L216*L214,IF(B214="Лікар-терапевт","х",IF(B214="Лікар загальної практики - сімейний лікар",H216/L216*L214,0))),0)</f>
        <v>0</v>
      </c>
      <c r="I214" s="171">
        <f>IFERROR(IF(B214="Лікар-педіатр","x",IF(B214="Лікар-терапевт",I216/L216*L214,IF(B214="Лікар загальної практики - сімейний лікар",I216/L216*L214,0))),0)</f>
        <v>0</v>
      </c>
      <c r="J214" s="171">
        <f>IFERROR(IF(B214="Лікар-педіатр","x",IF(B214="Лікар-терапевт",J216/L216*L214,IF(B214="Лікар загальної практики - сімейний лікар",J216/L216*L214,0))),0)</f>
        <v>0</v>
      </c>
      <c r="K214" s="171">
        <f>IFERROR(IF(B214="Лікар-педіатр","x",IF(B214="Лікар-терапевт",K217*L214,IF(B214="Лікар загальної практики - сімейний лікар",K217*L214,0))),0)</f>
        <v>0</v>
      </c>
      <c r="L214" s="472"/>
      <c r="M214" s="769"/>
      <c r="N214" s="171">
        <f>IFERROR(IF(B214="Лікар-педіатр",N216/S216*S214,IF(B214="Лікар-терапевт","х",IF(B214="Лікар загальної практики - сімейний лікар",N216/S216*S214,0))),0)</f>
        <v>0</v>
      </c>
      <c r="O214" s="171">
        <f>IFERROR(IF(B214="Лікар-педіатр",O216/S216*S214,IF(B214="Лікар-терапевт","х",IF(B214="Лікар загальної практики - сімейний лікар",O216/S216*S214,0))),0)</f>
        <v>0</v>
      </c>
      <c r="P214" s="171">
        <f>IFERROR(IF(B214="Лікар-педіатр","x",IF(B214="Лікар-терапевт",P216/S216*S214,IF(B214="Лікар загальної практики - сімейний лікар",P216/S216*S214,0))),0)</f>
        <v>0</v>
      </c>
      <c r="Q214" s="171">
        <f>IFERROR(IF(B214="Лікар-педіатр","x",IF(B214="Лікар-терапевт",Q216/S216*S214,IF(B214="Лікар загальної практики - сімейний лікар",Q216/S216*S214,0))),0)</f>
        <v>0</v>
      </c>
      <c r="R214" s="171">
        <f>IFERROR(IF(B214="Лікар-педіатр","x",IF(B214="Лікар-терапевт",R217*S214,IF(B214="Лікар загальної практики - сімейний лікар",R217*S214,0))),0)</f>
        <v>0</v>
      </c>
      <c r="S214" s="472"/>
      <c r="T214" s="769"/>
      <c r="U214" s="171">
        <f>IFERROR(IF(B214="Лікар-педіатр",U216/Z216*Z214,IF(B214="Лікар-терапевт","х",IF(B214="Лікар загальної практики - сімейний лікар",U216/Z216*Z214,0))),0)</f>
        <v>0</v>
      </c>
      <c r="V214" s="171">
        <f>IFERROR(IF(B214="Лікар-педіатр",V216/Z216*Z214,IF(B214="Лікар-терапевт","х",IF(B214="Лікар загальної практики - сімейний лікар",V216/Z216*Z214,0))),0)</f>
        <v>0</v>
      </c>
      <c r="W214" s="171">
        <f>IFERROR(IF(B214="Лікар-педіатр","x",IF(B214="Лікар-терапевт",W216/Z216*Z214,IF(B214="Лікар загальної практики - сімейний лікар",W216/Z216*Z214,0))),0)</f>
        <v>0</v>
      </c>
      <c r="X214" s="171">
        <f>IFERROR(IF(B214="Лікар-педіатр","x",IF(B214="Лікар-терапевт",X216/Z216*Z214,IF(B214="Лікар загальної практики - сімейний лікар",X216/Z216*Z214,0))),0)</f>
        <v>0</v>
      </c>
      <c r="Y214" s="171">
        <f>IFERROR(IF(B214="Лікар-педіатр","x",IF(B214="Лікар-терапевт",Y217*Z214,IF(B214="Лікар загальної практики - сімейний лікар",Y217*Z214,0))),0)</f>
        <v>0</v>
      </c>
      <c r="Z214" s="472"/>
      <c r="AA214" s="769"/>
      <c r="AB214" s="171">
        <f>IFERROR(IF(B214="Лікар-педіатр",AB216/AG216*AG214,IF(B214="Лікар-терапевт","х",IF(B214="Лікар загальної практики - сімейний лікар",AB216/AG216*AG214,0))),0)</f>
        <v>0</v>
      </c>
      <c r="AC214" s="171">
        <f>IFERROR(IF(B214="Лікар-педіатр",AC216/AG216*AG214,IF(B214="Лікар-терапевт","х",IF(B214="Лікар загальної практики - сімейний лікар",AC216/AG216*AG214,0))),0)</f>
        <v>0</v>
      </c>
      <c r="AD214" s="171">
        <f>IFERROR(IF(B214="Лікар-педіатр","x",IF(B214="Лікар-терапевт",AD216/AG216*AG214,IF(B214="Лікар загальної практики - сімейний лікар",AD216/AG216*AG214,0))),0)</f>
        <v>0</v>
      </c>
      <c r="AE214" s="171">
        <f>IFERROR(IF(B214="Лікар-педіатр","x",IF(B214="Лікар-терапевт",AE216/AG216*AG214,IF(B214="Лікар загальної практики - сімейний лікар",AE216/AG216*AG214,0))),0)</f>
        <v>0</v>
      </c>
      <c r="AF214" s="171">
        <f>IFERROR(IF(B214="Лікар-педіатр","x",IF(B214="Лікар-терапевт",AF217*AG214,IF(B214="Лікар загальної практики - сімейний лікар",AF217*AG214,0))),0)</f>
        <v>0</v>
      </c>
      <c r="AG214" s="472"/>
      <c r="AH214" s="772"/>
      <c r="AI214" s="461">
        <f>A214</f>
        <v>15</v>
      </c>
      <c r="AJ214" s="763">
        <f>B214</f>
        <v>0</v>
      </c>
      <c r="AK214" s="766">
        <f>C214</f>
        <v>0</v>
      </c>
      <c r="AL214" s="766">
        <f>D214</f>
        <v>0</v>
      </c>
      <c r="AM214" s="753" t="s">
        <v>566</v>
      </c>
      <c r="AN214" s="792">
        <f>SUM(AN219:AN225)</f>
        <v>0</v>
      </c>
      <c r="AO214" s="792">
        <f>SUM(AO219:AO225)</f>
        <v>0</v>
      </c>
      <c r="AP214" s="792">
        <f>SUM(AP219:AP225)</f>
        <v>0</v>
      </c>
      <c r="AQ214" s="792">
        <f>SUM(AQ219:AQ225)</f>
        <v>0</v>
      </c>
      <c r="AR214" s="795">
        <f>SUM(AN214:AQ218)</f>
        <v>0</v>
      </c>
    </row>
    <row r="215" spans="1:44" s="67" customFormat="1" ht="31.9" customHeight="1" x14ac:dyDescent="0.25">
      <c r="A215" s="172"/>
      <c r="B215" s="781"/>
      <c r="C215" s="784"/>
      <c r="D215" s="787"/>
      <c r="E215" s="790"/>
      <c r="F215" s="170" t="s">
        <v>432</v>
      </c>
      <c r="G215" s="171">
        <f>IFERROR(IF(B214="Лікар-педіатр",G217*L215,IF(B214="Лікар-терапевт","х",IF(B214="Лікар загальної практики - сімейний лікар",G217*L215,0))),0)</f>
        <v>0</v>
      </c>
      <c r="H215" s="171">
        <f>IFERROR(IF(B214="Лікар-педіатр",H217*L215,IF(B214="Лікар-терапевт","х",IF(B214="Лікар загальної практики - сімейний лікар",H217*L215,0))),0)</f>
        <v>0</v>
      </c>
      <c r="I215" s="171">
        <f>IFERROR(IF(B214="Лікар-педіатр","x",IF(B214="Лікар-терапевт",I217*L215,IF(B214="Лікар загальної практики - сімейний лікар",I217*L215,0))),0)</f>
        <v>0</v>
      </c>
      <c r="J215" s="171">
        <f>IFERROR(IF(B214="Лікар-педіатр","x",IF(B214="Лікар-терапевт",J217*L215,IF(B214="Лікар загальної практики - сімейний лікар",J217*L215,0))),0)</f>
        <v>0</v>
      </c>
      <c r="K215" s="171">
        <f>IFERROR(IF(B214="Лікар-педіатр","x",IF(B214="Лікар-терапевт",K217*L215,IF(B214="Лікар загальної практики - сімейний лікар",K217*L215,0))),0)</f>
        <v>0</v>
      </c>
      <c r="L215" s="472"/>
      <c r="M215" s="770"/>
      <c r="N215" s="171">
        <f>IFERROR(IF(B214="Лікар-педіатр",N217*S215,IF(B214="Лікар-терапевт","х",IF(B214="Лікар загальної практики - сімейний лікар",N217*S215,0))),0)</f>
        <v>0</v>
      </c>
      <c r="O215" s="171">
        <f>IFERROR(IF(B214="Лікар-педіатр",O217*S215,IF(B214="Лікар-терапевт","х",IF(B214="Лікар загальної практики - сімейний лікар",O217*S215,0))),0)</f>
        <v>0</v>
      </c>
      <c r="P215" s="171">
        <f>IFERROR(IF(B214="Лікар-педіатр","x",IF(B214="Лікар-терапевт",P217*S215,IF(B214="Лікар загальної практики - сімейний лікар",P217*S215,0))),0)</f>
        <v>0</v>
      </c>
      <c r="Q215" s="171">
        <f>IFERROR(IF(B214="Лікар-педіатр","x",IF(B214="Лікар-терапевт",Q217*S215,IF(B214="Лікар загальної практики - сімейний лікар",Q217*S215,0))),0)</f>
        <v>0</v>
      </c>
      <c r="R215" s="171">
        <f>IFERROR(IF(B214="Лікар-педіатр","x",IF(B214="Лікар-терапевт",R217*S215,IF(B214="Лікар загальної практики - сімейний лікар",R217*S215,0))),0)</f>
        <v>0</v>
      </c>
      <c r="S215" s="472"/>
      <c r="T215" s="770"/>
      <c r="U215" s="171">
        <f>IFERROR(IF(B214="Лікар-педіатр",U217*Z215,IF(B214="Лікар-терапевт","х",IF(B214="Лікар загальної практики - сімейний лікар",U217*Z215,0))),0)</f>
        <v>0</v>
      </c>
      <c r="V215" s="171">
        <f>IFERROR(IF(B214="Лікар-педіатр",V217*Z215,IF(B214="Лікар-терапевт","х",IF(B214="Лікар загальної практики - сімейний лікар",V217*Z215,0))),0)</f>
        <v>0</v>
      </c>
      <c r="W215" s="171">
        <f>IFERROR(IF(B214="Лікар-педіатр","x",IF(B214="Лікар-терапевт",W217*Z215,IF(B214="Лікар загальної практики - сімейний лікар",W217*Z215,0))),0)</f>
        <v>0</v>
      </c>
      <c r="X215" s="171">
        <f>IFERROR(IF(B214="Лікар-педіатр","x",IF(B214="Лікар-терапевт",X217*Z215,IF(B214="Лікар загальної практики - сімейний лікар",X217*Z215,0))),0)</f>
        <v>0</v>
      </c>
      <c r="Y215" s="171">
        <f>IFERROR(IF(B214="Лікар-педіатр","x",IF(B214="Лікар-терапевт",Y217*Z215,IF(B214="Лікар загальної практики - сімейний лікар",Y217*Z215,0))),0)</f>
        <v>0</v>
      </c>
      <c r="Z215" s="472"/>
      <c r="AA215" s="770"/>
      <c r="AB215" s="171">
        <f>IFERROR(IF(B214="Лікар-педіатр",AB217*AG215,IF(B214="Лікар-терапевт","х",IF(B214="Лікар загальної практики - сімейний лікар",AB217*AG215,0))),0)</f>
        <v>0</v>
      </c>
      <c r="AC215" s="171">
        <f>IFERROR(IF(B214="Лікар-педіатр",AC217*AG215,IF(B214="Лікар-терапевт","х",IF(B214="Лікар загальної практики - сімейний лікар",AC217*AG215,0))),0)</f>
        <v>0</v>
      </c>
      <c r="AD215" s="171">
        <f>IFERROR(IF(B214="Лікар-педіатр","x",IF(B214="Лікар-терапевт",AD217*AG215,IF(B214="Лікар загальної практики - сімейний лікар",AD217*AG215,0))),0)</f>
        <v>0</v>
      </c>
      <c r="AE215" s="171">
        <f>IFERROR(IF(B214="Лікар-педіатр","x",IF(B214="Лікар-терапевт",AE217*AG215,IF(B214="Лікар загальної практики - сімейний лікар",AE217*AG215,0))),0)</f>
        <v>0</v>
      </c>
      <c r="AF215" s="171">
        <f>IFERROR(IF(B214="Лікар-педіатр","x",IF(B214="Лікар-терапевт",AF217*AG215,IF(B214="Лікар загальної практики - сімейний лікар",AF217*AG215,0))),0)</f>
        <v>0</v>
      </c>
      <c r="AG215" s="472"/>
      <c r="AH215" s="773"/>
      <c r="AI215" s="173"/>
      <c r="AJ215" s="764"/>
      <c r="AK215" s="767"/>
      <c r="AL215" s="767"/>
      <c r="AM215" s="754"/>
      <c r="AN215" s="793"/>
      <c r="AO215" s="793"/>
      <c r="AP215" s="793"/>
      <c r="AQ215" s="793"/>
      <c r="AR215" s="796"/>
    </row>
    <row r="216" spans="1:44" s="67" customFormat="1" ht="45" customHeight="1" x14ac:dyDescent="0.25">
      <c r="A216" s="205"/>
      <c r="B216" s="781"/>
      <c r="C216" s="784"/>
      <c r="D216" s="787"/>
      <c r="E216" s="790"/>
      <c r="F216" s="170" t="s">
        <v>433</v>
      </c>
      <c r="G216" s="174">
        <f>IF(B214="Лікар загальної практики - сімейний лікар"," ",IF(B214="Лікар-педіатр"," ",IF(B214="Лікар-терапевт","х",0)))</f>
        <v>0</v>
      </c>
      <c r="H216" s="174">
        <f>IF(B214="Лікар загальної практики - сімейний лікар"," ",IF(B214="Лікар-педіатр"," ",IF(B214="Лікар-терапевт","х",0)))</f>
        <v>0</v>
      </c>
      <c r="I216" s="174">
        <f>IF(B214="Лікар загальної практики - сімейний лікар"," ",IF(B214="Лікар-педіатр","х",IF(B214="Лікар-терапевт"," ",0)))</f>
        <v>0</v>
      </c>
      <c r="J216" s="174">
        <f>IF(B214="Лікар загальної практики - сімейний лікар"," ",IF(B214="Лікар-педіатр","х",IF(B214="Лікар-терапевт"," ",0)))</f>
        <v>0</v>
      </c>
      <c r="K216" s="174">
        <f>IF(B214="Лікар загальної практики - сімейний лікар"," ",IF(B214="Лікар-педіатр","х",IF(B214="Лікар-терапевт"," ",0)))</f>
        <v>0</v>
      </c>
      <c r="L216" s="175">
        <f>SUM(G216:K216)</f>
        <v>0</v>
      </c>
      <c r="M216" s="770"/>
      <c r="N216" s="174">
        <f>IF(B214="Лікар загальної практики - сімейний лікар"," ",IF(B214="Лікар-педіатр"," ",IF(B214="Лікар-терапевт","х",0)))</f>
        <v>0</v>
      </c>
      <c r="O216" s="174">
        <f>IF(B214="Лікар загальної практики - сімейний лікар"," ",IF(B214="Лікар-педіатр"," ",IF(B214="Лікар-терапевт","х",0)))</f>
        <v>0</v>
      </c>
      <c r="P216" s="174">
        <f>IF(B214="Лікар загальної практики - сімейний лікар"," ",IF(B214="Лікар-педіатр","х",IF(B214="Лікар-терапевт"," ",0)))</f>
        <v>0</v>
      </c>
      <c r="Q216" s="174">
        <f>IF(B214="Лікар загальної практики - сімейний лікар"," ",IF(B214="Лікар-педіатр","х",IF(B214="Лікар-терапевт"," ",0)))</f>
        <v>0</v>
      </c>
      <c r="R216" s="174">
        <f>IF(B214="Лікар загальної практики - сімейний лікар"," ",IF(B214="Лікар-педіатр","х",IF(B214="Лікар-терапевт"," ",0)))</f>
        <v>0</v>
      </c>
      <c r="S216" s="175">
        <f>SUM(N216:R216)</f>
        <v>0</v>
      </c>
      <c r="T216" s="770"/>
      <c r="U216" s="174">
        <f>IF(B214="Лікар загальної практики - сімейний лікар"," ",IF(B214="Лікар-педіатр"," ",IF(B214="Лікар-терапевт","х",0)))</f>
        <v>0</v>
      </c>
      <c r="V216" s="174">
        <f>IF(B214="Лікар загальної практики - сімейний лікар"," ",IF(B214="Лікар-педіатр"," ",IF(B214="Лікар-терапевт","х",0)))</f>
        <v>0</v>
      </c>
      <c r="W216" s="174">
        <f>IF(B214="Лікар загальної практики - сімейний лікар"," ",IF(B214="Лікар-педіатр","х",IF(B214="Лікар-терапевт"," ",0)))</f>
        <v>0</v>
      </c>
      <c r="X216" s="174">
        <f>IF(B214="Лікар загальної практики - сімейний лікар"," ",IF(B214="Лікар-педіатр","х",IF(B214="Лікар-терапевт"," ",0)))</f>
        <v>0</v>
      </c>
      <c r="Y216" s="174">
        <f>IF(B214="Лікар загальної практики - сімейний лікар"," ",IF(B214="Лікар-педіатр","х",IF(B214="Лікар-терапевт"," ",0)))</f>
        <v>0</v>
      </c>
      <c r="Z216" s="175">
        <f>SUM(U216:Y216)</f>
        <v>0</v>
      </c>
      <c r="AA216" s="770"/>
      <c r="AB216" s="174">
        <f>IF(B214="Лікар загальної практики - сімейний лікар"," ",IF(B214="Лікар-педіатр"," ",IF(B214="Лікар-терапевт","х",0)))</f>
        <v>0</v>
      </c>
      <c r="AC216" s="174">
        <f>IF(B214="Лікар загальної практики - сімейний лікар"," ",IF(B214="Лікар-педіатр"," ",IF(B214="Лікар-терапевт","х",0)))</f>
        <v>0</v>
      </c>
      <c r="AD216" s="174">
        <f>IF(B214="Лікар загальної практики - сімейний лікар"," ",IF(B214="Лікар-педіатр","х",IF(B214="Лікар-терапевт"," ",0)))</f>
        <v>0</v>
      </c>
      <c r="AE216" s="174">
        <f>IF(B214="Лікар загальної практики - сімейний лікар"," ",IF(B214="Лікар-педіатр","х",IF(B214="Лікар-терапевт"," ",0)))</f>
        <v>0</v>
      </c>
      <c r="AF216" s="174">
        <f>IF(B214="Лікар загальної практики - сімейний лікар"," ",IF(B214="Лікар-педіатр","х",IF(B214="Лікар-терапевт"," ",0)))</f>
        <v>0</v>
      </c>
      <c r="AG216" s="175">
        <f>SUM(AB216:AF216)</f>
        <v>0</v>
      </c>
      <c r="AH216" s="773"/>
      <c r="AI216" s="176"/>
      <c r="AJ216" s="764"/>
      <c r="AK216" s="767"/>
      <c r="AL216" s="767"/>
      <c r="AM216" s="754"/>
      <c r="AN216" s="793"/>
      <c r="AO216" s="793"/>
      <c r="AP216" s="793"/>
      <c r="AQ216" s="793"/>
      <c r="AR216" s="796"/>
    </row>
    <row r="217" spans="1:44" s="67" customFormat="1" ht="18.600000000000001" customHeight="1" thickBot="1" x14ac:dyDescent="0.3">
      <c r="A217" s="172"/>
      <c r="B217" s="781"/>
      <c r="C217" s="784"/>
      <c r="D217" s="787"/>
      <c r="E217" s="790"/>
      <c r="F217" s="177" t="s">
        <v>160</v>
      </c>
      <c r="G217" s="178">
        <f>IFERROR(IF(B214="Лікар-педіатр",G216/L216,IF(B214="Лікар-терапевт","х",IF(B214="Лікар загальної практики - сімейний лікар",G216/L216,0))),0)</f>
        <v>0</v>
      </c>
      <c r="H217" s="178">
        <f>IFERROR(IF(B214="Лікар-педіатр",H216/L216,IF(B214="Лікар-терапевт","х",IF(B214="Лікар загальної практики - сімейний лікар",H216/L216,0))),0)</f>
        <v>0</v>
      </c>
      <c r="I217" s="178">
        <f>IFERROR(IF(B214="Лікар-педіатр","x",IF(B214="Лікар-терапевт",I216/L216,IF(B214="Лікар загальної практики - сімейний лікар",I216/L216,0))),0)</f>
        <v>0</v>
      </c>
      <c r="J217" s="178">
        <f>IFERROR(IF(B214="Лікар-педіатр","x",IF(B214="Лікар-терапевт",J216/L216,IF(B214="Лікар загальної практики - сімейний лікар",J216/L216,0))),0)</f>
        <v>0</v>
      </c>
      <c r="K217" s="178">
        <f>IFERROR(IF(B214="Лікар-педіатр","x",IF(B214="Лікар-терапевт",K216/L216,IF(B214="Лікар загальної практики - сімейний лікар",K216/L216,0))),0)</f>
        <v>0</v>
      </c>
      <c r="L217" s="178">
        <f>SUM(G217:K217)</f>
        <v>0</v>
      </c>
      <c r="M217" s="770"/>
      <c r="N217" s="178">
        <f>IFERROR(IF(B214="Лікар-педіатр",N216/S216,IF(B214="Лікар-терапевт","х",IF(B214="Лікар загальної практики - сімейний лікар",N216/S216,0))),0)</f>
        <v>0</v>
      </c>
      <c r="O217" s="178">
        <f>IFERROR(IF(B214="Лікар-педіатр",O216/S216,IF(B214="Лікар-терапевт","х",IF(B214="Лікар загальної практики - сімейний лікар",O216/S216,0))),0)</f>
        <v>0</v>
      </c>
      <c r="P217" s="178">
        <f>IFERROR(IF(B214="Лікар-педіатр","x",IF(B214="Лікар-терапевт",P216/S216,IF(B214="Лікар загальної практики - сімейний лікар",P216/S216,0))),0)</f>
        <v>0</v>
      </c>
      <c r="Q217" s="178">
        <f>IFERROR(IF(B214="Лікар-педіатр","x",IF(B214="Лікар-терапевт",Q216/S216,IF(B214="Лікар загальної практики - сімейний лікар",Q216/S216,0))),0)</f>
        <v>0</v>
      </c>
      <c r="R217" s="178">
        <f>IFERROR(IF(B214="Лікар-педіатр","x",IF(B214="Лікар-терапевт",R216/S216,IF(B214="Лікар загальної практики - сімейний лікар",R216/S216,0))),0)</f>
        <v>0</v>
      </c>
      <c r="S217" s="178">
        <f>SUM(N217:R217)</f>
        <v>0</v>
      </c>
      <c r="T217" s="770"/>
      <c r="U217" s="178">
        <f>IFERROR(IF(B214="Лікар-педіатр",U216/Z216,IF(B214="Лікар-терапевт","х",IF(B214="Лікар загальної практики - сімейний лікар",U216/Z216,0))),0)</f>
        <v>0</v>
      </c>
      <c r="V217" s="178">
        <f>IFERROR(IF(B214="Лікар-педіатр",V216/Z216,IF(B214="Лікар-терапевт","х",IF(B214="Лікар загальної практики - сімейний лікар",V216/Z216,0))),0)</f>
        <v>0</v>
      </c>
      <c r="W217" s="178">
        <f>IFERROR(IF(B214="Лікар-педіатр","x",IF(B214="Лікар-терапевт",W216/Z216,IF(B214="Лікар загальної практики - сімейний лікар",W216/Z216,0))),0)</f>
        <v>0</v>
      </c>
      <c r="X217" s="178">
        <f>IFERROR(IF(B214="Лікар-педіатр","x",IF(B214="Лікар-терапевт",X216/Z216,IF(B214="Лікар загальної практики - сімейний лікар",X216/Z216,0))),0)</f>
        <v>0</v>
      </c>
      <c r="Y217" s="178">
        <f>IFERROR(IF(B214="Лікар-педіатр","x",IF(B214="Лікар-терапевт",Y216/Z216,IF(B214="Лікар загальної практики - сімейний лікар",Y216/Z216,0))),0)</f>
        <v>0</v>
      </c>
      <c r="Z217" s="178">
        <f>SUM(U217:Y217)</f>
        <v>0</v>
      </c>
      <c r="AA217" s="770"/>
      <c r="AB217" s="178">
        <f>IFERROR(IF(B214="Лікар-педіатр",AB216/AG216,IF(B214="Лікар-терапевт","х",IF(B214="Лікар загальної практики - сімейний лікар",AB216/AG216,0))),0)</f>
        <v>0</v>
      </c>
      <c r="AC217" s="178">
        <f>IFERROR(IF(B214="Лікар-педіатр",AC216/AG216,IF(B214="Лікар-терапевт","х",IF(B214="Лікар загальної практики - сімейний лікар",AC216/AG216,0))),0)</f>
        <v>0</v>
      </c>
      <c r="AD217" s="178">
        <f>IFERROR(IF(B214="Лікар-педіатр","x",IF(B214="Лікар-терапевт",AD216/AG216,IF(B214="Лікар загальної практики - сімейний лікар",AD216/AG216,0))),0)</f>
        <v>0</v>
      </c>
      <c r="AE217" s="178">
        <f>IFERROR(IF(B214="Лікар-педіатр","x",IF(B214="Лікар-терапевт",AE216/AG216,IF(B214="Лікар загальної практики - сімейний лікар",AE216/AG216,0))),0)</f>
        <v>0</v>
      </c>
      <c r="AF217" s="178">
        <f>IFERROR(IF(B214="Лікар-педіатр","x",IF(B214="Лікар-терапевт",AF216/AG216,IF(B214="Лікар загальної практики - сімейний лікар",AF216/AG216,0))),0)</f>
        <v>0</v>
      </c>
      <c r="AG217" s="178">
        <f>SUM(AB217:AF217)</f>
        <v>0</v>
      </c>
      <c r="AH217" s="773"/>
      <c r="AI217" s="176"/>
      <c r="AJ217" s="764"/>
      <c r="AK217" s="767"/>
      <c r="AL217" s="767"/>
      <c r="AM217" s="754"/>
      <c r="AN217" s="793"/>
      <c r="AO217" s="793"/>
      <c r="AP217" s="793"/>
      <c r="AQ217" s="793"/>
      <c r="AR217" s="796"/>
    </row>
    <row r="218" spans="1:44" s="67" customFormat="1" ht="31.9" customHeight="1" thickBot="1" x14ac:dyDescent="0.3">
      <c r="A218" s="172"/>
      <c r="B218" s="781"/>
      <c r="C218" s="784"/>
      <c r="D218" s="787"/>
      <c r="E218" s="790"/>
      <c r="F218" s="179" t="s">
        <v>434</v>
      </c>
      <c r="G218" s="180">
        <f>IF(B214="Лікар загальної практики - сімейний лікар",AVERAGE(G214:G216),IF(B214="Лікар-педіатр",AVERAGE(G214:G216),IF(B214="Лікар-терапевт","х",0)))</f>
        <v>0</v>
      </c>
      <c r="H218" s="180">
        <f>IF(B214="Лікар загальної практики - сімейний лікар",AVERAGE(H214:H216),IF(B214="Лікар-педіатр",AVERAGE(H214:H216),IF(B214="Лікар-терапевт","х",0)))</f>
        <v>0</v>
      </c>
      <c r="I218" s="180">
        <f>IF(B214="Лікар загальної практики - сімейний лікар",AVERAGE(I214:I216),IF(B214="Лікар-педіатр","x",IF(B214="Лікар-терапевт",AVERAGE(I214:I216),0)))</f>
        <v>0</v>
      </c>
      <c r="J218" s="180">
        <f>IF(B214="Лікар загальної практики - сімейний лікар",AVERAGE(J214:J216),IF(B214="Лікар-педіатр","x",IF(B214="Лікар-терапевт",AVERAGE(J214:J216),0)))</f>
        <v>0</v>
      </c>
      <c r="K218" s="180">
        <f>IF(B214="Лікар загальної практики - сімейний лікар",AVERAGE(K214:K216),IF(B214="Лікар-педіатр","x",IF(B214="Лікар-терапевт",AVERAGE(K214:K216),0)))</f>
        <v>0</v>
      </c>
      <c r="L218" s="181">
        <f>SUM(G218:K218)</f>
        <v>0</v>
      </c>
      <c r="M218" s="770"/>
      <c r="N218" s="543">
        <f>IF(B214="Лікар загальної практики - сімейний лікар",AVERAGE(N214:N216),IF(B214="Лікар-педіатр",AVERAGE(N214:N216),IF(B214="Лікар-терапевт","х",0)))</f>
        <v>0</v>
      </c>
      <c r="O218" s="180">
        <f>IF(B214="Лікар загальної практики - сімейний лікар",AVERAGE(O214:O216),IF(B214="Лікар-педіатр",AVERAGE(O214:O216),IF(B214="Лікар-терапевт","х",0)))</f>
        <v>0</v>
      </c>
      <c r="P218" s="180">
        <f>IF(B214="Лікар загальної практики - сімейний лікар",AVERAGE(P214:P216),IF(B214="Лікар-педіатр","x",IF(B214="Лікар-терапевт",AVERAGE(P214:P216),0)))</f>
        <v>0</v>
      </c>
      <c r="Q218" s="180">
        <f>IF(B214="Лікар загальної практики - сімейний лікар",AVERAGE(Q214:Q216),IF(B214="Лікар-педіатр","x",IF(B214="Лікар-терапевт",AVERAGE(Q214:Q216),0)))</f>
        <v>0</v>
      </c>
      <c r="R218" s="180">
        <f>IF(B214="Лікар загальної практики - сімейний лікар",AVERAGE(R214:R216),IF(B214="Лікар-педіатр","x",IF(B214="Лікар-терапевт",AVERAGE(R214:R216),0)))</f>
        <v>0</v>
      </c>
      <c r="S218" s="181">
        <f>SUM(N218:R218)</f>
        <v>0</v>
      </c>
      <c r="T218" s="770"/>
      <c r="U218" s="543">
        <f>IF(B214="Лікар загальної практики - сімейний лікар",AVERAGE(U214:U216),IF(B214="Лікар-педіатр",AVERAGE(U214:U216),IF(B214="Лікар-терапевт","х",0)))</f>
        <v>0</v>
      </c>
      <c r="V218" s="180">
        <f>IF(B214="Лікар загальної практики - сімейний лікар",AVERAGE(V214:V216),IF(B214="Лікар-педіатр",AVERAGE(V214:V216),IF(B214="Лікар-терапевт","х",0)))</f>
        <v>0</v>
      </c>
      <c r="W218" s="180">
        <f>IF(B214="Лікар загальної практики - сімейний лікар",AVERAGE(W214:W216),IF(B214="Лікар-педіатр","x",IF(B214="Лікар-терапевт",AVERAGE(W214:W216),0)))</f>
        <v>0</v>
      </c>
      <c r="X218" s="180">
        <f>IF(B214="Лікар загальної практики - сімейний лікар",AVERAGE(X214:X216),IF(B214="Лікар-педіатр","x",IF(B214="Лікар-терапевт",AVERAGE(X214:X216),0)))</f>
        <v>0</v>
      </c>
      <c r="Y218" s="180">
        <f>IF(B214="Лікар загальної практики - сімейний лікар",AVERAGE(Y214:Y216),IF(B214="Лікар-педіатр","x",IF(B214="Лікар-терапевт",AVERAGE(Y214:Y216),0)))</f>
        <v>0</v>
      </c>
      <c r="Z218" s="181">
        <f>SUM(U218:Y218)</f>
        <v>0</v>
      </c>
      <c r="AA218" s="770"/>
      <c r="AB218" s="543">
        <f>IF(B214="Лікар загальної практики - сімейний лікар",AVERAGE(AB214:AB216),IF(B214="Лікар-педіатр",AVERAGE(AB214:AB216),IF(B214="Лікар-терапевт","х",0)))</f>
        <v>0</v>
      </c>
      <c r="AC218" s="180">
        <f>IF(B214="Лікар загальної практики - сімейний лікар",AVERAGE(AC214:AC216),IF(B214="Лікар-педіатр",AVERAGE(AC214:AC216),IF(B214="Лікар-терапевт","х",0)))</f>
        <v>0</v>
      </c>
      <c r="AD218" s="180">
        <f>IF(B214="Лікар загальної практики - сімейний лікар",AVERAGE(AD214:AD216),IF(B214="Лікар-педіатр","x",IF(B214="Лікар-терапевт",AVERAGE(AD214:AD216),0)))</f>
        <v>0</v>
      </c>
      <c r="AE218" s="180">
        <f>IF(B214="Лікар загальної практики - сімейний лікар",AVERAGE(AE214:AE216),IF(B214="Лікар-педіатр","x",IF(B214="Лікар-терапевт",AVERAGE(AE214:AE216),0)))</f>
        <v>0</v>
      </c>
      <c r="AF218" s="180">
        <f>IF(B214="Лікар загальної практики - сімейний лікар",AVERAGE(AF214:AF216),IF(B214="Лікар-педіатр","x",IF(B214="Лікар-терапевт",AVERAGE(AF214:AF216),0)))</f>
        <v>0</v>
      </c>
      <c r="AG218" s="181">
        <f>SUM(AB218:AF218)</f>
        <v>0</v>
      </c>
      <c r="AH218" s="773"/>
      <c r="AI218" s="176"/>
      <c r="AJ218" s="764"/>
      <c r="AK218" s="767"/>
      <c r="AL218" s="767"/>
      <c r="AM218" s="755"/>
      <c r="AN218" s="794"/>
      <c r="AO218" s="794"/>
      <c r="AP218" s="794"/>
      <c r="AQ218" s="794"/>
      <c r="AR218" s="797"/>
    </row>
    <row r="219" spans="1:44" s="67" customFormat="1" ht="31.9" customHeight="1" x14ac:dyDescent="0.25">
      <c r="A219" s="172"/>
      <c r="B219" s="781"/>
      <c r="C219" s="784"/>
      <c r="D219" s="787"/>
      <c r="E219" s="790"/>
      <c r="F219" s="182" t="str">
        <f>IF(B214="Лікар-педіатр",Законод!$C$18,IF(B214="Лікар загальної практики - сімейний лікар",Законод!$C$22,IF(B214="Лікар-терапевт",Законод!$C$26,"х")))</f>
        <v>х</v>
      </c>
      <c r="G219" s="183">
        <f>IF(B214="Лікар загальної практики - сімейний лікар",IF(L218&lt;=Законод!$C$23,G218,Законод!$C$23*'01_Доходи'!G217),IF(B214="Лікар-педіатр",IF(L218&lt;=Законод!$C$19,G218,Законод!$C$19*'01_Доходи'!G217),IF(B214="Лікар-терапевт","x",0)))</f>
        <v>0</v>
      </c>
      <c r="H219" s="183">
        <f>IF(B214="Лікар загальної практики - сімейний лікар",IF(L218&lt;=Законод!$C$23,H218,Законод!$C$23*'01_Доходи'!H217),IF(B214="Лікар-педіатр",IF(L218&lt;=Законод!$C$19,H218,Законод!$C$19*'01_Доходи'!H217),IF(B214="Лікар-терапевт","x",0)))</f>
        <v>0</v>
      </c>
      <c r="I219" s="183">
        <f>IF(B214="Лікар загальної практики - сімейний лікар",IF(L218&lt;=Законод!$C$23,I218,Законод!$C$23*'01_Доходи'!I217),IF(B214="Лікар-педіатр",IF(L218&lt;=Законод!$C$27,I218,Законод!$C$27*'01_Доходи'!I217),IF(B214="Лікар-терапевт","x",0)))</f>
        <v>0</v>
      </c>
      <c r="J219" s="183">
        <f>IF(B214="Лікар загальної практики - сімейний лікар",IF(L218&lt;=Законод!$C$23,J218,Законод!$C$23*'01_Доходи'!J217),IF(B214="Лікар-педіатр",IF(L218&lt;=Законод!$C$27,J218,Законод!$C$27*'01_Доходи'!J217),IF(B214="Лікар-терапевт","x",0)))</f>
        <v>0</v>
      </c>
      <c r="K219" s="183">
        <f>IF(B214="Лікар загальної практики - сімейний лікар",IF(L218&lt;=Законод!$C$23,K218,Законод!$C$23*'01_Доходи'!K217),IF(B214="Лікар-педіатр",IF(L218&lt;=Законод!$C$27,K218,Законод!$C$27*'01_Доходи'!K217),IF(B214="Лікар-терапевт","x",0)))</f>
        <v>0</v>
      </c>
      <c r="L219" s="184">
        <f>SUM(G219:K219)</f>
        <v>0</v>
      </c>
      <c r="M219" s="770"/>
      <c r="N219" s="183">
        <f>IF(B214="Лікар загальної практики - сімейний лікар",IF(L218&lt;=Законод!$C$23,N218,Законод!$C$23*'01_Доходи'!N217),IF(B214="Лікар-педіатр",IF(L218&lt;=Законод!$C$19,N218,Законод!$C$19*'01_Доходи'!N217),IF(B214="Лікар-терапевт","x",0)))</f>
        <v>0</v>
      </c>
      <c r="O219" s="183">
        <f>IF(B214="Лікар загальної практики - сімейний лікар",IF(L218&lt;=Законод!$C$23,O218,Законод!$C$23*'01_Доходи'!O217),IF(B214="Лікар-педіатр",IF(L218&lt;=Законод!$C$19,O218,Законод!$C$19*'01_Доходи'!O217),IF(B214="Лікар-терапевт","x",0)))</f>
        <v>0</v>
      </c>
      <c r="P219" s="183">
        <f>IF(B214="Лікар загальної практики - сімейний лікар",IF(L218&lt;=Законод!$C$23,P218,Законод!$C$23*'01_Доходи'!P217),IF(B214="Лікар-педіатр",IF(L218&lt;=Законод!$C$27,P218,Законод!$C$27*'01_Доходи'!P217),IF(B214="Лікар-терапевт","x",0)))</f>
        <v>0</v>
      </c>
      <c r="Q219" s="183">
        <f>IF(B214="Лікар загальної практики - сімейний лікар",IF(L218&lt;=Законод!$C$23,Q218,Законод!$C$23*'01_Доходи'!Q217),IF(B214="Лікар-педіатр",IF(L218&lt;=Законод!$C$27,Q218,Законод!$C$27*'01_Доходи'!Q217),IF(B214="Лікар-терапевт","x",0)))</f>
        <v>0</v>
      </c>
      <c r="R219" s="183">
        <f>IF(B214="Лікар загальної практики - сімейний лікар",IF(L218&lt;=Законод!$C$23,R218,Законод!$C$23*'01_Доходи'!R217),IF(B214="Лікар-педіатр",IF(L218&lt;=Законод!$C$27,R218,Законод!$C$27*'01_Доходи'!R217),IF(B214="Лікар-терапевт","x",0)))</f>
        <v>0</v>
      </c>
      <c r="S219" s="184">
        <f>SUM(N219:R219)</f>
        <v>0</v>
      </c>
      <c r="T219" s="770"/>
      <c r="U219" s="183">
        <f>IF(B214="Лікар загальної практики - сімейний лікар",IF(L218&lt;=Законод!$C$23,U218,Законод!$C$23*'01_Доходи'!U217),IF(B214="Лікар-педіатр",IF(L218&lt;=Законод!$C$19,U218,Законод!$C$19*'01_Доходи'!U217),IF(B214="Лікар-терапевт","x",0)))</f>
        <v>0</v>
      </c>
      <c r="V219" s="183">
        <f>IF(B214="Лікар загальної практики - сімейний лікар",IF(L218&lt;=Законод!$C$23,V218,Законод!$C$23*'01_Доходи'!V217),IF(B214="Лікар-педіатр",IF(L218&lt;=Законод!$C$19,V218,Законод!$C$19*'01_Доходи'!V217),IF(B214="Лікар-терапевт","x",0)))</f>
        <v>0</v>
      </c>
      <c r="W219" s="183">
        <f>IF(B214="Лікар загальної практики - сімейний лікар",IF(L218&lt;=Законод!$C$23,W218,Законод!$C$23*'01_Доходи'!W217),IF(B214="Лікар-педіатр",IF(L218&lt;=Законод!$C$27,W218,Законод!$C$27*'01_Доходи'!W217),IF(B214="Лікар-терапевт","x",0)))</f>
        <v>0</v>
      </c>
      <c r="X219" s="183">
        <f>IF(B214="Лікар загальної практики - сімейний лікар",IF(L218&lt;=Законод!$C$23,X218,Законод!$C$23*'01_Доходи'!X217),IF(B214="Лікар-педіатр",IF(L218&lt;=Законод!$C$27,X218,Законод!$C$27*'01_Доходи'!X217),IF(B214="Лікар-терапевт","x",0)))</f>
        <v>0</v>
      </c>
      <c r="Y219" s="183">
        <f>IF(B214="Лікар загальної практики - сімейний лікар",IF(L218&lt;=Законод!$C$23,Y218,Законод!$C$23*'01_Доходи'!H217),IF(Y214="Лікар-педіатр",IF(L218&lt;=Законод!$C$27,Y218,Законод!$C$27*'01_Доходи'!Y217),IF(B214="Лікар-терапевт","x",0)))</f>
        <v>0</v>
      </c>
      <c r="Z219" s="184">
        <f>SUM(U219:Y219)</f>
        <v>0</v>
      </c>
      <c r="AA219" s="770"/>
      <c r="AB219" s="183">
        <f>IF(B214="Лікар загальної практики - сімейний лікар",IF(L218&lt;=Законод!$C$23,AB218,Законод!$C$23*'01_Доходи'!AB217),IF(B214="Лікар-педіатр",IF(L218&lt;=Законод!$C$19,AB218,Законод!$C$19*'01_Доходи'!AB217),IF(B214="Лікар-терапевт","x",0)))</f>
        <v>0</v>
      </c>
      <c r="AC219" s="183">
        <f>IF(B214="Лікар загальної практики - сімейний лікар",IF(L218&lt;=Законод!$C$23,AC218,Законод!$C$23*'01_Доходи'!AC217),IF(B214="Лікар-педіатр",IF(L218&lt;=Законод!$C$19,AC218,Законод!$C$19*'01_Доходи'!AC217),IF(B214="Лікар-терапевт","x",0)))</f>
        <v>0</v>
      </c>
      <c r="AD219" s="183">
        <f>IF(B214="Лікар загальної практики - сімейний лікар",IF(L218&lt;=Законод!$C$23,AD218,Законод!$C$23*'01_Доходи'!AD217),IF(B214="Лікар-педіатр",IF(L218&lt;=Законод!$C$27,AD218,Законод!$C$27*'01_Доходи'!AD217),IF(B214="Лікар-терапевт","x",0)))</f>
        <v>0</v>
      </c>
      <c r="AE219" s="183">
        <f>IF(B214="Лікар загальної практики - сімейний лікар",IF(L218&lt;=Законод!$C$23,AE218,Законод!$C$23*'01_Доходи'!AE217),IF(B214="Лікар-педіатр",IF(L218&lt;=Законод!$C$27,AE218,Законод!$C$27*'01_Доходи'!AE217),IF(B214="Лікар-терапевт","x",0)))</f>
        <v>0</v>
      </c>
      <c r="AF219" s="183">
        <f>IF(B214="Лікар загальної практики - сімейний лікар",IF(L218&lt;=Законод!$C$23,AF218,Законод!$C$23*'01_Доходи'!AF217),IF(B214="Лікар-педіатр",IF(L218&lt;=Законод!$C$27,AF218,Законод!$C$27*'01_Доходи'!AF217),IF(B214="Лікар-терапевт","x",0)))</f>
        <v>0</v>
      </c>
      <c r="AG219" s="184">
        <f>SUM(AB219:AF219)</f>
        <v>0</v>
      </c>
      <c r="AH219" s="773"/>
      <c r="AI219" s="176"/>
      <c r="AJ219" s="764"/>
      <c r="AK219" s="767"/>
      <c r="AL219" s="767"/>
      <c r="AM219" s="268" t="s">
        <v>175</v>
      </c>
      <c r="AN219" s="544">
        <f>IF(B214="Лікар загальної практики - сімейний лікар",G219*Законод!$J$10+'01_Доходи'!H219*Законод!$K$10+'01_Доходи'!I219*Законод!$L$10+'01_Доходи'!J219*Законод!$M$10+'01_Доходи'!K219*Законод!$N$10,IF(B214="Лікар-педіатр",G219*Законод!$J$10+'01_Доходи'!H219*Законод!$K$10,IF(B214="Лікар-терапевт",'01_Доходи'!I219*Законод!$L$10+'01_Доходи'!J219*Законод!$M$10+'01_Доходи'!K219*Законод!$N$10,0)))</f>
        <v>0</v>
      </c>
      <c r="AO219" s="544">
        <f>IF(B214="Лікар загальної практики - сімейний лікар",N219*Законод!$J$11+'01_Доходи'!O219*Законод!$K$11+'01_Доходи'!P219*Законод!$L$11+'01_Доходи'!Q219*Законод!$M$11+'01_Доходи'!R219*Законод!$N$11,IF(B214="Лікар-педіатр",N219*Законод!$J$11+'01_Доходи'!O219*Законод!$K$11,IF(B214="Лікар-терапевт",'01_Доходи'!P219*Законод!$L$11+'01_Доходи'!Q219*Законод!$M$11+'01_Доходи'!R219*Законод!$N$11,0)))</f>
        <v>0</v>
      </c>
      <c r="AP219" s="544">
        <f>IF(B214="Лікар загальної практики - сімейний лікар",U219*Законод!$J$12+'01_Доходи'!V219*Законод!$K$12+'01_Доходи'!W219*Законод!$L$12+'01_Доходи'!X219*Законод!$M$12+'01_Доходи'!Y219*Законод!$N$12,IF(B214="Лікар-педіатр",U219*Законод!$J$12+'01_Доходи'!V219*Законод!$K$12,IF(B214="Лікар-терапевт",'01_Доходи'!W219*Законод!$L$12+'01_Доходи'!X219*Законод!$M$12+'01_Доходи'!Y219*Законод!$N$12,0)))</f>
        <v>0</v>
      </c>
      <c r="AQ219" s="544">
        <f>IF(B214="Лікар загальної практики - сімейний лікар",AB219*Законод!$J$13+'01_Доходи'!AC219*Законод!$K$13+'01_Доходи'!AD219*Законод!$L$13+'01_Доходи'!AE219*Законод!$M$13+'01_Доходи'!AF219*Законод!$N$13,IF(B214="Лікар-педіатр",AB219*Законод!$J$13+'01_Доходи'!AC219*Законод!$K$13,IF(B214="Лікар-терапевт",'01_Доходи'!AD219*Законод!$L$13+'01_Доходи'!AE219*Законод!$M$13+'01_Доходи'!AF219*Законод!$N$13,0)))</f>
        <v>0</v>
      </c>
      <c r="AR219" s="185">
        <f>SUM(AN219:AQ219)</f>
        <v>0</v>
      </c>
    </row>
    <row r="220" spans="1:44" s="210" customFormat="1" ht="23.45" customHeight="1" x14ac:dyDescent="0.25">
      <c r="A220" s="172"/>
      <c r="B220" s="781"/>
      <c r="C220" s="784"/>
      <c r="D220" s="787"/>
      <c r="E220" s="790"/>
      <c r="F220" s="186" t="str">
        <f>IF(B214="Лікар-педіатр",Законод!$E$18,IF(B214="Лікар загальної практики - сімейний лікар",Законод!$E$22,IF(B214="Лікар-терапевт",Законод!$E$26,"х")))</f>
        <v>х</v>
      </c>
      <c r="G220" s="750" t="s">
        <v>157</v>
      </c>
      <c r="H220" s="751"/>
      <c r="I220" s="751"/>
      <c r="J220" s="751"/>
      <c r="K220" s="752"/>
      <c r="L220" s="171">
        <f>IF(B214="Лікар загальної практики - сімейний лікар",IF(L218&lt;Законод!$C$23,0,(IF(AND(L218&gt;=Законод!$E$23,L218&lt;=Законод!$E$24),L218-Законод!$C$23,IF('01_Доходи'!L218&gt;=Законод!$F$23,Законод!$E$25,0)))),IF(B214="Лікар-педіатр",IF(L218&lt;Законод!$C$19,0,(IF(AND(L218&gt;=Законод!$E$19,L218&lt;=Законод!$E$20),L218-Законод!$C$19,IF('01_Доходи'!L218&gt;=Законод!$F$19,Законод!$E$21,0)))),IF(B214="Лікар-терапевт",IF(L218&lt;Законод!$C$27,0,(IF(AND(L218&gt;=Законод!$E$27,L218&lt;=Законод!$E$28),L218-Законод!$C$27,IF('01_Доходи'!L218&gt;=Законод!$F$27,Законод!$E$29,0)))),0)))</f>
        <v>0</v>
      </c>
      <c r="M220" s="770"/>
      <c r="N220" s="750" t="s">
        <v>157</v>
      </c>
      <c r="O220" s="751"/>
      <c r="P220" s="751"/>
      <c r="Q220" s="751"/>
      <c r="R220" s="752"/>
      <c r="S220" s="171">
        <f>IF(B214="Лікар загальної практики - сімейний лікар",IF(S218&lt;Законод!$C$23,0,(IF(AND(S218&gt;=Законод!$E$23,S218&lt;=Законод!$E$24),S218-Законод!$C$23,IF('01_Доходи'!S218&gt;=Законод!$F$23,Законод!$E$25,0)))),IF(B214="Лікар-педіатр",IF(S218&lt;Законод!$C$19,0,(IF(AND(S218&gt;=Законод!$E$19,S218&lt;=Законод!$E$20),S218-Законод!$C$19,IF('01_Доходи'!S218&gt;=Законод!$F$19,Законод!$E$21,0)))),IF(B214="Лікар-терапевт",IF(S218&lt;Законод!$C$27,0,(IF(AND(S218&gt;=Законод!$E$27,S218&lt;=Законод!$E$28),S218-Законод!$C$27,IF('01_Доходи'!S218&gt;=Законод!$F$27,Законод!$E$29,0)))),0)))</f>
        <v>0</v>
      </c>
      <c r="T220" s="770"/>
      <c r="U220" s="750" t="s">
        <v>157</v>
      </c>
      <c r="V220" s="751"/>
      <c r="W220" s="751"/>
      <c r="X220" s="751"/>
      <c r="Y220" s="752"/>
      <c r="Z220" s="171">
        <f>IF(B214="Лікар загальної практики - сімейний лікар",IF(Z218&lt;Законод!$C$23,0,(IF(AND(Z218&gt;=Законод!$E$23,Z218&lt;=Законод!$E$24),Z218-Законод!$C$23,IF('01_Доходи'!Z218&gt;=Законод!$F$23,Законод!$E$25,0)))),IF(B214="Лікар-педіатр",IF(Z218&lt;Законод!$C$19,0,(IF(AND(Z218&gt;=Законод!$E$19,Z218&lt;=Законод!$E$20),Z218-Законод!$C$19,IF('01_Доходи'!Z218&gt;=Законод!$F$19,Законод!$E$21,0)))),IF(B214="Лікар-терапевт",IF(Z218&lt;Законод!$C$27,0,(IF(AND(Z218&gt;=Законод!$E$27,Z218&lt;=Законод!$E$28),Z218-Законод!$C$27,IF('01_Доходи'!Z218&gt;=Законод!$F$27,Законод!$E$29,0)))),0)))</f>
        <v>0</v>
      </c>
      <c r="AA220" s="770"/>
      <c r="AB220" s="750" t="s">
        <v>157</v>
      </c>
      <c r="AC220" s="751"/>
      <c r="AD220" s="751"/>
      <c r="AE220" s="751"/>
      <c r="AF220" s="752"/>
      <c r="AG220" s="171">
        <f>IF(B214="Лікар загальної практики - сімейний лікар",IF(S218&lt;Законод!$C$23,0,(IF(AND(AG218&gt;=Законод!$E$23,AG218&lt;=Законод!$E$24),AG218-Законод!$C$23,IF('01_Доходи'!AG218&gt;=Законод!$F$23,Законод!$E$25,0)))),IF(B214="Лікар-педіатр",IF(AG218&lt;Законод!$C$19,0,(IF(AND(AG218&gt;=Законод!$E$19,AG218&lt;=Законод!$E$20),AG218-Законод!$C$19,IF('01_Доходи'!AG218&gt;=Законод!$F$19,Законод!$E$21,0)))),IF(B214="Лікар-терапевт",IF(AG218&lt;Законод!$C$27,0,(IF(AND(AG218&gt;=Законод!$E$27,AG218&lt;=Законод!$E$28),AG218-Законод!$C$27,IF('01_Доходи'!AG218&gt;=Законод!$F$27,Законод!$E$29,0)))),0)))</f>
        <v>0</v>
      </c>
      <c r="AH220" s="773"/>
      <c r="AI220" s="176"/>
      <c r="AJ220" s="764"/>
      <c r="AK220" s="767"/>
      <c r="AL220" s="767"/>
      <c r="AM220" s="798" t="s">
        <v>176</v>
      </c>
      <c r="AN220" s="544">
        <f>IF(B214="Лікар загальної практики - сімейний лікар",L220*Законод!$E$30,IF(B214="Лікар-педіатр",L220*Законод!$E$30,IF(B214="Лікар-терапевт",L220*Законод!$E$30,0)))</f>
        <v>0</v>
      </c>
      <c r="AO220" s="544">
        <f>IF(B214="Лікар загальної практики - сімейний лікар",S220*Законод!$E$47,IF(B214="Лікар-педіатр",S220*Законод!$E$47,IF(B214="Лікар-терапевт",S220*Законод!$E$47,0)))</f>
        <v>0</v>
      </c>
      <c r="AP220" s="544">
        <f>IF(B214="Лікар загальної практики - сімейний лікар",Z220*Законод!$E$64,IF(B214="Лікар-педіатр",Z220*Законод!$E$64,IF(B214="Лікар-терапевт",Z220*Законод!$E$64,0)))</f>
        <v>0</v>
      </c>
      <c r="AQ220" s="544">
        <f>IF(B214="Лікар загальної практики - сімейний лікар",AG220*Законод!$E$81,IF(B214="Лікар-педіатр",AG220*Законод!$E$81,IF(B214="Лікар-терапевт",AG220*Законод!$E$81,0)))</f>
        <v>0</v>
      </c>
      <c r="AR220" s="185">
        <f>SUM(AN220:AQ220)</f>
        <v>0</v>
      </c>
    </row>
    <row r="221" spans="1:44" s="166" customFormat="1" ht="27.6" customHeight="1" x14ac:dyDescent="0.3">
      <c r="A221" s="172"/>
      <c r="B221" s="781"/>
      <c r="C221" s="784"/>
      <c r="D221" s="787"/>
      <c r="E221" s="790"/>
      <c r="F221" s="186" t="str">
        <f>IF(B214="Лікар-педіатр",Законод!$F$18,IF(B214="Лікар загальної практики - сімейний лікар",Законод!$F$22,IF(B214="Лікар-терапевт",Законод!$F$26,"х")))</f>
        <v>х</v>
      </c>
      <c r="G221" s="750" t="s">
        <v>157</v>
      </c>
      <c r="H221" s="751"/>
      <c r="I221" s="751"/>
      <c r="J221" s="751"/>
      <c r="K221" s="752"/>
      <c r="L221" s="171">
        <f>IF(B214="Лікар загальної практики - сімейний лікар",IF(L218&lt;Законод!$C$23,0,(IF(AND(L218&gt;=Законод!$F$23,L218&lt;=Законод!$F$24),L218-Законод!$E$24,IF('01_Доходи'!L218&gt;=Законод!$G$23,Законод!$F$25,0)))),IF(B214="Лікар-педіатр",IF(L218&lt;Законод!$C$19,0,(IF(AND(L218&gt;=Законод!$F$19,L218&lt;=Законод!$F$20),L218-Законод!$E$20,IF('01_Доходи'!L218&gt;=Законод!$G$19,Законод!$F$21,0)))),IF(B214="Лікар-терапевт",IF(L218&lt;Законод!$C$27,0,(IF(AND(L218&gt;=Законод!$F$27,L218&lt;=Законод!$F$28),L218-Законод!$E$28,IF('01_Доходи'!L218&gt;=Законод!$G$27,Законод!$F$29,0)))),0)))</f>
        <v>0</v>
      </c>
      <c r="M221" s="770"/>
      <c r="N221" s="750" t="s">
        <v>157</v>
      </c>
      <c r="O221" s="751"/>
      <c r="P221" s="751"/>
      <c r="Q221" s="751"/>
      <c r="R221" s="752"/>
      <c r="S221" s="171">
        <f>IF(B214="Лікар загальної практики - сімейний лікар",IF(S218&lt;Законод!$C$23,0,(IF(AND(S218&gt;=Законод!$F$23,S218&lt;=Законод!$F$24),S218-Законод!$E$24,IF('01_Доходи'!S218&gt;=Законод!$G$23,Законод!$F$25,0)))),IF(B214="Лікар-педіатр",IF(S218&lt;Законод!$C$19,0,(IF(AND(S218&gt;=Законод!$F$19,S218&lt;=Законод!$F$20),S218-Законод!$E$20,IF('01_Доходи'!S218&gt;=Законод!$G$19,Законод!$F$21,0)))),IF(B214="Лікар-терапевт",IF(S218&lt;Законод!$C$27,0,(IF(AND(S218&gt;=Законод!$F$27,S218&lt;=Законод!$F$28),S218-Законод!$E$28,IF('01_Доходи'!S218&gt;=Законод!$G$27,Законод!$F$29,0)))),0)))</f>
        <v>0</v>
      </c>
      <c r="T221" s="770"/>
      <c r="U221" s="750" t="s">
        <v>157</v>
      </c>
      <c r="V221" s="751"/>
      <c r="W221" s="751"/>
      <c r="X221" s="751"/>
      <c r="Y221" s="752"/>
      <c r="Z221" s="171">
        <f>IF(B214="Лікар загальної практики - сімейний лікар",IF(Z218&lt;Законод!$C$23,0,(IF(AND(Z218&gt;=Законод!$F$23,Z218&lt;=Законод!$F$24),Z218-Законод!$E$24,IF('01_Доходи'!Z218&gt;=Законод!$G$23,Законод!$F$25,0)))),IF(B214="Лікар-педіатр",IF(Z218&lt;Законод!$C$19,0,(IF(AND(Z218&gt;=Законод!$F$19,Z218&lt;=Законод!$F$20),Z218-Законод!$E$20,IF('01_Доходи'!Z218&gt;=Законод!$G$19,Законод!$F$21,0)))),IF(B214="Лікар-терапевт",IF(Z218&lt;Законод!$C$27,0,(IF(AND(Z218&gt;=Законод!$F$27,Z218&lt;=Законод!$F$28),Z218-Законод!$E$28,IF('01_Доходи'!Z218&gt;=Законод!$G$27,Законод!$F$29,0)))),0)))</f>
        <v>0</v>
      </c>
      <c r="AA221" s="770"/>
      <c r="AB221" s="750" t="s">
        <v>157</v>
      </c>
      <c r="AC221" s="751"/>
      <c r="AD221" s="751"/>
      <c r="AE221" s="751"/>
      <c r="AF221" s="752"/>
      <c r="AG221" s="171">
        <f>IF(B214="Лікар загальної практики - сімейний лікар",IF(AG218&lt;Законод!$C$23,0,(IF(AND(AG218&gt;=Законод!$F$23,AG218&lt;=Законод!$F$24),AG218-Законод!$E$24,IF('01_Доходи'!AG218&gt;=Законод!$G$23,Законод!$F$25,0)))),IF(B214="Лікар-педіатр",IF(AG218&lt;Законод!$C$19,0,(IF(AND(AG218&gt;=Законод!$F$19,AG218&lt;=Законод!$F$20),AG218-Законод!$E$20,IF('01_Доходи'!AG218&gt;=Законод!$G$19,Законод!$F$21,0)))),IF(B214="Лікар-терапевт",IF(AG218&lt;Законод!$C$27,0,(IF(AND(AG218&gt;=Законод!$F$27,AG218&lt;=Законод!$F$28),AG218-Законод!$E$28,IF('01_Доходи'!AG218&gt;=Законод!$G$27,Законод!$F$29,0)))),0)))</f>
        <v>0</v>
      </c>
      <c r="AH221" s="773"/>
      <c r="AI221" s="176"/>
      <c r="AJ221" s="764"/>
      <c r="AK221" s="767"/>
      <c r="AL221" s="767"/>
      <c r="AM221" s="799"/>
      <c r="AN221" s="544">
        <f>IF(B214="Лікар загальної практики - сімейний лікар",L221*Законод!$F$30,IF(B214="Лікар-педіатр",L221*Законод!$F$30,IF(B214="Лікар-терапевт",L221*Законод!$F$30,0)))</f>
        <v>0</v>
      </c>
      <c r="AO221" s="544">
        <f>IF(B214="Лікар загальної практики - сімейний лікар",S221*Законод!$F$47,IF(B214="Лікар-педіатр",S221*Законод!$F$47,IF(B214="Лікар-терапевт",S221*Законод!$F$47,0)))</f>
        <v>0</v>
      </c>
      <c r="AP221" s="544">
        <f>IF(B214="Лікар загальної практики - сімейний лікар",Z221*Законод!$F$64,IF(B214="Лікар-педіатр",Z221*Законод!$F$64,IF(B214="Лікар-терапевт",Z221*Законод!$F$64,0)))</f>
        <v>0</v>
      </c>
      <c r="AQ221" s="544">
        <f>IF(B214="Лікар загальної практики - сімейний лікар",AG221*Законод!$F$81,IF(B214="Лікар-педіатр",AG221*Законод!$F$81,IF(B214="Лікар-терапевт",AG221*Законод!$F$81,0)))</f>
        <v>0</v>
      </c>
      <c r="AR221" s="185">
        <f>SUM(AN221:AQ221)</f>
        <v>0</v>
      </c>
    </row>
    <row r="222" spans="1:44" s="67" customFormat="1" ht="28.15" customHeight="1" x14ac:dyDescent="0.25">
      <c r="A222" s="172"/>
      <c r="B222" s="781"/>
      <c r="C222" s="784"/>
      <c r="D222" s="787"/>
      <c r="E222" s="790"/>
      <c r="F222" s="186" t="str">
        <f>IF(B214="Лікар-педіатр",Законод!$G$18,IF(B214="Лікар загальної практики - сімейний лікар",Законод!$G$22,IF(B214="Лікар-терапевт",Законод!$G$26,"х")))</f>
        <v>х</v>
      </c>
      <c r="G222" s="750" t="s">
        <v>157</v>
      </c>
      <c r="H222" s="751"/>
      <c r="I222" s="751"/>
      <c r="J222" s="751"/>
      <c r="K222" s="752"/>
      <c r="L222" s="171">
        <f>IF(B214="Лікар загальної практики - сімейний лікар",IF(L218&lt;Законод!$C$23,0,(IF(AND(L218&gt;=Законод!$G$23,L218&lt;=Законод!$G$24),L218-Законод!$F$24,IF('01_Доходи'!L218&gt;=Законод!$H$23,Законод!$G$25,0)))),IF(B214="Лікар-педіатр",IF(L218&lt;Законод!$C$19,0,(IF(AND(L218&gt;=Законод!$G$19,L218&lt;=Законод!$G$20),L218-Законод!$F$20,IF('01_Доходи'!L218&gt;=Законод!$H$19,Законод!$G$21,0)))),IF(B214="Лікар-терапевт",IF(L218&lt;Законод!$C$27,0,(IF(AND(L218&gt;=Законод!$G$27,L218&lt;=Законод!$G$28),L218-Законод!$F$28,IF('01_Доходи'!L218&gt;=Законод!$H$27,Законод!$G$29,0)))),0)))</f>
        <v>0</v>
      </c>
      <c r="M222" s="770"/>
      <c r="N222" s="750" t="s">
        <v>157</v>
      </c>
      <c r="O222" s="751"/>
      <c r="P222" s="751"/>
      <c r="Q222" s="751"/>
      <c r="R222" s="752"/>
      <c r="S222" s="171">
        <f>IF(B214="Лікар загальної практики - сімейний лікар",IF(S218&lt;Законод!$C$23,0,(IF(AND(S218&gt;=Законод!$G$23,S218&lt;=Законод!$G$24),S218-Законод!$F$24,IF('01_Доходи'!S218&gt;=Законод!$H$23,Законод!$G$25,0)))),IF(B214="Лікар-педіатр",IF(S218&lt;Законод!$C$19,0,(IF(AND(S218&gt;=Законод!$G$19,S218&lt;=Законод!$G$20),S218-Законод!$F$20,IF('01_Доходи'!S218&gt;=Законод!$H$19,Законод!$G$21,0)))),IF(B214="Лікар-терапевт",IF(S218&lt;Законод!$C$27,0,(IF(AND(S218&gt;=Законод!$G$27,S218&lt;=Законод!$G$28),S218-Законод!$F$28,IF('01_Доходи'!S218&gt;=Законод!$H$27,Законод!$G$29,0)))),0)))</f>
        <v>0</v>
      </c>
      <c r="T222" s="770"/>
      <c r="U222" s="750" t="s">
        <v>157</v>
      </c>
      <c r="V222" s="751"/>
      <c r="W222" s="751"/>
      <c r="X222" s="751"/>
      <c r="Y222" s="752"/>
      <c r="Z222" s="171">
        <f>IF(B214="Лікар загальної практики - сімейний лікар",IF(Z218&lt;Законод!$C$23,0,(IF(AND(Z218&gt;=Законод!$G$23,Z218&lt;=Законод!$G$24),Z218-Законод!$F$24,IF('01_Доходи'!Z218&gt;=Законод!$H$23,Законод!$G$25,0)))),IF(B214="Лікар-педіатр",IF(Z218&lt;Законод!$C$19,0,(IF(AND(Z218&gt;=Законод!$G$19,Z218&lt;=Законод!$G$20),Z218-Законод!$F$20,IF('01_Доходи'!Z218&gt;=Законод!$H$19,Законод!$G$21,0)))),IF(B214="Лікар-терапевт",IF(Z218&lt;Законод!$C$27,0,(IF(AND(Z218&gt;=Законод!$G$27,Z218&lt;=Законод!$G$28),Z218-Законод!$F$28,IF('01_Доходи'!Z218&gt;=Законод!$H$27,Законод!$G$29,0)))),0)))</f>
        <v>0</v>
      </c>
      <c r="AA222" s="770"/>
      <c r="AB222" s="750" t="s">
        <v>157</v>
      </c>
      <c r="AC222" s="751"/>
      <c r="AD222" s="751"/>
      <c r="AE222" s="751"/>
      <c r="AF222" s="752"/>
      <c r="AG222" s="171">
        <f>IF(B214="Лікар загальної практики - сімейний лікар",IF(AG218&lt;Законод!$C$23,0,(IF(AND(AG218&gt;=Законод!$G$23,AG218&lt;=Законод!$G$24),AG218-Законод!$F$24,IF('01_Доходи'!AG218&gt;=Законод!$H$23,Законод!$G$25,0)))),IF(B214="Лікар-педіатр",IF(AG218&lt;Законод!$C$19,0,(IF(AND(AG218&gt;=Законод!$G$19,AG218&lt;=Законод!$G$20),AG218-Законод!$F$20,IF('01_Доходи'!AG218&gt;=Законод!$H$19,Законод!$G$21,0)))),IF(B214="Лікар-терапевт",IF(AG218&lt;Законод!$C$27,0,(IF(AND(AG218&gt;=Законод!$G$27,AG218&lt;=Законод!$G$28),AG218-Законод!$F$28,IF('01_Доходи'!AG218&gt;=Законод!$H$27,Законод!$G$29,0)))),0)))</f>
        <v>0</v>
      </c>
      <c r="AH222" s="773"/>
      <c r="AI222" s="176"/>
      <c r="AJ222" s="764"/>
      <c r="AK222" s="767"/>
      <c r="AL222" s="767"/>
      <c r="AM222" s="799"/>
      <c r="AN222" s="544">
        <f>IF(B214="Лікар загальної практики - сімейний лікар",L222*Законод!$G$39,IF(B214="Лікар-педіатр",L222*Законод!$G$30,IF(B214="Лікар-терапевт",L222*Законод!$G$30,0)))</f>
        <v>0</v>
      </c>
      <c r="AO222" s="544">
        <f>IF(B214="Лікар загальної практики - сімейний лікар",S222*Законод!$G$47,IF(B214="Лікар-педіатр",S222*Законод!$G$47,IF(B214="Лікар-терапевт",S222*Законод!$G$47,0)))</f>
        <v>0</v>
      </c>
      <c r="AP222" s="544">
        <f>IF(B214="Лікар загальної практики - сімейний лікар",Z222*Законод!$G$64,IF(B214="Лікар-педіатр",Z222*Законод!$G$64,IF(B214="Лікар-терапевт",Z222*Законод!$G$64,0)))</f>
        <v>0</v>
      </c>
      <c r="AQ222" s="544">
        <f>IF(B214="Лікар загальної практики - сімейний лікар",AG222*Законод!$G$81,IF(B214="Лікар-педіатр",AG222*Законод!$G$81,IF(B214="Лікар-терапевт",AG222*Законод!$G$81,0)))</f>
        <v>0</v>
      </c>
      <c r="AR222" s="185">
        <f t="shared" ref="AR222" si="28">SUM(AN222:AQ222)</f>
        <v>0</v>
      </c>
    </row>
    <row r="223" spans="1:44" s="103" customFormat="1" ht="31.15" customHeight="1" x14ac:dyDescent="0.25">
      <c r="A223" s="172"/>
      <c r="B223" s="781"/>
      <c r="C223" s="784"/>
      <c r="D223" s="787"/>
      <c r="E223" s="790"/>
      <c r="F223" s="186" t="str">
        <f>IF(B214="Лікар-педіатр",Законод!$H$18,IF(B214="Лікар загальної практики - сімейний лікар",Законод!$H$22,IF(B214="Лікар-терапевт",Законод!$H$26,"х")))</f>
        <v>х</v>
      </c>
      <c r="G223" s="750" t="s">
        <v>157</v>
      </c>
      <c r="H223" s="751"/>
      <c r="I223" s="751"/>
      <c r="J223" s="751"/>
      <c r="K223" s="752"/>
      <c r="L223" s="171">
        <f>IF(B214="Лікар загальної практики - сімейний лікар",IF(L218&lt;Законод!$C$23,0,(IF(AND(L218&gt;=Законод!$H$23,L218&lt;=Законод!$H$24),L218-Законод!$G$24,IF('01_Доходи'!L218&gt;=Законод!$I$23,Законод!$H$25,0)))),IF(B214="Лікар-педіатр",IF(L218&lt;Законод!$C$19,0,(IF(AND(L218&gt;=Законод!$H$19,L218&lt;=Законод!$H$20),L218-Законод!$G$20,IF('01_Доходи'!L218&gt;=Законод!$I$19,Законод!$H$21,0)))),IF(B214="Лікар-терапевт",IF(L218&lt;Законод!$C$27,0,(IF(AND(L218&gt;=Законод!$H$27,L218&lt;=Законод!$H$28),L218-Законод!$G$28,IF(L218&gt;=Законод!$I$27,Законод!$H$29,0)))),0)))</f>
        <v>0</v>
      </c>
      <c r="M223" s="770"/>
      <c r="N223" s="750" t="s">
        <v>157</v>
      </c>
      <c r="O223" s="751"/>
      <c r="P223" s="751"/>
      <c r="Q223" s="751"/>
      <c r="R223" s="752"/>
      <c r="S223" s="171">
        <f>IF(B214="Лікар загальної практики - сімейний лікар",IF(S218&lt;Законод!$C$23,0,(IF(AND(S218&gt;=Законод!$H$23,S218&lt;=Законод!$H$24),S218-Законод!$G$24,IF('01_Доходи'!S218&gt;=Законод!$I$23,Законод!$H$25,0)))),IF(B214="Лікар-педіатр",IF(S218&lt;Законод!$C$19,0,(IF(AND(S218&gt;=Законод!$H$19,S218&lt;=Законод!$H$20),S218-Законод!$G$20,IF('01_Доходи'!S218&gt;=Законод!$I$19,Законод!$H$21,0)))),IF(B214="Лікар-терапевт",IF(S218&lt;Законод!$C$27,0,(IF(AND(S218&gt;=Законод!$H$27,S218&lt;=Законод!$H$28),S218-Законод!$G$28,IF(S218&gt;=Законод!$I$27,Законод!$H$29,0)))),0)))</f>
        <v>0</v>
      </c>
      <c r="T223" s="770"/>
      <c r="U223" s="750" t="s">
        <v>157</v>
      </c>
      <c r="V223" s="751"/>
      <c r="W223" s="751"/>
      <c r="X223" s="751"/>
      <c r="Y223" s="752"/>
      <c r="Z223" s="171">
        <f>IF(B214="Лікар загальної практики - сімейний лікар",IF(Z218&lt;Законод!$C$23,0,(IF(AND(Z218&gt;=Законод!$H$23,Z218&lt;=Законод!$H$24),Z218-Законод!$G$24,IF('01_Доходи'!Z218&gt;=Законод!$I$23,Законод!$H$25,0)))),IF(B214="Лікар-педіатр",IF(Z218&lt;Законод!$C$19,0,(IF(AND(Z218&gt;=Законод!$H$19,Z218&lt;=Законод!$H$20),Z218-Законод!$G$20,IF('01_Доходи'!Z218&gt;=Законод!$I$19,Законод!$H$21,0)))),IF(B214="Лікар-терапевт",IF(Z218&lt;Законод!$C$27,0,(IF(AND(Z218&gt;=Законод!$H$27,Z218&lt;=Законод!$H$28),Z218-Законод!$G$28,IF(Z218&gt;=Законод!$I$27,Законод!$H$29,0)))),0)))</f>
        <v>0</v>
      </c>
      <c r="AA223" s="770"/>
      <c r="AB223" s="750" t="s">
        <v>157</v>
      </c>
      <c r="AC223" s="751"/>
      <c r="AD223" s="751"/>
      <c r="AE223" s="751"/>
      <c r="AF223" s="752"/>
      <c r="AG223" s="171">
        <f>IF(B214="Лікар загальної практики - сімейний лікар",IF(AG218&lt;Законод!$C$23,0,(IF(AND(AG218&gt;=Законод!$H$23,AG218&lt;=Законод!$H$24),AG218-Законод!$G$24,IF('01_Доходи'!AG218&gt;=Законод!$I$23,Законод!$H$25,0)))),IF(B214="Лікар-педіатр",IF(AG218&lt;Законод!$C$19,0,(IF(AND(AG218&gt;=Законод!$H$19,AG218&lt;=Законод!$H$20),AG218-Законод!$G$20,IF('01_Доходи'!AG218&gt;=Законод!$I$19,Законод!$H$21,0)))),IF(B214="Лікар-терапевт",IF(AG218&lt;Законод!$C$27,0,(IF(AND(AG218&gt;=Законод!$H$27,AG218&lt;=Законод!$H$28),AG218-Законод!$G$28,IF(AG218&gt;=Законод!$I$27,Законод!$H$29,0)))),0)))</f>
        <v>0</v>
      </c>
      <c r="AH223" s="773"/>
      <c r="AI223" s="176"/>
      <c r="AJ223" s="764"/>
      <c r="AK223" s="767"/>
      <c r="AL223" s="767"/>
      <c r="AM223" s="799"/>
      <c r="AN223" s="544">
        <f>IF(B214="Лікар загальної практики - сімейний лікар",L223*Законод!$H$30,IF(B214="Лікар-педіатр",L223*Законод!$H$30,IF(B214="Лікар-терапевт",L223*Законод!$H$30,0)))</f>
        <v>0</v>
      </c>
      <c r="AO223" s="544">
        <f>IF(B214="Лікар загальної практики - сімейний лікар",S223*Законод!$H$47,IF(B214="Лікар-педіатр",S223*Законод!$H$47,IF(B214="Лікар-терапевт",S223*Законод!$H$47,0)))</f>
        <v>0</v>
      </c>
      <c r="AP223" s="544">
        <f>IF(B214="Лікар загальної практики - сімейний лікар",Z223*Законод!$H$64,IF(B214="Лікар-педіатр",Z223*Законод!$H$64,IF(B214="Лікар-терапевт",Z223*Законод!$H$64,0)))</f>
        <v>0</v>
      </c>
      <c r="AQ223" s="544">
        <f>IF(B214="Лікар загальної практики - сімейний лікар",AG223*Законод!$H$81,IF(B214="Лікар-педіатр",AG223*Законод!$H$81,IF(B214="Лікар-терапевт",AG223*Законод!$H$81,0)))</f>
        <v>0</v>
      </c>
      <c r="AR223" s="185">
        <f>SUM(AN223:AQ223)</f>
        <v>0</v>
      </c>
    </row>
    <row r="224" spans="1:44" s="67" customFormat="1" ht="31.9" customHeight="1" x14ac:dyDescent="0.25">
      <c r="A224" s="172"/>
      <c r="B224" s="781"/>
      <c r="C224" s="784"/>
      <c r="D224" s="787"/>
      <c r="E224" s="790"/>
      <c r="F224" s="186" t="str">
        <f>IF(B214="Лікар-педіатр",Законод!$I$18,IF(B214="Лікар загальної практики - сімейний лікар",Законод!$I$22,IF(B214="Лікар-терапевт",Законод!$I$26,"х")))</f>
        <v>х</v>
      </c>
      <c r="G224" s="750" t="s">
        <v>157</v>
      </c>
      <c r="H224" s="751"/>
      <c r="I224" s="751"/>
      <c r="J224" s="751"/>
      <c r="K224" s="752"/>
      <c r="L224" s="171">
        <f>IF(B214="Лікар загальної практики - сімейний лікар",IF(L218&lt;Законод!$C$23,0,(IF(AND(L218&gt;=Законод!$I$23,L218&lt;=Законод!$I$24),L218-Законод!$H$24,IF('01_Доходи'!L218&gt;=Законод!$I$23,Законод!$I$25,0)))),IF(B214="Лікар-педіатр",IF(L218&lt;Законод!$C$19,0,(IF(AND(L218&gt;=Законод!$I$19,L218&lt;=Законод!$I$20),L218-Законод!$H$20,IF('01_Доходи'!L218&gt;=Законод!$I$19,Законод!$H$21,0)))),IF(B214="Лікар-терапевт",IF(L218&lt;Законод!$C$27,0,(IF(AND(L218&gt;=Законод!$I$27,L218&lt;=Законод!$I$28),L218-Законод!$H$28,IF('01_Доходи'!L218&gt;=Законод!$I$27,Законод!$H$29,0)))),0)))</f>
        <v>0</v>
      </c>
      <c r="M224" s="770"/>
      <c r="N224" s="750" t="s">
        <v>157</v>
      </c>
      <c r="O224" s="751"/>
      <c r="P224" s="751"/>
      <c r="Q224" s="751"/>
      <c r="R224" s="752"/>
      <c r="S224" s="171">
        <f>IF(B214="Лікар загальної практики - сімейний лікар",IF(S218&lt;Законод!$C$23,0,(IF(AND(S218&gt;=Законод!$I$23,S218&lt;=Законод!$I$24),S218-Законод!$H$24,IF('01_Доходи'!S218&gt;=Законод!$I$23,Законод!$I$25,0)))),IF(B214="Лікар-педіатр",IF(S218&lt;Законод!$C$19,0,(IF(AND(S218&gt;=Законод!$I$19,S218&lt;=Законод!$I$20),S218-Законод!$H$20,IF('01_Доходи'!S218&gt;=Законод!$I$19,Законод!$H$21,0)))),IF(B214="Лікар-терапевт",IF(S218&lt;Законод!$C$27,0,(IF(AND(S218&gt;=Законод!$I$27,S218&lt;=Законод!$I$28),S218-Законод!$H$28,IF('01_Доходи'!S218&gt;=Законод!$I$27,Законод!$H$29,0)))),0)))</f>
        <v>0</v>
      </c>
      <c r="T224" s="770"/>
      <c r="U224" s="750" t="s">
        <v>157</v>
      </c>
      <c r="V224" s="751"/>
      <c r="W224" s="751"/>
      <c r="X224" s="751"/>
      <c r="Y224" s="752"/>
      <c r="Z224" s="171">
        <f>IF(B214="Лікар загальної практики - сімейний лікар",IF(Z218&lt;Законод!$C$23,0,(IF(AND(Z218&gt;=Законод!$I$23,Z218&lt;=Законод!$I$24),Z218-Законод!$H$24,IF('01_Доходи'!Z218&gt;=Законод!$I$23,Законод!$I$25,0)))),IF(B214="Лікар-педіатр",IF(Z218&lt;Законод!$C$19,0,(IF(AND(Z218&gt;=Законод!$I$19,Z218&lt;=Законод!$I$20),Z218-Законод!$H$20,IF('01_Доходи'!Z218&gt;=Законод!$I$19,Законод!$H$21,0)))),IF(B214="Лікар-терапевт",IF(Z218&lt;Законод!$C$27,0,(IF(AND(Z218&gt;=Законод!$I$27,Z218&lt;=Законод!$I$28),Z218-Законод!$H$28,IF('01_Доходи'!Z218&gt;=Законод!$I$27,Законод!$H$29,0)))),0)))</f>
        <v>0</v>
      </c>
      <c r="AA224" s="770"/>
      <c r="AB224" s="750" t="s">
        <v>157</v>
      </c>
      <c r="AC224" s="751"/>
      <c r="AD224" s="751"/>
      <c r="AE224" s="751"/>
      <c r="AF224" s="752"/>
      <c r="AG224" s="171">
        <f>IF(B214="Лікар загальної практики - сімейний лікар",IF(AG218&lt;Законод!$C$23,0,(IF(AND(AG218&gt;=Законод!$I$23,AG218&lt;=Законод!$I$24),AG218-Законод!$H$24,IF('01_Доходи'!AG218&gt;=Законод!$I$23,Законод!$I$25,0)))),IF(B214="Лікар-педіатр",IF(AG218&lt;Законод!$C$19,0,(IF(AND(AG218&gt;=Законод!$I$19,AG218&lt;=Законод!$I$20),AG218-Законод!$H$20,IF('01_Доходи'!AG218&gt;=Законод!$I$19,Законод!$H$21,0)))),IF(B214="Лікар-терапевт",IF(AG218&lt;Законод!$C$27,0,(IF(AND(AG218&gt;=Законод!$I$27,AG218&lt;=Законод!$I$28),AG218-Законод!$H$28,IF('01_Доходи'!AG218&gt;=Законод!$I$27,Законод!$H$29,0)))),0)))</f>
        <v>0</v>
      </c>
      <c r="AH224" s="773"/>
      <c r="AI224" s="176"/>
      <c r="AJ224" s="764"/>
      <c r="AK224" s="767"/>
      <c r="AL224" s="767"/>
      <c r="AM224" s="799"/>
      <c r="AN224" s="544">
        <f>IF(B214="Лікар загальної практики - сімейний лікар",L224*Законод!$I$30,IF(B214="Лікар-педіатр",L224*Законод!$I$30,IF(B214="Лікар-терапевт",L224*Законод!$I$30,0)))</f>
        <v>0</v>
      </c>
      <c r="AO224" s="544">
        <f>IF(B214="Лікар загальної практики - сімейний лікар",S224*Законод!$I$47,IF(B214="Лікар-педіатр",S224*Законод!$I$47,IF(B214="Лікар-терапевт",S224*Законод!$I$47,0)))</f>
        <v>0</v>
      </c>
      <c r="AP224" s="544">
        <f>IF(B214="Лікар загальної практики - сімейний лікар",Z224*Законод!$I$64,IF(B214="Лікар-педіатр",Z224*Законод!$I$64,IF(B214="Лікар-терапевт",Z224*Законод!$I$64,0)))</f>
        <v>0</v>
      </c>
      <c r="AQ224" s="544">
        <f>IF(B214="Лікар загальної практики - сімейний лікар",AG224*Законод!$I$81,IF(B214="Лікар-педіатр",AG224*Законод!$I$81,IF(B214="Лікар-терапевт",AG224*Законод!$I$81,0)))</f>
        <v>0</v>
      </c>
      <c r="AR224" s="185">
        <f>SUM(AN224:AQ224)</f>
        <v>0</v>
      </c>
    </row>
    <row r="225" spans="1:44" s="67" customFormat="1" ht="45" customHeight="1" thickBot="1" x14ac:dyDescent="0.3">
      <c r="A225" s="187"/>
      <c r="B225" s="782"/>
      <c r="C225" s="785"/>
      <c r="D225" s="788"/>
      <c r="E225" s="791"/>
      <c r="F225" s="660" t="str">
        <f>IF(B214="Лікар-педіатр",Законод!$J$18,IF(B214="Лікар загальної практики - сімейний лікар",Законод!$J$22,IF(B214="Лікар-терапевт",Законод!$J$22,"х")))</f>
        <v>х</v>
      </c>
      <c r="G225" s="747" t="s">
        <v>157</v>
      </c>
      <c r="H225" s="748"/>
      <c r="I225" s="748"/>
      <c r="J225" s="748"/>
      <c r="K225" s="749"/>
      <c r="L225" s="171">
        <f>IF(B214="Лікар загальної практики - сімейний лікар",IF(L218&gt;=Законод!$J$23,'01_Доходи'!L218-('01_Доходи'!L219+'01_Доходи'!L220+'01_Доходи'!L221+'01_Доходи'!L222+'01_Доходи'!L223+'01_Доходи'!L224),0),IF(B214="Лікар-педіатр",IF(L218&gt;=Законод!$J$19,'01_Доходи'!L218-('01_Доходи'!L219+'01_Доходи'!L220+'01_Доходи'!L221+'01_Доходи'!L222+'01_Доходи'!L223+'01_Доходи'!L224),0),IF(B214="Лікар-терапевт",IF('01_Доходи'!L218&gt;=Законод!$J$27,L218-Законод!$I$28,0),0)))</f>
        <v>0</v>
      </c>
      <c r="M225" s="771"/>
      <c r="N225" s="747" t="s">
        <v>157</v>
      </c>
      <c r="O225" s="748"/>
      <c r="P225" s="748"/>
      <c r="Q225" s="748"/>
      <c r="R225" s="749"/>
      <c r="S225" s="171">
        <f>IF(B214="Лікар загальної практики - сімейний лікар",IF(S218&gt;=Законод!$J$23,'01_Доходи'!S218-('01_Доходи'!S219+'01_Доходи'!S220+'01_Доходи'!S221+'01_Доходи'!S222+'01_Доходи'!S223+'01_Доходи'!S224),0),IF(B214="Лікар-педіатр",IF(S218&gt;=Законод!$J$19,'01_Доходи'!S218-('01_Доходи'!S219+'01_Доходи'!S220+'01_Доходи'!S221+'01_Доходи'!S222+'01_Доходи'!S223+'01_Доходи'!S224),0),IF(B214="Лікар-терапевт",IF('01_Доходи'!S218&gt;=Законод!$J$27,S218-Законод!$I$28,0),0)))</f>
        <v>0</v>
      </c>
      <c r="T225" s="771"/>
      <c r="U225" s="747" t="s">
        <v>157</v>
      </c>
      <c r="V225" s="748"/>
      <c r="W225" s="748"/>
      <c r="X225" s="748"/>
      <c r="Y225" s="749"/>
      <c r="Z225" s="171">
        <f>IF(B214="Лікар загальної практики - сімейний лікар",IF(Z218&gt;=Законод!$J$23,'01_Доходи'!Z218-('01_Доходи'!Z219+'01_Доходи'!Z220+'01_Доходи'!Z221+'01_Доходи'!Z222+'01_Доходи'!Z223+'01_Доходи'!Z224),0),IF(B214="Лікар-педіатр",IF(Z218&gt;=Законод!$J$19,'01_Доходи'!Z218-('01_Доходи'!Z219+'01_Доходи'!Z220+'01_Доходи'!Z221+'01_Доходи'!Z222+'01_Доходи'!Z223+'01_Доходи'!Z224),0),IF(B214="Лікар-терапевт",IF('01_Доходи'!Z218&gt;=Законод!$J$27,Z218-Законод!$I$28,0),0)))</f>
        <v>0</v>
      </c>
      <c r="AA225" s="771"/>
      <c r="AB225" s="747" t="s">
        <v>157</v>
      </c>
      <c r="AC225" s="748"/>
      <c r="AD225" s="748"/>
      <c r="AE225" s="748"/>
      <c r="AF225" s="749"/>
      <c r="AG225" s="171">
        <f>IF(B214="Лікар загальної практики - сімейний лікар",IF(AG218&gt;=Законод!$J$23,'01_Доходи'!AG218-('01_Доходи'!AG219+'01_Доходи'!AG220+'01_Доходи'!AG221+'01_Доходи'!AG222+'01_Доходи'!AG223+'01_Доходи'!AG224),0),IF(B214="Лікар-педіатр",IF(AG218&gt;=Законод!$J$19,'01_Доходи'!AG218-('01_Доходи'!AG219+'01_Доходи'!AG220+'01_Доходи'!AG221+'01_Доходи'!AG222+'01_Доходи'!AG223+'01_Доходи'!AG224),0),IF(B214="Лікар-терапевт",IF('01_Доходи'!AG218&gt;=Законод!$J$27,AG218-Законод!$I$28,0),0)))</f>
        <v>0</v>
      </c>
      <c r="AH225" s="774"/>
      <c r="AI225" s="188"/>
      <c r="AJ225" s="765"/>
      <c r="AK225" s="768"/>
      <c r="AL225" s="768"/>
      <c r="AM225" s="800"/>
      <c r="AN225" s="661">
        <f>IF(B214="Лікар загальної практики - сімейний лікар",L225*Законод!$J$30,IF(B214="Лікар-педіатр",L225*Законод!$J$30,IF(B214="Лікар-терапевт",L225*Законод!$J$30,0)))</f>
        <v>0</v>
      </c>
      <c r="AO225" s="661">
        <f>IF(B214="Лікар загальної практики - сімейний лікар",S225*Законод!$J$47,IF(B214="Лікар-педіатр",S225*Законод!$J$47,IF(B214="Лікар-терапевт",S225*Законод!$J$47,0)))</f>
        <v>0</v>
      </c>
      <c r="AP225" s="661">
        <f>IF(B214="Лікар загальної практики - сімейний лікар",S225*Законод!$J$64,IF(B214="Лікар-педіатр",S225*Законод!$J$64,IF(B214="Лікар-терапевт",S225*Законод!$J$64,0)))</f>
        <v>0</v>
      </c>
      <c r="AQ225" s="661">
        <f>IF(B214="Лікар загальної практики - сімейний лікар",AG225*Законод!$J$81,IF(B214="Лікар-педіатр",AG225*Законод!$J$81,IF(B214="Лікар-терапевт",AG225*Законод!$J$81,0)))</f>
        <v>0</v>
      </c>
      <c r="AR225" s="662">
        <f t="shared" ref="AR225" si="29">SUM(AN225:AQ225)</f>
        <v>0</v>
      </c>
    </row>
    <row r="226" spans="1:44" s="67" customFormat="1" ht="23.25" thickBot="1" x14ac:dyDescent="0.3">
      <c r="A226" s="206"/>
      <c r="B226" s="207"/>
      <c r="C226" s="207"/>
      <c r="D226" s="207"/>
      <c r="E226" s="207"/>
      <c r="F226" s="208"/>
      <c r="G226" s="209"/>
      <c r="H226" s="209"/>
      <c r="I226" s="210"/>
      <c r="J226" s="210"/>
      <c r="K226" s="210"/>
      <c r="L226" s="211"/>
      <c r="M226" s="210"/>
      <c r="N226" s="210"/>
      <c r="O226" s="210"/>
      <c r="P226" s="210"/>
      <c r="Q226" s="210"/>
      <c r="R226" s="210"/>
      <c r="S226" s="211"/>
      <c r="T226" s="210"/>
      <c r="U226" s="210"/>
      <c r="V226" s="210"/>
      <c r="W226" s="210"/>
      <c r="X226" s="210"/>
      <c r="Y226" s="210"/>
      <c r="Z226" s="211"/>
      <c r="AA226" s="210"/>
      <c r="AB226" s="210"/>
      <c r="AC226" s="210"/>
      <c r="AD226" s="210"/>
      <c r="AE226" s="210"/>
      <c r="AF226" s="210"/>
      <c r="AG226" s="211"/>
      <c r="AH226" s="210"/>
      <c r="AI226" s="210"/>
      <c r="AJ226" s="210"/>
      <c r="AK226" s="210"/>
      <c r="AL226" s="210"/>
      <c r="AM226" s="212"/>
      <c r="AN226" s="210"/>
      <c r="AO226" s="210"/>
      <c r="AP226" s="210"/>
      <c r="AQ226" s="210"/>
      <c r="AR226" s="213"/>
    </row>
    <row r="227" spans="1:44" s="67" customFormat="1" ht="31.9" customHeight="1" x14ac:dyDescent="0.25">
      <c r="A227" s="169">
        <f>A214+1</f>
        <v>16</v>
      </c>
      <c r="B227" s="780"/>
      <c r="C227" s="783"/>
      <c r="D227" s="786"/>
      <c r="E227" s="789"/>
      <c r="F227" s="170" t="s">
        <v>431</v>
      </c>
      <c r="G227" s="171">
        <f>IFERROR(IF(B227="Лікар-педіатр",G229/L229*L227,IF(B227="Лікар-терапевт","х",IF(B227="Лікар загальної практики - сімейний лікар",G229/L229*L227,0))),0)</f>
        <v>0</v>
      </c>
      <c r="H227" s="171">
        <f>IFERROR(IF(B227="Лікар-педіатр",H229/L229*L227,IF(B227="Лікар-терапевт","х",IF(B227="Лікар загальної практики - сімейний лікар",H229/L229*L227,0))),0)</f>
        <v>0</v>
      </c>
      <c r="I227" s="171">
        <f>IFERROR(IF(B227="Лікар-педіатр","x",IF(B227="Лікар-терапевт",I229/L229*L227,IF(B227="Лікар загальної практики - сімейний лікар",I229/L229*L227,0))),0)</f>
        <v>0</v>
      </c>
      <c r="J227" s="171">
        <f>IFERROR(IF(B227="Лікар-педіатр","x",IF(B227="Лікар-терапевт",J229/L229*L227,IF(B227="Лікар загальної практики - сімейний лікар",J229/L229*L227,0))),0)</f>
        <v>0</v>
      </c>
      <c r="K227" s="171">
        <f>IFERROR(IF(B227="Лікар-педіатр","x",IF(B227="Лікар-терапевт",K230*L227,IF(B227="Лікар загальної практики - сімейний лікар",K230*L227,0))),0)</f>
        <v>0</v>
      </c>
      <c r="L227" s="472"/>
      <c r="M227" s="769"/>
      <c r="N227" s="171">
        <f>IFERROR(IF(B227="Лікар-педіатр",N229/S229*S227,IF(B227="Лікар-терапевт","х",IF(B227="Лікар загальної практики - сімейний лікар",N229/S229*S227,0))),0)</f>
        <v>0</v>
      </c>
      <c r="O227" s="171">
        <f>IFERROR(IF(B227="Лікар-педіатр",O229/S229*S227,IF(B227="Лікар-терапевт","х",IF(B227="Лікар загальної практики - сімейний лікар",O229/S229*S227,0))),0)</f>
        <v>0</v>
      </c>
      <c r="P227" s="171">
        <f>IFERROR(IF(B227="Лікар-педіатр","x",IF(B227="Лікар-терапевт",P229/S229*S227,IF(B227="Лікар загальної практики - сімейний лікар",P229/S229*S227,0))),0)</f>
        <v>0</v>
      </c>
      <c r="Q227" s="171">
        <f>IFERROR(IF(B227="Лікар-педіатр","x",IF(B227="Лікар-терапевт",Q229/S229*S227,IF(B227="Лікар загальної практики - сімейний лікар",Q229/S229*S227,0))),0)</f>
        <v>0</v>
      </c>
      <c r="R227" s="171">
        <f>IFERROR(IF(B227="Лікар-педіатр","x",IF(B227="Лікар-терапевт",R230*S227,IF(B227="Лікар загальної практики - сімейний лікар",R230*S227,0))),0)</f>
        <v>0</v>
      </c>
      <c r="S227" s="472"/>
      <c r="T227" s="769"/>
      <c r="U227" s="171">
        <f>IFERROR(IF(B227="Лікар-педіатр",U229/Z229*Z227,IF(B227="Лікар-терапевт","х",IF(B227="Лікар загальної практики - сімейний лікар",U229/Z229*Z227,0))),0)</f>
        <v>0</v>
      </c>
      <c r="V227" s="171">
        <f>IFERROR(IF(B227="Лікар-педіатр",V229/Z229*Z227,IF(B227="Лікар-терапевт","х",IF(B227="Лікар загальної практики - сімейний лікар",V229/Z229*Z227,0))),0)</f>
        <v>0</v>
      </c>
      <c r="W227" s="171">
        <f>IFERROR(IF(B227="Лікар-педіатр","x",IF(B227="Лікар-терапевт",W229/Z229*Z227,IF(B227="Лікар загальної практики - сімейний лікар",W229/Z229*Z227,0))),0)</f>
        <v>0</v>
      </c>
      <c r="X227" s="171">
        <f>IFERROR(IF(B227="Лікар-педіатр","x",IF(B227="Лікар-терапевт",X229/Z229*Z227,IF(B227="Лікар загальної практики - сімейний лікар",X229/Z229*Z227,0))),0)</f>
        <v>0</v>
      </c>
      <c r="Y227" s="171">
        <f>IFERROR(IF(B227="Лікар-педіатр","x",IF(B227="Лікар-терапевт",Y230*Z227,IF(B227="Лікар загальної практики - сімейний лікар",Y230*Z227,0))),0)</f>
        <v>0</v>
      </c>
      <c r="Z227" s="472"/>
      <c r="AA227" s="769"/>
      <c r="AB227" s="171">
        <f>IFERROR(IF(B227="Лікар-педіатр",AB229/AG229*AG227,IF(B227="Лікар-терапевт","х",IF(B227="Лікар загальної практики - сімейний лікар",AB229/AG229*AG227,0))),0)</f>
        <v>0</v>
      </c>
      <c r="AC227" s="171">
        <f>IFERROR(IF(B227="Лікар-педіатр",AC229/AG229*AG227,IF(B227="Лікар-терапевт","х",IF(B227="Лікар загальної практики - сімейний лікар",AC229/AG229*AG227,0))),0)</f>
        <v>0</v>
      </c>
      <c r="AD227" s="171">
        <f>IFERROR(IF(B227="Лікар-педіатр","x",IF(B227="Лікар-терапевт",AD229/AG229*AG227,IF(B227="Лікар загальної практики - сімейний лікар",AD229/AG229*AG227,0))),0)</f>
        <v>0</v>
      </c>
      <c r="AE227" s="171">
        <f>IFERROR(IF(B227="Лікар-педіатр","x",IF(B227="Лікар-терапевт",AE229/AG229*AG227,IF(B227="Лікар загальної практики - сімейний лікар",AE229/AG229*AG227,0))),0)</f>
        <v>0</v>
      </c>
      <c r="AF227" s="171">
        <f>IFERROR(IF(B227="Лікар-педіатр","x",IF(B227="Лікар-терапевт",AF230*AG227,IF(B227="Лікар загальної практики - сімейний лікар",AF230*AG227,0))),0)</f>
        <v>0</v>
      </c>
      <c r="AG227" s="472"/>
      <c r="AH227" s="772"/>
      <c r="AI227" s="461">
        <f>A227</f>
        <v>16</v>
      </c>
      <c r="AJ227" s="763">
        <f>B227</f>
        <v>0</v>
      </c>
      <c r="AK227" s="766">
        <f>C227</f>
        <v>0</v>
      </c>
      <c r="AL227" s="766">
        <f>D227</f>
        <v>0</v>
      </c>
      <c r="AM227" s="753" t="s">
        <v>566</v>
      </c>
      <c r="AN227" s="792">
        <f>SUM(AN232:AN238)</f>
        <v>0</v>
      </c>
      <c r="AO227" s="792">
        <f>SUM(AO232:AO238)</f>
        <v>0</v>
      </c>
      <c r="AP227" s="792">
        <f>SUM(AP232:AP238)</f>
        <v>0</v>
      </c>
      <c r="AQ227" s="792">
        <f>SUM(AQ232:AQ238)</f>
        <v>0</v>
      </c>
      <c r="AR227" s="795">
        <f>SUM(AN227:AQ231)</f>
        <v>0</v>
      </c>
    </row>
    <row r="228" spans="1:44" s="67" customFormat="1" ht="31.9" customHeight="1" x14ac:dyDescent="0.25">
      <c r="A228" s="172"/>
      <c r="B228" s="781"/>
      <c r="C228" s="784"/>
      <c r="D228" s="787"/>
      <c r="E228" s="790"/>
      <c r="F228" s="170" t="s">
        <v>432</v>
      </c>
      <c r="G228" s="171">
        <f>IFERROR(IF(B227="Лікар-педіатр",G230*L228,IF(B227="Лікар-терапевт","х",IF(B227="Лікар загальної практики - сімейний лікар",G230*L228,0))),0)</f>
        <v>0</v>
      </c>
      <c r="H228" s="171">
        <f>IFERROR(IF(B227="Лікар-педіатр",H230*L228,IF(B227="Лікар-терапевт","х",IF(B227="Лікар загальної практики - сімейний лікар",H230*L228,0))),0)</f>
        <v>0</v>
      </c>
      <c r="I228" s="171">
        <f>IFERROR(IF(B227="Лікар-педіатр","x",IF(B227="Лікар-терапевт",I230*L228,IF(B227="Лікар загальної практики - сімейний лікар",I230*L228,0))),0)</f>
        <v>0</v>
      </c>
      <c r="J228" s="171">
        <f>IFERROR(IF(B227="Лікар-педіатр","x",IF(B227="Лікар-терапевт",J230*L228,IF(B227="Лікар загальної практики - сімейний лікар",J230*L228,0))),0)</f>
        <v>0</v>
      </c>
      <c r="K228" s="171">
        <f>IFERROR(IF(B227="Лікар-педіатр","x",IF(B227="Лікар-терапевт",K230*L228,IF(B227="Лікар загальної практики - сімейний лікар",K230*L228,0))),0)</f>
        <v>0</v>
      </c>
      <c r="L228" s="472"/>
      <c r="M228" s="770"/>
      <c r="N228" s="171">
        <f>IFERROR(IF(B227="Лікар-педіатр",N230*S228,IF(B227="Лікар-терапевт","х",IF(B227="Лікар загальної практики - сімейний лікар",N230*S228,0))),0)</f>
        <v>0</v>
      </c>
      <c r="O228" s="171">
        <f>IFERROR(IF(B227="Лікар-педіатр",O230*S228,IF(B227="Лікар-терапевт","х",IF(B227="Лікар загальної практики - сімейний лікар",O230*S228,0))),0)</f>
        <v>0</v>
      </c>
      <c r="P228" s="171">
        <f>IFERROR(IF(B227="Лікар-педіатр","x",IF(B227="Лікар-терапевт",P230*S228,IF(B227="Лікар загальної практики - сімейний лікар",P230*S228,0))),0)</f>
        <v>0</v>
      </c>
      <c r="Q228" s="171">
        <f>IFERROR(IF(B227="Лікар-педіатр","x",IF(B227="Лікар-терапевт",Q230*S228,IF(B227="Лікар загальної практики - сімейний лікар",Q230*S228,0))),0)</f>
        <v>0</v>
      </c>
      <c r="R228" s="171">
        <f>IFERROR(IF(B227="Лікар-педіатр","x",IF(B227="Лікар-терапевт",R230*S228,IF(B227="Лікар загальної практики - сімейний лікар",R230*S228,0))),0)</f>
        <v>0</v>
      </c>
      <c r="S228" s="472"/>
      <c r="T228" s="770"/>
      <c r="U228" s="171">
        <f>IFERROR(IF(B227="Лікар-педіатр",U230*Z228,IF(B227="Лікар-терапевт","х",IF(B227="Лікар загальної практики - сімейний лікар",U230*Z228,0))),0)</f>
        <v>0</v>
      </c>
      <c r="V228" s="171">
        <f>IFERROR(IF(B227="Лікар-педіатр",V230*Z228,IF(B227="Лікар-терапевт","х",IF(B227="Лікар загальної практики - сімейний лікар",V230*Z228,0))),0)</f>
        <v>0</v>
      </c>
      <c r="W228" s="171">
        <f>IFERROR(IF(B227="Лікар-педіатр","x",IF(B227="Лікар-терапевт",W230*Z228,IF(B227="Лікар загальної практики - сімейний лікар",W230*Z228,0))),0)</f>
        <v>0</v>
      </c>
      <c r="X228" s="171">
        <f>IFERROR(IF(B227="Лікар-педіатр","x",IF(B227="Лікар-терапевт",X230*Z228,IF(B227="Лікар загальної практики - сімейний лікар",X230*Z228,0))),0)</f>
        <v>0</v>
      </c>
      <c r="Y228" s="171">
        <f>IFERROR(IF(B227="Лікар-педіатр","x",IF(B227="Лікар-терапевт",Y230*Z228,IF(B227="Лікар загальної практики - сімейний лікар",Y230*Z228,0))),0)</f>
        <v>0</v>
      </c>
      <c r="Z228" s="472"/>
      <c r="AA228" s="770"/>
      <c r="AB228" s="171">
        <f>IFERROR(IF(B227="Лікар-педіатр",AB230*AG228,IF(B227="Лікар-терапевт","х",IF(B227="Лікар загальної практики - сімейний лікар",AB230*AG228,0))),0)</f>
        <v>0</v>
      </c>
      <c r="AC228" s="171">
        <f>IFERROR(IF(B227="Лікар-педіатр",AC230*AG228,IF(B227="Лікар-терапевт","х",IF(B227="Лікар загальної практики - сімейний лікар",AC230*AG228,0))),0)</f>
        <v>0</v>
      </c>
      <c r="AD228" s="171">
        <f>IFERROR(IF(B227="Лікар-педіатр","x",IF(B227="Лікар-терапевт",AD230*AG228,IF(B227="Лікар загальної практики - сімейний лікар",AD230*AG228,0))),0)</f>
        <v>0</v>
      </c>
      <c r="AE228" s="171">
        <f>IFERROR(IF(B227="Лікар-педіатр","x",IF(B227="Лікар-терапевт",AE230*AG228,IF(B227="Лікар загальної практики - сімейний лікар",AE230*AG228,0))),0)</f>
        <v>0</v>
      </c>
      <c r="AF228" s="171">
        <f>IFERROR(IF(B227="Лікар-педіатр","x",IF(B227="Лікар-терапевт",AF230*AG228,IF(B227="Лікар загальної практики - сімейний лікар",AF230*AG228,0))),0)</f>
        <v>0</v>
      </c>
      <c r="AG228" s="472"/>
      <c r="AH228" s="773"/>
      <c r="AI228" s="173"/>
      <c r="AJ228" s="764"/>
      <c r="AK228" s="767"/>
      <c r="AL228" s="767"/>
      <c r="AM228" s="754"/>
      <c r="AN228" s="793"/>
      <c r="AO228" s="793"/>
      <c r="AP228" s="793"/>
      <c r="AQ228" s="793"/>
      <c r="AR228" s="796"/>
    </row>
    <row r="229" spans="1:44" s="210" customFormat="1" ht="23.45" customHeight="1" x14ac:dyDescent="0.25">
      <c r="A229" s="205"/>
      <c r="B229" s="781"/>
      <c r="C229" s="784"/>
      <c r="D229" s="787"/>
      <c r="E229" s="790"/>
      <c r="F229" s="170" t="s">
        <v>433</v>
      </c>
      <c r="G229" s="174">
        <f>IF(B227="Лікар загальної практики - сімейний лікар"," ",IF(B227="Лікар-педіатр"," ",IF(B227="Лікар-терапевт","х",0)))</f>
        <v>0</v>
      </c>
      <c r="H229" s="174">
        <f>IF(B227="Лікар загальної практики - сімейний лікар"," ",IF(B227="Лікар-педіатр"," ",IF(B227="Лікар-терапевт","х",0)))</f>
        <v>0</v>
      </c>
      <c r="I229" s="174">
        <f>IF(B227="Лікар загальної практики - сімейний лікар"," ",IF(B227="Лікар-педіатр","х",IF(B227="Лікар-терапевт"," ",0)))</f>
        <v>0</v>
      </c>
      <c r="J229" s="174">
        <f>IF(B227="Лікар загальної практики - сімейний лікар"," ",IF(B227="Лікар-педіатр","х",IF(B227="Лікар-терапевт"," ",0)))</f>
        <v>0</v>
      </c>
      <c r="K229" s="174">
        <f>IF(B227="Лікар загальної практики - сімейний лікар"," ",IF(B227="Лікар-педіатр","х",IF(B227="Лікар-терапевт"," ",0)))</f>
        <v>0</v>
      </c>
      <c r="L229" s="175">
        <f>SUM(G229:K229)</f>
        <v>0</v>
      </c>
      <c r="M229" s="770"/>
      <c r="N229" s="174">
        <f>IF(B227="Лікар загальної практики - сімейний лікар"," ",IF(B227="Лікар-педіатр"," ",IF(B227="Лікар-терапевт","х",0)))</f>
        <v>0</v>
      </c>
      <c r="O229" s="174">
        <f>IF(B227="Лікар загальної практики - сімейний лікар"," ",IF(B227="Лікар-педіатр"," ",IF(B227="Лікар-терапевт","х",0)))</f>
        <v>0</v>
      </c>
      <c r="P229" s="174">
        <f>IF(B227="Лікар загальної практики - сімейний лікар"," ",IF(B227="Лікар-педіатр","х",IF(B227="Лікар-терапевт"," ",0)))</f>
        <v>0</v>
      </c>
      <c r="Q229" s="174">
        <f>IF(B227="Лікар загальної практики - сімейний лікар"," ",IF(B227="Лікар-педіатр","х",IF(B227="Лікар-терапевт"," ",0)))</f>
        <v>0</v>
      </c>
      <c r="R229" s="174">
        <f>IF(B227="Лікар загальної практики - сімейний лікар"," ",IF(B227="Лікар-педіатр","х",IF(B227="Лікар-терапевт"," ",0)))</f>
        <v>0</v>
      </c>
      <c r="S229" s="175">
        <f>SUM(N229:R229)</f>
        <v>0</v>
      </c>
      <c r="T229" s="770"/>
      <c r="U229" s="174">
        <f>IF(B227="Лікар загальної практики - сімейний лікар"," ",IF(B227="Лікар-педіатр"," ",IF(B227="Лікар-терапевт","х",0)))</f>
        <v>0</v>
      </c>
      <c r="V229" s="174">
        <f>IF(B227="Лікар загальної практики - сімейний лікар"," ",IF(B227="Лікар-педіатр"," ",IF(B227="Лікар-терапевт","х",0)))</f>
        <v>0</v>
      </c>
      <c r="W229" s="174">
        <f>IF(B227="Лікар загальної практики - сімейний лікар"," ",IF(B227="Лікар-педіатр","х",IF(B227="Лікар-терапевт"," ",0)))</f>
        <v>0</v>
      </c>
      <c r="X229" s="174">
        <f>IF(B227="Лікар загальної практики - сімейний лікар"," ",IF(B227="Лікар-педіатр","х",IF(B227="Лікар-терапевт"," ",0)))</f>
        <v>0</v>
      </c>
      <c r="Y229" s="174">
        <f>IF(B227="Лікар загальної практики - сімейний лікар"," ",IF(B227="Лікар-педіатр","х",IF(B227="Лікар-терапевт"," ",0)))</f>
        <v>0</v>
      </c>
      <c r="Z229" s="175">
        <f>SUM(U229:Y229)</f>
        <v>0</v>
      </c>
      <c r="AA229" s="770"/>
      <c r="AB229" s="174">
        <f>IF(B227="Лікар загальної практики - сімейний лікар"," ",IF(B227="Лікар-педіатр"," ",IF(B227="Лікар-терапевт","х",0)))</f>
        <v>0</v>
      </c>
      <c r="AC229" s="174">
        <f>IF(B227="Лікар загальної практики - сімейний лікар"," ",IF(B227="Лікар-педіатр"," ",IF(B227="Лікар-терапевт","х",0)))</f>
        <v>0</v>
      </c>
      <c r="AD229" s="174">
        <f>IF(B227="Лікар загальної практики - сімейний лікар"," ",IF(B227="Лікар-педіатр","х",IF(B227="Лікар-терапевт"," ",0)))</f>
        <v>0</v>
      </c>
      <c r="AE229" s="174">
        <f>IF(B227="Лікар загальної практики - сімейний лікар"," ",IF(B227="Лікар-педіатр","х",IF(B227="Лікар-терапевт"," ",0)))</f>
        <v>0</v>
      </c>
      <c r="AF229" s="174">
        <f>IF(B227="Лікар загальної практики - сімейний лікар"," ",IF(B227="Лікар-педіатр","х",IF(B227="Лікар-терапевт"," ",0)))</f>
        <v>0</v>
      </c>
      <c r="AG229" s="175">
        <f>SUM(AB229:AF229)</f>
        <v>0</v>
      </c>
      <c r="AH229" s="773"/>
      <c r="AI229" s="176"/>
      <c r="AJ229" s="764"/>
      <c r="AK229" s="767"/>
      <c r="AL229" s="767"/>
      <c r="AM229" s="754"/>
      <c r="AN229" s="793"/>
      <c r="AO229" s="793"/>
      <c r="AP229" s="793"/>
      <c r="AQ229" s="793"/>
      <c r="AR229" s="796"/>
    </row>
    <row r="230" spans="1:44" s="166" customFormat="1" ht="27.6" customHeight="1" thickBot="1" x14ac:dyDescent="0.35">
      <c r="A230" s="172"/>
      <c r="B230" s="781"/>
      <c r="C230" s="784"/>
      <c r="D230" s="787"/>
      <c r="E230" s="790"/>
      <c r="F230" s="177" t="s">
        <v>160</v>
      </c>
      <c r="G230" s="178">
        <f>IFERROR(IF(B227="Лікар-педіатр",G229/L229,IF(B227="Лікар-терапевт","х",IF(B227="Лікар загальної практики - сімейний лікар",G229/L229,0))),0)</f>
        <v>0</v>
      </c>
      <c r="H230" s="178">
        <f>IFERROR(IF(B227="Лікар-педіатр",H229/L229,IF(B227="Лікар-терапевт","х",IF(B227="Лікар загальної практики - сімейний лікар",H229/L229,0))),0)</f>
        <v>0</v>
      </c>
      <c r="I230" s="178">
        <f>IFERROR(IF(B227="Лікар-педіатр","x",IF(B227="Лікар-терапевт",I229/L229,IF(B227="Лікар загальної практики - сімейний лікар",I229/L229,0))),0)</f>
        <v>0</v>
      </c>
      <c r="J230" s="178">
        <f>IFERROR(IF(B227="Лікар-педіатр","x",IF(B227="Лікар-терапевт",J229/L229,IF(B227="Лікар загальної практики - сімейний лікар",J229/L229,0))),0)</f>
        <v>0</v>
      </c>
      <c r="K230" s="178">
        <f>IFERROR(IF(B227="Лікар-педіатр","x",IF(B227="Лікар-терапевт",K229/L229,IF(B227="Лікар загальної практики - сімейний лікар",K229/L229,0))),0)</f>
        <v>0</v>
      </c>
      <c r="L230" s="178">
        <f>SUM(G230:K230)</f>
        <v>0</v>
      </c>
      <c r="M230" s="770"/>
      <c r="N230" s="178">
        <f>IFERROR(IF(B227="Лікар-педіатр",N229/S229,IF(B227="Лікар-терапевт","х",IF(B227="Лікар загальної практики - сімейний лікар",N229/S229,0))),0)</f>
        <v>0</v>
      </c>
      <c r="O230" s="178">
        <f>IFERROR(IF(B227="Лікар-педіатр",O229/S229,IF(B227="Лікар-терапевт","х",IF(B227="Лікар загальної практики - сімейний лікар",O229/S229,0))),0)</f>
        <v>0</v>
      </c>
      <c r="P230" s="178">
        <f>IFERROR(IF(B227="Лікар-педіатр","x",IF(B227="Лікар-терапевт",P229/S229,IF(B227="Лікар загальної практики - сімейний лікар",P229/S229,0))),0)</f>
        <v>0</v>
      </c>
      <c r="Q230" s="178">
        <f>IFERROR(IF(B227="Лікар-педіатр","x",IF(B227="Лікар-терапевт",Q229/S229,IF(B227="Лікар загальної практики - сімейний лікар",Q229/S229,0))),0)</f>
        <v>0</v>
      </c>
      <c r="R230" s="178">
        <f>IFERROR(IF(B227="Лікар-педіатр","x",IF(B227="Лікар-терапевт",R229/S229,IF(B227="Лікар загальної практики - сімейний лікар",R229/S229,0))),0)</f>
        <v>0</v>
      </c>
      <c r="S230" s="178">
        <f>SUM(N230:R230)</f>
        <v>0</v>
      </c>
      <c r="T230" s="770"/>
      <c r="U230" s="178">
        <f>IFERROR(IF(B227="Лікар-педіатр",U229/Z229,IF(B227="Лікар-терапевт","х",IF(B227="Лікар загальної практики - сімейний лікар",U229/Z229,0))),0)</f>
        <v>0</v>
      </c>
      <c r="V230" s="178">
        <f>IFERROR(IF(B227="Лікар-педіатр",V229/Z229,IF(B227="Лікар-терапевт","х",IF(B227="Лікар загальної практики - сімейний лікар",V229/Z229,0))),0)</f>
        <v>0</v>
      </c>
      <c r="W230" s="178">
        <f>IFERROR(IF(B227="Лікар-педіатр","x",IF(B227="Лікар-терапевт",W229/Z229,IF(B227="Лікар загальної практики - сімейний лікар",W229/Z229,0))),0)</f>
        <v>0</v>
      </c>
      <c r="X230" s="178">
        <f>IFERROR(IF(B227="Лікар-педіатр","x",IF(B227="Лікар-терапевт",X229/Z229,IF(B227="Лікар загальної практики - сімейний лікар",X229/Z229,0))),0)</f>
        <v>0</v>
      </c>
      <c r="Y230" s="178">
        <f>IFERROR(IF(B227="Лікар-педіатр","x",IF(B227="Лікар-терапевт",Y229/Z229,IF(B227="Лікар загальної практики - сімейний лікар",Y229/Z229,0))),0)</f>
        <v>0</v>
      </c>
      <c r="Z230" s="178">
        <f>SUM(U230:Y230)</f>
        <v>0</v>
      </c>
      <c r="AA230" s="770"/>
      <c r="AB230" s="178">
        <f>IFERROR(IF(B227="Лікар-педіатр",AB229/AG229,IF(B227="Лікар-терапевт","х",IF(B227="Лікар загальної практики - сімейний лікар",AB229/AG229,0))),0)</f>
        <v>0</v>
      </c>
      <c r="AC230" s="178">
        <f>IFERROR(IF(B227="Лікар-педіатр",AC229/AG229,IF(B227="Лікар-терапевт","х",IF(B227="Лікар загальної практики - сімейний лікар",AC229/AG229,0))),0)</f>
        <v>0</v>
      </c>
      <c r="AD230" s="178">
        <f>IFERROR(IF(B227="Лікар-педіатр","x",IF(B227="Лікар-терапевт",AD229/AG229,IF(B227="Лікар загальної практики - сімейний лікар",AD229/AG229,0))),0)</f>
        <v>0</v>
      </c>
      <c r="AE230" s="178">
        <f>IFERROR(IF(B227="Лікар-педіатр","x",IF(B227="Лікар-терапевт",AE229/AG229,IF(B227="Лікар загальної практики - сімейний лікар",AE229/AG229,0))),0)</f>
        <v>0</v>
      </c>
      <c r="AF230" s="178">
        <f>IFERROR(IF(B227="Лікар-педіатр","x",IF(B227="Лікар-терапевт",AF229/AG229,IF(B227="Лікар загальної практики - сімейний лікар",AF229/AG229,0))),0)</f>
        <v>0</v>
      </c>
      <c r="AG230" s="178">
        <f>SUM(AB230:AF230)</f>
        <v>0</v>
      </c>
      <c r="AH230" s="773"/>
      <c r="AI230" s="176"/>
      <c r="AJ230" s="764"/>
      <c r="AK230" s="767"/>
      <c r="AL230" s="767"/>
      <c r="AM230" s="754"/>
      <c r="AN230" s="793"/>
      <c r="AO230" s="793"/>
      <c r="AP230" s="793"/>
      <c r="AQ230" s="793"/>
      <c r="AR230" s="796"/>
    </row>
    <row r="231" spans="1:44" s="67" customFormat="1" ht="28.15" customHeight="1" thickBot="1" x14ac:dyDescent="0.3">
      <c r="A231" s="172"/>
      <c r="B231" s="781"/>
      <c r="C231" s="784"/>
      <c r="D231" s="787"/>
      <c r="E231" s="790"/>
      <c r="F231" s="179" t="s">
        <v>434</v>
      </c>
      <c r="G231" s="180">
        <f>IF(B227="Лікар загальної практики - сімейний лікар",AVERAGE(G227:G229),IF(B227="Лікар-педіатр",AVERAGE(G227:G229),IF(B227="Лікар-терапевт","х",0)))</f>
        <v>0</v>
      </c>
      <c r="H231" s="180">
        <f>IF(B227="Лікар загальної практики - сімейний лікар",AVERAGE(H227:H229),IF(B227="Лікар-педіатр",AVERAGE(H227:H229),IF(B227="Лікар-терапевт","х",0)))</f>
        <v>0</v>
      </c>
      <c r="I231" s="180">
        <f>IF(B227="Лікар загальної практики - сімейний лікар",AVERAGE(I227:I229),IF(B227="Лікар-педіатр","x",IF(B227="Лікар-терапевт",AVERAGE(I227:I229),0)))</f>
        <v>0</v>
      </c>
      <c r="J231" s="180">
        <f>IF(B227="Лікар загальної практики - сімейний лікар",AVERAGE(J227:J229),IF(B227="Лікар-педіатр","x",IF(B227="Лікар-терапевт",AVERAGE(J227:J229),0)))</f>
        <v>0</v>
      </c>
      <c r="K231" s="180">
        <f>IF(B227="Лікар загальної практики - сімейний лікар",AVERAGE(K227:K229),IF(B227="Лікар-педіатр","x",IF(B227="Лікар-терапевт",AVERAGE(K227:K229),0)))</f>
        <v>0</v>
      </c>
      <c r="L231" s="181">
        <f>SUM(G231:K231)</f>
        <v>0</v>
      </c>
      <c r="M231" s="770"/>
      <c r="N231" s="543">
        <f>IF(B227="Лікар загальної практики - сімейний лікар",AVERAGE(N227:N229),IF(B227="Лікар-педіатр",AVERAGE(N227:N229),IF(B227="Лікар-терапевт","х",0)))</f>
        <v>0</v>
      </c>
      <c r="O231" s="180">
        <f>IF(B227="Лікар загальної практики - сімейний лікар",AVERAGE(O227:O229),IF(B227="Лікар-педіатр",AVERAGE(O227:O229),IF(B227="Лікар-терапевт","х",0)))</f>
        <v>0</v>
      </c>
      <c r="P231" s="180">
        <f>IF(B227="Лікар загальної практики - сімейний лікар",AVERAGE(P227:P229),IF(B227="Лікар-педіатр","x",IF(B227="Лікар-терапевт",AVERAGE(P227:P229),0)))</f>
        <v>0</v>
      </c>
      <c r="Q231" s="180">
        <f>IF(B227="Лікар загальної практики - сімейний лікар",AVERAGE(Q227:Q229),IF(B227="Лікар-педіатр","x",IF(B227="Лікар-терапевт",AVERAGE(Q227:Q229),0)))</f>
        <v>0</v>
      </c>
      <c r="R231" s="180">
        <f>IF(B227="Лікар загальної практики - сімейний лікар",AVERAGE(R227:R229),IF(B227="Лікар-педіатр","x",IF(B227="Лікар-терапевт",AVERAGE(R227:R229),0)))</f>
        <v>0</v>
      </c>
      <c r="S231" s="181">
        <f>SUM(N231:R231)</f>
        <v>0</v>
      </c>
      <c r="T231" s="770"/>
      <c r="U231" s="543">
        <f>IF(B227="Лікар загальної практики - сімейний лікар",AVERAGE(U227:U229),IF(B227="Лікар-педіатр",AVERAGE(U227:U229),IF(B227="Лікар-терапевт","х",0)))</f>
        <v>0</v>
      </c>
      <c r="V231" s="180">
        <f>IF(B227="Лікар загальної практики - сімейний лікар",AVERAGE(V227:V229),IF(B227="Лікар-педіатр",AVERAGE(V227:V229),IF(B227="Лікар-терапевт","х",0)))</f>
        <v>0</v>
      </c>
      <c r="W231" s="180">
        <f>IF(B227="Лікар загальної практики - сімейний лікар",AVERAGE(W227:W229),IF(B227="Лікар-педіатр","x",IF(B227="Лікар-терапевт",AVERAGE(W227:W229),0)))</f>
        <v>0</v>
      </c>
      <c r="X231" s="180">
        <f>IF(B227="Лікар загальної практики - сімейний лікар",AVERAGE(X227:X229),IF(B227="Лікар-педіатр","x",IF(B227="Лікар-терапевт",AVERAGE(X227:X229),0)))</f>
        <v>0</v>
      </c>
      <c r="Y231" s="180">
        <f>IF(B227="Лікар загальної практики - сімейний лікар",AVERAGE(Y227:Y229),IF(B227="Лікар-педіатр","x",IF(B227="Лікар-терапевт",AVERAGE(Y227:Y229),0)))</f>
        <v>0</v>
      </c>
      <c r="Z231" s="181">
        <f>SUM(U231:Y231)</f>
        <v>0</v>
      </c>
      <c r="AA231" s="770"/>
      <c r="AB231" s="543">
        <f>IF(B227="Лікар загальної практики - сімейний лікар",AVERAGE(AB227:AB229),IF(B227="Лікар-педіатр",AVERAGE(AB227:AB229),IF(B227="Лікар-терапевт","х",0)))</f>
        <v>0</v>
      </c>
      <c r="AC231" s="180">
        <f>IF(B227="Лікар загальної практики - сімейний лікар",AVERAGE(AC227:AC229),IF(B227="Лікар-педіатр",AVERAGE(AC227:AC229),IF(B227="Лікар-терапевт","х",0)))</f>
        <v>0</v>
      </c>
      <c r="AD231" s="180">
        <f>IF(B227="Лікар загальної практики - сімейний лікар",AVERAGE(AD227:AD229),IF(B227="Лікар-педіатр","x",IF(B227="Лікар-терапевт",AVERAGE(AD227:AD229),0)))</f>
        <v>0</v>
      </c>
      <c r="AE231" s="180">
        <f>IF(B227="Лікар загальної практики - сімейний лікар",AVERAGE(AE227:AE229),IF(B227="Лікар-педіатр","x",IF(B227="Лікар-терапевт",AVERAGE(AE227:AE229),0)))</f>
        <v>0</v>
      </c>
      <c r="AF231" s="180">
        <f>IF(B227="Лікар загальної практики - сімейний лікар",AVERAGE(AF227:AF229),IF(B227="Лікар-педіатр","x",IF(B227="Лікар-терапевт",AVERAGE(AF227:AF229),0)))</f>
        <v>0</v>
      </c>
      <c r="AG231" s="181">
        <f>SUM(AB231:AF231)</f>
        <v>0</v>
      </c>
      <c r="AH231" s="773"/>
      <c r="AI231" s="176"/>
      <c r="AJ231" s="764"/>
      <c r="AK231" s="767"/>
      <c r="AL231" s="767"/>
      <c r="AM231" s="755"/>
      <c r="AN231" s="794"/>
      <c r="AO231" s="794"/>
      <c r="AP231" s="794"/>
      <c r="AQ231" s="794"/>
      <c r="AR231" s="797"/>
    </row>
    <row r="232" spans="1:44" s="103" customFormat="1" ht="31.15" customHeight="1" x14ac:dyDescent="0.25">
      <c r="A232" s="172"/>
      <c r="B232" s="781"/>
      <c r="C232" s="784"/>
      <c r="D232" s="787"/>
      <c r="E232" s="790"/>
      <c r="F232" s="182" t="str">
        <f>IF(B227="Лікар-педіатр",Законод!$C$18,IF(B227="Лікар загальної практики - сімейний лікар",Законод!$C$22,IF(B227="Лікар-терапевт",Законод!$C$26,"х")))</f>
        <v>х</v>
      </c>
      <c r="G232" s="183">
        <f>IF(B227="Лікар загальної практики - сімейний лікар",IF(L231&lt;=Законод!$C$23,G231,Законод!$C$23*'01_Доходи'!G230),IF(B227="Лікар-педіатр",IF(L231&lt;=Законод!$C$19,G231,Законод!$C$19*'01_Доходи'!G230),IF(B227="Лікар-терапевт","x",0)))</f>
        <v>0</v>
      </c>
      <c r="H232" s="183">
        <f>IF(B227="Лікар загальної практики - сімейний лікар",IF(L231&lt;=Законод!$C$23,H231,Законод!$C$23*'01_Доходи'!H230),IF(B227="Лікар-педіатр",IF(L231&lt;=Законод!$C$19,H231,Законод!$C$19*'01_Доходи'!H230),IF(B227="Лікар-терапевт","x",0)))</f>
        <v>0</v>
      </c>
      <c r="I232" s="183">
        <f>IF(B227="Лікар загальної практики - сімейний лікар",IF(L231&lt;=Законод!$C$23,I231,Законод!$C$23*'01_Доходи'!I230),IF(B227="Лікар-педіатр",IF(L231&lt;=Законод!$C$27,I231,Законод!$C$27*'01_Доходи'!I230),IF(B227="Лікар-терапевт","x",0)))</f>
        <v>0</v>
      </c>
      <c r="J232" s="183">
        <f>IF(B227="Лікар загальної практики - сімейний лікар",IF(L231&lt;=Законод!$C$23,J231,Законод!$C$23*'01_Доходи'!J230),IF(B227="Лікар-педіатр",IF(L231&lt;=Законод!$C$27,J231,Законод!$C$27*'01_Доходи'!J230),IF(B227="Лікар-терапевт","x",0)))</f>
        <v>0</v>
      </c>
      <c r="K232" s="183">
        <f>IF(B227="Лікар загальної практики - сімейний лікар",IF(L231&lt;=Законод!$C$23,K231,Законод!$C$23*'01_Доходи'!K230),IF(B227="Лікар-педіатр",IF(L231&lt;=Законод!$C$27,K231,Законод!$C$27*'01_Доходи'!K230),IF(B227="Лікар-терапевт","x",0)))</f>
        <v>0</v>
      </c>
      <c r="L232" s="184">
        <f>SUM(G232:K232)</f>
        <v>0</v>
      </c>
      <c r="M232" s="770"/>
      <c r="N232" s="183">
        <f>IF(B227="Лікар загальної практики - сімейний лікар",IF(L231&lt;=Законод!$C$23,N231,Законод!$C$23*'01_Доходи'!N230),IF(B227="Лікар-педіатр",IF(L231&lt;=Законод!$C$19,N231,Законод!$C$19*'01_Доходи'!N230),IF(B227="Лікар-терапевт","x",0)))</f>
        <v>0</v>
      </c>
      <c r="O232" s="183">
        <f>IF(B227="Лікар загальної практики - сімейний лікар",IF(L231&lt;=Законод!$C$23,O231,Законод!$C$23*'01_Доходи'!O230),IF(B227="Лікар-педіатр",IF(L231&lt;=Законод!$C$19,O231,Законод!$C$19*'01_Доходи'!O230),IF(B227="Лікар-терапевт","x",0)))</f>
        <v>0</v>
      </c>
      <c r="P232" s="183">
        <f>IF(B227="Лікар загальної практики - сімейний лікар",IF(L231&lt;=Законод!$C$23,P231,Законод!$C$23*'01_Доходи'!P230),IF(B227="Лікар-педіатр",IF(L231&lt;=Законод!$C$27,P231,Законод!$C$27*'01_Доходи'!P230),IF(B227="Лікар-терапевт","x",0)))</f>
        <v>0</v>
      </c>
      <c r="Q232" s="183">
        <f>IF(B227="Лікар загальної практики - сімейний лікар",IF(L231&lt;=Законод!$C$23,Q231,Законод!$C$23*'01_Доходи'!Q230),IF(B227="Лікар-педіатр",IF(L231&lt;=Законод!$C$27,Q231,Законод!$C$27*'01_Доходи'!Q230),IF(B227="Лікар-терапевт","x",0)))</f>
        <v>0</v>
      </c>
      <c r="R232" s="183">
        <f>IF(B227="Лікар загальної практики - сімейний лікар",IF(L231&lt;=Законод!$C$23,R231,Законод!$C$23*'01_Доходи'!R230),IF(B227="Лікар-педіатр",IF(L231&lt;=Законод!$C$27,R231,Законод!$C$27*'01_Доходи'!R230),IF(B227="Лікар-терапевт","x",0)))</f>
        <v>0</v>
      </c>
      <c r="S232" s="184">
        <f>SUM(N232:R232)</f>
        <v>0</v>
      </c>
      <c r="T232" s="770"/>
      <c r="U232" s="183">
        <f>IF(B227="Лікар загальної практики - сімейний лікар",IF(L231&lt;=Законод!$C$23,U231,Законод!$C$23*'01_Доходи'!U230),IF(B227="Лікар-педіатр",IF(L231&lt;=Законод!$C$19,U231,Законод!$C$19*'01_Доходи'!U230),IF(B227="Лікар-терапевт","x",0)))</f>
        <v>0</v>
      </c>
      <c r="V232" s="183">
        <f>IF(B227="Лікар загальної практики - сімейний лікар",IF(L231&lt;=Законод!$C$23,V231,Законод!$C$23*'01_Доходи'!V230),IF(B227="Лікар-педіатр",IF(L231&lt;=Законод!$C$19,V231,Законод!$C$19*'01_Доходи'!V230),IF(B227="Лікар-терапевт","x",0)))</f>
        <v>0</v>
      </c>
      <c r="W232" s="183">
        <f>IF(B227="Лікар загальної практики - сімейний лікар",IF(L231&lt;=Законод!$C$23,W231,Законод!$C$23*'01_Доходи'!W230),IF(B227="Лікар-педіатр",IF(L231&lt;=Законод!$C$27,W231,Законод!$C$27*'01_Доходи'!W230),IF(B227="Лікар-терапевт","x",0)))</f>
        <v>0</v>
      </c>
      <c r="X232" s="183">
        <f>IF(B227="Лікар загальної практики - сімейний лікар",IF(L231&lt;=Законод!$C$23,X231,Законод!$C$23*'01_Доходи'!X230),IF(B227="Лікар-педіатр",IF(L231&lt;=Законод!$C$27,X231,Законод!$C$27*'01_Доходи'!X230),IF(B227="Лікар-терапевт","x",0)))</f>
        <v>0</v>
      </c>
      <c r="Y232" s="183">
        <f>IF(B227="Лікар загальної практики - сімейний лікар",IF(L231&lt;=Законод!$C$23,Y231,Законод!$C$23*'01_Доходи'!H230),IF(Y227="Лікар-педіатр",IF(L231&lt;=Законод!$C$27,Y231,Законод!$C$27*'01_Доходи'!Y230),IF(B227="Лікар-терапевт","x",0)))</f>
        <v>0</v>
      </c>
      <c r="Z232" s="184">
        <f>SUM(U232:Y232)</f>
        <v>0</v>
      </c>
      <c r="AA232" s="770"/>
      <c r="AB232" s="183">
        <f>IF(B227="Лікар загальної практики - сімейний лікар",IF(L231&lt;=Законод!$C$23,AB231,Законод!$C$23*'01_Доходи'!AB230),IF(B227="Лікар-педіатр",IF(L231&lt;=Законод!$C$19,AB231,Законод!$C$19*'01_Доходи'!AB230),IF(B227="Лікар-терапевт","x",0)))</f>
        <v>0</v>
      </c>
      <c r="AC232" s="183">
        <f>IF(B227="Лікар загальної практики - сімейний лікар",IF(L231&lt;=Законод!$C$23,AC231,Законод!$C$23*'01_Доходи'!AC230),IF(B227="Лікар-педіатр",IF(L231&lt;=Законод!$C$19,AC231,Законод!$C$19*'01_Доходи'!AC230),IF(B227="Лікар-терапевт","x",0)))</f>
        <v>0</v>
      </c>
      <c r="AD232" s="183">
        <f>IF(B227="Лікар загальної практики - сімейний лікар",IF(L231&lt;=Законод!$C$23,AD231,Законод!$C$23*'01_Доходи'!AD230),IF(B227="Лікар-педіатр",IF(L231&lt;=Законод!$C$27,AD231,Законод!$C$27*'01_Доходи'!AD230),IF(B227="Лікар-терапевт","x",0)))</f>
        <v>0</v>
      </c>
      <c r="AE232" s="183">
        <f>IF(B227="Лікар загальної практики - сімейний лікар",IF(L231&lt;=Законод!$C$23,AE231,Законод!$C$23*'01_Доходи'!AE230),IF(B227="Лікар-педіатр",IF(L231&lt;=Законод!$C$27,AE231,Законод!$C$27*'01_Доходи'!AE230),IF(B227="Лікар-терапевт","x",0)))</f>
        <v>0</v>
      </c>
      <c r="AF232" s="183">
        <f>IF(B227="Лікар загальної практики - сімейний лікар",IF(L231&lt;=Законод!$C$23,AF231,Законод!$C$23*'01_Доходи'!AF230),IF(B227="Лікар-педіатр",IF(L231&lt;=Законод!$C$27,AF231,Законод!$C$27*'01_Доходи'!AF230),IF(B227="Лікар-терапевт","x",0)))</f>
        <v>0</v>
      </c>
      <c r="AG232" s="184">
        <f>SUM(AB232:AF232)</f>
        <v>0</v>
      </c>
      <c r="AH232" s="773"/>
      <c r="AI232" s="176"/>
      <c r="AJ232" s="764"/>
      <c r="AK232" s="767"/>
      <c r="AL232" s="767"/>
      <c r="AM232" s="268" t="s">
        <v>175</v>
      </c>
      <c r="AN232" s="544">
        <f>IF(B227="Лікар загальної практики - сімейний лікар",G232*Законод!$J$10+'01_Доходи'!H232*Законод!$K$10+'01_Доходи'!I232*Законод!$L$10+'01_Доходи'!J232*Законод!$M$10+'01_Доходи'!K232*Законод!$N$10,IF(B227="Лікар-педіатр",G232*Законод!$J$10+'01_Доходи'!H232*Законод!$K$10,IF(B227="Лікар-терапевт",'01_Доходи'!I232*Законод!$L$10+'01_Доходи'!J232*Законод!$M$10+'01_Доходи'!K232*Законод!$N$10,0)))</f>
        <v>0</v>
      </c>
      <c r="AO232" s="544">
        <f>IF(B227="Лікар загальної практики - сімейний лікар",N232*Законод!$J$11+'01_Доходи'!O232*Законод!$K$11+'01_Доходи'!P232*Законод!$L$11+'01_Доходи'!Q232*Законод!$M$11+'01_Доходи'!R232*Законод!$N$11,IF(B227="Лікар-педіатр",N232*Законод!$J$11+'01_Доходи'!O232*Законод!$K$11,IF(B227="Лікар-терапевт",'01_Доходи'!P232*Законод!$L$11+'01_Доходи'!Q232*Законод!$M$11+'01_Доходи'!R232*Законод!$N$11,0)))</f>
        <v>0</v>
      </c>
      <c r="AP232" s="544">
        <f>IF(B227="Лікар загальної практики - сімейний лікар",U232*Законод!$J$12+'01_Доходи'!V232*Законод!$K$12+'01_Доходи'!W232*Законод!$L$12+'01_Доходи'!X232*Законод!$M$12+'01_Доходи'!Y232*Законод!$N$12,IF(B227="Лікар-педіатр",U232*Законод!$J$12+'01_Доходи'!V232*Законод!$K$12,IF(B227="Лікар-терапевт",'01_Доходи'!W232*Законод!$L$12+'01_Доходи'!X232*Законод!$M$12+'01_Доходи'!Y232*Законод!$N$12,0)))</f>
        <v>0</v>
      </c>
      <c r="AQ232" s="544">
        <f>IF(B227="Лікар загальної практики - сімейний лікар",AB232*Законод!$J$13+'01_Доходи'!AC232*Законод!$K$13+'01_Доходи'!AD232*Законод!$L$13+'01_Доходи'!AE232*Законод!$M$13+'01_Доходи'!AF232*Законод!$N$13,IF(B227="Лікар-педіатр",AB232*Законод!$J$13+'01_Доходи'!AC232*Законод!$K$13,IF(B227="Лікар-терапевт",'01_Доходи'!AD232*Законод!$L$13+'01_Доходи'!AE232*Законод!$M$13+'01_Доходи'!AF232*Законод!$N$13,0)))</f>
        <v>0</v>
      </c>
      <c r="AR232" s="185">
        <f>SUM(AN232:AQ232)</f>
        <v>0</v>
      </c>
    </row>
    <row r="233" spans="1:44" s="67" customFormat="1" ht="31.9" customHeight="1" x14ac:dyDescent="0.25">
      <c r="A233" s="172"/>
      <c r="B233" s="781"/>
      <c r="C233" s="784"/>
      <c r="D233" s="787"/>
      <c r="E233" s="790"/>
      <c r="F233" s="186" t="str">
        <f>IF(B227="Лікар-педіатр",Законод!$E$18,IF(B227="Лікар загальної практики - сімейний лікар",Законод!$E$22,IF(B227="Лікар-терапевт",Законод!$E$26,"х")))</f>
        <v>х</v>
      </c>
      <c r="G233" s="750" t="s">
        <v>157</v>
      </c>
      <c r="H233" s="751"/>
      <c r="I233" s="751"/>
      <c r="J233" s="751"/>
      <c r="K233" s="752"/>
      <c r="L233" s="171">
        <f>IF(B227="Лікар загальної практики - сімейний лікар",IF(L231&lt;Законод!$C$23,0,(IF(AND(L231&gt;=Законод!$E$23,L231&lt;=Законод!$E$24),L231-Законод!$C$23,IF('01_Доходи'!L231&gt;=Законод!$F$23,Законод!$E$25,0)))),IF(B227="Лікар-педіатр",IF(L231&lt;Законод!$C$19,0,(IF(AND(L231&gt;=Законод!$E$19,L231&lt;=Законод!$E$20),L231-Законод!$C$19,IF('01_Доходи'!L231&gt;=Законод!$F$19,Законод!$E$21,0)))),IF(B227="Лікар-терапевт",IF(L231&lt;Законод!$C$27,0,(IF(AND(L231&gt;=Законод!$E$27,L231&lt;=Законод!$E$28),L231-Законод!$C$27,IF('01_Доходи'!L231&gt;=Законод!$F$27,Законод!$E$29,0)))),0)))</f>
        <v>0</v>
      </c>
      <c r="M233" s="770"/>
      <c r="N233" s="750" t="s">
        <v>157</v>
      </c>
      <c r="O233" s="751"/>
      <c r="P233" s="751"/>
      <c r="Q233" s="751"/>
      <c r="R233" s="752"/>
      <c r="S233" s="171">
        <f>IF(B227="Лікар загальної практики - сімейний лікар",IF(S231&lt;Законод!$C$23,0,(IF(AND(S231&gt;=Законод!$E$23,S231&lt;=Законод!$E$24),S231-Законод!$C$23,IF('01_Доходи'!S231&gt;=Законод!$F$23,Законод!$E$25,0)))),IF(B227="Лікар-педіатр",IF(S231&lt;Законод!$C$19,0,(IF(AND(S231&gt;=Законод!$E$19,S231&lt;=Законод!$E$20),S231-Законод!$C$19,IF('01_Доходи'!S231&gt;=Законод!$F$19,Законод!$E$21,0)))),IF(B227="Лікар-терапевт",IF(S231&lt;Законод!$C$27,0,(IF(AND(S231&gt;=Законод!$E$27,S231&lt;=Законод!$E$28),S231-Законод!$C$27,IF('01_Доходи'!S231&gt;=Законод!$F$27,Законод!$E$29,0)))),0)))</f>
        <v>0</v>
      </c>
      <c r="T233" s="770"/>
      <c r="U233" s="750" t="s">
        <v>157</v>
      </c>
      <c r="V233" s="751"/>
      <c r="W233" s="751"/>
      <c r="X233" s="751"/>
      <c r="Y233" s="752"/>
      <c r="Z233" s="171">
        <f>IF(B227="Лікар загальної практики - сімейний лікар",IF(Z231&lt;Законод!$C$23,0,(IF(AND(Z231&gt;=Законод!$E$23,Z231&lt;=Законод!$E$24),Z231-Законод!$C$23,IF('01_Доходи'!Z231&gt;=Законод!$F$23,Законод!$E$25,0)))),IF(B227="Лікар-педіатр",IF(Z231&lt;Законод!$C$19,0,(IF(AND(Z231&gt;=Законод!$E$19,Z231&lt;=Законод!$E$20),Z231-Законод!$C$19,IF('01_Доходи'!Z231&gt;=Законод!$F$19,Законод!$E$21,0)))),IF(B227="Лікар-терапевт",IF(Z231&lt;Законод!$C$27,0,(IF(AND(Z231&gt;=Законод!$E$27,Z231&lt;=Законод!$E$28),Z231-Законод!$C$27,IF('01_Доходи'!Z231&gt;=Законод!$F$27,Законод!$E$29,0)))),0)))</f>
        <v>0</v>
      </c>
      <c r="AA233" s="770"/>
      <c r="AB233" s="750" t="s">
        <v>157</v>
      </c>
      <c r="AC233" s="751"/>
      <c r="AD233" s="751"/>
      <c r="AE233" s="751"/>
      <c r="AF233" s="752"/>
      <c r="AG233" s="171">
        <f>IF(B227="Лікар загальної практики - сімейний лікар",IF(S231&lt;Законод!$C$23,0,(IF(AND(AG231&gt;=Законод!$E$23,AG231&lt;=Законод!$E$24),AG231-Законод!$C$23,IF('01_Доходи'!AG231&gt;=Законод!$F$23,Законод!$E$25,0)))),IF(B227="Лікар-педіатр",IF(AG231&lt;Законод!$C$19,0,(IF(AND(AG231&gt;=Законод!$E$19,AG231&lt;=Законод!$E$20),AG231-Законод!$C$19,IF('01_Доходи'!AG231&gt;=Законод!$F$19,Законод!$E$21,0)))),IF(B227="Лікар-терапевт",IF(AG231&lt;Законод!$C$27,0,(IF(AND(AG231&gt;=Законод!$E$27,AG231&lt;=Законод!$E$28),AG231-Законод!$C$27,IF('01_Доходи'!AG231&gt;=Законод!$F$27,Законод!$E$29,0)))),0)))</f>
        <v>0</v>
      </c>
      <c r="AH233" s="773"/>
      <c r="AI233" s="176"/>
      <c r="AJ233" s="764"/>
      <c r="AK233" s="767"/>
      <c r="AL233" s="767"/>
      <c r="AM233" s="798" t="s">
        <v>176</v>
      </c>
      <c r="AN233" s="544">
        <f>IF(B227="Лікар загальної практики - сімейний лікар",L233*Законод!$E$30,IF(B227="Лікар-педіатр",L233*Законод!$E$30,IF(B227="Лікар-терапевт",L233*Законод!$E$30,0)))</f>
        <v>0</v>
      </c>
      <c r="AO233" s="544">
        <f>IF(B227="Лікар загальної практики - сімейний лікар",S233*Законод!$E$47,IF(B227="Лікар-педіатр",S233*Законод!$E$47,IF(B227="Лікар-терапевт",S233*Законод!$E$47,0)))</f>
        <v>0</v>
      </c>
      <c r="AP233" s="544">
        <f>IF(B227="Лікар загальної практики - сімейний лікар",Z233*Законод!$E$64,IF(B227="Лікар-педіатр",Z233*Законод!$E$64,IF(B227="Лікар-терапевт",Z233*Законод!$E$64,0)))</f>
        <v>0</v>
      </c>
      <c r="AQ233" s="544">
        <f>IF(B227="Лікар загальної практики - сімейний лікар",AG233*Законод!$E$81,IF(B227="Лікар-педіатр",AG233*Законод!$E$81,IF(B227="Лікар-терапевт",AG233*Законод!$E$81,0)))</f>
        <v>0</v>
      </c>
      <c r="AR233" s="185">
        <f>SUM(AN233:AQ233)</f>
        <v>0</v>
      </c>
    </row>
    <row r="234" spans="1:44" s="67" customFormat="1" ht="45" customHeight="1" x14ac:dyDescent="0.25">
      <c r="A234" s="172"/>
      <c r="B234" s="781"/>
      <c r="C234" s="784"/>
      <c r="D234" s="787"/>
      <c r="E234" s="790"/>
      <c r="F234" s="186" t="str">
        <f>IF(B227="Лікар-педіатр",Законод!$F$18,IF(B227="Лікар загальної практики - сімейний лікар",Законод!$F$22,IF(B227="Лікар-терапевт",Законод!$F$26,"х")))</f>
        <v>х</v>
      </c>
      <c r="G234" s="750" t="s">
        <v>157</v>
      </c>
      <c r="H234" s="751"/>
      <c r="I234" s="751"/>
      <c r="J234" s="751"/>
      <c r="K234" s="752"/>
      <c r="L234" s="171">
        <f>IF(B227="Лікар загальної практики - сімейний лікар",IF(L231&lt;Законод!$C$23,0,(IF(AND(L231&gt;=Законод!$F$23,L231&lt;=Законод!$F$24),L231-Законод!$E$24,IF('01_Доходи'!L231&gt;=Законод!$G$23,Законод!$F$25,0)))),IF(B227="Лікар-педіатр",IF(L231&lt;Законод!$C$19,0,(IF(AND(L231&gt;=Законод!$F$19,L231&lt;=Законод!$F$20),L231-Законод!$E$20,IF('01_Доходи'!L231&gt;=Законод!$G$19,Законод!$F$21,0)))),IF(B227="Лікар-терапевт",IF(L231&lt;Законод!$C$27,0,(IF(AND(L231&gt;=Законод!$F$27,L231&lt;=Законод!$F$28),L231-Законод!$E$28,IF('01_Доходи'!L231&gt;=Законод!$G$27,Законод!$F$29,0)))),0)))</f>
        <v>0</v>
      </c>
      <c r="M234" s="770"/>
      <c r="N234" s="750" t="s">
        <v>157</v>
      </c>
      <c r="O234" s="751"/>
      <c r="P234" s="751"/>
      <c r="Q234" s="751"/>
      <c r="R234" s="752"/>
      <c r="S234" s="171">
        <f>IF(B227="Лікар загальної практики - сімейний лікар",IF(S231&lt;Законод!$C$23,0,(IF(AND(S231&gt;=Законод!$F$23,S231&lt;=Законод!$F$24),S231-Законод!$E$24,IF('01_Доходи'!S231&gt;=Законод!$G$23,Законод!$F$25,0)))),IF(B227="Лікар-педіатр",IF(S231&lt;Законод!$C$19,0,(IF(AND(S231&gt;=Законод!$F$19,S231&lt;=Законод!$F$20),S231-Законод!$E$20,IF('01_Доходи'!S231&gt;=Законод!$G$19,Законод!$F$21,0)))),IF(B227="Лікар-терапевт",IF(S231&lt;Законод!$C$27,0,(IF(AND(S231&gt;=Законод!$F$27,S231&lt;=Законод!$F$28),S231-Законод!$E$28,IF('01_Доходи'!S231&gt;=Законод!$G$27,Законод!$F$29,0)))),0)))</f>
        <v>0</v>
      </c>
      <c r="T234" s="770"/>
      <c r="U234" s="750" t="s">
        <v>157</v>
      </c>
      <c r="V234" s="751"/>
      <c r="W234" s="751"/>
      <c r="X234" s="751"/>
      <c r="Y234" s="752"/>
      <c r="Z234" s="171">
        <f>IF(B227="Лікар загальної практики - сімейний лікар",IF(Z231&lt;Законод!$C$23,0,(IF(AND(Z231&gt;=Законод!$F$23,Z231&lt;=Законод!$F$24),Z231-Законод!$E$24,IF('01_Доходи'!Z231&gt;=Законод!$G$23,Законод!$F$25,0)))),IF(B227="Лікар-педіатр",IF(Z231&lt;Законод!$C$19,0,(IF(AND(Z231&gt;=Законод!$F$19,Z231&lt;=Законод!$F$20),Z231-Законод!$E$20,IF('01_Доходи'!Z231&gt;=Законод!$G$19,Законод!$F$21,0)))),IF(B227="Лікар-терапевт",IF(Z231&lt;Законод!$C$27,0,(IF(AND(Z231&gt;=Законод!$F$27,Z231&lt;=Законод!$F$28),Z231-Законод!$E$28,IF('01_Доходи'!Z231&gt;=Законод!$G$27,Законод!$F$29,0)))),0)))</f>
        <v>0</v>
      </c>
      <c r="AA234" s="770"/>
      <c r="AB234" s="750" t="s">
        <v>157</v>
      </c>
      <c r="AC234" s="751"/>
      <c r="AD234" s="751"/>
      <c r="AE234" s="751"/>
      <c r="AF234" s="752"/>
      <c r="AG234" s="171">
        <f>IF(B227="Лікар загальної практики - сімейний лікар",IF(AG231&lt;Законод!$C$23,0,(IF(AND(AG231&gt;=Законод!$F$23,AG231&lt;=Законод!$F$24),AG231-Законод!$E$24,IF('01_Доходи'!AG231&gt;=Законод!$G$23,Законод!$F$25,0)))),IF(B227="Лікар-педіатр",IF(AG231&lt;Законод!$C$19,0,(IF(AND(AG231&gt;=Законод!$F$19,AG231&lt;=Законод!$F$20),AG231-Законод!$E$20,IF('01_Доходи'!AG231&gt;=Законод!$G$19,Законод!$F$21,0)))),IF(B227="Лікар-терапевт",IF(AG231&lt;Законод!$C$27,0,(IF(AND(AG231&gt;=Законод!$F$27,AG231&lt;=Законод!$F$28),AG231-Законод!$E$28,IF('01_Доходи'!AG231&gt;=Законод!$G$27,Законод!$F$29,0)))),0)))</f>
        <v>0</v>
      </c>
      <c r="AH234" s="773"/>
      <c r="AI234" s="176"/>
      <c r="AJ234" s="764"/>
      <c r="AK234" s="767"/>
      <c r="AL234" s="767"/>
      <c r="AM234" s="799"/>
      <c r="AN234" s="544">
        <f>IF(B227="Лікар загальної практики - сімейний лікар",L234*Законод!$F$30,IF(B227="Лікар-педіатр",L234*Законод!$F$30,IF(B227="Лікар-терапевт",L234*Законод!$F$30,0)))</f>
        <v>0</v>
      </c>
      <c r="AO234" s="544">
        <f>IF(B227="Лікар загальної практики - сімейний лікар",S234*Законод!$F$47,IF(B227="Лікар-педіатр",S234*Законод!$F$47,IF(B227="Лікар-терапевт",S234*Законод!$F$47,0)))</f>
        <v>0</v>
      </c>
      <c r="AP234" s="544">
        <f>IF(B227="Лікар загальної практики - сімейний лікар",Z234*Законод!$F$64,IF(B227="Лікар-педіатр",Z234*Законод!$F$64,IF(B227="Лікар-терапевт",Z234*Законод!$F$64,0)))</f>
        <v>0</v>
      </c>
      <c r="AQ234" s="544">
        <f>IF(B227="Лікар загальної практики - сімейний лікар",AG234*Законод!$F$81,IF(B227="Лікар-педіатр",AG234*Законод!$F$81,IF(B227="Лікар-терапевт",AG234*Законод!$F$81,0)))</f>
        <v>0</v>
      </c>
      <c r="AR234" s="185">
        <f>SUM(AN234:AQ234)</f>
        <v>0</v>
      </c>
    </row>
    <row r="235" spans="1:44" s="67" customFormat="1" ht="20.45" customHeight="1" x14ac:dyDescent="0.25">
      <c r="A235" s="172"/>
      <c r="B235" s="781"/>
      <c r="C235" s="784"/>
      <c r="D235" s="787"/>
      <c r="E235" s="790"/>
      <c r="F235" s="186" t="str">
        <f>IF(B227="Лікар-педіатр",Законод!$G$18,IF(B227="Лікар загальної практики - сімейний лікар",Законод!$G$22,IF(B227="Лікар-терапевт",Законод!$G$26,"х")))</f>
        <v>х</v>
      </c>
      <c r="G235" s="750" t="s">
        <v>157</v>
      </c>
      <c r="H235" s="751"/>
      <c r="I235" s="751"/>
      <c r="J235" s="751"/>
      <c r="K235" s="752"/>
      <c r="L235" s="171">
        <f>IF(B227="Лікар загальної практики - сімейний лікар",IF(L231&lt;Законод!$C$23,0,(IF(AND(L231&gt;=Законод!$G$23,L231&lt;=Законод!$G$24),L231-Законод!$F$24,IF('01_Доходи'!L231&gt;=Законод!$H$23,Законод!$G$25,0)))),IF(B227="Лікар-педіатр",IF(L231&lt;Законод!$C$19,0,(IF(AND(L231&gt;=Законод!$G$19,L231&lt;=Законод!$G$20),L231-Законод!$F$20,IF('01_Доходи'!L231&gt;=Законод!$H$19,Законод!$G$21,0)))),IF(B227="Лікар-терапевт",IF(L231&lt;Законод!$C$27,0,(IF(AND(L231&gt;=Законод!$G$27,L231&lt;=Законод!$G$28),L231-Законод!$F$28,IF('01_Доходи'!L231&gt;=Законод!$H$27,Законод!$G$29,0)))),0)))</f>
        <v>0</v>
      </c>
      <c r="M235" s="770"/>
      <c r="N235" s="750" t="s">
        <v>157</v>
      </c>
      <c r="O235" s="751"/>
      <c r="P235" s="751"/>
      <c r="Q235" s="751"/>
      <c r="R235" s="752"/>
      <c r="S235" s="171">
        <f>IF(B227="Лікар загальної практики - сімейний лікар",IF(S231&lt;Законод!$C$23,0,(IF(AND(S231&gt;=Законод!$G$23,S231&lt;=Законод!$G$24),S231-Законод!$F$24,IF('01_Доходи'!S231&gt;=Законод!$H$23,Законод!$G$25,0)))),IF(B227="Лікар-педіатр",IF(S231&lt;Законод!$C$19,0,(IF(AND(S231&gt;=Законод!$G$19,S231&lt;=Законод!$G$20),S231-Законод!$F$20,IF('01_Доходи'!S231&gt;=Законод!$H$19,Законод!$G$21,0)))),IF(B227="Лікар-терапевт",IF(S231&lt;Законод!$C$27,0,(IF(AND(S231&gt;=Законод!$G$27,S231&lt;=Законод!$G$28),S231-Законод!$F$28,IF('01_Доходи'!S231&gt;=Законод!$H$27,Законод!$G$29,0)))),0)))</f>
        <v>0</v>
      </c>
      <c r="T235" s="770"/>
      <c r="U235" s="750" t="s">
        <v>157</v>
      </c>
      <c r="V235" s="751"/>
      <c r="W235" s="751"/>
      <c r="X235" s="751"/>
      <c r="Y235" s="752"/>
      <c r="Z235" s="171">
        <f>IF(B227="Лікар загальної практики - сімейний лікар",IF(Z231&lt;Законод!$C$23,0,(IF(AND(Z231&gt;=Законод!$G$23,Z231&lt;=Законод!$G$24),Z231-Законод!$F$24,IF('01_Доходи'!Z231&gt;=Законод!$H$23,Законод!$G$25,0)))),IF(B227="Лікар-педіатр",IF(Z231&lt;Законод!$C$19,0,(IF(AND(Z231&gt;=Законод!$G$19,Z231&lt;=Законод!$G$20),Z231-Законод!$F$20,IF('01_Доходи'!Z231&gt;=Законод!$H$19,Законод!$G$21,0)))),IF(B227="Лікар-терапевт",IF(Z231&lt;Законод!$C$27,0,(IF(AND(Z231&gt;=Законод!$G$27,Z231&lt;=Законод!$G$28),Z231-Законод!$F$28,IF('01_Доходи'!Z231&gt;=Законод!$H$27,Законод!$G$29,0)))),0)))</f>
        <v>0</v>
      </c>
      <c r="AA235" s="770"/>
      <c r="AB235" s="750" t="s">
        <v>157</v>
      </c>
      <c r="AC235" s="751"/>
      <c r="AD235" s="751"/>
      <c r="AE235" s="751"/>
      <c r="AF235" s="752"/>
      <c r="AG235" s="171">
        <f>IF(B227="Лікар загальної практики - сімейний лікар",IF(AG231&lt;Законод!$C$23,0,(IF(AND(AG231&gt;=Законод!$G$23,AG231&lt;=Законод!$G$24),AG231-Законод!$F$24,IF('01_Доходи'!AG231&gt;=Законод!$H$23,Законод!$G$25,0)))),IF(B227="Лікар-педіатр",IF(AG231&lt;Законод!$C$19,0,(IF(AND(AG231&gt;=Законод!$G$19,AG231&lt;=Законод!$G$20),AG231-Законод!$F$20,IF('01_Доходи'!AG231&gt;=Законод!$H$19,Законод!$G$21,0)))),IF(B227="Лікар-терапевт",IF(AG231&lt;Законод!$C$27,0,(IF(AND(AG231&gt;=Законод!$G$27,AG231&lt;=Законод!$G$28),AG231-Законод!$F$28,IF('01_Доходи'!AG231&gt;=Законод!$H$27,Законод!$G$29,0)))),0)))</f>
        <v>0</v>
      </c>
      <c r="AH235" s="773"/>
      <c r="AI235" s="176"/>
      <c r="AJ235" s="764"/>
      <c r="AK235" s="767"/>
      <c r="AL235" s="767"/>
      <c r="AM235" s="799"/>
      <c r="AN235" s="544">
        <f>IF(B227="Лікар загальної практики - сімейний лікар",L235*Законод!$G$39,IF(B227="Лікар-педіатр",L235*Законод!$G$30,IF(B227="Лікар-терапевт",L235*Законод!$G$30,0)))</f>
        <v>0</v>
      </c>
      <c r="AO235" s="544">
        <f>IF(B227="Лікар загальної практики - сімейний лікар",S235*Законод!$G$47,IF(B227="Лікар-педіатр",S235*Законод!$G$47,IF(B227="Лікар-терапевт",S235*Законод!$G$47,0)))</f>
        <v>0</v>
      </c>
      <c r="AP235" s="544">
        <f>IF(B227="Лікар загальної практики - сімейний лікар",Z235*Законод!$G$64,IF(B227="Лікар-педіатр",Z235*Законод!$G$64,IF(B227="Лікар-терапевт",Z235*Законод!$G$64,0)))</f>
        <v>0</v>
      </c>
      <c r="AQ235" s="544">
        <f>IF(B227="Лікар загальної практики - сімейний лікар",AG235*Законод!$G$81,IF(B227="Лікар-педіатр",AG235*Законод!$G$81,IF(B227="Лікар-терапевт",AG235*Законод!$G$81,0)))</f>
        <v>0</v>
      </c>
      <c r="AR235" s="185">
        <f t="shared" ref="AR235" si="30">SUM(AN235:AQ235)</f>
        <v>0</v>
      </c>
    </row>
    <row r="236" spans="1:44" s="67" customFormat="1" ht="31.9" customHeight="1" x14ac:dyDescent="0.25">
      <c r="A236" s="172"/>
      <c r="B236" s="781"/>
      <c r="C236" s="784"/>
      <c r="D236" s="787"/>
      <c r="E236" s="790"/>
      <c r="F236" s="186" t="str">
        <f>IF(B227="Лікар-педіатр",Законод!$H$18,IF(B227="Лікар загальної практики - сімейний лікар",Законод!$H$22,IF(B227="Лікар-терапевт",Законод!$H$26,"х")))</f>
        <v>х</v>
      </c>
      <c r="G236" s="750" t="s">
        <v>157</v>
      </c>
      <c r="H236" s="751"/>
      <c r="I236" s="751"/>
      <c r="J236" s="751"/>
      <c r="K236" s="752"/>
      <c r="L236" s="171">
        <f>IF(B227="Лікар загальної практики - сімейний лікар",IF(L231&lt;Законод!$C$23,0,(IF(AND(L231&gt;=Законод!$H$23,L231&lt;=Законод!$H$24),L231-Законод!$G$24,IF('01_Доходи'!L231&gt;=Законод!$I$23,Законод!$H$25,0)))),IF(B227="Лікар-педіатр",IF(L231&lt;Законод!$C$19,0,(IF(AND(L231&gt;=Законод!$H$19,L231&lt;=Законод!$H$20),L231-Законод!$G$20,IF('01_Доходи'!L231&gt;=Законод!$I$19,Законод!$H$21,0)))),IF(B227="Лікар-терапевт",IF(L231&lt;Законод!$C$27,0,(IF(AND(L231&gt;=Законод!$H$27,L231&lt;=Законод!$H$28),L231-Законод!$G$28,IF(L231&gt;=Законод!$I$27,Законод!$H$29,0)))),0)))</f>
        <v>0</v>
      </c>
      <c r="M236" s="770"/>
      <c r="N236" s="750" t="s">
        <v>157</v>
      </c>
      <c r="O236" s="751"/>
      <c r="P236" s="751"/>
      <c r="Q236" s="751"/>
      <c r="R236" s="752"/>
      <c r="S236" s="171">
        <f>IF(B227="Лікар загальної практики - сімейний лікар",IF(S231&lt;Законод!$C$23,0,(IF(AND(S231&gt;=Законод!$H$23,S231&lt;=Законод!$H$24),S231-Законод!$G$24,IF('01_Доходи'!S231&gt;=Законод!$I$23,Законод!$H$25,0)))),IF(B227="Лікар-педіатр",IF(S231&lt;Законод!$C$19,0,(IF(AND(S231&gt;=Законод!$H$19,S231&lt;=Законод!$H$20),S231-Законод!$G$20,IF('01_Доходи'!S231&gt;=Законод!$I$19,Законод!$H$21,0)))),IF(B227="Лікар-терапевт",IF(S231&lt;Законод!$C$27,0,(IF(AND(S231&gt;=Законод!$H$27,S231&lt;=Законод!$H$28),S231-Законод!$G$28,IF(S231&gt;=Законод!$I$27,Законод!$H$29,0)))),0)))</f>
        <v>0</v>
      </c>
      <c r="T236" s="770"/>
      <c r="U236" s="750" t="s">
        <v>157</v>
      </c>
      <c r="V236" s="751"/>
      <c r="W236" s="751"/>
      <c r="X236" s="751"/>
      <c r="Y236" s="752"/>
      <c r="Z236" s="171">
        <f>IF(B227="Лікар загальної практики - сімейний лікар",IF(Z231&lt;Законод!$C$23,0,(IF(AND(Z231&gt;=Законод!$H$23,Z231&lt;=Законод!$H$24),Z231-Законод!$G$24,IF('01_Доходи'!Z231&gt;=Законод!$I$23,Законод!$H$25,0)))),IF(B227="Лікар-педіатр",IF(Z231&lt;Законод!$C$19,0,(IF(AND(Z231&gt;=Законод!$H$19,Z231&lt;=Законод!$H$20),Z231-Законод!$G$20,IF('01_Доходи'!Z231&gt;=Законод!$I$19,Законод!$H$21,0)))),IF(B227="Лікар-терапевт",IF(Z231&lt;Законод!$C$27,0,(IF(AND(Z231&gt;=Законод!$H$27,Z231&lt;=Законод!$H$28),Z231-Законод!$G$28,IF(Z231&gt;=Законод!$I$27,Законод!$H$29,0)))),0)))</f>
        <v>0</v>
      </c>
      <c r="AA236" s="770"/>
      <c r="AB236" s="750" t="s">
        <v>157</v>
      </c>
      <c r="AC236" s="751"/>
      <c r="AD236" s="751"/>
      <c r="AE236" s="751"/>
      <c r="AF236" s="752"/>
      <c r="AG236" s="171">
        <f>IF(B227="Лікар загальної практики - сімейний лікар",IF(AG231&lt;Законод!$C$23,0,(IF(AND(AG231&gt;=Законод!$H$23,AG231&lt;=Законод!$H$24),AG231-Законод!$G$24,IF('01_Доходи'!AG231&gt;=Законод!$I$23,Законод!$H$25,0)))),IF(B227="Лікар-педіатр",IF(AG231&lt;Законод!$C$19,0,(IF(AND(AG231&gt;=Законод!$H$19,AG231&lt;=Законод!$H$20),AG231-Законод!$G$20,IF('01_Доходи'!AG231&gt;=Законод!$I$19,Законод!$H$21,0)))),IF(B227="Лікар-терапевт",IF(AG231&lt;Законод!$C$27,0,(IF(AND(AG231&gt;=Законод!$H$27,AG231&lt;=Законод!$H$28),AG231-Законод!$G$28,IF(AG231&gt;=Законод!$I$27,Законод!$H$29,0)))),0)))</f>
        <v>0</v>
      </c>
      <c r="AH236" s="773"/>
      <c r="AI236" s="176"/>
      <c r="AJ236" s="764"/>
      <c r="AK236" s="767"/>
      <c r="AL236" s="767"/>
      <c r="AM236" s="799"/>
      <c r="AN236" s="544">
        <f>IF(B227="Лікар загальної практики - сімейний лікар",L236*Законод!$H$30,IF(B227="Лікар-педіатр",L236*Законод!$H$30,IF(B227="Лікар-терапевт",L236*Законод!$H$30,0)))</f>
        <v>0</v>
      </c>
      <c r="AO236" s="544">
        <f>IF(B227="Лікар загальної практики - сімейний лікар",S236*Законод!$H$47,IF(B227="Лікар-педіатр",S236*Законод!$H$47,IF(B227="Лікар-терапевт",S236*Законод!$H$47,0)))</f>
        <v>0</v>
      </c>
      <c r="AP236" s="544">
        <f>IF(B227="Лікар загальної практики - сімейний лікар",Z236*Законод!$H$64,IF(B227="Лікар-педіатр",Z236*Законод!$H$64,IF(B227="Лікар-терапевт",Z236*Законод!$H$64,0)))</f>
        <v>0</v>
      </c>
      <c r="AQ236" s="544">
        <f>IF(B227="Лікар загальної практики - сімейний лікар",AG236*Законод!$H$81,IF(B227="Лікар-педіатр",AG236*Законод!$H$81,IF(B227="Лікар-терапевт",AG236*Законод!$H$81,0)))</f>
        <v>0</v>
      </c>
      <c r="AR236" s="185">
        <f>SUM(AN236:AQ236)</f>
        <v>0</v>
      </c>
    </row>
    <row r="237" spans="1:44" s="67" customFormat="1" ht="31.9" customHeight="1" x14ac:dyDescent="0.25">
      <c r="A237" s="172"/>
      <c r="B237" s="781"/>
      <c r="C237" s="784"/>
      <c r="D237" s="787"/>
      <c r="E237" s="790"/>
      <c r="F237" s="186" t="str">
        <f>IF(B227="Лікар-педіатр",Законод!$I$18,IF(B227="Лікар загальної практики - сімейний лікар",Законод!$I$22,IF(B227="Лікар-терапевт",Законод!$I$26,"х")))</f>
        <v>х</v>
      </c>
      <c r="G237" s="750" t="s">
        <v>157</v>
      </c>
      <c r="H237" s="751"/>
      <c r="I237" s="751"/>
      <c r="J237" s="751"/>
      <c r="K237" s="752"/>
      <c r="L237" s="171">
        <f>IF(B227="Лікар загальної практики - сімейний лікар",IF(L231&lt;Законод!$C$23,0,(IF(AND(L231&gt;=Законод!$I$23,L231&lt;=Законод!$I$24),L231-Законод!$H$24,IF('01_Доходи'!L231&gt;=Законод!$I$23,Законод!$I$25,0)))),IF(B227="Лікар-педіатр",IF(L231&lt;Законод!$C$19,0,(IF(AND(L231&gt;=Законод!$I$19,L231&lt;=Законод!$I$20),L231-Законод!$H$20,IF('01_Доходи'!L231&gt;=Законод!$I$19,Законод!$H$21,0)))),IF(B227="Лікар-терапевт",IF(L231&lt;Законод!$C$27,0,(IF(AND(L231&gt;=Законод!$I$27,L231&lt;=Законод!$I$28),L231-Законод!$H$28,IF('01_Доходи'!L231&gt;=Законод!$I$27,Законод!$H$29,0)))),0)))</f>
        <v>0</v>
      </c>
      <c r="M237" s="770"/>
      <c r="N237" s="750" t="s">
        <v>157</v>
      </c>
      <c r="O237" s="751"/>
      <c r="P237" s="751"/>
      <c r="Q237" s="751"/>
      <c r="R237" s="752"/>
      <c r="S237" s="171">
        <f>IF(B227="Лікар загальної практики - сімейний лікар",IF(S231&lt;Законод!$C$23,0,(IF(AND(S231&gt;=Законод!$I$23,S231&lt;=Законод!$I$24),S231-Законод!$H$24,IF('01_Доходи'!S231&gt;=Законод!$I$23,Законод!$I$25,0)))),IF(B227="Лікар-педіатр",IF(S231&lt;Законод!$C$19,0,(IF(AND(S231&gt;=Законод!$I$19,S231&lt;=Законод!$I$20),S231-Законод!$H$20,IF('01_Доходи'!S231&gt;=Законод!$I$19,Законод!$H$21,0)))),IF(B227="Лікар-терапевт",IF(S231&lt;Законод!$C$27,0,(IF(AND(S231&gt;=Законод!$I$27,S231&lt;=Законод!$I$28),S231-Законод!$H$28,IF('01_Доходи'!S231&gt;=Законод!$I$27,Законод!$H$29,0)))),0)))</f>
        <v>0</v>
      </c>
      <c r="T237" s="770"/>
      <c r="U237" s="750" t="s">
        <v>157</v>
      </c>
      <c r="V237" s="751"/>
      <c r="W237" s="751"/>
      <c r="X237" s="751"/>
      <c r="Y237" s="752"/>
      <c r="Z237" s="171">
        <f>IF(B227="Лікар загальної практики - сімейний лікар",IF(Z231&lt;Законод!$C$23,0,(IF(AND(Z231&gt;=Законод!$I$23,Z231&lt;=Законод!$I$24),Z231-Законод!$H$24,IF('01_Доходи'!Z231&gt;=Законод!$I$23,Законод!$I$25,0)))),IF(B227="Лікар-педіатр",IF(Z231&lt;Законод!$C$19,0,(IF(AND(Z231&gt;=Законод!$I$19,Z231&lt;=Законод!$I$20),Z231-Законод!$H$20,IF('01_Доходи'!Z231&gt;=Законод!$I$19,Законод!$H$21,0)))),IF(B227="Лікар-терапевт",IF(Z231&lt;Законод!$C$27,0,(IF(AND(Z231&gt;=Законод!$I$27,Z231&lt;=Законод!$I$28),Z231-Законод!$H$28,IF('01_Доходи'!Z231&gt;=Законод!$I$27,Законод!$H$29,0)))),0)))</f>
        <v>0</v>
      </c>
      <c r="AA237" s="770"/>
      <c r="AB237" s="750" t="s">
        <v>157</v>
      </c>
      <c r="AC237" s="751"/>
      <c r="AD237" s="751"/>
      <c r="AE237" s="751"/>
      <c r="AF237" s="752"/>
      <c r="AG237" s="171">
        <f>IF(B227="Лікар загальної практики - сімейний лікар",IF(AG231&lt;Законод!$C$23,0,(IF(AND(AG231&gt;=Законод!$I$23,AG231&lt;=Законод!$I$24),AG231-Законод!$H$24,IF('01_Доходи'!AG231&gt;=Законод!$I$23,Законод!$I$25,0)))),IF(B227="Лікар-педіатр",IF(AG231&lt;Законод!$C$19,0,(IF(AND(AG231&gt;=Законод!$I$19,AG231&lt;=Законод!$I$20),AG231-Законод!$H$20,IF('01_Доходи'!AG231&gt;=Законод!$I$19,Законод!$H$21,0)))),IF(B227="Лікар-терапевт",IF(AG231&lt;Законод!$C$27,0,(IF(AND(AG231&gt;=Законод!$I$27,AG231&lt;=Законод!$I$28),AG231-Законод!$H$28,IF('01_Доходи'!AG231&gt;=Законод!$I$27,Законод!$H$29,0)))),0)))</f>
        <v>0</v>
      </c>
      <c r="AH237" s="773"/>
      <c r="AI237" s="176"/>
      <c r="AJ237" s="764"/>
      <c r="AK237" s="767"/>
      <c r="AL237" s="767"/>
      <c r="AM237" s="799"/>
      <c r="AN237" s="544">
        <f>IF(B227="Лікар загальної практики - сімейний лікар",L237*Законод!$I$30,IF(B227="Лікар-педіатр",L237*Законод!$I$30,IF(B227="Лікар-терапевт",L237*Законод!$I$30,0)))</f>
        <v>0</v>
      </c>
      <c r="AO237" s="544">
        <f>IF(B227="Лікар загальної практики - сімейний лікар",S237*Законод!$I$47,IF(B227="Лікар-педіатр",S237*Законод!$I$47,IF(B227="Лікар-терапевт",S237*Законод!$I$47,0)))</f>
        <v>0</v>
      </c>
      <c r="AP237" s="544">
        <f>IF(B227="Лікар загальної практики - сімейний лікар",Z237*Законод!$I$64,IF(B227="Лікар-педіатр",Z237*Законод!$I$64,IF(B227="Лікар-терапевт",Z237*Законод!$I$64,0)))</f>
        <v>0</v>
      </c>
      <c r="AQ237" s="544">
        <f>IF(B227="Лікар загальної практики - сімейний лікар",AG237*Законод!$I$81,IF(B227="Лікар-педіатр",AG237*Законод!$I$81,IF(B227="Лікар-терапевт",AG237*Законод!$I$81,0)))</f>
        <v>0</v>
      </c>
      <c r="AR237" s="185">
        <f>SUM(AN237:AQ237)</f>
        <v>0</v>
      </c>
    </row>
    <row r="238" spans="1:44" s="210" customFormat="1" ht="23.45" customHeight="1" thickBot="1" x14ac:dyDescent="0.3">
      <c r="A238" s="187"/>
      <c r="B238" s="782"/>
      <c r="C238" s="785"/>
      <c r="D238" s="788"/>
      <c r="E238" s="791"/>
      <c r="F238" s="660" t="str">
        <f>IF(B227="Лікар-педіатр",Законод!$J$18,IF(B227="Лікар загальної практики - сімейний лікар",Законод!$J$22,IF(B227="Лікар-терапевт",Законод!$J$22,"х")))</f>
        <v>х</v>
      </c>
      <c r="G238" s="747" t="s">
        <v>157</v>
      </c>
      <c r="H238" s="748"/>
      <c r="I238" s="748"/>
      <c r="J238" s="748"/>
      <c r="K238" s="749"/>
      <c r="L238" s="171">
        <f>IF(B227="Лікар загальної практики - сімейний лікар",IF(L231&gt;=Законод!$J$23,'01_Доходи'!L231-('01_Доходи'!L232+'01_Доходи'!L233+'01_Доходи'!L234+'01_Доходи'!L235+'01_Доходи'!L236+'01_Доходи'!L237),0),IF(B227="Лікар-педіатр",IF(L231&gt;=Законод!$J$19,'01_Доходи'!L231-('01_Доходи'!L232+'01_Доходи'!L233+'01_Доходи'!L234+'01_Доходи'!L235+'01_Доходи'!L236+'01_Доходи'!L237),0),IF(B227="Лікар-терапевт",IF('01_Доходи'!L231&gt;=Законод!$J$27,L231-Законод!$I$28,0),0)))</f>
        <v>0</v>
      </c>
      <c r="M238" s="771"/>
      <c r="N238" s="747" t="s">
        <v>157</v>
      </c>
      <c r="O238" s="748"/>
      <c r="P238" s="748"/>
      <c r="Q238" s="748"/>
      <c r="R238" s="749"/>
      <c r="S238" s="171">
        <f>IF(B227="Лікар загальної практики - сімейний лікар",IF(S231&gt;=Законод!$J$23,'01_Доходи'!S231-('01_Доходи'!S232+'01_Доходи'!S233+'01_Доходи'!S234+'01_Доходи'!S235+'01_Доходи'!S236+'01_Доходи'!S237),0),IF(B227="Лікар-педіатр",IF(S231&gt;=Законод!$J$19,'01_Доходи'!S231-('01_Доходи'!S232+'01_Доходи'!S233+'01_Доходи'!S234+'01_Доходи'!S235+'01_Доходи'!S236+'01_Доходи'!S237),0),IF(B227="Лікар-терапевт",IF('01_Доходи'!S231&gt;=Законод!$J$27,S231-Законод!$I$28,0),0)))</f>
        <v>0</v>
      </c>
      <c r="T238" s="771"/>
      <c r="U238" s="747" t="s">
        <v>157</v>
      </c>
      <c r="V238" s="748"/>
      <c r="W238" s="748"/>
      <c r="X238" s="748"/>
      <c r="Y238" s="749"/>
      <c r="Z238" s="171">
        <f>IF(B227="Лікар загальної практики - сімейний лікар",IF(Z231&gt;=Законод!$J$23,'01_Доходи'!Z231-('01_Доходи'!Z232+'01_Доходи'!Z233+'01_Доходи'!Z234+'01_Доходи'!Z235+'01_Доходи'!Z236+'01_Доходи'!Z237),0),IF(B227="Лікар-педіатр",IF(Z231&gt;=Законод!$J$19,'01_Доходи'!Z231-('01_Доходи'!Z232+'01_Доходи'!Z233+'01_Доходи'!Z234+'01_Доходи'!Z235+'01_Доходи'!Z236+'01_Доходи'!Z237),0),IF(B227="Лікар-терапевт",IF('01_Доходи'!Z231&gt;=Законод!$J$27,Z231-Законод!$I$28,0),0)))</f>
        <v>0</v>
      </c>
      <c r="AA238" s="771"/>
      <c r="AB238" s="747" t="s">
        <v>157</v>
      </c>
      <c r="AC238" s="748"/>
      <c r="AD238" s="748"/>
      <c r="AE238" s="748"/>
      <c r="AF238" s="749"/>
      <c r="AG238" s="171">
        <f>IF(B227="Лікар загальної практики - сімейний лікар",IF(AG231&gt;=Законод!$J$23,'01_Доходи'!AG231-('01_Доходи'!AG232+'01_Доходи'!AG233+'01_Доходи'!AG234+'01_Доходи'!AG235+'01_Доходи'!AG236+'01_Доходи'!AG237),0),IF(B227="Лікар-педіатр",IF(AG231&gt;=Законод!$J$19,'01_Доходи'!AG231-('01_Доходи'!AG232+'01_Доходи'!AG233+'01_Доходи'!AG234+'01_Доходи'!AG235+'01_Доходи'!AG236+'01_Доходи'!AG237),0),IF(B227="Лікар-терапевт",IF('01_Доходи'!AG231&gt;=Законод!$J$27,AG231-Законод!$I$28,0),0)))</f>
        <v>0</v>
      </c>
      <c r="AH238" s="774"/>
      <c r="AI238" s="188"/>
      <c r="AJ238" s="765"/>
      <c r="AK238" s="768"/>
      <c r="AL238" s="768"/>
      <c r="AM238" s="800"/>
      <c r="AN238" s="661">
        <f>IF(B227="Лікар загальної практики - сімейний лікар",L238*Законод!$J$30,IF(B227="Лікар-педіатр",L238*Законод!$J$30,IF(B227="Лікар-терапевт",L238*Законод!$J$30,0)))</f>
        <v>0</v>
      </c>
      <c r="AO238" s="661">
        <f>IF(B227="Лікар загальної практики - сімейний лікар",S238*Законод!$J$47,IF(B227="Лікар-педіатр",S238*Законод!$J$47,IF(B227="Лікар-терапевт",S238*Законод!$J$47,0)))</f>
        <v>0</v>
      </c>
      <c r="AP238" s="661">
        <f>IF(B227="Лікар загальної практики - сімейний лікар",S238*Законод!$J$64,IF(B227="Лікар-педіатр",S238*Законод!$J$64,IF(B227="Лікар-терапевт",S238*Законод!$J$64,0)))</f>
        <v>0</v>
      </c>
      <c r="AQ238" s="661">
        <f>IF(B227="Лікар загальної практики - сімейний лікар",AG238*Законод!$J$81,IF(B227="Лікар-педіатр",AG238*Законод!$J$81,IF(B227="Лікар-терапевт",AG238*Законод!$J$81,0)))</f>
        <v>0</v>
      </c>
      <c r="AR238" s="662">
        <f t="shared" ref="AR238" si="31">SUM(AN238:AQ238)</f>
        <v>0</v>
      </c>
    </row>
    <row r="239" spans="1:44" s="166" customFormat="1" ht="27.6" customHeight="1" thickBot="1" x14ac:dyDescent="0.35">
      <c r="A239" s="206"/>
      <c r="B239" s="207"/>
      <c r="C239" s="207"/>
      <c r="D239" s="207"/>
      <c r="E239" s="207"/>
      <c r="F239" s="208"/>
      <c r="G239" s="209"/>
      <c r="H239" s="209"/>
      <c r="I239" s="210"/>
      <c r="J239" s="210"/>
      <c r="K239" s="210"/>
      <c r="L239" s="211"/>
      <c r="M239" s="210"/>
      <c r="N239" s="210"/>
      <c r="O239" s="210"/>
      <c r="P239" s="210"/>
      <c r="Q239" s="210"/>
      <c r="R239" s="210"/>
      <c r="S239" s="211"/>
      <c r="T239" s="210"/>
      <c r="U239" s="210"/>
      <c r="V239" s="210"/>
      <c r="W239" s="210"/>
      <c r="X239" s="210"/>
      <c r="Y239" s="210"/>
      <c r="Z239" s="211"/>
      <c r="AA239" s="210"/>
      <c r="AB239" s="210"/>
      <c r="AC239" s="210"/>
      <c r="AD239" s="210"/>
      <c r="AE239" s="210"/>
      <c r="AF239" s="210"/>
      <c r="AG239" s="211"/>
      <c r="AH239" s="210"/>
      <c r="AI239" s="210"/>
      <c r="AJ239" s="210"/>
      <c r="AK239" s="210"/>
      <c r="AL239" s="210"/>
      <c r="AM239" s="212"/>
      <c r="AN239" s="210"/>
      <c r="AO239" s="210"/>
      <c r="AP239" s="210"/>
      <c r="AQ239" s="210"/>
      <c r="AR239" s="213"/>
    </row>
    <row r="240" spans="1:44" s="67" customFormat="1" ht="28.15" customHeight="1" x14ac:dyDescent="0.25">
      <c r="A240" s="169">
        <f>A227+1</f>
        <v>17</v>
      </c>
      <c r="B240" s="780"/>
      <c r="C240" s="783"/>
      <c r="D240" s="786"/>
      <c r="E240" s="789"/>
      <c r="F240" s="170" t="s">
        <v>431</v>
      </c>
      <c r="G240" s="171">
        <f>IFERROR(IF(B240="Лікар-педіатр",G242/L242*L240,IF(B240="Лікар-терапевт","х",IF(B240="Лікар загальної практики - сімейний лікар",G242/L242*L240,0))),0)</f>
        <v>0</v>
      </c>
      <c r="H240" s="171">
        <f>IFERROR(IF(B240="Лікар-педіатр",H242/L242*L240,IF(B240="Лікар-терапевт","х",IF(B240="Лікар загальної практики - сімейний лікар",H242/L242*L240,0))),0)</f>
        <v>0</v>
      </c>
      <c r="I240" s="171">
        <f>IFERROR(IF(B240="Лікар-педіатр","x",IF(B240="Лікар-терапевт",I242/L242*L240,IF(B240="Лікар загальної практики - сімейний лікар",I242/L242*L240,0))),0)</f>
        <v>0</v>
      </c>
      <c r="J240" s="171">
        <f>IFERROR(IF(B240="Лікар-педіатр","x",IF(B240="Лікар-терапевт",J242/L242*L240,IF(B240="Лікар загальної практики - сімейний лікар",J242/L242*L240,0))),0)</f>
        <v>0</v>
      </c>
      <c r="K240" s="171">
        <f>IFERROR(IF(B240="Лікар-педіатр","x",IF(B240="Лікар-терапевт",K243*L240,IF(B240="Лікар загальної практики - сімейний лікар",K243*L240,0))),0)</f>
        <v>0</v>
      </c>
      <c r="L240" s="472"/>
      <c r="M240" s="769"/>
      <c r="N240" s="171">
        <f>IFERROR(IF(B240="Лікар-педіатр",N242/S242*S240,IF(B240="Лікар-терапевт","х",IF(B240="Лікар загальної практики - сімейний лікар",N242/S242*S240,0))),0)</f>
        <v>0</v>
      </c>
      <c r="O240" s="171">
        <f>IFERROR(IF(B240="Лікар-педіатр",O242/S242*S240,IF(B240="Лікар-терапевт","х",IF(B240="Лікар загальної практики - сімейний лікар",O242/S242*S240,0))),0)</f>
        <v>0</v>
      </c>
      <c r="P240" s="171">
        <f>IFERROR(IF(B240="Лікар-педіатр","x",IF(B240="Лікар-терапевт",P242/S242*S240,IF(B240="Лікар загальної практики - сімейний лікар",P242/S242*S240,0))),0)</f>
        <v>0</v>
      </c>
      <c r="Q240" s="171">
        <f>IFERROR(IF(B240="Лікар-педіатр","x",IF(B240="Лікар-терапевт",Q242/S242*S240,IF(B240="Лікар загальної практики - сімейний лікар",Q242/S242*S240,0))),0)</f>
        <v>0</v>
      </c>
      <c r="R240" s="171">
        <f>IFERROR(IF(B240="Лікар-педіатр","x",IF(B240="Лікар-терапевт",R243*S240,IF(B240="Лікар загальної практики - сімейний лікар",R243*S240,0))),0)</f>
        <v>0</v>
      </c>
      <c r="S240" s="472"/>
      <c r="T240" s="769"/>
      <c r="U240" s="171">
        <f>IFERROR(IF(B240="Лікар-педіатр",U242/Z242*Z240,IF(B240="Лікар-терапевт","х",IF(B240="Лікар загальної практики - сімейний лікар",U242/Z242*Z240,0))),0)</f>
        <v>0</v>
      </c>
      <c r="V240" s="171">
        <f>IFERROR(IF(B240="Лікар-педіатр",V242/Z242*Z240,IF(B240="Лікар-терапевт","х",IF(B240="Лікар загальної практики - сімейний лікар",V242/Z242*Z240,0))),0)</f>
        <v>0</v>
      </c>
      <c r="W240" s="171">
        <f>IFERROR(IF(B240="Лікар-педіатр","x",IF(B240="Лікар-терапевт",W242/Z242*Z240,IF(B240="Лікар загальної практики - сімейний лікар",W242/Z242*Z240,0))),0)</f>
        <v>0</v>
      </c>
      <c r="X240" s="171">
        <f>IFERROR(IF(B240="Лікар-педіатр","x",IF(B240="Лікар-терапевт",X242/Z242*Z240,IF(B240="Лікар загальної практики - сімейний лікар",X242/Z242*Z240,0))),0)</f>
        <v>0</v>
      </c>
      <c r="Y240" s="171">
        <f>IFERROR(IF(B240="Лікар-педіатр","x",IF(B240="Лікар-терапевт",Y243*Z240,IF(B240="Лікар загальної практики - сімейний лікар",Y243*Z240,0))),0)</f>
        <v>0</v>
      </c>
      <c r="Z240" s="472"/>
      <c r="AA240" s="769"/>
      <c r="AB240" s="171">
        <f>IFERROR(IF(B240="Лікар-педіатр",AB242/AG242*AG240,IF(B240="Лікар-терапевт","х",IF(B240="Лікар загальної практики - сімейний лікар",AB242/AG242*AG240,0))),0)</f>
        <v>0</v>
      </c>
      <c r="AC240" s="171">
        <f>IFERROR(IF(B240="Лікар-педіатр",AC242/AG242*AG240,IF(B240="Лікар-терапевт","х",IF(B240="Лікар загальної практики - сімейний лікар",AC242/AG242*AG240,0))),0)</f>
        <v>0</v>
      </c>
      <c r="AD240" s="171">
        <f>IFERROR(IF(B240="Лікар-педіатр","x",IF(B240="Лікар-терапевт",AD242/AG242*AG240,IF(B240="Лікар загальної практики - сімейний лікар",AD242/AG242*AG240,0))),0)</f>
        <v>0</v>
      </c>
      <c r="AE240" s="171">
        <f>IFERROR(IF(B240="Лікар-педіатр","x",IF(B240="Лікар-терапевт",AE242/AG242*AG240,IF(B240="Лікар загальної практики - сімейний лікар",AE242/AG242*AG240,0))),0)</f>
        <v>0</v>
      </c>
      <c r="AF240" s="171">
        <f>IFERROR(IF(B240="Лікар-педіатр","x",IF(B240="Лікар-терапевт",AF243*AG240,IF(B240="Лікар загальної практики - сімейний лікар",AF243*AG240,0))),0)</f>
        <v>0</v>
      </c>
      <c r="AG240" s="472"/>
      <c r="AH240" s="772"/>
      <c r="AI240" s="461">
        <f>A240</f>
        <v>17</v>
      </c>
      <c r="AJ240" s="763">
        <f>B240</f>
        <v>0</v>
      </c>
      <c r="AK240" s="766">
        <f>C240</f>
        <v>0</v>
      </c>
      <c r="AL240" s="766">
        <f>D240</f>
        <v>0</v>
      </c>
      <c r="AM240" s="753" t="s">
        <v>566</v>
      </c>
      <c r="AN240" s="792">
        <f>SUM(AN245:AN251)</f>
        <v>0</v>
      </c>
      <c r="AO240" s="792">
        <f>SUM(AO245:AO251)</f>
        <v>0</v>
      </c>
      <c r="AP240" s="792">
        <f>SUM(AP245:AP251)</f>
        <v>0</v>
      </c>
      <c r="AQ240" s="792">
        <f>SUM(AQ245:AQ251)</f>
        <v>0</v>
      </c>
      <c r="AR240" s="795">
        <f>SUM(AN240:AQ244)</f>
        <v>0</v>
      </c>
    </row>
    <row r="241" spans="1:44" s="103" customFormat="1" ht="31.15" customHeight="1" x14ac:dyDescent="0.25">
      <c r="A241" s="172"/>
      <c r="B241" s="781"/>
      <c r="C241" s="784"/>
      <c r="D241" s="787"/>
      <c r="E241" s="790"/>
      <c r="F241" s="170" t="s">
        <v>432</v>
      </c>
      <c r="G241" s="171">
        <f>IFERROR(IF(B240="Лікар-педіатр",G243*L241,IF(B240="Лікар-терапевт","х",IF(B240="Лікар загальної практики - сімейний лікар",G243*L241,0))),0)</f>
        <v>0</v>
      </c>
      <c r="H241" s="171">
        <f>IFERROR(IF(B240="Лікар-педіатр",H243*L241,IF(B240="Лікар-терапевт","х",IF(B240="Лікар загальної практики - сімейний лікар",H243*L241,0))),0)</f>
        <v>0</v>
      </c>
      <c r="I241" s="171">
        <f>IFERROR(IF(B240="Лікар-педіатр","x",IF(B240="Лікар-терапевт",I243*L241,IF(B240="Лікар загальної практики - сімейний лікар",I243*L241,0))),0)</f>
        <v>0</v>
      </c>
      <c r="J241" s="171">
        <f>IFERROR(IF(B240="Лікар-педіатр","x",IF(B240="Лікар-терапевт",J243*L241,IF(B240="Лікар загальної практики - сімейний лікар",J243*L241,0))),0)</f>
        <v>0</v>
      </c>
      <c r="K241" s="171">
        <f>IFERROR(IF(B240="Лікар-педіатр","x",IF(B240="Лікар-терапевт",K243*L241,IF(B240="Лікар загальної практики - сімейний лікар",K243*L241,0))),0)</f>
        <v>0</v>
      </c>
      <c r="L241" s="472"/>
      <c r="M241" s="770"/>
      <c r="N241" s="171">
        <f>IFERROR(IF(B240="Лікар-педіатр",N243*S241,IF(B240="Лікар-терапевт","х",IF(B240="Лікар загальної практики - сімейний лікар",N243*S241,0))),0)</f>
        <v>0</v>
      </c>
      <c r="O241" s="171">
        <f>IFERROR(IF(B240="Лікар-педіатр",O243*S241,IF(B240="Лікар-терапевт","х",IF(B240="Лікар загальної практики - сімейний лікар",O243*S241,0))),0)</f>
        <v>0</v>
      </c>
      <c r="P241" s="171">
        <f>IFERROR(IF(B240="Лікар-педіатр","x",IF(B240="Лікар-терапевт",P243*S241,IF(B240="Лікар загальної практики - сімейний лікар",P243*S241,0))),0)</f>
        <v>0</v>
      </c>
      <c r="Q241" s="171">
        <f>IFERROR(IF(B240="Лікар-педіатр","x",IF(B240="Лікар-терапевт",Q243*S241,IF(B240="Лікар загальної практики - сімейний лікар",Q243*S241,0))),0)</f>
        <v>0</v>
      </c>
      <c r="R241" s="171">
        <f>IFERROR(IF(B240="Лікар-педіатр","x",IF(B240="Лікар-терапевт",R243*S241,IF(B240="Лікар загальної практики - сімейний лікар",R243*S241,0))),0)</f>
        <v>0</v>
      </c>
      <c r="S241" s="472"/>
      <c r="T241" s="770"/>
      <c r="U241" s="171">
        <f>IFERROR(IF(B240="Лікар-педіатр",U243*Z241,IF(B240="Лікар-терапевт","х",IF(B240="Лікар загальної практики - сімейний лікар",U243*Z241,0))),0)</f>
        <v>0</v>
      </c>
      <c r="V241" s="171">
        <f>IFERROR(IF(B240="Лікар-педіатр",V243*Z241,IF(B240="Лікар-терапевт","х",IF(B240="Лікар загальної практики - сімейний лікар",V243*Z241,0))),0)</f>
        <v>0</v>
      </c>
      <c r="W241" s="171">
        <f>IFERROR(IF(B240="Лікар-педіатр","x",IF(B240="Лікар-терапевт",W243*Z241,IF(B240="Лікар загальної практики - сімейний лікар",W243*Z241,0))),0)</f>
        <v>0</v>
      </c>
      <c r="X241" s="171">
        <f>IFERROR(IF(B240="Лікар-педіатр","x",IF(B240="Лікар-терапевт",X243*Z241,IF(B240="Лікар загальної практики - сімейний лікар",X243*Z241,0))),0)</f>
        <v>0</v>
      </c>
      <c r="Y241" s="171">
        <f>IFERROR(IF(B240="Лікар-педіатр","x",IF(B240="Лікар-терапевт",Y243*Z241,IF(B240="Лікар загальної практики - сімейний лікар",Y243*Z241,0))),0)</f>
        <v>0</v>
      </c>
      <c r="Z241" s="472"/>
      <c r="AA241" s="770"/>
      <c r="AB241" s="171">
        <f>IFERROR(IF(B240="Лікар-педіатр",AB243*AG241,IF(B240="Лікар-терапевт","х",IF(B240="Лікар загальної практики - сімейний лікар",AB243*AG241,0))),0)</f>
        <v>0</v>
      </c>
      <c r="AC241" s="171">
        <f>IFERROR(IF(B240="Лікар-педіатр",AC243*AG241,IF(B240="Лікар-терапевт","х",IF(B240="Лікар загальної практики - сімейний лікар",AC243*AG241,0))),0)</f>
        <v>0</v>
      </c>
      <c r="AD241" s="171">
        <f>IFERROR(IF(B240="Лікар-педіатр","x",IF(B240="Лікар-терапевт",AD243*AG241,IF(B240="Лікар загальної практики - сімейний лікар",AD243*AG241,0))),0)</f>
        <v>0</v>
      </c>
      <c r="AE241" s="171">
        <f>IFERROR(IF(B240="Лікар-педіатр","x",IF(B240="Лікар-терапевт",AE243*AG241,IF(B240="Лікар загальної практики - сімейний лікар",AE243*AG241,0))),0)</f>
        <v>0</v>
      </c>
      <c r="AF241" s="171">
        <f>IFERROR(IF(B240="Лікар-педіатр","x",IF(B240="Лікар-терапевт",AF243*AG241,IF(B240="Лікар загальної практики - сімейний лікар",AF243*AG241,0))),0)</f>
        <v>0</v>
      </c>
      <c r="AG241" s="472"/>
      <c r="AH241" s="773"/>
      <c r="AI241" s="173"/>
      <c r="AJ241" s="764"/>
      <c r="AK241" s="767"/>
      <c r="AL241" s="767"/>
      <c r="AM241" s="754"/>
      <c r="AN241" s="793"/>
      <c r="AO241" s="793"/>
      <c r="AP241" s="793"/>
      <c r="AQ241" s="793"/>
      <c r="AR241" s="796"/>
    </row>
    <row r="242" spans="1:44" s="67" customFormat="1" ht="31.9" customHeight="1" x14ac:dyDescent="0.25">
      <c r="A242" s="205"/>
      <c r="B242" s="781"/>
      <c r="C242" s="784"/>
      <c r="D242" s="787"/>
      <c r="E242" s="790"/>
      <c r="F242" s="170" t="s">
        <v>433</v>
      </c>
      <c r="G242" s="174">
        <f>IF(B240="Лікар загальної практики - сімейний лікар"," ",IF(B240="Лікар-педіатр"," ",IF(B240="Лікар-терапевт","х",0)))</f>
        <v>0</v>
      </c>
      <c r="H242" s="174">
        <f>IF(B240="Лікар загальної практики - сімейний лікар"," ",IF(B240="Лікар-педіатр"," ",IF(B240="Лікар-терапевт","х",0)))</f>
        <v>0</v>
      </c>
      <c r="I242" s="174">
        <f>IF(B240="Лікар загальної практики - сімейний лікар"," ",IF(B240="Лікар-педіатр","х",IF(B240="Лікар-терапевт"," ",0)))</f>
        <v>0</v>
      </c>
      <c r="J242" s="174">
        <f>IF(B240="Лікар загальної практики - сімейний лікар"," ",IF(B240="Лікар-педіатр","х",IF(B240="Лікар-терапевт"," ",0)))</f>
        <v>0</v>
      </c>
      <c r="K242" s="174">
        <f>IF(B240="Лікар загальної практики - сімейний лікар"," ",IF(B240="Лікар-педіатр","х",IF(B240="Лікар-терапевт"," ",0)))</f>
        <v>0</v>
      </c>
      <c r="L242" s="175">
        <f>SUM(G242:K242)</f>
        <v>0</v>
      </c>
      <c r="M242" s="770"/>
      <c r="N242" s="174">
        <f>IF(B240="Лікар загальної практики - сімейний лікар"," ",IF(B240="Лікар-педіатр"," ",IF(B240="Лікар-терапевт","х",0)))</f>
        <v>0</v>
      </c>
      <c r="O242" s="174">
        <f>IF(B240="Лікар загальної практики - сімейний лікар"," ",IF(B240="Лікар-педіатр"," ",IF(B240="Лікар-терапевт","х",0)))</f>
        <v>0</v>
      </c>
      <c r="P242" s="174">
        <f>IF(B240="Лікар загальної практики - сімейний лікар"," ",IF(B240="Лікар-педіатр","х",IF(B240="Лікар-терапевт"," ",0)))</f>
        <v>0</v>
      </c>
      <c r="Q242" s="174">
        <f>IF(B240="Лікар загальної практики - сімейний лікар"," ",IF(B240="Лікар-педіатр","х",IF(B240="Лікар-терапевт"," ",0)))</f>
        <v>0</v>
      </c>
      <c r="R242" s="174">
        <f>IF(B240="Лікар загальної практики - сімейний лікар"," ",IF(B240="Лікар-педіатр","х",IF(B240="Лікар-терапевт"," ",0)))</f>
        <v>0</v>
      </c>
      <c r="S242" s="175">
        <f>SUM(N242:R242)</f>
        <v>0</v>
      </c>
      <c r="T242" s="770"/>
      <c r="U242" s="174">
        <f>IF(B240="Лікар загальної практики - сімейний лікар"," ",IF(B240="Лікар-педіатр"," ",IF(B240="Лікар-терапевт","х",0)))</f>
        <v>0</v>
      </c>
      <c r="V242" s="174">
        <f>IF(B240="Лікар загальної практики - сімейний лікар"," ",IF(B240="Лікар-педіатр"," ",IF(B240="Лікар-терапевт","х",0)))</f>
        <v>0</v>
      </c>
      <c r="W242" s="174">
        <f>IF(B240="Лікар загальної практики - сімейний лікар"," ",IF(B240="Лікар-педіатр","х",IF(B240="Лікар-терапевт"," ",0)))</f>
        <v>0</v>
      </c>
      <c r="X242" s="174">
        <f>IF(B240="Лікар загальної практики - сімейний лікар"," ",IF(B240="Лікар-педіатр","х",IF(B240="Лікар-терапевт"," ",0)))</f>
        <v>0</v>
      </c>
      <c r="Y242" s="174">
        <f>IF(B240="Лікар загальної практики - сімейний лікар"," ",IF(B240="Лікар-педіатр","х",IF(B240="Лікар-терапевт"," ",0)))</f>
        <v>0</v>
      </c>
      <c r="Z242" s="175">
        <f>SUM(U242:Y242)</f>
        <v>0</v>
      </c>
      <c r="AA242" s="770"/>
      <c r="AB242" s="174">
        <f>IF(B240="Лікар загальної практики - сімейний лікар"," ",IF(B240="Лікар-педіатр"," ",IF(B240="Лікар-терапевт","х",0)))</f>
        <v>0</v>
      </c>
      <c r="AC242" s="174">
        <f>IF(B240="Лікар загальної практики - сімейний лікар"," ",IF(B240="Лікар-педіатр"," ",IF(B240="Лікар-терапевт","х",0)))</f>
        <v>0</v>
      </c>
      <c r="AD242" s="174">
        <f>IF(B240="Лікар загальної практики - сімейний лікар"," ",IF(B240="Лікар-педіатр","х",IF(B240="Лікар-терапевт"," ",0)))</f>
        <v>0</v>
      </c>
      <c r="AE242" s="174">
        <f>IF(B240="Лікар загальної практики - сімейний лікар"," ",IF(B240="Лікар-педіатр","х",IF(B240="Лікар-терапевт"," ",0)))</f>
        <v>0</v>
      </c>
      <c r="AF242" s="174">
        <f>IF(B240="Лікар загальної практики - сімейний лікар"," ",IF(B240="Лікар-педіатр","х",IF(B240="Лікар-терапевт"," ",0)))</f>
        <v>0</v>
      </c>
      <c r="AG242" s="175">
        <f>SUM(AB242:AF242)</f>
        <v>0</v>
      </c>
      <c r="AH242" s="773"/>
      <c r="AI242" s="176"/>
      <c r="AJ242" s="764"/>
      <c r="AK242" s="767"/>
      <c r="AL242" s="767"/>
      <c r="AM242" s="754"/>
      <c r="AN242" s="793"/>
      <c r="AO242" s="793"/>
      <c r="AP242" s="793"/>
      <c r="AQ242" s="793"/>
      <c r="AR242" s="796"/>
    </row>
    <row r="243" spans="1:44" s="67" customFormat="1" ht="45" customHeight="1" thickBot="1" x14ac:dyDescent="0.3">
      <c r="A243" s="172"/>
      <c r="B243" s="781"/>
      <c r="C243" s="784"/>
      <c r="D243" s="787"/>
      <c r="E243" s="790"/>
      <c r="F243" s="177" t="s">
        <v>160</v>
      </c>
      <c r="G243" s="178">
        <f>IFERROR(IF(B240="Лікар-педіатр",G242/L242,IF(B240="Лікар-терапевт","х",IF(B240="Лікар загальної практики - сімейний лікар",G242/L242,0))),0)</f>
        <v>0</v>
      </c>
      <c r="H243" s="178">
        <f>IFERROR(IF(B240="Лікар-педіатр",H242/L242,IF(B240="Лікар-терапевт","х",IF(B240="Лікар загальної практики - сімейний лікар",H242/L242,0))),0)</f>
        <v>0</v>
      </c>
      <c r="I243" s="178">
        <f>IFERROR(IF(B240="Лікар-педіатр","x",IF(B240="Лікар-терапевт",I242/L242,IF(B240="Лікар загальної практики - сімейний лікар",I242/L242,0))),0)</f>
        <v>0</v>
      </c>
      <c r="J243" s="178">
        <f>IFERROR(IF(B240="Лікар-педіатр","x",IF(B240="Лікар-терапевт",J242/L242,IF(B240="Лікар загальної практики - сімейний лікар",J242/L242,0))),0)</f>
        <v>0</v>
      </c>
      <c r="K243" s="178">
        <f>IFERROR(IF(B240="Лікар-педіатр","x",IF(B240="Лікар-терапевт",K242/L242,IF(B240="Лікар загальної практики - сімейний лікар",K242/L242,0))),0)</f>
        <v>0</v>
      </c>
      <c r="L243" s="178">
        <f>SUM(G243:K243)</f>
        <v>0</v>
      </c>
      <c r="M243" s="770"/>
      <c r="N243" s="178">
        <f>IFERROR(IF(B240="Лікар-педіатр",N242/S242,IF(B240="Лікар-терапевт","х",IF(B240="Лікар загальної практики - сімейний лікар",N242/S242,0))),0)</f>
        <v>0</v>
      </c>
      <c r="O243" s="178">
        <f>IFERROR(IF(B240="Лікар-педіатр",O242/S242,IF(B240="Лікар-терапевт","х",IF(B240="Лікар загальної практики - сімейний лікар",O242/S242,0))),0)</f>
        <v>0</v>
      </c>
      <c r="P243" s="178">
        <f>IFERROR(IF(B240="Лікар-педіатр","x",IF(B240="Лікар-терапевт",P242/S242,IF(B240="Лікар загальної практики - сімейний лікар",P242/S242,0))),0)</f>
        <v>0</v>
      </c>
      <c r="Q243" s="178">
        <f>IFERROR(IF(B240="Лікар-педіатр","x",IF(B240="Лікар-терапевт",Q242/S242,IF(B240="Лікар загальної практики - сімейний лікар",Q242/S242,0))),0)</f>
        <v>0</v>
      </c>
      <c r="R243" s="178">
        <f>IFERROR(IF(B240="Лікар-педіатр","x",IF(B240="Лікар-терапевт",R242/S242,IF(B240="Лікар загальної практики - сімейний лікар",R242/S242,0))),0)</f>
        <v>0</v>
      </c>
      <c r="S243" s="178">
        <f>SUM(N243:R243)</f>
        <v>0</v>
      </c>
      <c r="T243" s="770"/>
      <c r="U243" s="178">
        <f>IFERROR(IF(B240="Лікар-педіатр",U242/Z242,IF(B240="Лікар-терапевт","х",IF(B240="Лікар загальної практики - сімейний лікар",U242/Z242,0))),0)</f>
        <v>0</v>
      </c>
      <c r="V243" s="178">
        <f>IFERROR(IF(B240="Лікар-педіатр",V242/Z242,IF(B240="Лікар-терапевт","х",IF(B240="Лікар загальної практики - сімейний лікар",V242/Z242,0))),0)</f>
        <v>0</v>
      </c>
      <c r="W243" s="178">
        <f>IFERROR(IF(B240="Лікар-педіатр","x",IF(B240="Лікар-терапевт",W242/Z242,IF(B240="Лікар загальної практики - сімейний лікар",W242/Z242,0))),0)</f>
        <v>0</v>
      </c>
      <c r="X243" s="178">
        <f>IFERROR(IF(B240="Лікар-педіатр","x",IF(B240="Лікар-терапевт",X242/Z242,IF(B240="Лікар загальної практики - сімейний лікар",X242/Z242,0))),0)</f>
        <v>0</v>
      </c>
      <c r="Y243" s="178">
        <f>IFERROR(IF(B240="Лікар-педіатр","x",IF(B240="Лікар-терапевт",Y242/Z242,IF(B240="Лікар загальної практики - сімейний лікар",Y242/Z242,0))),0)</f>
        <v>0</v>
      </c>
      <c r="Z243" s="178">
        <f>SUM(U243:Y243)</f>
        <v>0</v>
      </c>
      <c r="AA243" s="770"/>
      <c r="AB243" s="178">
        <f>IFERROR(IF(B240="Лікар-педіатр",AB242/AG242,IF(B240="Лікар-терапевт","х",IF(B240="Лікар загальної практики - сімейний лікар",AB242/AG242,0))),0)</f>
        <v>0</v>
      </c>
      <c r="AC243" s="178">
        <f>IFERROR(IF(B240="Лікар-педіатр",AC242/AG242,IF(B240="Лікар-терапевт","х",IF(B240="Лікар загальної практики - сімейний лікар",AC242/AG242,0))),0)</f>
        <v>0</v>
      </c>
      <c r="AD243" s="178">
        <f>IFERROR(IF(B240="Лікар-педіатр","x",IF(B240="Лікар-терапевт",AD242/AG242,IF(B240="Лікар загальної практики - сімейний лікар",AD242/AG242,0))),0)</f>
        <v>0</v>
      </c>
      <c r="AE243" s="178">
        <f>IFERROR(IF(B240="Лікар-педіатр","x",IF(B240="Лікар-терапевт",AE242/AG242,IF(B240="Лікар загальної практики - сімейний лікар",AE242/AG242,0))),0)</f>
        <v>0</v>
      </c>
      <c r="AF243" s="178">
        <f>IFERROR(IF(B240="Лікар-педіатр","x",IF(B240="Лікар-терапевт",AF242/AG242,IF(B240="Лікар загальної практики - сімейний лікар",AF242/AG242,0))),0)</f>
        <v>0</v>
      </c>
      <c r="AG243" s="178">
        <f>SUM(AB243:AF243)</f>
        <v>0</v>
      </c>
      <c r="AH243" s="773"/>
      <c r="AI243" s="176"/>
      <c r="AJ243" s="764"/>
      <c r="AK243" s="767"/>
      <c r="AL243" s="767"/>
      <c r="AM243" s="754"/>
      <c r="AN243" s="793"/>
      <c r="AO243" s="793"/>
      <c r="AP243" s="793"/>
      <c r="AQ243" s="793"/>
      <c r="AR243" s="796"/>
    </row>
    <row r="244" spans="1:44" s="67" customFormat="1" ht="32.25" thickBot="1" x14ac:dyDescent="0.3">
      <c r="A244" s="172"/>
      <c r="B244" s="781"/>
      <c r="C244" s="784"/>
      <c r="D244" s="787"/>
      <c r="E244" s="790"/>
      <c r="F244" s="179" t="s">
        <v>434</v>
      </c>
      <c r="G244" s="180">
        <f>IF(B240="Лікар загальної практики - сімейний лікар",AVERAGE(G240:G242),IF(B240="Лікар-педіатр",AVERAGE(G240:G242),IF(B240="Лікар-терапевт","х",0)))</f>
        <v>0</v>
      </c>
      <c r="H244" s="180">
        <f>IF(B240="Лікар загальної практики - сімейний лікар",AVERAGE(H240:H242),IF(B240="Лікар-педіатр",AVERAGE(H240:H242),IF(B240="Лікар-терапевт","х",0)))</f>
        <v>0</v>
      </c>
      <c r="I244" s="180">
        <f>IF(B240="Лікар загальної практики - сімейний лікар",AVERAGE(I240:I242),IF(B240="Лікар-педіатр","x",IF(B240="Лікар-терапевт",AVERAGE(I240:I242),0)))</f>
        <v>0</v>
      </c>
      <c r="J244" s="180">
        <f>IF(B240="Лікар загальної практики - сімейний лікар",AVERAGE(J240:J242),IF(B240="Лікар-педіатр","x",IF(B240="Лікар-терапевт",AVERAGE(J240:J242),0)))</f>
        <v>0</v>
      </c>
      <c r="K244" s="180">
        <f>IF(B240="Лікар загальної практики - сімейний лікар",AVERAGE(K240:K242),IF(B240="Лікар-педіатр","x",IF(B240="Лікар-терапевт",AVERAGE(K240:K242),0)))</f>
        <v>0</v>
      </c>
      <c r="L244" s="181">
        <f>SUM(G244:K244)</f>
        <v>0</v>
      </c>
      <c r="M244" s="770"/>
      <c r="N244" s="543">
        <f>IF(B240="Лікар загальної практики - сімейний лікар",AVERAGE(N240:N242),IF(B240="Лікар-педіатр",AVERAGE(N240:N242),IF(B240="Лікар-терапевт","х",0)))</f>
        <v>0</v>
      </c>
      <c r="O244" s="180">
        <f>IF(B240="Лікар загальної практики - сімейний лікар",AVERAGE(O240:O242),IF(B240="Лікар-педіатр",AVERAGE(O240:O242),IF(B240="Лікар-терапевт","х",0)))</f>
        <v>0</v>
      </c>
      <c r="P244" s="180">
        <f>IF(B240="Лікар загальної практики - сімейний лікар",AVERAGE(P240:P242),IF(B240="Лікар-педіатр","x",IF(B240="Лікар-терапевт",AVERAGE(P240:P242),0)))</f>
        <v>0</v>
      </c>
      <c r="Q244" s="180">
        <f>IF(B240="Лікар загальної практики - сімейний лікар",AVERAGE(Q240:Q242),IF(B240="Лікар-педіатр","x",IF(B240="Лікар-терапевт",AVERAGE(Q240:Q242),0)))</f>
        <v>0</v>
      </c>
      <c r="R244" s="180">
        <f>IF(B240="Лікар загальної практики - сімейний лікар",AVERAGE(R240:R242),IF(B240="Лікар-педіатр","x",IF(B240="Лікар-терапевт",AVERAGE(R240:R242),0)))</f>
        <v>0</v>
      </c>
      <c r="S244" s="181">
        <f>SUM(N244:R244)</f>
        <v>0</v>
      </c>
      <c r="T244" s="770"/>
      <c r="U244" s="543">
        <f>IF(B240="Лікар загальної практики - сімейний лікар",AVERAGE(U240:U242),IF(B240="Лікар-педіатр",AVERAGE(U240:U242),IF(B240="Лікар-терапевт","х",0)))</f>
        <v>0</v>
      </c>
      <c r="V244" s="180">
        <f>IF(B240="Лікар загальної практики - сімейний лікар",AVERAGE(V240:V242),IF(B240="Лікар-педіатр",AVERAGE(V240:V242),IF(B240="Лікар-терапевт","х",0)))</f>
        <v>0</v>
      </c>
      <c r="W244" s="180">
        <f>IF(B240="Лікар загальної практики - сімейний лікар",AVERAGE(W240:W242),IF(B240="Лікар-педіатр","x",IF(B240="Лікар-терапевт",AVERAGE(W240:W242),0)))</f>
        <v>0</v>
      </c>
      <c r="X244" s="180">
        <f>IF(B240="Лікар загальної практики - сімейний лікар",AVERAGE(X240:X242),IF(B240="Лікар-педіатр","x",IF(B240="Лікар-терапевт",AVERAGE(X240:X242),0)))</f>
        <v>0</v>
      </c>
      <c r="Y244" s="180">
        <f>IF(B240="Лікар загальної практики - сімейний лікар",AVERAGE(Y240:Y242),IF(B240="Лікар-педіатр","x",IF(B240="Лікар-терапевт",AVERAGE(Y240:Y242),0)))</f>
        <v>0</v>
      </c>
      <c r="Z244" s="181">
        <f>SUM(U244:Y244)</f>
        <v>0</v>
      </c>
      <c r="AA244" s="770"/>
      <c r="AB244" s="543">
        <f>IF(B240="Лікар загальної практики - сімейний лікар",AVERAGE(AB240:AB242),IF(B240="Лікар-педіатр",AVERAGE(AB240:AB242),IF(B240="Лікар-терапевт","х",0)))</f>
        <v>0</v>
      </c>
      <c r="AC244" s="180">
        <f>IF(B240="Лікар загальної практики - сімейний лікар",AVERAGE(AC240:AC242),IF(B240="Лікар-педіатр",AVERAGE(AC240:AC242),IF(B240="Лікар-терапевт","х",0)))</f>
        <v>0</v>
      </c>
      <c r="AD244" s="180">
        <f>IF(B240="Лікар загальної практики - сімейний лікар",AVERAGE(AD240:AD242),IF(B240="Лікар-педіатр","x",IF(B240="Лікар-терапевт",AVERAGE(AD240:AD242),0)))</f>
        <v>0</v>
      </c>
      <c r="AE244" s="180">
        <f>IF(B240="Лікар загальної практики - сімейний лікар",AVERAGE(AE240:AE242),IF(B240="Лікар-педіатр","x",IF(B240="Лікар-терапевт",AVERAGE(AE240:AE242),0)))</f>
        <v>0</v>
      </c>
      <c r="AF244" s="180">
        <f>IF(B240="Лікар загальної практики - сімейний лікар",AVERAGE(AF240:AF242),IF(B240="Лікар-педіатр","x",IF(B240="Лікар-терапевт",AVERAGE(AF240:AF242),0)))</f>
        <v>0</v>
      </c>
      <c r="AG244" s="181">
        <f>SUM(AB244:AF244)</f>
        <v>0</v>
      </c>
      <c r="AH244" s="773"/>
      <c r="AI244" s="176"/>
      <c r="AJ244" s="764"/>
      <c r="AK244" s="767"/>
      <c r="AL244" s="767"/>
      <c r="AM244" s="755"/>
      <c r="AN244" s="794"/>
      <c r="AO244" s="794"/>
      <c r="AP244" s="794"/>
      <c r="AQ244" s="794"/>
      <c r="AR244" s="797"/>
    </row>
    <row r="245" spans="1:44" s="67" customFormat="1" ht="31.9" customHeight="1" x14ac:dyDescent="0.25">
      <c r="A245" s="172"/>
      <c r="B245" s="781"/>
      <c r="C245" s="784"/>
      <c r="D245" s="787"/>
      <c r="E245" s="790"/>
      <c r="F245" s="182" t="str">
        <f>IF(B240="Лікар-педіатр",Законод!$C$18,IF(B240="Лікар загальної практики - сімейний лікар",Законод!$C$22,IF(B240="Лікар-терапевт",Законод!$C$26,"х")))</f>
        <v>х</v>
      </c>
      <c r="G245" s="183">
        <f>IF(B240="Лікар загальної практики - сімейний лікар",IF(L244&lt;=Законод!$C$23,G244,Законод!$C$23*'01_Доходи'!G243),IF(B240="Лікар-педіатр",IF(L244&lt;=Законод!$C$19,G244,Законод!$C$19*'01_Доходи'!G243),IF(B240="Лікар-терапевт","x",0)))</f>
        <v>0</v>
      </c>
      <c r="H245" s="183">
        <f>IF(B240="Лікар загальної практики - сімейний лікар",IF(L244&lt;=Законод!$C$23,H244,Законод!$C$23*'01_Доходи'!H243),IF(B240="Лікар-педіатр",IF(L244&lt;=Законод!$C$19,H244,Законод!$C$19*'01_Доходи'!H243),IF(B240="Лікар-терапевт","x",0)))</f>
        <v>0</v>
      </c>
      <c r="I245" s="183">
        <f>IF(B240="Лікар загальної практики - сімейний лікар",IF(L244&lt;=Законод!$C$23,I244,Законод!$C$23*'01_Доходи'!I243),IF(B240="Лікар-педіатр",IF(L244&lt;=Законод!$C$27,I244,Законод!$C$27*'01_Доходи'!I243),IF(B240="Лікар-терапевт","x",0)))</f>
        <v>0</v>
      </c>
      <c r="J245" s="183">
        <f>IF(B240="Лікар загальної практики - сімейний лікар",IF(L244&lt;=Законод!$C$23,J244,Законод!$C$23*'01_Доходи'!J243),IF(B240="Лікар-педіатр",IF(L244&lt;=Законод!$C$27,J244,Законод!$C$27*'01_Доходи'!J243),IF(B240="Лікар-терапевт","x",0)))</f>
        <v>0</v>
      </c>
      <c r="K245" s="183">
        <f>IF(B240="Лікар загальної практики - сімейний лікар",IF(L244&lt;=Законод!$C$23,K244,Законод!$C$23*'01_Доходи'!K243),IF(B240="Лікар-педіатр",IF(L244&lt;=Законод!$C$27,K244,Законод!$C$27*'01_Доходи'!K243),IF(B240="Лікар-терапевт","x",0)))</f>
        <v>0</v>
      </c>
      <c r="L245" s="184">
        <f>SUM(G245:K245)</f>
        <v>0</v>
      </c>
      <c r="M245" s="770"/>
      <c r="N245" s="183">
        <f>IF(B240="Лікар загальної практики - сімейний лікар",IF(L244&lt;=Законод!$C$23,N244,Законод!$C$23*'01_Доходи'!N243),IF(B240="Лікар-педіатр",IF(L244&lt;=Законод!$C$19,N244,Законод!$C$19*'01_Доходи'!N243),IF(B240="Лікар-терапевт","x",0)))</f>
        <v>0</v>
      </c>
      <c r="O245" s="183">
        <f>IF(B240="Лікар загальної практики - сімейний лікар",IF(L244&lt;=Законод!$C$23,O244,Законод!$C$23*'01_Доходи'!O243),IF(B240="Лікар-педіатр",IF(L244&lt;=Законод!$C$19,O244,Законод!$C$19*'01_Доходи'!O243),IF(B240="Лікар-терапевт","x",0)))</f>
        <v>0</v>
      </c>
      <c r="P245" s="183">
        <f>IF(B240="Лікар загальної практики - сімейний лікар",IF(L244&lt;=Законод!$C$23,P244,Законод!$C$23*'01_Доходи'!P243),IF(B240="Лікар-педіатр",IF(L244&lt;=Законод!$C$27,P244,Законод!$C$27*'01_Доходи'!P243),IF(B240="Лікар-терапевт","x",0)))</f>
        <v>0</v>
      </c>
      <c r="Q245" s="183">
        <f>IF(B240="Лікар загальної практики - сімейний лікар",IF(L244&lt;=Законод!$C$23,Q244,Законод!$C$23*'01_Доходи'!Q243),IF(B240="Лікар-педіатр",IF(L244&lt;=Законод!$C$27,Q244,Законод!$C$27*'01_Доходи'!Q243),IF(B240="Лікар-терапевт","x",0)))</f>
        <v>0</v>
      </c>
      <c r="R245" s="183">
        <f>IF(B240="Лікар загальної практики - сімейний лікар",IF(L244&lt;=Законод!$C$23,R244,Законод!$C$23*'01_Доходи'!R243),IF(B240="Лікар-педіатр",IF(L244&lt;=Законод!$C$27,R244,Законод!$C$27*'01_Доходи'!R243),IF(B240="Лікар-терапевт","x",0)))</f>
        <v>0</v>
      </c>
      <c r="S245" s="184">
        <f>SUM(N245:R245)</f>
        <v>0</v>
      </c>
      <c r="T245" s="770"/>
      <c r="U245" s="183">
        <f>IF(B240="Лікар загальної практики - сімейний лікар",IF(L244&lt;=Законод!$C$23,U244,Законод!$C$23*'01_Доходи'!U243),IF(B240="Лікар-педіатр",IF(L244&lt;=Законод!$C$19,U244,Законод!$C$19*'01_Доходи'!U243),IF(B240="Лікар-терапевт","x",0)))</f>
        <v>0</v>
      </c>
      <c r="V245" s="183">
        <f>IF(B240="Лікар загальної практики - сімейний лікар",IF(L244&lt;=Законод!$C$23,V244,Законод!$C$23*'01_Доходи'!V243),IF(B240="Лікар-педіатр",IF(L244&lt;=Законод!$C$19,V244,Законод!$C$19*'01_Доходи'!V243),IF(B240="Лікар-терапевт","x",0)))</f>
        <v>0</v>
      </c>
      <c r="W245" s="183">
        <f>IF(B240="Лікар загальної практики - сімейний лікар",IF(L244&lt;=Законод!$C$23,W244,Законод!$C$23*'01_Доходи'!W243),IF(B240="Лікар-педіатр",IF(L244&lt;=Законод!$C$27,W244,Законод!$C$27*'01_Доходи'!W243),IF(B240="Лікар-терапевт","x",0)))</f>
        <v>0</v>
      </c>
      <c r="X245" s="183">
        <f>IF(B240="Лікар загальної практики - сімейний лікар",IF(L244&lt;=Законод!$C$23,X244,Законод!$C$23*'01_Доходи'!X243),IF(B240="Лікар-педіатр",IF(L244&lt;=Законод!$C$27,X244,Законод!$C$27*'01_Доходи'!X243),IF(B240="Лікар-терапевт","x",0)))</f>
        <v>0</v>
      </c>
      <c r="Y245" s="183">
        <f>IF(B240="Лікар загальної практики - сімейний лікар",IF(L244&lt;=Законод!$C$23,Y244,Законод!$C$23*'01_Доходи'!H243),IF(Y240="Лікар-педіатр",IF(L244&lt;=Законод!$C$27,Y244,Законод!$C$27*'01_Доходи'!Y243),IF(B240="Лікар-терапевт","x",0)))</f>
        <v>0</v>
      </c>
      <c r="Z245" s="184">
        <f>SUM(U245:Y245)</f>
        <v>0</v>
      </c>
      <c r="AA245" s="770"/>
      <c r="AB245" s="183">
        <f>IF(B240="Лікар загальної практики - сімейний лікар",IF(L244&lt;=Законод!$C$23,AB244,Законод!$C$23*'01_Доходи'!AB243),IF(B240="Лікар-педіатр",IF(L244&lt;=Законод!$C$19,AB244,Законод!$C$19*'01_Доходи'!AB243),IF(B240="Лікар-терапевт","x",0)))</f>
        <v>0</v>
      </c>
      <c r="AC245" s="183">
        <f>IF(B240="Лікар загальної практики - сімейний лікар",IF(L244&lt;=Законод!$C$23,AC244,Законод!$C$23*'01_Доходи'!AC243),IF(B240="Лікар-педіатр",IF(L244&lt;=Законод!$C$19,AC244,Законод!$C$19*'01_Доходи'!AC243),IF(B240="Лікар-терапевт","x",0)))</f>
        <v>0</v>
      </c>
      <c r="AD245" s="183">
        <f>IF(B240="Лікар загальної практики - сімейний лікар",IF(L244&lt;=Законод!$C$23,AD244,Законод!$C$23*'01_Доходи'!AD243),IF(B240="Лікар-педіатр",IF(L244&lt;=Законод!$C$27,AD244,Законод!$C$27*'01_Доходи'!AD243),IF(B240="Лікар-терапевт","x",0)))</f>
        <v>0</v>
      </c>
      <c r="AE245" s="183">
        <f>IF(B240="Лікар загальної практики - сімейний лікар",IF(L244&lt;=Законод!$C$23,AE244,Законод!$C$23*'01_Доходи'!AE243),IF(B240="Лікар-педіатр",IF(L244&lt;=Законод!$C$27,AE244,Законод!$C$27*'01_Доходи'!AE243),IF(B240="Лікар-терапевт","x",0)))</f>
        <v>0</v>
      </c>
      <c r="AF245" s="183">
        <f>IF(B240="Лікар загальної практики - сімейний лікар",IF(L244&lt;=Законод!$C$23,AF244,Законод!$C$23*'01_Доходи'!AF243),IF(B240="Лікар-педіатр",IF(L244&lt;=Законод!$C$27,AF244,Законод!$C$27*'01_Доходи'!AF243),IF(B240="Лікар-терапевт","x",0)))</f>
        <v>0</v>
      </c>
      <c r="AG245" s="184">
        <f>SUM(AB245:AF245)</f>
        <v>0</v>
      </c>
      <c r="AH245" s="773"/>
      <c r="AI245" s="176"/>
      <c r="AJ245" s="764"/>
      <c r="AK245" s="767"/>
      <c r="AL245" s="767"/>
      <c r="AM245" s="268" t="s">
        <v>175</v>
      </c>
      <c r="AN245" s="544">
        <f>IF(B240="Лікар загальної практики - сімейний лікар",G245*Законод!$J$10+'01_Доходи'!H245*Законод!$K$10+'01_Доходи'!I245*Законод!$L$10+'01_Доходи'!J245*Законод!$M$10+'01_Доходи'!K245*Законод!$N$10,IF(B240="Лікар-педіатр",G245*Законод!$J$10+'01_Доходи'!H245*Законод!$K$10,IF(B240="Лікар-терапевт",'01_Доходи'!I245*Законод!$L$10+'01_Доходи'!J245*Законод!$M$10+'01_Доходи'!K245*Законод!$N$10,0)))</f>
        <v>0</v>
      </c>
      <c r="AO245" s="544">
        <f>IF(B240="Лікар загальної практики - сімейний лікар",N245*Законод!$J$11+'01_Доходи'!O245*Законод!$K$11+'01_Доходи'!P245*Законод!$L$11+'01_Доходи'!Q245*Законод!$M$11+'01_Доходи'!R245*Законод!$N$11,IF(B240="Лікар-педіатр",N245*Законод!$J$11+'01_Доходи'!O245*Законод!$K$11,IF(B240="Лікар-терапевт",'01_Доходи'!P245*Законод!$L$11+'01_Доходи'!Q245*Законод!$M$11+'01_Доходи'!R245*Законод!$N$11,0)))</f>
        <v>0</v>
      </c>
      <c r="AP245" s="544">
        <f>IF(B240="Лікар загальної практики - сімейний лікар",U245*Законод!$J$12+'01_Доходи'!V245*Законод!$K$12+'01_Доходи'!W245*Законод!$L$12+'01_Доходи'!X245*Законод!$M$12+'01_Доходи'!Y245*Законод!$N$12,IF(B240="Лікар-педіатр",U245*Законод!$J$12+'01_Доходи'!V245*Законод!$K$12,IF(B240="Лікар-терапевт",'01_Доходи'!W245*Законод!$L$12+'01_Доходи'!X245*Законод!$M$12+'01_Доходи'!Y245*Законод!$N$12,0)))</f>
        <v>0</v>
      </c>
      <c r="AQ245" s="544">
        <f>IF(B240="Лікар загальної практики - сімейний лікар",AB245*Законод!$J$13+'01_Доходи'!AC245*Законод!$K$13+'01_Доходи'!AD245*Законод!$L$13+'01_Доходи'!AE245*Законод!$M$13+'01_Доходи'!AF245*Законод!$N$13,IF(B240="Лікар-педіатр",AB245*Законод!$J$13+'01_Доходи'!AC245*Законод!$K$13,IF(B240="Лікар-терапевт",'01_Доходи'!AD245*Законод!$L$13+'01_Доходи'!AE245*Законод!$M$13+'01_Доходи'!AF245*Законод!$N$13,0)))</f>
        <v>0</v>
      </c>
      <c r="AR245" s="185">
        <f>SUM(AN245:AQ245)</f>
        <v>0</v>
      </c>
    </row>
    <row r="246" spans="1:44" s="67" customFormat="1" ht="31.9" customHeight="1" x14ac:dyDescent="0.25">
      <c r="A246" s="172"/>
      <c r="B246" s="781"/>
      <c r="C246" s="784"/>
      <c r="D246" s="787"/>
      <c r="E246" s="790"/>
      <c r="F246" s="186" t="str">
        <f>IF(B240="Лікар-педіатр",Законод!$E$18,IF(B240="Лікар загальної практики - сімейний лікар",Законод!$E$22,IF(B240="Лікар-терапевт",Законод!$E$26,"х")))</f>
        <v>х</v>
      </c>
      <c r="G246" s="750" t="s">
        <v>157</v>
      </c>
      <c r="H246" s="751"/>
      <c r="I246" s="751"/>
      <c r="J246" s="751"/>
      <c r="K246" s="752"/>
      <c r="L246" s="171">
        <f>IF(B240="Лікар загальної практики - сімейний лікар",IF(L244&lt;Законод!$C$23,0,(IF(AND(L244&gt;=Законод!$E$23,L244&lt;=Законод!$E$24),L244-Законод!$C$23,IF('01_Доходи'!L244&gt;=Законод!$F$23,Законод!$E$25,0)))),IF(B240="Лікар-педіатр",IF(L244&lt;Законод!$C$19,0,(IF(AND(L244&gt;=Законод!$E$19,L244&lt;=Законод!$E$20),L244-Законод!$C$19,IF('01_Доходи'!L244&gt;=Законод!$F$19,Законод!$E$21,0)))),IF(B240="Лікар-терапевт",IF(L244&lt;Законод!$C$27,0,(IF(AND(L244&gt;=Законод!$E$27,L244&lt;=Законод!$E$28),L244-Законод!$C$27,IF('01_Доходи'!L244&gt;=Законод!$F$27,Законод!$E$29,0)))),0)))</f>
        <v>0</v>
      </c>
      <c r="M246" s="770"/>
      <c r="N246" s="750" t="s">
        <v>157</v>
      </c>
      <c r="O246" s="751"/>
      <c r="P246" s="751"/>
      <c r="Q246" s="751"/>
      <c r="R246" s="752"/>
      <c r="S246" s="171">
        <f>IF(B240="Лікар загальної практики - сімейний лікар",IF(S244&lt;Законод!$C$23,0,(IF(AND(S244&gt;=Законод!$E$23,S244&lt;=Законод!$E$24),S244-Законод!$C$23,IF('01_Доходи'!S244&gt;=Законод!$F$23,Законод!$E$25,0)))),IF(B240="Лікар-педіатр",IF(S244&lt;Законод!$C$19,0,(IF(AND(S244&gt;=Законод!$E$19,S244&lt;=Законод!$E$20),S244-Законод!$C$19,IF('01_Доходи'!S244&gt;=Законод!$F$19,Законод!$E$21,0)))),IF(B240="Лікар-терапевт",IF(S244&lt;Законод!$C$27,0,(IF(AND(S244&gt;=Законод!$E$27,S244&lt;=Законод!$E$28),S244-Законод!$C$27,IF('01_Доходи'!S244&gt;=Законод!$F$27,Законод!$E$29,0)))),0)))</f>
        <v>0</v>
      </c>
      <c r="T246" s="770"/>
      <c r="U246" s="750" t="s">
        <v>157</v>
      </c>
      <c r="V246" s="751"/>
      <c r="W246" s="751"/>
      <c r="X246" s="751"/>
      <c r="Y246" s="752"/>
      <c r="Z246" s="171">
        <f>IF(B240="Лікар загальної практики - сімейний лікар",IF(Z244&lt;Законод!$C$23,0,(IF(AND(Z244&gt;=Законод!$E$23,Z244&lt;=Законод!$E$24),Z244-Законод!$C$23,IF('01_Доходи'!Z244&gt;=Законод!$F$23,Законод!$E$25,0)))),IF(B240="Лікар-педіатр",IF(Z244&lt;Законод!$C$19,0,(IF(AND(Z244&gt;=Законод!$E$19,Z244&lt;=Законод!$E$20),Z244-Законод!$C$19,IF('01_Доходи'!Z244&gt;=Законод!$F$19,Законод!$E$21,0)))),IF(B240="Лікар-терапевт",IF(Z244&lt;Законод!$C$27,0,(IF(AND(Z244&gt;=Законод!$E$27,Z244&lt;=Законод!$E$28),Z244-Законод!$C$27,IF('01_Доходи'!Z244&gt;=Законод!$F$27,Законод!$E$29,0)))),0)))</f>
        <v>0</v>
      </c>
      <c r="AA246" s="770"/>
      <c r="AB246" s="750" t="s">
        <v>157</v>
      </c>
      <c r="AC246" s="751"/>
      <c r="AD246" s="751"/>
      <c r="AE246" s="751"/>
      <c r="AF246" s="752"/>
      <c r="AG246" s="171">
        <f>IF(B240="Лікар загальної практики - сімейний лікар",IF(S244&lt;Законод!$C$23,0,(IF(AND(AG244&gt;=Законод!$E$23,AG244&lt;=Законод!$E$24),AG244-Законод!$C$23,IF('01_Доходи'!AG244&gt;=Законод!$F$23,Законод!$E$25,0)))),IF(B240="Лікар-педіатр",IF(AG244&lt;Законод!$C$19,0,(IF(AND(AG244&gt;=Законод!$E$19,AG244&lt;=Законод!$E$20),AG244-Законод!$C$19,IF('01_Доходи'!AG244&gt;=Законод!$F$19,Законод!$E$21,0)))),IF(B240="Лікар-терапевт",IF(AG244&lt;Законод!$C$27,0,(IF(AND(AG244&gt;=Законод!$E$27,AG244&lt;=Законод!$E$28),AG244-Законод!$C$27,IF('01_Доходи'!AG244&gt;=Законод!$F$27,Законод!$E$29,0)))),0)))</f>
        <v>0</v>
      </c>
      <c r="AH246" s="773"/>
      <c r="AI246" s="176"/>
      <c r="AJ246" s="764"/>
      <c r="AK246" s="767"/>
      <c r="AL246" s="767"/>
      <c r="AM246" s="798" t="s">
        <v>176</v>
      </c>
      <c r="AN246" s="544">
        <f>IF(B240="Лікар загальної практики - сімейний лікар",L246*Законод!$E$30,IF(B240="Лікар-педіатр",L246*Законод!$E$30,IF(B240="Лікар-терапевт",L246*Законод!$E$30,0)))</f>
        <v>0</v>
      </c>
      <c r="AO246" s="544">
        <f>IF(B240="Лікар загальної практики - сімейний лікар",S246*Законод!$E$47,IF(B240="Лікар-педіатр",S246*Законод!$E$47,IF(B240="Лікар-терапевт",S246*Законод!$E$47,0)))</f>
        <v>0</v>
      </c>
      <c r="AP246" s="544">
        <f>IF(B240="Лікар загальної практики - сімейний лікар",Z246*Законод!$E$64,IF(B240="Лікар-педіатр",Z246*Законод!$E$64,IF(B240="Лікар-терапевт",Z246*Законод!$E$64,0)))</f>
        <v>0</v>
      </c>
      <c r="AQ246" s="544">
        <f>IF(B240="Лікар загальної практики - сімейний лікар",AG246*Законод!$E$81,IF(B240="Лікар-педіатр",AG246*Законод!$E$81,IF(B240="Лікар-терапевт",AG246*Законод!$E$81,0)))</f>
        <v>0</v>
      </c>
      <c r="AR246" s="185">
        <f>SUM(AN246:AQ246)</f>
        <v>0</v>
      </c>
    </row>
    <row r="247" spans="1:44" s="210" customFormat="1" ht="23.45" customHeight="1" x14ac:dyDescent="0.25">
      <c r="A247" s="172"/>
      <c r="B247" s="781"/>
      <c r="C247" s="784"/>
      <c r="D247" s="787"/>
      <c r="E247" s="790"/>
      <c r="F247" s="186" t="str">
        <f>IF(B240="Лікар-педіатр",Законод!$F$18,IF(B240="Лікар загальної практики - сімейний лікар",Законод!$F$22,IF(B240="Лікар-терапевт",Законод!$F$26,"х")))</f>
        <v>х</v>
      </c>
      <c r="G247" s="750" t="s">
        <v>157</v>
      </c>
      <c r="H247" s="751"/>
      <c r="I247" s="751"/>
      <c r="J247" s="751"/>
      <c r="K247" s="752"/>
      <c r="L247" s="171">
        <f>IF(B240="Лікар загальної практики - сімейний лікар",IF(L244&lt;Законод!$C$23,0,(IF(AND(L244&gt;=Законод!$F$23,L244&lt;=Законод!$F$24),L244-Законод!$E$24,IF('01_Доходи'!L244&gt;=Законод!$G$23,Законод!$F$25,0)))),IF(B240="Лікар-педіатр",IF(L244&lt;Законод!$C$19,0,(IF(AND(L244&gt;=Законод!$F$19,L244&lt;=Законод!$F$20),L244-Законод!$E$20,IF('01_Доходи'!L244&gt;=Законод!$G$19,Законод!$F$21,0)))),IF(B240="Лікар-терапевт",IF(L244&lt;Законод!$C$27,0,(IF(AND(L244&gt;=Законод!$F$27,L244&lt;=Законод!$F$28),L244-Законод!$E$28,IF('01_Доходи'!L244&gt;=Законод!$G$27,Законод!$F$29,0)))),0)))</f>
        <v>0</v>
      </c>
      <c r="M247" s="770"/>
      <c r="N247" s="750" t="s">
        <v>157</v>
      </c>
      <c r="O247" s="751"/>
      <c r="P247" s="751"/>
      <c r="Q247" s="751"/>
      <c r="R247" s="752"/>
      <c r="S247" s="171">
        <f>IF(B240="Лікар загальної практики - сімейний лікар",IF(S244&lt;Законод!$C$23,0,(IF(AND(S244&gt;=Законод!$F$23,S244&lt;=Законод!$F$24),S244-Законод!$E$24,IF('01_Доходи'!S244&gt;=Законод!$G$23,Законод!$F$25,0)))),IF(B240="Лікар-педіатр",IF(S244&lt;Законод!$C$19,0,(IF(AND(S244&gt;=Законод!$F$19,S244&lt;=Законод!$F$20),S244-Законод!$E$20,IF('01_Доходи'!S244&gt;=Законод!$G$19,Законод!$F$21,0)))),IF(B240="Лікар-терапевт",IF(S244&lt;Законод!$C$27,0,(IF(AND(S244&gt;=Законод!$F$27,S244&lt;=Законод!$F$28),S244-Законод!$E$28,IF('01_Доходи'!S244&gt;=Законод!$G$27,Законод!$F$29,0)))),0)))</f>
        <v>0</v>
      </c>
      <c r="T247" s="770"/>
      <c r="U247" s="750" t="s">
        <v>157</v>
      </c>
      <c r="V247" s="751"/>
      <c r="W247" s="751"/>
      <c r="X247" s="751"/>
      <c r="Y247" s="752"/>
      <c r="Z247" s="171">
        <f>IF(B240="Лікар загальної практики - сімейний лікар",IF(Z244&lt;Законод!$C$23,0,(IF(AND(Z244&gt;=Законод!$F$23,Z244&lt;=Законод!$F$24),Z244-Законод!$E$24,IF('01_Доходи'!Z244&gt;=Законод!$G$23,Законод!$F$25,0)))),IF(B240="Лікар-педіатр",IF(Z244&lt;Законод!$C$19,0,(IF(AND(Z244&gt;=Законод!$F$19,Z244&lt;=Законод!$F$20),Z244-Законод!$E$20,IF('01_Доходи'!Z244&gt;=Законод!$G$19,Законод!$F$21,0)))),IF(B240="Лікар-терапевт",IF(Z244&lt;Законод!$C$27,0,(IF(AND(Z244&gt;=Законод!$F$27,Z244&lt;=Законод!$F$28),Z244-Законод!$E$28,IF('01_Доходи'!Z244&gt;=Законод!$G$27,Законод!$F$29,0)))),0)))</f>
        <v>0</v>
      </c>
      <c r="AA247" s="770"/>
      <c r="AB247" s="750" t="s">
        <v>157</v>
      </c>
      <c r="AC247" s="751"/>
      <c r="AD247" s="751"/>
      <c r="AE247" s="751"/>
      <c r="AF247" s="752"/>
      <c r="AG247" s="171">
        <f>IF(B240="Лікар загальної практики - сімейний лікар",IF(AG244&lt;Законод!$C$23,0,(IF(AND(AG244&gt;=Законод!$F$23,AG244&lt;=Законод!$F$24),AG244-Законод!$E$24,IF('01_Доходи'!AG244&gt;=Законод!$G$23,Законод!$F$25,0)))),IF(B240="Лікар-педіатр",IF(AG244&lt;Законод!$C$19,0,(IF(AND(AG244&gt;=Законод!$F$19,AG244&lt;=Законод!$F$20),AG244-Законод!$E$20,IF('01_Доходи'!AG244&gt;=Законод!$G$19,Законод!$F$21,0)))),IF(B240="Лікар-терапевт",IF(AG244&lt;Законод!$C$27,0,(IF(AND(AG244&gt;=Законод!$F$27,AG244&lt;=Законод!$F$28),AG244-Законод!$E$28,IF('01_Доходи'!AG244&gt;=Законод!$G$27,Законод!$F$29,0)))),0)))</f>
        <v>0</v>
      </c>
      <c r="AH247" s="773"/>
      <c r="AI247" s="176"/>
      <c r="AJ247" s="764"/>
      <c r="AK247" s="767"/>
      <c r="AL247" s="767"/>
      <c r="AM247" s="799"/>
      <c r="AN247" s="544">
        <f>IF(B240="Лікар загальної практики - сімейний лікар",L247*Законод!$F$30,IF(B240="Лікар-педіатр",L247*Законод!$F$30,IF(B240="Лікар-терапевт",L247*Законод!$F$30,0)))</f>
        <v>0</v>
      </c>
      <c r="AO247" s="544">
        <f>IF(B240="Лікар загальної практики - сімейний лікар",S247*Законод!$F$47,IF(B240="Лікар-педіатр",S247*Законод!$F$47,IF(B240="Лікар-терапевт",S247*Законод!$F$47,0)))</f>
        <v>0</v>
      </c>
      <c r="AP247" s="544">
        <f>IF(B240="Лікар загальної практики - сімейний лікар",Z247*Законод!$F$64,IF(B240="Лікар-педіатр",Z247*Законод!$F$64,IF(B240="Лікар-терапевт",Z247*Законод!$F$64,0)))</f>
        <v>0</v>
      </c>
      <c r="AQ247" s="544">
        <f>IF(B240="Лікар загальної практики - сімейний лікар",AG247*Законод!$F$81,IF(B240="Лікар-педіатр",AG247*Законод!$F$81,IF(B240="Лікар-терапевт",AG247*Законод!$F$81,0)))</f>
        <v>0</v>
      </c>
      <c r="AR247" s="185">
        <f>SUM(AN247:AQ247)</f>
        <v>0</v>
      </c>
    </row>
    <row r="248" spans="1:44" s="166" customFormat="1" ht="27.6" customHeight="1" x14ac:dyDescent="0.3">
      <c r="A248" s="172"/>
      <c r="B248" s="781"/>
      <c r="C248" s="784"/>
      <c r="D248" s="787"/>
      <c r="E248" s="790"/>
      <c r="F248" s="186" t="str">
        <f>IF(B240="Лікар-педіатр",Законод!$G$18,IF(B240="Лікар загальної практики - сімейний лікар",Законод!$G$22,IF(B240="Лікар-терапевт",Законод!$G$26,"х")))</f>
        <v>х</v>
      </c>
      <c r="G248" s="750" t="s">
        <v>157</v>
      </c>
      <c r="H248" s="751"/>
      <c r="I248" s="751"/>
      <c r="J248" s="751"/>
      <c r="K248" s="752"/>
      <c r="L248" s="171">
        <f>IF(B240="Лікар загальної практики - сімейний лікар",IF(L244&lt;Законод!$C$23,0,(IF(AND(L244&gt;=Законод!$G$23,L244&lt;=Законод!$G$24),L244-Законод!$F$24,IF('01_Доходи'!L244&gt;=Законод!$H$23,Законод!$G$25,0)))),IF(B240="Лікар-педіатр",IF(L244&lt;Законод!$C$19,0,(IF(AND(L244&gt;=Законод!$G$19,L244&lt;=Законод!$G$20),L244-Законод!$F$20,IF('01_Доходи'!L244&gt;=Законод!$H$19,Законод!$G$21,0)))),IF(B240="Лікар-терапевт",IF(L244&lt;Законод!$C$27,0,(IF(AND(L244&gt;=Законод!$G$27,L244&lt;=Законод!$G$28),L244-Законод!$F$28,IF('01_Доходи'!L244&gt;=Законод!$H$27,Законод!$G$29,0)))),0)))</f>
        <v>0</v>
      </c>
      <c r="M248" s="770"/>
      <c r="N248" s="750" t="s">
        <v>157</v>
      </c>
      <c r="O248" s="751"/>
      <c r="P248" s="751"/>
      <c r="Q248" s="751"/>
      <c r="R248" s="752"/>
      <c r="S248" s="171">
        <f>IF(B240="Лікар загальної практики - сімейний лікар",IF(S244&lt;Законод!$C$23,0,(IF(AND(S244&gt;=Законод!$G$23,S244&lt;=Законод!$G$24),S244-Законод!$F$24,IF('01_Доходи'!S244&gt;=Законод!$H$23,Законод!$G$25,0)))),IF(B240="Лікар-педіатр",IF(S244&lt;Законод!$C$19,0,(IF(AND(S244&gt;=Законод!$G$19,S244&lt;=Законод!$G$20),S244-Законод!$F$20,IF('01_Доходи'!S244&gt;=Законод!$H$19,Законод!$G$21,0)))),IF(B240="Лікар-терапевт",IF(S244&lt;Законод!$C$27,0,(IF(AND(S244&gt;=Законод!$G$27,S244&lt;=Законод!$G$28),S244-Законод!$F$28,IF('01_Доходи'!S244&gt;=Законод!$H$27,Законод!$G$29,0)))),0)))</f>
        <v>0</v>
      </c>
      <c r="T248" s="770"/>
      <c r="U248" s="750" t="s">
        <v>157</v>
      </c>
      <c r="V248" s="751"/>
      <c r="W248" s="751"/>
      <c r="X248" s="751"/>
      <c r="Y248" s="752"/>
      <c r="Z248" s="171">
        <f>IF(B240="Лікар загальної практики - сімейний лікар",IF(Z244&lt;Законод!$C$23,0,(IF(AND(Z244&gt;=Законод!$G$23,Z244&lt;=Законод!$G$24),Z244-Законод!$F$24,IF('01_Доходи'!Z244&gt;=Законод!$H$23,Законод!$G$25,0)))),IF(B240="Лікар-педіатр",IF(Z244&lt;Законод!$C$19,0,(IF(AND(Z244&gt;=Законод!$G$19,Z244&lt;=Законод!$G$20),Z244-Законод!$F$20,IF('01_Доходи'!Z244&gt;=Законод!$H$19,Законод!$G$21,0)))),IF(B240="Лікар-терапевт",IF(Z244&lt;Законод!$C$27,0,(IF(AND(Z244&gt;=Законод!$G$27,Z244&lt;=Законод!$G$28),Z244-Законод!$F$28,IF('01_Доходи'!Z244&gt;=Законод!$H$27,Законод!$G$29,0)))),0)))</f>
        <v>0</v>
      </c>
      <c r="AA248" s="770"/>
      <c r="AB248" s="750" t="s">
        <v>157</v>
      </c>
      <c r="AC248" s="751"/>
      <c r="AD248" s="751"/>
      <c r="AE248" s="751"/>
      <c r="AF248" s="752"/>
      <c r="AG248" s="171">
        <f>IF(B240="Лікар загальної практики - сімейний лікар",IF(AG244&lt;Законод!$C$23,0,(IF(AND(AG244&gt;=Законод!$G$23,AG244&lt;=Законод!$G$24),AG244-Законод!$F$24,IF('01_Доходи'!AG244&gt;=Законод!$H$23,Законод!$G$25,0)))),IF(B240="Лікар-педіатр",IF(AG244&lt;Законод!$C$19,0,(IF(AND(AG244&gt;=Законод!$G$19,AG244&lt;=Законод!$G$20),AG244-Законод!$F$20,IF('01_Доходи'!AG244&gt;=Законод!$H$19,Законод!$G$21,0)))),IF(B240="Лікар-терапевт",IF(AG244&lt;Законод!$C$27,0,(IF(AND(AG244&gt;=Законод!$G$27,AG244&lt;=Законод!$G$28),AG244-Законод!$F$28,IF('01_Доходи'!AG244&gt;=Законод!$H$27,Законод!$G$29,0)))),0)))</f>
        <v>0</v>
      </c>
      <c r="AH248" s="773"/>
      <c r="AI248" s="176"/>
      <c r="AJ248" s="764"/>
      <c r="AK248" s="767"/>
      <c r="AL248" s="767"/>
      <c r="AM248" s="799"/>
      <c r="AN248" s="544">
        <f>IF(B240="Лікар загальної практики - сімейний лікар",L248*Законод!$G$39,IF(B240="Лікар-педіатр",L248*Законод!$G$30,IF(B240="Лікар-терапевт",L248*Законод!$G$30,0)))</f>
        <v>0</v>
      </c>
      <c r="AO248" s="544">
        <f>IF(B240="Лікар загальної практики - сімейний лікар",S248*Законод!$G$47,IF(B240="Лікар-педіатр",S248*Законод!$G$47,IF(B240="Лікар-терапевт",S248*Законод!$G$47,0)))</f>
        <v>0</v>
      </c>
      <c r="AP248" s="544">
        <f>IF(B240="Лікар загальної практики - сімейний лікар",Z248*Законод!$G$64,IF(B240="Лікар-педіатр",Z248*Законод!$G$64,IF(B240="Лікар-терапевт",Z248*Законод!$G$64,0)))</f>
        <v>0</v>
      </c>
      <c r="AQ248" s="544">
        <f>IF(B240="Лікар загальної практики - сімейний лікар",AG248*Законод!$G$81,IF(B240="Лікар-педіатр",AG248*Законод!$G$81,IF(B240="Лікар-терапевт",AG248*Законод!$G$81,0)))</f>
        <v>0</v>
      </c>
      <c r="AR248" s="185">
        <f t="shared" ref="AR248" si="32">SUM(AN248:AQ248)</f>
        <v>0</v>
      </c>
    </row>
    <row r="249" spans="1:44" s="67" customFormat="1" ht="28.15" customHeight="1" x14ac:dyDescent="0.25">
      <c r="A249" s="172"/>
      <c r="B249" s="781"/>
      <c r="C249" s="784"/>
      <c r="D249" s="787"/>
      <c r="E249" s="790"/>
      <c r="F249" s="186" t="str">
        <f>IF(B240="Лікар-педіатр",Законод!$H$18,IF(B240="Лікар загальної практики - сімейний лікар",Законод!$H$22,IF(B240="Лікар-терапевт",Законод!$H$26,"х")))</f>
        <v>х</v>
      </c>
      <c r="G249" s="750" t="s">
        <v>157</v>
      </c>
      <c r="H249" s="751"/>
      <c r="I249" s="751"/>
      <c r="J249" s="751"/>
      <c r="K249" s="752"/>
      <c r="L249" s="171">
        <f>IF(B240="Лікар загальної практики - сімейний лікар",IF(L244&lt;Законод!$C$23,0,(IF(AND(L244&gt;=Законод!$H$23,L244&lt;=Законод!$H$24),L244-Законод!$G$24,IF('01_Доходи'!L244&gt;=Законод!$I$23,Законод!$H$25,0)))),IF(B240="Лікар-педіатр",IF(L244&lt;Законод!$C$19,0,(IF(AND(L244&gt;=Законод!$H$19,L244&lt;=Законод!$H$20),L244-Законод!$G$20,IF('01_Доходи'!L244&gt;=Законод!$I$19,Законод!$H$21,0)))),IF(B240="Лікар-терапевт",IF(L244&lt;Законод!$C$27,0,(IF(AND(L244&gt;=Законод!$H$27,L244&lt;=Законод!$H$28),L244-Законод!$G$28,IF(L244&gt;=Законод!$I$27,Законод!$H$29,0)))),0)))</f>
        <v>0</v>
      </c>
      <c r="M249" s="770"/>
      <c r="N249" s="750" t="s">
        <v>157</v>
      </c>
      <c r="O249" s="751"/>
      <c r="P249" s="751"/>
      <c r="Q249" s="751"/>
      <c r="R249" s="752"/>
      <c r="S249" s="171">
        <f>IF(B240="Лікар загальної практики - сімейний лікар",IF(S244&lt;Законод!$C$23,0,(IF(AND(S244&gt;=Законод!$H$23,S244&lt;=Законод!$H$24),S244-Законод!$G$24,IF('01_Доходи'!S244&gt;=Законод!$I$23,Законод!$H$25,0)))),IF(B240="Лікар-педіатр",IF(S244&lt;Законод!$C$19,0,(IF(AND(S244&gt;=Законод!$H$19,S244&lt;=Законод!$H$20),S244-Законод!$G$20,IF('01_Доходи'!S244&gt;=Законод!$I$19,Законод!$H$21,0)))),IF(B240="Лікар-терапевт",IF(S244&lt;Законод!$C$27,0,(IF(AND(S244&gt;=Законод!$H$27,S244&lt;=Законод!$H$28),S244-Законод!$G$28,IF(S244&gt;=Законод!$I$27,Законод!$H$29,0)))),0)))</f>
        <v>0</v>
      </c>
      <c r="T249" s="770"/>
      <c r="U249" s="750" t="s">
        <v>157</v>
      </c>
      <c r="V249" s="751"/>
      <c r="W249" s="751"/>
      <c r="X249" s="751"/>
      <c r="Y249" s="752"/>
      <c r="Z249" s="171">
        <f>IF(B240="Лікар загальної практики - сімейний лікар",IF(Z244&lt;Законод!$C$23,0,(IF(AND(Z244&gt;=Законод!$H$23,Z244&lt;=Законод!$H$24),Z244-Законод!$G$24,IF('01_Доходи'!Z244&gt;=Законод!$I$23,Законод!$H$25,0)))),IF(B240="Лікар-педіатр",IF(Z244&lt;Законод!$C$19,0,(IF(AND(Z244&gt;=Законод!$H$19,Z244&lt;=Законод!$H$20),Z244-Законод!$G$20,IF('01_Доходи'!Z244&gt;=Законод!$I$19,Законод!$H$21,0)))),IF(B240="Лікар-терапевт",IF(Z244&lt;Законод!$C$27,0,(IF(AND(Z244&gt;=Законод!$H$27,Z244&lt;=Законод!$H$28),Z244-Законод!$G$28,IF(Z244&gt;=Законод!$I$27,Законод!$H$29,0)))),0)))</f>
        <v>0</v>
      </c>
      <c r="AA249" s="770"/>
      <c r="AB249" s="750" t="s">
        <v>157</v>
      </c>
      <c r="AC249" s="751"/>
      <c r="AD249" s="751"/>
      <c r="AE249" s="751"/>
      <c r="AF249" s="752"/>
      <c r="AG249" s="171">
        <f>IF(B240="Лікар загальної практики - сімейний лікар",IF(AG244&lt;Законод!$C$23,0,(IF(AND(AG244&gt;=Законод!$H$23,AG244&lt;=Законод!$H$24),AG244-Законод!$G$24,IF('01_Доходи'!AG244&gt;=Законод!$I$23,Законод!$H$25,0)))),IF(B240="Лікар-педіатр",IF(AG244&lt;Законод!$C$19,0,(IF(AND(AG244&gt;=Законод!$H$19,AG244&lt;=Законод!$H$20),AG244-Законод!$G$20,IF('01_Доходи'!AG244&gt;=Законод!$I$19,Законод!$H$21,0)))),IF(B240="Лікар-терапевт",IF(AG244&lt;Законод!$C$27,0,(IF(AND(AG244&gt;=Законод!$H$27,AG244&lt;=Законод!$H$28),AG244-Законод!$G$28,IF(AG244&gt;=Законод!$I$27,Законод!$H$29,0)))),0)))</f>
        <v>0</v>
      </c>
      <c r="AH249" s="773"/>
      <c r="AI249" s="176"/>
      <c r="AJ249" s="764"/>
      <c r="AK249" s="767"/>
      <c r="AL249" s="767"/>
      <c r="AM249" s="799"/>
      <c r="AN249" s="544">
        <f>IF(B240="Лікар загальної практики - сімейний лікар",L249*Законод!$H$30,IF(B240="Лікар-педіатр",L249*Законод!$H$30,IF(B240="Лікар-терапевт",L249*Законод!$H$30,0)))</f>
        <v>0</v>
      </c>
      <c r="AO249" s="544">
        <f>IF(B240="Лікар загальної практики - сімейний лікар",S249*Законод!$H$47,IF(B240="Лікар-педіатр",S249*Законод!$H$47,IF(B240="Лікар-терапевт",S249*Законод!$H$47,0)))</f>
        <v>0</v>
      </c>
      <c r="AP249" s="544">
        <f>IF(B240="Лікар загальної практики - сімейний лікар",Z249*Законод!$H$64,IF(B240="Лікар-педіатр",Z249*Законод!$H$64,IF(B240="Лікар-терапевт",Z249*Законод!$H$64,0)))</f>
        <v>0</v>
      </c>
      <c r="AQ249" s="544">
        <f>IF(B240="Лікар загальної практики - сімейний лікар",AG249*Законод!$H$81,IF(B240="Лікар-педіатр",AG249*Законод!$H$81,IF(B240="Лікар-терапевт",AG249*Законод!$H$81,0)))</f>
        <v>0</v>
      </c>
      <c r="AR249" s="185">
        <f>SUM(AN249:AQ249)</f>
        <v>0</v>
      </c>
    </row>
    <row r="250" spans="1:44" s="103" customFormat="1" ht="31.15" customHeight="1" x14ac:dyDescent="0.25">
      <c r="A250" s="172"/>
      <c r="B250" s="781"/>
      <c r="C250" s="784"/>
      <c r="D250" s="787"/>
      <c r="E250" s="790"/>
      <c r="F250" s="186" t="str">
        <f>IF(B240="Лікар-педіатр",Законод!$I$18,IF(B240="Лікар загальної практики - сімейний лікар",Законод!$I$22,IF(B240="Лікар-терапевт",Законод!$I$26,"х")))</f>
        <v>х</v>
      </c>
      <c r="G250" s="750" t="s">
        <v>157</v>
      </c>
      <c r="H250" s="751"/>
      <c r="I250" s="751"/>
      <c r="J250" s="751"/>
      <c r="K250" s="752"/>
      <c r="L250" s="171">
        <f>IF(B240="Лікар загальної практики - сімейний лікар",IF(L244&lt;Законод!$C$23,0,(IF(AND(L244&gt;=Законод!$I$23,L244&lt;=Законод!$I$24),L244-Законод!$H$24,IF('01_Доходи'!L244&gt;=Законод!$I$23,Законод!$I$25,0)))),IF(B240="Лікар-педіатр",IF(L244&lt;Законод!$C$19,0,(IF(AND(L244&gt;=Законод!$I$19,L244&lt;=Законод!$I$20),L244-Законод!$H$20,IF('01_Доходи'!L244&gt;=Законод!$I$19,Законод!$H$21,0)))),IF(B240="Лікар-терапевт",IF(L244&lt;Законод!$C$27,0,(IF(AND(L244&gt;=Законод!$I$27,L244&lt;=Законод!$I$28),L244-Законод!$H$28,IF('01_Доходи'!L244&gt;=Законод!$I$27,Законод!$H$29,0)))),0)))</f>
        <v>0</v>
      </c>
      <c r="M250" s="770"/>
      <c r="N250" s="750" t="s">
        <v>157</v>
      </c>
      <c r="O250" s="751"/>
      <c r="P250" s="751"/>
      <c r="Q250" s="751"/>
      <c r="R250" s="752"/>
      <c r="S250" s="171">
        <f>IF(B240="Лікар загальної практики - сімейний лікар",IF(S244&lt;Законод!$C$23,0,(IF(AND(S244&gt;=Законод!$I$23,S244&lt;=Законод!$I$24),S244-Законод!$H$24,IF('01_Доходи'!S244&gt;=Законод!$I$23,Законод!$I$25,0)))),IF(B240="Лікар-педіатр",IF(S244&lt;Законод!$C$19,0,(IF(AND(S244&gt;=Законод!$I$19,S244&lt;=Законод!$I$20),S244-Законод!$H$20,IF('01_Доходи'!S244&gt;=Законод!$I$19,Законод!$H$21,0)))),IF(B240="Лікар-терапевт",IF(S244&lt;Законод!$C$27,0,(IF(AND(S244&gt;=Законод!$I$27,S244&lt;=Законод!$I$28),S244-Законод!$H$28,IF('01_Доходи'!S244&gt;=Законод!$I$27,Законод!$H$29,0)))),0)))</f>
        <v>0</v>
      </c>
      <c r="T250" s="770"/>
      <c r="U250" s="750" t="s">
        <v>157</v>
      </c>
      <c r="V250" s="751"/>
      <c r="W250" s="751"/>
      <c r="X250" s="751"/>
      <c r="Y250" s="752"/>
      <c r="Z250" s="171">
        <f>IF(B240="Лікар загальної практики - сімейний лікар",IF(Z244&lt;Законод!$C$23,0,(IF(AND(Z244&gt;=Законод!$I$23,Z244&lt;=Законод!$I$24),Z244-Законод!$H$24,IF('01_Доходи'!Z244&gt;=Законод!$I$23,Законод!$I$25,0)))),IF(B240="Лікар-педіатр",IF(Z244&lt;Законод!$C$19,0,(IF(AND(Z244&gt;=Законод!$I$19,Z244&lt;=Законод!$I$20),Z244-Законод!$H$20,IF('01_Доходи'!Z244&gt;=Законод!$I$19,Законод!$H$21,0)))),IF(B240="Лікар-терапевт",IF(Z244&lt;Законод!$C$27,0,(IF(AND(Z244&gt;=Законод!$I$27,Z244&lt;=Законод!$I$28),Z244-Законод!$H$28,IF('01_Доходи'!Z244&gt;=Законод!$I$27,Законод!$H$29,0)))),0)))</f>
        <v>0</v>
      </c>
      <c r="AA250" s="770"/>
      <c r="AB250" s="750" t="s">
        <v>157</v>
      </c>
      <c r="AC250" s="751"/>
      <c r="AD250" s="751"/>
      <c r="AE250" s="751"/>
      <c r="AF250" s="752"/>
      <c r="AG250" s="171">
        <f>IF(B240="Лікар загальної практики - сімейний лікар",IF(AG244&lt;Законод!$C$23,0,(IF(AND(AG244&gt;=Законод!$I$23,AG244&lt;=Законод!$I$24),AG244-Законод!$H$24,IF('01_Доходи'!AG244&gt;=Законод!$I$23,Законод!$I$25,0)))),IF(B240="Лікар-педіатр",IF(AG244&lt;Законод!$C$19,0,(IF(AND(AG244&gt;=Законод!$I$19,AG244&lt;=Законод!$I$20),AG244-Законод!$H$20,IF('01_Доходи'!AG244&gt;=Законод!$I$19,Законод!$H$21,0)))),IF(B240="Лікар-терапевт",IF(AG244&lt;Законод!$C$27,0,(IF(AND(AG244&gt;=Законод!$I$27,AG244&lt;=Законод!$I$28),AG244-Законод!$H$28,IF('01_Доходи'!AG244&gt;=Законод!$I$27,Законод!$H$29,0)))),0)))</f>
        <v>0</v>
      </c>
      <c r="AH250" s="773"/>
      <c r="AI250" s="176"/>
      <c r="AJ250" s="764"/>
      <c r="AK250" s="767"/>
      <c r="AL250" s="767"/>
      <c r="AM250" s="799"/>
      <c r="AN250" s="544">
        <f>IF(B240="Лікар загальної практики - сімейний лікар",L250*Законод!$I$30,IF(B240="Лікар-педіатр",L250*Законод!$I$30,IF(B240="Лікар-терапевт",L250*Законод!$I$30,0)))</f>
        <v>0</v>
      </c>
      <c r="AO250" s="544">
        <f>IF(B240="Лікар загальної практики - сімейний лікар",S250*Законод!$I$47,IF(B240="Лікар-педіатр",S250*Законод!$I$47,IF(B240="Лікар-терапевт",S250*Законод!$I$47,0)))</f>
        <v>0</v>
      </c>
      <c r="AP250" s="544">
        <f>IF(B240="Лікар загальної практики - сімейний лікар",Z250*Законод!$I$64,IF(B240="Лікар-педіатр",Z250*Законод!$I$64,IF(B240="Лікар-терапевт",Z250*Законод!$I$64,0)))</f>
        <v>0</v>
      </c>
      <c r="AQ250" s="544">
        <f>IF(B240="Лікар загальної практики - сімейний лікар",AG250*Законод!$I$81,IF(B240="Лікар-педіатр",AG250*Законод!$I$81,IF(B240="Лікар-терапевт",AG250*Законод!$I$81,0)))</f>
        <v>0</v>
      </c>
      <c r="AR250" s="185">
        <f>SUM(AN250:AQ250)</f>
        <v>0</v>
      </c>
    </row>
    <row r="251" spans="1:44" s="67" customFormat="1" ht="31.9" customHeight="1" thickBot="1" x14ac:dyDescent="0.3">
      <c r="A251" s="187"/>
      <c r="B251" s="782"/>
      <c r="C251" s="785"/>
      <c r="D251" s="788"/>
      <c r="E251" s="791"/>
      <c r="F251" s="660" t="str">
        <f>IF(B240="Лікар-педіатр",Законод!$J$18,IF(B240="Лікар загальної практики - сімейний лікар",Законод!$J$22,IF(B240="Лікар-терапевт",Законод!$J$22,"х")))</f>
        <v>х</v>
      </c>
      <c r="G251" s="747" t="s">
        <v>157</v>
      </c>
      <c r="H251" s="748"/>
      <c r="I251" s="748"/>
      <c r="J251" s="748"/>
      <c r="K251" s="749"/>
      <c r="L251" s="171">
        <f>IF(B240="Лікар загальної практики - сімейний лікар",IF(L244&gt;=Законод!$J$23,'01_Доходи'!L244-('01_Доходи'!L245+'01_Доходи'!L246+'01_Доходи'!L247+'01_Доходи'!L248+'01_Доходи'!L249+'01_Доходи'!L250),0),IF(B240="Лікар-педіатр",IF(L244&gt;=Законод!$J$19,'01_Доходи'!L244-('01_Доходи'!L245+'01_Доходи'!L246+'01_Доходи'!L247+'01_Доходи'!L248+'01_Доходи'!L249+'01_Доходи'!L250),0),IF(B240="Лікар-терапевт",IF('01_Доходи'!L244&gt;=Законод!$J$27,L244-Законод!$I$28,0),0)))</f>
        <v>0</v>
      </c>
      <c r="M251" s="771"/>
      <c r="N251" s="747" t="s">
        <v>157</v>
      </c>
      <c r="O251" s="748"/>
      <c r="P251" s="748"/>
      <c r="Q251" s="748"/>
      <c r="R251" s="749"/>
      <c r="S251" s="171">
        <f>IF(B240="Лікар загальної практики - сімейний лікар",IF(S244&gt;=Законод!$J$23,'01_Доходи'!S244-('01_Доходи'!S245+'01_Доходи'!S246+'01_Доходи'!S247+'01_Доходи'!S248+'01_Доходи'!S249+'01_Доходи'!S250),0),IF(B240="Лікар-педіатр",IF(S244&gt;=Законод!$J$19,'01_Доходи'!S244-('01_Доходи'!S245+'01_Доходи'!S246+'01_Доходи'!S247+'01_Доходи'!S248+'01_Доходи'!S249+'01_Доходи'!S250),0),IF(B240="Лікар-терапевт",IF('01_Доходи'!S244&gt;=Законод!$J$27,S244-Законод!$I$28,0),0)))</f>
        <v>0</v>
      </c>
      <c r="T251" s="771"/>
      <c r="U251" s="747" t="s">
        <v>157</v>
      </c>
      <c r="V251" s="748"/>
      <c r="W251" s="748"/>
      <c r="X251" s="748"/>
      <c r="Y251" s="749"/>
      <c r="Z251" s="171">
        <f>IF(B240="Лікар загальної практики - сімейний лікар",IF(Z244&gt;=Законод!$J$23,'01_Доходи'!Z244-('01_Доходи'!Z245+'01_Доходи'!Z246+'01_Доходи'!Z247+'01_Доходи'!Z248+'01_Доходи'!Z249+'01_Доходи'!Z250),0),IF(B240="Лікар-педіатр",IF(Z244&gt;=Законод!$J$19,'01_Доходи'!Z244-('01_Доходи'!Z245+'01_Доходи'!Z246+'01_Доходи'!Z247+'01_Доходи'!Z248+'01_Доходи'!Z249+'01_Доходи'!Z250),0),IF(B240="Лікар-терапевт",IF('01_Доходи'!Z244&gt;=Законод!$J$27,Z244-Законод!$I$28,0),0)))</f>
        <v>0</v>
      </c>
      <c r="AA251" s="771"/>
      <c r="AB251" s="747" t="s">
        <v>157</v>
      </c>
      <c r="AC251" s="748"/>
      <c r="AD251" s="748"/>
      <c r="AE251" s="748"/>
      <c r="AF251" s="749"/>
      <c r="AG251" s="171">
        <f>IF(B240="Лікар загальної практики - сімейний лікар",IF(AG244&gt;=Законод!$J$23,'01_Доходи'!AG244-('01_Доходи'!AG245+'01_Доходи'!AG246+'01_Доходи'!AG247+'01_Доходи'!AG248+'01_Доходи'!AG249+'01_Доходи'!AG250),0),IF(B240="Лікар-педіатр",IF(AG244&gt;=Законод!$J$19,'01_Доходи'!AG244-('01_Доходи'!AG245+'01_Доходи'!AG246+'01_Доходи'!AG247+'01_Доходи'!AG248+'01_Доходи'!AG249+'01_Доходи'!AG250),0),IF(B240="Лікар-терапевт",IF('01_Доходи'!AG244&gt;=Законод!$J$27,AG244-Законод!$I$28,0),0)))</f>
        <v>0</v>
      </c>
      <c r="AH251" s="774"/>
      <c r="AI251" s="188"/>
      <c r="AJ251" s="765"/>
      <c r="AK251" s="768"/>
      <c r="AL251" s="768"/>
      <c r="AM251" s="800"/>
      <c r="AN251" s="661">
        <f>IF(B240="Лікар загальної практики - сімейний лікар",L251*Законод!$J$30,IF(B240="Лікар-педіатр",L251*Законод!$J$30,IF(B240="Лікар-терапевт",L251*Законод!$J$30,0)))</f>
        <v>0</v>
      </c>
      <c r="AO251" s="661">
        <f>IF(B240="Лікар загальної практики - сімейний лікар",S251*Законод!$J$47,IF(B240="Лікар-педіатр",S251*Законод!$J$47,IF(B240="Лікар-терапевт",S251*Законод!$J$47,0)))</f>
        <v>0</v>
      </c>
      <c r="AP251" s="661">
        <f>IF(B240="Лікар загальної практики - сімейний лікар",S251*Законод!$J$64,IF(B240="Лікар-педіатр",S251*Законод!$J$64,IF(B240="Лікар-терапевт",S251*Законод!$J$64,0)))</f>
        <v>0</v>
      </c>
      <c r="AQ251" s="661">
        <f>IF(B240="Лікар загальної практики - сімейний лікар",AG251*Законод!$J$81,IF(B240="Лікар-педіатр",AG251*Законод!$J$81,IF(B240="Лікар-терапевт",AG251*Законод!$J$81,0)))</f>
        <v>0</v>
      </c>
      <c r="AR251" s="662">
        <f t="shared" ref="AR251" si="33">SUM(AN251:AQ251)</f>
        <v>0</v>
      </c>
    </row>
    <row r="252" spans="1:44" s="67" customFormat="1" ht="45" customHeight="1" thickBot="1" x14ac:dyDescent="0.3">
      <c r="A252" s="206"/>
      <c r="B252" s="207"/>
      <c r="C252" s="207"/>
      <c r="D252" s="207"/>
      <c r="E252" s="207"/>
      <c r="F252" s="208"/>
      <c r="G252" s="209"/>
      <c r="H252" s="209"/>
      <c r="I252" s="210"/>
      <c r="J252" s="210"/>
      <c r="K252" s="210"/>
      <c r="L252" s="211"/>
      <c r="M252" s="210"/>
      <c r="N252" s="210"/>
      <c r="O252" s="210"/>
      <c r="P252" s="210"/>
      <c r="Q252" s="210"/>
      <c r="R252" s="210"/>
      <c r="S252" s="211"/>
      <c r="T252" s="210"/>
      <c r="U252" s="210"/>
      <c r="V252" s="210"/>
      <c r="W252" s="210"/>
      <c r="X252" s="210"/>
      <c r="Y252" s="210"/>
      <c r="Z252" s="211"/>
      <c r="AA252" s="210"/>
      <c r="AB252" s="210"/>
      <c r="AC252" s="210"/>
      <c r="AD252" s="210"/>
      <c r="AE252" s="210"/>
      <c r="AF252" s="210"/>
      <c r="AG252" s="211"/>
      <c r="AH252" s="210"/>
      <c r="AI252" s="210"/>
      <c r="AJ252" s="210"/>
      <c r="AK252" s="210"/>
      <c r="AL252" s="210"/>
      <c r="AM252" s="212"/>
      <c r="AN252" s="210"/>
      <c r="AO252" s="210"/>
      <c r="AP252" s="210"/>
      <c r="AQ252" s="210"/>
      <c r="AR252" s="213"/>
    </row>
    <row r="253" spans="1:44" s="67" customFormat="1" ht="18" customHeight="1" x14ac:dyDescent="0.25">
      <c r="A253" s="169">
        <f>A240+1</f>
        <v>18</v>
      </c>
      <c r="B253" s="780"/>
      <c r="C253" s="783"/>
      <c r="D253" s="786"/>
      <c r="E253" s="789"/>
      <c r="F253" s="170" t="s">
        <v>431</v>
      </c>
      <c r="G253" s="171">
        <f>IFERROR(IF(B253="Лікар-педіатр",G255/L255*L253,IF(B253="Лікар-терапевт","х",IF(B253="Лікар загальної практики - сімейний лікар",G255/L255*L253,0))),0)</f>
        <v>0</v>
      </c>
      <c r="H253" s="171">
        <f>IFERROR(IF(B253="Лікар-педіатр",H255/L255*L253,IF(B253="Лікар-терапевт","х",IF(B253="Лікар загальної практики - сімейний лікар",H255/L255*L253,0))),0)</f>
        <v>0</v>
      </c>
      <c r="I253" s="171">
        <f>IFERROR(IF(B253="Лікар-педіатр","x",IF(B253="Лікар-терапевт",I255/L255*L253,IF(B253="Лікар загальної практики - сімейний лікар",I255/L255*L253,0))),0)</f>
        <v>0</v>
      </c>
      <c r="J253" s="171">
        <f>IFERROR(IF(B253="Лікар-педіатр","x",IF(B253="Лікар-терапевт",J255/L255*L253,IF(B253="Лікар загальної практики - сімейний лікар",J255/L255*L253,0))),0)</f>
        <v>0</v>
      </c>
      <c r="K253" s="171">
        <f>IFERROR(IF(B253="Лікар-педіатр","x",IF(B253="Лікар-терапевт",K256*L253,IF(B253="Лікар загальної практики - сімейний лікар",K256*L253,0))),0)</f>
        <v>0</v>
      </c>
      <c r="L253" s="472"/>
      <c r="M253" s="769"/>
      <c r="N253" s="171">
        <f>IFERROR(IF(B253="Лікар-педіатр",N255/S255*S253,IF(B253="Лікар-терапевт","х",IF(B253="Лікар загальної практики - сімейний лікар",N255/S255*S253,0))),0)</f>
        <v>0</v>
      </c>
      <c r="O253" s="171">
        <f>IFERROR(IF(B253="Лікар-педіатр",O255/S255*S253,IF(B253="Лікар-терапевт","х",IF(B253="Лікар загальної практики - сімейний лікар",O255/S255*S253,0))),0)</f>
        <v>0</v>
      </c>
      <c r="P253" s="171">
        <f>IFERROR(IF(B253="Лікар-педіатр","x",IF(B253="Лікар-терапевт",P255/S255*S253,IF(B253="Лікар загальної практики - сімейний лікар",P255/S255*S253,0))),0)</f>
        <v>0</v>
      </c>
      <c r="Q253" s="171">
        <f>IFERROR(IF(B253="Лікар-педіатр","x",IF(B253="Лікар-терапевт",Q255/S255*S253,IF(B253="Лікар загальної практики - сімейний лікар",Q255/S255*S253,0))),0)</f>
        <v>0</v>
      </c>
      <c r="R253" s="171">
        <f>IFERROR(IF(B253="Лікар-педіатр","x",IF(B253="Лікар-терапевт",R256*S253,IF(B253="Лікар загальної практики - сімейний лікар",R256*S253,0))),0)</f>
        <v>0</v>
      </c>
      <c r="S253" s="472"/>
      <c r="T253" s="769"/>
      <c r="U253" s="171">
        <f>IFERROR(IF(B253="Лікар-педіатр",U255/Z255*Z253,IF(B253="Лікар-терапевт","х",IF(B253="Лікар загальної практики - сімейний лікар",U255/Z255*Z253,0))),0)</f>
        <v>0</v>
      </c>
      <c r="V253" s="171">
        <f>IFERROR(IF(B253="Лікар-педіатр",V255/Z255*Z253,IF(B253="Лікар-терапевт","х",IF(B253="Лікар загальної практики - сімейний лікар",V255/Z255*Z253,0))),0)</f>
        <v>0</v>
      </c>
      <c r="W253" s="171">
        <f>IFERROR(IF(B253="Лікар-педіатр","x",IF(B253="Лікар-терапевт",W255/Z255*Z253,IF(B253="Лікар загальної практики - сімейний лікар",W255/Z255*Z253,0))),0)</f>
        <v>0</v>
      </c>
      <c r="X253" s="171">
        <f>IFERROR(IF(B253="Лікар-педіатр","x",IF(B253="Лікар-терапевт",X255/Z255*Z253,IF(B253="Лікар загальної практики - сімейний лікар",X255/Z255*Z253,0))),0)</f>
        <v>0</v>
      </c>
      <c r="Y253" s="171">
        <f>IFERROR(IF(B253="Лікар-педіатр","x",IF(B253="Лікар-терапевт",Y256*Z253,IF(B253="Лікар загальної практики - сімейний лікар",Y256*Z253,0))),0)</f>
        <v>0</v>
      </c>
      <c r="Z253" s="472"/>
      <c r="AA253" s="769"/>
      <c r="AB253" s="171">
        <f>IFERROR(IF(B253="Лікар-педіатр",AB255/AG255*AG253,IF(B253="Лікар-терапевт","х",IF(B253="Лікар загальної практики - сімейний лікар",AB255/AG255*AG253,0))),0)</f>
        <v>0</v>
      </c>
      <c r="AC253" s="171">
        <f>IFERROR(IF(B253="Лікар-педіатр",AC255/AG255*AG253,IF(B253="Лікар-терапевт","х",IF(B253="Лікар загальної практики - сімейний лікар",AC255/AG255*AG253,0))),0)</f>
        <v>0</v>
      </c>
      <c r="AD253" s="171">
        <f>IFERROR(IF(B253="Лікар-педіатр","x",IF(B253="Лікар-терапевт",AD255/AG255*AG253,IF(B253="Лікар загальної практики - сімейний лікар",AD255/AG255*AG253,0))),0)</f>
        <v>0</v>
      </c>
      <c r="AE253" s="171">
        <f>IFERROR(IF(B253="Лікар-педіатр","x",IF(B253="Лікар-терапевт",AE255/AG255*AG253,IF(B253="Лікар загальної практики - сімейний лікар",AE255/AG255*AG253,0))),0)</f>
        <v>0</v>
      </c>
      <c r="AF253" s="171">
        <f>IFERROR(IF(B253="Лікар-педіатр","x",IF(B253="Лікар-терапевт",AF256*AG253,IF(B253="Лікар загальної практики - сімейний лікар",AF256*AG253,0))),0)</f>
        <v>0</v>
      </c>
      <c r="AG253" s="472"/>
      <c r="AH253" s="772"/>
      <c r="AI253" s="461">
        <f>A253</f>
        <v>18</v>
      </c>
      <c r="AJ253" s="763">
        <f>B253</f>
        <v>0</v>
      </c>
      <c r="AK253" s="766">
        <f>C253</f>
        <v>0</v>
      </c>
      <c r="AL253" s="766">
        <f>D253</f>
        <v>0</v>
      </c>
      <c r="AM253" s="753" t="s">
        <v>566</v>
      </c>
      <c r="AN253" s="792">
        <f>SUM(AN258:AN264)</f>
        <v>0</v>
      </c>
      <c r="AO253" s="792">
        <f>SUM(AO258:AO264)</f>
        <v>0</v>
      </c>
      <c r="AP253" s="792">
        <f>SUM(AP258:AP264)</f>
        <v>0</v>
      </c>
      <c r="AQ253" s="792">
        <f>SUM(AQ258:AQ264)</f>
        <v>0</v>
      </c>
      <c r="AR253" s="795">
        <f>SUM(AN253:AQ257)</f>
        <v>0</v>
      </c>
    </row>
    <row r="254" spans="1:44" s="67" customFormat="1" ht="31.9" customHeight="1" x14ac:dyDescent="0.25">
      <c r="A254" s="172"/>
      <c r="B254" s="781"/>
      <c r="C254" s="784"/>
      <c r="D254" s="787"/>
      <c r="E254" s="790"/>
      <c r="F254" s="170" t="s">
        <v>432</v>
      </c>
      <c r="G254" s="171">
        <f>IFERROR(IF(B253="Лікар-педіатр",G256*L254,IF(B253="Лікар-терапевт","х",IF(B253="Лікар загальної практики - сімейний лікар",G256*L254,0))),0)</f>
        <v>0</v>
      </c>
      <c r="H254" s="171">
        <f>IFERROR(IF(B253="Лікар-педіатр",H256*L254,IF(B253="Лікар-терапевт","х",IF(B253="Лікар загальної практики - сімейний лікар",H256*L254,0))),0)</f>
        <v>0</v>
      </c>
      <c r="I254" s="171">
        <f>IFERROR(IF(B253="Лікар-педіатр","x",IF(B253="Лікар-терапевт",I256*L254,IF(B253="Лікар загальної практики - сімейний лікар",I256*L254,0))),0)</f>
        <v>0</v>
      </c>
      <c r="J254" s="171">
        <f>IFERROR(IF(B253="Лікар-педіатр","x",IF(B253="Лікар-терапевт",J256*L254,IF(B253="Лікар загальної практики - сімейний лікар",J256*L254,0))),0)</f>
        <v>0</v>
      </c>
      <c r="K254" s="171">
        <f>IFERROR(IF(B253="Лікар-педіатр","x",IF(B253="Лікар-терапевт",K256*L254,IF(B253="Лікар загальної практики - сімейний лікар",K256*L254,0))),0)</f>
        <v>0</v>
      </c>
      <c r="L254" s="472"/>
      <c r="M254" s="770"/>
      <c r="N254" s="171">
        <f>IFERROR(IF(B253="Лікар-педіатр",N256*S254,IF(B253="Лікар-терапевт","х",IF(B253="Лікар загальної практики - сімейний лікар",N256*S254,0))),0)</f>
        <v>0</v>
      </c>
      <c r="O254" s="171">
        <f>IFERROR(IF(B253="Лікар-педіатр",O256*S254,IF(B253="Лікар-терапевт","х",IF(B253="Лікар загальної практики - сімейний лікар",O256*S254,0))),0)</f>
        <v>0</v>
      </c>
      <c r="P254" s="171">
        <f>IFERROR(IF(B253="Лікар-педіатр","x",IF(B253="Лікар-терапевт",P256*S254,IF(B253="Лікар загальної практики - сімейний лікар",P256*S254,0))),0)</f>
        <v>0</v>
      </c>
      <c r="Q254" s="171">
        <f>IFERROR(IF(B253="Лікар-педіатр","x",IF(B253="Лікар-терапевт",Q256*S254,IF(B253="Лікар загальної практики - сімейний лікар",Q256*S254,0))),0)</f>
        <v>0</v>
      </c>
      <c r="R254" s="171">
        <f>IFERROR(IF(B253="Лікар-педіатр","x",IF(B253="Лікар-терапевт",R256*S254,IF(B253="Лікар загальної практики - сімейний лікар",R256*S254,0))),0)</f>
        <v>0</v>
      </c>
      <c r="S254" s="472"/>
      <c r="T254" s="770"/>
      <c r="U254" s="171">
        <f>IFERROR(IF(B253="Лікар-педіатр",U256*Z254,IF(B253="Лікар-терапевт","х",IF(B253="Лікар загальної практики - сімейний лікар",U256*Z254,0))),0)</f>
        <v>0</v>
      </c>
      <c r="V254" s="171">
        <f>IFERROR(IF(B253="Лікар-педіатр",V256*Z254,IF(B253="Лікар-терапевт","х",IF(B253="Лікар загальної практики - сімейний лікар",V256*Z254,0))),0)</f>
        <v>0</v>
      </c>
      <c r="W254" s="171">
        <f>IFERROR(IF(B253="Лікар-педіатр","x",IF(B253="Лікар-терапевт",W256*Z254,IF(B253="Лікар загальної практики - сімейний лікар",W256*Z254,0))),0)</f>
        <v>0</v>
      </c>
      <c r="X254" s="171">
        <f>IFERROR(IF(B253="Лікар-педіатр","x",IF(B253="Лікар-терапевт",X256*Z254,IF(B253="Лікар загальної практики - сімейний лікар",X256*Z254,0))),0)</f>
        <v>0</v>
      </c>
      <c r="Y254" s="171">
        <f>IFERROR(IF(B253="Лікар-педіатр","x",IF(B253="Лікар-терапевт",Y256*Z254,IF(B253="Лікар загальної практики - сімейний лікар",Y256*Z254,0))),0)</f>
        <v>0</v>
      </c>
      <c r="Z254" s="472"/>
      <c r="AA254" s="770"/>
      <c r="AB254" s="171">
        <f>IFERROR(IF(B253="Лікар-педіатр",AB256*AG254,IF(B253="Лікар-терапевт","х",IF(B253="Лікар загальної практики - сімейний лікар",AB256*AG254,0))),0)</f>
        <v>0</v>
      </c>
      <c r="AC254" s="171">
        <f>IFERROR(IF(B253="Лікар-педіатр",AC256*AG254,IF(B253="Лікар-терапевт","х",IF(B253="Лікар загальної практики - сімейний лікар",AC256*AG254,0))),0)</f>
        <v>0</v>
      </c>
      <c r="AD254" s="171">
        <f>IFERROR(IF(B253="Лікар-педіатр","x",IF(B253="Лікар-терапевт",AD256*AG254,IF(B253="Лікар загальної практики - сімейний лікар",AD256*AG254,0))),0)</f>
        <v>0</v>
      </c>
      <c r="AE254" s="171">
        <f>IFERROR(IF(B253="Лікар-педіатр","x",IF(B253="Лікар-терапевт",AE256*AG254,IF(B253="Лікар загальної практики - сімейний лікар",AE256*AG254,0))),0)</f>
        <v>0</v>
      </c>
      <c r="AF254" s="171">
        <f>IFERROR(IF(B253="Лікар-педіатр","x",IF(B253="Лікар-терапевт",AF256*AG254,IF(B253="Лікар загальної практики - сімейний лікар",AF256*AG254,0))),0)</f>
        <v>0</v>
      </c>
      <c r="AG254" s="472"/>
      <c r="AH254" s="773"/>
      <c r="AI254" s="173"/>
      <c r="AJ254" s="764"/>
      <c r="AK254" s="767"/>
      <c r="AL254" s="767"/>
      <c r="AM254" s="754"/>
      <c r="AN254" s="793"/>
      <c r="AO254" s="793"/>
      <c r="AP254" s="793"/>
      <c r="AQ254" s="793"/>
      <c r="AR254" s="796"/>
    </row>
    <row r="255" spans="1:44" s="67" customFormat="1" ht="31.9" customHeight="1" x14ac:dyDescent="0.25">
      <c r="A255" s="205"/>
      <c r="B255" s="781"/>
      <c r="C255" s="784"/>
      <c r="D255" s="787"/>
      <c r="E255" s="790"/>
      <c r="F255" s="170" t="s">
        <v>433</v>
      </c>
      <c r="G255" s="174">
        <f>IF(B253="Лікар загальної практики - сімейний лікар"," ",IF(B253="Лікар-педіатр"," ",IF(B253="Лікар-терапевт","х",0)))</f>
        <v>0</v>
      </c>
      <c r="H255" s="174">
        <f>IF(B253="Лікар загальної практики - сімейний лікар"," ",IF(B253="Лікар-педіатр"," ",IF(B253="Лікар-терапевт","х",0)))</f>
        <v>0</v>
      </c>
      <c r="I255" s="174">
        <f>IF(B253="Лікар загальної практики - сімейний лікар"," ",IF(B253="Лікар-педіатр","х",IF(B253="Лікар-терапевт"," ",0)))</f>
        <v>0</v>
      </c>
      <c r="J255" s="174">
        <f>IF(B253="Лікар загальної практики - сімейний лікар"," ",IF(B253="Лікар-педіатр","х",IF(B253="Лікар-терапевт"," ",0)))</f>
        <v>0</v>
      </c>
      <c r="K255" s="174">
        <f>IF(B253="Лікар загальної практики - сімейний лікар"," ",IF(B253="Лікар-педіатр","х",IF(B253="Лікар-терапевт"," ",0)))</f>
        <v>0</v>
      </c>
      <c r="L255" s="175">
        <f>SUM(G255:K255)</f>
        <v>0</v>
      </c>
      <c r="M255" s="770"/>
      <c r="N255" s="174">
        <f>IF(B253="Лікар загальної практики - сімейний лікар"," ",IF(B253="Лікар-педіатр"," ",IF(B253="Лікар-терапевт","х",0)))</f>
        <v>0</v>
      </c>
      <c r="O255" s="174">
        <f>IF(B253="Лікар загальної практики - сімейний лікар"," ",IF(B253="Лікар-педіатр"," ",IF(B253="Лікар-терапевт","х",0)))</f>
        <v>0</v>
      </c>
      <c r="P255" s="174">
        <f>IF(B253="Лікар загальної практики - сімейний лікар"," ",IF(B253="Лікар-педіатр","х",IF(B253="Лікар-терапевт"," ",0)))</f>
        <v>0</v>
      </c>
      <c r="Q255" s="174">
        <f>IF(B253="Лікар загальної практики - сімейний лікар"," ",IF(B253="Лікар-педіатр","х",IF(B253="Лікар-терапевт"," ",0)))</f>
        <v>0</v>
      </c>
      <c r="R255" s="174">
        <f>IF(B253="Лікар загальної практики - сімейний лікар"," ",IF(B253="Лікар-педіатр","х",IF(B253="Лікар-терапевт"," ",0)))</f>
        <v>0</v>
      </c>
      <c r="S255" s="175">
        <f>SUM(N255:R255)</f>
        <v>0</v>
      </c>
      <c r="T255" s="770"/>
      <c r="U255" s="174">
        <f>IF(B253="Лікар загальної практики - сімейний лікар"," ",IF(B253="Лікар-педіатр"," ",IF(B253="Лікар-терапевт","х",0)))</f>
        <v>0</v>
      </c>
      <c r="V255" s="174">
        <f>IF(B253="Лікар загальної практики - сімейний лікар"," ",IF(B253="Лікар-педіатр"," ",IF(B253="Лікар-терапевт","х",0)))</f>
        <v>0</v>
      </c>
      <c r="W255" s="174">
        <f>IF(B253="Лікар загальної практики - сімейний лікар"," ",IF(B253="Лікар-педіатр","х",IF(B253="Лікар-терапевт"," ",0)))</f>
        <v>0</v>
      </c>
      <c r="X255" s="174">
        <f>IF(B253="Лікар загальної практики - сімейний лікар"," ",IF(B253="Лікар-педіатр","х",IF(B253="Лікар-терапевт"," ",0)))</f>
        <v>0</v>
      </c>
      <c r="Y255" s="174">
        <f>IF(B253="Лікар загальної практики - сімейний лікар"," ",IF(B253="Лікар-педіатр","х",IF(B253="Лікар-терапевт"," ",0)))</f>
        <v>0</v>
      </c>
      <c r="Z255" s="175">
        <f>SUM(U255:Y255)</f>
        <v>0</v>
      </c>
      <c r="AA255" s="770"/>
      <c r="AB255" s="174">
        <f>IF(B253="Лікар загальної практики - сімейний лікар"," ",IF(B253="Лікар-педіатр"," ",IF(B253="Лікар-терапевт","х",0)))</f>
        <v>0</v>
      </c>
      <c r="AC255" s="174">
        <f>IF(B253="Лікар загальної практики - сімейний лікар"," ",IF(B253="Лікар-педіатр"," ",IF(B253="Лікар-терапевт","х",0)))</f>
        <v>0</v>
      </c>
      <c r="AD255" s="174">
        <f>IF(B253="Лікар загальної практики - сімейний лікар"," ",IF(B253="Лікар-педіатр","х",IF(B253="Лікар-терапевт"," ",0)))</f>
        <v>0</v>
      </c>
      <c r="AE255" s="174">
        <f>IF(B253="Лікар загальної практики - сімейний лікар"," ",IF(B253="Лікар-педіатр","х",IF(B253="Лікар-терапевт"," ",0)))</f>
        <v>0</v>
      </c>
      <c r="AF255" s="174">
        <f>IF(B253="Лікар загальної практики - сімейний лікар"," ",IF(B253="Лікар-педіатр","х",IF(B253="Лікар-терапевт"," ",0)))</f>
        <v>0</v>
      </c>
      <c r="AG255" s="175">
        <f>SUM(AB255:AF255)</f>
        <v>0</v>
      </c>
      <c r="AH255" s="773"/>
      <c r="AI255" s="176"/>
      <c r="AJ255" s="764"/>
      <c r="AK255" s="767"/>
      <c r="AL255" s="767"/>
      <c r="AM255" s="754"/>
      <c r="AN255" s="793"/>
      <c r="AO255" s="793"/>
      <c r="AP255" s="793"/>
      <c r="AQ255" s="793"/>
      <c r="AR255" s="796"/>
    </row>
    <row r="256" spans="1:44" s="210" customFormat="1" ht="23.45" customHeight="1" thickBot="1" x14ac:dyDescent="0.3">
      <c r="A256" s="172"/>
      <c r="B256" s="781"/>
      <c r="C256" s="784"/>
      <c r="D256" s="787"/>
      <c r="E256" s="790"/>
      <c r="F256" s="177" t="s">
        <v>160</v>
      </c>
      <c r="G256" s="178">
        <f>IFERROR(IF(B253="Лікар-педіатр",G255/L255,IF(B253="Лікар-терапевт","х",IF(B253="Лікар загальної практики - сімейний лікар",G255/L255,0))),0)</f>
        <v>0</v>
      </c>
      <c r="H256" s="178">
        <f>IFERROR(IF(B253="Лікар-педіатр",H255/L255,IF(B253="Лікар-терапевт","х",IF(B253="Лікар загальної практики - сімейний лікар",H255/L255,0))),0)</f>
        <v>0</v>
      </c>
      <c r="I256" s="178">
        <f>IFERROR(IF(B253="Лікар-педіатр","x",IF(B253="Лікар-терапевт",I255/L255,IF(B253="Лікар загальної практики - сімейний лікар",I255/L255,0))),0)</f>
        <v>0</v>
      </c>
      <c r="J256" s="178">
        <f>IFERROR(IF(B253="Лікар-педіатр","x",IF(B253="Лікар-терапевт",J255/L255,IF(B253="Лікар загальної практики - сімейний лікар",J255/L255,0))),0)</f>
        <v>0</v>
      </c>
      <c r="K256" s="178">
        <f>IFERROR(IF(B253="Лікар-педіатр","x",IF(B253="Лікар-терапевт",K255/L255,IF(B253="Лікар загальної практики - сімейний лікар",K255/L255,0))),0)</f>
        <v>0</v>
      </c>
      <c r="L256" s="178">
        <f>SUM(G256:K256)</f>
        <v>0</v>
      </c>
      <c r="M256" s="770"/>
      <c r="N256" s="178">
        <f>IFERROR(IF(B253="Лікар-педіатр",N255/S255,IF(B253="Лікар-терапевт","х",IF(B253="Лікар загальної практики - сімейний лікар",N255/S255,0))),0)</f>
        <v>0</v>
      </c>
      <c r="O256" s="178">
        <f>IFERROR(IF(B253="Лікар-педіатр",O255/S255,IF(B253="Лікар-терапевт","х",IF(B253="Лікар загальної практики - сімейний лікар",O255/S255,0))),0)</f>
        <v>0</v>
      </c>
      <c r="P256" s="178">
        <f>IFERROR(IF(B253="Лікар-педіатр","x",IF(B253="Лікар-терапевт",P255/S255,IF(B253="Лікар загальної практики - сімейний лікар",P255/S255,0))),0)</f>
        <v>0</v>
      </c>
      <c r="Q256" s="178">
        <f>IFERROR(IF(B253="Лікар-педіатр","x",IF(B253="Лікар-терапевт",Q255/S255,IF(B253="Лікар загальної практики - сімейний лікар",Q255/S255,0))),0)</f>
        <v>0</v>
      </c>
      <c r="R256" s="178">
        <f>IFERROR(IF(B253="Лікар-педіатр","x",IF(B253="Лікар-терапевт",R255/S255,IF(B253="Лікар загальної практики - сімейний лікар",R255/S255,0))),0)</f>
        <v>0</v>
      </c>
      <c r="S256" s="178">
        <f>SUM(N256:R256)</f>
        <v>0</v>
      </c>
      <c r="T256" s="770"/>
      <c r="U256" s="178">
        <f>IFERROR(IF(B253="Лікар-педіатр",U255/Z255,IF(B253="Лікар-терапевт","х",IF(B253="Лікар загальної практики - сімейний лікар",U255/Z255,0))),0)</f>
        <v>0</v>
      </c>
      <c r="V256" s="178">
        <f>IFERROR(IF(B253="Лікар-педіатр",V255/Z255,IF(B253="Лікар-терапевт","х",IF(B253="Лікар загальної практики - сімейний лікар",V255/Z255,0))),0)</f>
        <v>0</v>
      </c>
      <c r="W256" s="178">
        <f>IFERROR(IF(B253="Лікар-педіатр","x",IF(B253="Лікар-терапевт",W255/Z255,IF(B253="Лікар загальної практики - сімейний лікар",W255/Z255,0))),0)</f>
        <v>0</v>
      </c>
      <c r="X256" s="178">
        <f>IFERROR(IF(B253="Лікар-педіатр","x",IF(B253="Лікар-терапевт",X255/Z255,IF(B253="Лікар загальної практики - сімейний лікар",X255/Z255,0))),0)</f>
        <v>0</v>
      </c>
      <c r="Y256" s="178">
        <f>IFERROR(IF(B253="Лікар-педіатр","x",IF(B253="Лікар-терапевт",Y255/Z255,IF(B253="Лікар загальної практики - сімейний лікар",Y255/Z255,0))),0)</f>
        <v>0</v>
      </c>
      <c r="Z256" s="178">
        <f>SUM(U256:Y256)</f>
        <v>0</v>
      </c>
      <c r="AA256" s="770"/>
      <c r="AB256" s="178">
        <f>IFERROR(IF(B253="Лікар-педіатр",AB255/AG255,IF(B253="Лікар-терапевт","х",IF(B253="Лікар загальної практики - сімейний лікар",AB255/AG255,0))),0)</f>
        <v>0</v>
      </c>
      <c r="AC256" s="178">
        <f>IFERROR(IF(B253="Лікар-педіатр",AC255/AG255,IF(B253="Лікар-терапевт","х",IF(B253="Лікар загальної практики - сімейний лікар",AC255/AG255,0))),0)</f>
        <v>0</v>
      </c>
      <c r="AD256" s="178">
        <f>IFERROR(IF(B253="Лікар-педіатр","x",IF(B253="Лікар-терапевт",AD255/AG255,IF(B253="Лікар загальної практики - сімейний лікар",AD255/AG255,0))),0)</f>
        <v>0</v>
      </c>
      <c r="AE256" s="178">
        <f>IFERROR(IF(B253="Лікар-педіатр","x",IF(B253="Лікар-терапевт",AE255/AG255,IF(B253="Лікар загальної практики - сімейний лікар",AE255/AG255,0))),0)</f>
        <v>0</v>
      </c>
      <c r="AF256" s="178">
        <f>IFERROR(IF(B253="Лікар-педіатр","x",IF(B253="Лікар-терапевт",AF255/AG255,IF(B253="Лікар загальної практики - сімейний лікар",AF255/AG255,0))),0)</f>
        <v>0</v>
      </c>
      <c r="AG256" s="178">
        <f>SUM(AB256:AF256)</f>
        <v>0</v>
      </c>
      <c r="AH256" s="773"/>
      <c r="AI256" s="176"/>
      <c r="AJ256" s="764"/>
      <c r="AK256" s="767"/>
      <c r="AL256" s="767"/>
      <c r="AM256" s="754"/>
      <c r="AN256" s="793"/>
      <c r="AO256" s="793"/>
      <c r="AP256" s="793"/>
      <c r="AQ256" s="793"/>
      <c r="AR256" s="796"/>
    </row>
    <row r="257" spans="1:44" s="166" customFormat="1" ht="27.6" customHeight="1" thickBot="1" x14ac:dyDescent="0.35">
      <c r="A257" s="172"/>
      <c r="B257" s="781"/>
      <c r="C257" s="784"/>
      <c r="D257" s="787"/>
      <c r="E257" s="790"/>
      <c r="F257" s="179" t="s">
        <v>434</v>
      </c>
      <c r="G257" s="180">
        <f>IF(B253="Лікар загальної практики - сімейний лікар",AVERAGE(G253:G255),IF(B253="Лікар-педіатр",AVERAGE(G253:G255),IF(B253="Лікар-терапевт","х",0)))</f>
        <v>0</v>
      </c>
      <c r="H257" s="180">
        <f>IF(B253="Лікар загальної практики - сімейний лікар",AVERAGE(H253:H255),IF(B253="Лікар-педіатр",AVERAGE(H253:H255),IF(B253="Лікар-терапевт","х",0)))</f>
        <v>0</v>
      </c>
      <c r="I257" s="180">
        <f>IF(B253="Лікар загальної практики - сімейний лікар",AVERAGE(I253:I255),IF(B253="Лікар-педіатр","x",IF(B253="Лікар-терапевт",AVERAGE(I253:I255),0)))</f>
        <v>0</v>
      </c>
      <c r="J257" s="180">
        <f>IF(B253="Лікар загальної практики - сімейний лікар",AVERAGE(J253:J255),IF(B253="Лікар-педіатр","x",IF(B253="Лікар-терапевт",AVERAGE(J253:J255),0)))</f>
        <v>0</v>
      </c>
      <c r="K257" s="180">
        <f>IF(B253="Лікар загальної практики - сімейний лікар",AVERAGE(K253:K255),IF(B253="Лікар-педіатр","x",IF(B253="Лікар-терапевт",AVERAGE(K253:K255),0)))</f>
        <v>0</v>
      </c>
      <c r="L257" s="181">
        <f>SUM(G257:K257)</f>
        <v>0</v>
      </c>
      <c r="M257" s="770"/>
      <c r="N257" s="543">
        <f>IF(B253="Лікар загальної практики - сімейний лікар",AVERAGE(N253:N255),IF(B253="Лікар-педіатр",AVERAGE(N253:N255),IF(B253="Лікар-терапевт","х",0)))</f>
        <v>0</v>
      </c>
      <c r="O257" s="180">
        <f>IF(B253="Лікар загальної практики - сімейний лікар",AVERAGE(O253:O255),IF(B253="Лікар-педіатр",AVERAGE(O253:O255),IF(B253="Лікар-терапевт","х",0)))</f>
        <v>0</v>
      </c>
      <c r="P257" s="180">
        <f>IF(B253="Лікар загальної практики - сімейний лікар",AVERAGE(P253:P255),IF(B253="Лікар-педіатр","x",IF(B253="Лікар-терапевт",AVERAGE(P253:P255),0)))</f>
        <v>0</v>
      </c>
      <c r="Q257" s="180">
        <f>IF(B253="Лікар загальної практики - сімейний лікар",AVERAGE(Q253:Q255),IF(B253="Лікар-педіатр","x",IF(B253="Лікар-терапевт",AVERAGE(Q253:Q255),0)))</f>
        <v>0</v>
      </c>
      <c r="R257" s="180">
        <f>IF(B253="Лікар загальної практики - сімейний лікар",AVERAGE(R253:R255),IF(B253="Лікар-педіатр","x",IF(B253="Лікар-терапевт",AVERAGE(R253:R255),0)))</f>
        <v>0</v>
      </c>
      <c r="S257" s="181">
        <f>SUM(N257:R257)</f>
        <v>0</v>
      </c>
      <c r="T257" s="770"/>
      <c r="U257" s="543">
        <f>IF(B253="Лікар загальної практики - сімейний лікар",AVERAGE(U253:U255),IF(B253="Лікар-педіатр",AVERAGE(U253:U255),IF(B253="Лікар-терапевт","х",0)))</f>
        <v>0</v>
      </c>
      <c r="V257" s="180">
        <f>IF(B253="Лікар загальної практики - сімейний лікар",AVERAGE(V253:V255),IF(B253="Лікар-педіатр",AVERAGE(V253:V255),IF(B253="Лікар-терапевт","х",0)))</f>
        <v>0</v>
      </c>
      <c r="W257" s="180">
        <f>IF(B253="Лікар загальної практики - сімейний лікар",AVERAGE(W253:W255),IF(B253="Лікар-педіатр","x",IF(B253="Лікар-терапевт",AVERAGE(W253:W255),0)))</f>
        <v>0</v>
      </c>
      <c r="X257" s="180">
        <f>IF(B253="Лікар загальної практики - сімейний лікар",AVERAGE(X253:X255),IF(B253="Лікар-педіатр","x",IF(B253="Лікар-терапевт",AVERAGE(X253:X255),0)))</f>
        <v>0</v>
      </c>
      <c r="Y257" s="180">
        <f>IF(B253="Лікар загальної практики - сімейний лікар",AVERAGE(Y253:Y255),IF(B253="Лікар-педіатр","x",IF(B253="Лікар-терапевт",AVERAGE(Y253:Y255),0)))</f>
        <v>0</v>
      </c>
      <c r="Z257" s="181">
        <f>SUM(U257:Y257)</f>
        <v>0</v>
      </c>
      <c r="AA257" s="770"/>
      <c r="AB257" s="543">
        <f>IF(B253="Лікар загальної практики - сімейний лікар",AVERAGE(AB253:AB255),IF(B253="Лікар-педіатр",AVERAGE(AB253:AB255),IF(B253="Лікар-терапевт","х",0)))</f>
        <v>0</v>
      </c>
      <c r="AC257" s="180">
        <f>IF(B253="Лікар загальної практики - сімейний лікар",AVERAGE(AC253:AC255),IF(B253="Лікар-педіатр",AVERAGE(AC253:AC255),IF(B253="Лікар-терапевт","х",0)))</f>
        <v>0</v>
      </c>
      <c r="AD257" s="180">
        <f>IF(B253="Лікар загальної практики - сімейний лікар",AVERAGE(AD253:AD255),IF(B253="Лікар-педіатр","x",IF(B253="Лікар-терапевт",AVERAGE(AD253:AD255),0)))</f>
        <v>0</v>
      </c>
      <c r="AE257" s="180">
        <f>IF(B253="Лікар загальної практики - сімейний лікар",AVERAGE(AE253:AE255),IF(B253="Лікар-педіатр","x",IF(B253="Лікар-терапевт",AVERAGE(AE253:AE255),0)))</f>
        <v>0</v>
      </c>
      <c r="AF257" s="180">
        <f>IF(B253="Лікар загальної практики - сімейний лікар",AVERAGE(AF253:AF255),IF(B253="Лікар-педіатр","x",IF(B253="Лікар-терапевт",AVERAGE(AF253:AF255),0)))</f>
        <v>0</v>
      </c>
      <c r="AG257" s="181">
        <f>SUM(AB257:AF257)</f>
        <v>0</v>
      </c>
      <c r="AH257" s="773"/>
      <c r="AI257" s="176"/>
      <c r="AJ257" s="764"/>
      <c r="AK257" s="767"/>
      <c r="AL257" s="767"/>
      <c r="AM257" s="755"/>
      <c r="AN257" s="794"/>
      <c r="AO257" s="794"/>
      <c r="AP257" s="794"/>
      <c r="AQ257" s="794"/>
      <c r="AR257" s="797"/>
    </row>
    <row r="258" spans="1:44" s="67" customFormat="1" ht="28.15" customHeight="1" x14ac:dyDescent="0.25">
      <c r="A258" s="172"/>
      <c r="B258" s="781"/>
      <c r="C258" s="784"/>
      <c r="D258" s="787"/>
      <c r="E258" s="790"/>
      <c r="F258" s="182" t="str">
        <f>IF(B253="Лікар-педіатр",Законод!$C$18,IF(B253="Лікар загальної практики - сімейний лікар",Законод!$C$22,IF(B253="Лікар-терапевт",Законод!$C$26,"х")))</f>
        <v>х</v>
      </c>
      <c r="G258" s="183">
        <f>IF(B253="Лікар загальної практики - сімейний лікар",IF(L257&lt;=Законод!$C$23,G257,Законод!$C$23*'01_Доходи'!G256),IF(B253="Лікар-педіатр",IF(L257&lt;=Законод!$C$19,G257,Законод!$C$19*'01_Доходи'!G256),IF(B253="Лікар-терапевт","x",0)))</f>
        <v>0</v>
      </c>
      <c r="H258" s="183">
        <f>IF(B253="Лікар загальної практики - сімейний лікар",IF(L257&lt;=Законод!$C$23,H257,Законод!$C$23*'01_Доходи'!H256),IF(B253="Лікар-педіатр",IF(L257&lt;=Законод!$C$19,H257,Законод!$C$19*'01_Доходи'!H256),IF(B253="Лікар-терапевт","x",0)))</f>
        <v>0</v>
      </c>
      <c r="I258" s="183">
        <f>IF(B253="Лікар загальної практики - сімейний лікар",IF(L257&lt;=Законод!$C$23,I257,Законод!$C$23*'01_Доходи'!I256),IF(B253="Лікар-педіатр",IF(L257&lt;=Законод!$C$27,I257,Законод!$C$27*'01_Доходи'!I256),IF(B253="Лікар-терапевт","x",0)))</f>
        <v>0</v>
      </c>
      <c r="J258" s="183">
        <f>IF(B253="Лікар загальної практики - сімейний лікар",IF(L257&lt;=Законод!$C$23,J257,Законод!$C$23*'01_Доходи'!J256),IF(B253="Лікар-педіатр",IF(L257&lt;=Законод!$C$27,J257,Законод!$C$27*'01_Доходи'!J256),IF(B253="Лікар-терапевт","x",0)))</f>
        <v>0</v>
      </c>
      <c r="K258" s="183">
        <f>IF(B253="Лікар загальної практики - сімейний лікар",IF(L257&lt;=Законод!$C$23,K257,Законод!$C$23*'01_Доходи'!K256),IF(B253="Лікар-педіатр",IF(L257&lt;=Законод!$C$27,K257,Законод!$C$27*'01_Доходи'!K256),IF(B253="Лікар-терапевт","x",0)))</f>
        <v>0</v>
      </c>
      <c r="L258" s="184">
        <f>SUM(G258:K258)</f>
        <v>0</v>
      </c>
      <c r="M258" s="770"/>
      <c r="N258" s="183">
        <f>IF(B253="Лікар загальної практики - сімейний лікар",IF(L257&lt;=Законод!$C$23,N257,Законод!$C$23*'01_Доходи'!N256),IF(B253="Лікар-педіатр",IF(L257&lt;=Законод!$C$19,N257,Законод!$C$19*'01_Доходи'!N256),IF(B253="Лікар-терапевт","x",0)))</f>
        <v>0</v>
      </c>
      <c r="O258" s="183">
        <f>IF(B253="Лікар загальної практики - сімейний лікар",IF(L257&lt;=Законод!$C$23,O257,Законод!$C$23*'01_Доходи'!O256),IF(B253="Лікар-педіатр",IF(L257&lt;=Законод!$C$19,O257,Законод!$C$19*'01_Доходи'!O256),IF(B253="Лікар-терапевт","x",0)))</f>
        <v>0</v>
      </c>
      <c r="P258" s="183">
        <f>IF(B253="Лікар загальної практики - сімейний лікар",IF(L257&lt;=Законод!$C$23,P257,Законод!$C$23*'01_Доходи'!P256),IF(B253="Лікар-педіатр",IF(L257&lt;=Законод!$C$27,P257,Законод!$C$27*'01_Доходи'!P256),IF(B253="Лікар-терапевт","x",0)))</f>
        <v>0</v>
      </c>
      <c r="Q258" s="183">
        <f>IF(B253="Лікар загальної практики - сімейний лікар",IF(L257&lt;=Законод!$C$23,Q257,Законод!$C$23*'01_Доходи'!Q256),IF(B253="Лікар-педіатр",IF(L257&lt;=Законод!$C$27,Q257,Законод!$C$27*'01_Доходи'!Q256),IF(B253="Лікар-терапевт","x",0)))</f>
        <v>0</v>
      </c>
      <c r="R258" s="183">
        <f>IF(B253="Лікар загальної практики - сімейний лікар",IF(L257&lt;=Законод!$C$23,R257,Законод!$C$23*'01_Доходи'!R256),IF(B253="Лікар-педіатр",IF(L257&lt;=Законод!$C$27,R257,Законод!$C$27*'01_Доходи'!R256),IF(B253="Лікар-терапевт","x",0)))</f>
        <v>0</v>
      </c>
      <c r="S258" s="184">
        <f>SUM(N258:R258)</f>
        <v>0</v>
      </c>
      <c r="T258" s="770"/>
      <c r="U258" s="183">
        <f>IF(B253="Лікар загальної практики - сімейний лікар",IF(L257&lt;=Законод!$C$23,U257,Законод!$C$23*'01_Доходи'!U256),IF(B253="Лікар-педіатр",IF(L257&lt;=Законод!$C$19,U257,Законод!$C$19*'01_Доходи'!U256),IF(B253="Лікар-терапевт","x",0)))</f>
        <v>0</v>
      </c>
      <c r="V258" s="183">
        <f>IF(B253="Лікар загальної практики - сімейний лікар",IF(L257&lt;=Законод!$C$23,V257,Законод!$C$23*'01_Доходи'!V256),IF(B253="Лікар-педіатр",IF(L257&lt;=Законод!$C$19,V257,Законод!$C$19*'01_Доходи'!V256),IF(B253="Лікар-терапевт","x",0)))</f>
        <v>0</v>
      </c>
      <c r="W258" s="183">
        <f>IF(B253="Лікар загальної практики - сімейний лікар",IF(L257&lt;=Законод!$C$23,W257,Законод!$C$23*'01_Доходи'!W256),IF(B253="Лікар-педіатр",IF(L257&lt;=Законод!$C$27,W257,Законод!$C$27*'01_Доходи'!W256),IF(B253="Лікар-терапевт","x",0)))</f>
        <v>0</v>
      </c>
      <c r="X258" s="183">
        <f>IF(B253="Лікар загальної практики - сімейний лікар",IF(L257&lt;=Законод!$C$23,X257,Законод!$C$23*'01_Доходи'!X256),IF(B253="Лікар-педіатр",IF(L257&lt;=Законод!$C$27,X257,Законод!$C$27*'01_Доходи'!X256),IF(B253="Лікар-терапевт","x",0)))</f>
        <v>0</v>
      </c>
      <c r="Y258" s="183">
        <f>IF(B253="Лікар загальної практики - сімейний лікар",IF(L257&lt;=Законод!$C$23,Y257,Законод!$C$23*'01_Доходи'!H256),IF(Y253="Лікар-педіатр",IF(L257&lt;=Законод!$C$27,Y257,Законод!$C$27*'01_Доходи'!Y256),IF(B253="Лікар-терапевт","x",0)))</f>
        <v>0</v>
      </c>
      <c r="Z258" s="184">
        <f>SUM(U258:Y258)</f>
        <v>0</v>
      </c>
      <c r="AA258" s="770"/>
      <c r="AB258" s="183">
        <f>IF(B253="Лікар загальної практики - сімейний лікар",IF(L257&lt;=Законод!$C$23,AB257,Законод!$C$23*'01_Доходи'!AB256),IF(B253="Лікар-педіатр",IF(L257&lt;=Законод!$C$19,AB257,Законод!$C$19*'01_Доходи'!AB256),IF(B253="Лікар-терапевт","x",0)))</f>
        <v>0</v>
      </c>
      <c r="AC258" s="183">
        <f>IF(B253="Лікар загальної практики - сімейний лікар",IF(L257&lt;=Законод!$C$23,AC257,Законод!$C$23*'01_Доходи'!AC256),IF(B253="Лікар-педіатр",IF(L257&lt;=Законод!$C$19,AC257,Законод!$C$19*'01_Доходи'!AC256),IF(B253="Лікар-терапевт","x",0)))</f>
        <v>0</v>
      </c>
      <c r="AD258" s="183">
        <f>IF(B253="Лікар загальної практики - сімейний лікар",IF(L257&lt;=Законод!$C$23,AD257,Законод!$C$23*'01_Доходи'!AD256),IF(B253="Лікар-педіатр",IF(L257&lt;=Законод!$C$27,AD257,Законод!$C$27*'01_Доходи'!AD256),IF(B253="Лікар-терапевт","x",0)))</f>
        <v>0</v>
      </c>
      <c r="AE258" s="183">
        <f>IF(B253="Лікар загальної практики - сімейний лікар",IF(L257&lt;=Законод!$C$23,AE257,Законод!$C$23*'01_Доходи'!AE256),IF(B253="Лікар-педіатр",IF(L257&lt;=Законод!$C$27,AE257,Законод!$C$27*'01_Доходи'!AE256),IF(B253="Лікар-терапевт","x",0)))</f>
        <v>0</v>
      </c>
      <c r="AF258" s="183">
        <f>IF(B253="Лікар загальної практики - сімейний лікар",IF(L257&lt;=Законод!$C$23,AF257,Законод!$C$23*'01_Доходи'!AF256),IF(B253="Лікар-педіатр",IF(L257&lt;=Законод!$C$27,AF257,Законод!$C$27*'01_Доходи'!AF256),IF(B253="Лікар-терапевт","x",0)))</f>
        <v>0</v>
      </c>
      <c r="AG258" s="184">
        <f>SUM(AB258:AF258)</f>
        <v>0</v>
      </c>
      <c r="AH258" s="773"/>
      <c r="AI258" s="176"/>
      <c r="AJ258" s="764"/>
      <c r="AK258" s="767"/>
      <c r="AL258" s="767"/>
      <c r="AM258" s="268" t="s">
        <v>175</v>
      </c>
      <c r="AN258" s="544">
        <f>IF(B253="Лікар загальної практики - сімейний лікар",G258*Законод!$J$10+'01_Доходи'!H258*Законод!$K$10+'01_Доходи'!I258*Законод!$L$10+'01_Доходи'!J258*Законод!$M$10+'01_Доходи'!K258*Законод!$N$10,IF(B253="Лікар-педіатр",G258*Законод!$J$10+'01_Доходи'!H258*Законод!$K$10,IF(B253="Лікар-терапевт",'01_Доходи'!I258*Законод!$L$10+'01_Доходи'!J258*Законод!$M$10+'01_Доходи'!K258*Законод!$N$10,0)))</f>
        <v>0</v>
      </c>
      <c r="AO258" s="544">
        <f>IF(B253="Лікар загальної практики - сімейний лікар",N258*Законод!$J$11+'01_Доходи'!O258*Законод!$K$11+'01_Доходи'!P258*Законод!$L$11+'01_Доходи'!Q258*Законод!$M$11+'01_Доходи'!R258*Законод!$N$11,IF(B253="Лікар-педіатр",N258*Законод!$J$11+'01_Доходи'!O258*Законод!$K$11,IF(B253="Лікар-терапевт",'01_Доходи'!P258*Законод!$L$11+'01_Доходи'!Q258*Законод!$M$11+'01_Доходи'!R258*Законод!$N$11,0)))</f>
        <v>0</v>
      </c>
      <c r="AP258" s="544">
        <f>IF(B253="Лікар загальної практики - сімейний лікар",U258*Законод!$J$12+'01_Доходи'!V258*Законод!$K$12+'01_Доходи'!W258*Законод!$L$12+'01_Доходи'!X258*Законод!$M$12+'01_Доходи'!Y258*Законод!$N$12,IF(B253="Лікар-педіатр",U258*Законод!$J$12+'01_Доходи'!V258*Законод!$K$12,IF(B253="Лікар-терапевт",'01_Доходи'!W258*Законод!$L$12+'01_Доходи'!X258*Законод!$M$12+'01_Доходи'!Y258*Законод!$N$12,0)))</f>
        <v>0</v>
      </c>
      <c r="AQ258" s="544">
        <f>IF(B253="Лікар загальної практики - сімейний лікар",AB258*Законод!$J$13+'01_Доходи'!AC258*Законод!$K$13+'01_Доходи'!AD258*Законод!$L$13+'01_Доходи'!AE258*Законод!$M$13+'01_Доходи'!AF258*Законод!$N$13,IF(B253="Лікар-педіатр",AB258*Законод!$J$13+'01_Доходи'!AC258*Законод!$K$13,IF(B253="Лікар-терапевт",'01_Доходи'!AD258*Законод!$L$13+'01_Доходи'!AE258*Законод!$M$13+'01_Доходи'!AF258*Законод!$N$13,0)))</f>
        <v>0</v>
      </c>
      <c r="AR258" s="185">
        <f>SUM(AN258:AQ258)</f>
        <v>0</v>
      </c>
    </row>
    <row r="259" spans="1:44" s="103" customFormat="1" ht="31.15" customHeight="1" x14ac:dyDescent="0.25">
      <c r="A259" s="172"/>
      <c r="B259" s="781"/>
      <c r="C259" s="784"/>
      <c r="D259" s="787"/>
      <c r="E259" s="790"/>
      <c r="F259" s="186" t="str">
        <f>IF(B253="Лікар-педіатр",Законод!$E$18,IF(B253="Лікар загальної практики - сімейний лікар",Законод!$E$22,IF(B253="Лікар-терапевт",Законод!$E$26,"х")))</f>
        <v>х</v>
      </c>
      <c r="G259" s="750" t="s">
        <v>157</v>
      </c>
      <c r="H259" s="751"/>
      <c r="I259" s="751"/>
      <c r="J259" s="751"/>
      <c r="K259" s="752"/>
      <c r="L259" s="171">
        <f>IF(B253="Лікар загальної практики - сімейний лікар",IF(L257&lt;Законод!$C$23,0,(IF(AND(L257&gt;=Законод!$E$23,L257&lt;=Законод!$E$24),L257-Законод!$C$23,IF('01_Доходи'!L257&gt;=Законод!$F$23,Законод!$E$25,0)))),IF(B253="Лікар-педіатр",IF(L257&lt;Законод!$C$19,0,(IF(AND(L257&gt;=Законод!$E$19,L257&lt;=Законод!$E$20),L257-Законод!$C$19,IF('01_Доходи'!L257&gt;=Законод!$F$19,Законод!$E$21,0)))),IF(B253="Лікар-терапевт",IF(L257&lt;Законод!$C$27,0,(IF(AND(L257&gt;=Законод!$E$27,L257&lt;=Законод!$E$28),L257-Законод!$C$27,IF('01_Доходи'!L257&gt;=Законод!$F$27,Законод!$E$29,0)))),0)))</f>
        <v>0</v>
      </c>
      <c r="M259" s="770"/>
      <c r="N259" s="750" t="s">
        <v>157</v>
      </c>
      <c r="O259" s="751"/>
      <c r="P259" s="751"/>
      <c r="Q259" s="751"/>
      <c r="R259" s="752"/>
      <c r="S259" s="171">
        <f>IF(B253="Лікар загальної практики - сімейний лікар",IF(S257&lt;Законод!$C$23,0,(IF(AND(S257&gt;=Законод!$E$23,S257&lt;=Законод!$E$24),S257-Законод!$C$23,IF('01_Доходи'!S257&gt;=Законод!$F$23,Законод!$E$25,0)))),IF(B253="Лікар-педіатр",IF(S257&lt;Законод!$C$19,0,(IF(AND(S257&gt;=Законод!$E$19,S257&lt;=Законод!$E$20),S257-Законод!$C$19,IF('01_Доходи'!S257&gt;=Законод!$F$19,Законод!$E$21,0)))),IF(B253="Лікар-терапевт",IF(S257&lt;Законод!$C$27,0,(IF(AND(S257&gt;=Законод!$E$27,S257&lt;=Законод!$E$28),S257-Законод!$C$27,IF('01_Доходи'!S257&gt;=Законод!$F$27,Законод!$E$29,0)))),0)))</f>
        <v>0</v>
      </c>
      <c r="T259" s="770"/>
      <c r="U259" s="750" t="s">
        <v>157</v>
      </c>
      <c r="V259" s="751"/>
      <c r="W259" s="751"/>
      <c r="X259" s="751"/>
      <c r="Y259" s="752"/>
      <c r="Z259" s="171">
        <f>IF(B253="Лікар загальної практики - сімейний лікар",IF(Z257&lt;Законод!$C$23,0,(IF(AND(Z257&gt;=Законод!$E$23,Z257&lt;=Законод!$E$24),Z257-Законод!$C$23,IF('01_Доходи'!Z257&gt;=Законод!$F$23,Законод!$E$25,0)))),IF(B253="Лікар-педіатр",IF(Z257&lt;Законод!$C$19,0,(IF(AND(Z257&gt;=Законод!$E$19,Z257&lt;=Законод!$E$20),Z257-Законод!$C$19,IF('01_Доходи'!Z257&gt;=Законод!$F$19,Законод!$E$21,0)))),IF(B253="Лікар-терапевт",IF(Z257&lt;Законод!$C$27,0,(IF(AND(Z257&gt;=Законод!$E$27,Z257&lt;=Законод!$E$28),Z257-Законод!$C$27,IF('01_Доходи'!Z257&gt;=Законод!$F$27,Законод!$E$29,0)))),0)))</f>
        <v>0</v>
      </c>
      <c r="AA259" s="770"/>
      <c r="AB259" s="750" t="s">
        <v>157</v>
      </c>
      <c r="AC259" s="751"/>
      <c r="AD259" s="751"/>
      <c r="AE259" s="751"/>
      <c r="AF259" s="752"/>
      <c r="AG259" s="171">
        <f>IF(B253="Лікар загальної практики - сімейний лікар",IF(S257&lt;Законод!$C$23,0,(IF(AND(AG257&gt;=Законод!$E$23,AG257&lt;=Законод!$E$24),AG257-Законод!$C$23,IF('01_Доходи'!AG257&gt;=Законод!$F$23,Законод!$E$25,0)))),IF(B253="Лікар-педіатр",IF(AG257&lt;Законод!$C$19,0,(IF(AND(AG257&gt;=Законод!$E$19,AG257&lt;=Законод!$E$20),AG257-Законод!$C$19,IF('01_Доходи'!AG257&gt;=Законод!$F$19,Законод!$E$21,0)))),IF(B253="Лікар-терапевт",IF(AG257&lt;Законод!$C$27,0,(IF(AND(AG257&gt;=Законод!$E$27,AG257&lt;=Законод!$E$28),AG257-Законод!$C$27,IF('01_Доходи'!AG257&gt;=Законод!$F$27,Законод!$E$29,0)))),0)))</f>
        <v>0</v>
      </c>
      <c r="AH259" s="773"/>
      <c r="AI259" s="176"/>
      <c r="AJ259" s="764"/>
      <c r="AK259" s="767"/>
      <c r="AL259" s="767"/>
      <c r="AM259" s="798" t="s">
        <v>176</v>
      </c>
      <c r="AN259" s="544">
        <f>IF(B253="Лікар загальної практики - сімейний лікар",L259*Законод!$E$30,IF(B253="Лікар-педіатр",L259*Законод!$E$30,IF(B253="Лікар-терапевт",L259*Законод!$E$30,0)))</f>
        <v>0</v>
      </c>
      <c r="AO259" s="544">
        <f>IF(B253="Лікар загальної практики - сімейний лікар",S259*Законод!$E$47,IF(B253="Лікар-педіатр",S259*Законод!$E$47,IF(B253="Лікар-терапевт",S259*Законод!$E$47,0)))</f>
        <v>0</v>
      </c>
      <c r="AP259" s="544">
        <f>IF(B253="Лікар загальної практики - сімейний лікар",Z259*Законод!$E$64,IF(B253="Лікар-педіатр",Z259*Законод!$E$64,IF(B253="Лікар-терапевт",Z259*Законод!$E$64,0)))</f>
        <v>0</v>
      </c>
      <c r="AQ259" s="544">
        <f>IF(B253="Лікар загальної практики - сімейний лікар",AG259*Законод!$E$81,IF(B253="Лікар-педіатр",AG259*Законод!$E$81,IF(B253="Лікар-терапевт",AG259*Законод!$E$81,0)))</f>
        <v>0</v>
      </c>
      <c r="AR259" s="185">
        <f>SUM(AN259:AQ259)</f>
        <v>0</v>
      </c>
    </row>
    <row r="260" spans="1:44" s="67" customFormat="1" ht="31.9" customHeight="1" x14ac:dyDescent="0.25">
      <c r="A260" s="172"/>
      <c r="B260" s="781"/>
      <c r="C260" s="784"/>
      <c r="D260" s="787"/>
      <c r="E260" s="790"/>
      <c r="F260" s="186" t="str">
        <f>IF(B253="Лікар-педіатр",Законод!$F$18,IF(B253="Лікар загальної практики - сімейний лікар",Законод!$F$22,IF(B253="Лікар-терапевт",Законод!$F$26,"х")))</f>
        <v>х</v>
      </c>
      <c r="G260" s="750" t="s">
        <v>157</v>
      </c>
      <c r="H260" s="751"/>
      <c r="I260" s="751"/>
      <c r="J260" s="751"/>
      <c r="K260" s="752"/>
      <c r="L260" s="171">
        <f>IF(B253="Лікар загальної практики - сімейний лікар",IF(L257&lt;Законод!$C$23,0,(IF(AND(L257&gt;=Законод!$F$23,L257&lt;=Законод!$F$24),L257-Законод!$E$24,IF('01_Доходи'!L257&gt;=Законод!$G$23,Законод!$F$25,0)))),IF(B253="Лікар-педіатр",IF(L257&lt;Законод!$C$19,0,(IF(AND(L257&gt;=Законод!$F$19,L257&lt;=Законод!$F$20),L257-Законод!$E$20,IF('01_Доходи'!L257&gt;=Законод!$G$19,Законод!$F$21,0)))),IF(B253="Лікар-терапевт",IF(L257&lt;Законод!$C$27,0,(IF(AND(L257&gt;=Законод!$F$27,L257&lt;=Законод!$F$28),L257-Законод!$E$28,IF('01_Доходи'!L257&gt;=Законод!$G$27,Законод!$F$29,0)))),0)))</f>
        <v>0</v>
      </c>
      <c r="M260" s="770"/>
      <c r="N260" s="750" t="s">
        <v>157</v>
      </c>
      <c r="O260" s="751"/>
      <c r="P260" s="751"/>
      <c r="Q260" s="751"/>
      <c r="R260" s="752"/>
      <c r="S260" s="171">
        <f>IF(B253="Лікар загальної практики - сімейний лікар",IF(S257&lt;Законод!$C$23,0,(IF(AND(S257&gt;=Законод!$F$23,S257&lt;=Законод!$F$24),S257-Законод!$E$24,IF('01_Доходи'!S257&gt;=Законод!$G$23,Законод!$F$25,0)))),IF(B253="Лікар-педіатр",IF(S257&lt;Законод!$C$19,0,(IF(AND(S257&gt;=Законод!$F$19,S257&lt;=Законод!$F$20),S257-Законод!$E$20,IF('01_Доходи'!S257&gt;=Законод!$G$19,Законод!$F$21,0)))),IF(B253="Лікар-терапевт",IF(S257&lt;Законод!$C$27,0,(IF(AND(S257&gt;=Законод!$F$27,S257&lt;=Законод!$F$28),S257-Законод!$E$28,IF('01_Доходи'!S257&gt;=Законод!$G$27,Законод!$F$29,0)))),0)))</f>
        <v>0</v>
      </c>
      <c r="T260" s="770"/>
      <c r="U260" s="750" t="s">
        <v>157</v>
      </c>
      <c r="V260" s="751"/>
      <c r="W260" s="751"/>
      <c r="X260" s="751"/>
      <c r="Y260" s="752"/>
      <c r="Z260" s="171">
        <f>IF(B253="Лікар загальної практики - сімейний лікар",IF(Z257&lt;Законод!$C$23,0,(IF(AND(Z257&gt;=Законод!$F$23,Z257&lt;=Законод!$F$24),Z257-Законод!$E$24,IF('01_Доходи'!Z257&gt;=Законод!$G$23,Законод!$F$25,0)))),IF(B253="Лікар-педіатр",IF(Z257&lt;Законод!$C$19,0,(IF(AND(Z257&gt;=Законод!$F$19,Z257&lt;=Законод!$F$20),Z257-Законод!$E$20,IF('01_Доходи'!Z257&gt;=Законод!$G$19,Законод!$F$21,0)))),IF(B253="Лікар-терапевт",IF(Z257&lt;Законод!$C$27,0,(IF(AND(Z257&gt;=Законод!$F$27,Z257&lt;=Законод!$F$28),Z257-Законод!$E$28,IF('01_Доходи'!Z257&gt;=Законод!$G$27,Законод!$F$29,0)))),0)))</f>
        <v>0</v>
      </c>
      <c r="AA260" s="770"/>
      <c r="AB260" s="750" t="s">
        <v>157</v>
      </c>
      <c r="AC260" s="751"/>
      <c r="AD260" s="751"/>
      <c r="AE260" s="751"/>
      <c r="AF260" s="752"/>
      <c r="AG260" s="171">
        <f>IF(B253="Лікар загальної практики - сімейний лікар",IF(AG257&lt;Законод!$C$23,0,(IF(AND(AG257&gt;=Законод!$F$23,AG257&lt;=Законод!$F$24),AG257-Законод!$E$24,IF('01_Доходи'!AG257&gt;=Законод!$G$23,Законод!$F$25,0)))),IF(B253="Лікар-педіатр",IF(AG257&lt;Законод!$C$19,0,(IF(AND(AG257&gt;=Законод!$F$19,AG257&lt;=Законод!$F$20),AG257-Законод!$E$20,IF('01_Доходи'!AG257&gt;=Законод!$G$19,Законод!$F$21,0)))),IF(B253="Лікар-терапевт",IF(AG257&lt;Законод!$C$27,0,(IF(AND(AG257&gt;=Законод!$F$27,AG257&lt;=Законод!$F$28),AG257-Законод!$E$28,IF('01_Доходи'!AG257&gt;=Законод!$G$27,Законод!$F$29,0)))),0)))</f>
        <v>0</v>
      </c>
      <c r="AH260" s="773"/>
      <c r="AI260" s="176"/>
      <c r="AJ260" s="764"/>
      <c r="AK260" s="767"/>
      <c r="AL260" s="767"/>
      <c r="AM260" s="799"/>
      <c r="AN260" s="544">
        <f>IF(B253="Лікар загальної практики - сімейний лікар",L260*Законод!$F$30,IF(B253="Лікар-педіатр",L260*Законод!$F$30,IF(B253="Лікар-терапевт",L260*Законод!$F$30,0)))</f>
        <v>0</v>
      </c>
      <c r="AO260" s="544">
        <f>IF(B253="Лікар загальної практики - сімейний лікар",S260*Законод!$F$47,IF(B253="Лікар-педіатр",S260*Законод!$F$47,IF(B253="Лікар-терапевт",S260*Законод!$F$47,0)))</f>
        <v>0</v>
      </c>
      <c r="AP260" s="544">
        <f>IF(B253="Лікар загальної практики - сімейний лікар",Z260*Законод!$F$64,IF(B253="Лікар-педіатр",Z260*Законод!$F$64,IF(B253="Лікар-терапевт",Z260*Законод!$F$64,0)))</f>
        <v>0</v>
      </c>
      <c r="AQ260" s="544">
        <f>IF(B253="Лікар загальної практики - сімейний лікар",AG260*Законод!$F$81,IF(B253="Лікар-педіатр",AG260*Законод!$F$81,IF(B253="Лікар-терапевт",AG260*Законод!$F$81,0)))</f>
        <v>0</v>
      </c>
      <c r="AR260" s="185">
        <f>SUM(AN260:AQ260)</f>
        <v>0</v>
      </c>
    </row>
    <row r="261" spans="1:44" s="67" customFormat="1" ht="45" customHeight="1" x14ac:dyDescent="0.25">
      <c r="A261" s="172"/>
      <c r="B261" s="781"/>
      <c r="C261" s="784"/>
      <c r="D261" s="787"/>
      <c r="E261" s="790"/>
      <c r="F261" s="186" t="str">
        <f>IF(B253="Лікар-педіатр",Законод!$G$18,IF(B253="Лікар загальної практики - сімейний лікар",Законод!$G$22,IF(B253="Лікар-терапевт",Законод!$G$26,"х")))</f>
        <v>х</v>
      </c>
      <c r="G261" s="750" t="s">
        <v>157</v>
      </c>
      <c r="H261" s="751"/>
      <c r="I261" s="751"/>
      <c r="J261" s="751"/>
      <c r="K261" s="752"/>
      <c r="L261" s="171">
        <f>IF(B253="Лікар загальної практики - сімейний лікар",IF(L257&lt;Законод!$C$23,0,(IF(AND(L257&gt;=Законод!$G$23,L257&lt;=Законод!$G$24),L257-Законод!$F$24,IF('01_Доходи'!L257&gt;=Законод!$H$23,Законод!$G$25,0)))),IF(B253="Лікар-педіатр",IF(L257&lt;Законод!$C$19,0,(IF(AND(L257&gt;=Законод!$G$19,L257&lt;=Законод!$G$20),L257-Законод!$F$20,IF('01_Доходи'!L257&gt;=Законод!$H$19,Законод!$G$21,0)))),IF(B253="Лікар-терапевт",IF(L257&lt;Законод!$C$27,0,(IF(AND(L257&gt;=Законод!$G$27,L257&lt;=Законод!$G$28),L257-Законод!$F$28,IF('01_Доходи'!L257&gt;=Законод!$H$27,Законод!$G$29,0)))),0)))</f>
        <v>0</v>
      </c>
      <c r="M261" s="770"/>
      <c r="N261" s="750" t="s">
        <v>157</v>
      </c>
      <c r="O261" s="751"/>
      <c r="P261" s="751"/>
      <c r="Q261" s="751"/>
      <c r="R261" s="752"/>
      <c r="S261" s="171">
        <f>IF(B253="Лікар загальної практики - сімейний лікар",IF(S257&lt;Законод!$C$23,0,(IF(AND(S257&gt;=Законод!$G$23,S257&lt;=Законод!$G$24),S257-Законод!$F$24,IF('01_Доходи'!S257&gt;=Законод!$H$23,Законод!$G$25,0)))),IF(B253="Лікар-педіатр",IF(S257&lt;Законод!$C$19,0,(IF(AND(S257&gt;=Законод!$G$19,S257&lt;=Законод!$G$20),S257-Законод!$F$20,IF('01_Доходи'!S257&gt;=Законод!$H$19,Законод!$G$21,0)))),IF(B253="Лікар-терапевт",IF(S257&lt;Законод!$C$27,0,(IF(AND(S257&gt;=Законод!$G$27,S257&lt;=Законод!$G$28),S257-Законод!$F$28,IF('01_Доходи'!S257&gt;=Законод!$H$27,Законод!$G$29,0)))),0)))</f>
        <v>0</v>
      </c>
      <c r="T261" s="770"/>
      <c r="U261" s="750" t="s">
        <v>157</v>
      </c>
      <c r="V261" s="751"/>
      <c r="W261" s="751"/>
      <c r="X261" s="751"/>
      <c r="Y261" s="752"/>
      <c r="Z261" s="171">
        <f>IF(B253="Лікар загальної практики - сімейний лікар",IF(Z257&lt;Законод!$C$23,0,(IF(AND(Z257&gt;=Законод!$G$23,Z257&lt;=Законод!$G$24),Z257-Законод!$F$24,IF('01_Доходи'!Z257&gt;=Законод!$H$23,Законод!$G$25,0)))),IF(B253="Лікар-педіатр",IF(Z257&lt;Законод!$C$19,0,(IF(AND(Z257&gt;=Законод!$G$19,Z257&lt;=Законод!$G$20),Z257-Законод!$F$20,IF('01_Доходи'!Z257&gt;=Законод!$H$19,Законод!$G$21,0)))),IF(B253="Лікар-терапевт",IF(Z257&lt;Законод!$C$27,0,(IF(AND(Z257&gt;=Законод!$G$27,Z257&lt;=Законод!$G$28),Z257-Законод!$F$28,IF('01_Доходи'!Z257&gt;=Законод!$H$27,Законод!$G$29,0)))),0)))</f>
        <v>0</v>
      </c>
      <c r="AA261" s="770"/>
      <c r="AB261" s="750" t="s">
        <v>157</v>
      </c>
      <c r="AC261" s="751"/>
      <c r="AD261" s="751"/>
      <c r="AE261" s="751"/>
      <c r="AF261" s="752"/>
      <c r="AG261" s="171">
        <f>IF(B253="Лікар загальної практики - сімейний лікар",IF(AG257&lt;Законод!$C$23,0,(IF(AND(AG257&gt;=Законод!$G$23,AG257&lt;=Законод!$G$24),AG257-Законод!$F$24,IF('01_Доходи'!AG257&gt;=Законод!$H$23,Законод!$G$25,0)))),IF(B253="Лікар-педіатр",IF(AG257&lt;Законод!$C$19,0,(IF(AND(AG257&gt;=Законод!$G$19,AG257&lt;=Законод!$G$20),AG257-Законод!$F$20,IF('01_Доходи'!AG257&gt;=Законод!$H$19,Законод!$G$21,0)))),IF(B253="Лікар-терапевт",IF(AG257&lt;Законод!$C$27,0,(IF(AND(AG257&gt;=Законод!$G$27,AG257&lt;=Законод!$G$28),AG257-Законод!$F$28,IF('01_Доходи'!AG257&gt;=Законод!$H$27,Законод!$G$29,0)))),0)))</f>
        <v>0</v>
      </c>
      <c r="AH261" s="773"/>
      <c r="AI261" s="176"/>
      <c r="AJ261" s="764"/>
      <c r="AK261" s="767"/>
      <c r="AL261" s="767"/>
      <c r="AM261" s="799"/>
      <c r="AN261" s="544">
        <f>IF(B253="Лікар загальної практики - сімейний лікар",L261*Законод!$G$39,IF(B253="Лікар-педіатр",L261*Законод!$G$30,IF(B253="Лікар-терапевт",L261*Законод!$G$30,0)))</f>
        <v>0</v>
      </c>
      <c r="AO261" s="544">
        <f>IF(B253="Лікар загальної практики - сімейний лікар",S261*Законод!$G$47,IF(B253="Лікар-педіатр",S261*Законод!$G$47,IF(B253="Лікар-терапевт",S261*Законод!$G$47,0)))</f>
        <v>0</v>
      </c>
      <c r="AP261" s="544">
        <f>IF(B253="Лікар загальної практики - сімейний лікар",Z261*Законод!$G$64,IF(B253="Лікар-педіатр",Z261*Законод!$G$64,IF(B253="Лікар-терапевт",Z261*Законод!$G$64,0)))</f>
        <v>0</v>
      </c>
      <c r="AQ261" s="544">
        <f>IF(B253="Лікар загальної практики - сімейний лікар",AG261*Законод!$G$81,IF(B253="Лікар-педіатр",AG261*Законод!$G$81,IF(B253="Лікар-терапевт",AG261*Законод!$G$81,0)))</f>
        <v>0</v>
      </c>
      <c r="AR261" s="185">
        <f t="shared" ref="AR261" si="34">SUM(AN261:AQ261)</f>
        <v>0</v>
      </c>
    </row>
    <row r="262" spans="1:44" s="67" customFormat="1" ht="20.45" customHeight="1" x14ac:dyDescent="0.25">
      <c r="A262" s="172"/>
      <c r="B262" s="781"/>
      <c r="C262" s="784"/>
      <c r="D262" s="787"/>
      <c r="E262" s="790"/>
      <c r="F262" s="186" t="str">
        <f>IF(B253="Лікар-педіатр",Законод!$H$18,IF(B253="Лікар загальної практики - сімейний лікар",Законод!$H$22,IF(B253="Лікар-терапевт",Законод!$H$26,"х")))</f>
        <v>х</v>
      </c>
      <c r="G262" s="750" t="s">
        <v>157</v>
      </c>
      <c r="H262" s="751"/>
      <c r="I262" s="751"/>
      <c r="J262" s="751"/>
      <c r="K262" s="752"/>
      <c r="L262" s="171">
        <f>IF(B253="Лікар загальної практики - сімейний лікар",IF(L257&lt;Законод!$C$23,0,(IF(AND(L257&gt;=Законод!$H$23,L257&lt;=Законод!$H$24),L257-Законод!$G$24,IF('01_Доходи'!L257&gt;=Законод!$I$23,Законод!$H$25,0)))),IF(B253="Лікар-педіатр",IF(L257&lt;Законод!$C$19,0,(IF(AND(L257&gt;=Законод!$H$19,L257&lt;=Законод!$H$20),L257-Законод!$G$20,IF('01_Доходи'!L257&gt;=Законод!$I$19,Законод!$H$21,0)))),IF(B253="Лікар-терапевт",IF(L257&lt;Законод!$C$27,0,(IF(AND(L257&gt;=Законод!$H$27,L257&lt;=Законод!$H$28),L257-Законод!$G$28,IF(L257&gt;=Законод!$I$27,Законод!$H$29,0)))),0)))</f>
        <v>0</v>
      </c>
      <c r="M262" s="770"/>
      <c r="N262" s="750" t="s">
        <v>157</v>
      </c>
      <c r="O262" s="751"/>
      <c r="P262" s="751"/>
      <c r="Q262" s="751"/>
      <c r="R262" s="752"/>
      <c r="S262" s="171">
        <f>IF(B253="Лікар загальної практики - сімейний лікар",IF(S257&lt;Законод!$C$23,0,(IF(AND(S257&gt;=Законод!$H$23,S257&lt;=Законод!$H$24),S257-Законод!$G$24,IF('01_Доходи'!S257&gt;=Законод!$I$23,Законод!$H$25,0)))),IF(B253="Лікар-педіатр",IF(S257&lt;Законод!$C$19,0,(IF(AND(S257&gt;=Законод!$H$19,S257&lt;=Законод!$H$20),S257-Законод!$G$20,IF('01_Доходи'!S257&gt;=Законод!$I$19,Законод!$H$21,0)))),IF(B253="Лікар-терапевт",IF(S257&lt;Законод!$C$27,0,(IF(AND(S257&gt;=Законод!$H$27,S257&lt;=Законод!$H$28),S257-Законод!$G$28,IF(S257&gt;=Законод!$I$27,Законод!$H$29,0)))),0)))</f>
        <v>0</v>
      </c>
      <c r="T262" s="770"/>
      <c r="U262" s="750" t="s">
        <v>157</v>
      </c>
      <c r="V262" s="751"/>
      <c r="W262" s="751"/>
      <c r="X262" s="751"/>
      <c r="Y262" s="752"/>
      <c r="Z262" s="171">
        <f>IF(B253="Лікар загальної практики - сімейний лікар",IF(Z257&lt;Законод!$C$23,0,(IF(AND(Z257&gt;=Законод!$H$23,Z257&lt;=Законод!$H$24),Z257-Законод!$G$24,IF('01_Доходи'!Z257&gt;=Законод!$I$23,Законод!$H$25,0)))),IF(B253="Лікар-педіатр",IF(Z257&lt;Законод!$C$19,0,(IF(AND(Z257&gt;=Законод!$H$19,Z257&lt;=Законод!$H$20),Z257-Законод!$G$20,IF('01_Доходи'!Z257&gt;=Законод!$I$19,Законод!$H$21,0)))),IF(B253="Лікар-терапевт",IF(Z257&lt;Законод!$C$27,0,(IF(AND(Z257&gt;=Законод!$H$27,Z257&lt;=Законод!$H$28),Z257-Законод!$G$28,IF(Z257&gt;=Законод!$I$27,Законод!$H$29,0)))),0)))</f>
        <v>0</v>
      </c>
      <c r="AA262" s="770"/>
      <c r="AB262" s="750" t="s">
        <v>157</v>
      </c>
      <c r="AC262" s="751"/>
      <c r="AD262" s="751"/>
      <c r="AE262" s="751"/>
      <c r="AF262" s="752"/>
      <c r="AG262" s="171">
        <f>IF(B253="Лікар загальної практики - сімейний лікар",IF(AG257&lt;Законод!$C$23,0,(IF(AND(AG257&gt;=Законод!$H$23,AG257&lt;=Законод!$H$24),AG257-Законод!$G$24,IF('01_Доходи'!AG257&gt;=Законод!$I$23,Законод!$H$25,0)))),IF(B253="Лікар-педіатр",IF(AG257&lt;Законод!$C$19,0,(IF(AND(AG257&gt;=Законод!$H$19,AG257&lt;=Законод!$H$20),AG257-Законод!$G$20,IF('01_Доходи'!AG257&gt;=Законод!$I$19,Законод!$H$21,0)))),IF(B253="Лікар-терапевт",IF(AG257&lt;Законод!$C$27,0,(IF(AND(AG257&gt;=Законод!$H$27,AG257&lt;=Законод!$H$28),AG257-Законод!$G$28,IF(AG257&gt;=Законод!$I$27,Законод!$H$29,0)))),0)))</f>
        <v>0</v>
      </c>
      <c r="AH262" s="773"/>
      <c r="AI262" s="176"/>
      <c r="AJ262" s="764"/>
      <c r="AK262" s="767"/>
      <c r="AL262" s="767"/>
      <c r="AM262" s="799"/>
      <c r="AN262" s="544">
        <f>IF(B253="Лікар загальної практики - сімейний лікар",L262*Законод!$H$30,IF(B253="Лікар-педіатр",L262*Законод!$H$30,IF(B253="Лікар-терапевт",L262*Законод!$H$30,0)))</f>
        <v>0</v>
      </c>
      <c r="AO262" s="544">
        <f>IF(B253="Лікар загальної практики - сімейний лікар",S262*Законод!$H$47,IF(B253="Лікар-педіатр",S262*Законод!$H$47,IF(B253="Лікар-терапевт",S262*Законод!$H$47,0)))</f>
        <v>0</v>
      </c>
      <c r="AP262" s="544">
        <f>IF(B253="Лікар загальної практики - сімейний лікар",Z262*Законод!$H$64,IF(B253="Лікар-педіатр",Z262*Законод!$H$64,IF(B253="Лікар-терапевт",Z262*Законод!$H$64,0)))</f>
        <v>0</v>
      </c>
      <c r="AQ262" s="544">
        <f>IF(B253="Лікар загальної практики - сімейний лікар",AG262*Законод!$H$81,IF(B253="Лікар-педіатр",AG262*Законод!$H$81,IF(B253="Лікар-терапевт",AG262*Законод!$H$81,0)))</f>
        <v>0</v>
      </c>
      <c r="AR262" s="185">
        <f>SUM(AN262:AQ262)</f>
        <v>0</v>
      </c>
    </row>
    <row r="263" spans="1:44" s="67" customFormat="1" ht="31.9" customHeight="1" x14ac:dyDescent="0.25">
      <c r="A263" s="172"/>
      <c r="B263" s="781"/>
      <c r="C263" s="784"/>
      <c r="D263" s="787"/>
      <c r="E263" s="790"/>
      <c r="F263" s="186" t="str">
        <f>IF(B253="Лікар-педіатр",Законод!$I$18,IF(B253="Лікар загальної практики - сімейний лікар",Законод!$I$22,IF(B253="Лікар-терапевт",Законод!$I$26,"х")))</f>
        <v>х</v>
      </c>
      <c r="G263" s="750" t="s">
        <v>157</v>
      </c>
      <c r="H263" s="751"/>
      <c r="I263" s="751"/>
      <c r="J263" s="751"/>
      <c r="K263" s="752"/>
      <c r="L263" s="171">
        <f>IF(B253="Лікар загальної практики - сімейний лікар",IF(L257&lt;Законод!$C$23,0,(IF(AND(L257&gt;=Законод!$I$23,L257&lt;=Законод!$I$24),L257-Законод!$H$24,IF('01_Доходи'!L257&gt;=Законод!$I$23,Законод!$I$25,0)))),IF(B253="Лікар-педіатр",IF(L257&lt;Законод!$C$19,0,(IF(AND(L257&gt;=Законод!$I$19,L257&lt;=Законод!$I$20),L257-Законод!$H$20,IF('01_Доходи'!L257&gt;=Законод!$I$19,Законод!$H$21,0)))),IF(B253="Лікар-терапевт",IF(L257&lt;Законод!$C$27,0,(IF(AND(L257&gt;=Законод!$I$27,L257&lt;=Законод!$I$28),L257-Законод!$H$28,IF('01_Доходи'!L257&gt;=Законод!$I$27,Законод!$H$29,0)))),0)))</f>
        <v>0</v>
      </c>
      <c r="M263" s="770"/>
      <c r="N263" s="750" t="s">
        <v>157</v>
      </c>
      <c r="O263" s="751"/>
      <c r="P263" s="751"/>
      <c r="Q263" s="751"/>
      <c r="R263" s="752"/>
      <c r="S263" s="171">
        <f>IF(B253="Лікар загальної практики - сімейний лікар",IF(S257&lt;Законод!$C$23,0,(IF(AND(S257&gt;=Законод!$I$23,S257&lt;=Законод!$I$24),S257-Законод!$H$24,IF('01_Доходи'!S257&gt;=Законод!$I$23,Законод!$I$25,0)))),IF(B253="Лікар-педіатр",IF(S257&lt;Законод!$C$19,0,(IF(AND(S257&gt;=Законод!$I$19,S257&lt;=Законод!$I$20),S257-Законод!$H$20,IF('01_Доходи'!S257&gt;=Законод!$I$19,Законод!$H$21,0)))),IF(B253="Лікар-терапевт",IF(S257&lt;Законод!$C$27,0,(IF(AND(S257&gt;=Законод!$I$27,S257&lt;=Законод!$I$28),S257-Законод!$H$28,IF('01_Доходи'!S257&gt;=Законод!$I$27,Законод!$H$29,0)))),0)))</f>
        <v>0</v>
      </c>
      <c r="T263" s="770"/>
      <c r="U263" s="750" t="s">
        <v>157</v>
      </c>
      <c r="V263" s="751"/>
      <c r="W263" s="751"/>
      <c r="X263" s="751"/>
      <c r="Y263" s="752"/>
      <c r="Z263" s="171">
        <f>IF(B253="Лікар загальної практики - сімейний лікар",IF(Z257&lt;Законод!$C$23,0,(IF(AND(Z257&gt;=Законод!$I$23,Z257&lt;=Законод!$I$24),Z257-Законод!$H$24,IF('01_Доходи'!Z257&gt;=Законод!$I$23,Законод!$I$25,0)))),IF(B253="Лікар-педіатр",IF(Z257&lt;Законод!$C$19,0,(IF(AND(Z257&gt;=Законод!$I$19,Z257&lt;=Законод!$I$20),Z257-Законод!$H$20,IF('01_Доходи'!Z257&gt;=Законод!$I$19,Законод!$H$21,0)))),IF(B253="Лікар-терапевт",IF(Z257&lt;Законод!$C$27,0,(IF(AND(Z257&gt;=Законод!$I$27,Z257&lt;=Законод!$I$28),Z257-Законод!$H$28,IF('01_Доходи'!Z257&gt;=Законод!$I$27,Законод!$H$29,0)))),0)))</f>
        <v>0</v>
      </c>
      <c r="AA263" s="770"/>
      <c r="AB263" s="750" t="s">
        <v>157</v>
      </c>
      <c r="AC263" s="751"/>
      <c r="AD263" s="751"/>
      <c r="AE263" s="751"/>
      <c r="AF263" s="752"/>
      <c r="AG263" s="171">
        <f>IF(B253="Лікар загальної практики - сімейний лікар",IF(AG257&lt;Законод!$C$23,0,(IF(AND(AG257&gt;=Законод!$I$23,AG257&lt;=Законод!$I$24),AG257-Законод!$H$24,IF('01_Доходи'!AG257&gt;=Законод!$I$23,Законод!$I$25,0)))),IF(B253="Лікар-педіатр",IF(AG257&lt;Законод!$C$19,0,(IF(AND(AG257&gt;=Законод!$I$19,AG257&lt;=Законод!$I$20),AG257-Законод!$H$20,IF('01_Доходи'!AG257&gt;=Законод!$I$19,Законод!$H$21,0)))),IF(B253="Лікар-терапевт",IF(AG257&lt;Законод!$C$27,0,(IF(AND(AG257&gt;=Законод!$I$27,AG257&lt;=Законод!$I$28),AG257-Законод!$H$28,IF('01_Доходи'!AG257&gt;=Законод!$I$27,Законод!$H$29,0)))),0)))</f>
        <v>0</v>
      </c>
      <c r="AH263" s="773"/>
      <c r="AI263" s="176"/>
      <c r="AJ263" s="764"/>
      <c r="AK263" s="767"/>
      <c r="AL263" s="767"/>
      <c r="AM263" s="799"/>
      <c r="AN263" s="544">
        <f>IF(B253="Лікар загальної практики - сімейний лікар",L263*Законод!$I$30,IF(B253="Лікар-педіатр",L263*Законод!$I$30,IF(B253="Лікар-терапевт",L263*Законод!$I$30,0)))</f>
        <v>0</v>
      </c>
      <c r="AO263" s="544">
        <f>IF(B253="Лікар загальної практики - сімейний лікар",S263*Законод!$I$47,IF(B253="Лікар-педіатр",S263*Законод!$I$47,IF(B253="Лікар-терапевт",S263*Законод!$I$47,0)))</f>
        <v>0</v>
      </c>
      <c r="AP263" s="544">
        <f>IF(B253="Лікар загальної практики - сімейний лікар",Z263*Законод!$I$64,IF(B253="Лікар-педіатр",Z263*Законод!$I$64,IF(B253="Лікар-терапевт",Z263*Законод!$I$64,0)))</f>
        <v>0</v>
      </c>
      <c r="AQ263" s="544">
        <f>IF(B253="Лікар загальної практики - сімейний лікар",AG263*Законод!$I$81,IF(B253="Лікар-педіатр",AG263*Законод!$I$81,IF(B253="Лікар-терапевт",AG263*Законод!$I$81,0)))</f>
        <v>0</v>
      </c>
      <c r="AR263" s="185">
        <f>SUM(AN263:AQ263)</f>
        <v>0</v>
      </c>
    </row>
    <row r="264" spans="1:44" s="67" customFormat="1" ht="31.9" customHeight="1" thickBot="1" x14ac:dyDescent="0.3">
      <c r="A264" s="187"/>
      <c r="B264" s="782"/>
      <c r="C264" s="785"/>
      <c r="D264" s="788"/>
      <c r="E264" s="791"/>
      <c r="F264" s="660" t="str">
        <f>IF(B253="Лікар-педіатр",Законод!$J$18,IF(B253="Лікар загальної практики - сімейний лікар",Законод!$J$22,IF(B253="Лікар-терапевт",Законод!$J$22,"х")))</f>
        <v>х</v>
      </c>
      <c r="G264" s="747" t="s">
        <v>157</v>
      </c>
      <c r="H264" s="748"/>
      <c r="I264" s="748"/>
      <c r="J264" s="748"/>
      <c r="K264" s="749"/>
      <c r="L264" s="171">
        <f>IF(B253="Лікар загальної практики - сімейний лікар",IF(L257&gt;=Законод!$J$23,'01_Доходи'!L257-('01_Доходи'!L258+'01_Доходи'!L259+'01_Доходи'!L260+'01_Доходи'!L261+'01_Доходи'!L262+'01_Доходи'!L263),0),IF(B253="Лікар-педіатр",IF(L257&gt;=Законод!$J$19,'01_Доходи'!L257-('01_Доходи'!L258+'01_Доходи'!L259+'01_Доходи'!L260+'01_Доходи'!L261+'01_Доходи'!L262+'01_Доходи'!L263),0),IF(B253="Лікар-терапевт",IF('01_Доходи'!L257&gt;=Законод!$J$27,L257-Законод!$I$28,0),0)))</f>
        <v>0</v>
      </c>
      <c r="M264" s="771"/>
      <c r="N264" s="747" t="s">
        <v>157</v>
      </c>
      <c r="O264" s="748"/>
      <c r="P264" s="748"/>
      <c r="Q264" s="748"/>
      <c r="R264" s="749"/>
      <c r="S264" s="171">
        <f>IF(B253="Лікар загальної практики - сімейний лікар",IF(S257&gt;=Законод!$J$23,'01_Доходи'!S257-('01_Доходи'!S258+'01_Доходи'!S259+'01_Доходи'!S260+'01_Доходи'!S261+'01_Доходи'!S262+'01_Доходи'!S263),0),IF(B253="Лікар-педіатр",IF(S257&gt;=Законод!$J$19,'01_Доходи'!S257-('01_Доходи'!S258+'01_Доходи'!S259+'01_Доходи'!S260+'01_Доходи'!S261+'01_Доходи'!S262+'01_Доходи'!S263),0),IF(B253="Лікар-терапевт",IF('01_Доходи'!S257&gt;=Законод!$J$27,S257-Законод!$I$28,0),0)))</f>
        <v>0</v>
      </c>
      <c r="T264" s="771"/>
      <c r="U264" s="747" t="s">
        <v>157</v>
      </c>
      <c r="V264" s="748"/>
      <c r="W264" s="748"/>
      <c r="X264" s="748"/>
      <c r="Y264" s="749"/>
      <c r="Z264" s="171">
        <f>IF(B253="Лікар загальної практики - сімейний лікар",IF(Z257&gt;=Законод!$J$23,'01_Доходи'!Z257-('01_Доходи'!Z258+'01_Доходи'!Z259+'01_Доходи'!Z260+'01_Доходи'!Z261+'01_Доходи'!Z262+'01_Доходи'!Z263),0),IF(B253="Лікар-педіатр",IF(Z257&gt;=Законод!$J$19,'01_Доходи'!Z257-('01_Доходи'!Z258+'01_Доходи'!Z259+'01_Доходи'!Z260+'01_Доходи'!Z261+'01_Доходи'!Z262+'01_Доходи'!Z263),0),IF(B253="Лікар-терапевт",IF('01_Доходи'!Z257&gt;=Законод!$J$27,Z257-Законод!$I$28,0),0)))</f>
        <v>0</v>
      </c>
      <c r="AA264" s="771"/>
      <c r="AB264" s="747" t="s">
        <v>157</v>
      </c>
      <c r="AC264" s="748"/>
      <c r="AD264" s="748"/>
      <c r="AE264" s="748"/>
      <c r="AF264" s="749"/>
      <c r="AG264" s="171">
        <f>IF(B253="Лікар загальної практики - сімейний лікар",IF(AG257&gt;=Законод!$J$23,'01_Доходи'!AG257-('01_Доходи'!AG258+'01_Доходи'!AG259+'01_Доходи'!AG260+'01_Доходи'!AG261+'01_Доходи'!AG262+'01_Доходи'!AG263),0),IF(B253="Лікар-педіатр",IF(AG257&gt;=Законод!$J$19,'01_Доходи'!AG257-('01_Доходи'!AG258+'01_Доходи'!AG259+'01_Доходи'!AG260+'01_Доходи'!AG261+'01_Доходи'!AG262+'01_Доходи'!AG263),0),IF(B253="Лікар-терапевт",IF('01_Доходи'!AG257&gt;=Законод!$J$27,AG257-Законод!$I$28,0),0)))</f>
        <v>0</v>
      </c>
      <c r="AH264" s="774"/>
      <c r="AI264" s="188"/>
      <c r="AJ264" s="765"/>
      <c r="AK264" s="768"/>
      <c r="AL264" s="768"/>
      <c r="AM264" s="800"/>
      <c r="AN264" s="661">
        <f>IF(B253="Лікар загальної практики - сімейний лікар",L264*Законод!$J$30,IF(B253="Лікар-педіатр",L264*Законод!$J$30,IF(B253="Лікар-терапевт",L264*Законод!$J$30,0)))</f>
        <v>0</v>
      </c>
      <c r="AO264" s="661">
        <f>IF(B253="Лікар загальної практики - сімейний лікар",S264*Законод!$J$47,IF(B253="Лікар-педіатр",S264*Законод!$J$47,IF(B253="Лікар-терапевт",S264*Законод!$J$47,0)))</f>
        <v>0</v>
      </c>
      <c r="AP264" s="661">
        <f>IF(B253="Лікар загальної практики - сімейний лікар",S264*Законод!$J$64,IF(B253="Лікар-педіатр",S264*Законод!$J$64,IF(B253="Лікар-терапевт",S264*Законод!$J$64,0)))</f>
        <v>0</v>
      </c>
      <c r="AQ264" s="661">
        <f>IF(B253="Лікар загальної практики - сімейний лікар",AG264*Законод!$J$81,IF(B253="Лікар-педіатр",AG264*Законод!$J$81,IF(B253="Лікар-терапевт",AG264*Законод!$J$81,0)))</f>
        <v>0</v>
      </c>
      <c r="AR264" s="662">
        <f t="shared" ref="AR264" si="35">SUM(AN264:AQ264)</f>
        <v>0</v>
      </c>
    </row>
    <row r="265" spans="1:44" s="210" customFormat="1" ht="23.45" customHeight="1" thickBot="1" x14ac:dyDescent="0.3">
      <c r="A265" s="206"/>
      <c r="B265" s="207"/>
      <c r="C265" s="207"/>
      <c r="D265" s="207"/>
      <c r="E265" s="207"/>
      <c r="F265" s="208"/>
      <c r="G265" s="209"/>
      <c r="H265" s="209"/>
      <c r="L265" s="211"/>
      <c r="S265" s="211"/>
      <c r="Z265" s="211"/>
      <c r="AG265" s="211"/>
      <c r="AM265" s="212"/>
      <c r="AR265" s="213"/>
    </row>
    <row r="266" spans="1:44" s="166" customFormat="1" ht="27.6" customHeight="1" x14ac:dyDescent="0.3">
      <c r="A266" s="169">
        <f>A253+1</f>
        <v>19</v>
      </c>
      <c r="B266" s="780"/>
      <c r="C266" s="783"/>
      <c r="D266" s="786"/>
      <c r="E266" s="789"/>
      <c r="F266" s="170" t="s">
        <v>431</v>
      </c>
      <c r="G266" s="171">
        <f>IFERROR(IF(B266="Лікар-педіатр",G268/L268*L266,IF(B266="Лікар-терапевт","х",IF(B266="Лікар загальної практики - сімейний лікар",G268/L268*L266,0))),0)</f>
        <v>0</v>
      </c>
      <c r="H266" s="171">
        <f>IFERROR(IF(B266="Лікар-педіатр",H268/L268*L266,IF(B266="Лікар-терапевт","х",IF(B266="Лікар загальної практики - сімейний лікар",H268/L268*L266,0))),0)</f>
        <v>0</v>
      </c>
      <c r="I266" s="171">
        <f>IFERROR(IF(B266="Лікар-педіатр","x",IF(B266="Лікар-терапевт",I268/L268*L266,IF(B266="Лікар загальної практики - сімейний лікар",I268/L268*L266,0))),0)</f>
        <v>0</v>
      </c>
      <c r="J266" s="171">
        <f>IFERROR(IF(B266="Лікар-педіатр","x",IF(B266="Лікар-терапевт",J268/L268*L266,IF(B266="Лікар загальної практики - сімейний лікар",J268/L268*L266,0))),0)</f>
        <v>0</v>
      </c>
      <c r="K266" s="171">
        <f>IFERROR(IF(B266="Лікар-педіатр","x",IF(B266="Лікар-терапевт",K269*L266,IF(B266="Лікар загальної практики - сімейний лікар",K269*L266,0))),0)</f>
        <v>0</v>
      </c>
      <c r="L266" s="472"/>
      <c r="M266" s="769"/>
      <c r="N266" s="171">
        <f>IFERROR(IF(B266="Лікар-педіатр",N268/S268*S266,IF(B266="Лікар-терапевт","х",IF(B266="Лікар загальної практики - сімейний лікар",N268/S268*S266,0))),0)</f>
        <v>0</v>
      </c>
      <c r="O266" s="171">
        <f>IFERROR(IF(B266="Лікар-педіатр",O268/S268*S266,IF(B266="Лікар-терапевт","х",IF(B266="Лікар загальної практики - сімейний лікар",O268/S268*S266,0))),0)</f>
        <v>0</v>
      </c>
      <c r="P266" s="171">
        <f>IFERROR(IF(B266="Лікар-педіатр","x",IF(B266="Лікар-терапевт",P268/S268*S266,IF(B266="Лікар загальної практики - сімейний лікар",P268/S268*S266,0))),0)</f>
        <v>0</v>
      </c>
      <c r="Q266" s="171">
        <f>IFERROR(IF(B266="Лікар-педіатр","x",IF(B266="Лікар-терапевт",Q268/S268*S266,IF(B266="Лікар загальної практики - сімейний лікар",Q268/S268*S266,0))),0)</f>
        <v>0</v>
      </c>
      <c r="R266" s="171">
        <f>IFERROR(IF(B266="Лікар-педіатр","x",IF(B266="Лікар-терапевт",R269*S266,IF(B266="Лікар загальної практики - сімейний лікар",R269*S266,0))),0)</f>
        <v>0</v>
      </c>
      <c r="S266" s="472"/>
      <c r="T266" s="769"/>
      <c r="U266" s="171">
        <f>IFERROR(IF(B266="Лікар-педіатр",U268/Z268*Z266,IF(B266="Лікар-терапевт","х",IF(B266="Лікар загальної практики - сімейний лікар",U268/Z268*Z266,0))),0)</f>
        <v>0</v>
      </c>
      <c r="V266" s="171">
        <f>IFERROR(IF(B266="Лікар-педіатр",V268/Z268*Z266,IF(B266="Лікар-терапевт","х",IF(B266="Лікар загальної практики - сімейний лікар",V268/Z268*Z266,0))),0)</f>
        <v>0</v>
      </c>
      <c r="W266" s="171">
        <f>IFERROR(IF(B266="Лікар-педіатр","x",IF(B266="Лікар-терапевт",W268/Z268*Z266,IF(B266="Лікар загальної практики - сімейний лікар",W268/Z268*Z266,0))),0)</f>
        <v>0</v>
      </c>
      <c r="X266" s="171">
        <f>IFERROR(IF(B266="Лікар-педіатр","x",IF(B266="Лікар-терапевт",X268/Z268*Z266,IF(B266="Лікар загальної практики - сімейний лікар",X268/Z268*Z266,0))),0)</f>
        <v>0</v>
      </c>
      <c r="Y266" s="171">
        <f>IFERROR(IF(B266="Лікар-педіатр","x",IF(B266="Лікар-терапевт",Y269*Z266,IF(B266="Лікар загальної практики - сімейний лікар",Y269*Z266,0))),0)</f>
        <v>0</v>
      </c>
      <c r="Z266" s="472"/>
      <c r="AA266" s="769"/>
      <c r="AB266" s="171">
        <f>IFERROR(IF(B266="Лікар-педіатр",AB268/AG268*AG266,IF(B266="Лікар-терапевт","х",IF(B266="Лікар загальної практики - сімейний лікар",AB268/AG268*AG266,0))),0)</f>
        <v>0</v>
      </c>
      <c r="AC266" s="171">
        <f>IFERROR(IF(B266="Лікар-педіатр",AC268/AG268*AG266,IF(B266="Лікар-терапевт","х",IF(B266="Лікар загальної практики - сімейний лікар",AC268/AG268*AG266,0))),0)</f>
        <v>0</v>
      </c>
      <c r="AD266" s="171">
        <f>IFERROR(IF(B266="Лікар-педіатр","x",IF(B266="Лікар-терапевт",AD268/AG268*AG266,IF(B266="Лікар загальної практики - сімейний лікар",AD268/AG268*AG266,0))),0)</f>
        <v>0</v>
      </c>
      <c r="AE266" s="171">
        <f>IFERROR(IF(B266="Лікар-педіатр","x",IF(B266="Лікар-терапевт",AE268/AG268*AG266,IF(B266="Лікар загальної практики - сімейний лікар",AE268/AG268*AG266,0))),0)</f>
        <v>0</v>
      </c>
      <c r="AF266" s="171">
        <f>IFERROR(IF(B266="Лікар-педіатр","x",IF(B266="Лікар-терапевт",AF269*AG266,IF(B266="Лікар загальної практики - сімейний лікар",AF269*AG266,0))),0)</f>
        <v>0</v>
      </c>
      <c r="AG266" s="472"/>
      <c r="AH266" s="772"/>
      <c r="AI266" s="461">
        <f>A266</f>
        <v>19</v>
      </c>
      <c r="AJ266" s="763">
        <f>B266</f>
        <v>0</v>
      </c>
      <c r="AK266" s="766">
        <f>C266</f>
        <v>0</v>
      </c>
      <c r="AL266" s="766">
        <f>D266</f>
        <v>0</v>
      </c>
      <c r="AM266" s="753" t="s">
        <v>566</v>
      </c>
      <c r="AN266" s="792">
        <f>SUM(AN271:AN277)</f>
        <v>0</v>
      </c>
      <c r="AO266" s="792">
        <f>SUM(AO271:AO277)</f>
        <v>0</v>
      </c>
      <c r="AP266" s="792">
        <f>SUM(AP271:AP277)</f>
        <v>0</v>
      </c>
      <c r="AQ266" s="792">
        <f>SUM(AQ271:AQ277)</f>
        <v>0</v>
      </c>
      <c r="AR266" s="795">
        <f>SUM(AN266:AQ270)</f>
        <v>0</v>
      </c>
    </row>
    <row r="267" spans="1:44" s="67" customFormat="1" ht="28.15" customHeight="1" x14ac:dyDescent="0.25">
      <c r="A267" s="172"/>
      <c r="B267" s="781"/>
      <c r="C267" s="784"/>
      <c r="D267" s="787"/>
      <c r="E267" s="790"/>
      <c r="F267" s="170" t="s">
        <v>432</v>
      </c>
      <c r="G267" s="171">
        <f>IFERROR(IF(B266="Лікар-педіатр",G269*L267,IF(B266="Лікар-терапевт","х",IF(B266="Лікар загальної практики - сімейний лікар",G269*L267,0))),0)</f>
        <v>0</v>
      </c>
      <c r="H267" s="171">
        <f>IFERROR(IF(B266="Лікар-педіатр",H269*L267,IF(B266="Лікар-терапевт","х",IF(B266="Лікар загальної практики - сімейний лікар",H269*L267,0))),0)</f>
        <v>0</v>
      </c>
      <c r="I267" s="171">
        <f>IFERROR(IF(B266="Лікар-педіатр","x",IF(B266="Лікар-терапевт",I269*L267,IF(B266="Лікар загальної практики - сімейний лікар",I269*L267,0))),0)</f>
        <v>0</v>
      </c>
      <c r="J267" s="171">
        <f>IFERROR(IF(B266="Лікар-педіатр","x",IF(B266="Лікар-терапевт",J269*L267,IF(B266="Лікар загальної практики - сімейний лікар",J269*L267,0))),0)</f>
        <v>0</v>
      </c>
      <c r="K267" s="171">
        <f>IFERROR(IF(B266="Лікар-педіатр","x",IF(B266="Лікар-терапевт",K269*L267,IF(B266="Лікар загальної практики - сімейний лікар",K269*L267,0))),0)</f>
        <v>0</v>
      </c>
      <c r="L267" s="472"/>
      <c r="M267" s="770"/>
      <c r="N267" s="171">
        <f>IFERROR(IF(B266="Лікар-педіатр",N269*S267,IF(B266="Лікар-терапевт","х",IF(B266="Лікар загальної практики - сімейний лікар",N269*S267,0))),0)</f>
        <v>0</v>
      </c>
      <c r="O267" s="171">
        <f>IFERROR(IF(B266="Лікар-педіатр",O269*S267,IF(B266="Лікар-терапевт","х",IF(B266="Лікар загальної практики - сімейний лікар",O269*S267,0))),0)</f>
        <v>0</v>
      </c>
      <c r="P267" s="171">
        <f>IFERROR(IF(B266="Лікар-педіатр","x",IF(B266="Лікар-терапевт",P269*S267,IF(B266="Лікар загальної практики - сімейний лікар",P269*S267,0))),0)</f>
        <v>0</v>
      </c>
      <c r="Q267" s="171">
        <f>IFERROR(IF(B266="Лікар-педіатр","x",IF(B266="Лікар-терапевт",Q269*S267,IF(B266="Лікар загальної практики - сімейний лікар",Q269*S267,0))),0)</f>
        <v>0</v>
      </c>
      <c r="R267" s="171">
        <f>IFERROR(IF(B266="Лікар-педіатр","x",IF(B266="Лікар-терапевт",R269*S267,IF(B266="Лікар загальної практики - сімейний лікар",R269*S267,0))),0)</f>
        <v>0</v>
      </c>
      <c r="S267" s="472"/>
      <c r="T267" s="770"/>
      <c r="U267" s="171">
        <f>IFERROR(IF(B266="Лікар-педіатр",U269*Z267,IF(B266="Лікар-терапевт","х",IF(B266="Лікар загальної практики - сімейний лікар",U269*Z267,0))),0)</f>
        <v>0</v>
      </c>
      <c r="V267" s="171">
        <f>IFERROR(IF(B266="Лікар-педіатр",V269*Z267,IF(B266="Лікар-терапевт","х",IF(B266="Лікар загальної практики - сімейний лікар",V269*Z267,0))),0)</f>
        <v>0</v>
      </c>
      <c r="W267" s="171">
        <f>IFERROR(IF(B266="Лікар-педіатр","x",IF(B266="Лікар-терапевт",W269*Z267,IF(B266="Лікар загальної практики - сімейний лікар",W269*Z267,0))),0)</f>
        <v>0</v>
      </c>
      <c r="X267" s="171">
        <f>IFERROR(IF(B266="Лікар-педіатр","x",IF(B266="Лікар-терапевт",X269*Z267,IF(B266="Лікар загальної практики - сімейний лікар",X269*Z267,0))),0)</f>
        <v>0</v>
      </c>
      <c r="Y267" s="171">
        <f>IFERROR(IF(B266="Лікар-педіатр","x",IF(B266="Лікар-терапевт",Y269*Z267,IF(B266="Лікар загальної практики - сімейний лікар",Y269*Z267,0))),0)</f>
        <v>0</v>
      </c>
      <c r="Z267" s="472"/>
      <c r="AA267" s="770"/>
      <c r="AB267" s="171">
        <f>IFERROR(IF(B266="Лікар-педіатр",AB269*AG267,IF(B266="Лікар-терапевт","х",IF(B266="Лікар загальної практики - сімейний лікар",AB269*AG267,0))),0)</f>
        <v>0</v>
      </c>
      <c r="AC267" s="171">
        <f>IFERROR(IF(B266="Лікар-педіатр",AC269*AG267,IF(B266="Лікар-терапевт","х",IF(B266="Лікар загальної практики - сімейний лікар",AC269*AG267,0))),0)</f>
        <v>0</v>
      </c>
      <c r="AD267" s="171">
        <f>IFERROR(IF(B266="Лікар-педіатр","x",IF(B266="Лікар-терапевт",AD269*AG267,IF(B266="Лікар загальної практики - сімейний лікар",AD269*AG267,0))),0)</f>
        <v>0</v>
      </c>
      <c r="AE267" s="171">
        <f>IFERROR(IF(B266="Лікар-педіатр","x",IF(B266="Лікар-терапевт",AE269*AG267,IF(B266="Лікар загальної практики - сімейний лікар",AE269*AG267,0))),0)</f>
        <v>0</v>
      </c>
      <c r="AF267" s="171">
        <f>IFERROR(IF(B266="Лікар-педіатр","x",IF(B266="Лікар-терапевт",AF269*AG267,IF(B266="Лікар загальної практики - сімейний лікар",AF269*AG267,0))),0)</f>
        <v>0</v>
      </c>
      <c r="AG267" s="472"/>
      <c r="AH267" s="773"/>
      <c r="AI267" s="173"/>
      <c r="AJ267" s="764"/>
      <c r="AK267" s="767"/>
      <c r="AL267" s="767"/>
      <c r="AM267" s="754"/>
      <c r="AN267" s="793"/>
      <c r="AO267" s="793"/>
      <c r="AP267" s="793"/>
      <c r="AQ267" s="793"/>
      <c r="AR267" s="796"/>
    </row>
    <row r="268" spans="1:44" s="103" customFormat="1" ht="31.15" customHeight="1" x14ac:dyDescent="0.25">
      <c r="A268" s="205"/>
      <c r="B268" s="781"/>
      <c r="C268" s="784"/>
      <c r="D268" s="787"/>
      <c r="E268" s="790"/>
      <c r="F268" s="170" t="s">
        <v>433</v>
      </c>
      <c r="G268" s="174">
        <f>IF(B266="Лікар загальної практики - сімейний лікар"," ",IF(B266="Лікар-педіатр"," ",IF(B266="Лікар-терапевт","х",0)))</f>
        <v>0</v>
      </c>
      <c r="H268" s="174">
        <f>IF(B266="Лікар загальної практики - сімейний лікар"," ",IF(B266="Лікар-педіатр"," ",IF(B266="Лікар-терапевт","х",0)))</f>
        <v>0</v>
      </c>
      <c r="I268" s="174">
        <f>IF(B266="Лікар загальної практики - сімейний лікар"," ",IF(B266="Лікар-педіатр","х",IF(B266="Лікар-терапевт"," ",0)))</f>
        <v>0</v>
      </c>
      <c r="J268" s="174">
        <f>IF(B266="Лікар загальної практики - сімейний лікар"," ",IF(B266="Лікар-педіатр","х",IF(B266="Лікар-терапевт"," ",0)))</f>
        <v>0</v>
      </c>
      <c r="K268" s="174">
        <f>IF(B266="Лікар загальної практики - сімейний лікар"," ",IF(B266="Лікар-педіатр","х",IF(B266="Лікар-терапевт"," ",0)))</f>
        <v>0</v>
      </c>
      <c r="L268" s="175">
        <f>SUM(G268:K268)</f>
        <v>0</v>
      </c>
      <c r="M268" s="770"/>
      <c r="N268" s="174">
        <f>IF(B266="Лікар загальної практики - сімейний лікар"," ",IF(B266="Лікар-педіатр"," ",IF(B266="Лікар-терапевт","х",0)))</f>
        <v>0</v>
      </c>
      <c r="O268" s="174">
        <f>IF(B266="Лікар загальної практики - сімейний лікар"," ",IF(B266="Лікар-педіатр"," ",IF(B266="Лікар-терапевт","х",0)))</f>
        <v>0</v>
      </c>
      <c r="P268" s="174">
        <f>IF(B266="Лікар загальної практики - сімейний лікар"," ",IF(B266="Лікар-педіатр","х",IF(B266="Лікар-терапевт"," ",0)))</f>
        <v>0</v>
      </c>
      <c r="Q268" s="174">
        <f>IF(B266="Лікар загальної практики - сімейний лікар"," ",IF(B266="Лікар-педіатр","х",IF(B266="Лікар-терапевт"," ",0)))</f>
        <v>0</v>
      </c>
      <c r="R268" s="174">
        <f>IF(B266="Лікар загальної практики - сімейний лікар"," ",IF(B266="Лікар-педіатр","х",IF(B266="Лікар-терапевт"," ",0)))</f>
        <v>0</v>
      </c>
      <c r="S268" s="175">
        <f>SUM(N268:R268)</f>
        <v>0</v>
      </c>
      <c r="T268" s="770"/>
      <c r="U268" s="174">
        <f>IF(B266="Лікар загальної практики - сімейний лікар"," ",IF(B266="Лікар-педіатр"," ",IF(B266="Лікар-терапевт","х",0)))</f>
        <v>0</v>
      </c>
      <c r="V268" s="174">
        <f>IF(B266="Лікар загальної практики - сімейний лікар"," ",IF(B266="Лікар-педіатр"," ",IF(B266="Лікар-терапевт","х",0)))</f>
        <v>0</v>
      </c>
      <c r="W268" s="174">
        <f>IF(B266="Лікар загальної практики - сімейний лікар"," ",IF(B266="Лікар-педіатр","х",IF(B266="Лікар-терапевт"," ",0)))</f>
        <v>0</v>
      </c>
      <c r="X268" s="174">
        <f>IF(B266="Лікар загальної практики - сімейний лікар"," ",IF(B266="Лікар-педіатр","х",IF(B266="Лікар-терапевт"," ",0)))</f>
        <v>0</v>
      </c>
      <c r="Y268" s="174">
        <f>IF(B266="Лікар загальної практики - сімейний лікар"," ",IF(B266="Лікар-педіатр","х",IF(B266="Лікар-терапевт"," ",0)))</f>
        <v>0</v>
      </c>
      <c r="Z268" s="175">
        <f>SUM(U268:Y268)</f>
        <v>0</v>
      </c>
      <c r="AA268" s="770"/>
      <c r="AB268" s="174">
        <f>IF(B266="Лікар загальної практики - сімейний лікар"," ",IF(B266="Лікар-педіатр"," ",IF(B266="Лікар-терапевт","х",0)))</f>
        <v>0</v>
      </c>
      <c r="AC268" s="174">
        <f>IF(B266="Лікар загальної практики - сімейний лікар"," ",IF(B266="Лікар-педіатр"," ",IF(B266="Лікар-терапевт","х",0)))</f>
        <v>0</v>
      </c>
      <c r="AD268" s="174">
        <f>IF(B266="Лікар загальної практики - сімейний лікар"," ",IF(B266="Лікар-педіатр","х",IF(B266="Лікар-терапевт"," ",0)))</f>
        <v>0</v>
      </c>
      <c r="AE268" s="174">
        <f>IF(B266="Лікар загальної практики - сімейний лікар"," ",IF(B266="Лікар-педіатр","х",IF(B266="Лікар-терапевт"," ",0)))</f>
        <v>0</v>
      </c>
      <c r="AF268" s="174">
        <f>IF(B266="Лікар загальної практики - сімейний лікар"," ",IF(B266="Лікар-педіатр","х",IF(B266="Лікар-терапевт"," ",0)))</f>
        <v>0</v>
      </c>
      <c r="AG268" s="175">
        <f>SUM(AB268:AF268)</f>
        <v>0</v>
      </c>
      <c r="AH268" s="773"/>
      <c r="AI268" s="176"/>
      <c r="AJ268" s="764"/>
      <c r="AK268" s="767"/>
      <c r="AL268" s="767"/>
      <c r="AM268" s="754"/>
      <c r="AN268" s="793"/>
      <c r="AO268" s="793"/>
      <c r="AP268" s="793"/>
      <c r="AQ268" s="793"/>
      <c r="AR268" s="796"/>
    </row>
    <row r="269" spans="1:44" s="67" customFormat="1" ht="31.9" customHeight="1" thickBot="1" x14ac:dyDescent="0.3">
      <c r="A269" s="172"/>
      <c r="B269" s="781"/>
      <c r="C269" s="784"/>
      <c r="D269" s="787"/>
      <c r="E269" s="790"/>
      <c r="F269" s="177" t="s">
        <v>160</v>
      </c>
      <c r="G269" s="178">
        <f>IFERROR(IF(B266="Лікар-педіатр",G268/L268,IF(B266="Лікар-терапевт","х",IF(B266="Лікар загальної практики - сімейний лікар",G268/L268,0))),0)</f>
        <v>0</v>
      </c>
      <c r="H269" s="178">
        <f>IFERROR(IF(B266="Лікар-педіатр",H268/L268,IF(B266="Лікар-терапевт","х",IF(B266="Лікар загальної практики - сімейний лікар",H268/L268,0))),0)</f>
        <v>0</v>
      </c>
      <c r="I269" s="178">
        <f>IFERROR(IF(B266="Лікар-педіатр","x",IF(B266="Лікар-терапевт",I268/L268,IF(B266="Лікар загальної практики - сімейний лікар",I268/L268,0))),0)</f>
        <v>0</v>
      </c>
      <c r="J269" s="178">
        <f>IFERROR(IF(B266="Лікар-педіатр","x",IF(B266="Лікар-терапевт",J268/L268,IF(B266="Лікар загальної практики - сімейний лікар",J268/L268,0))),0)</f>
        <v>0</v>
      </c>
      <c r="K269" s="178">
        <f>IFERROR(IF(B266="Лікар-педіатр","x",IF(B266="Лікар-терапевт",K268/L268,IF(B266="Лікар загальної практики - сімейний лікар",K268/L268,0))),0)</f>
        <v>0</v>
      </c>
      <c r="L269" s="178">
        <f>SUM(G269:K269)</f>
        <v>0</v>
      </c>
      <c r="M269" s="770"/>
      <c r="N269" s="178">
        <f>IFERROR(IF(B266="Лікар-педіатр",N268/S268,IF(B266="Лікар-терапевт","х",IF(B266="Лікар загальної практики - сімейний лікар",N268/S268,0))),0)</f>
        <v>0</v>
      </c>
      <c r="O269" s="178">
        <f>IFERROR(IF(B266="Лікар-педіатр",O268/S268,IF(B266="Лікар-терапевт","х",IF(B266="Лікар загальної практики - сімейний лікар",O268/S268,0))),0)</f>
        <v>0</v>
      </c>
      <c r="P269" s="178">
        <f>IFERROR(IF(B266="Лікар-педіатр","x",IF(B266="Лікар-терапевт",P268/S268,IF(B266="Лікар загальної практики - сімейний лікар",P268/S268,0))),0)</f>
        <v>0</v>
      </c>
      <c r="Q269" s="178">
        <f>IFERROR(IF(B266="Лікар-педіатр","x",IF(B266="Лікар-терапевт",Q268/S268,IF(B266="Лікар загальної практики - сімейний лікар",Q268/S268,0))),0)</f>
        <v>0</v>
      </c>
      <c r="R269" s="178">
        <f>IFERROR(IF(B266="Лікар-педіатр","x",IF(B266="Лікар-терапевт",R268/S268,IF(B266="Лікар загальної практики - сімейний лікар",R268/S268,0))),0)</f>
        <v>0</v>
      </c>
      <c r="S269" s="178">
        <f>SUM(N269:R269)</f>
        <v>0</v>
      </c>
      <c r="T269" s="770"/>
      <c r="U269" s="178">
        <f>IFERROR(IF(B266="Лікар-педіатр",U268/Z268,IF(B266="Лікар-терапевт","х",IF(B266="Лікар загальної практики - сімейний лікар",U268/Z268,0))),0)</f>
        <v>0</v>
      </c>
      <c r="V269" s="178">
        <f>IFERROR(IF(B266="Лікар-педіатр",V268/Z268,IF(B266="Лікар-терапевт","х",IF(B266="Лікар загальної практики - сімейний лікар",V268/Z268,0))),0)</f>
        <v>0</v>
      </c>
      <c r="W269" s="178">
        <f>IFERROR(IF(B266="Лікар-педіатр","x",IF(B266="Лікар-терапевт",W268/Z268,IF(B266="Лікар загальної практики - сімейний лікар",W268/Z268,0))),0)</f>
        <v>0</v>
      </c>
      <c r="X269" s="178">
        <f>IFERROR(IF(B266="Лікар-педіатр","x",IF(B266="Лікар-терапевт",X268/Z268,IF(B266="Лікар загальної практики - сімейний лікар",X268/Z268,0))),0)</f>
        <v>0</v>
      </c>
      <c r="Y269" s="178">
        <f>IFERROR(IF(B266="Лікар-педіатр","x",IF(B266="Лікар-терапевт",Y268/Z268,IF(B266="Лікар загальної практики - сімейний лікар",Y268/Z268,0))),0)</f>
        <v>0</v>
      </c>
      <c r="Z269" s="178">
        <f>SUM(U269:Y269)</f>
        <v>0</v>
      </c>
      <c r="AA269" s="770"/>
      <c r="AB269" s="178">
        <f>IFERROR(IF(B266="Лікар-педіатр",AB268/AG268,IF(B266="Лікар-терапевт","х",IF(B266="Лікар загальної практики - сімейний лікар",AB268/AG268,0))),0)</f>
        <v>0</v>
      </c>
      <c r="AC269" s="178">
        <f>IFERROR(IF(B266="Лікар-педіатр",AC268/AG268,IF(B266="Лікар-терапевт","х",IF(B266="Лікар загальної практики - сімейний лікар",AC268/AG268,0))),0)</f>
        <v>0</v>
      </c>
      <c r="AD269" s="178">
        <f>IFERROR(IF(B266="Лікар-педіатр","x",IF(B266="Лікар-терапевт",AD268/AG268,IF(B266="Лікар загальної практики - сімейний лікар",AD268/AG268,0))),0)</f>
        <v>0</v>
      </c>
      <c r="AE269" s="178">
        <f>IFERROR(IF(B266="Лікар-педіатр","x",IF(B266="Лікар-терапевт",AE268/AG268,IF(B266="Лікар загальної практики - сімейний лікар",AE268/AG268,0))),0)</f>
        <v>0</v>
      </c>
      <c r="AF269" s="178">
        <f>IFERROR(IF(B266="Лікар-педіатр","x",IF(B266="Лікар-терапевт",AF268/AG268,IF(B266="Лікар загальної практики - сімейний лікар",AF268/AG268,0))),0)</f>
        <v>0</v>
      </c>
      <c r="AG269" s="178">
        <f>SUM(AB269:AF269)</f>
        <v>0</v>
      </c>
      <c r="AH269" s="773"/>
      <c r="AI269" s="176"/>
      <c r="AJ269" s="764"/>
      <c r="AK269" s="767"/>
      <c r="AL269" s="767"/>
      <c r="AM269" s="754"/>
      <c r="AN269" s="793"/>
      <c r="AO269" s="793"/>
      <c r="AP269" s="793"/>
      <c r="AQ269" s="793"/>
      <c r="AR269" s="796"/>
    </row>
    <row r="270" spans="1:44" s="67" customFormat="1" ht="45" customHeight="1" thickBot="1" x14ac:dyDescent="0.3">
      <c r="A270" s="172"/>
      <c r="B270" s="781"/>
      <c r="C270" s="784"/>
      <c r="D270" s="787"/>
      <c r="E270" s="790"/>
      <c r="F270" s="179" t="s">
        <v>434</v>
      </c>
      <c r="G270" s="180">
        <f>IF(B266="Лікар загальної практики - сімейний лікар",AVERAGE(G266:G268),IF(B266="Лікар-педіатр",AVERAGE(G266:G268),IF(B266="Лікар-терапевт","х",0)))</f>
        <v>0</v>
      </c>
      <c r="H270" s="180">
        <f>IF(B266="Лікар загальної практики - сімейний лікар",AVERAGE(H266:H268),IF(B266="Лікар-педіатр",AVERAGE(H266:H268),IF(B266="Лікар-терапевт","х",0)))</f>
        <v>0</v>
      </c>
      <c r="I270" s="180">
        <f>IF(B266="Лікар загальної практики - сімейний лікар",AVERAGE(I266:I268),IF(B266="Лікар-педіатр","x",IF(B266="Лікар-терапевт",AVERAGE(I266:I268),0)))</f>
        <v>0</v>
      </c>
      <c r="J270" s="180">
        <f>IF(B266="Лікар загальної практики - сімейний лікар",AVERAGE(J266:J268),IF(B266="Лікар-педіатр","x",IF(B266="Лікар-терапевт",AVERAGE(J266:J268),0)))</f>
        <v>0</v>
      </c>
      <c r="K270" s="180">
        <f>IF(B266="Лікар загальної практики - сімейний лікар",AVERAGE(K266:K268),IF(B266="Лікар-педіатр","x",IF(B266="Лікар-терапевт",AVERAGE(K266:K268),0)))</f>
        <v>0</v>
      </c>
      <c r="L270" s="181">
        <f>SUM(G270:K270)</f>
        <v>0</v>
      </c>
      <c r="M270" s="770"/>
      <c r="N270" s="543">
        <f>IF(B266="Лікар загальної практики - сімейний лікар",AVERAGE(N266:N268),IF(B266="Лікар-педіатр",AVERAGE(N266:N268),IF(B266="Лікар-терапевт","х",0)))</f>
        <v>0</v>
      </c>
      <c r="O270" s="180">
        <f>IF(B266="Лікар загальної практики - сімейний лікар",AVERAGE(O266:O268),IF(B266="Лікар-педіатр",AVERAGE(O266:O268),IF(B266="Лікар-терапевт","х",0)))</f>
        <v>0</v>
      </c>
      <c r="P270" s="180">
        <f>IF(B266="Лікар загальної практики - сімейний лікар",AVERAGE(P266:P268),IF(B266="Лікар-педіатр","x",IF(B266="Лікар-терапевт",AVERAGE(P266:P268),0)))</f>
        <v>0</v>
      </c>
      <c r="Q270" s="180">
        <f>IF(B266="Лікар загальної практики - сімейний лікар",AVERAGE(Q266:Q268),IF(B266="Лікар-педіатр","x",IF(B266="Лікар-терапевт",AVERAGE(Q266:Q268),0)))</f>
        <v>0</v>
      </c>
      <c r="R270" s="180">
        <f>IF(B266="Лікар загальної практики - сімейний лікар",AVERAGE(R266:R268),IF(B266="Лікар-педіатр","x",IF(B266="Лікар-терапевт",AVERAGE(R266:R268),0)))</f>
        <v>0</v>
      </c>
      <c r="S270" s="181">
        <f>SUM(N270:R270)</f>
        <v>0</v>
      </c>
      <c r="T270" s="770"/>
      <c r="U270" s="543">
        <f>IF(B266="Лікар загальної практики - сімейний лікар",AVERAGE(U266:U268),IF(B266="Лікар-педіатр",AVERAGE(U266:U268),IF(B266="Лікар-терапевт","х",0)))</f>
        <v>0</v>
      </c>
      <c r="V270" s="180">
        <f>IF(B266="Лікар загальної практики - сімейний лікар",AVERAGE(V266:V268),IF(B266="Лікар-педіатр",AVERAGE(V266:V268),IF(B266="Лікар-терапевт","х",0)))</f>
        <v>0</v>
      </c>
      <c r="W270" s="180">
        <f>IF(B266="Лікар загальної практики - сімейний лікар",AVERAGE(W266:W268),IF(B266="Лікар-педіатр","x",IF(B266="Лікар-терапевт",AVERAGE(W266:W268),0)))</f>
        <v>0</v>
      </c>
      <c r="X270" s="180">
        <f>IF(B266="Лікар загальної практики - сімейний лікар",AVERAGE(X266:X268),IF(B266="Лікар-педіатр","x",IF(B266="Лікар-терапевт",AVERAGE(X266:X268),0)))</f>
        <v>0</v>
      </c>
      <c r="Y270" s="180">
        <f>IF(B266="Лікар загальної практики - сімейний лікар",AVERAGE(Y266:Y268),IF(B266="Лікар-педіатр","x",IF(B266="Лікар-терапевт",AVERAGE(Y266:Y268),0)))</f>
        <v>0</v>
      </c>
      <c r="Z270" s="181">
        <f>SUM(U270:Y270)</f>
        <v>0</v>
      </c>
      <c r="AA270" s="770"/>
      <c r="AB270" s="543">
        <f>IF(B266="Лікар загальної практики - сімейний лікар",AVERAGE(AB266:AB268),IF(B266="Лікар-педіатр",AVERAGE(AB266:AB268),IF(B266="Лікар-терапевт","х",0)))</f>
        <v>0</v>
      </c>
      <c r="AC270" s="180">
        <f>IF(B266="Лікар загальної практики - сімейний лікар",AVERAGE(AC266:AC268),IF(B266="Лікар-педіатр",AVERAGE(AC266:AC268),IF(B266="Лікар-терапевт","х",0)))</f>
        <v>0</v>
      </c>
      <c r="AD270" s="180">
        <f>IF(B266="Лікар загальної практики - сімейний лікар",AVERAGE(AD266:AD268),IF(B266="Лікар-педіатр","x",IF(B266="Лікар-терапевт",AVERAGE(AD266:AD268),0)))</f>
        <v>0</v>
      </c>
      <c r="AE270" s="180">
        <f>IF(B266="Лікар загальної практики - сімейний лікар",AVERAGE(AE266:AE268),IF(B266="Лікар-педіатр","x",IF(B266="Лікар-терапевт",AVERAGE(AE266:AE268),0)))</f>
        <v>0</v>
      </c>
      <c r="AF270" s="180">
        <f>IF(B266="Лікар загальної практики - сімейний лікар",AVERAGE(AF266:AF268),IF(B266="Лікар-педіатр","x",IF(B266="Лікар-терапевт",AVERAGE(AF266:AF268),0)))</f>
        <v>0</v>
      </c>
      <c r="AG270" s="181">
        <f>SUM(AB270:AF270)</f>
        <v>0</v>
      </c>
      <c r="AH270" s="773"/>
      <c r="AI270" s="176"/>
      <c r="AJ270" s="764"/>
      <c r="AK270" s="767"/>
      <c r="AL270" s="767"/>
      <c r="AM270" s="755"/>
      <c r="AN270" s="794"/>
      <c r="AO270" s="794"/>
      <c r="AP270" s="794"/>
      <c r="AQ270" s="794"/>
      <c r="AR270" s="797"/>
    </row>
    <row r="271" spans="1:44" s="67" customFormat="1" ht="40.5" x14ac:dyDescent="0.25">
      <c r="A271" s="172"/>
      <c r="B271" s="781"/>
      <c r="C271" s="784"/>
      <c r="D271" s="787"/>
      <c r="E271" s="790"/>
      <c r="F271" s="182" t="str">
        <f>IF(B266="Лікар-педіатр",Законод!$C$18,IF(B266="Лікар загальної практики - сімейний лікар",Законод!$C$22,IF(B266="Лікар-терапевт",Законод!$C$26,"х")))</f>
        <v>х</v>
      </c>
      <c r="G271" s="183">
        <f>IF(B266="Лікар загальної практики - сімейний лікар",IF(L270&lt;=Законод!$C$23,G270,Законод!$C$23*'01_Доходи'!G269),IF(B266="Лікар-педіатр",IF(L270&lt;=Законод!$C$19,G270,Законод!$C$19*'01_Доходи'!G269),IF(B266="Лікар-терапевт","x",0)))</f>
        <v>0</v>
      </c>
      <c r="H271" s="183">
        <f>IF(B266="Лікар загальної практики - сімейний лікар",IF(L270&lt;=Законод!$C$23,H270,Законод!$C$23*'01_Доходи'!H269),IF(B266="Лікар-педіатр",IF(L270&lt;=Законод!$C$19,H270,Законод!$C$19*'01_Доходи'!H269),IF(B266="Лікар-терапевт","x",0)))</f>
        <v>0</v>
      </c>
      <c r="I271" s="183">
        <f>IF(B266="Лікар загальної практики - сімейний лікар",IF(L270&lt;=Законод!$C$23,I270,Законод!$C$23*'01_Доходи'!I269),IF(B266="Лікар-педіатр",IF(L270&lt;=Законод!$C$27,I270,Законод!$C$27*'01_Доходи'!I269),IF(B266="Лікар-терапевт","x",0)))</f>
        <v>0</v>
      </c>
      <c r="J271" s="183">
        <f>IF(B266="Лікар загальної практики - сімейний лікар",IF(L270&lt;=Законод!$C$23,J270,Законод!$C$23*'01_Доходи'!J269),IF(B266="Лікар-педіатр",IF(L270&lt;=Законод!$C$27,J270,Законод!$C$27*'01_Доходи'!J269),IF(B266="Лікар-терапевт","x",0)))</f>
        <v>0</v>
      </c>
      <c r="K271" s="183">
        <f>IF(B266="Лікар загальної практики - сімейний лікар",IF(L270&lt;=Законод!$C$23,K270,Законод!$C$23*'01_Доходи'!K269),IF(B266="Лікар-педіатр",IF(L270&lt;=Законод!$C$27,K270,Законод!$C$27*'01_Доходи'!K269),IF(B266="Лікар-терапевт","x",0)))</f>
        <v>0</v>
      </c>
      <c r="L271" s="184">
        <f>SUM(G271:K271)</f>
        <v>0</v>
      </c>
      <c r="M271" s="770"/>
      <c r="N271" s="183">
        <f>IF(B266="Лікар загальної практики - сімейний лікар",IF(L270&lt;=Законод!$C$23,N270,Законод!$C$23*'01_Доходи'!N269),IF(B266="Лікар-педіатр",IF(L270&lt;=Законод!$C$19,N270,Законод!$C$19*'01_Доходи'!N269),IF(B266="Лікар-терапевт","x",0)))</f>
        <v>0</v>
      </c>
      <c r="O271" s="183">
        <f>IF(B266="Лікар загальної практики - сімейний лікар",IF(L270&lt;=Законод!$C$23,O270,Законод!$C$23*'01_Доходи'!O269),IF(B266="Лікар-педіатр",IF(L270&lt;=Законод!$C$19,O270,Законод!$C$19*'01_Доходи'!O269),IF(B266="Лікар-терапевт","x",0)))</f>
        <v>0</v>
      </c>
      <c r="P271" s="183">
        <f>IF(B266="Лікар загальної практики - сімейний лікар",IF(L270&lt;=Законод!$C$23,P270,Законод!$C$23*'01_Доходи'!P269),IF(B266="Лікар-педіатр",IF(L270&lt;=Законод!$C$27,P270,Законод!$C$27*'01_Доходи'!P269),IF(B266="Лікар-терапевт","x",0)))</f>
        <v>0</v>
      </c>
      <c r="Q271" s="183">
        <f>IF(B266="Лікар загальної практики - сімейний лікар",IF(L270&lt;=Законод!$C$23,Q270,Законод!$C$23*'01_Доходи'!Q269),IF(B266="Лікар-педіатр",IF(L270&lt;=Законод!$C$27,Q270,Законод!$C$27*'01_Доходи'!Q269),IF(B266="Лікар-терапевт","x",0)))</f>
        <v>0</v>
      </c>
      <c r="R271" s="183">
        <f>IF(B266="Лікар загальної практики - сімейний лікар",IF(L270&lt;=Законод!$C$23,R270,Законод!$C$23*'01_Доходи'!R269),IF(B266="Лікар-педіатр",IF(L270&lt;=Законод!$C$27,R270,Законод!$C$27*'01_Доходи'!R269),IF(B266="Лікар-терапевт","x",0)))</f>
        <v>0</v>
      </c>
      <c r="S271" s="184">
        <f>SUM(N271:R271)</f>
        <v>0</v>
      </c>
      <c r="T271" s="770"/>
      <c r="U271" s="183">
        <f>IF(B266="Лікар загальної практики - сімейний лікар",IF(L270&lt;=Законод!$C$23,U270,Законод!$C$23*'01_Доходи'!U269),IF(B266="Лікар-педіатр",IF(L270&lt;=Законод!$C$19,U270,Законод!$C$19*'01_Доходи'!U269),IF(B266="Лікар-терапевт","x",0)))</f>
        <v>0</v>
      </c>
      <c r="V271" s="183">
        <f>IF(B266="Лікар загальної практики - сімейний лікар",IF(L270&lt;=Законод!$C$23,V270,Законод!$C$23*'01_Доходи'!V269),IF(B266="Лікар-педіатр",IF(L270&lt;=Законод!$C$19,V270,Законод!$C$19*'01_Доходи'!V269),IF(B266="Лікар-терапевт","x",0)))</f>
        <v>0</v>
      </c>
      <c r="W271" s="183">
        <f>IF(B266="Лікар загальної практики - сімейний лікар",IF(L270&lt;=Законод!$C$23,W270,Законод!$C$23*'01_Доходи'!W269),IF(B266="Лікар-педіатр",IF(L270&lt;=Законод!$C$27,W270,Законод!$C$27*'01_Доходи'!W269),IF(B266="Лікар-терапевт","x",0)))</f>
        <v>0</v>
      </c>
      <c r="X271" s="183">
        <f>IF(B266="Лікар загальної практики - сімейний лікар",IF(L270&lt;=Законод!$C$23,X270,Законод!$C$23*'01_Доходи'!X269),IF(B266="Лікар-педіатр",IF(L270&lt;=Законод!$C$27,X270,Законод!$C$27*'01_Доходи'!X269),IF(B266="Лікар-терапевт","x",0)))</f>
        <v>0</v>
      </c>
      <c r="Y271" s="183">
        <f>IF(B266="Лікар загальної практики - сімейний лікар",IF(L270&lt;=Законод!$C$23,Y270,Законод!$C$23*'01_Доходи'!H269),IF(Y266="Лікар-педіатр",IF(L270&lt;=Законод!$C$27,Y270,Законод!$C$27*'01_Доходи'!Y269),IF(B266="Лікар-терапевт","x",0)))</f>
        <v>0</v>
      </c>
      <c r="Z271" s="184">
        <f>SUM(U271:Y271)</f>
        <v>0</v>
      </c>
      <c r="AA271" s="770"/>
      <c r="AB271" s="183">
        <f>IF(B266="Лікар загальної практики - сімейний лікар",IF(L270&lt;=Законод!$C$23,AB270,Законод!$C$23*'01_Доходи'!AB269),IF(B266="Лікар-педіатр",IF(L270&lt;=Законод!$C$19,AB270,Законод!$C$19*'01_Доходи'!AB269),IF(B266="Лікар-терапевт","x",0)))</f>
        <v>0</v>
      </c>
      <c r="AC271" s="183">
        <f>IF(B266="Лікар загальної практики - сімейний лікар",IF(L270&lt;=Законод!$C$23,AC270,Законод!$C$23*'01_Доходи'!AC269),IF(B266="Лікар-педіатр",IF(L270&lt;=Законод!$C$19,AC270,Законод!$C$19*'01_Доходи'!AC269),IF(B266="Лікар-терапевт","x",0)))</f>
        <v>0</v>
      </c>
      <c r="AD271" s="183">
        <f>IF(B266="Лікар загальної практики - сімейний лікар",IF(L270&lt;=Законод!$C$23,AD270,Законод!$C$23*'01_Доходи'!AD269),IF(B266="Лікар-педіатр",IF(L270&lt;=Законод!$C$27,AD270,Законод!$C$27*'01_Доходи'!AD269),IF(B266="Лікар-терапевт","x",0)))</f>
        <v>0</v>
      </c>
      <c r="AE271" s="183">
        <f>IF(B266="Лікар загальної практики - сімейний лікар",IF(L270&lt;=Законод!$C$23,AE270,Законод!$C$23*'01_Доходи'!AE269),IF(B266="Лікар-педіатр",IF(L270&lt;=Законод!$C$27,AE270,Законод!$C$27*'01_Доходи'!AE269),IF(B266="Лікар-терапевт","x",0)))</f>
        <v>0</v>
      </c>
      <c r="AF271" s="183">
        <f>IF(B266="Лікар загальної практики - сімейний лікар",IF(L270&lt;=Законод!$C$23,AF270,Законод!$C$23*'01_Доходи'!AF269),IF(B266="Лікар-педіатр",IF(L270&lt;=Законод!$C$27,AF270,Законод!$C$27*'01_Доходи'!AF269),IF(B266="Лікар-терапевт","x",0)))</f>
        <v>0</v>
      </c>
      <c r="AG271" s="184">
        <f>SUM(AB271:AF271)</f>
        <v>0</v>
      </c>
      <c r="AH271" s="773"/>
      <c r="AI271" s="176"/>
      <c r="AJ271" s="764"/>
      <c r="AK271" s="767"/>
      <c r="AL271" s="767"/>
      <c r="AM271" s="268" t="s">
        <v>175</v>
      </c>
      <c r="AN271" s="544">
        <f>IF(B266="Лікар загальної практики - сімейний лікар",G271*Законод!$J$10+'01_Доходи'!H271*Законод!$K$10+'01_Доходи'!I271*Законод!$L$10+'01_Доходи'!J271*Законод!$M$10+'01_Доходи'!K271*Законод!$N$10,IF(B266="Лікар-педіатр",G271*Законод!$J$10+'01_Доходи'!H271*Законод!$K$10,IF(B266="Лікар-терапевт",'01_Доходи'!I271*Законод!$L$10+'01_Доходи'!J271*Законод!$M$10+'01_Доходи'!K271*Законод!$N$10,0)))</f>
        <v>0</v>
      </c>
      <c r="AO271" s="544">
        <f>IF(B266="Лікар загальної практики - сімейний лікар",N271*Законод!$J$11+'01_Доходи'!O271*Законод!$K$11+'01_Доходи'!P271*Законод!$L$11+'01_Доходи'!Q271*Законод!$M$11+'01_Доходи'!R271*Законод!$N$11,IF(B266="Лікар-педіатр",N271*Законод!$J$11+'01_Доходи'!O271*Законод!$K$11,IF(B266="Лікар-терапевт",'01_Доходи'!P271*Законод!$L$11+'01_Доходи'!Q271*Законод!$M$11+'01_Доходи'!R271*Законод!$N$11,0)))</f>
        <v>0</v>
      </c>
      <c r="AP271" s="544">
        <f>IF(B266="Лікар загальної практики - сімейний лікар",U271*Законод!$J$12+'01_Доходи'!V271*Законод!$K$12+'01_Доходи'!W271*Законод!$L$12+'01_Доходи'!X271*Законод!$M$12+'01_Доходи'!Y271*Законод!$N$12,IF(B266="Лікар-педіатр",U271*Законод!$J$12+'01_Доходи'!V271*Законод!$K$12,IF(B266="Лікар-терапевт",'01_Доходи'!W271*Законод!$L$12+'01_Доходи'!X271*Законод!$M$12+'01_Доходи'!Y271*Законод!$N$12,0)))</f>
        <v>0</v>
      </c>
      <c r="AQ271" s="544">
        <f>IF(B266="Лікар загальної практики - сімейний лікар",AB271*Законод!$J$13+'01_Доходи'!AC271*Законод!$K$13+'01_Доходи'!AD271*Законод!$L$13+'01_Доходи'!AE271*Законод!$M$13+'01_Доходи'!AF271*Законод!$N$13,IF(B266="Лікар-педіатр",AB271*Законод!$J$13+'01_Доходи'!AC271*Законод!$K$13,IF(B266="Лікар-терапевт",'01_Доходи'!AD271*Законод!$L$13+'01_Доходи'!AE271*Законод!$M$13+'01_Доходи'!AF271*Законод!$N$13,0)))</f>
        <v>0</v>
      </c>
      <c r="AR271" s="185">
        <f>SUM(AN271:AQ271)</f>
        <v>0</v>
      </c>
    </row>
    <row r="272" spans="1:44" s="67" customFormat="1" ht="31.9" customHeight="1" x14ac:dyDescent="0.25">
      <c r="A272" s="172"/>
      <c r="B272" s="781"/>
      <c r="C272" s="784"/>
      <c r="D272" s="787"/>
      <c r="E272" s="790"/>
      <c r="F272" s="186" t="str">
        <f>IF(B266="Лікар-педіатр",Законод!$E$18,IF(B266="Лікар загальної практики - сімейний лікар",Законод!$E$22,IF(B266="Лікар-терапевт",Законод!$E$26,"х")))</f>
        <v>х</v>
      </c>
      <c r="G272" s="750" t="s">
        <v>157</v>
      </c>
      <c r="H272" s="751"/>
      <c r="I272" s="751"/>
      <c r="J272" s="751"/>
      <c r="K272" s="752"/>
      <c r="L272" s="171">
        <f>IF(B266="Лікар загальної практики - сімейний лікар",IF(L270&lt;Законод!$C$23,0,(IF(AND(L270&gt;=Законод!$E$23,L270&lt;=Законод!$E$24),L270-Законод!$C$23,IF('01_Доходи'!L270&gt;=Законод!$F$23,Законод!$E$25,0)))),IF(B266="Лікар-педіатр",IF(L270&lt;Законод!$C$19,0,(IF(AND(L270&gt;=Законод!$E$19,L270&lt;=Законод!$E$20),L270-Законод!$C$19,IF('01_Доходи'!L270&gt;=Законод!$F$19,Законод!$E$21,0)))),IF(B266="Лікар-терапевт",IF(L270&lt;Законод!$C$27,0,(IF(AND(L270&gt;=Законод!$E$27,L270&lt;=Законод!$E$28),L270-Законод!$C$27,IF('01_Доходи'!L270&gt;=Законод!$F$27,Законод!$E$29,0)))),0)))</f>
        <v>0</v>
      </c>
      <c r="M272" s="770"/>
      <c r="N272" s="750" t="s">
        <v>157</v>
      </c>
      <c r="O272" s="751"/>
      <c r="P272" s="751"/>
      <c r="Q272" s="751"/>
      <c r="R272" s="752"/>
      <c r="S272" s="171">
        <f>IF(B266="Лікар загальної практики - сімейний лікар",IF(S270&lt;Законод!$C$23,0,(IF(AND(S270&gt;=Законод!$E$23,S270&lt;=Законод!$E$24),S270-Законод!$C$23,IF('01_Доходи'!S270&gt;=Законод!$F$23,Законод!$E$25,0)))),IF(B266="Лікар-педіатр",IF(S270&lt;Законод!$C$19,0,(IF(AND(S270&gt;=Законод!$E$19,S270&lt;=Законод!$E$20),S270-Законод!$C$19,IF('01_Доходи'!S270&gt;=Законод!$F$19,Законод!$E$21,0)))),IF(B266="Лікар-терапевт",IF(S270&lt;Законод!$C$27,0,(IF(AND(S270&gt;=Законод!$E$27,S270&lt;=Законод!$E$28),S270-Законод!$C$27,IF('01_Доходи'!S270&gt;=Законод!$F$27,Законод!$E$29,0)))),0)))</f>
        <v>0</v>
      </c>
      <c r="T272" s="770"/>
      <c r="U272" s="750" t="s">
        <v>157</v>
      </c>
      <c r="V272" s="751"/>
      <c r="W272" s="751"/>
      <c r="X272" s="751"/>
      <c r="Y272" s="752"/>
      <c r="Z272" s="171">
        <f>IF(B266="Лікар загальної практики - сімейний лікар",IF(Z270&lt;Законод!$C$23,0,(IF(AND(Z270&gt;=Законод!$E$23,Z270&lt;=Законод!$E$24),Z270-Законод!$C$23,IF('01_Доходи'!Z270&gt;=Законод!$F$23,Законод!$E$25,0)))),IF(B266="Лікар-педіатр",IF(Z270&lt;Законод!$C$19,0,(IF(AND(Z270&gt;=Законод!$E$19,Z270&lt;=Законод!$E$20),Z270-Законод!$C$19,IF('01_Доходи'!Z270&gt;=Законод!$F$19,Законод!$E$21,0)))),IF(B266="Лікар-терапевт",IF(Z270&lt;Законод!$C$27,0,(IF(AND(Z270&gt;=Законод!$E$27,Z270&lt;=Законод!$E$28),Z270-Законод!$C$27,IF('01_Доходи'!Z270&gt;=Законод!$F$27,Законод!$E$29,0)))),0)))</f>
        <v>0</v>
      </c>
      <c r="AA272" s="770"/>
      <c r="AB272" s="750" t="s">
        <v>157</v>
      </c>
      <c r="AC272" s="751"/>
      <c r="AD272" s="751"/>
      <c r="AE272" s="751"/>
      <c r="AF272" s="752"/>
      <c r="AG272" s="171">
        <f>IF(B266="Лікар загальної практики - сімейний лікар",IF(S270&lt;Законод!$C$23,0,(IF(AND(AG270&gt;=Законод!$E$23,AG270&lt;=Законод!$E$24),AG270-Законод!$C$23,IF('01_Доходи'!AG270&gt;=Законод!$F$23,Законод!$E$25,0)))),IF(B266="Лікар-педіатр",IF(AG270&lt;Законод!$C$19,0,(IF(AND(AG270&gt;=Законод!$E$19,AG270&lt;=Законод!$E$20),AG270-Законод!$C$19,IF('01_Доходи'!AG270&gt;=Законод!$F$19,Законод!$E$21,0)))),IF(B266="Лікар-терапевт",IF(AG270&lt;Законод!$C$27,0,(IF(AND(AG270&gt;=Законод!$E$27,AG270&lt;=Законод!$E$28),AG270-Законод!$C$27,IF('01_Доходи'!AG270&gt;=Законод!$F$27,Законод!$E$29,0)))),0)))</f>
        <v>0</v>
      </c>
      <c r="AH272" s="773"/>
      <c r="AI272" s="176"/>
      <c r="AJ272" s="764"/>
      <c r="AK272" s="767"/>
      <c r="AL272" s="767"/>
      <c r="AM272" s="798" t="s">
        <v>176</v>
      </c>
      <c r="AN272" s="544">
        <f>IF(B266="Лікар загальної практики - сімейний лікар",L272*Законод!$E$30,IF(B266="Лікар-педіатр",L272*Законод!$E$30,IF(B266="Лікар-терапевт",L272*Законод!$E$30,0)))</f>
        <v>0</v>
      </c>
      <c r="AO272" s="544">
        <f>IF(B266="Лікар загальної практики - сімейний лікар",S272*Законод!$E$47,IF(B266="Лікар-педіатр",S272*Законод!$E$47,IF(B266="Лікар-терапевт",S272*Законод!$E$47,0)))</f>
        <v>0</v>
      </c>
      <c r="AP272" s="544">
        <f>IF(B266="Лікар загальної практики - сімейний лікар",Z272*Законод!$E$64,IF(B266="Лікар-педіатр",Z272*Законод!$E$64,IF(B266="Лікар-терапевт",Z272*Законод!$E$64,0)))</f>
        <v>0</v>
      </c>
      <c r="AQ272" s="544">
        <f>IF(B266="Лікар загальної практики - сімейний лікар",AG272*Законод!$E$81,IF(B266="Лікар-педіатр",AG272*Законод!$E$81,IF(B266="Лікар-терапевт",AG272*Законод!$E$81,0)))</f>
        <v>0</v>
      </c>
      <c r="AR272" s="185">
        <f>SUM(AN272:AQ272)</f>
        <v>0</v>
      </c>
    </row>
    <row r="273" spans="1:44" s="67" customFormat="1" ht="31.9" customHeight="1" x14ac:dyDescent="0.25">
      <c r="A273" s="172"/>
      <c r="B273" s="781"/>
      <c r="C273" s="784"/>
      <c r="D273" s="787"/>
      <c r="E273" s="790"/>
      <c r="F273" s="186" t="str">
        <f>IF(B266="Лікар-педіатр",Законод!$F$18,IF(B266="Лікар загальної практики - сімейний лікар",Законод!$F$22,IF(B266="Лікар-терапевт",Законод!$F$26,"х")))</f>
        <v>х</v>
      </c>
      <c r="G273" s="750" t="s">
        <v>157</v>
      </c>
      <c r="H273" s="751"/>
      <c r="I273" s="751"/>
      <c r="J273" s="751"/>
      <c r="K273" s="752"/>
      <c r="L273" s="171">
        <f>IF(B266="Лікар загальної практики - сімейний лікар",IF(L270&lt;Законод!$C$23,0,(IF(AND(L270&gt;=Законод!$F$23,L270&lt;=Законод!$F$24),L270-Законод!$E$24,IF('01_Доходи'!L270&gt;=Законод!$G$23,Законод!$F$25,0)))),IF(B266="Лікар-педіатр",IF(L270&lt;Законод!$C$19,0,(IF(AND(L270&gt;=Законод!$F$19,L270&lt;=Законод!$F$20),L270-Законод!$E$20,IF('01_Доходи'!L270&gt;=Законод!$G$19,Законод!$F$21,0)))),IF(B266="Лікар-терапевт",IF(L270&lt;Законод!$C$27,0,(IF(AND(L270&gt;=Законод!$F$27,L270&lt;=Законод!$F$28),L270-Законод!$E$28,IF('01_Доходи'!L270&gt;=Законод!$G$27,Законод!$F$29,0)))),0)))</f>
        <v>0</v>
      </c>
      <c r="M273" s="770"/>
      <c r="N273" s="750" t="s">
        <v>157</v>
      </c>
      <c r="O273" s="751"/>
      <c r="P273" s="751"/>
      <c r="Q273" s="751"/>
      <c r="R273" s="752"/>
      <c r="S273" s="171">
        <f>IF(B266="Лікар загальної практики - сімейний лікар",IF(S270&lt;Законод!$C$23,0,(IF(AND(S270&gt;=Законод!$F$23,S270&lt;=Законод!$F$24),S270-Законод!$E$24,IF('01_Доходи'!S270&gt;=Законод!$G$23,Законод!$F$25,0)))),IF(B266="Лікар-педіатр",IF(S270&lt;Законод!$C$19,0,(IF(AND(S270&gt;=Законод!$F$19,S270&lt;=Законод!$F$20),S270-Законод!$E$20,IF('01_Доходи'!S270&gt;=Законод!$G$19,Законод!$F$21,0)))),IF(B266="Лікар-терапевт",IF(S270&lt;Законод!$C$27,0,(IF(AND(S270&gt;=Законод!$F$27,S270&lt;=Законод!$F$28),S270-Законод!$E$28,IF('01_Доходи'!S270&gt;=Законод!$G$27,Законод!$F$29,0)))),0)))</f>
        <v>0</v>
      </c>
      <c r="T273" s="770"/>
      <c r="U273" s="750" t="s">
        <v>157</v>
      </c>
      <c r="V273" s="751"/>
      <c r="W273" s="751"/>
      <c r="X273" s="751"/>
      <c r="Y273" s="752"/>
      <c r="Z273" s="171">
        <f>IF(B266="Лікар загальної практики - сімейний лікар",IF(Z270&lt;Законод!$C$23,0,(IF(AND(Z270&gt;=Законод!$F$23,Z270&lt;=Законод!$F$24),Z270-Законод!$E$24,IF('01_Доходи'!Z270&gt;=Законод!$G$23,Законод!$F$25,0)))),IF(B266="Лікар-педіатр",IF(Z270&lt;Законод!$C$19,0,(IF(AND(Z270&gt;=Законод!$F$19,Z270&lt;=Законод!$F$20),Z270-Законод!$E$20,IF('01_Доходи'!Z270&gt;=Законод!$G$19,Законод!$F$21,0)))),IF(B266="Лікар-терапевт",IF(Z270&lt;Законод!$C$27,0,(IF(AND(Z270&gt;=Законод!$F$27,Z270&lt;=Законод!$F$28),Z270-Законод!$E$28,IF('01_Доходи'!Z270&gt;=Законод!$G$27,Законод!$F$29,0)))),0)))</f>
        <v>0</v>
      </c>
      <c r="AA273" s="770"/>
      <c r="AB273" s="750" t="s">
        <v>157</v>
      </c>
      <c r="AC273" s="751"/>
      <c r="AD273" s="751"/>
      <c r="AE273" s="751"/>
      <c r="AF273" s="752"/>
      <c r="AG273" s="171">
        <f>IF(B266="Лікар загальної практики - сімейний лікар",IF(AG270&lt;Законод!$C$23,0,(IF(AND(AG270&gt;=Законод!$F$23,AG270&lt;=Законод!$F$24),AG270-Законод!$E$24,IF('01_Доходи'!AG270&gt;=Законод!$G$23,Законод!$F$25,0)))),IF(B266="Лікар-педіатр",IF(AG270&lt;Законод!$C$19,0,(IF(AND(AG270&gt;=Законод!$F$19,AG270&lt;=Законод!$F$20),AG270-Законод!$E$20,IF('01_Доходи'!AG270&gt;=Законод!$G$19,Законод!$F$21,0)))),IF(B266="Лікар-терапевт",IF(AG270&lt;Законод!$C$27,0,(IF(AND(AG270&gt;=Законод!$F$27,AG270&lt;=Законод!$F$28),AG270-Законод!$E$28,IF('01_Доходи'!AG270&gt;=Законод!$G$27,Законод!$F$29,0)))),0)))</f>
        <v>0</v>
      </c>
      <c r="AH273" s="773"/>
      <c r="AI273" s="176"/>
      <c r="AJ273" s="764"/>
      <c r="AK273" s="767"/>
      <c r="AL273" s="767"/>
      <c r="AM273" s="799"/>
      <c r="AN273" s="544">
        <f>IF(B266="Лікар загальної практики - сімейний лікар",L273*Законод!$F$30,IF(B266="Лікар-педіатр",L273*Законод!$F$30,IF(B266="Лікар-терапевт",L273*Законод!$F$30,0)))</f>
        <v>0</v>
      </c>
      <c r="AO273" s="544">
        <f>IF(B266="Лікар загальної практики - сімейний лікар",S273*Законод!$F$47,IF(B266="Лікар-педіатр",S273*Законод!$F$47,IF(B266="Лікар-терапевт",S273*Законод!$F$47,0)))</f>
        <v>0</v>
      </c>
      <c r="AP273" s="544">
        <f>IF(B266="Лікар загальної практики - сімейний лікар",Z273*Законод!$F$64,IF(B266="Лікар-педіатр",Z273*Законод!$F$64,IF(B266="Лікар-терапевт",Z273*Законод!$F$64,0)))</f>
        <v>0</v>
      </c>
      <c r="AQ273" s="544">
        <f>IF(B266="Лікар загальної практики - сімейний лікар",AG273*Законод!$F$81,IF(B266="Лікар-педіатр",AG273*Законод!$F$81,IF(B266="Лікар-терапевт",AG273*Законод!$F$81,0)))</f>
        <v>0</v>
      </c>
      <c r="AR273" s="185">
        <f>SUM(AN273:AQ273)</f>
        <v>0</v>
      </c>
    </row>
    <row r="274" spans="1:44" s="210" customFormat="1" ht="23.45" customHeight="1" x14ac:dyDescent="0.25">
      <c r="A274" s="172"/>
      <c r="B274" s="781"/>
      <c r="C274" s="784"/>
      <c r="D274" s="787"/>
      <c r="E274" s="790"/>
      <c r="F274" s="186" t="str">
        <f>IF(B266="Лікар-педіатр",Законод!$G$18,IF(B266="Лікар загальної практики - сімейний лікар",Законод!$G$22,IF(B266="Лікар-терапевт",Законод!$G$26,"х")))</f>
        <v>х</v>
      </c>
      <c r="G274" s="750" t="s">
        <v>157</v>
      </c>
      <c r="H274" s="751"/>
      <c r="I274" s="751"/>
      <c r="J274" s="751"/>
      <c r="K274" s="752"/>
      <c r="L274" s="171">
        <f>IF(B266="Лікар загальної практики - сімейний лікар",IF(L270&lt;Законод!$C$23,0,(IF(AND(L270&gt;=Законод!$G$23,L270&lt;=Законод!$G$24),L270-Законод!$F$24,IF('01_Доходи'!L270&gt;=Законод!$H$23,Законод!$G$25,0)))),IF(B266="Лікар-педіатр",IF(L270&lt;Законод!$C$19,0,(IF(AND(L270&gt;=Законод!$G$19,L270&lt;=Законод!$G$20),L270-Законод!$F$20,IF('01_Доходи'!L270&gt;=Законод!$H$19,Законод!$G$21,0)))),IF(B266="Лікар-терапевт",IF(L270&lt;Законод!$C$27,0,(IF(AND(L270&gt;=Законод!$G$27,L270&lt;=Законод!$G$28),L270-Законод!$F$28,IF('01_Доходи'!L270&gt;=Законод!$H$27,Законод!$G$29,0)))),0)))</f>
        <v>0</v>
      </c>
      <c r="M274" s="770"/>
      <c r="N274" s="750" t="s">
        <v>157</v>
      </c>
      <c r="O274" s="751"/>
      <c r="P274" s="751"/>
      <c r="Q274" s="751"/>
      <c r="R274" s="752"/>
      <c r="S274" s="171">
        <f>IF(B266="Лікар загальної практики - сімейний лікар",IF(S270&lt;Законод!$C$23,0,(IF(AND(S270&gt;=Законод!$G$23,S270&lt;=Законод!$G$24),S270-Законод!$F$24,IF('01_Доходи'!S270&gt;=Законод!$H$23,Законод!$G$25,0)))),IF(B266="Лікар-педіатр",IF(S270&lt;Законод!$C$19,0,(IF(AND(S270&gt;=Законод!$G$19,S270&lt;=Законод!$G$20),S270-Законод!$F$20,IF('01_Доходи'!S270&gt;=Законод!$H$19,Законод!$G$21,0)))),IF(B266="Лікар-терапевт",IF(S270&lt;Законод!$C$27,0,(IF(AND(S270&gt;=Законод!$G$27,S270&lt;=Законод!$G$28),S270-Законод!$F$28,IF('01_Доходи'!S270&gt;=Законод!$H$27,Законод!$G$29,0)))),0)))</f>
        <v>0</v>
      </c>
      <c r="T274" s="770"/>
      <c r="U274" s="750" t="s">
        <v>157</v>
      </c>
      <c r="V274" s="751"/>
      <c r="W274" s="751"/>
      <c r="X274" s="751"/>
      <c r="Y274" s="752"/>
      <c r="Z274" s="171">
        <f>IF(B266="Лікар загальної практики - сімейний лікар",IF(Z270&lt;Законод!$C$23,0,(IF(AND(Z270&gt;=Законод!$G$23,Z270&lt;=Законод!$G$24),Z270-Законод!$F$24,IF('01_Доходи'!Z270&gt;=Законод!$H$23,Законод!$G$25,0)))),IF(B266="Лікар-педіатр",IF(Z270&lt;Законод!$C$19,0,(IF(AND(Z270&gt;=Законод!$G$19,Z270&lt;=Законод!$G$20),Z270-Законод!$F$20,IF('01_Доходи'!Z270&gt;=Законод!$H$19,Законод!$G$21,0)))),IF(B266="Лікар-терапевт",IF(Z270&lt;Законод!$C$27,0,(IF(AND(Z270&gt;=Законод!$G$27,Z270&lt;=Законод!$G$28),Z270-Законод!$F$28,IF('01_Доходи'!Z270&gt;=Законод!$H$27,Законод!$G$29,0)))),0)))</f>
        <v>0</v>
      </c>
      <c r="AA274" s="770"/>
      <c r="AB274" s="750" t="s">
        <v>157</v>
      </c>
      <c r="AC274" s="751"/>
      <c r="AD274" s="751"/>
      <c r="AE274" s="751"/>
      <c r="AF274" s="752"/>
      <c r="AG274" s="171">
        <f>IF(B266="Лікар загальної практики - сімейний лікар",IF(AG270&lt;Законод!$C$23,0,(IF(AND(AG270&gt;=Законод!$G$23,AG270&lt;=Законод!$G$24),AG270-Законод!$F$24,IF('01_Доходи'!AG270&gt;=Законод!$H$23,Законод!$G$25,0)))),IF(B266="Лікар-педіатр",IF(AG270&lt;Законод!$C$19,0,(IF(AND(AG270&gt;=Законод!$G$19,AG270&lt;=Законод!$G$20),AG270-Законод!$F$20,IF('01_Доходи'!AG270&gt;=Законод!$H$19,Законод!$G$21,0)))),IF(B266="Лікар-терапевт",IF(AG270&lt;Законод!$C$27,0,(IF(AND(AG270&gt;=Законод!$G$27,AG270&lt;=Законод!$G$28),AG270-Законод!$F$28,IF('01_Доходи'!AG270&gt;=Законод!$H$27,Законод!$G$29,0)))),0)))</f>
        <v>0</v>
      </c>
      <c r="AH274" s="773"/>
      <c r="AI274" s="176"/>
      <c r="AJ274" s="764"/>
      <c r="AK274" s="767"/>
      <c r="AL274" s="767"/>
      <c r="AM274" s="799"/>
      <c r="AN274" s="544">
        <f>IF(B266="Лікар загальної практики - сімейний лікар",L274*Законод!$G$39,IF(B266="Лікар-педіатр",L274*Законод!$G$30,IF(B266="Лікар-терапевт",L274*Законод!$G$30,0)))</f>
        <v>0</v>
      </c>
      <c r="AO274" s="544">
        <f>IF(B266="Лікар загальної практики - сімейний лікар",S274*Законод!$G$47,IF(B266="Лікар-педіатр",S274*Законод!$G$47,IF(B266="Лікар-терапевт",S274*Законод!$G$47,0)))</f>
        <v>0</v>
      </c>
      <c r="AP274" s="544">
        <f>IF(B266="Лікар загальної практики - сімейний лікар",Z274*Законод!$G$64,IF(B266="Лікар-педіатр",Z274*Законод!$G$64,IF(B266="Лікар-терапевт",Z274*Законод!$G$64,0)))</f>
        <v>0</v>
      </c>
      <c r="AQ274" s="544">
        <f>IF(B266="Лікар загальної практики - сімейний лікар",AG274*Законод!$G$81,IF(B266="Лікар-педіатр",AG274*Законод!$G$81,IF(B266="Лікар-терапевт",AG274*Законод!$G$81,0)))</f>
        <v>0</v>
      </c>
      <c r="AR274" s="185">
        <f t="shared" ref="AR274" si="36">SUM(AN274:AQ274)</f>
        <v>0</v>
      </c>
    </row>
    <row r="275" spans="1:44" s="166" customFormat="1" ht="27.6" customHeight="1" x14ac:dyDescent="0.3">
      <c r="A275" s="172"/>
      <c r="B275" s="781"/>
      <c r="C275" s="784"/>
      <c r="D275" s="787"/>
      <c r="E275" s="790"/>
      <c r="F275" s="186" t="str">
        <f>IF(B266="Лікар-педіатр",Законод!$H$18,IF(B266="Лікар загальної практики - сімейний лікар",Законод!$H$22,IF(B266="Лікар-терапевт",Законод!$H$26,"х")))</f>
        <v>х</v>
      </c>
      <c r="G275" s="750" t="s">
        <v>157</v>
      </c>
      <c r="H275" s="751"/>
      <c r="I275" s="751"/>
      <c r="J275" s="751"/>
      <c r="K275" s="752"/>
      <c r="L275" s="171">
        <f>IF(B266="Лікар загальної практики - сімейний лікар",IF(L270&lt;Законод!$C$23,0,(IF(AND(L270&gt;=Законод!$H$23,L270&lt;=Законод!$H$24),L270-Законод!$G$24,IF('01_Доходи'!L270&gt;=Законод!$I$23,Законод!$H$25,0)))),IF(B266="Лікар-педіатр",IF(L270&lt;Законод!$C$19,0,(IF(AND(L270&gt;=Законод!$H$19,L270&lt;=Законод!$H$20),L270-Законод!$G$20,IF('01_Доходи'!L270&gt;=Законод!$I$19,Законод!$H$21,0)))),IF(B266="Лікар-терапевт",IF(L270&lt;Законод!$C$27,0,(IF(AND(L270&gt;=Законод!$H$27,L270&lt;=Законод!$H$28),L270-Законод!$G$28,IF(L270&gt;=Законод!$I$27,Законод!$H$29,0)))),0)))</f>
        <v>0</v>
      </c>
      <c r="M275" s="770"/>
      <c r="N275" s="750" t="s">
        <v>157</v>
      </c>
      <c r="O275" s="751"/>
      <c r="P275" s="751"/>
      <c r="Q275" s="751"/>
      <c r="R275" s="752"/>
      <c r="S275" s="171">
        <f>IF(B266="Лікар загальної практики - сімейний лікар",IF(S270&lt;Законод!$C$23,0,(IF(AND(S270&gt;=Законод!$H$23,S270&lt;=Законод!$H$24),S270-Законод!$G$24,IF('01_Доходи'!S270&gt;=Законод!$I$23,Законод!$H$25,0)))),IF(B266="Лікар-педіатр",IF(S270&lt;Законод!$C$19,0,(IF(AND(S270&gt;=Законод!$H$19,S270&lt;=Законод!$H$20),S270-Законод!$G$20,IF('01_Доходи'!S270&gt;=Законод!$I$19,Законод!$H$21,0)))),IF(B266="Лікар-терапевт",IF(S270&lt;Законод!$C$27,0,(IF(AND(S270&gt;=Законод!$H$27,S270&lt;=Законод!$H$28),S270-Законод!$G$28,IF(S270&gt;=Законод!$I$27,Законод!$H$29,0)))),0)))</f>
        <v>0</v>
      </c>
      <c r="T275" s="770"/>
      <c r="U275" s="750" t="s">
        <v>157</v>
      </c>
      <c r="V275" s="751"/>
      <c r="W275" s="751"/>
      <c r="X275" s="751"/>
      <c r="Y275" s="752"/>
      <c r="Z275" s="171">
        <f>IF(B266="Лікар загальної практики - сімейний лікар",IF(Z270&lt;Законод!$C$23,0,(IF(AND(Z270&gt;=Законод!$H$23,Z270&lt;=Законод!$H$24),Z270-Законод!$G$24,IF('01_Доходи'!Z270&gt;=Законод!$I$23,Законод!$H$25,0)))),IF(B266="Лікар-педіатр",IF(Z270&lt;Законод!$C$19,0,(IF(AND(Z270&gt;=Законод!$H$19,Z270&lt;=Законод!$H$20),Z270-Законод!$G$20,IF('01_Доходи'!Z270&gt;=Законод!$I$19,Законод!$H$21,0)))),IF(B266="Лікар-терапевт",IF(Z270&lt;Законод!$C$27,0,(IF(AND(Z270&gt;=Законод!$H$27,Z270&lt;=Законод!$H$28),Z270-Законод!$G$28,IF(Z270&gt;=Законод!$I$27,Законод!$H$29,0)))),0)))</f>
        <v>0</v>
      </c>
      <c r="AA275" s="770"/>
      <c r="AB275" s="750" t="s">
        <v>157</v>
      </c>
      <c r="AC275" s="751"/>
      <c r="AD275" s="751"/>
      <c r="AE275" s="751"/>
      <c r="AF275" s="752"/>
      <c r="AG275" s="171">
        <f>IF(B266="Лікар загальної практики - сімейний лікар",IF(AG270&lt;Законод!$C$23,0,(IF(AND(AG270&gt;=Законод!$H$23,AG270&lt;=Законод!$H$24),AG270-Законод!$G$24,IF('01_Доходи'!AG270&gt;=Законод!$I$23,Законод!$H$25,0)))),IF(B266="Лікар-педіатр",IF(AG270&lt;Законод!$C$19,0,(IF(AND(AG270&gt;=Законод!$H$19,AG270&lt;=Законод!$H$20),AG270-Законод!$G$20,IF('01_Доходи'!AG270&gt;=Законод!$I$19,Законод!$H$21,0)))),IF(B266="Лікар-терапевт",IF(AG270&lt;Законод!$C$27,0,(IF(AND(AG270&gt;=Законод!$H$27,AG270&lt;=Законод!$H$28),AG270-Законод!$G$28,IF(AG270&gt;=Законод!$I$27,Законод!$H$29,0)))),0)))</f>
        <v>0</v>
      </c>
      <c r="AH275" s="773"/>
      <c r="AI275" s="176"/>
      <c r="AJ275" s="764"/>
      <c r="AK275" s="767"/>
      <c r="AL275" s="767"/>
      <c r="AM275" s="799"/>
      <c r="AN275" s="544">
        <f>IF(B266="Лікар загальної практики - сімейний лікар",L275*Законод!$H$30,IF(B266="Лікар-педіатр",L275*Законод!$H$30,IF(B266="Лікар-терапевт",L275*Законод!$H$30,0)))</f>
        <v>0</v>
      </c>
      <c r="AO275" s="544">
        <f>IF(B266="Лікар загальної практики - сімейний лікар",S275*Законод!$H$47,IF(B266="Лікар-педіатр",S275*Законод!$H$47,IF(B266="Лікар-терапевт",S275*Законод!$H$47,0)))</f>
        <v>0</v>
      </c>
      <c r="AP275" s="544">
        <f>IF(B266="Лікар загальної практики - сімейний лікар",Z275*Законод!$H$64,IF(B266="Лікар-педіатр",Z275*Законод!$H$64,IF(B266="Лікар-терапевт",Z275*Законод!$H$64,0)))</f>
        <v>0</v>
      </c>
      <c r="AQ275" s="544">
        <f>IF(B266="Лікар загальної практики - сімейний лікар",AG275*Законод!$H$81,IF(B266="Лікар-педіатр",AG275*Законод!$H$81,IF(B266="Лікар-терапевт",AG275*Законод!$H$81,0)))</f>
        <v>0</v>
      </c>
      <c r="AR275" s="185">
        <f>SUM(AN275:AQ275)</f>
        <v>0</v>
      </c>
    </row>
    <row r="276" spans="1:44" s="67" customFormat="1" ht="28.15" customHeight="1" x14ac:dyDescent="0.25">
      <c r="A276" s="172"/>
      <c r="B276" s="781"/>
      <c r="C276" s="784"/>
      <c r="D276" s="787"/>
      <c r="E276" s="790"/>
      <c r="F276" s="186" t="str">
        <f>IF(B266="Лікар-педіатр",Законод!$I$18,IF(B266="Лікар загальної практики - сімейний лікар",Законод!$I$22,IF(B266="Лікар-терапевт",Законод!$I$26,"х")))</f>
        <v>х</v>
      </c>
      <c r="G276" s="750" t="s">
        <v>157</v>
      </c>
      <c r="H276" s="751"/>
      <c r="I276" s="751"/>
      <c r="J276" s="751"/>
      <c r="K276" s="752"/>
      <c r="L276" s="171">
        <f>IF(B266="Лікар загальної практики - сімейний лікар",IF(L270&lt;Законод!$C$23,0,(IF(AND(L270&gt;=Законод!$I$23,L270&lt;=Законод!$I$24),L270-Законод!$H$24,IF('01_Доходи'!L270&gt;=Законод!$I$23,Законод!$I$25,0)))),IF(B266="Лікар-педіатр",IF(L270&lt;Законод!$C$19,0,(IF(AND(L270&gt;=Законод!$I$19,L270&lt;=Законод!$I$20),L270-Законод!$H$20,IF('01_Доходи'!L270&gt;=Законод!$I$19,Законод!$H$21,0)))),IF(B266="Лікар-терапевт",IF(L270&lt;Законод!$C$27,0,(IF(AND(L270&gt;=Законод!$I$27,L270&lt;=Законод!$I$28),L270-Законод!$H$28,IF('01_Доходи'!L270&gt;=Законод!$I$27,Законод!$H$29,0)))),0)))</f>
        <v>0</v>
      </c>
      <c r="M276" s="770"/>
      <c r="N276" s="750" t="s">
        <v>157</v>
      </c>
      <c r="O276" s="751"/>
      <c r="P276" s="751"/>
      <c r="Q276" s="751"/>
      <c r="R276" s="752"/>
      <c r="S276" s="171">
        <f>IF(B266="Лікар загальної практики - сімейний лікар",IF(S270&lt;Законод!$C$23,0,(IF(AND(S270&gt;=Законод!$I$23,S270&lt;=Законод!$I$24),S270-Законод!$H$24,IF('01_Доходи'!S270&gt;=Законод!$I$23,Законод!$I$25,0)))),IF(B266="Лікар-педіатр",IF(S270&lt;Законод!$C$19,0,(IF(AND(S270&gt;=Законод!$I$19,S270&lt;=Законод!$I$20),S270-Законод!$H$20,IF('01_Доходи'!S270&gt;=Законод!$I$19,Законод!$H$21,0)))),IF(B266="Лікар-терапевт",IF(S270&lt;Законод!$C$27,0,(IF(AND(S270&gt;=Законод!$I$27,S270&lt;=Законод!$I$28),S270-Законод!$H$28,IF('01_Доходи'!S270&gt;=Законод!$I$27,Законод!$H$29,0)))),0)))</f>
        <v>0</v>
      </c>
      <c r="T276" s="770"/>
      <c r="U276" s="750" t="s">
        <v>157</v>
      </c>
      <c r="V276" s="751"/>
      <c r="W276" s="751"/>
      <c r="X276" s="751"/>
      <c r="Y276" s="752"/>
      <c r="Z276" s="171">
        <f>IF(B266="Лікар загальної практики - сімейний лікар",IF(Z270&lt;Законод!$C$23,0,(IF(AND(Z270&gt;=Законод!$I$23,Z270&lt;=Законод!$I$24),Z270-Законод!$H$24,IF('01_Доходи'!Z270&gt;=Законод!$I$23,Законод!$I$25,0)))),IF(B266="Лікар-педіатр",IF(Z270&lt;Законод!$C$19,0,(IF(AND(Z270&gt;=Законод!$I$19,Z270&lt;=Законод!$I$20),Z270-Законод!$H$20,IF('01_Доходи'!Z270&gt;=Законод!$I$19,Законод!$H$21,0)))),IF(B266="Лікар-терапевт",IF(Z270&lt;Законод!$C$27,0,(IF(AND(Z270&gt;=Законод!$I$27,Z270&lt;=Законод!$I$28),Z270-Законод!$H$28,IF('01_Доходи'!Z270&gt;=Законод!$I$27,Законод!$H$29,0)))),0)))</f>
        <v>0</v>
      </c>
      <c r="AA276" s="770"/>
      <c r="AB276" s="750" t="s">
        <v>157</v>
      </c>
      <c r="AC276" s="751"/>
      <c r="AD276" s="751"/>
      <c r="AE276" s="751"/>
      <c r="AF276" s="752"/>
      <c r="AG276" s="171">
        <f>IF(B266="Лікар загальної практики - сімейний лікар",IF(AG270&lt;Законод!$C$23,0,(IF(AND(AG270&gt;=Законод!$I$23,AG270&lt;=Законод!$I$24),AG270-Законод!$H$24,IF('01_Доходи'!AG270&gt;=Законод!$I$23,Законод!$I$25,0)))),IF(B266="Лікар-педіатр",IF(AG270&lt;Законод!$C$19,0,(IF(AND(AG270&gt;=Законод!$I$19,AG270&lt;=Законод!$I$20),AG270-Законод!$H$20,IF('01_Доходи'!AG270&gt;=Законод!$I$19,Законод!$H$21,0)))),IF(B266="Лікар-терапевт",IF(AG270&lt;Законод!$C$27,0,(IF(AND(AG270&gt;=Законод!$I$27,AG270&lt;=Законод!$I$28),AG270-Законод!$H$28,IF('01_Доходи'!AG270&gt;=Законод!$I$27,Законод!$H$29,0)))),0)))</f>
        <v>0</v>
      </c>
      <c r="AH276" s="773"/>
      <c r="AI276" s="176"/>
      <c r="AJ276" s="764"/>
      <c r="AK276" s="767"/>
      <c r="AL276" s="767"/>
      <c r="AM276" s="799"/>
      <c r="AN276" s="544">
        <f>IF(B266="Лікар загальної практики - сімейний лікар",L276*Законод!$I$30,IF(B266="Лікар-педіатр",L276*Законод!$I$30,IF(B266="Лікар-терапевт",L276*Законод!$I$30,0)))</f>
        <v>0</v>
      </c>
      <c r="AO276" s="544">
        <f>IF(B266="Лікар загальної практики - сімейний лікар",S276*Законод!$I$47,IF(B266="Лікар-педіатр",S276*Законод!$I$47,IF(B266="Лікар-терапевт",S276*Законод!$I$47,0)))</f>
        <v>0</v>
      </c>
      <c r="AP276" s="544">
        <f>IF(B266="Лікар загальної практики - сімейний лікар",Z276*Законод!$I$64,IF(B266="Лікар-педіатр",Z276*Законод!$I$64,IF(B266="Лікар-терапевт",Z276*Законод!$I$64,0)))</f>
        <v>0</v>
      </c>
      <c r="AQ276" s="544">
        <f>IF(B266="Лікар загальної практики - сімейний лікар",AG276*Законод!$I$81,IF(B266="Лікар-педіатр",AG276*Законод!$I$81,IF(B266="Лікар-терапевт",AG276*Законод!$I$81,0)))</f>
        <v>0</v>
      </c>
      <c r="AR276" s="185">
        <f>SUM(AN276:AQ276)</f>
        <v>0</v>
      </c>
    </row>
    <row r="277" spans="1:44" s="103" customFormat="1" ht="31.15" customHeight="1" thickBot="1" x14ac:dyDescent="0.3">
      <c r="A277" s="187"/>
      <c r="B277" s="782"/>
      <c r="C277" s="785"/>
      <c r="D277" s="788"/>
      <c r="E277" s="791"/>
      <c r="F277" s="660" t="str">
        <f>IF(B266="Лікар-педіатр",Законод!$J$18,IF(B266="Лікар загальної практики - сімейний лікар",Законод!$J$22,IF(B266="Лікар-терапевт",Законод!$J$22,"х")))</f>
        <v>х</v>
      </c>
      <c r="G277" s="747" t="s">
        <v>157</v>
      </c>
      <c r="H277" s="748"/>
      <c r="I277" s="748"/>
      <c r="J277" s="748"/>
      <c r="K277" s="749"/>
      <c r="L277" s="171">
        <f>IF(B266="Лікар загальної практики - сімейний лікар",IF(L270&gt;=Законод!$J$23,'01_Доходи'!L270-('01_Доходи'!L271+'01_Доходи'!L272+'01_Доходи'!L273+'01_Доходи'!L274+'01_Доходи'!L275+'01_Доходи'!L276),0),IF(B266="Лікар-педіатр",IF(L270&gt;=Законод!$J$19,'01_Доходи'!L270-('01_Доходи'!L271+'01_Доходи'!L272+'01_Доходи'!L273+'01_Доходи'!L274+'01_Доходи'!L275+'01_Доходи'!L276),0),IF(B266="Лікар-терапевт",IF('01_Доходи'!L270&gt;=Законод!$J$27,L270-Законод!$I$28,0),0)))</f>
        <v>0</v>
      </c>
      <c r="M277" s="771"/>
      <c r="N277" s="747" t="s">
        <v>157</v>
      </c>
      <c r="O277" s="748"/>
      <c r="P277" s="748"/>
      <c r="Q277" s="748"/>
      <c r="R277" s="749"/>
      <c r="S277" s="171">
        <f>IF(B266="Лікар загальної практики - сімейний лікар",IF(S270&gt;=Законод!$J$23,'01_Доходи'!S270-('01_Доходи'!S271+'01_Доходи'!S272+'01_Доходи'!S273+'01_Доходи'!S274+'01_Доходи'!S275+'01_Доходи'!S276),0),IF(B266="Лікар-педіатр",IF(S270&gt;=Законод!$J$19,'01_Доходи'!S270-('01_Доходи'!S271+'01_Доходи'!S272+'01_Доходи'!S273+'01_Доходи'!S274+'01_Доходи'!S275+'01_Доходи'!S276),0),IF(B266="Лікар-терапевт",IF('01_Доходи'!S270&gt;=Законод!$J$27,S270-Законод!$I$28,0),0)))</f>
        <v>0</v>
      </c>
      <c r="T277" s="771"/>
      <c r="U277" s="747" t="s">
        <v>157</v>
      </c>
      <c r="V277" s="748"/>
      <c r="W277" s="748"/>
      <c r="X277" s="748"/>
      <c r="Y277" s="749"/>
      <c r="Z277" s="171">
        <f>IF(B266="Лікар загальної практики - сімейний лікар",IF(Z270&gt;=Законод!$J$23,'01_Доходи'!Z270-('01_Доходи'!Z271+'01_Доходи'!Z272+'01_Доходи'!Z273+'01_Доходи'!Z274+'01_Доходи'!Z275+'01_Доходи'!Z276),0),IF(B266="Лікар-педіатр",IF(Z270&gt;=Законод!$J$19,'01_Доходи'!Z270-('01_Доходи'!Z271+'01_Доходи'!Z272+'01_Доходи'!Z273+'01_Доходи'!Z274+'01_Доходи'!Z275+'01_Доходи'!Z276),0),IF(B266="Лікар-терапевт",IF('01_Доходи'!Z270&gt;=Законод!$J$27,Z270-Законод!$I$28,0),0)))</f>
        <v>0</v>
      </c>
      <c r="AA277" s="771"/>
      <c r="AB277" s="747" t="s">
        <v>157</v>
      </c>
      <c r="AC277" s="748"/>
      <c r="AD277" s="748"/>
      <c r="AE277" s="748"/>
      <c r="AF277" s="749"/>
      <c r="AG277" s="171">
        <f>IF(B266="Лікар загальної практики - сімейний лікар",IF(AG270&gt;=Законод!$J$23,'01_Доходи'!AG270-('01_Доходи'!AG271+'01_Доходи'!AG272+'01_Доходи'!AG273+'01_Доходи'!AG274+'01_Доходи'!AG275+'01_Доходи'!AG276),0),IF(B266="Лікар-педіатр",IF(AG270&gt;=Законод!$J$19,'01_Доходи'!AG270-('01_Доходи'!AG271+'01_Доходи'!AG272+'01_Доходи'!AG273+'01_Доходи'!AG274+'01_Доходи'!AG275+'01_Доходи'!AG276),0),IF(B266="Лікар-терапевт",IF('01_Доходи'!AG270&gt;=Законод!$J$27,AG270-Законод!$I$28,0),0)))</f>
        <v>0</v>
      </c>
      <c r="AH277" s="774"/>
      <c r="AI277" s="188"/>
      <c r="AJ277" s="765"/>
      <c r="AK277" s="768"/>
      <c r="AL277" s="768"/>
      <c r="AM277" s="800"/>
      <c r="AN277" s="661">
        <f>IF(B266="Лікар загальної практики - сімейний лікар",L277*Законод!$J$30,IF(B266="Лікар-педіатр",L277*Законод!$J$30,IF(B266="Лікар-терапевт",L277*Законод!$J$30,0)))</f>
        <v>0</v>
      </c>
      <c r="AO277" s="661">
        <f>IF(B266="Лікар загальної практики - сімейний лікар",S277*Законод!$J$47,IF(B266="Лікар-педіатр",S277*Законод!$J$47,IF(B266="Лікар-терапевт",S277*Законод!$J$47,0)))</f>
        <v>0</v>
      </c>
      <c r="AP277" s="661">
        <f>IF(B266="Лікар загальної практики - сімейний лікар",S277*Законод!$J$64,IF(B266="Лікар-педіатр",S277*Законод!$J$64,IF(B266="Лікар-терапевт",S277*Законод!$J$64,0)))</f>
        <v>0</v>
      </c>
      <c r="AQ277" s="661">
        <f>IF(B266="Лікар загальної практики - сімейний лікар",AG277*Законод!$J$81,IF(B266="Лікар-педіатр",AG277*Законод!$J$81,IF(B266="Лікар-терапевт",AG277*Законод!$J$81,0)))</f>
        <v>0</v>
      </c>
      <c r="AR277" s="662">
        <f t="shared" ref="AR277" si="37">SUM(AN277:AQ277)</f>
        <v>0</v>
      </c>
    </row>
    <row r="278" spans="1:44" s="67" customFormat="1" ht="31.9" customHeight="1" thickBot="1" x14ac:dyDescent="0.3">
      <c r="A278" s="206"/>
      <c r="B278" s="207"/>
      <c r="C278" s="207"/>
      <c r="D278" s="207"/>
      <c r="E278" s="207"/>
      <c r="F278" s="208"/>
      <c r="G278" s="209"/>
      <c r="H278" s="209"/>
      <c r="I278" s="210"/>
      <c r="J278" s="210"/>
      <c r="K278" s="210"/>
      <c r="L278" s="211"/>
      <c r="M278" s="210"/>
      <c r="N278" s="210"/>
      <c r="O278" s="210"/>
      <c r="P278" s="210"/>
      <c r="Q278" s="210"/>
      <c r="R278" s="210"/>
      <c r="S278" s="211"/>
      <c r="T278" s="210"/>
      <c r="U278" s="210"/>
      <c r="V278" s="210"/>
      <c r="W278" s="210"/>
      <c r="X278" s="210"/>
      <c r="Y278" s="210"/>
      <c r="Z278" s="211"/>
      <c r="AA278" s="210"/>
      <c r="AB278" s="210"/>
      <c r="AC278" s="210"/>
      <c r="AD278" s="210"/>
      <c r="AE278" s="210"/>
      <c r="AF278" s="210"/>
      <c r="AG278" s="211"/>
      <c r="AH278" s="210"/>
      <c r="AI278" s="210"/>
      <c r="AJ278" s="210"/>
      <c r="AK278" s="210"/>
      <c r="AL278" s="210"/>
      <c r="AM278" s="212"/>
      <c r="AN278" s="210"/>
      <c r="AO278" s="210"/>
      <c r="AP278" s="210"/>
      <c r="AQ278" s="210"/>
      <c r="AR278" s="213"/>
    </row>
    <row r="279" spans="1:44" s="67" customFormat="1" ht="45" customHeight="1" x14ac:dyDescent="0.25">
      <c r="A279" s="169">
        <f>A266+1</f>
        <v>20</v>
      </c>
      <c r="B279" s="780"/>
      <c r="C279" s="783"/>
      <c r="D279" s="786"/>
      <c r="E279" s="789"/>
      <c r="F279" s="170" t="s">
        <v>431</v>
      </c>
      <c r="G279" s="171">
        <f>IFERROR(IF(B279="Лікар-педіатр",G281/L281*L279,IF(B279="Лікар-терапевт","х",IF(B279="Лікар загальної практики - сімейний лікар",G281/L281*L279,0))),0)</f>
        <v>0</v>
      </c>
      <c r="H279" s="171">
        <f>IFERROR(IF(B279="Лікар-педіатр",H281/L281*L279,IF(B279="Лікар-терапевт","х",IF(B279="Лікар загальної практики - сімейний лікар",H281/L281*L279,0))),0)</f>
        <v>0</v>
      </c>
      <c r="I279" s="171">
        <f>IFERROR(IF(B279="Лікар-педіатр","x",IF(B279="Лікар-терапевт",I281/L281*L279,IF(B279="Лікар загальної практики - сімейний лікар",I281/L281*L279,0))),0)</f>
        <v>0</v>
      </c>
      <c r="J279" s="171">
        <f>IFERROR(IF(B279="Лікар-педіатр","x",IF(B279="Лікар-терапевт",J281/L281*L279,IF(B279="Лікар загальної практики - сімейний лікар",J281/L281*L279,0))),0)</f>
        <v>0</v>
      </c>
      <c r="K279" s="171">
        <f>IFERROR(IF(B279="Лікар-педіатр","x",IF(B279="Лікар-терапевт",K282*L279,IF(B279="Лікар загальної практики - сімейний лікар",K282*L279,0))),0)</f>
        <v>0</v>
      </c>
      <c r="L279" s="472"/>
      <c r="M279" s="769"/>
      <c r="N279" s="171">
        <f>IFERROR(IF(B279="Лікар-педіатр",N281/S281*S279,IF(B279="Лікар-терапевт","х",IF(B279="Лікар загальної практики - сімейний лікар",N281/S281*S279,0))),0)</f>
        <v>0</v>
      </c>
      <c r="O279" s="171">
        <f>IFERROR(IF(B279="Лікар-педіатр",O281/S281*S279,IF(B279="Лікар-терапевт","х",IF(B279="Лікар загальної практики - сімейний лікар",O281/S281*S279,0))),0)</f>
        <v>0</v>
      </c>
      <c r="P279" s="171">
        <f>IFERROR(IF(B279="Лікар-педіатр","x",IF(B279="Лікар-терапевт",P281/S281*S279,IF(B279="Лікар загальної практики - сімейний лікар",P281/S281*S279,0))),0)</f>
        <v>0</v>
      </c>
      <c r="Q279" s="171">
        <f>IFERROR(IF(B279="Лікар-педіатр","x",IF(B279="Лікар-терапевт",Q281/S281*S279,IF(B279="Лікар загальної практики - сімейний лікар",Q281/S281*S279,0))),0)</f>
        <v>0</v>
      </c>
      <c r="R279" s="171">
        <f>IFERROR(IF(B279="Лікар-педіатр","x",IF(B279="Лікар-терапевт",R282*S279,IF(B279="Лікар загальної практики - сімейний лікар",R282*S279,0))),0)</f>
        <v>0</v>
      </c>
      <c r="S279" s="472"/>
      <c r="T279" s="769"/>
      <c r="U279" s="171">
        <f>IFERROR(IF(B279="Лікар-педіатр",U281/Z281*Z279,IF(B279="Лікар-терапевт","х",IF(B279="Лікар загальної практики - сімейний лікар",U281/Z281*Z279,0))),0)</f>
        <v>0</v>
      </c>
      <c r="V279" s="171">
        <f>IFERROR(IF(B279="Лікар-педіатр",V281/Z281*Z279,IF(B279="Лікар-терапевт","х",IF(B279="Лікар загальної практики - сімейний лікар",V281/Z281*Z279,0))),0)</f>
        <v>0</v>
      </c>
      <c r="W279" s="171">
        <f>IFERROR(IF(B279="Лікар-педіатр","x",IF(B279="Лікар-терапевт",W281/Z281*Z279,IF(B279="Лікар загальної практики - сімейний лікар",W281/Z281*Z279,0))),0)</f>
        <v>0</v>
      </c>
      <c r="X279" s="171">
        <f>IFERROR(IF(B279="Лікар-педіатр","x",IF(B279="Лікар-терапевт",X281/Z281*Z279,IF(B279="Лікар загальної практики - сімейний лікар",X281/Z281*Z279,0))),0)</f>
        <v>0</v>
      </c>
      <c r="Y279" s="171">
        <f>IFERROR(IF(B279="Лікар-педіатр","x",IF(B279="Лікар-терапевт",Y282*Z279,IF(B279="Лікар загальної практики - сімейний лікар",Y282*Z279,0))),0)</f>
        <v>0</v>
      </c>
      <c r="Z279" s="472"/>
      <c r="AA279" s="769"/>
      <c r="AB279" s="171">
        <f>IFERROR(IF(B279="Лікар-педіатр",AB281/AG281*AG279,IF(B279="Лікар-терапевт","х",IF(B279="Лікар загальної практики - сімейний лікар",AB281/AG281*AG279,0))),0)</f>
        <v>0</v>
      </c>
      <c r="AC279" s="171">
        <f>IFERROR(IF(B279="Лікар-педіатр",AC281/AG281*AG279,IF(B279="Лікар-терапевт","х",IF(B279="Лікар загальної практики - сімейний лікар",AC281/AG281*AG279,0))),0)</f>
        <v>0</v>
      </c>
      <c r="AD279" s="171">
        <f>IFERROR(IF(B279="Лікар-педіатр","x",IF(B279="Лікар-терапевт",AD281/AG281*AG279,IF(B279="Лікар загальної практики - сімейний лікар",AD281/AG281*AG279,0))),0)</f>
        <v>0</v>
      </c>
      <c r="AE279" s="171">
        <f>IFERROR(IF(B279="Лікар-педіатр","x",IF(B279="Лікар-терапевт",AE281/AG281*AG279,IF(B279="Лікар загальної практики - сімейний лікар",AE281/AG281*AG279,0))),0)</f>
        <v>0</v>
      </c>
      <c r="AF279" s="171">
        <f>IFERROR(IF(B279="Лікар-педіатр","x",IF(B279="Лікар-терапевт",AF282*AG279,IF(B279="Лікар загальної практики - сімейний лікар",AF282*AG279,0))),0)</f>
        <v>0</v>
      </c>
      <c r="AG279" s="472"/>
      <c r="AH279" s="772"/>
      <c r="AI279" s="461">
        <f>A279</f>
        <v>20</v>
      </c>
      <c r="AJ279" s="763">
        <f>B279</f>
        <v>0</v>
      </c>
      <c r="AK279" s="766">
        <f>C279</f>
        <v>0</v>
      </c>
      <c r="AL279" s="766">
        <f>D279</f>
        <v>0</v>
      </c>
      <c r="AM279" s="753" t="s">
        <v>566</v>
      </c>
      <c r="AN279" s="792">
        <f>SUM(AN284:AN290)</f>
        <v>0</v>
      </c>
      <c r="AO279" s="792">
        <f>SUM(AO284:AO290)</f>
        <v>0</v>
      </c>
      <c r="AP279" s="792">
        <f>SUM(AP284:AP290)</f>
        <v>0</v>
      </c>
      <c r="AQ279" s="792">
        <f>SUM(AQ284:AQ290)</f>
        <v>0</v>
      </c>
      <c r="AR279" s="795">
        <f>SUM(AN279:AQ283)</f>
        <v>0</v>
      </c>
    </row>
    <row r="280" spans="1:44" s="67" customFormat="1" ht="18" customHeight="1" x14ac:dyDescent="0.25">
      <c r="A280" s="172"/>
      <c r="B280" s="781"/>
      <c r="C280" s="784"/>
      <c r="D280" s="787"/>
      <c r="E280" s="790"/>
      <c r="F280" s="170" t="s">
        <v>432</v>
      </c>
      <c r="G280" s="171">
        <f>IFERROR(IF(B279="Лікар-педіатр",G282*L280,IF(B279="Лікар-терапевт","х",IF(B279="Лікар загальної практики - сімейний лікар",G282*L280,0))),0)</f>
        <v>0</v>
      </c>
      <c r="H280" s="171">
        <f>IFERROR(IF(B279="Лікар-педіатр",H282*L280,IF(B279="Лікар-терапевт","х",IF(B279="Лікар загальної практики - сімейний лікар",H282*L280,0))),0)</f>
        <v>0</v>
      </c>
      <c r="I280" s="171">
        <f>IFERROR(IF(B279="Лікар-педіатр","x",IF(B279="Лікар-терапевт",I282*L280,IF(B279="Лікар загальної практики - сімейний лікар",I282*L280,0))),0)</f>
        <v>0</v>
      </c>
      <c r="J280" s="171">
        <f>IFERROR(IF(B279="Лікар-педіатр","x",IF(B279="Лікар-терапевт",J282*L280,IF(B279="Лікар загальної практики - сімейний лікар",J282*L280,0))),0)</f>
        <v>0</v>
      </c>
      <c r="K280" s="171">
        <f>IFERROR(IF(B279="Лікар-педіатр","x",IF(B279="Лікар-терапевт",K282*L280,IF(B279="Лікар загальної практики - сімейний лікар",K282*L280,0))),0)</f>
        <v>0</v>
      </c>
      <c r="L280" s="472"/>
      <c r="M280" s="770"/>
      <c r="N280" s="171">
        <f>IFERROR(IF(B279="Лікар-педіатр",N282*S280,IF(B279="Лікар-терапевт","х",IF(B279="Лікар загальної практики - сімейний лікар",N282*S280,0))),0)</f>
        <v>0</v>
      </c>
      <c r="O280" s="171">
        <f>IFERROR(IF(B279="Лікар-педіатр",O282*S280,IF(B279="Лікар-терапевт","х",IF(B279="Лікар загальної практики - сімейний лікар",O282*S280,0))),0)</f>
        <v>0</v>
      </c>
      <c r="P280" s="171">
        <f>IFERROR(IF(B279="Лікар-педіатр","x",IF(B279="Лікар-терапевт",P282*S280,IF(B279="Лікар загальної практики - сімейний лікар",P282*S280,0))),0)</f>
        <v>0</v>
      </c>
      <c r="Q280" s="171">
        <f>IFERROR(IF(B279="Лікар-педіатр","x",IF(B279="Лікар-терапевт",Q282*S280,IF(B279="Лікар загальної практики - сімейний лікар",Q282*S280,0))),0)</f>
        <v>0</v>
      </c>
      <c r="R280" s="171">
        <f>IFERROR(IF(B279="Лікар-педіатр","x",IF(B279="Лікар-терапевт",R282*S280,IF(B279="Лікар загальної практики - сімейний лікар",R282*S280,0))),0)</f>
        <v>0</v>
      </c>
      <c r="S280" s="472"/>
      <c r="T280" s="770"/>
      <c r="U280" s="171">
        <f>IFERROR(IF(B279="Лікар-педіатр",U282*Z280,IF(B279="Лікар-терапевт","х",IF(B279="Лікар загальної практики - сімейний лікар",U282*Z280,0))),0)</f>
        <v>0</v>
      </c>
      <c r="V280" s="171">
        <f>IFERROR(IF(B279="Лікар-педіатр",V282*Z280,IF(B279="Лікар-терапевт","х",IF(B279="Лікар загальної практики - сімейний лікар",V282*Z280,0))),0)</f>
        <v>0</v>
      </c>
      <c r="W280" s="171">
        <f>IFERROR(IF(B279="Лікар-педіатр","x",IF(B279="Лікар-терапевт",W282*Z280,IF(B279="Лікар загальної практики - сімейний лікар",W282*Z280,0))),0)</f>
        <v>0</v>
      </c>
      <c r="X280" s="171">
        <f>IFERROR(IF(B279="Лікар-педіатр","x",IF(B279="Лікар-терапевт",X282*Z280,IF(B279="Лікар загальної практики - сімейний лікар",X282*Z280,0))),0)</f>
        <v>0</v>
      </c>
      <c r="Y280" s="171">
        <f>IFERROR(IF(B279="Лікар-педіатр","x",IF(B279="Лікар-терапевт",Y282*Z280,IF(B279="Лікар загальної практики - сімейний лікар",Y282*Z280,0))),0)</f>
        <v>0</v>
      </c>
      <c r="Z280" s="472"/>
      <c r="AA280" s="770"/>
      <c r="AB280" s="171">
        <f>IFERROR(IF(B279="Лікар-педіатр",AB282*AG280,IF(B279="Лікар-терапевт","х",IF(B279="Лікар загальної практики - сімейний лікар",AB282*AG280,0))),0)</f>
        <v>0</v>
      </c>
      <c r="AC280" s="171">
        <f>IFERROR(IF(B279="Лікар-педіатр",AC282*AG280,IF(B279="Лікар-терапевт","х",IF(B279="Лікар загальної практики - сімейний лікар",AC282*AG280,0))),0)</f>
        <v>0</v>
      </c>
      <c r="AD280" s="171">
        <f>IFERROR(IF(B279="Лікар-педіатр","x",IF(B279="Лікар-терапевт",AD282*AG280,IF(B279="Лікар загальної практики - сімейний лікар",AD282*AG280,0))),0)</f>
        <v>0</v>
      </c>
      <c r="AE280" s="171">
        <f>IFERROR(IF(B279="Лікар-педіатр","x",IF(B279="Лікар-терапевт",AE282*AG280,IF(B279="Лікар загальної практики - сімейний лікар",AE282*AG280,0))),0)</f>
        <v>0</v>
      </c>
      <c r="AF280" s="171">
        <f>IFERROR(IF(B279="Лікар-педіатр","x",IF(B279="Лікар-терапевт",AF282*AG280,IF(B279="Лікар загальної практики - сімейний лікар",AF282*AG280,0))),0)</f>
        <v>0</v>
      </c>
      <c r="AG280" s="472"/>
      <c r="AH280" s="773"/>
      <c r="AI280" s="173"/>
      <c r="AJ280" s="764"/>
      <c r="AK280" s="767"/>
      <c r="AL280" s="767"/>
      <c r="AM280" s="754"/>
      <c r="AN280" s="793"/>
      <c r="AO280" s="793"/>
      <c r="AP280" s="793"/>
      <c r="AQ280" s="793"/>
      <c r="AR280" s="796"/>
    </row>
    <row r="281" spans="1:44" s="67" customFormat="1" ht="31.9" customHeight="1" x14ac:dyDescent="0.25">
      <c r="A281" s="205"/>
      <c r="B281" s="781"/>
      <c r="C281" s="784"/>
      <c r="D281" s="787"/>
      <c r="E281" s="790"/>
      <c r="F281" s="170" t="s">
        <v>433</v>
      </c>
      <c r="G281" s="174">
        <f>IF(B279="Лікар загальної практики - сімейний лікар"," ",IF(B279="Лікар-педіатр"," ",IF(B279="Лікар-терапевт","х",0)))</f>
        <v>0</v>
      </c>
      <c r="H281" s="174">
        <f>IF(B279="Лікар загальної практики - сімейний лікар"," ",IF(B279="Лікар-педіатр"," ",IF(B279="Лікар-терапевт","х",0)))</f>
        <v>0</v>
      </c>
      <c r="I281" s="174">
        <f>IF(B279="Лікар загальної практики - сімейний лікар"," ",IF(B279="Лікар-педіатр","х",IF(B279="Лікар-терапевт"," ",0)))</f>
        <v>0</v>
      </c>
      <c r="J281" s="174">
        <f>IF(B279="Лікар загальної практики - сімейний лікар"," ",IF(B279="Лікар-педіатр","х",IF(B279="Лікар-терапевт"," ",0)))</f>
        <v>0</v>
      </c>
      <c r="K281" s="174">
        <f>IF(B279="Лікар загальної практики - сімейний лікар"," ",IF(B279="Лікар-педіатр","х",IF(B279="Лікар-терапевт"," ",0)))</f>
        <v>0</v>
      </c>
      <c r="L281" s="175">
        <f>SUM(G281:K281)</f>
        <v>0</v>
      </c>
      <c r="M281" s="770"/>
      <c r="N281" s="174">
        <f>IF(B279="Лікар загальної практики - сімейний лікар"," ",IF(B279="Лікар-педіатр"," ",IF(B279="Лікар-терапевт","х",0)))</f>
        <v>0</v>
      </c>
      <c r="O281" s="174">
        <f>IF(B279="Лікар загальної практики - сімейний лікар"," ",IF(B279="Лікар-педіатр"," ",IF(B279="Лікар-терапевт","х",0)))</f>
        <v>0</v>
      </c>
      <c r="P281" s="174">
        <f>IF(B279="Лікар загальної практики - сімейний лікар"," ",IF(B279="Лікар-педіатр","х",IF(B279="Лікар-терапевт"," ",0)))</f>
        <v>0</v>
      </c>
      <c r="Q281" s="174">
        <f>IF(B279="Лікар загальної практики - сімейний лікар"," ",IF(B279="Лікар-педіатр","х",IF(B279="Лікар-терапевт"," ",0)))</f>
        <v>0</v>
      </c>
      <c r="R281" s="174">
        <f>IF(B279="Лікар загальної практики - сімейний лікар"," ",IF(B279="Лікар-педіатр","х",IF(B279="Лікар-терапевт"," ",0)))</f>
        <v>0</v>
      </c>
      <c r="S281" s="175">
        <f>SUM(N281:R281)</f>
        <v>0</v>
      </c>
      <c r="T281" s="770"/>
      <c r="U281" s="174">
        <f>IF(B279="Лікар загальної практики - сімейний лікар"," ",IF(B279="Лікар-педіатр"," ",IF(B279="Лікар-терапевт","х",0)))</f>
        <v>0</v>
      </c>
      <c r="V281" s="174">
        <f>IF(B279="Лікар загальної практики - сімейний лікар"," ",IF(B279="Лікар-педіатр"," ",IF(B279="Лікар-терапевт","х",0)))</f>
        <v>0</v>
      </c>
      <c r="W281" s="174">
        <f>IF(B279="Лікар загальної практики - сімейний лікар"," ",IF(B279="Лікар-педіатр","х",IF(B279="Лікар-терапевт"," ",0)))</f>
        <v>0</v>
      </c>
      <c r="X281" s="174">
        <f>IF(B279="Лікар загальної практики - сімейний лікар"," ",IF(B279="Лікар-педіатр","х",IF(B279="Лікар-терапевт"," ",0)))</f>
        <v>0</v>
      </c>
      <c r="Y281" s="174">
        <f>IF(B279="Лікар загальної практики - сімейний лікар"," ",IF(B279="Лікар-педіатр","х",IF(B279="Лікар-терапевт"," ",0)))</f>
        <v>0</v>
      </c>
      <c r="Z281" s="175">
        <f>SUM(U281:Y281)</f>
        <v>0</v>
      </c>
      <c r="AA281" s="770"/>
      <c r="AB281" s="174">
        <f>IF(B279="Лікар загальної практики - сімейний лікар"," ",IF(B279="Лікар-педіатр"," ",IF(B279="Лікар-терапевт","х",0)))</f>
        <v>0</v>
      </c>
      <c r="AC281" s="174">
        <f>IF(B279="Лікар загальної практики - сімейний лікар"," ",IF(B279="Лікар-педіатр"," ",IF(B279="Лікар-терапевт","х",0)))</f>
        <v>0</v>
      </c>
      <c r="AD281" s="174">
        <f>IF(B279="Лікар загальної практики - сімейний лікар"," ",IF(B279="Лікар-педіатр","х",IF(B279="Лікар-терапевт"," ",0)))</f>
        <v>0</v>
      </c>
      <c r="AE281" s="174">
        <f>IF(B279="Лікар загальної практики - сімейний лікар"," ",IF(B279="Лікар-педіатр","х",IF(B279="Лікар-терапевт"," ",0)))</f>
        <v>0</v>
      </c>
      <c r="AF281" s="174">
        <f>IF(B279="Лікар загальної практики - сімейний лікар"," ",IF(B279="Лікар-педіатр","х",IF(B279="Лікар-терапевт"," ",0)))</f>
        <v>0</v>
      </c>
      <c r="AG281" s="175">
        <f>SUM(AB281:AF281)</f>
        <v>0</v>
      </c>
      <c r="AH281" s="773"/>
      <c r="AI281" s="176"/>
      <c r="AJ281" s="764"/>
      <c r="AK281" s="767"/>
      <c r="AL281" s="767"/>
      <c r="AM281" s="754"/>
      <c r="AN281" s="793"/>
      <c r="AO281" s="793"/>
      <c r="AP281" s="793"/>
      <c r="AQ281" s="793"/>
      <c r="AR281" s="796"/>
    </row>
    <row r="282" spans="1:44" s="67" customFormat="1" ht="31.9" customHeight="1" thickBot="1" x14ac:dyDescent="0.3">
      <c r="A282" s="172"/>
      <c r="B282" s="781"/>
      <c r="C282" s="784"/>
      <c r="D282" s="787"/>
      <c r="E282" s="790"/>
      <c r="F282" s="177" t="s">
        <v>160</v>
      </c>
      <c r="G282" s="178">
        <f>IFERROR(IF(B279="Лікар-педіатр",G281/L281,IF(B279="Лікар-терапевт","х",IF(B279="Лікар загальної практики - сімейний лікар",G281/L281,0))),0)</f>
        <v>0</v>
      </c>
      <c r="H282" s="178">
        <f>IFERROR(IF(B279="Лікар-педіатр",H281/L281,IF(B279="Лікар-терапевт","х",IF(B279="Лікар загальної практики - сімейний лікар",H281/L281,0))),0)</f>
        <v>0</v>
      </c>
      <c r="I282" s="178">
        <f>IFERROR(IF(B279="Лікар-педіатр","x",IF(B279="Лікар-терапевт",I281/L281,IF(B279="Лікар загальної практики - сімейний лікар",I281/L281,0))),0)</f>
        <v>0</v>
      </c>
      <c r="J282" s="178">
        <f>IFERROR(IF(B279="Лікар-педіатр","x",IF(B279="Лікар-терапевт",J281/L281,IF(B279="Лікар загальної практики - сімейний лікар",J281/L281,0))),0)</f>
        <v>0</v>
      </c>
      <c r="K282" s="178">
        <f>IFERROR(IF(B279="Лікар-педіатр","x",IF(B279="Лікар-терапевт",K281/L281,IF(B279="Лікар загальної практики - сімейний лікар",K281/L281,0))),0)</f>
        <v>0</v>
      </c>
      <c r="L282" s="178">
        <f>SUM(G282:K282)</f>
        <v>0</v>
      </c>
      <c r="M282" s="770"/>
      <c r="N282" s="178">
        <f>IFERROR(IF(B279="Лікар-педіатр",N281/S281,IF(B279="Лікар-терапевт","х",IF(B279="Лікар загальної практики - сімейний лікар",N281/S281,0))),0)</f>
        <v>0</v>
      </c>
      <c r="O282" s="178">
        <f>IFERROR(IF(B279="Лікар-педіатр",O281/S281,IF(B279="Лікар-терапевт","х",IF(B279="Лікар загальної практики - сімейний лікар",O281/S281,0))),0)</f>
        <v>0</v>
      </c>
      <c r="P282" s="178">
        <f>IFERROR(IF(B279="Лікар-педіатр","x",IF(B279="Лікар-терапевт",P281/S281,IF(B279="Лікар загальної практики - сімейний лікар",P281/S281,0))),0)</f>
        <v>0</v>
      </c>
      <c r="Q282" s="178">
        <f>IFERROR(IF(B279="Лікар-педіатр","x",IF(B279="Лікар-терапевт",Q281/S281,IF(B279="Лікар загальної практики - сімейний лікар",Q281/S281,0))),0)</f>
        <v>0</v>
      </c>
      <c r="R282" s="178">
        <f>IFERROR(IF(B279="Лікар-педіатр","x",IF(B279="Лікар-терапевт",R281/S281,IF(B279="Лікар загальної практики - сімейний лікар",R281/S281,0))),0)</f>
        <v>0</v>
      </c>
      <c r="S282" s="178">
        <f>SUM(N282:R282)</f>
        <v>0</v>
      </c>
      <c r="T282" s="770"/>
      <c r="U282" s="178">
        <f>IFERROR(IF(B279="Лікар-педіатр",U281/Z281,IF(B279="Лікар-терапевт","х",IF(B279="Лікар загальної практики - сімейний лікар",U281/Z281,0))),0)</f>
        <v>0</v>
      </c>
      <c r="V282" s="178">
        <f>IFERROR(IF(B279="Лікар-педіатр",V281/Z281,IF(B279="Лікар-терапевт","х",IF(B279="Лікар загальної практики - сімейний лікар",V281/Z281,0))),0)</f>
        <v>0</v>
      </c>
      <c r="W282" s="178">
        <f>IFERROR(IF(B279="Лікар-педіатр","x",IF(B279="Лікар-терапевт",W281/Z281,IF(B279="Лікар загальної практики - сімейний лікар",W281/Z281,0))),0)</f>
        <v>0</v>
      </c>
      <c r="X282" s="178">
        <f>IFERROR(IF(B279="Лікар-педіатр","x",IF(B279="Лікар-терапевт",X281/Z281,IF(B279="Лікар загальної практики - сімейний лікар",X281/Z281,0))),0)</f>
        <v>0</v>
      </c>
      <c r="Y282" s="178">
        <f>IFERROR(IF(B279="Лікар-педіатр","x",IF(B279="Лікар-терапевт",Y281/Z281,IF(B279="Лікар загальної практики - сімейний лікар",Y281/Z281,0))),0)</f>
        <v>0</v>
      </c>
      <c r="Z282" s="178">
        <f>SUM(U282:Y282)</f>
        <v>0</v>
      </c>
      <c r="AA282" s="770"/>
      <c r="AB282" s="178">
        <f>IFERROR(IF(B279="Лікар-педіатр",AB281/AG281,IF(B279="Лікар-терапевт","х",IF(B279="Лікар загальної практики - сімейний лікар",AB281/AG281,0))),0)</f>
        <v>0</v>
      </c>
      <c r="AC282" s="178">
        <f>IFERROR(IF(B279="Лікар-педіатр",AC281/AG281,IF(B279="Лікар-терапевт","х",IF(B279="Лікар загальної практики - сімейний лікар",AC281/AG281,0))),0)</f>
        <v>0</v>
      </c>
      <c r="AD282" s="178">
        <f>IFERROR(IF(B279="Лікар-педіатр","x",IF(B279="Лікар-терапевт",AD281/AG281,IF(B279="Лікар загальної практики - сімейний лікар",AD281/AG281,0))),0)</f>
        <v>0</v>
      </c>
      <c r="AE282" s="178">
        <f>IFERROR(IF(B279="Лікар-педіатр","x",IF(B279="Лікар-терапевт",AE281/AG281,IF(B279="Лікар загальної практики - сімейний лікар",AE281/AG281,0))),0)</f>
        <v>0</v>
      </c>
      <c r="AF282" s="178">
        <f>IFERROR(IF(B279="Лікар-педіатр","x",IF(B279="Лікар-терапевт",AF281/AG281,IF(B279="Лікар загальної практики - сімейний лікар",AF281/AG281,0))),0)</f>
        <v>0</v>
      </c>
      <c r="AG282" s="178">
        <f>SUM(AB282:AF282)</f>
        <v>0</v>
      </c>
      <c r="AH282" s="773"/>
      <c r="AI282" s="176"/>
      <c r="AJ282" s="764"/>
      <c r="AK282" s="767"/>
      <c r="AL282" s="767"/>
      <c r="AM282" s="754"/>
      <c r="AN282" s="793"/>
      <c r="AO282" s="793"/>
      <c r="AP282" s="793"/>
      <c r="AQ282" s="793"/>
      <c r="AR282" s="796"/>
    </row>
    <row r="283" spans="1:44" s="210" customFormat="1" ht="23.45" customHeight="1" thickBot="1" x14ac:dyDescent="0.3">
      <c r="A283" s="172"/>
      <c r="B283" s="781"/>
      <c r="C283" s="784"/>
      <c r="D283" s="787"/>
      <c r="E283" s="790"/>
      <c r="F283" s="179" t="s">
        <v>434</v>
      </c>
      <c r="G283" s="180">
        <f>IF(B279="Лікар загальної практики - сімейний лікар",AVERAGE(G279:G281),IF(B279="Лікар-педіатр",AVERAGE(G279:G281),IF(B279="Лікар-терапевт","х",0)))</f>
        <v>0</v>
      </c>
      <c r="H283" s="180">
        <f>IF(B279="Лікар загальної практики - сімейний лікар",AVERAGE(H279:H281),IF(B279="Лікар-педіатр",AVERAGE(H279:H281),IF(B279="Лікар-терапевт","х",0)))</f>
        <v>0</v>
      </c>
      <c r="I283" s="180">
        <f>IF(B279="Лікар загальної практики - сімейний лікар",AVERAGE(I279:I281),IF(B279="Лікар-педіатр","x",IF(B279="Лікар-терапевт",AVERAGE(I279:I281),0)))</f>
        <v>0</v>
      </c>
      <c r="J283" s="180">
        <f>IF(B279="Лікар загальної практики - сімейний лікар",AVERAGE(J279:J281),IF(B279="Лікар-педіатр","x",IF(B279="Лікар-терапевт",AVERAGE(J279:J281),0)))</f>
        <v>0</v>
      </c>
      <c r="K283" s="180">
        <f>IF(B279="Лікар загальної практики - сімейний лікар",AVERAGE(K279:K281),IF(B279="Лікар-педіатр","x",IF(B279="Лікар-терапевт",AVERAGE(K279:K281),0)))</f>
        <v>0</v>
      </c>
      <c r="L283" s="181">
        <f>SUM(G283:K283)</f>
        <v>0</v>
      </c>
      <c r="M283" s="770"/>
      <c r="N283" s="543">
        <f>IF(B279="Лікар загальної практики - сімейний лікар",AVERAGE(N279:N281),IF(B279="Лікар-педіатр",AVERAGE(N279:N281),IF(B279="Лікар-терапевт","х",0)))</f>
        <v>0</v>
      </c>
      <c r="O283" s="180">
        <f>IF(B279="Лікар загальної практики - сімейний лікар",AVERAGE(O279:O281),IF(B279="Лікар-педіатр",AVERAGE(O279:O281),IF(B279="Лікар-терапевт","х",0)))</f>
        <v>0</v>
      </c>
      <c r="P283" s="180">
        <f>IF(B279="Лікар загальної практики - сімейний лікар",AVERAGE(P279:P281),IF(B279="Лікар-педіатр","x",IF(B279="Лікар-терапевт",AVERAGE(P279:P281),0)))</f>
        <v>0</v>
      </c>
      <c r="Q283" s="180">
        <f>IF(B279="Лікар загальної практики - сімейний лікар",AVERAGE(Q279:Q281),IF(B279="Лікар-педіатр","x",IF(B279="Лікар-терапевт",AVERAGE(Q279:Q281),0)))</f>
        <v>0</v>
      </c>
      <c r="R283" s="180">
        <f>IF(B279="Лікар загальної практики - сімейний лікар",AVERAGE(R279:R281),IF(B279="Лікар-педіатр","x",IF(B279="Лікар-терапевт",AVERAGE(R279:R281),0)))</f>
        <v>0</v>
      </c>
      <c r="S283" s="181">
        <f>SUM(N283:R283)</f>
        <v>0</v>
      </c>
      <c r="T283" s="770"/>
      <c r="U283" s="543">
        <f>IF(B279="Лікар загальної практики - сімейний лікар",AVERAGE(U279:U281),IF(B279="Лікар-педіатр",AVERAGE(U279:U281),IF(B279="Лікар-терапевт","х",0)))</f>
        <v>0</v>
      </c>
      <c r="V283" s="180">
        <f>IF(B279="Лікар загальної практики - сімейний лікар",AVERAGE(V279:V281),IF(B279="Лікар-педіатр",AVERAGE(V279:V281),IF(B279="Лікар-терапевт","х",0)))</f>
        <v>0</v>
      </c>
      <c r="W283" s="180">
        <f>IF(B279="Лікар загальної практики - сімейний лікар",AVERAGE(W279:W281),IF(B279="Лікар-педіатр","x",IF(B279="Лікар-терапевт",AVERAGE(W279:W281),0)))</f>
        <v>0</v>
      </c>
      <c r="X283" s="180">
        <f>IF(B279="Лікар загальної практики - сімейний лікар",AVERAGE(X279:X281),IF(B279="Лікар-педіатр","x",IF(B279="Лікар-терапевт",AVERAGE(X279:X281),0)))</f>
        <v>0</v>
      </c>
      <c r="Y283" s="180">
        <f>IF(B279="Лікар загальної практики - сімейний лікар",AVERAGE(Y279:Y281),IF(B279="Лікар-педіатр","x",IF(B279="Лікар-терапевт",AVERAGE(Y279:Y281),0)))</f>
        <v>0</v>
      </c>
      <c r="Z283" s="181">
        <f>SUM(U283:Y283)</f>
        <v>0</v>
      </c>
      <c r="AA283" s="770"/>
      <c r="AB283" s="543">
        <f>IF(B279="Лікар загальної практики - сімейний лікар",AVERAGE(AB279:AB281),IF(B279="Лікар-педіатр",AVERAGE(AB279:AB281),IF(B279="Лікар-терапевт","х",0)))</f>
        <v>0</v>
      </c>
      <c r="AC283" s="180">
        <f>IF(B279="Лікар загальної практики - сімейний лікар",AVERAGE(AC279:AC281),IF(B279="Лікар-педіатр",AVERAGE(AC279:AC281),IF(B279="Лікар-терапевт","х",0)))</f>
        <v>0</v>
      </c>
      <c r="AD283" s="180">
        <f>IF(B279="Лікар загальної практики - сімейний лікар",AVERAGE(AD279:AD281),IF(B279="Лікар-педіатр","x",IF(B279="Лікар-терапевт",AVERAGE(AD279:AD281),0)))</f>
        <v>0</v>
      </c>
      <c r="AE283" s="180">
        <f>IF(B279="Лікар загальної практики - сімейний лікар",AVERAGE(AE279:AE281),IF(B279="Лікар-педіатр","x",IF(B279="Лікар-терапевт",AVERAGE(AE279:AE281),0)))</f>
        <v>0</v>
      </c>
      <c r="AF283" s="180">
        <f>IF(B279="Лікар загальної практики - сімейний лікар",AVERAGE(AF279:AF281),IF(B279="Лікар-педіатр","x",IF(B279="Лікар-терапевт",AVERAGE(AF279:AF281),0)))</f>
        <v>0</v>
      </c>
      <c r="AG283" s="181">
        <f>SUM(AB283:AF283)</f>
        <v>0</v>
      </c>
      <c r="AH283" s="773"/>
      <c r="AI283" s="176"/>
      <c r="AJ283" s="764"/>
      <c r="AK283" s="767"/>
      <c r="AL283" s="767"/>
      <c r="AM283" s="755"/>
      <c r="AN283" s="794"/>
      <c r="AO283" s="794"/>
      <c r="AP283" s="794"/>
      <c r="AQ283" s="794"/>
      <c r="AR283" s="797"/>
    </row>
    <row r="284" spans="1:44" s="166" customFormat="1" ht="27.6" customHeight="1" x14ac:dyDescent="0.3">
      <c r="A284" s="172"/>
      <c r="B284" s="781"/>
      <c r="C284" s="784"/>
      <c r="D284" s="787"/>
      <c r="E284" s="790"/>
      <c r="F284" s="182" t="str">
        <f>IF(B279="Лікар-педіатр",Законод!$C$18,IF(B279="Лікар загальної практики - сімейний лікар",Законод!$C$22,IF(B279="Лікар-терапевт",Законод!$C$26,"х")))</f>
        <v>х</v>
      </c>
      <c r="G284" s="183">
        <f>IF(B279="Лікар загальної практики - сімейний лікар",IF(L283&lt;=Законод!$C$23,G283,Законод!$C$23*'01_Доходи'!G282),IF(B279="Лікар-педіатр",IF(L283&lt;=Законод!$C$19,G283,Законод!$C$19*'01_Доходи'!G282),IF(B279="Лікар-терапевт","x",0)))</f>
        <v>0</v>
      </c>
      <c r="H284" s="183">
        <f>IF(B279="Лікар загальної практики - сімейний лікар",IF(L283&lt;=Законод!$C$23,H283,Законод!$C$23*'01_Доходи'!H282),IF(B279="Лікар-педіатр",IF(L283&lt;=Законод!$C$19,H283,Законод!$C$19*'01_Доходи'!H282),IF(B279="Лікар-терапевт","x",0)))</f>
        <v>0</v>
      </c>
      <c r="I284" s="183">
        <f>IF(B279="Лікар загальної практики - сімейний лікар",IF(L283&lt;=Законод!$C$23,I283,Законод!$C$23*'01_Доходи'!I282),IF(B279="Лікар-педіатр",IF(L283&lt;=Законод!$C$27,I283,Законод!$C$27*'01_Доходи'!I282),IF(B279="Лікар-терапевт","x",0)))</f>
        <v>0</v>
      </c>
      <c r="J284" s="183">
        <f>IF(B279="Лікар загальної практики - сімейний лікар",IF(L283&lt;=Законод!$C$23,J283,Законод!$C$23*'01_Доходи'!J282),IF(B279="Лікар-педіатр",IF(L283&lt;=Законод!$C$27,J283,Законод!$C$27*'01_Доходи'!J282),IF(B279="Лікар-терапевт","x",0)))</f>
        <v>0</v>
      </c>
      <c r="K284" s="183">
        <f>IF(B279="Лікар загальної практики - сімейний лікар",IF(L283&lt;=Законод!$C$23,K283,Законод!$C$23*'01_Доходи'!K282),IF(B279="Лікар-педіатр",IF(L283&lt;=Законод!$C$27,K283,Законод!$C$27*'01_Доходи'!K282),IF(B279="Лікар-терапевт","x",0)))</f>
        <v>0</v>
      </c>
      <c r="L284" s="184">
        <f>SUM(G284:K284)</f>
        <v>0</v>
      </c>
      <c r="M284" s="770"/>
      <c r="N284" s="183">
        <f>IF(B279="Лікар загальної практики - сімейний лікар",IF(L283&lt;=Законод!$C$23,N283,Законод!$C$23*'01_Доходи'!N282),IF(B279="Лікар-педіатр",IF(L283&lt;=Законод!$C$19,N283,Законод!$C$19*'01_Доходи'!N282),IF(B279="Лікар-терапевт","x",0)))</f>
        <v>0</v>
      </c>
      <c r="O284" s="183">
        <f>IF(B279="Лікар загальної практики - сімейний лікар",IF(L283&lt;=Законод!$C$23,O283,Законод!$C$23*'01_Доходи'!O282),IF(B279="Лікар-педіатр",IF(L283&lt;=Законод!$C$19,O283,Законод!$C$19*'01_Доходи'!O282),IF(B279="Лікар-терапевт","x",0)))</f>
        <v>0</v>
      </c>
      <c r="P284" s="183">
        <f>IF(B279="Лікар загальної практики - сімейний лікар",IF(L283&lt;=Законод!$C$23,P283,Законод!$C$23*'01_Доходи'!P282),IF(B279="Лікар-педіатр",IF(L283&lt;=Законод!$C$27,P283,Законод!$C$27*'01_Доходи'!P282),IF(B279="Лікар-терапевт","x",0)))</f>
        <v>0</v>
      </c>
      <c r="Q284" s="183">
        <f>IF(B279="Лікар загальної практики - сімейний лікар",IF(L283&lt;=Законод!$C$23,Q283,Законод!$C$23*'01_Доходи'!Q282),IF(B279="Лікар-педіатр",IF(L283&lt;=Законод!$C$27,Q283,Законод!$C$27*'01_Доходи'!Q282),IF(B279="Лікар-терапевт","x",0)))</f>
        <v>0</v>
      </c>
      <c r="R284" s="183">
        <f>IF(B279="Лікар загальної практики - сімейний лікар",IF(L283&lt;=Законод!$C$23,R283,Законод!$C$23*'01_Доходи'!R282),IF(B279="Лікар-педіатр",IF(L283&lt;=Законод!$C$27,R283,Законод!$C$27*'01_Доходи'!R282),IF(B279="Лікар-терапевт","x",0)))</f>
        <v>0</v>
      </c>
      <c r="S284" s="184">
        <f>SUM(N284:R284)</f>
        <v>0</v>
      </c>
      <c r="T284" s="770"/>
      <c r="U284" s="183">
        <f>IF(B279="Лікар загальної практики - сімейний лікар",IF(L283&lt;=Законод!$C$23,U283,Законод!$C$23*'01_Доходи'!U282),IF(B279="Лікар-педіатр",IF(L283&lt;=Законод!$C$19,U283,Законод!$C$19*'01_Доходи'!U282),IF(B279="Лікар-терапевт","x",0)))</f>
        <v>0</v>
      </c>
      <c r="V284" s="183">
        <f>IF(B279="Лікар загальної практики - сімейний лікар",IF(L283&lt;=Законод!$C$23,V283,Законод!$C$23*'01_Доходи'!V282),IF(B279="Лікар-педіатр",IF(L283&lt;=Законод!$C$19,V283,Законод!$C$19*'01_Доходи'!V282),IF(B279="Лікар-терапевт","x",0)))</f>
        <v>0</v>
      </c>
      <c r="W284" s="183">
        <f>IF(B279="Лікар загальної практики - сімейний лікар",IF(L283&lt;=Законод!$C$23,W283,Законод!$C$23*'01_Доходи'!W282),IF(B279="Лікар-педіатр",IF(L283&lt;=Законод!$C$27,W283,Законод!$C$27*'01_Доходи'!W282),IF(B279="Лікар-терапевт","x",0)))</f>
        <v>0</v>
      </c>
      <c r="X284" s="183">
        <f>IF(B279="Лікар загальної практики - сімейний лікар",IF(L283&lt;=Законод!$C$23,X283,Законод!$C$23*'01_Доходи'!X282),IF(B279="Лікар-педіатр",IF(L283&lt;=Законод!$C$27,X283,Законод!$C$27*'01_Доходи'!X282),IF(B279="Лікар-терапевт","x",0)))</f>
        <v>0</v>
      </c>
      <c r="Y284" s="183">
        <f>IF(B279="Лікар загальної практики - сімейний лікар",IF(L283&lt;=Законод!$C$23,Y283,Законод!$C$23*'01_Доходи'!H282),IF(Y279="Лікар-педіатр",IF(L283&lt;=Законод!$C$27,Y283,Законод!$C$27*'01_Доходи'!Y282),IF(B279="Лікар-терапевт","x",0)))</f>
        <v>0</v>
      </c>
      <c r="Z284" s="184">
        <f>SUM(U284:Y284)</f>
        <v>0</v>
      </c>
      <c r="AA284" s="770"/>
      <c r="AB284" s="183">
        <f>IF(B279="Лікар загальної практики - сімейний лікар",IF(L283&lt;=Законод!$C$23,AB283,Законод!$C$23*'01_Доходи'!AB282),IF(B279="Лікар-педіатр",IF(L283&lt;=Законод!$C$19,AB283,Законод!$C$19*'01_Доходи'!AB282),IF(B279="Лікар-терапевт","x",0)))</f>
        <v>0</v>
      </c>
      <c r="AC284" s="183">
        <f>IF(B279="Лікар загальної практики - сімейний лікар",IF(L283&lt;=Законод!$C$23,AC283,Законод!$C$23*'01_Доходи'!AC282),IF(B279="Лікар-педіатр",IF(L283&lt;=Законод!$C$19,AC283,Законод!$C$19*'01_Доходи'!AC282),IF(B279="Лікар-терапевт","x",0)))</f>
        <v>0</v>
      </c>
      <c r="AD284" s="183">
        <f>IF(B279="Лікар загальної практики - сімейний лікар",IF(L283&lt;=Законод!$C$23,AD283,Законод!$C$23*'01_Доходи'!AD282),IF(B279="Лікар-педіатр",IF(L283&lt;=Законод!$C$27,AD283,Законод!$C$27*'01_Доходи'!AD282),IF(B279="Лікар-терапевт","x",0)))</f>
        <v>0</v>
      </c>
      <c r="AE284" s="183">
        <f>IF(B279="Лікар загальної практики - сімейний лікар",IF(L283&lt;=Законод!$C$23,AE283,Законод!$C$23*'01_Доходи'!AE282),IF(B279="Лікар-педіатр",IF(L283&lt;=Законод!$C$27,AE283,Законод!$C$27*'01_Доходи'!AE282),IF(B279="Лікар-терапевт","x",0)))</f>
        <v>0</v>
      </c>
      <c r="AF284" s="183">
        <f>IF(B279="Лікар загальної практики - сімейний лікар",IF(L283&lt;=Законод!$C$23,AF283,Законод!$C$23*'01_Доходи'!AF282),IF(B279="Лікар-педіатр",IF(L283&lt;=Законод!$C$27,AF283,Законод!$C$27*'01_Доходи'!AF282),IF(B279="Лікар-терапевт","x",0)))</f>
        <v>0</v>
      </c>
      <c r="AG284" s="184">
        <f>SUM(AB284:AF284)</f>
        <v>0</v>
      </c>
      <c r="AH284" s="773"/>
      <c r="AI284" s="176"/>
      <c r="AJ284" s="764"/>
      <c r="AK284" s="767"/>
      <c r="AL284" s="767"/>
      <c r="AM284" s="268" t="s">
        <v>175</v>
      </c>
      <c r="AN284" s="544">
        <f>IF(B279="Лікар загальної практики - сімейний лікар",G284*Законод!$J$10+'01_Доходи'!H284*Законод!$K$10+'01_Доходи'!I284*Законод!$L$10+'01_Доходи'!J284*Законод!$M$10+'01_Доходи'!K284*Законод!$N$10,IF(B279="Лікар-педіатр",G284*Законод!$J$10+'01_Доходи'!H284*Законод!$K$10,IF(B279="Лікар-терапевт",'01_Доходи'!I284*Законод!$L$10+'01_Доходи'!J284*Законод!$M$10+'01_Доходи'!K284*Законод!$N$10,0)))</f>
        <v>0</v>
      </c>
      <c r="AO284" s="544">
        <f>IF(B279="Лікар загальної практики - сімейний лікар",N284*Законод!$J$11+'01_Доходи'!O284*Законод!$K$11+'01_Доходи'!P284*Законод!$L$11+'01_Доходи'!Q284*Законод!$M$11+'01_Доходи'!R284*Законод!$N$11,IF(B279="Лікар-педіатр",N284*Законод!$J$11+'01_Доходи'!O284*Законод!$K$11,IF(B279="Лікар-терапевт",'01_Доходи'!P284*Законод!$L$11+'01_Доходи'!Q284*Законод!$M$11+'01_Доходи'!R284*Законод!$N$11,0)))</f>
        <v>0</v>
      </c>
      <c r="AP284" s="544">
        <f>IF(B279="Лікар загальної практики - сімейний лікар",U284*Законод!$J$12+'01_Доходи'!V284*Законод!$K$12+'01_Доходи'!W284*Законод!$L$12+'01_Доходи'!X284*Законод!$M$12+'01_Доходи'!Y284*Законод!$N$12,IF(B279="Лікар-педіатр",U284*Законод!$J$12+'01_Доходи'!V284*Законод!$K$12,IF(B279="Лікар-терапевт",'01_Доходи'!W284*Законод!$L$12+'01_Доходи'!X284*Законод!$M$12+'01_Доходи'!Y284*Законод!$N$12,0)))</f>
        <v>0</v>
      </c>
      <c r="AQ284" s="544">
        <f>IF(B279="Лікар загальної практики - сімейний лікар",AB284*Законод!$J$13+'01_Доходи'!AC284*Законод!$K$13+'01_Доходи'!AD284*Законод!$L$13+'01_Доходи'!AE284*Законод!$M$13+'01_Доходи'!AF284*Законод!$N$13,IF(B279="Лікар-педіатр",AB284*Законод!$J$13+'01_Доходи'!AC284*Законод!$K$13,IF(B279="Лікар-терапевт",'01_Доходи'!AD284*Законод!$L$13+'01_Доходи'!AE284*Законод!$M$13+'01_Доходи'!AF284*Законод!$N$13,0)))</f>
        <v>0</v>
      </c>
      <c r="AR284" s="185">
        <f>SUM(AN284:AQ284)</f>
        <v>0</v>
      </c>
    </row>
    <row r="285" spans="1:44" s="67" customFormat="1" ht="28.15" customHeight="1" x14ac:dyDescent="0.25">
      <c r="A285" s="172"/>
      <c r="B285" s="781"/>
      <c r="C285" s="784"/>
      <c r="D285" s="787"/>
      <c r="E285" s="790"/>
      <c r="F285" s="186" t="str">
        <f>IF(B279="Лікар-педіатр",Законод!$E$18,IF(B279="Лікар загальної практики - сімейний лікар",Законод!$E$22,IF(B279="Лікар-терапевт",Законод!$E$26,"х")))</f>
        <v>х</v>
      </c>
      <c r="G285" s="750" t="s">
        <v>157</v>
      </c>
      <c r="H285" s="751"/>
      <c r="I285" s="751"/>
      <c r="J285" s="751"/>
      <c r="K285" s="752"/>
      <c r="L285" s="171">
        <f>IF(B279="Лікар загальної практики - сімейний лікар",IF(L283&lt;Законод!$C$23,0,(IF(AND(L283&gt;=Законод!$E$23,L283&lt;=Законод!$E$24),L283-Законод!$C$23,IF('01_Доходи'!L283&gt;=Законод!$F$23,Законод!$E$25,0)))),IF(B279="Лікар-педіатр",IF(L283&lt;Законод!$C$19,0,(IF(AND(L283&gt;=Законод!$E$19,L283&lt;=Законод!$E$20),L283-Законод!$C$19,IF('01_Доходи'!L283&gt;=Законод!$F$19,Законод!$E$21,0)))),IF(B279="Лікар-терапевт",IF(L283&lt;Законод!$C$27,0,(IF(AND(L283&gt;=Законод!$E$27,L283&lt;=Законод!$E$28),L283-Законод!$C$27,IF('01_Доходи'!L283&gt;=Законод!$F$27,Законод!$E$29,0)))),0)))</f>
        <v>0</v>
      </c>
      <c r="M285" s="770"/>
      <c r="N285" s="750" t="s">
        <v>157</v>
      </c>
      <c r="O285" s="751"/>
      <c r="P285" s="751"/>
      <c r="Q285" s="751"/>
      <c r="R285" s="752"/>
      <c r="S285" s="171">
        <f>IF(B279="Лікар загальної практики - сімейний лікар",IF(S283&lt;Законод!$C$23,0,(IF(AND(S283&gt;=Законод!$E$23,S283&lt;=Законод!$E$24),S283-Законод!$C$23,IF('01_Доходи'!S283&gt;=Законод!$F$23,Законод!$E$25,0)))),IF(B279="Лікар-педіатр",IF(S283&lt;Законод!$C$19,0,(IF(AND(S283&gt;=Законод!$E$19,S283&lt;=Законод!$E$20),S283-Законод!$C$19,IF('01_Доходи'!S283&gt;=Законод!$F$19,Законод!$E$21,0)))),IF(B279="Лікар-терапевт",IF(S283&lt;Законод!$C$27,0,(IF(AND(S283&gt;=Законод!$E$27,S283&lt;=Законод!$E$28),S283-Законод!$C$27,IF('01_Доходи'!S283&gt;=Законод!$F$27,Законод!$E$29,0)))),0)))</f>
        <v>0</v>
      </c>
      <c r="T285" s="770"/>
      <c r="U285" s="750" t="s">
        <v>157</v>
      </c>
      <c r="V285" s="751"/>
      <c r="W285" s="751"/>
      <c r="X285" s="751"/>
      <c r="Y285" s="752"/>
      <c r="Z285" s="171">
        <f>IF(B279="Лікар загальної практики - сімейний лікар",IF(Z283&lt;Законод!$C$23,0,(IF(AND(Z283&gt;=Законод!$E$23,Z283&lt;=Законод!$E$24),Z283-Законод!$C$23,IF('01_Доходи'!Z283&gt;=Законод!$F$23,Законод!$E$25,0)))),IF(B279="Лікар-педіатр",IF(Z283&lt;Законод!$C$19,0,(IF(AND(Z283&gt;=Законод!$E$19,Z283&lt;=Законод!$E$20),Z283-Законод!$C$19,IF('01_Доходи'!Z283&gt;=Законод!$F$19,Законод!$E$21,0)))),IF(B279="Лікар-терапевт",IF(Z283&lt;Законод!$C$27,0,(IF(AND(Z283&gt;=Законод!$E$27,Z283&lt;=Законод!$E$28),Z283-Законод!$C$27,IF('01_Доходи'!Z283&gt;=Законод!$F$27,Законод!$E$29,0)))),0)))</f>
        <v>0</v>
      </c>
      <c r="AA285" s="770"/>
      <c r="AB285" s="750" t="s">
        <v>157</v>
      </c>
      <c r="AC285" s="751"/>
      <c r="AD285" s="751"/>
      <c r="AE285" s="751"/>
      <c r="AF285" s="752"/>
      <c r="AG285" s="171">
        <f>IF(B279="Лікар загальної практики - сімейний лікар",IF(S283&lt;Законод!$C$23,0,(IF(AND(AG283&gt;=Законод!$E$23,AG283&lt;=Законод!$E$24),AG283-Законод!$C$23,IF('01_Доходи'!AG283&gt;=Законод!$F$23,Законод!$E$25,0)))),IF(B279="Лікар-педіатр",IF(AG283&lt;Законод!$C$19,0,(IF(AND(AG283&gt;=Законод!$E$19,AG283&lt;=Законод!$E$20),AG283-Законод!$C$19,IF('01_Доходи'!AG283&gt;=Законод!$F$19,Законод!$E$21,0)))),IF(B279="Лікар-терапевт",IF(AG283&lt;Законод!$C$27,0,(IF(AND(AG283&gt;=Законод!$E$27,AG283&lt;=Законод!$E$28),AG283-Законод!$C$27,IF('01_Доходи'!AG283&gt;=Законод!$F$27,Законод!$E$29,0)))),0)))</f>
        <v>0</v>
      </c>
      <c r="AH285" s="773"/>
      <c r="AI285" s="176"/>
      <c r="AJ285" s="764"/>
      <c r="AK285" s="767"/>
      <c r="AL285" s="767"/>
      <c r="AM285" s="798" t="s">
        <v>176</v>
      </c>
      <c r="AN285" s="544">
        <f>IF(B279="Лікар загальної практики - сімейний лікар",L285*Законод!$E$30,IF(B279="Лікар-педіатр",L285*Законод!$E$30,IF(B279="Лікар-терапевт",L285*Законод!$E$30,0)))</f>
        <v>0</v>
      </c>
      <c r="AO285" s="544">
        <f>IF(B279="Лікар загальної практики - сімейний лікар",S285*Законод!$E$47,IF(B279="Лікар-педіатр",S285*Законод!$E$47,IF(B279="Лікар-терапевт",S285*Законод!$E$47,0)))</f>
        <v>0</v>
      </c>
      <c r="AP285" s="544">
        <f>IF(B279="Лікар загальної практики - сімейний лікар",Z285*Законод!$E$64,IF(B279="Лікар-педіатр",Z285*Законод!$E$64,IF(B279="Лікар-терапевт",Z285*Законод!$E$64,0)))</f>
        <v>0</v>
      </c>
      <c r="AQ285" s="544">
        <f>IF(B279="Лікар загальної практики - сімейний лікар",AG285*Законод!$E$81,IF(B279="Лікар-педіатр",AG285*Законод!$E$81,IF(B279="Лікар-терапевт",AG285*Законод!$E$81,0)))</f>
        <v>0</v>
      </c>
      <c r="AR285" s="185">
        <f>SUM(AN285:AQ285)</f>
        <v>0</v>
      </c>
    </row>
    <row r="286" spans="1:44" s="103" customFormat="1" ht="31.15" customHeight="1" x14ac:dyDescent="0.25">
      <c r="A286" s="172"/>
      <c r="B286" s="781"/>
      <c r="C286" s="784"/>
      <c r="D286" s="787"/>
      <c r="E286" s="790"/>
      <c r="F286" s="186" t="str">
        <f>IF(B279="Лікар-педіатр",Законод!$F$18,IF(B279="Лікар загальної практики - сімейний лікар",Законод!$F$22,IF(B279="Лікар-терапевт",Законод!$F$26,"х")))</f>
        <v>х</v>
      </c>
      <c r="G286" s="750" t="s">
        <v>157</v>
      </c>
      <c r="H286" s="751"/>
      <c r="I286" s="751"/>
      <c r="J286" s="751"/>
      <c r="K286" s="752"/>
      <c r="L286" s="171">
        <f>IF(B279="Лікар загальної практики - сімейний лікар",IF(L283&lt;Законод!$C$23,0,(IF(AND(L283&gt;=Законод!$F$23,L283&lt;=Законод!$F$24),L283-Законод!$E$24,IF('01_Доходи'!L283&gt;=Законод!$G$23,Законод!$F$25,0)))),IF(B279="Лікар-педіатр",IF(L283&lt;Законод!$C$19,0,(IF(AND(L283&gt;=Законод!$F$19,L283&lt;=Законод!$F$20),L283-Законод!$E$20,IF('01_Доходи'!L283&gt;=Законод!$G$19,Законод!$F$21,0)))),IF(B279="Лікар-терапевт",IF(L283&lt;Законод!$C$27,0,(IF(AND(L283&gt;=Законод!$F$27,L283&lt;=Законод!$F$28),L283-Законод!$E$28,IF('01_Доходи'!L283&gt;=Законод!$G$27,Законод!$F$29,0)))),0)))</f>
        <v>0</v>
      </c>
      <c r="M286" s="770"/>
      <c r="N286" s="750" t="s">
        <v>157</v>
      </c>
      <c r="O286" s="751"/>
      <c r="P286" s="751"/>
      <c r="Q286" s="751"/>
      <c r="R286" s="752"/>
      <c r="S286" s="171">
        <f>IF(B279="Лікар загальної практики - сімейний лікар",IF(S283&lt;Законод!$C$23,0,(IF(AND(S283&gt;=Законод!$F$23,S283&lt;=Законод!$F$24),S283-Законод!$E$24,IF('01_Доходи'!S283&gt;=Законод!$G$23,Законод!$F$25,0)))),IF(B279="Лікар-педіатр",IF(S283&lt;Законод!$C$19,0,(IF(AND(S283&gt;=Законод!$F$19,S283&lt;=Законод!$F$20),S283-Законод!$E$20,IF('01_Доходи'!S283&gt;=Законод!$G$19,Законод!$F$21,0)))),IF(B279="Лікар-терапевт",IF(S283&lt;Законод!$C$27,0,(IF(AND(S283&gt;=Законод!$F$27,S283&lt;=Законод!$F$28),S283-Законод!$E$28,IF('01_Доходи'!S283&gt;=Законод!$G$27,Законод!$F$29,0)))),0)))</f>
        <v>0</v>
      </c>
      <c r="T286" s="770"/>
      <c r="U286" s="750" t="s">
        <v>157</v>
      </c>
      <c r="V286" s="751"/>
      <c r="W286" s="751"/>
      <c r="X286" s="751"/>
      <c r="Y286" s="752"/>
      <c r="Z286" s="171">
        <f>IF(B279="Лікар загальної практики - сімейний лікар",IF(Z283&lt;Законод!$C$23,0,(IF(AND(Z283&gt;=Законод!$F$23,Z283&lt;=Законод!$F$24),Z283-Законод!$E$24,IF('01_Доходи'!Z283&gt;=Законод!$G$23,Законод!$F$25,0)))),IF(B279="Лікар-педіатр",IF(Z283&lt;Законод!$C$19,0,(IF(AND(Z283&gt;=Законод!$F$19,Z283&lt;=Законод!$F$20),Z283-Законод!$E$20,IF('01_Доходи'!Z283&gt;=Законод!$G$19,Законод!$F$21,0)))),IF(B279="Лікар-терапевт",IF(Z283&lt;Законод!$C$27,0,(IF(AND(Z283&gt;=Законод!$F$27,Z283&lt;=Законод!$F$28),Z283-Законод!$E$28,IF('01_Доходи'!Z283&gt;=Законод!$G$27,Законод!$F$29,0)))),0)))</f>
        <v>0</v>
      </c>
      <c r="AA286" s="770"/>
      <c r="AB286" s="750" t="s">
        <v>157</v>
      </c>
      <c r="AC286" s="751"/>
      <c r="AD286" s="751"/>
      <c r="AE286" s="751"/>
      <c r="AF286" s="752"/>
      <c r="AG286" s="171">
        <f>IF(B279="Лікар загальної практики - сімейний лікар",IF(AG283&lt;Законод!$C$23,0,(IF(AND(AG283&gt;=Законод!$F$23,AG283&lt;=Законод!$F$24),AG283-Законод!$E$24,IF('01_Доходи'!AG283&gt;=Законод!$G$23,Законод!$F$25,0)))),IF(B279="Лікар-педіатр",IF(AG283&lt;Законод!$C$19,0,(IF(AND(AG283&gt;=Законод!$F$19,AG283&lt;=Законод!$F$20),AG283-Законод!$E$20,IF('01_Доходи'!AG283&gt;=Законод!$G$19,Законод!$F$21,0)))),IF(B279="Лікар-терапевт",IF(AG283&lt;Законод!$C$27,0,(IF(AND(AG283&gt;=Законод!$F$27,AG283&lt;=Законод!$F$28),AG283-Законод!$E$28,IF('01_Доходи'!AG283&gt;=Законод!$G$27,Законод!$F$29,0)))),0)))</f>
        <v>0</v>
      </c>
      <c r="AH286" s="773"/>
      <c r="AI286" s="176"/>
      <c r="AJ286" s="764"/>
      <c r="AK286" s="767"/>
      <c r="AL286" s="767"/>
      <c r="AM286" s="799"/>
      <c r="AN286" s="544">
        <f>IF(B279="Лікар загальної практики - сімейний лікар",L286*Законод!$F$30,IF(B279="Лікар-педіатр",L286*Законод!$F$30,IF(B279="Лікар-терапевт",L286*Законод!$F$30,0)))</f>
        <v>0</v>
      </c>
      <c r="AO286" s="544">
        <f>IF(B279="Лікар загальної практики - сімейний лікар",S286*Законод!$F$47,IF(B279="Лікар-педіатр",S286*Законод!$F$47,IF(B279="Лікар-терапевт",S286*Законод!$F$47,0)))</f>
        <v>0</v>
      </c>
      <c r="AP286" s="544">
        <f>IF(B279="Лікар загальної практики - сімейний лікар",Z286*Законод!$F$64,IF(B279="Лікар-педіатр",Z286*Законод!$F$64,IF(B279="Лікар-терапевт",Z286*Законод!$F$64,0)))</f>
        <v>0</v>
      </c>
      <c r="AQ286" s="544">
        <f>IF(B279="Лікар загальної практики - сімейний лікар",AG286*Законод!$F$81,IF(B279="Лікар-педіатр",AG286*Законод!$F$81,IF(B279="Лікар-терапевт",AG286*Законод!$F$81,0)))</f>
        <v>0</v>
      </c>
      <c r="AR286" s="185">
        <f>SUM(AN286:AQ286)</f>
        <v>0</v>
      </c>
    </row>
    <row r="287" spans="1:44" s="67" customFormat="1" ht="31.9" customHeight="1" x14ac:dyDescent="0.25">
      <c r="A287" s="172"/>
      <c r="B287" s="781"/>
      <c r="C287" s="784"/>
      <c r="D287" s="787"/>
      <c r="E287" s="790"/>
      <c r="F287" s="186" t="str">
        <f>IF(B279="Лікар-педіатр",Законод!$G$18,IF(B279="Лікар загальної практики - сімейний лікар",Законод!$G$22,IF(B279="Лікар-терапевт",Законод!$G$26,"х")))</f>
        <v>х</v>
      </c>
      <c r="G287" s="750" t="s">
        <v>157</v>
      </c>
      <c r="H287" s="751"/>
      <c r="I287" s="751"/>
      <c r="J287" s="751"/>
      <c r="K287" s="752"/>
      <c r="L287" s="171">
        <f>IF(B279="Лікар загальної практики - сімейний лікар",IF(L283&lt;Законод!$C$23,0,(IF(AND(L283&gt;=Законод!$G$23,L283&lt;=Законод!$G$24),L283-Законод!$F$24,IF('01_Доходи'!L283&gt;=Законод!$H$23,Законод!$G$25,0)))),IF(B279="Лікар-педіатр",IF(L283&lt;Законод!$C$19,0,(IF(AND(L283&gt;=Законод!$G$19,L283&lt;=Законод!$G$20),L283-Законод!$F$20,IF('01_Доходи'!L283&gt;=Законод!$H$19,Законод!$G$21,0)))),IF(B279="Лікар-терапевт",IF(L283&lt;Законод!$C$27,0,(IF(AND(L283&gt;=Законод!$G$27,L283&lt;=Законод!$G$28),L283-Законод!$F$28,IF('01_Доходи'!L283&gt;=Законод!$H$27,Законод!$G$29,0)))),0)))</f>
        <v>0</v>
      </c>
      <c r="M287" s="770"/>
      <c r="N287" s="750" t="s">
        <v>157</v>
      </c>
      <c r="O287" s="751"/>
      <c r="P287" s="751"/>
      <c r="Q287" s="751"/>
      <c r="R287" s="752"/>
      <c r="S287" s="171">
        <f>IF(B279="Лікар загальної практики - сімейний лікар",IF(S283&lt;Законод!$C$23,0,(IF(AND(S283&gt;=Законод!$G$23,S283&lt;=Законод!$G$24),S283-Законод!$F$24,IF('01_Доходи'!S283&gt;=Законод!$H$23,Законод!$G$25,0)))),IF(B279="Лікар-педіатр",IF(S283&lt;Законод!$C$19,0,(IF(AND(S283&gt;=Законод!$G$19,S283&lt;=Законод!$G$20),S283-Законод!$F$20,IF('01_Доходи'!S283&gt;=Законод!$H$19,Законод!$G$21,0)))),IF(B279="Лікар-терапевт",IF(S283&lt;Законод!$C$27,0,(IF(AND(S283&gt;=Законод!$G$27,S283&lt;=Законод!$G$28),S283-Законод!$F$28,IF('01_Доходи'!S283&gt;=Законод!$H$27,Законод!$G$29,0)))),0)))</f>
        <v>0</v>
      </c>
      <c r="T287" s="770"/>
      <c r="U287" s="750" t="s">
        <v>157</v>
      </c>
      <c r="V287" s="751"/>
      <c r="W287" s="751"/>
      <c r="X287" s="751"/>
      <c r="Y287" s="752"/>
      <c r="Z287" s="171">
        <f>IF(B279="Лікар загальної практики - сімейний лікар",IF(Z283&lt;Законод!$C$23,0,(IF(AND(Z283&gt;=Законод!$G$23,Z283&lt;=Законод!$G$24),Z283-Законод!$F$24,IF('01_Доходи'!Z283&gt;=Законод!$H$23,Законод!$G$25,0)))),IF(B279="Лікар-педіатр",IF(Z283&lt;Законод!$C$19,0,(IF(AND(Z283&gt;=Законод!$G$19,Z283&lt;=Законод!$G$20),Z283-Законод!$F$20,IF('01_Доходи'!Z283&gt;=Законод!$H$19,Законод!$G$21,0)))),IF(B279="Лікар-терапевт",IF(Z283&lt;Законод!$C$27,0,(IF(AND(Z283&gt;=Законод!$G$27,Z283&lt;=Законод!$G$28),Z283-Законод!$F$28,IF('01_Доходи'!Z283&gt;=Законод!$H$27,Законод!$G$29,0)))),0)))</f>
        <v>0</v>
      </c>
      <c r="AA287" s="770"/>
      <c r="AB287" s="750" t="s">
        <v>157</v>
      </c>
      <c r="AC287" s="751"/>
      <c r="AD287" s="751"/>
      <c r="AE287" s="751"/>
      <c r="AF287" s="752"/>
      <c r="AG287" s="171">
        <f>IF(B279="Лікар загальної практики - сімейний лікар",IF(AG283&lt;Законод!$C$23,0,(IF(AND(AG283&gt;=Законод!$G$23,AG283&lt;=Законод!$G$24),AG283-Законод!$F$24,IF('01_Доходи'!AG283&gt;=Законод!$H$23,Законод!$G$25,0)))),IF(B279="Лікар-педіатр",IF(AG283&lt;Законод!$C$19,0,(IF(AND(AG283&gt;=Законод!$G$19,AG283&lt;=Законод!$G$20),AG283-Законод!$F$20,IF('01_Доходи'!AG283&gt;=Законод!$H$19,Законод!$G$21,0)))),IF(B279="Лікар-терапевт",IF(AG283&lt;Законод!$C$27,0,(IF(AND(AG283&gt;=Законод!$G$27,AG283&lt;=Законод!$G$28),AG283-Законод!$F$28,IF('01_Доходи'!AG283&gt;=Законод!$H$27,Законод!$G$29,0)))),0)))</f>
        <v>0</v>
      </c>
      <c r="AH287" s="773"/>
      <c r="AI287" s="176"/>
      <c r="AJ287" s="764"/>
      <c r="AK287" s="767"/>
      <c r="AL287" s="767"/>
      <c r="AM287" s="799"/>
      <c r="AN287" s="544">
        <f>IF(B279="Лікар загальної практики - сімейний лікар",L287*Законод!$G$39,IF(B279="Лікар-педіатр",L287*Законод!$G$30,IF(B279="Лікар-терапевт",L287*Законод!$G$30,0)))</f>
        <v>0</v>
      </c>
      <c r="AO287" s="544">
        <f>IF(B279="Лікар загальної практики - сімейний лікар",S287*Законод!$G$47,IF(B279="Лікар-педіатр",S287*Законод!$G$47,IF(B279="Лікар-терапевт",S287*Законод!$G$47,0)))</f>
        <v>0</v>
      </c>
      <c r="AP287" s="544">
        <f>IF(B279="Лікар загальної практики - сімейний лікар",Z287*Законод!$G$64,IF(B279="Лікар-педіатр",Z287*Законод!$G$64,IF(B279="Лікар-терапевт",Z287*Законод!$G$64,0)))</f>
        <v>0</v>
      </c>
      <c r="AQ287" s="544">
        <f>IF(B279="Лікар загальної практики - сімейний лікар",AG287*Законод!$G$81,IF(B279="Лікар-педіатр",AG287*Законод!$G$81,IF(B279="Лікар-терапевт",AG287*Законод!$G$81,0)))</f>
        <v>0</v>
      </c>
      <c r="AR287" s="185">
        <f t="shared" ref="AR287" si="38">SUM(AN287:AQ287)</f>
        <v>0</v>
      </c>
    </row>
    <row r="288" spans="1:44" s="67" customFormat="1" ht="45" customHeight="1" x14ac:dyDescent="0.25">
      <c r="A288" s="172"/>
      <c r="B288" s="781"/>
      <c r="C288" s="784"/>
      <c r="D288" s="787"/>
      <c r="E288" s="790"/>
      <c r="F288" s="186" t="str">
        <f>IF(B279="Лікар-педіатр",Законод!$H$18,IF(B279="Лікар загальної практики - сімейний лікар",Законод!$H$22,IF(B279="Лікар-терапевт",Законод!$H$26,"х")))</f>
        <v>х</v>
      </c>
      <c r="G288" s="750" t="s">
        <v>157</v>
      </c>
      <c r="H288" s="751"/>
      <c r="I288" s="751"/>
      <c r="J288" s="751"/>
      <c r="K288" s="752"/>
      <c r="L288" s="171">
        <f>IF(B279="Лікар загальної практики - сімейний лікар",IF(L283&lt;Законод!$C$23,0,(IF(AND(L283&gt;=Законод!$H$23,L283&lt;=Законод!$H$24),L283-Законод!$G$24,IF('01_Доходи'!L283&gt;=Законод!$I$23,Законод!$H$25,0)))),IF(B279="Лікар-педіатр",IF(L283&lt;Законод!$C$19,0,(IF(AND(L283&gt;=Законод!$H$19,L283&lt;=Законод!$H$20),L283-Законод!$G$20,IF('01_Доходи'!L283&gt;=Законод!$I$19,Законод!$H$21,0)))),IF(B279="Лікар-терапевт",IF(L283&lt;Законод!$C$27,0,(IF(AND(L283&gt;=Законод!$H$27,L283&lt;=Законод!$H$28),L283-Законод!$G$28,IF(L283&gt;=Законод!$I$27,Законод!$H$29,0)))),0)))</f>
        <v>0</v>
      </c>
      <c r="M288" s="770"/>
      <c r="N288" s="750" t="s">
        <v>157</v>
      </c>
      <c r="O288" s="751"/>
      <c r="P288" s="751"/>
      <c r="Q288" s="751"/>
      <c r="R288" s="752"/>
      <c r="S288" s="171">
        <f>IF(B279="Лікар загальної практики - сімейний лікар",IF(S283&lt;Законод!$C$23,0,(IF(AND(S283&gt;=Законод!$H$23,S283&lt;=Законод!$H$24),S283-Законод!$G$24,IF('01_Доходи'!S283&gt;=Законод!$I$23,Законод!$H$25,0)))),IF(B279="Лікар-педіатр",IF(S283&lt;Законод!$C$19,0,(IF(AND(S283&gt;=Законод!$H$19,S283&lt;=Законод!$H$20),S283-Законод!$G$20,IF('01_Доходи'!S283&gt;=Законод!$I$19,Законод!$H$21,0)))),IF(B279="Лікар-терапевт",IF(S283&lt;Законод!$C$27,0,(IF(AND(S283&gt;=Законод!$H$27,S283&lt;=Законод!$H$28),S283-Законод!$G$28,IF(S283&gt;=Законод!$I$27,Законод!$H$29,0)))),0)))</f>
        <v>0</v>
      </c>
      <c r="T288" s="770"/>
      <c r="U288" s="750" t="s">
        <v>157</v>
      </c>
      <c r="V288" s="751"/>
      <c r="W288" s="751"/>
      <c r="X288" s="751"/>
      <c r="Y288" s="752"/>
      <c r="Z288" s="171">
        <f>IF(B279="Лікар загальної практики - сімейний лікар",IF(Z283&lt;Законод!$C$23,0,(IF(AND(Z283&gt;=Законод!$H$23,Z283&lt;=Законод!$H$24),Z283-Законод!$G$24,IF('01_Доходи'!Z283&gt;=Законод!$I$23,Законод!$H$25,0)))),IF(B279="Лікар-педіатр",IF(Z283&lt;Законод!$C$19,0,(IF(AND(Z283&gt;=Законод!$H$19,Z283&lt;=Законод!$H$20),Z283-Законод!$G$20,IF('01_Доходи'!Z283&gt;=Законод!$I$19,Законод!$H$21,0)))),IF(B279="Лікар-терапевт",IF(Z283&lt;Законод!$C$27,0,(IF(AND(Z283&gt;=Законод!$H$27,Z283&lt;=Законод!$H$28),Z283-Законод!$G$28,IF(Z283&gt;=Законод!$I$27,Законод!$H$29,0)))),0)))</f>
        <v>0</v>
      </c>
      <c r="AA288" s="770"/>
      <c r="AB288" s="750" t="s">
        <v>157</v>
      </c>
      <c r="AC288" s="751"/>
      <c r="AD288" s="751"/>
      <c r="AE288" s="751"/>
      <c r="AF288" s="752"/>
      <c r="AG288" s="171">
        <f>IF(B279="Лікар загальної практики - сімейний лікар",IF(AG283&lt;Законод!$C$23,0,(IF(AND(AG283&gt;=Законод!$H$23,AG283&lt;=Законод!$H$24),AG283-Законод!$G$24,IF('01_Доходи'!AG283&gt;=Законод!$I$23,Законод!$H$25,0)))),IF(B279="Лікар-педіатр",IF(AG283&lt;Законод!$C$19,0,(IF(AND(AG283&gt;=Законод!$H$19,AG283&lt;=Законод!$H$20),AG283-Законод!$G$20,IF('01_Доходи'!AG283&gt;=Законод!$I$19,Законод!$H$21,0)))),IF(B279="Лікар-терапевт",IF(AG283&lt;Законод!$C$27,0,(IF(AND(AG283&gt;=Законод!$H$27,AG283&lt;=Законод!$H$28),AG283-Законод!$G$28,IF(AG283&gt;=Законод!$I$27,Законод!$H$29,0)))),0)))</f>
        <v>0</v>
      </c>
      <c r="AH288" s="773"/>
      <c r="AI288" s="176"/>
      <c r="AJ288" s="764"/>
      <c r="AK288" s="767"/>
      <c r="AL288" s="767"/>
      <c r="AM288" s="799"/>
      <c r="AN288" s="544">
        <f>IF(B279="Лікар загальної практики - сімейний лікар",L288*Законод!$H$30,IF(B279="Лікар-педіатр",L288*Законод!$H$30,IF(B279="Лікар-терапевт",L288*Законод!$H$30,0)))</f>
        <v>0</v>
      </c>
      <c r="AO288" s="544">
        <f>IF(B279="Лікар загальної практики - сімейний лікар",S288*Законод!$H$47,IF(B279="Лікар-педіатр",S288*Законод!$H$47,IF(B279="Лікар-терапевт",S288*Законод!$H$47,0)))</f>
        <v>0</v>
      </c>
      <c r="AP288" s="544">
        <f>IF(B279="Лікар загальної практики - сімейний лікар",Z288*Законод!$H$64,IF(B279="Лікар-педіатр",Z288*Законод!$H$64,IF(B279="Лікар-терапевт",Z288*Законод!$H$64,0)))</f>
        <v>0</v>
      </c>
      <c r="AQ288" s="544">
        <f>IF(B279="Лікар загальної практики - сімейний лікар",AG288*Законод!$H$81,IF(B279="Лікар-педіатр",AG288*Законод!$H$81,IF(B279="Лікар-терапевт",AG288*Законод!$H$81,0)))</f>
        <v>0</v>
      </c>
      <c r="AR288" s="185">
        <f>SUM(AN288:AQ288)</f>
        <v>0</v>
      </c>
    </row>
    <row r="289" spans="1:44" s="67" customFormat="1" ht="20.45" customHeight="1" x14ac:dyDescent="0.25">
      <c r="A289" s="172"/>
      <c r="B289" s="781"/>
      <c r="C289" s="784"/>
      <c r="D289" s="787"/>
      <c r="E289" s="790"/>
      <c r="F289" s="186" t="str">
        <f>IF(B279="Лікар-педіатр",Законод!$I$18,IF(B279="Лікар загальної практики - сімейний лікар",Законод!$I$22,IF(B279="Лікар-терапевт",Законод!$I$26,"х")))</f>
        <v>х</v>
      </c>
      <c r="G289" s="750" t="s">
        <v>157</v>
      </c>
      <c r="H289" s="751"/>
      <c r="I289" s="751"/>
      <c r="J289" s="751"/>
      <c r="K289" s="752"/>
      <c r="L289" s="171">
        <f>IF(B279="Лікар загальної практики - сімейний лікар",IF(L283&lt;Законод!$C$23,0,(IF(AND(L283&gt;=Законод!$I$23,L283&lt;=Законод!$I$24),L283-Законод!$H$24,IF('01_Доходи'!L283&gt;=Законод!$I$23,Законод!$I$25,0)))),IF(B279="Лікар-педіатр",IF(L283&lt;Законод!$C$19,0,(IF(AND(L283&gt;=Законод!$I$19,L283&lt;=Законод!$I$20),L283-Законод!$H$20,IF('01_Доходи'!L283&gt;=Законод!$I$19,Законод!$H$21,0)))),IF(B279="Лікар-терапевт",IF(L283&lt;Законод!$C$27,0,(IF(AND(L283&gt;=Законод!$I$27,L283&lt;=Законод!$I$28),L283-Законод!$H$28,IF('01_Доходи'!L283&gt;=Законод!$I$27,Законод!$H$29,0)))),0)))</f>
        <v>0</v>
      </c>
      <c r="M289" s="770"/>
      <c r="N289" s="750" t="s">
        <v>157</v>
      </c>
      <c r="O289" s="751"/>
      <c r="P289" s="751"/>
      <c r="Q289" s="751"/>
      <c r="R289" s="752"/>
      <c r="S289" s="171">
        <f>IF(B279="Лікар загальної практики - сімейний лікар",IF(S283&lt;Законод!$C$23,0,(IF(AND(S283&gt;=Законод!$I$23,S283&lt;=Законод!$I$24),S283-Законод!$H$24,IF('01_Доходи'!S283&gt;=Законод!$I$23,Законод!$I$25,0)))),IF(B279="Лікар-педіатр",IF(S283&lt;Законод!$C$19,0,(IF(AND(S283&gt;=Законод!$I$19,S283&lt;=Законод!$I$20),S283-Законод!$H$20,IF('01_Доходи'!S283&gt;=Законод!$I$19,Законод!$H$21,0)))),IF(B279="Лікар-терапевт",IF(S283&lt;Законод!$C$27,0,(IF(AND(S283&gt;=Законод!$I$27,S283&lt;=Законод!$I$28),S283-Законод!$H$28,IF('01_Доходи'!S283&gt;=Законод!$I$27,Законод!$H$29,0)))),0)))</f>
        <v>0</v>
      </c>
      <c r="T289" s="770"/>
      <c r="U289" s="750" t="s">
        <v>157</v>
      </c>
      <c r="V289" s="751"/>
      <c r="W289" s="751"/>
      <c r="X289" s="751"/>
      <c r="Y289" s="752"/>
      <c r="Z289" s="171">
        <f>IF(B279="Лікар загальної практики - сімейний лікар",IF(Z283&lt;Законод!$C$23,0,(IF(AND(Z283&gt;=Законод!$I$23,Z283&lt;=Законод!$I$24),Z283-Законод!$H$24,IF('01_Доходи'!Z283&gt;=Законод!$I$23,Законод!$I$25,0)))),IF(B279="Лікар-педіатр",IF(Z283&lt;Законод!$C$19,0,(IF(AND(Z283&gt;=Законод!$I$19,Z283&lt;=Законод!$I$20),Z283-Законод!$H$20,IF('01_Доходи'!Z283&gt;=Законод!$I$19,Законод!$H$21,0)))),IF(B279="Лікар-терапевт",IF(Z283&lt;Законод!$C$27,0,(IF(AND(Z283&gt;=Законод!$I$27,Z283&lt;=Законод!$I$28),Z283-Законод!$H$28,IF('01_Доходи'!Z283&gt;=Законод!$I$27,Законод!$H$29,0)))),0)))</f>
        <v>0</v>
      </c>
      <c r="AA289" s="770"/>
      <c r="AB289" s="750" t="s">
        <v>157</v>
      </c>
      <c r="AC289" s="751"/>
      <c r="AD289" s="751"/>
      <c r="AE289" s="751"/>
      <c r="AF289" s="752"/>
      <c r="AG289" s="171">
        <f>IF(B279="Лікар загальної практики - сімейний лікар",IF(AG283&lt;Законод!$C$23,0,(IF(AND(AG283&gt;=Законод!$I$23,AG283&lt;=Законод!$I$24),AG283-Законод!$H$24,IF('01_Доходи'!AG283&gt;=Законод!$I$23,Законод!$I$25,0)))),IF(B279="Лікар-педіатр",IF(AG283&lt;Законод!$C$19,0,(IF(AND(AG283&gt;=Законод!$I$19,AG283&lt;=Законод!$I$20),AG283-Законод!$H$20,IF('01_Доходи'!AG283&gt;=Законод!$I$19,Законод!$H$21,0)))),IF(B279="Лікар-терапевт",IF(AG283&lt;Законод!$C$27,0,(IF(AND(AG283&gt;=Законод!$I$27,AG283&lt;=Законод!$I$28),AG283-Законод!$H$28,IF('01_Доходи'!AG283&gt;=Законод!$I$27,Законод!$H$29,0)))),0)))</f>
        <v>0</v>
      </c>
      <c r="AH289" s="773"/>
      <c r="AI289" s="176"/>
      <c r="AJ289" s="764"/>
      <c r="AK289" s="767"/>
      <c r="AL289" s="767"/>
      <c r="AM289" s="799"/>
      <c r="AN289" s="544">
        <f>IF(B279="Лікар загальної практики - сімейний лікар",L289*Законод!$I$30,IF(B279="Лікар-педіатр",L289*Законод!$I$30,IF(B279="Лікар-терапевт",L289*Законод!$I$30,0)))</f>
        <v>0</v>
      </c>
      <c r="AO289" s="544">
        <f>IF(B279="Лікар загальної практики - сімейний лікар",S289*Законод!$I$47,IF(B279="Лікар-педіатр",S289*Законод!$I$47,IF(B279="Лікар-терапевт",S289*Законод!$I$47,0)))</f>
        <v>0</v>
      </c>
      <c r="AP289" s="544">
        <f>IF(B279="Лікар загальної практики - сімейний лікар",Z289*Законод!$I$64,IF(B279="Лікар-педіатр",Z289*Законод!$I$64,IF(B279="Лікар-терапевт",Z289*Законод!$I$64,0)))</f>
        <v>0</v>
      </c>
      <c r="AQ289" s="544">
        <f>IF(B279="Лікар загальної практики - сімейний лікар",AG289*Законод!$I$81,IF(B279="Лікар-педіатр",AG289*Законод!$I$81,IF(B279="Лікар-терапевт",AG289*Законод!$I$81,0)))</f>
        <v>0</v>
      </c>
      <c r="AR289" s="185">
        <f>SUM(AN289:AQ289)</f>
        <v>0</v>
      </c>
    </row>
    <row r="290" spans="1:44" s="67" customFormat="1" ht="31.9" customHeight="1" thickBot="1" x14ac:dyDescent="0.3">
      <c r="A290" s="187"/>
      <c r="B290" s="782"/>
      <c r="C290" s="785"/>
      <c r="D290" s="788"/>
      <c r="E290" s="791"/>
      <c r="F290" s="660" t="str">
        <f>IF(B279="Лікар-педіатр",Законод!$J$18,IF(B279="Лікар загальної практики - сімейний лікар",Законод!$J$22,IF(B279="Лікар-терапевт",Законод!$J$22,"х")))</f>
        <v>х</v>
      </c>
      <c r="G290" s="747" t="s">
        <v>157</v>
      </c>
      <c r="H290" s="748"/>
      <c r="I290" s="748"/>
      <c r="J290" s="748"/>
      <c r="K290" s="749"/>
      <c r="L290" s="171">
        <f>IF(B279="Лікар загальної практики - сімейний лікар",IF(L283&gt;=Законод!$J$23,'01_Доходи'!L283-('01_Доходи'!L284+'01_Доходи'!L285+'01_Доходи'!L286+'01_Доходи'!L287+'01_Доходи'!L288+'01_Доходи'!L289),0),IF(B279="Лікар-педіатр",IF(L283&gt;=Законод!$J$19,'01_Доходи'!L283-('01_Доходи'!L284+'01_Доходи'!L285+'01_Доходи'!L286+'01_Доходи'!L287+'01_Доходи'!L288+'01_Доходи'!L289),0),IF(B279="Лікар-терапевт",IF('01_Доходи'!L283&gt;=Законод!$J$27,L283-Законод!$I$28,0),0)))</f>
        <v>0</v>
      </c>
      <c r="M290" s="771"/>
      <c r="N290" s="747" t="s">
        <v>157</v>
      </c>
      <c r="O290" s="748"/>
      <c r="P290" s="748"/>
      <c r="Q290" s="748"/>
      <c r="R290" s="749"/>
      <c r="S290" s="171">
        <f>IF(B279="Лікар загальної практики - сімейний лікар",IF(S283&gt;=Законод!$J$23,'01_Доходи'!S283-('01_Доходи'!S284+'01_Доходи'!S285+'01_Доходи'!S286+'01_Доходи'!S287+'01_Доходи'!S288+'01_Доходи'!S289),0),IF(B279="Лікар-педіатр",IF(S283&gt;=Законод!$J$19,'01_Доходи'!S283-('01_Доходи'!S284+'01_Доходи'!S285+'01_Доходи'!S286+'01_Доходи'!S287+'01_Доходи'!S288+'01_Доходи'!S289),0),IF(B279="Лікар-терапевт",IF('01_Доходи'!S283&gt;=Законод!$J$27,S283-Законод!$I$28,0),0)))</f>
        <v>0</v>
      </c>
      <c r="T290" s="771"/>
      <c r="U290" s="747" t="s">
        <v>157</v>
      </c>
      <c r="V290" s="748"/>
      <c r="W290" s="748"/>
      <c r="X290" s="748"/>
      <c r="Y290" s="749"/>
      <c r="Z290" s="171">
        <f>IF(B279="Лікар загальної практики - сімейний лікар",IF(Z283&gt;=Законод!$J$23,'01_Доходи'!Z283-('01_Доходи'!Z284+'01_Доходи'!Z285+'01_Доходи'!Z286+'01_Доходи'!Z287+'01_Доходи'!Z288+'01_Доходи'!Z289),0),IF(B279="Лікар-педіатр",IF(Z283&gt;=Законод!$J$19,'01_Доходи'!Z283-('01_Доходи'!Z284+'01_Доходи'!Z285+'01_Доходи'!Z286+'01_Доходи'!Z287+'01_Доходи'!Z288+'01_Доходи'!Z289),0),IF(B279="Лікар-терапевт",IF('01_Доходи'!Z283&gt;=Законод!$J$27,Z283-Законод!$I$28,0),0)))</f>
        <v>0</v>
      </c>
      <c r="AA290" s="771"/>
      <c r="AB290" s="747" t="s">
        <v>157</v>
      </c>
      <c r="AC290" s="748"/>
      <c r="AD290" s="748"/>
      <c r="AE290" s="748"/>
      <c r="AF290" s="749"/>
      <c r="AG290" s="171">
        <f>IF(B279="Лікар загальної практики - сімейний лікар",IF(AG283&gt;=Законод!$J$23,'01_Доходи'!AG283-('01_Доходи'!AG284+'01_Доходи'!AG285+'01_Доходи'!AG286+'01_Доходи'!AG287+'01_Доходи'!AG288+'01_Доходи'!AG289),0),IF(B279="Лікар-педіатр",IF(AG283&gt;=Законод!$J$19,'01_Доходи'!AG283-('01_Доходи'!AG284+'01_Доходи'!AG285+'01_Доходи'!AG286+'01_Доходи'!AG287+'01_Доходи'!AG288+'01_Доходи'!AG289),0),IF(B279="Лікар-терапевт",IF('01_Доходи'!AG283&gt;=Законод!$J$27,AG283-Законод!$I$28,0),0)))</f>
        <v>0</v>
      </c>
      <c r="AH290" s="774"/>
      <c r="AI290" s="188"/>
      <c r="AJ290" s="765"/>
      <c r="AK290" s="768"/>
      <c r="AL290" s="768"/>
      <c r="AM290" s="800"/>
      <c r="AN290" s="661">
        <f>IF(B279="Лікар загальної практики - сімейний лікар",L290*Законод!$J$30,IF(B279="Лікар-педіатр",L290*Законод!$J$30,IF(B279="Лікар-терапевт",L290*Законод!$J$30,0)))</f>
        <v>0</v>
      </c>
      <c r="AO290" s="661">
        <f>IF(B279="Лікар загальної практики - сімейний лікар",S290*Законод!$J$47,IF(B279="Лікар-педіатр",S290*Законод!$J$47,IF(B279="Лікар-терапевт",S290*Законод!$J$47,0)))</f>
        <v>0</v>
      </c>
      <c r="AP290" s="661">
        <f>IF(B279="Лікар загальної практики - сімейний лікар",S290*Законод!$J$64,IF(B279="Лікар-педіатр",S290*Законод!$J$64,IF(B279="Лікар-терапевт",S290*Законод!$J$64,0)))</f>
        <v>0</v>
      </c>
      <c r="AQ290" s="661">
        <f>IF(B279="Лікар загальної практики - сімейний лікар",AG290*Законод!$J$81,IF(B279="Лікар-педіатр",AG290*Законод!$J$81,IF(B279="Лікар-терапевт",AG290*Законод!$J$81,0)))</f>
        <v>0</v>
      </c>
      <c r="AR290" s="662">
        <f t="shared" ref="AR290" si="39">SUM(AN290:AQ290)</f>
        <v>0</v>
      </c>
    </row>
    <row r="291" spans="1:44" s="67" customFormat="1" ht="31.9" customHeight="1" thickBot="1" x14ac:dyDescent="0.3">
      <c r="A291" s="206"/>
      <c r="B291" s="207"/>
      <c r="C291" s="207"/>
      <c r="D291" s="207"/>
      <c r="E291" s="207"/>
      <c r="F291" s="208"/>
      <c r="G291" s="209"/>
      <c r="H291" s="209"/>
      <c r="I291" s="210"/>
      <c r="J291" s="210"/>
      <c r="K291" s="210"/>
      <c r="L291" s="211"/>
      <c r="M291" s="210"/>
      <c r="N291" s="210"/>
      <c r="O291" s="210"/>
      <c r="P291" s="210"/>
      <c r="Q291" s="210"/>
      <c r="R291" s="210"/>
      <c r="S291" s="211"/>
      <c r="T291" s="210"/>
      <c r="U291" s="210"/>
      <c r="V291" s="210"/>
      <c r="W291" s="210"/>
      <c r="X291" s="210"/>
      <c r="Y291" s="210"/>
      <c r="Z291" s="211"/>
      <c r="AA291" s="210"/>
      <c r="AB291" s="210"/>
      <c r="AC291" s="210"/>
      <c r="AD291" s="210"/>
      <c r="AE291" s="210"/>
      <c r="AF291" s="210"/>
      <c r="AG291" s="211"/>
      <c r="AH291" s="210"/>
      <c r="AI291" s="210"/>
      <c r="AJ291" s="210"/>
      <c r="AK291" s="210"/>
      <c r="AL291" s="210"/>
      <c r="AM291" s="212"/>
      <c r="AN291" s="210"/>
      <c r="AO291" s="210"/>
      <c r="AP291" s="210"/>
      <c r="AQ291" s="210"/>
      <c r="AR291" s="213"/>
    </row>
    <row r="292" spans="1:44" s="210" customFormat="1" ht="23.45" customHeight="1" x14ac:dyDescent="0.25">
      <c r="A292" s="169">
        <f>A279+1</f>
        <v>21</v>
      </c>
      <c r="B292" s="780"/>
      <c r="C292" s="783"/>
      <c r="D292" s="786"/>
      <c r="E292" s="789"/>
      <c r="F292" s="170" t="s">
        <v>431</v>
      </c>
      <c r="G292" s="171">
        <f>IFERROR(IF(B292="Лікар-педіатр",G294/L294*L292,IF(B292="Лікар-терапевт","х",IF(B292="Лікар загальної практики - сімейний лікар",G294/L294*L292,0))),0)</f>
        <v>0</v>
      </c>
      <c r="H292" s="171">
        <f>IFERROR(IF(B292="Лікар-педіатр",H294/L294*L292,IF(B292="Лікар-терапевт","х",IF(B292="Лікар загальної практики - сімейний лікар",H294/L294*L292,0))),0)</f>
        <v>0</v>
      </c>
      <c r="I292" s="171">
        <f>IFERROR(IF(B292="Лікар-педіатр","x",IF(B292="Лікар-терапевт",I294/L294*L292,IF(B292="Лікар загальної практики - сімейний лікар",I294/L294*L292,0))),0)</f>
        <v>0</v>
      </c>
      <c r="J292" s="171">
        <f>IFERROR(IF(B292="Лікар-педіатр","x",IF(B292="Лікар-терапевт",J294/L294*L292,IF(B292="Лікар загальної практики - сімейний лікар",J294/L294*L292,0))),0)</f>
        <v>0</v>
      </c>
      <c r="K292" s="171">
        <f>IFERROR(IF(B292="Лікар-педіатр","x",IF(B292="Лікар-терапевт",K295*L292,IF(B292="Лікар загальної практики - сімейний лікар",K295*L292,0))),0)</f>
        <v>0</v>
      </c>
      <c r="L292" s="472"/>
      <c r="M292" s="769"/>
      <c r="N292" s="171">
        <f>IFERROR(IF(B292="Лікар-педіатр",N294/S294*S292,IF(B292="Лікар-терапевт","х",IF(B292="Лікар загальної практики - сімейний лікар",N294/S294*S292,0))),0)</f>
        <v>0</v>
      </c>
      <c r="O292" s="171">
        <f>IFERROR(IF(B292="Лікар-педіатр",O294/S294*S292,IF(B292="Лікар-терапевт","х",IF(B292="Лікар загальної практики - сімейний лікар",O294/S294*S292,0))),0)</f>
        <v>0</v>
      </c>
      <c r="P292" s="171">
        <f>IFERROR(IF(B292="Лікар-педіатр","x",IF(B292="Лікар-терапевт",P294/S294*S292,IF(B292="Лікар загальної практики - сімейний лікар",P294/S294*S292,0))),0)</f>
        <v>0</v>
      </c>
      <c r="Q292" s="171">
        <f>IFERROR(IF(B292="Лікар-педіатр","x",IF(B292="Лікар-терапевт",Q294/S294*S292,IF(B292="Лікар загальної практики - сімейний лікар",Q294/S294*S292,0))),0)</f>
        <v>0</v>
      </c>
      <c r="R292" s="171">
        <f>IFERROR(IF(B292="Лікар-педіатр","x",IF(B292="Лікар-терапевт",R295*S292,IF(B292="Лікар загальної практики - сімейний лікар",R295*S292,0))),0)</f>
        <v>0</v>
      </c>
      <c r="S292" s="472"/>
      <c r="T292" s="769"/>
      <c r="U292" s="171">
        <f>IFERROR(IF(B292="Лікар-педіатр",U294/Z294*Z292,IF(B292="Лікар-терапевт","х",IF(B292="Лікар загальної практики - сімейний лікар",U294/Z294*Z292,0))),0)</f>
        <v>0</v>
      </c>
      <c r="V292" s="171">
        <f>IFERROR(IF(B292="Лікар-педіатр",V294/Z294*Z292,IF(B292="Лікар-терапевт","х",IF(B292="Лікар загальної практики - сімейний лікар",V294/Z294*Z292,0))),0)</f>
        <v>0</v>
      </c>
      <c r="W292" s="171">
        <f>IFERROR(IF(B292="Лікар-педіатр","x",IF(B292="Лікар-терапевт",W294/Z294*Z292,IF(B292="Лікар загальної практики - сімейний лікар",W294/Z294*Z292,0))),0)</f>
        <v>0</v>
      </c>
      <c r="X292" s="171">
        <f>IFERROR(IF(B292="Лікар-педіатр","x",IF(B292="Лікар-терапевт",X294/Z294*Z292,IF(B292="Лікар загальної практики - сімейний лікар",X294/Z294*Z292,0))),0)</f>
        <v>0</v>
      </c>
      <c r="Y292" s="171">
        <f>IFERROR(IF(B292="Лікар-педіатр","x",IF(B292="Лікар-терапевт",Y295*Z292,IF(B292="Лікар загальної практики - сімейний лікар",Y295*Z292,0))),0)</f>
        <v>0</v>
      </c>
      <c r="Z292" s="472"/>
      <c r="AA292" s="769"/>
      <c r="AB292" s="171">
        <f>IFERROR(IF(B292="Лікар-педіатр",AB294/AG294*AG292,IF(B292="Лікар-терапевт","х",IF(B292="Лікар загальної практики - сімейний лікар",AB294/AG294*AG292,0))),0)</f>
        <v>0</v>
      </c>
      <c r="AC292" s="171">
        <f>IFERROR(IF(B292="Лікар-педіатр",AC294/AG294*AG292,IF(B292="Лікар-терапевт","х",IF(B292="Лікар загальної практики - сімейний лікар",AC294/AG294*AG292,0))),0)</f>
        <v>0</v>
      </c>
      <c r="AD292" s="171">
        <f>IFERROR(IF(B292="Лікар-педіатр","x",IF(B292="Лікар-терапевт",AD294/AG294*AG292,IF(B292="Лікар загальної практики - сімейний лікар",AD294/AG294*AG292,0))),0)</f>
        <v>0</v>
      </c>
      <c r="AE292" s="171">
        <f>IFERROR(IF(B292="Лікар-педіатр","x",IF(B292="Лікар-терапевт",AE294/AG294*AG292,IF(B292="Лікар загальної практики - сімейний лікар",AE294/AG294*AG292,0))),0)</f>
        <v>0</v>
      </c>
      <c r="AF292" s="171">
        <f>IFERROR(IF(B292="Лікар-педіатр","x",IF(B292="Лікар-терапевт",AF295*AG292,IF(B292="Лікар загальної практики - сімейний лікар",AF295*AG292,0))),0)</f>
        <v>0</v>
      </c>
      <c r="AG292" s="472"/>
      <c r="AH292" s="772"/>
      <c r="AI292" s="461">
        <f>A292</f>
        <v>21</v>
      </c>
      <c r="AJ292" s="763">
        <f>B292</f>
        <v>0</v>
      </c>
      <c r="AK292" s="766">
        <f>C292</f>
        <v>0</v>
      </c>
      <c r="AL292" s="766">
        <f>D292</f>
        <v>0</v>
      </c>
      <c r="AM292" s="753" t="s">
        <v>566</v>
      </c>
      <c r="AN292" s="792">
        <f>SUM(AN297:AN303)</f>
        <v>0</v>
      </c>
      <c r="AO292" s="792">
        <f>SUM(AO297:AO303)</f>
        <v>0</v>
      </c>
      <c r="AP292" s="792">
        <f>SUM(AP297:AP303)</f>
        <v>0</v>
      </c>
      <c r="AQ292" s="792">
        <f>SUM(AQ297:AQ303)</f>
        <v>0</v>
      </c>
      <c r="AR292" s="795">
        <f>SUM(AN292:AQ296)</f>
        <v>0</v>
      </c>
    </row>
    <row r="293" spans="1:44" s="166" customFormat="1" ht="27.6" customHeight="1" x14ac:dyDescent="0.3">
      <c r="A293" s="172"/>
      <c r="B293" s="781"/>
      <c r="C293" s="784"/>
      <c r="D293" s="787"/>
      <c r="E293" s="790"/>
      <c r="F293" s="170" t="s">
        <v>432</v>
      </c>
      <c r="G293" s="171">
        <f>IFERROR(IF(B292="Лікар-педіатр",G295*L293,IF(B292="Лікар-терапевт","х",IF(B292="Лікар загальної практики - сімейний лікар",G295*L293,0))),0)</f>
        <v>0</v>
      </c>
      <c r="H293" s="171">
        <f>IFERROR(IF(B292="Лікар-педіатр",H295*L293,IF(B292="Лікар-терапевт","х",IF(B292="Лікар загальної практики - сімейний лікар",H295*L293,0))),0)</f>
        <v>0</v>
      </c>
      <c r="I293" s="171">
        <f>IFERROR(IF(B292="Лікар-педіатр","x",IF(B292="Лікар-терапевт",I295*L293,IF(B292="Лікар загальної практики - сімейний лікар",I295*L293,0))),0)</f>
        <v>0</v>
      </c>
      <c r="J293" s="171">
        <f>IFERROR(IF(B292="Лікар-педіатр","x",IF(B292="Лікар-терапевт",J295*L293,IF(B292="Лікар загальної практики - сімейний лікар",J295*L293,0))),0)</f>
        <v>0</v>
      </c>
      <c r="K293" s="171">
        <f>IFERROR(IF(B292="Лікар-педіатр","x",IF(B292="Лікар-терапевт",K295*L293,IF(B292="Лікар загальної практики - сімейний лікар",K295*L293,0))),0)</f>
        <v>0</v>
      </c>
      <c r="L293" s="472"/>
      <c r="M293" s="770"/>
      <c r="N293" s="171">
        <f>IFERROR(IF(B292="Лікар-педіатр",N295*S293,IF(B292="Лікар-терапевт","х",IF(B292="Лікар загальної практики - сімейний лікар",N295*S293,0))),0)</f>
        <v>0</v>
      </c>
      <c r="O293" s="171">
        <f>IFERROR(IF(B292="Лікар-педіатр",O295*S293,IF(B292="Лікар-терапевт","х",IF(B292="Лікар загальної практики - сімейний лікар",O295*S293,0))),0)</f>
        <v>0</v>
      </c>
      <c r="P293" s="171">
        <f>IFERROR(IF(B292="Лікар-педіатр","x",IF(B292="Лікар-терапевт",P295*S293,IF(B292="Лікар загальної практики - сімейний лікар",P295*S293,0))),0)</f>
        <v>0</v>
      </c>
      <c r="Q293" s="171">
        <f>IFERROR(IF(B292="Лікар-педіатр","x",IF(B292="Лікар-терапевт",Q295*S293,IF(B292="Лікар загальної практики - сімейний лікар",Q295*S293,0))),0)</f>
        <v>0</v>
      </c>
      <c r="R293" s="171">
        <f>IFERROR(IF(B292="Лікар-педіатр","x",IF(B292="Лікар-терапевт",R295*S293,IF(B292="Лікар загальної практики - сімейний лікар",R295*S293,0))),0)</f>
        <v>0</v>
      </c>
      <c r="S293" s="472"/>
      <c r="T293" s="770"/>
      <c r="U293" s="171">
        <f>IFERROR(IF(B292="Лікар-педіатр",U295*Z293,IF(B292="Лікар-терапевт","х",IF(B292="Лікар загальної практики - сімейний лікар",U295*Z293,0))),0)</f>
        <v>0</v>
      </c>
      <c r="V293" s="171">
        <f>IFERROR(IF(B292="Лікар-педіатр",V295*Z293,IF(B292="Лікар-терапевт","х",IF(B292="Лікар загальної практики - сімейний лікар",V295*Z293,0))),0)</f>
        <v>0</v>
      </c>
      <c r="W293" s="171">
        <f>IFERROR(IF(B292="Лікар-педіатр","x",IF(B292="Лікар-терапевт",W295*Z293,IF(B292="Лікар загальної практики - сімейний лікар",W295*Z293,0))),0)</f>
        <v>0</v>
      </c>
      <c r="X293" s="171">
        <f>IFERROR(IF(B292="Лікар-педіатр","x",IF(B292="Лікар-терапевт",X295*Z293,IF(B292="Лікар загальної практики - сімейний лікар",X295*Z293,0))),0)</f>
        <v>0</v>
      </c>
      <c r="Y293" s="171">
        <f>IFERROR(IF(B292="Лікар-педіатр","x",IF(B292="Лікар-терапевт",Y295*Z293,IF(B292="Лікар загальної практики - сімейний лікар",Y295*Z293,0))),0)</f>
        <v>0</v>
      </c>
      <c r="Z293" s="472"/>
      <c r="AA293" s="770"/>
      <c r="AB293" s="171">
        <f>IFERROR(IF(B292="Лікар-педіатр",AB295*AG293,IF(B292="Лікар-терапевт","х",IF(B292="Лікар загальної практики - сімейний лікар",AB295*AG293,0))),0)</f>
        <v>0</v>
      </c>
      <c r="AC293" s="171">
        <f>IFERROR(IF(B292="Лікар-педіатр",AC295*AG293,IF(B292="Лікар-терапевт","х",IF(B292="Лікар загальної практики - сімейний лікар",AC295*AG293,0))),0)</f>
        <v>0</v>
      </c>
      <c r="AD293" s="171">
        <f>IFERROR(IF(B292="Лікар-педіатр","x",IF(B292="Лікар-терапевт",AD295*AG293,IF(B292="Лікар загальної практики - сімейний лікар",AD295*AG293,0))),0)</f>
        <v>0</v>
      </c>
      <c r="AE293" s="171">
        <f>IFERROR(IF(B292="Лікар-педіатр","x",IF(B292="Лікар-терапевт",AE295*AG293,IF(B292="Лікар загальної практики - сімейний лікар",AE295*AG293,0))),0)</f>
        <v>0</v>
      </c>
      <c r="AF293" s="171">
        <f>IFERROR(IF(B292="Лікар-педіатр","x",IF(B292="Лікар-терапевт",AF295*AG293,IF(B292="Лікар загальної практики - сімейний лікар",AF295*AG293,0))),0)</f>
        <v>0</v>
      </c>
      <c r="AG293" s="472"/>
      <c r="AH293" s="773"/>
      <c r="AI293" s="173"/>
      <c r="AJ293" s="764"/>
      <c r="AK293" s="767"/>
      <c r="AL293" s="767"/>
      <c r="AM293" s="754"/>
      <c r="AN293" s="793"/>
      <c r="AO293" s="793"/>
      <c r="AP293" s="793"/>
      <c r="AQ293" s="793"/>
      <c r="AR293" s="796"/>
    </row>
    <row r="294" spans="1:44" s="67" customFormat="1" ht="28.15" customHeight="1" x14ac:dyDescent="0.25">
      <c r="A294" s="205"/>
      <c r="B294" s="781"/>
      <c r="C294" s="784"/>
      <c r="D294" s="787"/>
      <c r="E294" s="790"/>
      <c r="F294" s="170" t="s">
        <v>433</v>
      </c>
      <c r="G294" s="174">
        <f>IF(B292="Лікар загальної практики - сімейний лікар"," ",IF(B292="Лікар-педіатр"," ",IF(B292="Лікар-терапевт","х",0)))</f>
        <v>0</v>
      </c>
      <c r="H294" s="174">
        <f>IF(B292="Лікар загальної практики - сімейний лікар"," ",IF(B292="Лікар-педіатр"," ",IF(B292="Лікар-терапевт","х",0)))</f>
        <v>0</v>
      </c>
      <c r="I294" s="174">
        <f>IF(B292="Лікар загальної практики - сімейний лікар"," ",IF(B292="Лікар-педіатр","х",IF(B292="Лікар-терапевт"," ",0)))</f>
        <v>0</v>
      </c>
      <c r="J294" s="174">
        <f>IF(B292="Лікар загальної практики - сімейний лікар"," ",IF(B292="Лікар-педіатр","х",IF(B292="Лікар-терапевт"," ",0)))</f>
        <v>0</v>
      </c>
      <c r="K294" s="174">
        <f>IF(B292="Лікар загальної практики - сімейний лікар"," ",IF(B292="Лікар-педіатр","х",IF(B292="Лікар-терапевт"," ",0)))</f>
        <v>0</v>
      </c>
      <c r="L294" s="175">
        <f>SUM(G294:K294)</f>
        <v>0</v>
      </c>
      <c r="M294" s="770"/>
      <c r="N294" s="174">
        <f>IF(B292="Лікар загальної практики - сімейний лікар"," ",IF(B292="Лікар-педіатр"," ",IF(B292="Лікар-терапевт","х",0)))</f>
        <v>0</v>
      </c>
      <c r="O294" s="174">
        <f>IF(B292="Лікар загальної практики - сімейний лікар"," ",IF(B292="Лікар-педіатр"," ",IF(B292="Лікар-терапевт","х",0)))</f>
        <v>0</v>
      </c>
      <c r="P294" s="174">
        <f>IF(B292="Лікар загальної практики - сімейний лікар"," ",IF(B292="Лікар-педіатр","х",IF(B292="Лікар-терапевт"," ",0)))</f>
        <v>0</v>
      </c>
      <c r="Q294" s="174">
        <f>IF(B292="Лікар загальної практики - сімейний лікар"," ",IF(B292="Лікар-педіатр","х",IF(B292="Лікар-терапевт"," ",0)))</f>
        <v>0</v>
      </c>
      <c r="R294" s="174">
        <f>IF(B292="Лікар загальної практики - сімейний лікар"," ",IF(B292="Лікар-педіатр","х",IF(B292="Лікар-терапевт"," ",0)))</f>
        <v>0</v>
      </c>
      <c r="S294" s="175">
        <f>SUM(N294:R294)</f>
        <v>0</v>
      </c>
      <c r="T294" s="770"/>
      <c r="U294" s="174">
        <f>IF(B292="Лікар загальної практики - сімейний лікар"," ",IF(B292="Лікар-педіатр"," ",IF(B292="Лікар-терапевт","х",0)))</f>
        <v>0</v>
      </c>
      <c r="V294" s="174">
        <f>IF(B292="Лікар загальної практики - сімейний лікар"," ",IF(B292="Лікар-педіатр"," ",IF(B292="Лікар-терапевт","х",0)))</f>
        <v>0</v>
      </c>
      <c r="W294" s="174">
        <f>IF(B292="Лікар загальної практики - сімейний лікар"," ",IF(B292="Лікар-педіатр","х",IF(B292="Лікар-терапевт"," ",0)))</f>
        <v>0</v>
      </c>
      <c r="X294" s="174">
        <f>IF(B292="Лікар загальної практики - сімейний лікар"," ",IF(B292="Лікар-педіатр","х",IF(B292="Лікар-терапевт"," ",0)))</f>
        <v>0</v>
      </c>
      <c r="Y294" s="174">
        <f>IF(B292="Лікар загальної практики - сімейний лікар"," ",IF(B292="Лікар-педіатр","х",IF(B292="Лікар-терапевт"," ",0)))</f>
        <v>0</v>
      </c>
      <c r="Z294" s="175">
        <f>SUM(U294:Y294)</f>
        <v>0</v>
      </c>
      <c r="AA294" s="770"/>
      <c r="AB294" s="174">
        <f>IF(B292="Лікар загальної практики - сімейний лікар"," ",IF(B292="Лікар-педіатр"," ",IF(B292="Лікар-терапевт","х",0)))</f>
        <v>0</v>
      </c>
      <c r="AC294" s="174">
        <f>IF(B292="Лікар загальної практики - сімейний лікар"," ",IF(B292="Лікар-педіатр"," ",IF(B292="Лікар-терапевт","х",0)))</f>
        <v>0</v>
      </c>
      <c r="AD294" s="174">
        <f>IF(B292="Лікар загальної практики - сімейний лікар"," ",IF(B292="Лікар-педіатр","х",IF(B292="Лікар-терапевт"," ",0)))</f>
        <v>0</v>
      </c>
      <c r="AE294" s="174">
        <f>IF(B292="Лікар загальної практики - сімейний лікар"," ",IF(B292="Лікар-педіатр","х",IF(B292="Лікар-терапевт"," ",0)))</f>
        <v>0</v>
      </c>
      <c r="AF294" s="174">
        <f>IF(B292="Лікар загальної практики - сімейний лікар"," ",IF(B292="Лікар-педіатр","х",IF(B292="Лікар-терапевт"," ",0)))</f>
        <v>0</v>
      </c>
      <c r="AG294" s="175">
        <f>SUM(AB294:AF294)</f>
        <v>0</v>
      </c>
      <c r="AH294" s="773"/>
      <c r="AI294" s="176"/>
      <c r="AJ294" s="764"/>
      <c r="AK294" s="767"/>
      <c r="AL294" s="767"/>
      <c r="AM294" s="754"/>
      <c r="AN294" s="793"/>
      <c r="AO294" s="793"/>
      <c r="AP294" s="793"/>
      <c r="AQ294" s="793"/>
      <c r="AR294" s="796"/>
    </row>
    <row r="295" spans="1:44" s="103" customFormat="1" ht="31.15" customHeight="1" thickBot="1" x14ac:dyDescent="0.3">
      <c r="A295" s="172"/>
      <c r="B295" s="781"/>
      <c r="C295" s="784"/>
      <c r="D295" s="787"/>
      <c r="E295" s="790"/>
      <c r="F295" s="177" t="s">
        <v>160</v>
      </c>
      <c r="G295" s="178">
        <f>IFERROR(IF(B292="Лікар-педіатр",G294/L294,IF(B292="Лікар-терапевт","х",IF(B292="Лікар загальної практики - сімейний лікар",G294/L294,0))),0)</f>
        <v>0</v>
      </c>
      <c r="H295" s="178">
        <f>IFERROR(IF(B292="Лікар-педіатр",H294/L294,IF(B292="Лікар-терапевт","х",IF(B292="Лікар загальної практики - сімейний лікар",H294/L294,0))),0)</f>
        <v>0</v>
      </c>
      <c r="I295" s="178">
        <f>IFERROR(IF(B292="Лікар-педіатр","x",IF(B292="Лікар-терапевт",I294/L294,IF(B292="Лікар загальної практики - сімейний лікар",I294/L294,0))),0)</f>
        <v>0</v>
      </c>
      <c r="J295" s="178">
        <f>IFERROR(IF(B292="Лікар-педіатр","x",IF(B292="Лікар-терапевт",J294/L294,IF(B292="Лікар загальної практики - сімейний лікар",J294/L294,0))),0)</f>
        <v>0</v>
      </c>
      <c r="K295" s="178">
        <f>IFERROR(IF(B292="Лікар-педіатр","x",IF(B292="Лікар-терапевт",K294/L294,IF(B292="Лікар загальної практики - сімейний лікар",K294/L294,0))),0)</f>
        <v>0</v>
      </c>
      <c r="L295" s="178">
        <f>SUM(G295:K295)</f>
        <v>0</v>
      </c>
      <c r="M295" s="770"/>
      <c r="N295" s="178">
        <f>IFERROR(IF(B292="Лікар-педіатр",N294/S294,IF(B292="Лікар-терапевт","х",IF(B292="Лікар загальної практики - сімейний лікар",N294/S294,0))),0)</f>
        <v>0</v>
      </c>
      <c r="O295" s="178">
        <f>IFERROR(IF(B292="Лікар-педіатр",O294/S294,IF(B292="Лікар-терапевт","х",IF(B292="Лікар загальної практики - сімейний лікар",O294/S294,0))),0)</f>
        <v>0</v>
      </c>
      <c r="P295" s="178">
        <f>IFERROR(IF(B292="Лікар-педіатр","x",IF(B292="Лікар-терапевт",P294/S294,IF(B292="Лікар загальної практики - сімейний лікар",P294/S294,0))),0)</f>
        <v>0</v>
      </c>
      <c r="Q295" s="178">
        <f>IFERROR(IF(B292="Лікар-педіатр","x",IF(B292="Лікар-терапевт",Q294/S294,IF(B292="Лікар загальної практики - сімейний лікар",Q294/S294,0))),0)</f>
        <v>0</v>
      </c>
      <c r="R295" s="178">
        <f>IFERROR(IF(B292="Лікар-педіатр","x",IF(B292="Лікар-терапевт",R294/S294,IF(B292="Лікар загальної практики - сімейний лікар",R294/S294,0))),0)</f>
        <v>0</v>
      </c>
      <c r="S295" s="178">
        <f>SUM(N295:R295)</f>
        <v>0</v>
      </c>
      <c r="T295" s="770"/>
      <c r="U295" s="178">
        <f>IFERROR(IF(B292="Лікар-педіатр",U294/Z294,IF(B292="Лікар-терапевт","х",IF(B292="Лікар загальної практики - сімейний лікар",U294/Z294,0))),0)</f>
        <v>0</v>
      </c>
      <c r="V295" s="178">
        <f>IFERROR(IF(B292="Лікар-педіатр",V294/Z294,IF(B292="Лікар-терапевт","х",IF(B292="Лікар загальної практики - сімейний лікар",V294/Z294,0))),0)</f>
        <v>0</v>
      </c>
      <c r="W295" s="178">
        <f>IFERROR(IF(B292="Лікар-педіатр","x",IF(B292="Лікар-терапевт",W294/Z294,IF(B292="Лікар загальної практики - сімейний лікар",W294/Z294,0))),0)</f>
        <v>0</v>
      </c>
      <c r="X295" s="178">
        <f>IFERROR(IF(B292="Лікар-педіатр","x",IF(B292="Лікар-терапевт",X294/Z294,IF(B292="Лікар загальної практики - сімейний лікар",X294/Z294,0))),0)</f>
        <v>0</v>
      </c>
      <c r="Y295" s="178">
        <f>IFERROR(IF(B292="Лікар-педіатр","x",IF(B292="Лікар-терапевт",Y294/Z294,IF(B292="Лікар загальної практики - сімейний лікар",Y294/Z294,0))),0)</f>
        <v>0</v>
      </c>
      <c r="Z295" s="178">
        <f>SUM(U295:Y295)</f>
        <v>0</v>
      </c>
      <c r="AA295" s="770"/>
      <c r="AB295" s="178">
        <f>IFERROR(IF(B292="Лікар-педіатр",AB294/AG294,IF(B292="Лікар-терапевт","х",IF(B292="Лікар загальної практики - сімейний лікар",AB294/AG294,0))),0)</f>
        <v>0</v>
      </c>
      <c r="AC295" s="178">
        <f>IFERROR(IF(B292="Лікар-педіатр",AC294/AG294,IF(B292="Лікар-терапевт","х",IF(B292="Лікар загальної практики - сімейний лікар",AC294/AG294,0))),0)</f>
        <v>0</v>
      </c>
      <c r="AD295" s="178">
        <f>IFERROR(IF(B292="Лікар-педіатр","x",IF(B292="Лікар-терапевт",AD294/AG294,IF(B292="Лікар загальної практики - сімейний лікар",AD294/AG294,0))),0)</f>
        <v>0</v>
      </c>
      <c r="AE295" s="178">
        <f>IFERROR(IF(B292="Лікар-педіатр","x",IF(B292="Лікар-терапевт",AE294/AG294,IF(B292="Лікар загальної практики - сімейний лікар",AE294/AG294,0))),0)</f>
        <v>0</v>
      </c>
      <c r="AF295" s="178">
        <f>IFERROR(IF(B292="Лікар-педіатр","x",IF(B292="Лікар-терапевт",AF294/AG294,IF(B292="Лікар загальної практики - сімейний лікар",AF294/AG294,0))),0)</f>
        <v>0</v>
      </c>
      <c r="AG295" s="178">
        <f>SUM(AB295:AF295)</f>
        <v>0</v>
      </c>
      <c r="AH295" s="773"/>
      <c r="AI295" s="176"/>
      <c r="AJ295" s="764"/>
      <c r="AK295" s="767"/>
      <c r="AL295" s="767"/>
      <c r="AM295" s="754"/>
      <c r="AN295" s="793"/>
      <c r="AO295" s="793"/>
      <c r="AP295" s="793"/>
      <c r="AQ295" s="793"/>
      <c r="AR295" s="796"/>
    </row>
    <row r="296" spans="1:44" s="67" customFormat="1" ht="31.9" customHeight="1" thickBot="1" x14ac:dyDescent="0.3">
      <c r="A296" s="172"/>
      <c r="B296" s="781"/>
      <c r="C296" s="784"/>
      <c r="D296" s="787"/>
      <c r="E296" s="790"/>
      <c r="F296" s="179" t="s">
        <v>434</v>
      </c>
      <c r="G296" s="180">
        <f>IF(B292="Лікар загальної практики - сімейний лікар",AVERAGE(G292:G294),IF(B292="Лікар-педіатр",AVERAGE(G292:G294),IF(B292="Лікар-терапевт","х",0)))</f>
        <v>0</v>
      </c>
      <c r="H296" s="180">
        <f>IF(B292="Лікар загальної практики - сімейний лікар",AVERAGE(H292:H294),IF(B292="Лікар-педіатр",AVERAGE(H292:H294),IF(B292="Лікар-терапевт","х",0)))</f>
        <v>0</v>
      </c>
      <c r="I296" s="180">
        <f>IF(B292="Лікар загальної практики - сімейний лікар",AVERAGE(I292:I294),IF(B292="Лікар-педіатр","x",IF(B292="Лікар-терапевт",AVERAGE(I292:I294),0)))</f>
        <v>0</v>
      </c>
      <c r="J296" s="180">
        <f>IF(B292="Лікар загальної практики - сімейний лікар",AVERAGE(J292:J294),IF(B292="Лікар-педіатр","x",IF(B292="Лікар-терапевт",AVERAGE(J292:J294),0)))</f>
        <v>0</v>
      </c>
      <c r="K296" s="180">
        <f>IF(B292="Лікар загальної практики - сімейний лікар",AVERAGE(K292:K294),IF(B292="Лікар-педіатр","x",IF(B292="Лікар-терапевт",AVERAGE(K292:K294),0)))</f>
        <v>0</v>
      </c>
      <c r="L296" s="181">
        <f>SUM(G296:K296)</f>
        <v>0</v>
      </c>
      <c r="M296" s="770"/>
      <c r="N296" s="543">
        <f>IF(B292="Лікар загальної практики - сімейний лікар",AVERAGE(N292:N294),IF(B292="Лікар-педіатр",AVERAGE(N292:N294),IF(B292="Лікар-терапевт","х",0)))</f>
        <v>0</v>
      </c>
      <c r="O296" s="180">
        <f>IF(B292="Лікар загальної практики - сімейний лікар",AVERAGE(O292:O294),IF(B292="Лікар-педіатр",AVERAGE(O292:O294),IF(B292="Лікар-терапевт","х",0)))</f>
        <v>0</v>
      </c>
      <c r="P296" s="180">
        <f>IF(B292="Лікар загальної практики - сімейний лікар",AVERAGE(P292:P294),IF(B292="Лікар-педіатр","x",IF(B292="Лікар-терапевт",AVERAGE(P292:P294),0)))</f>
        <v>0</v>
      </c>
      <c r="Q296" s="180">
        <f>IF(B292="Лікар загальної практики - сімейний лікар",AVERAGE(Q292:Q294),IF(B292="Лікар-педіатр","x",IF(B292="Лікар-терапевт",AVERAGE(Q292:Q294),0)))</f>
        <v>0</v>
      </c>
      <c r="R296" s="180">
        <f>IF(B292="Лікар загальної практики - сімейний лікар",AVERAGE(R292:R294),IF(B292="Лікар-педіатр","x",IF(B292="Лікар-терапевт",AVERAGE(R292:R294),0)))</f>
        <v>0</v>
      </c>
      <c r="S296" s="181">
        <f>SUM(N296:R296)</f>
        <v>0</v>
      </c>
      <c r="T296" s="770"/>
      <c r="U296" s="543">
        <f>IF(B292="Лікар загальної практики - сімейний лікар",AVERAGE(U292:U294),IF(B292="Лікар-педіатр",AVERAGE(U292:U294),IF(B292="Лікар-терапевт","х",0)))</f>
        <v>0</v>
      </c>
      <c r="V296" s="180">
        <f>IF(B292="Лікар загальної практики - сімейний лікар",AVERAGE(V292:V294),IF(B292="Лікар-педіатр",AVERAGE(V292:V294),IF(B292="Лікар-терапевт","х",0)))</f>
        <v>0</v>
      </c>
      <c r="W296" s="180">
        <f>IF(B292="Лікар загальної практики - сімейний лікар",AVERAGE(W292:W294),IF(B292="Лікар-педіатр","x",IF(B292="Лікар-терапевт",AVERAGE(W292:W294),0)))</f>
        <v>0</v>
      </c>
      <c r="X296" s="180">
        <f>IF(B292="Лікар загальної практики - сімейний лікар",AVERAGE(X292:X294),IF(B292="Лікар-педіатр","x",IF(B292="Лікар-терапевт",AVERAGE(X292:X294),0)))</f>
        <v>0</v>
      </c>
      <c r="Y296" s="180">
        <f>IF(B292="Лікар загальної практики - сімейний лікар",AVERAGE(Y292:Y294),IF(B292="Лікар-педіатр","x",IF(B292="Лікар-терапевт",AVERAGE(Y292:Y294),0)))</f>
        <v>0</v>
      </c>
      <c r="Z296" s="181">
        <f>SUM(U296:Y296)</f>
        <v>0</v>
      </c>
      <c r="AA296" s="770"/>
      <c r="AB296" s="543">
        <f>IF(B292="Лікар загальної практики - сімейний лікар",AVERAGE(AB292:AB294),IF(B292="Лікар-педіатр",AVERAGE(AB292:AB294),IF(B292="Лікар-терапевт","х",0)))</f>
        <v>0</v>
      </c>
      <c r="AC296" s="180">
        <f>IF(B292="Лікар загальної практики - сімейний лікар",AVERAGE(AC292:AC294),IF(B292="Лікар-педіатр",AVERAGE(AC292:AC294),IF(B292="Лікар-терапевт","х",0)))</f>
        <v>0</v>
      </c>
      <c r="AD296" s="180">
        <f>IF(B292="Лікар загальної практики - сімейний лікар",AVERAGE(AD292:AD294),IF(B292="Лікар-педіатр","x",IF(B292="Лікар-терапевт",AVERAGE(AD292:AD294),0)))</f>
        <v>0</v>
      </c>
      <c r="AE296" s="180">
        <f>IF(B292="Лікар загальної практики - сімейний лікар",AVERAGE(AE292:AE294),IF(B292="Лікар-педіатр","x",IF(B292="Лікар-терапевт",AVERAGE(AE292:AE294),0)))</f>
        <v>0</v>
      </c>
      <c r="AF296" s="180">
        <f>IF(B292="Лікар загальної практики - сімейний лікар",AVERAGE(AF292:AF294),IF(B292="Лікар-педіатр","x",IF(B292="Лікар-терапевт",AVERAGE(AF292:AF294),0)))</f>
        <v>0</v>
      </c>
      <c r="AG296" s="181">
        <f>SUM(AB296:AF296)</f>
        <v>0</v>
      </c>
      <c r="AH296" s="773"/>
      <c r="AI296" s="176"/>
      <c r="AJ296" s="764"/>
      <c r="AK296" s="767"/>
      <c r="AL296" s="767"/>
      <c r="AM296" s="755"/>
      <c r="AN296" s="794"/>
      <c r="AO296" s="794"/>
      <c r="AP296" s="794"/>
      <c r="AQ296" s="794"/>
      <c r="AR296" s="797"/>
    </row>
    <row r="297" spans="1:44" s="67" customFormat="1" ht="45" customHeight="1" x14ac:dyDescent="0.25">
      <c r="A297" s="172"/>
      <c r="B297" s="781"/>
      <c r="C297" s="784"/>
      <c r="D297" s="787"/>
      <c r="E297" s="790"/>
      <c r="F297" s="182" t="str">
        <f>IF(B292="Лікар-педіатр",Законод!$C$18,IF(B292="Лікар загальної практики - сімейний лікар",Законод!$C$22,IF(B292="Лікар-терапевт",Законод!$C$26,"х")))</f>
        <v>х</v>
      </c>
      <c r="G297" s="183">
        <f>IF(B292="Лікар загальної практики - сімейний лікар",IF(L296&lt;=Законод!$C$23,G296,Законод!$C$23*'01_Доходи'!G295),IF(B292="Лікар-педіатр",IF(L296&lt;=Законод!$C$19,G296,Законод!$C$19*'01_Доходи'!G295),IF(B292="Лікар-терапевт","x",0)))</f>
        <v>0</v>
      </c>
      <c r="H297" s="183">
        <f>IF(B292="Лікар загальної практики - сімейний лікар",IF(L296&lt;=Законод!$C$23,H296,Законод!$C$23*'01_Доходи'!H295),IF(B292="Лікар-педіатр",IF(L296&lt;=Законод!$C$19,H296,Законод!$C$19*'01_Доходи'!H295),IF(B292="Лікар-терапевт","x",0)))</f>
        <v>0</v>
      </c>
      <c r="I297" s="183">
        <f>IF(B292="Лікар загальної практики - сімейний лікар",IF(L296&lt;=Законод!$C$23,I296,Законод!$C$23*'01_Доходи'!I295),IF(B292="Лікар-педіатр",IF(L296&lt;=Законод!$C$27,I296,Законод!$C$27*'01_Доходи'!I295),IF(B292="Лікар-терапевт","x",0)))</f>
        <v>0</v>
      </c>
      <c r="J297" s="183">
        <f>IF(B292="Лікар загальної практики - сімейний лікар",IF(L296&lt;=Законод!$C$23,J296,Законод!$C$23*'01_Доходи'!J295),IF(B292="Лікар-педіатр",IF(L296&lt;=Законод!$C$27,J296,Законод!$C$27*'01_Доходи'!J295),IF(B292="Лікар-терапевт","x",0)))</f>
        <v>0</v>
      </c>
      <c r="K297" s="183">
        <f>IF(B292="Лікар загальної практики - сімейний лікар",IF(L296&lt;=Законод!$C$23,K296,Законод!$C$23*'01_Доходи'!K295),IF(B292="Лікар-педіатр",IF(L296&lt;=Законод!$C$27,K296,Законод!$C$27*'01_Доходи'!K295),IF(B292="Лікар-терапевт","x",0)))</f>
        <v>0</v>
      </c>
      <c r="L297" s="184">
        <f>SUM(G297:K297)</f>
        <v>0</v>
      </c>
      <c r="M297" s="770"/>
      <c r="N297" s="183">
        <f>IF(B292="Лікар загальної практики - сімейний лікар",IF(L296&lt;=Законод!$C$23,N296,Законод!$C$23*'01_Доходи'!N295),IF(B292="Лікар-педіатр",IF(L296&lt;=Законод!$C$19,N296,Законод!$C$19*'01_Доходи'!N295),IF(B292="Лікар-терапевт","x",0)))</f>
        <v>0</v>
      </c>
      <c r="O297" s="183">
        <f>IF(B292="Лікар загальної практики - сімейний лікар",IF(L296&lt;=Законод!$C$23,O296,Законод!$C$23*'01_Доходи'!O295),IF(B292="Лікар-педіатр",IF(L296&lt;=Законод!$C$19,O296,Законод!$C$19*'01_Доходи'!O295),IF(B292="Лікар-терапевт","x",0)))</f>
        <v>0</v>
      </c>
      <c r="P297" s="183">
        <f>IF(B292="Лікар загальної практики - сімейний лікар",IF(L296&lt;=Законод!$C$23,P296,Законод!$C$23*'01_Доходи'!P295),IF(B292="Лікар-педіатр",IF(L296&lt;=Законод!$C$27,P296,Законод!$C$27*'01_Доходи'!P295),IF(B292="Лікар-терапевт","x",0)))</f>
        <v>0</v>
      </c>
      <c r="Q297" s="183">
        <f>IF(B292="Лікар загальної практики - сімейний лікар",IF(L296&lt;=Законод!$C$23,Q296,Законод!$C$23*'01_Доходи'!Q295),IF(B292="Лікар-педіатр",IF(L296&lt;=Законод!$C$27,Q296,Законод!$C$27*'01_Доходи'!Q295),IF(B292="Лікар-терапевт","x",0)))</f>
        <v>0</v>
      </c>
      <c r="R297" s="183">
        <f>IF(B292="Лікар загальної практики - сімейний лікар",IF(L296&lt;=Законод!$C$23,R296,Законод!$C$23*'01_Доходи'!R295),IF(B292="Лікар-педіатр",IF(L296&lt;=Законод!$C$27,R296,Законод!$C$27*'01_Доходи'!R295),IF(B292="Лікар-терапевт","x",0)))</f>
        <v>0</v>
      </c>
      <c r="S297" s="184">
        <f>SUM(N297:R297)</f>
        <v>0</v>
      </c>
      <c r="T297" s="770"/>
      <c r="U297" s="183">
        <f>IF(B292="Лікар загальної практики - сімейний лікар",IF(L296&lt;=Законод!$C$23,U296,Законод!$C$23*'01_Доходи'!U295),IF(B292="Лікар-педіатр",IF(L296&lt;=Законод!$C$19,U296,Законод!$C$19*'01_Доходи'!U295),IF(B292="Лікар-терапевт","x",0)))</f>
        <v>0</v>
      </c>
      <c r="V297" s="183">
        <f>IF(B292="Лікар загальної практики - сімейний лікар",IF(L296&lt;=Законод!$C$23,V296,Законод!$C$23*'01_Доходи'!V295),IF(B292="Лікар-педіатр",IF(L296&lt;=Законод!$C$19,V296,Законод!$C$19*'01_Доходи'!V295),IF(B292="Лікар-терапевт","x",0)))</f>
        <v>0</v>
      </c>
      <c r="W297" s="183">
        <f>IF(B292="Лікар загальної практики - сімейний лікар",IF(L296&lt;=Законод!$C$23,W296,Законод!$C$23*'01_Доходи'!W295),IF(B292="Лікар-педіатр",IF(L296&lt;=Законод!$C$27,W296,Законод!$C$27*'01_Доходи'!W295),IF(B292="Лікар-терапевт","x",0)))</f>
        <v>0</v>
      </c>
      <c r="X297" s="183">
        <f>IF(B292="Лікар загальної практики - сімейний лікар",IF(L296&lt;=Законод!$C$23,X296,Законод!$C$23*'01_Доходи'!X295),IF(B292="Лікар-педіатр",IF(L296&lt;=Законод!$C$27,X296,Законод!$C$27*'01_Доходи'!X295),IF(B292="Лікар-терапевт","x",0)))</f>
        <v>0</v>
      </c>
      <c r="Y297" s="183">
        <f>IF(B292="Лікар загальної практики - сімейний лікар",IF(L296&lt;=Законод!$C$23,Y296,Законод!$C$23*'01_Доходи'!H295),IF(Y292="Лікар-педіатр",IF(L296&lt;=Законод!$C$27,Y296,Законод!$C$27*'01_Доходи'!Y295),IF(B292="Лікар-терапевт","x",0)))</f>
        <v>0</v>
      </c>
      <c r="Z297" s="184">
        <f>SUM(U297:Y297)</f>
        <v>0</v>
      </c>
      <c r="AA297" s="770"/>
      <c r="AB297" s="183">
        <f>IF(B292="Лікар загальної практики - сімейний лікар",IF(L296&lt;=Законод!$C$23,AB296,Законод!$C$23*'01_Доходи'!AB295),IF(B292="Лікар-педіатр",IF(L296&lt;=Законод!$C$19,AB296,Законод!$C$19*'01_Доходи'!AB295),IF(B292="Лікар-терапевт","x",0)))</f>
        <v>0</v>
      </c>
      <c r="AC297" s="183">
        <f>IF(B292="Лікар загальної практики - сімейний лікар",IF(L296&lt;=Законод!$C$23,AC296,Законод!$C$23*'01_Доходи'!AC295),IF(B292="Лікар-педіатр",IF(L296&lt;=Законод!$C$19,AC296,Законод!$C$19*'01_Доходи'!AC295),IF(B292="Лікар-терапевт","x",0)))</f>
        <v>0</v>
      </c>
      <c r="AD297" s="183">
        <f>IF(B292="Лікар загальної практики - сімейний лікар",IF(L296&lt;=Законод!$C$23,AD296,Законод!$C$23*'01_Доходи'!AD295),IF(B292="Лікар-педіатр",IF(L296&lt;=Законод!$C$27,AD296,Законод!$C$27*'01_Доходи'!AD295),IF(B292="Лікар-терапевт","x",0)))</f>
        <v>0</v>
      </c>
      <c r="AE297" s="183">
        <f>IF(B292="Лікар загальної практики - сімейний лікар",IF(L296&lt;=Законод!$C$23,AE296,Законод!$C$23*'01_Доходи'!AE295),IF(B292="Лікар-педіатр",IF(L296&lt;=Законод!$C$27,AE296,Законод!$C$27*'01_Доходи'!AE295),IF(B292="Лікар-терапевт","x",0)))</f>
        <v>0</v>
      </c>
      <c r="AF297" s="183">
        <f>IF(B292="Лікар загальної практики - сімейний лікар",IF(L296&lt;=Законод!$C$23,AF296,Законод!$C$23*'01_Доходи'!AF295),IF(B292="Лікар-педіатр",IF(L296&lt;=Законод!$C$27,AF296,Законод!$C$27*'01_Доходи'!AF295),IF(B292="Лікар-терапевт","x",0)))</f>
        <v>0</v>
      </c>
      <c r="AG297" s="184">
        <f>SUM(AB297:AF297)</f>
        <v>0</v>
      </c>
      <c r="AH297" s="773"/>
      <c r="AI297" s="176"/>
      <c r="AJ297" s="764"/>
      <c r="AK297" s="767"/>
      <c r="AL297" s="767"/>
      <c r="AM297" s="268" t="s">
        <v>175</v>
      </c>
      <c r="AN297" s="544">
        <f>IF(B292="Лікар загальної практики - сімейний лікар",G297*Законод!$J$10+'01_Доходи'!H297*Законод!$K$10+'01_Доходи'!I297*Законод!$L$10+'01_Доходи'!J297*Законод!$M$10+'01_Доходи'!K297*Законод!$N$10,IF(B292="Лікар-педіатр",G297*Законод!$J$10+'01_Доходи'!H297*Законод!$K$10,IF(B292="Лікар-терапевт",'01_Доходи'!I297*Законод!$L$10+'01_Доходи'!J297*Законод!$M$10+'01_Доходи'!K297*Законод!$N$10,0)))</f>
        <v>0</v>
      </c>
      <c r="AO297" s="544">
        <f>IF(B292="Лікар загальної практики - сімейний лікар",N297*Законод!$J$11+'01_Доходи'!O297*Законод!$K$11+'01_Доходи'!P297*Законод!$L$11+'01_Доходи'!Q297*Законод!$M$11+'01_Доходи'!R297*Законод!$N$11,IF(B292="Лікар-педіатр",N297*Законод!$J$11+'01_Доходи'!O297*Законод!$K$11,IF(B292="Лікар-терапевт",'01_Доходи'!P297*Законод!$L$11+'01_Доходи'!Q297*Законод!$M$11+'01_Доходи'!R297*Законод!$N$11,0)))</f>
        <v>0</v>
      </c>
      <c r="AP297" s="544">
        <f>IF(B292="Лікар загальної практики - сімейний лікар",U297*Законод!$J$12+'01_Доходи'!V297*Законод!$K$12+'01_Доходи'!W297*Законод!$L$12+'01_Доходи'!X297*Законод!$M$12+'01_Доходи'!Y297*Законод!$N$12,IF(B292="Лікар-педіатр",U297*Законод!$J$12+'01_Доходи'!V297*Законод!$K$12,IF(B292="Лікар-терапевт",'01_Доходи'!W297*Законод!$L$12+'01_Доходи'!X297*Законод!$M$12+'01_Доходи'!Y297*Законод!$N$12,0)))</f>
        <v>0</v>
      </c>
      <c r="AQ297" s="544">
        <f>IF(B292="Лікар загальної практики - сімейний лікар",AB297*Законод!$J$13+'01_Доходи'!AC297*Законод!$K$13+'01_Доходи'!AD297*Законод!$L$13+'01_Доходи'!AE297*Законод!$M$13+'01_Доходи'!AF297*Законод!$N$13,IF(B292="Лікар-педіатр",AB297*Законод!$J$13+'01_Доходи'!AC297*Законод!$K$13,IF(B292="Лікар-терапевт",'01_Доходи'!AD297*Законод!$L$13+'01_Доходи'!AE297*Законод!$M$13+'01_Доходи'!AF297*Законод!$N$13,0)))</f>
        <v>0</v>
      </c>
      <c r="AR297" s="185">
        <f>SUM(AN297:AQ297)</f>
        <v>0</v>
      </c>
    </row>
    <row r="298" spans="1:44" s="67" customFormat="1" ht="20.45" customHeight="1" x14ac:dyDescent="0.25">
      <c r="A298" s="172"/>
      <c r="B298" s="781"/>
      <c r="C298" s="784"/>
      <c r="D298" s="787"/>
      <c r="E298" s="790"/>
      <c r="F298" s="186" t="str">
        <f>IF(B292="Лікар-педіатр",Законод!$E$18,IF(B292="Лікар загальної практики - сімейний лікар",Законод!$E$22,IF(B292="Лікар-терапевт",Законод!$E$26,"х")))</f>
        <v>х</v>
      </c>
      <c r="G298" s="750" t="s">
        <v>157</v>
      </c>
      <c r="H298" s="751"/>
      <c r="I298" s="751"/>
      <c r="J298" s="751"/>
      <c r="K298" s="752"/>
      <c r="L298" s="171">
        <f>IF(B292="Лікар загальної практики - сімейний лікар",IF(L296&lt;Законод!$C$23,0,(IF(AND(L296&gt;=Законод!$E$23,L296&lt;=Законод!$E$24),L296-Законод!$C$23,IF('01_Доходи'!L296&gt;=Законод!$F$23,Законод!$E$25,0)))),IF(B292="Лікар-педіатр",IF(L296&lt;Законод!$C$19,0,(IF(AND(L296&gt;=Законод!$E$19,L296&lt;=Законод!$E$20),L296-Законод!$C$19,IF('01_Доходи'!L296&gt;=Законод!$F$19,Законод!$E$21,0)))),IF(B292="Лікар-терапевт",IF(L296&lt;Законод!$C$27,0,(IF(AND(L296&gt;=Законод!$E$27,L296&lt;=Законод!$E$28),L296-Законод!$C$27,IF('01_Доходи'!L296&gt;=Законод!$F$27,Законод!$E$29,0)))),0)))</f>
        <v>0</v>
      </c>
      <c r="M298" s="770"/>
      <c r="N298" s="750" t="s">
        <v>157</v>
      </c>
      <c r="O298" s="751"/>
      <c r="P298" s="751"/>
      <c r="Q298" s="751"/>
      <c r="R298" s="752"/>
      <c r="S298" s="171">
        <f>IF(B292="Лікар загальної практики - сімейний лікар",IF(S296&lt;Законод!$C$23,0,(IF(AND(S296&gt;=Законод!$E$23,S296&lt;=Законод!$E$24),S296-Законод!$C$23,IF('01_Доходи'!S296&gt;=Законод!$F$23,Законод!$E$25,0)))),IF(B292="Лікар-педіатр",IF(S296&lt;Законод!$C$19,0,(IF(AND(S296&gt;=Законод!$E$19,S296&lt;=Законод!$E$20),S296-Законод!$C$19,IF('01_Доходи'!S296&gt;=Законод!$F$19,Законод!$E$21,0)))),IF(B292="Лікар-терапевт",IF(S296&lt;Законод!$C$27,0,(IF(AND(S296&gt;=Законод!$E$27,S296&lt;=Законод!$E$28),S296-Законод!$C$27,IF('01_Доходи'!S296&gt;=Законод!$F$27,Законод!$E$29,0)))),0)))</f>
        <v>0</v>
      </c>
      <c r="T298" s="770"/>
      <c r="U298" s="750" t="s">
        <v>157</v>
      </c>
      <c r="V298" s="751"/>
      <c r="W298" s="751"/>
      <c r="X298" s="751"/>
      <c r="Y298" s="752"/>
      <c r="Z298" s="171">
        <f>IF(B292="Лікар загальної практики - сімейний лікар",IF(Z296&lt;Законод!$C$23,0,(IF(AND(Z296&gt;=Законод!$E$23,Z296&lt;=Законод!$E$24),Z296-Законод!$C$23,IF('01_Доходи'!Z296&gt;=Законод!$F$23,Законод!$E$25,0)))),IF(B292="Лікар-педіатр",IF(Z296&lt;Законод!$C$19,0,(IF(AND(Z296&gt;=Законод!$E$19,Z296&lt;=Законод!$E$20),Z296-Законод!$C$19,IF('01_Доходи'!Z296&gt;=Законод!$F$19,Законод!$E$21,0)))),IF(B292="Лікар-терапевт",IF(Z296&lt;Законод!$C$27,0,(IF(AND(Z296&gt;=Законод!$E$27,Z296&lt;=Законод!$E$28),Z296-Законод!$C$27,IF('01_Доходи'!Z296&gt;=Законод!$F$27,Законод!$E$29,0)))),0)))</f>
        <v>0</v>
      </c>
      <c r="AA298" s="770"/>
      <c r="AB298" s="750" t="s">
        <v>157</v>
      </c>
      <c r="AC298" s="751"/>
      <c r="AD298" s="751"/>
      <c r="AE298" s="751"/>
      <c r="AF298" s="752"/>
      <c r="AG298" s="171">
        <f>IF(B292="Лікар загальної практики - сімейний лікар",IF(S296&lt;Законод!$C$23,0,(IF(AND(AG296&gt;=Законод!$E$23,AG296&lt;=Законод!$E$24),AG296-Законод!$C$23,IF('01_Доходи'!AG296&gt;=Законод!$F$23,Законод!$E$25,0)))),IF(B292="Лікар-педіатр",IF(AG296&lt;Законод!$C$19,0,(IF(AND(AG296&gt;=Законод!$E$19,AG296&lt;=Законод!$E$20),AG296-Законод!$C$19,IF('01_Доходи'!AG296&gt;=Законод!$F$19,Законод!$E$21,0)))),IF(B292="Лікар-терапевт",IF(AG296&lt;Законод!$C$27,0,(IF(AND(AG296&gt;=Законод!$E$27,AG296&lt;=Законод!$E$28),AG296-Законод!$C$27,IF('01_Доходи'!AG296&gt;=Законод!$F$27,Законод!$E$29,0)))),0)))</f>
        <v>0</v>
      </c>
      <c r="AH298" s="773"/>
      <c r="AI298" s="176"/>
      <c r="AJ298" s="764"/>
      <c r="AK298" s="767"/>
      <c r="AL298" s="767"/>
      <c r="AM298" s="798" t="s">
        <v>176</v>
      </c>
      <c r="AN298" s="544">
        <f>IF(B292="Лікар загальної практики - сімейний лікар",L298*Законод!$E$30,IF(B292="Лікар-педіатр",L298*Законод!$E$30,IF(B292="Лікар-терапевт",L298*Законод!$E$30,0)))</f>
        <v>0</v>
      </c>
      <c r="AO298" s="544">
        <f>IF(B292="Лікар загальної практики - сімейний лікар",S298*Законод!$E$47,IF(B292="Лікар-педіатр",S298*Законод!$E$47,IF(B292="Лікар-терапевт",S298*Законод!$E$47,0)))</f>
        <v>0</v>
      </c>
      <c r="AP298" s="544">
        <f>IF(B292="Лікар загальної практики - сімейний лікар",Z298*Законод!$E$64,IF(B292="Лікар-педіатр",Z298*Законод!$E$64,IF(B292="Лікар-терапевт",Z298*Законод!$E$64,0)))</f>
        <v>0</v>
      </c>
      <c r="AQ298" s="544">
        <f>IF(B292="Лікар загальної практики - сімейний лікар",AG298*Законод!$E$81,IF(B292="Лікар-педіатр",AG298*Законод!$E$81,IF(B292="Лікар-терапевт",AG298*Законод!$E$81,0)))</f>
        <v>0</v>
      </c>
      <c r="AR298" s="185">
        <f>SUM(AN298:AQ298)</f>
        <v>0</v>
      </c>
    </row>
    <row r="299" spans="1:44" s="67" customFormat="1" ht="31.9" customHeight="1" x14ac:dyDescent="0.25">
      <c r="A299" s="172"/>
      <c r="B299" s="781"/>
      <c r="C299" s="784"/>
      <c r="D299" s="787"/>
      <c r="E299" s="790"/>
      <c r="F299" s="186" t="str">
        <f>IF(B292="Лікар-педіатр",Законод!$F$18,IF(B292="Лікар загальної практики - сімейний лікар",Законод!$F$22,IF(B292="Лікар-терапевт",Законод!$F$26,"х")))</f>
        <v>х</v>
      </c>
      <c r="G299" s="750" t="s">
        <v>157</v>
      </c>
      <c r="H299" s="751"/>
      <c r="I299" s="751"/>
      <c r="J299" s="751"/>
      <c r="K299" s="752"/>
      <c r="L299" s="171">
        <f>IF(B292="Лікар загальної практики - сімейний лікар",IF(L296&lt;Законод!$C$23,0,(IF(AND(L296&gt;=Законод!$F$23,L296&lt;=Законод!$F$24),L296-Законод!$E$24,IF('01_Доходи'!L296&gt;=Законод!$G$23,Законод!$F$25,0)))),IF(B292="Лікар-педіатр",IF(L296&lt;Законод!$C$19,0,(IF(AND(L296&gt;=Законод!$F$19,L296&lt;=Законод!$F$20),L296-Законод!$E$20,IF('01_Доходи'!L296&gt;=Законод!$G$19,Законод!$F$21,0)))),IF(B292="Лікар-терапевт",IF(L296&lt;Законод!$C$27,0,(IF(AND(L296&gt;=Законод!$F$27,L296&lt;=Законод!$F$28),L296-Законод!$E$28,IF('01_Доходи'!L296&gt;=Законод!$G$27,Законод!$F$29,0)))),0)))</f>
        <v>0</v>
      </c>
      <c r="M299" s="770"/>
      <c r="N299" s="750" t="s">
        <v>157</v>
      </c>
      <c r="O299" s="751"/>
      <c r="P299" s="751"/>
      <c r="Q299" s="751"/>
      <c r="R299" s="752"/>
      <c r="S299" s="171">
        <f>IF(B292="Лікар загальної практики - сімейний лікар",IF(S296&lt;Законод!$C$23,0,(IF(AND(S296&gt;=Законод!$F$23,S296&lt;=Законод!$F$24),S296-Законод!$E$24,IF('01_Доходи'!S296&gt;=Законод!$G$23,Законод!$F$25,0)))),IF(B292="Лікар-педіатр",IF(S296&lt;Законод!$C$19,0,(IF(AND(S296&gt;=Законод!$F$19,S296&lt;=Законод!$F$20),S296-Законод!$E$20,IF('01_Доходи'!S296&gt;=Законод!$G$19,Законод!$F$21,0)))),IF(B292="Лікар-терапевт",IF(S296&lt;Законод!$C$27,0,(IF(AND(S296&gt;=Законод!$F$27,S296&lt;=Законод!$F$28),S296-Законод!$E$28,IF('01_Доходи'!S296&gt;=Законод!$G$27,Законод!$F$29,0)))),0)))</f>
        <v>0</v>
      </c>
      <c r="T299" s="770"/>
      <c r="U299" s="750" t="s">
        <v>157</v>
      </c>
      <c r="V299" s="751"/>
      <c r="W299" s="751"/>
      <c r="X299" s="751"/>
      <c r="Y299" s="752"/>
      <c r="Z299" s="171">
        <f>IF(B292="Лікар загальної практики - сімейний лікар",IF(Z296&lt;Законод!$C$23,0,(IF(AND(Z296&gt;=Законод!$F$23,Z296&lt;=Законод!$F$24),Z296-Законод!$E$24,IF('01_Доходи'!Z296&gt;=Законод!$G$23,Законод!$F$25,0)))),IF(B292="Лікар-педіатр",IF(Z296&lt;Законод!$C$19,0,(IF(AND(Z296&gt;=Законод!$F$19,Z296&lt;=Законод!$F$20),Z296-Законод!$E$20,IF('01_Доходи'!Z296&gt;=Законод!$G$19,Законод!$F$21,0)))),IF(B292="Лікар-терапевт",IF(Z296&lt;Законод!$C$27,0,(IF(AND(Z296&gt;=Законод!$F$27,Z296&lt;=Законод!$F$28),Z296-Законод!$E$28,IF('01_Доходи'!Z296&gt;=Законод!$G$27,Законод!$F$29,0)))),0)))</f>
        <v>0</v>
      </c>
      <c r="AA299" s="770"/>
      <c r="AB299" s="750" t="s">
        <v>157</v>
      </c>
      <c r="AC299" s="751"/>
      <c r="AD299" s="751"/>
      <c r="AE299" s="751"/>
      <c r="AF299" s="752"/>
      <c r="AG299" s="171">
        <f>IF(B292="Лікар загальної практики - сімейний лікар",IF(AG296&lt;Законод!$C$23,0,(IF(AND(AG296&gt;=Законод!$F$23,AG296&lt;=Законод!$F$24),AG296-Законод!$E$24,IF('01_Доходи'!AG296&gt;=Законод!$G$23,Законод!$F$25,0)))),IF(B292="Лікар-педіатр",IF(AG296&lt;Законод!$C$19,0,(IF(AND(AG296&gt;=Законод!$F$19,AG296&lt;=Законод!$F$20),AG296-Законод!$E$20,IF('01_Доходи'!AG296&gt;=Законод!$G$19,Законод!$F$21,0)))),IF(B292="Лікар-терапевт",IF(AG296&lt;Законод!$C$27,0,(IF(AND(AG296&gt;=Законод!$F$27,AG296&lt;=Законод!$F$28),AG296-Законод!$E$28,IF('01_Доходи'!AG296&gt;=Законод!$G$27,Законод!$F$29,0)))),0)))</f>
        <v>0</v>
      </c>
      <c r="AH299" s="773"/>
      <c r="AI299" s="176"/>
      <c r="AJ299" s="764"/>
      <c r="AK299" s="767"/>
      <c r="AL299" s="767"/>
      <c r="AM299" s="799"/>
      <c r="AN299" s="544">
        <f>IF(B292="Лікар загальної практики - сімейний лікар",L299*Законод!$F$30,IF(B292="Лікар-педіатр",L299*Законод!$F$30,IF(B292="Лікар-терапевт",L299*Законод!$F$30,0)))</f>
        <v>0</v>
      </c>
      <c r="AO299" s="544">
        <f>IF(B292="Лікар загальної практики - сімейний лікар",S299*Законод!$F$47,IF(B292="Лікар-педіатр",S299*Законод!$F$47,IF(B292="Лікар-терапевт",S299*Законод!$F$47,0)))</f>
        <v>0</v>
      </c>
      <c r="AP299" s="544">
        <f>IF(B292="Лікар загальної практики - сімейний лікар",Z299*Законод!$F$64,IF(B292="Лікар-педіатр",Z299*Законод!$F$64,IF(B292="Лікар-терапевт",Z299*Законод!$F$64,0)))</f>
        <v>0</v>
      </c>
      <c r="AQ299" s="544">
        <f>IF(B292="Лікар загальної практики - сімейний лікар",AG299*Законод!$F$81,IF(B292="Лікар-педіатр",AG299*Законод!$F$81,IF(B292="Лікар-терапевт",AG299*Законод!$F$81,0)))</f>
        <v>0</v>
      </c>
      <c r="AR299" s="185">
        <f>SUM(AN299:AQ299)</f>
        <v>0</v>
      </c>
    </row>
    <row r="300" spans="1:44" s="67" customFormat="1" ht="31.9" customHeight="1" x14ac:dyDescent="0.25">
      <c r="A300" s="172"/>
      <c r="B300" s="781"/>
      <c r="C300" s="784"/>
      <c r="D300" s="787"/>
      <c r="E300" s="790"/>
      <c r="F300" s="186" t="str">
        <f>IF(B292="Лікар-педіатр",Законод!$G$18,IF(B292="Лікар загальної практики - сімейний лікар",Законод!$G$22,IF(B292="Лікар-терапевт",Законод!$G$26,"х")))</f>
        <v>х</v>
      </c>
      <c r="G300" s="750" t="s">
        <v>157</v>
      </c>
      <c r="H300" s="751"/>
      <c r="I300" s="751"/>
      <c r="J300" s="751"/>
      <c r="K300" s="752"/>
      <c r="L300" s="171">
        <f>IF(B292="Лікар загальної практики - сімейний лікар",IF(L296&lt;Законод!$C$23,0,(IF(AND(L296&gt;=Законод!$G$23,L296&lt;=Законод!$G$24),L296-Законод!$F$24,IF('01_Доходи'!L296&gt;=Законод!$H$23,Законод!$G$25,0)))),IF(B292="Лікар-педіатр",IF(L296&lt;Законод!$C$19,0,(IF(AND(L296&gt;=Законод!$G$19,L296&lt;=Законод!$G$20),L296-Законод!$F$20,IF('01_Доходи'!L296&gt;=Законод!$H$19,Законод!$G$21,0)))),IF(B292="Лікар-терапевт",IF(L296&lt;Законод!$C$27,0,(IF(AND(L296&gt;=Законод!$G$27,L296&lt;=Законод!$G$28),L296-Законод!$F$28,IF('01_Доходи'!L296&gt;=Законод!$H$27,Законод!$G$29,0)))),0)))</f>
        <v>0</v>
      </c>
      <c r="M300" s="770"/>
      <c r="N300" s="750" t="s">
        <v>157</v>
      </c>
      <c r="O300" s="751"/>
      <c r="P300" s="751"/>
      <c r="Q300" s="751"/>
      <c r="R300" s="752"/>
      <c r="S300" s="171">
        <f>IF(B292="Лікар загальної практики - сімейний лікар",IF(S296&lt;Законод!$C$23,0,(IF(AND(S296&gt;=Законод!$G$23,S296&lt;=Законод!$G$24),S296-Законод!$F$24,IF('01_Доходи'!S296&gt;=Законод!$H$23,Законод!$G$25,0)))),IF(B292="Лікар-педіатр",IF(S296&lt;Законод!$C$19,0,(IF(AND(S296&gt;=Законод!$G$19,S296&lt;=Законод!$G$20),S296-Законод!$F$20,IF('01_Доходи'!S296&gt;=Законод!$H$19,Законод!$G$21,0)))),IF(B292="Лікар-терапевт",IF(S296&lt;Законод!$C$27,0,(IF(AND(S296&gt;=Законод!$G$27,S296&lt;=Законод!$G$28),S296-Законод!$F$28,IF('01_Доходи'!S296&gt;=Законод!$H$27,Законод!$G$29,0)))),0)))</f>
        <v>0</v>
      </c>
      <c r="T300" s="770"/>
      <c r="U300" s="750" t="s">
        <v>157</v>
      </c>
      <c r="V300" s="751"/>
      <c r="W300" s="751"/>
      <c r="X300" s="751"/>
      <c r="Y300" s="752"/>
      <c r="Z300" s="171">
        <f>IF(B292="Лікар загальної практики - сімейний лікар",IF(Z296&lt;Законод!$C$23,0,(IF(AND(Z296&gt;=Законод!$G$23,Z296&lt;=Законод!$G$24),Z296-Законод!$F$24,IF('01_Доходи'!Z296&gt;=Законод!$H$23,Законод!$G$25,0)))),IF(B292="Лікар-педіатр",IF(Z296&lt;Законод!$C$19,0,(IF(AND(Z296&gt;=Законод!$G$19,Z296&lt;=Законод!$G$20),Z296-Законод!$F$20,IF('01_Доходи'!Z296&gt;=Законод!$H$19,Законод!$G$21,0)))),IF(B292="Лікар-терапевт",IF(Z296&lt;Законод!$C$27,0,(IF(AND(Z296&gt;=Законод!$G$27,Z296&lt;=Законод!$G$28),Z296-Законод!$F$28,IF('01_Доходи'!Z296&gt;=Законод!$H$27,Законод!$G$29,0)))),0)))</f>
        <v>0</v>
      </c>
      <c r="AA300" s="770"/>
      <c r="AB300" s="750" t="s">
        <v>157</v>
      </c>
      <c r="AC300" s="751"/>
      <c r="AD300" s="751"/>
      <c r="AE300" s="751"/>
      <c r="AF300" s="752"/>
      <c r="AG300" s="171">
        <f>IF(B292="Лікар загальної практики - сімейний лікар",IF(AG296&lt;Законод!$C$23,0,(IF(AND(AG296&gt;=Законод!$G$23,AG296&lt;=Законод!$G$24),AG296-Законод!$F$24,IF('01_Доходи'!AG296&gt;=Законод!$H$23,Законод!$G$25,0)))),IF(B292="Лікар-педіатр",IF(AG296&lt;Законод!$C$19,0,(IF(AND(AG296&gt;=Законод!$G$19,AG296&lt;=Законод!$G$20),AG296-Законод!$F$20,IF('01_Доходи'!AG296&gt;=Законод!$H$19,Законод!$G$21,0)))),IF(B292="Лікар-терапевт",IF(AG296&lt;Законод!$C$27,0,(IF(AND(AG296&gt;=Законод!$G$27,AG296&lt;=Законод!$G$28),AG296-Законод!$F$28,IF('01_Доходи'!AG296&gt;=Законод!$H$27,Законод!$G$29,0)))),0)))</f>
        <v>0</v>
      </c>
      <c r="AH300" s="773"/>
      <c r="AI300" s="176"/>
      <c r="AJ300" s="764"/>
      <c r="AK300" s="767"/>
      <c r="AL300" s="767"/>
      <c r="AM300" s="799"/>
      <c r="AN300" s="544">
        <f>IF(B292="Лікар загальної практики - сімейний лікар",L300*Законод!$G$39,IF(B292="Лікар-педіатр",L300*Законод!$G$30,IF(B292="Лікар-терапевт",L300*Законод!$G$30,0)))</f>
        <v>0</v>
      </c>
      <c r="AO300" s="544">
        <f>IF(B292="Лікар загальної практики - сімейний лікар",S300*Законод!$G$47,IF(B292="Лікар-педіатр",S300*Законод!$G$47,IF(B292="Лікар-терапевт",S300*Законод!$G$47,0)))</f>
        <v>0</v>
      </c>
      <c r="AP300" s="544">
        <f>IF(B292="Лікар загальної практики - сімейний лікар",Z300*Законод!$G$64,IF(B292="Лікар-педіатр",Z300*Законод!$G$64,IF(B292="Лікар-терапевт",Z300*Законод!$G$64,0)))</f>
        <v>0</v>
      </c>
      <c r="AQ300" s="544">
        <f>IF(B292="Лікар загальної практики - сімейний лікар",AG300*Законод!$G$81,IF(B292="Лікар-педіатр",AG300*Законод!$G$81,IF(B292="Лікар-терапевт",AG300*Законод!$G$81,0)))</f>
        <v>0</v>
      </c>
      <c r="AR300" s="185">
        <f t="shared" ref="AR300" si="40">SUM(AN300:AQ300)</f>
        <v>0</v>
      </c>
    </row>
    <row r="301" spans="1:44" s="210" customFormat="1" ht="23.45" customHeight="1" x14ac:dyDescent="0.25">
      <c r="A301" s="172"/>
      <c r="B301" s="781"/>
      <c r="C301" s="784"/>
      <c r="D301" s="787"/>
      <c r="E301" s="790"/>
      <c r="F301" s="186" t="str">
        <f>IF(B292="Лікар-педіатр",Законод!$H$18,IF(B292="Лікар загальної практики - сімейний лікар",Законод!$H$22,IF(B292="Лікар-терапевт",Законод!$H$26,"х")))</f>
        <v>х</v>
      </c>
      <c r="G301" s="750" t="s">
        <v>157</v>
      </c>
      <c r="H301" s="751"/>
      <c r="I301" s="751"/>
      <c r="J301" s="751"/>
      <c r="K301" s="752"/>
      <c r="L301" s="171">
        <f>IF(B292="Лікар загальної практики - сімейний лікар",IF(L296&lt;Законод!$C$23,0,(IF(AND(L296&gt;=Законод!$H$23,L296&lt;=Законод!$H$24),L296-Законод!$G$24,IF('01_Доходи'!L296&gt;=Законод!$I$23,Законод!$H$25,0)))),IF(B292="Лікар-педіатр",IF(L296&lt;Законод!$C$19,0,(IF(AND(L296&gt;=Законод!$H$19,L296&lt;=Законод!$H$20),L296-Законод!$G$20,IF('01_Доходи'!L296&gt;=Законод!$I$19,Законод!$H$21,0)))),IF(B292="Лікар-терапевт",IF(L296&lt;Законод!$C$27,0,(IF(AND(L296&gt;=Законод!$H$27,L296&lt;=Законод!$H$28),L296-Законод!$G$28,IF(L296&gt;=Законод!$I$27,Законод!$H$29,0)))),0)))</f>
        <v>0</v>
      </c>
      <c r="M301" s="770"/>
      <c r="N301" s="750" t="s">
        <v>157</v>
      </c>
      <c r="O301" s="751"/>
      <c r="P301" s="751"/>
      <c r="Q301" s="751"/>
      <c r="R301" s="752"/>
      <c r="S301" s="171">
        <f>IF(B292="Лікар загальної практики - сімейний лікар",IF(S296&lt;Законод!$C$23,0,(IF(AND(S296&gt;=Законод!$H$23,S296&lt;=Законод!$H$24),S296-Законод!$G$24,IF('01_Доходи'!S296&gt;=Законод!$I$23,Законод!$H$25,0)))),IF(B292="Лікар-педіатр",IF(S296&lt;Законод!$C$19,0,(IF(AND(S296&gt;=Законод!$H$19,S296&lt;=Законод!$H$20),S296-Законод!$G$20,IF('01_Доходи'!S296&gt;=Законод!$I$19,Законод!$H$21,0)))),IF(B292="Лікар-терапевт",IF(S296&lt;Законод!$C$27,0,(IF(AND(S296&gt;=Законод!$H$27,S296&lt;=Законод!$H$28),S296-Законод!$G$28,IF(S296&gt;=Законод!$I$27,Законод!$H$29,0)))),0)))</f>
        <v>0</v>
      </c>
      <c r="T301" s="770"/>
      <c r="U301" s="750" t="s">
        <v>157</v>
      </c>
      <c r="V301" s="751"/>
      <c r="W301" s="751"/>
      <c r="X301" s="751"/>
      <c r="Y301" s="752"/>
      <c r="Z301" s="171">
        <f>IF(B292="Лікар загальної практики - сімейний лікар",IF(Z296&lt;Законод!$C$23,0,(IF(AND(Z296&gt;=Законод!$H$23,Z296&lt;=Законод!$H$24),Z296-Законод!$G$24,IF('01_Доходи'!Z296&gt;=Законод!$I$23,Законод!$H$25,0)))),IF(B292="Лікар-педіатр",IF(Z296&lt;Законод!$C$19,0,(IF(AND(Z296&gt;=Законод!$H$19,Z296&lt;=Законод!$H$20),Z296-Законод!$G$20,IF('01_Доходи'!Z296&gt;=Законод!$I$19,Законод!$H$21,0)))),IF(B292="Лікар-терапевт",IF(Z296&lt;Законод!$C$27,0,(IF(AND(Z296&gt;=Законод!$H$27,Z296&lt;=Законод!$H$28),Z296-Законод!$G$28,IF(Z296&gt;=Законод!$I$27,Законод!$H$29,0)))),0)))</f>
        <v>0</v>
      </c>
      <c r="AA301" s="770"/>
      <c r="AB301" s="750" t="s">
        <v>157</v>
      </c>
      <c r="AC301" s="751"/>
      <c r="AD301" s="751"/>
      <c r="AE301" s="751"/>
      <c r="AF301" s="752"/>
      <c r="AG301" s="171">
        <f>IF(B292="Лікар загальної практики - сімейний лікар",IF(AG296&lt;Законод!$C$23,0,(IF(AND(AG296&gt;=Законод!$H$23,AG296&lt;=Законод!$H$24),AG296-Законод!$G$24,IF('01_Доходи'!AG296&gt;=Законод!$I$23,Законод!$H$25,0)))),IF(B292="Лікар-педіатр",IF(AG296&lt;Законод!$C$19,0,(IF(AND(AG296&gt;=Законод!$H$19,AG296&lt;=Законод!$H$20),AG296-Законод!$G$20,IF('01_Доходи'!AG296&gt;=Законод!$I$19,Законод!$H$21,0)))),IF(B292="Лікар-терапевт",IF(AG296&lt;Законод!$C$27,0,(IF(AND(AG296&gt;=Законод!$H$27,AG296&lt;=Законод!$H$28),AG296-Законод!$G$28,IF(AG296&gt;=Законод!$I$27,Законод!$H$29,0)))),0)))</f>
        <v>0</v>
      </c>
      <c r="AH301" s="773"/>
      <c r="AI301" s="176"/>
      <c r="AJ301" s="764"/>
      <c r="AK301" s="767"/>
      <c r="AL301" s="767"/>
      <c r="AM301" s="799"/>
      <c r="AN301" s="544">
        <f>IF(B292="Лікар загальної практики - сімейний лікар",L301*Законод!$H$30,IF(B292="Лікар-педіатр",L301*Законод!$H$30,IF(B292="Лікар-терапевт",L301*Законод!$H$30,0)))</f>
        <v>0</v>
      </c>
      <c r="AO301" s="544">
        <f>IF(B292="Лікар загальної практики - сімейний лікар",S301*Законод!$H$47,IF(B292="Лікар-педіатр",S301*Законод!$H$47,IF(B292="Лікар-терапевт",S301*Законод!$H$47,0)))</f>
        <v>0</v>
      </c>
      <c r="AP301" s="544">
        <f>IF(B292="Лікар загальної практики - сімейний лікар",Z301*Законод!$H$64,IF(B292="Лікар-педіатр",Z301*Законод!$H$64,IF(B292="Лікар-терапевт",Z301*Законод!$H$64,0)))</f>
        <v>0</v>
      </c>
      <c r="AQ301" s="544">
        <f>IF(B292="Лікар загальної практики - сімейний лікар",AG301*Законод!$H$81,IF(B292="Лікар-педіатр",AG301*Законод!$H$81,IF(B292="Лікар-терапевт",AG301*Законод!$H$81,0)))</f>
        <v>0</v>
      </c>
      <c r="AR301" s="185">
        <f>SUM(AN301:AQ301)</f>
        <v>0</v>
      </c>
    </row>
    <row r="302" spans="1:44" s="166" customFormat="1" ht="24.6" customHeight="1" x14ac:dyDescent="0.3">
      <c r="A302" s="172"/>
      <c r="B302" s="781"/>
      <c r="C302" s="784"/>
      <c r="D302" s="787"/>
      <c r="E302" s="790"/>
      <c r="F302" s="186" t="str">
        <f>IF(B292="Лікар-педіатр",Законод!$I$18,IF(B292="Лікар загальної практики - сімейний лікар",Законод!$I$22,IF(B292="Лікар-терапевт",Законод!$I$26,"х")))</f>
        <v>х</v>
      </c>
      <c r="G302" s="750" t="s">
        <v>157</v>
      </c>
      <c r="H302" s="751"/>
      <c r="I302" s="751"/>
      <c r="J302" s="751"/>
      <c r="K302" s="752"/>
      <c r="L302" s="171">
        <f>IF(B292="Лікар загальної практики - сімейний лікар",IF(L296&lt;Законод!$C$23,0,(IF(AND(L296&gt;=Законод!$I$23,L296&lt;=Законод!$I$24),L296-Законод!$H$24,IF('01_Доходи'!L296&gt;=Законод!$I$23,Законод!$I$25,0)))),IF(B292="Лікар-педіатр",IF(L296&lt;Законод!$C$19,0,(IF(AND(L296&gt;=Законод!$I$19,L296&lt;=Законод!$I$20),L296-Законод!$H$20,IF('01_Доходи'!L296&gt;=Законод!$I$19,Законод!$H$21,0)))),IF(B292="Лікар-терапевт",IF(L296&lt;Законод!$C$27,0,(IF(AND(L296&gt;=Законод!$I$27,L296&lt;=Законод!$I$28),L296-Законод!$H$28,IF('01_Доходи'!L296&gt;=Законод!$I$27,Законод!$H$29,0)))),0)))</f>
        <v>0</v>
      </c>
      <c r="M302" s="770"/>
      <c r="N302" s="750" t="s">
        <v>157</v>
      </c>
      <c r="O302" s="751"/>
      <c r="P302" s="751"/>
      <c r="Q302" s="751"/>
      <c r="R302" s="752"/>
      <c r="S302" s="171">
        <f>IF(B292="Лікар загальної практики - сімейний лікар",IF(S296&lt;Законод!$C$23,0,(IF(AND(S296&gt;=Законод!$I$23,S296&lt;=Законод!$I$24),S296-Законод!$H$24,IF('01_Доходи'!S296&gt;=Законод!$I$23,Законод!$I$25,0)))),IF(B292="Лікар-педіатр",IF(S296&lt;Законод!$C$19,0,(IF(AND(S296&gt;=Законод!$I$19,S296&lt;=Законод!$I$20),S296-Законод!$H$20,IF('01_Доходи'!S296&gt;=Законод!$I$19,Законод!$H$21,0)))),IF(B292="Лікар-терапевт",IF(S296&lt;Законод!$C$27,0,(IF(AND(S296&gt;=Законод!$I$27,S296&lt;=Законод!$I$28),S296-Законод!$H$28,IF('01_Доходи'!S296&gt;=Законод!$I$27,Законод!$H$29,0)))),0)))</f>
        <v>0</v>
      </c>
      <c r="T302" s="770"/>
      <c r="U302" s="750" t="s">
        <v>157</v>
      </c>
      <c r="V302" s="751"/>
      <c r="W302" s="751"/>
      <c r="X302" s="751"/>
      <c r="Y302" s="752"/>
      <c r="Z302" s="171">
        <f>IF(B292="Лікар загальної практики - сімейний лікар",IF(Z296&lt;Законод!$C$23,0,(IF(AND(Z296&gt;=Законод!$I$23,Z296&lt;=Законод!$I$24),Z296-Законод!$H$24,IF('01_Доходи'!Z296&gt;=Законод!$I$23,Законод!$I$25,0)))),IF(B292="Лікар-педіатр",IF(Z296&lt;Законод!$C$19,0,(IF(AND(Z296&gt;=Законод!$I$19,Z296&lt;=Законод!$I$20),Z296-Законод!$H$20,IF('01_Доходи'!Z296&gt;=Законод!$I$19,Законод!$H$21,0)))),IF(B292="Лікар-терапевт",IF(Z296&lt;Законод!$C$27,0,(IF(AND(Z296&gt;=Законод!$I$27,Z296&lt;=Законод!$I$28),Z296-Законод!$H$28,IF('01_Доходи'!Z296&gt;=Законод!$I$27,Законод!$H$29,0)))),0)))</f>
        <v>0</v>
      </c>
      <c r="AA302" s="770"/>
      <c r="AB302" s="750" t="s">
        <v>157</v>
      </c>
      <c r="AC302" s="751"/>
      <c r="AD302" s="751"/>
      <c r="AE302" s="751"/>
      <c r="AF302" s="752"/>
      <c r="AG302" s="171">
        <f>IF(B292="Лікар загальної практики - сімейний лікар",IF(AG296&lt;Законод!$C$23,0,(IF(AND(AG296&gt;=Законод!$I$23,AG296&lt;=Законод!$I$24),AG296-Законод!$H$24,IF('01_Доходи'!AG296&gt;=Законод!$I$23,Законод!$I$25,0)))),IF(B292="Лікар-педіатр",IF(AG296&lt;Законод!$C$19,0,(IF(AND(AG296&gt;=Законод!$I$19,AG296&lt;=Законод!$I$20),AG296-Законод!$H$20,IF('01_Доходи'!AG296&gt;=Законод!$I$19,Законод!$H$21,0)))),IF(B292="Лікар-терапевт",IF(AG296&lt;Законод!$C$27,0,(IF(AND(AG296&gt;=Законод!$I$27,AG296&lt;=Законод!$I$28),AG296-Законод!$H$28,IF('01_Доходи'!AG296&gt;=Законод!$I$27,Законод!$H$29,0)))),0)))</f>
        <v>0</v>
      </c>
      <c r="AH302" s="773"/>
      <c r="AI302" s="176"/>
      <c r="AJ302" s="764"/>
      <c r="AK302" s="767"/>
      <c r="AL302" s="767"/>
      <c r="AM302" s="799"/>
      <c r="AN302" s="544">
        <f>IF(B292="Лікар загальної практики - сімейний лікар",L302*Законод!$I$30,IF(B292="Лікар-педіатр",L302*Законод!$I$30,IF(B292="Лікар-терапевт",L302*Законод!$I$30,0)))</f>
        <v>0</v>
      </c>
      <c r="AO302" s="544">
        <f>IF(B292="Лікар загальної практики - сімейний лікар",S302*Законод!$I$47,IF(B292="Лікар-педіатр",S302*Законод!$I$47,IF(B292="Лікар-терапевт",S302*Законод!$I$47,0)))</f>
        <v>0</v>
      </c>
      <c r="AP302" s="544">
        <f>IF(B292="Лікар загальної практики - сімейний лікар",Z302*Законод!$I$64,IF(B292="Лікар-педіатр",Z302*Законод!$I$64,IF(B292="Лікар-терапевт",Z302*Законод!$I$64,0)))</f>
        <v>0</v>
      </c>
      <c r="AQ302" s="544">
        <f>IF(B292="Лікар загальної практики - сімейний лікар",AG302*Законод!$I$81,IF(B292="Лікар-педіатр",AG302*Законод!$I$81,IF(B292="Лікар-терапевт",AG302*Законод!$I$81,0)))</f>
        <v>0</v>
      </c>
      <c r="AR302" s="185">
        <f>SUM(AN302:AQ302)</f>
        <v>0</v>
      </c>
    </row>
    <row r="303" spans="1:44" s="67" customFormat="1" ht="28.15" customHeight="1" thickBot="1" x14ac:dyDescent="0.3">
      <c r="A303" s="187"/>
      <c r="B303" s="782"/>
      <c r="C303" s="785"/>
      <c r="D303" s="788"/>
      <c r="E303" s="791"/>
      <c r="F303" s="660" t="str">
        <f>IF(B292="Лікар-педіатр",Законод!$J$18,IF(B292="Лікар загальної практики - сімейний лікар",Законод!$J$22,IF(B292="Лікар-терапевт",Законод!$J$22,"х")))</f>
        <v>х</v>
      </c>
      <c r="G303" s="747" t="s">
        <v>157</v>
      </c>
      <c r="H303" s="748"/>
      <c r="I303" s="748"/>
      <c r="J303" s="748"/>
      <c r="K303" s="749"/>
      <c r="L303" s="171">
        <f>IF(B292="Лікар загальної практики - сімейний лікар",IF(L296&gt;=Законод!$J$23,'01_Доходи'!L296-('01_Доходи'!L297+'01_Доходи'!L298+'01_Доходи'!L299+'01_Доходи'!L300+'01_Доходи'!L301+'01_Доходи'!L302),0),IF(B292="Лікар-педіатр",IF(L296&gt;=Законод!$J$19,'01_Доходи'!L296-('01_Доходи'!L297+'01_Доходи'!L298+'01_Доходи'!L299+'01_Доходи'!L300+'01_Доходи'!L301+'01_Доходи'!L302),0),IF(B292="Лікар-терапевт",IF('01_Доходи'!L296&gt;=Законод!$J$27,L296-Законод!$I$28,0),0)))</f>
        <v>0</v>
      </c>
      <c r="M303" s="771"/>
      <c r="N303" s="747" t="s">
        <v>157</v>
      </c>
      <c r="O303" s="748"/>
      <c r="P303" s="748"/>
      <c r="Q303" s="748"/>
      <c r="R303" s="749"/>
      <c r="S303" s="171">
        <f>IF(B292="Лікар загальної практики - сімейний лікар",IF(S296&gt;=Законод!$J$23,'01_Доходи'!S296-('01_Доходи'!S297+'01_Доходи'!S298+'01_Доходи'!S299+'01_Доходи'!S300+'01_Доходи'!S301+'01_Доходи'!S302),0),IF(B292="Лікар-педіатр",IF(S296&gt;=Законод!$J$19,'01_Доходи'!S296-('01_Доходи'!S297+'01_Доходи'!S298+'01_Доходи'!S299+'01_Доходи'!S300+'01_Доходи'!S301+'01_Доходи'!S302),0),IF(B292="Лікар-терапевт",IF('01_Доходи'!S296&gt;=Законод!$J$27,S296-Законод!$I$28,0),0)))</f>
        <v>0</v>
      </c>
      <c r="T303" s="771"/>
      <c r="U303" s="747" t="s">
        <v>157</v>
      </c>
      <c r="V303" s="748"/>
      <c r="W303" s="748"/>
      <c r="X303" s="748"/>
      <c r="Y303" s="749"/>
      <c r="Z303" s="171">
        <f>IF(B292="Лікар загальної практики - сімейний лікар",IF(Z296&gt;=Законод!$J$23,'01_Доходи'!Z296-('01_Доходи'!Z297+'01_Доходи'!Z298+'01_Доходи'!Z299+'01_Доходи'!Z300+'01_Доходи'!Z301+'01_Доходи'!Z302),0),IF(B292="Лікар-педіатр",IF(Z296&gt;=Законод!$J$19,'01_Доходи'!Z296-('01_Доходи'!Z297+'01_Доходи'!Z298+'01_Доходи'!Z299+'01_Доходи'!Z300+'01_Доходи'!Z301+'01_Доходи'!Z302),0),IF(B292="Лікар-терапевт",IF('01_Доходи'!Z296&gt;=Законод!$J$27,Z296-Законод!$I$28,0),0)))</f>
        <v>0</v>
      </c>
      <c r="AA303" s="771"/>
      <c r="AB303" s="747" t="s">
        <v>157</v>
      </c>
      <c r="AC303" s="748"/>
      <c r="AD303" s="748"/>
      <c r="AE303" s="748"/>
      <c r="AF303" s="749"/>
      <c r="AG303" s="171">
        <f>IF(B292="Лікар загальної практики - сімейний лікар",IF(AG296&gt;=Законод!$J$23,'01_Доходи'!AG296-('01_Доходи'!AG297+'01_Доходи'!AG298+'01_Доходи'!AG299+'01_Доходи'!AG300+'01_Доходи'!AG301+'01_Доходи'!AG302),0),IF(B292="Лікар-педіатр",IF(AG296&gt;=Законод!$J$19,'01_Доходи'!AG296-('01_Доходи'!AG297+'01_Доходи'!AG298+'01_Доходи'!AG299+'01_Доходи'!AG300+'01_Доходи'!AG301+'01_Доходи'!AG302),0),IF(B292="Лікар-терапевт",IF('01_Доходи'!AG296&gt;=Законод!$J$27,AG296-Законод!$I$28,0),0)))</f>
        <v>0</v>
      </c>
      <c r="AH303" s="774"/>
      <c r="AI303" s="188"/>
      <c r="AJ303" s="765"/>
      <c r="AK303" s="768"/>
      <c r="AL303" s="768"/>
      <c r="AM303" s="800"/>
      <c r="AN303" s="661">
        <f>IF(B292="Лікар загальної практики - сімейний лікар",L303*Законод!$J$30,IF(B292="Лікар-педіатр",L303*Законод!$J$30,IF(B292="Лікар-терапевт",L303*Законод!$J$30,0)))</f>
        <v>0</v>
      </c>
      <c r="AO303" s="661">
        <f>IF(B292="Лікар загальної практики - сімейний лікар",S303*Законод!$J$47,IF(B292="Лікар-педіатр",S303*Законод!$J$47,IF(B292="Лікар-терапевт",S303*Законод!$J$47,0)))</f>
        <v>0</v>
      </c>
      <c r="AP303" s="661">
        <f>IF(B292="Лікар загальної практики - сімейний лікар",S303*Законод!$J$64,IF(B292="Лікар-педіатр",S303*Законод!$J$64,IF(B292="Лікар-терапевт",S303*Законод!$J$64,0)))</f>
        <v>0</v>
      </c>
      <c r="AQ303" s="661">
        <f>IF(B292="Лікар загальної практики - сімейний лікар",AG303*Законод!$J$81,IF(B292="Лікар-педіатр",AG303*Законод!$J$81,IF(B292="Лікар-терапевт",AG303*Законод!$J$81,0)))</f>
        <v>0</v>
      </c>
      <c r="AR303" s="662">
        <f t="shared" ref="AR303" si="41">SUM(AN303:AQ303)</f>
        <v>0</v>
      </c>
    </row>
    <row r="304" spans="1:44" s="103" customFormat="1" ht="31.15" customHeight="1" thickBot="1" x14ac:dyDescent="0.3">
      <c r="A304" s="206"/>
      <c r="B304" s="207"/>
      <c r="C304" s="207"/>
      <c r="D304" s="207"/>
      <c r="E304" s="207"/>
      <c r="F304" s="208"/>
      <c r="G304" s="209"/>
      <c r="H304" s="209"/>
      <c r="I304" s="210"/>
      <c r="J304" s="210"/>
      <c r="K304" s="210"/>
      <c r="L304" s="211"/>
      <c r="M304" s="210"/>
      <c r="N304" s="210"/>
      <c r="O304" s="210"/>
      <c r="P304" s="210"/>
      <c r="Q304" s="210"/>
      <c r="R304" s="210"/>
      <c r="S304" s="211"/>
      <c r="T304" s="210"/>
      <c r="U304" s="210"/>
      <c r="V304" s="210"/>
      <c r="W304" s="210"/>
      <c r="X304" s="210"/>
      <c r="Y304" s="210"/>
      <c r="Z304" s="211"/>
      <c r="AA304" s="210"/>
      <c r="AB304" s="210"/>
      <c r="AC304" s="210"/>
      <c r="AD304" s="210"/>
      <c r="AE304" s="210"/>
      <c r="AF304" s="210"/>
      <c r="AG304" s="211"/>
      <c r="AH304" s="210"/>
      <c r="AI304" s="210"/>
      <c r="AJ304" s="210"/>
      <c r="AK304" s="210"/>
      <c r="AL304" s="210"/>
      <c r="AM304" s="212"/>
      <c r="AN304" s="210"/>
      <c r="AO304" s="210"/>
      <c r="AP304" s="210"/>
      <c r="AQ304" s="210"/>
      <c r="AR304" s="213"/>
    </row>
    <row r="305" spans="1:44" s="67" customFormat="1" ht="31.9" customHeight="1" x14ac:dyDescent="0.25">
      <c r="A305" s="169">
        <f>A292+1</f>
        <v>22</v>
      </c>
      <c r="B305" s="780"/>
      <c r="C305" s="783"/>
      <c r="D305" s="786"/>
      <c r="E305" s="789"/>
      <c r="F305" s="170" t="s">
        <v>431</v>
      </c>
      <c r="G305" s="171">
        <f>IFERROR(IF(B305="Лікар-педіатр",G307/L307*L305,IF(B305="Лікар-терапевт","х",IF(B305="Лікар загальної практики - сімейний лікар",G307/L307*L305,0))),0)</f>
        <v>0</v>
      </c>
      <c r="H305" s="171">
        <f>IFERROR(IF(B305="Лікар-педіатр",H307/L307*L305,IF(B305="Лікар-терапевт","х",IF(B305="Лікар загальної практики - сімейний лікар",H307/L307*L305,0))),0)</f>
        <v>0</v>
      </c>
      <c r="I305" s="171">
        <f>IFERROR(IF(B305="Лікар-педіатр","x",IF(B305="Лікар-терапевт",I307/L307*L305,IF(B305="Лікар загальної практики - сімейний лікар",I307/L307*L305,0))),0)</f>
        <v>0</v>
      </c>
      <c r="J305" s="171">
        <f>IFERROR(IF(B305="Лікар-педіатр","x",IF(B305="Лікар-терапевт",J307/L307*L305,IF(B305="Лікар загальної практики - сімейний лікар",J307/L307*L305,0))),0)</f>
        <v>0</v>
      </c>
      <c r="K305" s="171">
        <f>IFERROR(IF(B305="Лікар-педіатр","x",IF(B305="Лікар-терапевт",K308*L305,IF(B305="Лікар загальної практики - сімейний лікар",K308*L305,0))),0)</f>
        <v>0</v>
      </c>
      <c r="L305" s="472"/>
      <c r="M305" s="769"/>
      <c r="N305" s="171">
        <f>IFERROR(IF(B305="Лікар-педіатр",N307/S307*S305,IF(B305="Лікар-терапевт","х",IF(B305="Лікар загальної практики - сімейний лікар",N307/S307*S305,0))),0)</f>
        <v>0</v>
      </c>
      <c r="O305" s="171">
        <f>IFERROR(IF(B305="Лікар-педіатр",O307/S307*S305,IF(B305="Лікар-терапевт","х",IF(B305="Лікар загальної практики - сімейний лікар",O307/S307*S305,0))),0)</f>
        <v>0</v>
      </c>
      <c r="P305" s="171">
        <f>IFERROR(IF(B305="Лікар-педіатр","x",IF(B305="Лікар-терапевт",P307/S307*S305,IF(B305="Лікар загальної практики - сімейний лікар",P307/S307*S305,0))),0)</f>
        <v>0</v>
      </c>
      <c r="Q305" s="171">
        <f>IFERROR(IF(B305="Лікар-педіатр","x",IF(B305="Лікар-терапевт",Q307/S307*S305,IF(B305="Лікар загальної практики - сімейний лікар",Q307/S307*S305,0))),0)</f>
        <v>0</v>
      </c>
      <c r="R305" s="171">
        <f>IFERROR(IF(B305="Лікар-педіатр","x",IF(B305="Лікар-терапевт",R308*S305,IF(B305="Лікар загальної практики - сімейний лікар",R308*S305,0))),0)</f>
        <v>0</v>
      </c>
      <c r="S305" s="472"/>
      <c r="T305" s="769"/>
      <c r="U305" s="171">
        <f>IFERROR(IF(B305="Лікар-педіатр",U307/Z307*Z305,IF(B305="Лікар-терапевт","х",IF(B305="Лікар загальної практики - сімейний лікар",U307/Z307*Z305,0))),0)</f>
        <v>0</v>
      </c>
      <c r="V305" s="171">
        <f>IFERROR(IF(B305="Лікар-педіатр",V307/Z307*Z305,IF(B305="Лікар-терапевт","х",IF(B305="Лікар загальної практики - сімейний лікар",V307/Z307*Z305,0))),0)</f>
        <v>0</v>
      </c>
      <c r="W305" s="171">
        <f>IFERROR(IF(B305="Лікар-педіатр","x",IF(B305="Лікар-терапевт",W307/Z307*Z305,IF(B305="Лікар загальної практики - сімейний лікар",W307/Z307*Z305,0))),0)</f>
        <v>0</v>
      </c>
      <c r="X305" s="171">
        <f>IFERROR(IF(B305="Лікар-педіатр","x",IF(B305="Лікар-терапевт",X307/Z307*Z305,IF(B305="Лікар загальної практики - сімейний лікар",X307/Z307*Z305,0))),0)</f>
        <v>0</v>
      </c>
      <c r="Y305" s="171">
        <f>IFERROR(IF(B305="Лікар-педіатр","x",IF(B305="Лікар-терапевт",Y308*Z305,IF(B305="Лікар загальної практики - сімейний лікар",Y308*Z305,0))),0)</f>
        <v>0</v>
      </c>
      <c r="Z305" s="472"/>
      <c r="AA305" s="769"/>
      <c r="AB305" s="171">
        <f>IFERROR(IF(B305="Лікар-педіатр",AB307/AG307*AG305,IF(B305="Лікар-терапевт","х",IF(B305="Лікар загальної практики - сімейний лікар",AB307/AG307*AG305,0))),0)</f>
        <v>0</v>
      </c>
      <c r="AC305" s="171">
        <f>IFERROR(IF(B305="Лікар-педіатр",AC307/AG307*AG305,IF(B305="Лікар-терапевт","х",IF(B305="Лікар загальної практики - сімейний лікар",AC307/AG307*AG305,0))),0)</f>
        <v>0</v>
      </c>
      <c r="AD305" s="171">
        <f>IFERROR(IF(B305="Лікар-педіатр","x",IF(B305="Лікар-терапевт",AD307/AG307*AG305,IF(B305="Лікар загальної практики - сімейний лікар",AD307/AG307*AG305,0))),0)</f>
        <v>0</v>
      </c>
      <c r="AE305" s="171">
        <f>IFERROR(IF(B305="Лікар-педіатр","x",IF(B305="Лікар-терапевт",AE307/AG307*AG305,IF(B305="Лікар загальної практики - сімейний лікар",AE307/AG307*AG305,0))),0)</f>
        <v>0</v>
      </c>
      <c r="AF305" s="171">
        <f>IFERROR(IF(B305="Лікар-педіатр","x",IF(B305="Лікар-терапевт",AF308*AG305,IF(B305="Лікар загальної практики - сімейний лікар",AF308*AG305,0))),0)</f>
        <v>0</v>
      </c>
      <c r="AG305" s="472"/>
      <c r="AH305" s="772"/>
      <c r="AI305" s="461">
        <f>A305</f>
        <v>22</v>
      </c>
      <c r="AJ305" s="763">
        <f>B305</f>
        <v>0</v>
      </c>
      <c r="AK305" s="766">
        <f>C305</f>
        <v>0</v>
      </c>
      <c r="AL305" s="766">
        <f>D305</f>
        <v>0</v>
      </c>
      <c r="AM305" s="753" t="s">
        <v>566</v>
      </c>
      <c r="AN305" s="792">
        <f>SUM(AN310:AN316)</f>
        <v>0</v>
      </c>
      <c r="AO305" s="792">
        <f>SUM(AO310:AO316)</f>
        <v>0</v>
      </c>
      <c r="AP305" s="792">
        <f>SUM(AP310:AP316)</f>
        <v>0</v>
      </c>
      <c r="AQ305" s="792">
        <f>SUM(AQ310:AQ316)</f>
        <v>0</v>
      </c>
      <c r="AR305" s="795">
        <f>SUM(AN305:AQ309)</f>
        <v>0</v>
      </c>
    </row>
    <row r="306" spans="1:44" s="67" customFormat="1" ht="45" customHeight="1" x14ac:dyDescent="0.25">
      <c r="A306" s="172"/>
      <c r="B306" s="781"/>
      <c r="C306" s="784"/>
      <c r="D306" s="787"/>
      <c r="E306" s="790"/>
      <c r="F306" s="170" t="s">
        <v>432</v>
      </c>
      <c r="G306" s="171">
        <f>IFERROR(IF(B305="Лікар-педіатр",G308*L306,IF(B305="Лікар-терапевт","х",IF(B305="Лікар загальної практики - сімейний лікар",G308*L306,0))),0)</f>
        <v>0</v>
      </c>
      <c r="H306" s="171">
        <f>IFERROR(IF(B305="Лікар-педіатр",H308*L306,IF(B305="Лікар-терапевт","х",IF(B305="Лікар загальної практики - сімейний лікар",H308*L306,0))),0)</f>
        <v>0</v>
      </c>
      <c r="I306" s="171">
        <f>IFERROR(IF(B305="Лікар-педіатр","x",IF(B305="Лікар-терапевт",I308*L306,IF(B305="Лікар загальної практики - сімейний лікар",I308*L306,0))),0)</f>
        <v>0</v>
      </c>
      <c r="J306" s="171">
        <f>IFERROR(IF(B305="Лікар-педіатр","x",IF(B305="Лікар-терапевт",J308*L306,IF(B305="Лікар загальної практики - сімейний лікар",J308*L306,0))),0)</f>
        <v>0</v>
      </c>
      <c r="K306" s="171">
        <f>IFERROR(IF(B305="Лікар-педіатр","x",IF(B305="Лікар-терапевт",K308*L306,IF(B305="Лікар загальної практики - сімейний лікар",K308*L306,0))),0)</f>
        <v>0</v>
      </c>
      <c r="L306" s="472"/>
      <c r="M306" s="770"/>
      <c r="N306" s="171">
        <f>IFERROR(IF(B305="Лікар-педіатр",N308*S306,IF(B305="Лікар-терапевт","х",IF(B305="Лікар загальної практики - сімейний лікар",N308*S306,0))),0)</f>
        <v>0</v>
      </c>
      <c r="O306" s="171">
        <f>IFERROR(IF(B305="Лікар-педіатр",O308*S306,IF(B305="Лікар-терапевт","х",IF(B305="Лікар загальної практики - сімейний лікар",O308*S306,0))),0)</f>
        <v>0</v>
      </c>
      <c r="P306" s="171">
        <f>IFERROR(IF(B305="Лікар-педіатр","x",IF(B305="Лікар-терапевт",P308*S306,IF(B305="Лікар загальної практики - сімейний лікар",P308*S306,0))),0)</f>
        <v>0</v>
      </c>
      <c r="Q306" s="171">
        <f>IFERROR(IF(B305="Лікар-педіатр","x",IF(B305="Лікар-терапевт",Q308*S306,IF(B305="Лікар загальної практики - сімейний лікар",Q308*S306,0))),0)</f>
        <v>0</v>
      </c>
      <c r="R306" s="171">
        <f>IFERROR(IF(B305="Лікар-педіатр","x",IF(B305="Лікар-терапевт",R308*S306,IF(B305="Лікар загальної практики - сімейний лікар",R308*S306,0))),0)</f>
        <v>0</v>
      </c>
      <c r="S306" s="472"/>
      <c r="T306" s="770"/>
      <c r="U306" s="171">
        <f>IFERROR(IF(B305="Лікар-педіатр",U308*Z306,IF(B305="Лікар-терапевт","х",IF(B305="Лікар загальної практики - сімейний лікар",U308*Z306,0))),0)</f>
        <v>0</v>
      </c>
      <c r="V306" s="171">
        <f>IFERROR(IF(B305="Лікар-педіатр",V308*Z306,IF(B305="Лікар-терапевт","х",IF(B305="Лікар загальної практики - сімейний лікар",V308*Z306,0))),0)</f>
        <v>0</v>
      </c>
      <c r="W306" s="171">
        <f>IFERROR(IF(B305="Лікар-педіатр","x",IF(B305="Лікар-терапевт",W308*Z306,IF(B305="Лікар загальної практики - сімейний лікар",W308*Z306,0))),0)</f>
        <v>0</v>
      </c>
      <c r="X306" s="171">
        <f>IFERROR(IF(B305="Лікар-педіатр","x",IF(B305="Лікар-терапевт",X308*Z306,IF(B305="Лікар загальної практики - сімейний лікар",X308*Z306,0))),0)</f>
        <v>0</v>
      </c>
      <c r="Y306" s="171">
        <f>IFERROR(IF(B305="Лікар-педіатр","x",IF(B305="Лікар-терапевт",Y308*Z306,IF(B305="Лікар загальної практики - сімейний лікар",Y308*Z306,0))),0)</f>
        <v>0</v>
      </c>
      <c r="Z306" s="472"/>
      <c r="AA306" s="770"/>
      <c r="AB306" s="171">
        <f>IFERROR(IF(B305="Лікар-педіатр",AB308*AG306,IF(B305="Лікар-терапевт","х",IF(B305="Лікар загальної практики - сімейний лікар",AB308*AG306,0))),0)</f>
        <v>0</v>
      </c>
      <c r="AC306" s="171">
        <f>IFERROR(IF(B305="Лікар-педіатр",AC308*AG306,IF(B305="Лікар-терапевт","х",IF(B305="Лікар загальної практики - сімейний лікар",AC308*AG306,0))),0)</f>
        <v>0</v>
      </c>
      <c r="AD306" s="171">
        <f>IFERROR(IF(B305="Лікар-педіатр","x",IF(B305="Лікар-терапевт",AD308*AG306,IF(B305="Лікар загальної практики - сімейний лікар",AD308*AG306,0))),0)</f>
        <v>0</v>
      </c>
      <c r="AE306" s="171">
        <f>IFERROR(IF(B305="Лікар-педіатр","x",IF(B305="Лікар-терапевт",AE308*AG306,IF(B305="Лікар загальної практики - сімейний лікар",AE308*AG306,0))),0)</f>
        <v>0</v>
      </c>
      <c r="AF306" s="171">
        <f>IFERROR(IF(B305="Лікар-педіатр","x",IF(B305="Лікар-терапевт",AF308*AG306,IF(B305="Лікар загальної практики - сімейний лікар",AF308*AG306,0))),0)</f>
        <v>0</v>
      </c>
      <c r="AG306" s="472"/>
      <c r="AH306" s="773"/>
      <c r="AI306" s="173"/>
      <c r="AJ306" s="764"/>
      <c r="AK306" s="767"/>
      <c r="AL306" s="767"/>
      <c r="AM306" s="754"/>
      <c r="AN306" s="793"/>
      <c r="AO306" s="793"/>
      <c r="AP306" s="793"/>
      <c r="AQ306" s="793"/>
      <c r="AR306" s="796"/>
    </row>
    <row r="307" spans="1:44" s="67" customFormat="1" ht="18" customHeight="1" x14ac:dyDescent="0.25">
      <c r="A307" s="205"/>
      <c r="B307" s="781"/>
      <c r="C307" s="784"/>
      <c r="D307" s="787"/>
      <c r="E307" s="790"/>
      <c r="F307" s="170" t="s">
        <v>433</v>
      </c>
      <c r="G307" s="174">
        <f>IF(B305="Лікар загальної практики - сімейний лікар"," ",IF(B305="Лікар-педіатр"," ",IF(B305="Лікар-терапевт","х",0)))</f>
        <v>0</v>
      </c>
      <c r="H307" s="174">
        <f>IF(B305="Лікар загальної практики - сімейний лікар"," ",IF(B305="Лікар-педіатр"," ",IF(B305="Лікар-терапевт","х",0)))</f>
        <v>0</v>
      </c>
      <c r="I307" s="174">
        <f>IF(B305="Лікар загальної практики - сімейний лікар"," ",IF(B305="Лікар-педіатр","х",IF(B305="Лікар-терапевт"," ",0)))</f>
        <v>0</v>
      </c>
      <c r="J307" s="174">
        <f>IF(B305="Лікар загальної практики - сімейний лікар"," ",IF(B305="Лікар-педіатр","х",IF(B305="Лікар-терапевт"," ",0)))</f>
        <v>0</v>
      </c>
      <c r="K307" s="174">
        <f>IF(B305="Лікар загальної практики - сімейний лікар"," ",IF(B305="Лікар-педіатр","х",IF(B305="Лікар-терапевт"," ",0)))</f>
        <v>0</v>
      </c>
      <c r="L307" s="175">
        <f>SUM(G307:K307)</f>
        <v>0</v>
      </c>
      <c r="M307" s="770"/>
      <c r="N307" s="174">
        <f>IF(B305="Лікар загальної практики - сімейний лікар"," ",IF(B305="Лікар-педіатр"," ",IF(B305="Лікар-терапевт","х",0)))</f>
        <v>0</v>
      </c>
      <c r="O307" s="174">
        <f>IF(B305="Лікар загальної практики - сімейний лікар"," ",IF(B305="Лікар-педіатр"," ",IF(B305="Лікар-терапевт","х",0)))</f>
        <v>0</v>
      </c>
      <c r="P307" s="174">
        <f>IF(B305="Лікар загальної практики - сімейний лікар"," ",IF(B305="Лікар-педіатр","х",IF(B305="Лікар-терапевт"," ",0)))</f>
        <v>0</v>
      </c>
      <c r="Q307" s="174">
        <f>IF(B305="Лікар загальної практики - сімейний лікар"," ",IF(B305="Лікар-педіатр","х",IF(B305="Лікар-терапевт"," ",0)))</f>
        <v>0</v>
      </c>
      <c r="R307" s="174">
        <f>IF(B305="Лікар загальної практики - сімейний лікар"," ",IF(B305="Лікар-педіатр","х",IF(B305="Лікар-терапевт"," ",0)))</f>
        <v>0</v>
      </c>
      <c r="S307" s="175">
        <f>SUM(N307:R307)</f>
        <v>0</v>
      </c>
      <c r="T307" s="770"/>
      <c r="U307" s="174">
        <f>IF(B305="Лікар загальної практики - сімейний лікар"," ",IF(B305="Лікар-педіатр"," ",IF(B305="Лікар-терапевт","х",0)))</f>
        <v>0</v>
      </c>
      <c r="V307" s="174">
        <f>IF(B305="Лікар загальної практики - сімейний лікар"," ",IF(B305="Лікар-педіатр"," ",IF(B305="Лікар-терапевт","х",0)))</f>
        <v>0</v>
      </c>
      <c r="W307" s="174">
        <f>IF(B305="Лікар загальної практики - сімейний лікар"," ",IF(B305="Лікар-педіатр","х",IF(B305="Лікар-терапевт"," ",0)))</f>
        <v>0</v>
      </c>
      <c r="X307" s="174">
        <f>IF(B305="Лікар загальної практики - сімейний лікар"," ",IF(B305="Лікар-педіатр","х",IF(B305="Лікар-терапевт"," ",0)))</f>
        <v>0</v>
      </c>
      <c r="Y307" s="174">
        <f>IF(B305="Лікар загальної практики - сімейний лікар"," ",IF(B305="Лікар-педіатр","х",IF(B305="Лікар-терапевт"," ",0)))</f>
        <v>0</v>
      </c>
      <c r="Z307" s="175">
        <f>SUM(U307:Y307)</f>
        <v>0</v>
      </c>
      <c r="AA307" s="770"/>
      <c r="AB307" s="174">
        <f>IF(B305="Лікар загальної практики - сімейний лікар"," ",IF(B305="Лікар-педіатр"," ",IF(B305="Лікар-терапевт","х",0)))</f>
        <v>0</v>
      </c>
      <c r="AC307" s="174">
        <f>IF(B305="Лікар загальної практики - сімейний лікар"," ",IF(B305="Лікар-педіатр"," ",IF(B305="Лікар-терапевт","х",0)))</f>
        <v>0</v>
      </c>
      <c r="AD307" s="174">
        <f>IF(B305="Лікар загальної практики - сімейний лікар"," ",IF(B305="Лікар-педіатр","х",IF(B305="Лікар-терапевт"," ",0)))</f>
        <v>0</v>
      </c>
      <c r="AE307" s="174">
        <f>IF(B305="Лікар загальної практики - сімейний лікар"," ",IF(B305="Лікар-педіатр","х",IF(B305="Лікар-терапевт"," ",0)))</f>
        <v>0</v>
      </c>
      <c r="AF307" s="174">
        <f>IF(B305="Лікар загальної практики - сімейний лікар"," ",IF(B305="Лікар-педіатр","х",IF(B305="Лікар-терапевт"," ",0)))</f>
        <v>0</v>
      </c>
      <c r="AG307" s="175">
        <f>SUM(AB307:AF307)</f>
        <v>0</v>
      </c>
      <c r="AH307" s="773"/>
      <c r="AI307" s="176"/>
      <c r="AJ307" s="764"/>
      <c r="AK307" s="767"/>
      <c r="AL307" s="767"/>
      <c r="AM307" s="754"/>
      <c r="AN307" s="793"/>
      <c r="AO307" s="793"/>
      <c r="AP307" s="793"/>
      <c r="AQ307" s="793"/>
      <c r="AR307" s="796"/>
    </row>
    <row r="308" spans="1:44" s="67" customFormat="1" ht="31.9" customHeight="1" thickBot="1" x14ac:dyDescent="0.3">
      <c r="A308" s="172"/>
      <c r="B308" s="781"/>
      <c r="C308" s="784"/>
      <c r="D308" s="787"/>
      <c r="E308" s="790"/>
      <c r="F308" s="177" t="s">
        <v>160</v>
      </c>
      <c r="G308" s="178">
        <f>IFERROR(IF(B305="Лікар-педіатр",G307/L307,IF(B305="Лікар-терапевт","х",IF(B305="Лікар загальної практики - сімейний лікар",G307/L307,0))),0)</f>
        <v>0</v>
      </c>
      <c r="H308" s="178">
        <f>IFERROR(IF(B305="Лікар-педіатр",H307/L307,IF(B305="Лікар-терапевт","х",IF(B305="Лікар загальної практики - сімейний лікар",H307/L307,0))),0)</f>
        <v>0</v>
      </c>
      <c r="I308" s="178">
        <f>IFERROR(IF(B305="Лікар-педіатр","x",IF(B305="Лікар-терапевт",I307/L307,IF(B305="Лікар загальної практики - сімейний лікар",I307/L307,0))),0)</f>
        <v>0</v>
      </c>
      <c r="J308" s="178">
        <f>IFERROR(IF(B305="Лікар-педіатр","x",IF(B305="Лікар-терапевт",J307/L307,IF(B305="Лікар загальної практики - сімейний лікар",J307/L307,0))),0)</f>
        <v>0</v>
      </c>
      <c r="K308" s="178">
        <f>IFERROR(IF(B305="Лікар-педіатр","x",IF(B305="Лікар-терапевт",K307/L307,IF(B305="Лікар загальної практики - сімейний лікар",K307/L307,0))),0)</f>
        <v>0</v>
      </c>
      <c r="L308" s="178">
        <f>SUM(G308:K308)</f>
        <v>0</v>
      </c>
      <c r="M308" s="770"/>
      <c r="N308" s="178">
        <f>IFERROR(IF(B305="Лікар-педіатр",N307/S307,IF(B305="Лікар-терапевт","х",IF(B305="Лікар загальної практики - сімейний лікар",N307/S307,0))),0)</f>
        <v>0</v>
      </c>
      <c r="O308" s="178">
        <f>IFERROR(IF(B305="Лікар-педіатр",O307/S307,IF(B305="Лікар-терапевт","х",IF(B305="Лікар загальної практики - сімейний лікар",O307/S307,0))),0)</f>
        <v>0</v>
      </c>
      <c r="P308" s="178">
        <f>IFERROR(IF(B305="Лікар-педіатр","x",IF(B305="Лікар-терапевт",P307/S307,IF(B305="Лікар загальної практики - сімейний лікар",P307/S307,0))),0)</f>
        <v>0</v>
      </c>
      <c r="Q308" s="178">
        <f>IFERROR(IF(B305="Лікар-педіатр","x",IF(B305="Лікар-терапевт",Q307/S307,IF(B305="Лікар загальної практики - сімейний лікар",Q307/S307,0))),0)</f>
        <v>0</v>
      </c>
      <c r="R308" s="178">
        <f>IFERROR(IF(B305="Лікар-педіатр","x",IF(B305="Лікар-терапевт",R307/S307,IF(B305="Лікар загальної практики - сімейний лікар",R307/S307,0))),0)</f>
        <v>0</v>
      </c>
      <c r="S308" s="178">
        <f>SUM(N308:R308)</f>
        <v>0</v>
      </c>
      <c r="T308" s="770"/>
      <c r="U308" s="178">
        <f>IFERROR(IF(B305="Лікар-педіатр",U307/Z307,IF(B305="Лікар-терапевт","х",IF(B305="Лікар загальної практики - сімейний лікар",U307/Z307,0))),0)</f>
        <v>0</v>
      </c>
      <c r="V308" s="178">
        <f>IFERROR(IF(B305="Лікар-педіатр",V307/Z307,IF(B305="Лікар-терапевт","х",IF(B305="Лікар загальної практики - сімейний лікар",V307/Z307,0))),0)</f>
        <v>0</v>
      </c>
      <c r="W308" s="178">
        <f>IFERROR(IF(B305="Лікар-педіатр","x",IF(B305="Лікар-терапевт",W307/Z307,IF(B305="Лікар загальної практики - сімейний лікар",W307/Z307,0))),0)</f>
        <v>0</v>
      </c>
      <c r="X308" s="178">
        <f>IFERROR(IF(B305="Лікар-педіатр","x",IF(B305="Лікар-терапевт",X307/Z307,IF(B305="Лікар загальної практики - сімейний лікар",X307/Z307,0))),0)</f>
        <v>0</v>
      </c>
      <c r="Y308" s="178">
        <f>IFERROR(IF(B305="Лікар-педіатр","x",IF(B305="Лікар-терапевт",Y307/Z307,IF(B305="Лікар загальної практики - сімейний лікар",Y307/Z307,0))),0)</f>
        <v>0</v>
      </c>
      <c r="Z308" s="178">
        <f>SUM(U308:Y308)</f>
        <v>0</v>
      </c>
      <c r="AA308" s="770"/>
      <c r="AB308" s="178">
        <f>IFERROR(IF(B305="Лікар-педіатр",AB307/AG307,IF(B305="Лікар-терапевт","х",IF(B305="Лікар загальної практики - сімейний лікар",AB307/AG307,0))),0)</f>
        <v>0</v>
      </c>
      <c r="AC308" s="178">
        <f>IFERROR(IF(B305="Лікар-педіатр",AC307/AG307,IF(B305="Лікар-терапевт","х",IF(B305="Лікар загальної практики - сімейний лікар",AC307/AG307,0))),0)</f>
        <v>0</v>
      </c>
      <c r="AD308" s="178">
        <f>IFERROR(IF(B305="Лікар-педіатр","x",IF(B305="Лікар-терапевт",AD307/AG307,IF(B305="Лікар загальної практики - сімейний лікар",AD307/AG307,0))),0)</f>
        <v>0</v>
      </c>
      <c r="AE308" s="178">
        <f>IFERROR(IF(B305="Лікар-педіатр","x",IF(B305="Лікар-терапевт",AE307/AG307,IF(B305="Лікар загальної практики - сімейний лікар",AE307/AG307,0))),0)</f>
        <v>0</v>
      </c>
      <c r="AF308" s="178">
        <f>IFERROR(IF(B305="Лікар-педіатр","x",IF(B305="Лікар-терапевт",AF307/AG307,IF(B305="Лікар загальної практики - сімейний лікар",AF307/AG307,0))),0)</f>
        <v>0</v>
      </c>
      <c r="AG308" s="178">
        <f>SUM(AB308:AF308)</f>
        <v>0</v>
      </c>
      <c r="AH308" s="773"/>
      <c r="AI308" s="176"/>
      <c r="AJ308" s="764"/>
      <c r="AK308" s="767"/>
      <c r="AL308" s="767"/>
      <c r="AM308" s="754"/>
      <c r="AN308" s="793"/>
      <c r="AO308" s="793"/>
      <c r="AP308" s="793"/>
      <c r="AQ308" s="793"/>
      <c r="AR308" s="796"/>
    </row>
    <row r="309" spans="1:44" s="67" customFormat="1" ht="31.9" customHeight="1" thickBot="1" x14ac:dyDescent="0.3">
      <c r="A309" s="172"/>
      <c r="B309" s="781"/>
      <c r="C309" s="784"/>
      <c r="D309" s="787"/>
      <c r="E309" s="790"/>
      <c r="F309" s="179" t="s">
        <v>434</v>
      </c>
      <c r="G309" s="180">
        <f>IF(B305="Лікар загальної практики - сімейний лікар",AVERAGE(G305:G307),IF(B305="Лікар-педіатр",AVERAGE(G305:G307),IF(B305="Лікар-терапевт","х",0)))</f>
        <v>0</v>
      </c>
      <c r="H309" s="180">
        <f>IF(B305="Лікар загальної практики - сімейний лікар",AVERAGE(H305:H307),IF(B305="Лікар-педіатр",AVERAGE(H305:H307),IF(B305="Лікар-терапевт","х",0)))</f>
        <v>0</v>
      </c>
      <c r="I309" s="180">
        <f>IF(B305="Лікар загальної практики - сімейний лікар",AVERAGE(I305:I307),IF(B305="Лікар-педіатр","x",IF(B305="Лікар-терапевт",AVERAGE(I305:I307),0)))</f>
        <v>0</v>
      </c>
      <c r="J309" s="180">
        <f>IF(B305="Лікар загальної практики - сімейний лікар",AVERAGE(J305:J307),IF(B305="Лікар-педіатр","x",IF(B305="Лікар-терапевт",AVERAGE(J305:J307),0)))</f>
        <v>0</v>
      </c>
      <c r="K309" s="180">
        <f>IF(B305="Лікар загальної практики - сімейний лікар",AVERAGE(K305:K307),IF(B305="Лікар-педіатр","x",IF(B305="Лікар-терапевт",AVERAGE(K305:K307),0)))</f>
        <v>0</v>
      </c>
      <c r="L309" s="181">
        <f>SUM(G309:K309)</f>
        <v>0</v>
      </c>
      <c r="M309" s="770"/>
      <c r="N309" s="543">
        <f>IF(B305="Лікар загальної практики - сімейний лікар",AVERAGE(N305:N307),IF(B305="Лікар-педіатр",AVERAGE(N305:N307),IF(B305="Лікар-терапевт","х",0)))</f>
        <v>0</v>
      </c>
      <c r="O309" s="180">
        <f>IF(B305="Лікар загальної практики - сімейний лікар",AVERAGE(O305:O307),IF(B305="Лікар-педіатр",AVERAGE(O305:O307),IF(B305="Лікар-терапевт","х",0)))</f>
        <v>0</v>
      </c>
      <c r="P309" s="180">
        <f>IF(B305="Лікар загальної практики - сімейний лікар",AVERAGE(P305:P307),IF(B305="Лікар-педіатр","x",IF(B305="Лікар-терапевт",AVERAGE(P305:P307),0)))</f>
        <v>0</v>
      </c>
      <c r="Q309" s="180">
        <f>IF(B305="Лікар загальної практики - сімейний лікар",AVERAGE(Q305:Q307),IF(B305="Лікар-педіатр","x",IF(B305="Лікар-терапевт",AVERAGE(Q305:Q307),0)))</f>
        <v>0</v>
      </c>
      <c r="R309" s="180">
        <f>IF(B305="Лікар загальної практики - сімейний лікар",AVERAGE(R305:R307),IF(B305="Лікар-педіатр","x",IF(B305="Лікар-терапевт",AVERAGE(R305:R307),0)))</f>
        <v>0</v>
      </c>
      <c r="S309" s="181">
        <f>SUM(N309:R309)</f>
        <v>0</v>
      </c>
      <c r="T309" s="770"/>
      <c r="U309" s="543">
        <f>IF(B305="Лікар загальної практики - сімейний лікар",AVERAGE(U305:U307),IF(B305="Лікар-педіатр",AVERAGE(U305:U307),IF(B305="Лікар-терапевт","х",0)))</f>
        <v>0</v>
      </c>
      <c r="V309" s="180">
        <f>IF(B305="Лікар загальної практики - сімейний лікар",AVERAGE(V305:V307),IF(B305="Лікар-педіатр",AVERAGE(V305:V307),IF(B305="Лікар-терапевт","х",0)))</f>
        <v>0</v>
      </c>
      <c r="W309" s="180">
        <f>IF(B305="Лікар загальної практики - сімейний лікар",AVERAGE(W305:W307),IF(B305="Лікар-педіатр","x",IF(B305="Лікар-терапевт",AVERAGE(W305:W307),0)))</f>
        <v>0</v>
      </c>
      <c r="X309" s="180">
        <f>IF(B305="Лікар загальної практики - сімейний лікар",AVERAGE(X305:X307),IF(B305="Лікар-педіатр","x",IF(B305="Лікар-терапевт",AVERAGE(X305:X307),0)))</f>
        <v>0</v>
      </c>
      <c r="Y309" s="180">
        <f>IF(B305="Лікар загальної практики - сімейний лікар",AVERAGE(Y305:Y307),IF(B305="Лікар-педіатр","x",IF(B305="Лікар-терапевт",AVERAGE(Y305:Y307),0)))</f>
        <v>0</v>
      </c>
      <c r="Z309" s="181">
        <f>SUM(U309:Y309)</f>
        <v>0</v>
      </c>
      <c r="AA309" s="770"/>
      <c r="AB309" s="543">
        <f>IF(B305="Лікар загальної практики - сімейний лікар",AVERAGE(AB305:AB307),IF(B305="Лікар-педіатр",AVERAGE(AB305:AB307),IF(B305="Лікар-терапевт","х",0)))</f>
        <v>0</v>
      </c>
      <c r="AC309" s="180">
        <f>IF(B305="Лікар загальної практики - сімейний лікар",AVERAGE(AC305:AC307),IF(B305="Лікар-педіатр",AVERAGE(AC305:AC307),IF(B305="Лікар-терапевт","х",0)))</f>
        <v>0</v>
      </c>
      <c r="AD309" s="180">
        <f>IF(B305="Лікар загальної практики - сімейний лікар",AVERAGE(AD305:AD307),IF(B305="Лікар-педіатр","x",IF(B305="Лікар-терапевт",AVERAGE(AD305:AD307),0)))</f>
        <v>0</v>
      </c>
      <c r="AE309" s="180">
        <f>IF(B305="Лікар загальної практики - сімейний лікар",AVERAGE(AE305:AE307),IF(B305="Лікар-педіатр","x",IF(B305="Лікар-терапевт",AVERAGE(AE305:AE307),0)))</f>
        <v>0</v>
      </c>
      <c r="AF309" s="180">
        <f>IF(B305="Лікар загальної практики - сімейний лікар",AVERAGE(AF305:AF307),IF(B305="Лікар-педіатр","x",IF(B305="Лікар-терапевт",AVERAGE(AF305:AF307),0)))</f>
        <v>0</v>
      </c>
      <c r="AG309" s="181">
        <f>SUM(AB309:AF309)</f>
        <v>0</v>
      </c>
      <c r="AH309" s="773"/>
      <c r="AI309" s="176"/>
      <c r="AJ309" s="764"/>
      <c r="AK309" s="767"/>
      <c r="AL309" s="767"/>
      <c r="AM309" s="755"/>
      <c r="AN309" s="794"/>
      <c r="AO309" s="794"/>
      <c r="AP309" s="794"/>
      <c r="AQ309" s="794"/>
      <c r="AR309" s="797"/>
    </row>
    <row r="310" spans="1:44" s="210" customFormat="1" ht="23.45" customHeight="1" x14ac:dyDescent="0.25">
      <c r="A310" s="172"/>
      <c r="B310" s="781"/>
      <c r="C310" s="784"/>
      <c r="D310" s="787"/>
      <c r="E310" s="790"/>
      <c r="F310" s="182" t="str">
        <f>IF(B305="Лікар-педіатр",Законод!$C$18,IF(B305="Лікар загальної практики - сімейний лікар",Законод!$C$22,IF(B305="Лікар-терапевт",Законод!$C$26,"х")))</f>
        <v>х</v>
      </c>
      <c r="G310" s="183">
        <f>IF(B305="Лікар загальної практики - сімейний лікар",IF(L309&lt;=Законод!$C$23,G309,Законод!$C$23*'01_Доходи'!G308),IF(B305="Лікар-педіатр",IF(L309&lt;=Законод!$C$19,G309,Законод!$C$19*'01_Доходи'!G308),IF(B305="Лікар-терапевт","x",0)))</f>
        <v>0</v>
      </c>
      <c r="H310" s="183">
        <f>IF(B305="Лікар загальної практики - сімейний лікар",IF(L309&lt;=Законод!$C$23,H309,Законод!$C$23*'01_Доходи'!H308),IF(B305="Лікар-педіатр",IF(L309&lt;=Законод!$C$19,H309,Законод!$C$19*'01_Доходи'!H308),IF(B305="Лікар-терапевт","x",0)))</f>
        <v>0</v>
      </c>
      <c r="I310" s="183">
        <f>IF(B305="Лікар загальної практики - сімейний лікар",IF(L309&lt;=Законод!$C$23,I309,Законод!$C$23*'01_Доходи'!I308),IF(B305="Лікар-педіатр",IF(L309&lt;=Законод!$C$27,I309,Законод!$C$27*'01_Доходи'!I308),IF(B305="Лікар-терапевт","x",0)))</f>
        <v>0</v>
      </c>
      <c r="J310" s="183">
        <f>IF(B305="Лікар загальної практики - сімейний лікар",IF(L309&lt;=Законод!$C$23,J309,Законод!$C$23*'01_Доходи'!J308),IF(B305="Лікар-педіатр",IF(L309&lt;=Законод!$C$27,J309,Законод!$C$27*'01_Доходи'!J308),IF(B305="Лікар-терапевт","x",0)))</f>
        <v>0</v>
      </c>
      <c r="K310" s="183">
        <f>IF(B305="Лікар загальної практики - сімейний лікар",IF(L309&lt;=Законод!$C$23,K309,Законод!$C$23*'01_Доходи'!K308),IF(B305="Лікар-педіатр",IF(L309&lt;=Законод!$C$27,K309,Законод!$C$27*'01_Доходи'!K308),IF(B305="Лікар-терапевт","x",0)))</f>
        <v>0</v>
      </c>
      <c r="L310" s="184">
        <f>SUM(G310:K310)</f>
        <v>0</v>
      </c>
      <c r="M310" s="770"/>
      <c r="N310" s="183">
        <f>IF(B305="Лікар загальної практики - сімейний лікар",IF(L309&lt;=Законод!$C$23,N309,Законод!$C$23*'01_Доходи'!N308),IF(B305="Лікар-педіатр",IF(L309&lt;=Законод!$C$19,N309,Законод!$C$19*'01_Доходи'!N308),IF(B305="Лікар-терапевт","x",0)))</f>
        <v>0</v>
      </c>
      <c r="O310" s="183">
        <f>IF(B305="Лікар загальної практики - сімейний лікар",IF(L309&lt;=Законод!$C$23,O309,Законод!$C$23*'01_Доходи'!O308),IF(B305="Лікар-педіатр",IF(L309&lt;=Законод!$C$19,O309,Законод!$C$19*'01_Доходи'!O308),IF(B305="Лікар-терапевт","x",0)))</f>
        <v>0</v>
      </c>
      <c r="P310" s="183">
        <f>IF(B305="Лікар загальної практики - сімейний лікар",IF(L309&lt;=Законод!$C$23,P309,Законод!$C$23*'01_Доходи'!P308),IF(B305="Лікар-педіатр",IF(L309&lt;=Законод!$C$27,P309,Законод!$C$27*'01_Доходи'!P308),IF(B305="Лікар-терапевт","x",0)))</f>
        <v>0</v>
      </c>
      <c r="Q310" s="183">
        <f>IF(B305="Лікар загальної практики - сімейний лікар",IF(L309&lt;=Законод!$C$23,Q309,Законод!$C$23*'01_Доходи'!Q308),IF(B305="Лікар-педіатр",IF(L309&lt;=Законод!$C$27,Q309,Законод!$C$27*'01_Доходи'!Q308),IF(B305="Лікар-терапевт","x",0)))</f>
        <v>0</v>
      </c>
      <c r="R310" s="183">
        <f>IF(B305="Лікар загальної практики - сімейний лікар",IF(L309&lt;=Законод!$C$23,R309,Законод!$C$23*'01_Доходи'!R308),IF(B305="Лікар-педіатр",IF(L309&lt;=Законод!$C$27,R309,Законод!$C$27*'01_Доходи'!R308),IF(B305="Лікар-терапевт","x",0)))</f>
        <v>0</v>
      </c>
      <c r="S310" s="184">
        <f>SUM(N310:R310)</f>
        <v>0</v>
      </c>
      <c r="T310" s="770"/>
      <c r="U310" s="183">
        <f>IF(B305="Лікар загальної практики - сімейний лікар",IF(L309&lt;=Законод!$C$23,U309,Законод!$C$23*'01_Доходи'!U308),IF(B305="Лікар-педіатр",IF(L309&lt;=Законод!$C$19,U309,Законод!$C$19*'01_Доходи'!U308),IF(B305="Лікар-терапевт","x",0)))</f>
        <v>0</v>
      </c>
      <c r="V310" s="183">
        <f>IF(B305="Лікар загальної практики - сімейний лікар",IF(L309&lt;=Законод!$C$23,V309,Законод!$C$23*'01_Доходи'!V308),IF(B305="Лікар-педіатр",IF(L309&lt;=Законод!$C$19,V309,Законод!$C$19*'01_Доходи'!V308),IF(B305="Лікар-терапевт","x",0)))</f>
        <v>0</v>
      </c>
      <c r="W310" s="183">
        <f>IF(B305="Лікар загальної практики - сімейний лікар",IF(L309&lt;=Законод!$C$23,W309,Законод!$C$23*'01_Доходи'!W308),IF(B305="Лікар-педіатр",IF(L309&lt;=Законод!$C$27,W309,Законод!$C$27*'01_Доходи'!W308),IF(B305="Лікар-терапевт","x",0)))</f>
        <v>0</v>
      </c>
      <c r="X310" s="183">
        <f>IF(B305="Лікар загальної практики - сімейний лікар",IF(L309&lt;=Законод!$C$23,X309,Законод!$C$23*'01_Доходи'!X308),IF(B305="Лікар-педіатр",IF(L309&lt;=Законод!$C$27,X309,Законод!$C$27*'01_Доходи'!X308),IF(B305="Лікар-терапевт","x",0)))</f>
        <v>0</v>
      </c>
      <c r="Y310" s="183">
        <f>IF(B305="Лікар загальної практики - сімейний лікар",IF(L309&lt;=Законод!$C$23,Y309,Законод!$C$23*'01_Доходи'!H308),IF(Y305="Лікар-педіатр",IF(L309&lt;=Законод!$C$27,Y309,Законод!$C$27*'01_Доходи'!Y308),IF(B305="Лікар-терапевт","x",0)))</f>
        <v>0</v>
      </c>
      <c r="Z310" s="184">
        <f>SUM(U310:Y310)</f>
        <v>0</v>
      </c>
      <c r="AA310" s="770"/>
      <c r="AB310" s="183">
        <f>IF(B305="Лікар загальної практики - сімейний лікар",IF(L309&lt;=Законод!$C$23,AB309,Законод!$C$23*'01_Доходи'!AB308),IF(B305="Лікар-педіатр",IF(L309&lt;=Законод!$C$19,AB309,Законод!$C$19*'01_Доходи'!AB308),IF(B305="Лікар-терапевт","x",0)))</f>
        <v>0</v>
      </c>
      <c r="AC310" s="183">
        <f>IF(B305="Лікар загальної практики - сімейний лікар",IF(L309&lt;=Законод!$C$23,AC309,Законод!$C$23*'01_Доходи'!AC308),IF(B305="Лікар-педіатр",IF(L309&lt;=Законод!$C$19,AC309,Законод!$C$19*'01_Доходи'!AC308),IF(B305="Лікар-терапевт","x",0)))</f>
        <v>0</v>
      </c>
      <c r="AD310" s="183">
        <f>IF(B305="Лікар загальної практики - сімейний лікар",IF(L309&lt;=Законод!$C$23,AD309,Законод!$C$23*'01_Доходи'!AD308),IF(B305="Лікар-педіатр",IF(L309&lt;=Законод!$C$27,AD309,Законод!$C$27*'01_Доходи'!AD308),IF(B305="Лікар-терапевт","x",0)))</f>
        <v>0</v>
      </c>
      <c r="AE310" s="183">
        <f>IF(B305="Лікар загальної практики - сімейний лікар",IF(L309&lt;=Законод!$C$23,AE309,Законод!$C$23*'01_Доходи'!AE308),IF(B305="Лікар-педіатр",IF(L309&lt;=Законод!$C$27,AE309,Законод!$C$27*'01_Доходи'!AE308),IF(B305="Лікар-терапевт","x",0)))</f>
        <v>0</v>
      </c>
      <c r="AF310" s="183">
        <f>IF(B305="Лікар загальної практики - сімейний лікар",IF(L309&lt;=Законод!$C$23,AF309,Законод!$C$23*'01_Доходи'!AF308),IF(B305="Лікар-педіатр",IF(L309&lt;=Законод!$C$27,AF309,Законод!$C$27*'01_Доходи'!AF308),IF(B305="Лікар-терапевт","x",0)))</f>
        <v>0</v>
      </c>
      <c r="AG310" s="184">
        <f>SUM(AB310:AF310)</f>
        <v>0</v>
      </c>
      <c r="AH310" s="773"/>
      <c r="AI310" s="176"/>
      <c r="AJ310" s="764"/>
      <c r="AK310" s="767"/>
      <c r="AL310" s="767"/>
      <c r="AM310" s="268" t="s">
        <v>175</v>
      </c>
      <c r="AN310" s="544">
        <f>IF(B305="Лікар загальної практики - сімейний лікар",G310*Законод!$J$10+'01_Доходи'!H310*Законод!$K$10+'01_Доходи'!I310*Законод!$L$10+'01_Доходи'!J310*Законод!$M$10+'01_Доходи'!K310*Законод!$N$10,IF(B305="Лікар-педіатр",G310*Законод!$J$10+'01_Доходи'!H310*Законод!$K$10,IF(B305="Лікар-терапевт",'01_Доходи'!I310*Законод!$L$10+'01_Доходи'!J310*Законод!$M$10+'01_Доходи'!K310*Законод!$N$10,0)))</f>
        <v>0</v>
      </c>
      <c r="AO310" s="544">
        <f>IF(B305="Лікар загальної практики - сімейний лікар",N310*Законод!$J$11+'01_Доходи'!O310*Законод!$K$11+'01_Доходи'!P310*Законод!$L$11+'01_Доходи'!Q310*Законод!$M$11+'01_Доходи'!R310*Законод!$N$11,IF(B305="Лікар-педіатр",N310*Законод!$J$11+'01_Доходи'!O310*Законод!$K$11,IF(B305="Лікар-терапевт",'01_Доходи'!P310*Законод!$L$11+'01_Доходи'!Q310*Законод!$M$11+'01_Доходи'!R310*Законод!$N$11,0)))</f>
        <v>0</v>
      </c>
      <c r="AP310" s="544">
        <f>IF(B305="Лікар загальної практики - сімейний лікар",U310*Законод!$J$12+'01_Доходи'!V310*Законод!$K$12+'01_Доходи'!W310*Законод!$L$12+'01_Доходи'!X310*Законод!$M$12+'01_Доходи'!Y310*Законод!$N$12,IF(B305="Лікар-педіатр",U310*Законод!$J$12+'01_Доходи'!V310*Законод!$K$12,IF(B305="Лікар-терапевт",'01_Доходи'!W310*Законод!$L$12+'01_Доходи'!X310*Законод!$M$12+'01_Доходи'!Y310*Законод!$N$12,0)))</f>
        <v>0</v>
      </c>
      <c r="AQ310" s="544">
        <f>IF(B305="Лікар загальної практики - сімейний лікар",AB310*Законод!$J$13+'01_Доходи'!AC310*Законод!$K$13+'01_Доходи'!AD310*Законод!$L$13+'01_Доходи'!AE310*Законод!$M$13+'01_Доходи'!AF310*Законод!$N$13,IF(B305="Лікар-педіатр",AB310*Законод!$J$13+'01_Доходи'!AC310*Законод!$K$13,IF(B305="Лікар-терапевт",'01_Доходи'!AD310*Законод!$L$13+'01_Доходи'!AE310*Законод!$M$13+'01_Доходи'!AF310*Законод!$N$13,0)))</f>
        <v>0</v>
      </c>
      <c r="AR310" s="185">
        <f>SUM(AN310:AQ310)</f>
        <v>0</v>
      </c>
    </row>
    <row r="311" spans="1:44" s="166" customFormat="1" ht="24.6" customHeight="1" x14ac:dyDescent="0.3">
      <c r="A311" s="172"/>
      <c r="B311" s="781"/>
      <c r="C311" s="784"/>
      <c r="D311" s="787"/>
      <c r="E311" s="790"/>
      <c r="F311" s="186" t="str">
        <f>IF(B305="Лікар-педіатр",Законод!$E$18,IF(B305="Лікар загальної практики - сімейний лікар",Законод!$E$22,IF(B305="Лікар-терапевт",Законод!$E$26,"х")))</f>
        <v>х</v>
      </c>
      <c r="G311" s="750" t="s">
        <v>157</v>
      </c>
      <c r="H311" s="751"/>
      <c r="I311" s="751"/>
      <c r="J311" s="751"/>
      <c r="K311" s="752"/>
      <c r="L311" s="171">
        <f>IF(B305="Лікар загальної практики - сімейний лікар",IF(L309&lt;Законод!$C$23,0,(IF(AND(L309&gt;=Законод!$E$23,L309&lt;=Законод!$E$24),L309-Законод!$C$23,IF('01_Доходи'!L309&gt;=Законод!$F$23,Законод!$E$25,0)))),IF(B305="Лікар-педіатр",IF(L309&lt;Законод!$C$19,0,(IF(AND(L309&gt;=Законод!$E$19,L309&lt;=Законод!$E$20),L309-Законод!$C$19,IF('01_Доходи'!L309&gt;=Законод!$F$19,Законод!$E$21,0)))),IF(B305="Лікар-терапевт",IF(L309&lt;Законод!$C$27,0,(IF(AND(L309&gt;=Законод!$E$27,L309&lt;=Законод!$E$28),L309-Законод!$C$27,IF('01_Доходи'!L309&gt;=Законод!$F$27,Законод!$E$29,0)))),0)))</f>
        <v>0</v>
      </c>
      <c r="M311" s="770"/>
      <c r="N311" s="750" t="s">
        <v>157</v>
      </c>
      <c r="O311" s="751"/>
      <c r="P311" s="751"/>
      <c r="Q311" s="751"/>
      <c r="R311" s="752"/>
      <c r="S311" s="171">
        <f>IF(B305="Лікар загальної практики - сімейний лікар",IF(S309&lt;Законод!$C$23,0,(IF(AND(S309&gt;=Законод!$E$23,S309&lt;=Законод!$E$24),S309-Законод!$C$23,IF('01_Доходи'!S309&gt;=Законод!$F$23,Законод!$E$25,0)))),IF(B305="Лікар-педіатр",IF(S309&lt;Законод!$C$19,0,(IF(AND(S309&gt;=Законод!$E$19,S309&lt;=Законод!$E$20),S309-Законод!$C$19,IF('01_Доходи'!S309&gt;=Законод!$F$19,Законод!$E$21,0)))),IF(B305="Лікар-терапевт",IF(S309&lt;Законод!$C$27,0,(IF(AND(S309&gt;=Законод!$E$27,S309&lt;=Законод!$E$28),S309-Законод!$C$27,IF('01_Доходи'!S309&gt;=Законод!$F$27,Законод!$E$29,0)))),0)))</f>
        <v>0</v>
      </c>
      <c r="T311" s="770"/>
      <c r="U311" s="750" t="s">
        <v>157</v>
      </c>
      <c r="V311" s="751"/>
      <c r="W311" s="751"/>
      <c r="X311" s="751"/>
      <c r="Y311" s="752"/>
      <c r="Z311" s="171">
        <f>IF(B305="Лікар загальної практики - сімейний лікар",IF(Z309&lt;Законод!$C$23,0,(IF(AND(Z309&gt;=Законод!$E$23,Z309&lt;=Законод!$E$24),Z309-Законод!$C$23,IF('01_Доходи'!Z309&gt;=Законод!$F$23,Законод!$E$25,0)))),IF(B305="Лікар-педіатр",IF(Z309&lt;Законод!$C$19,0,(IF(AND(Z309&gt;=Законод!$E$19,Z309&lt;=Законод!$E$20),Z309-Законод!$C$19,IF('01_Доходи'!Z309&gt;=Законод!$F$19,Законод!$E$21,0)))),IF(B305="Лікар-терапевт",IF(Z309&lt;Законод!$C$27,0,(IF(AND(Z309&gt;=Законод!$E$27,Z309&lt;=Законод!$E$28),Z309-Законод!$C$27,IF('01_Доходи'!Z309&gt;=Законод!$F$27,Законод!$E$29,0)))),0)))</f>
        <v>0</v>
      </c>
      <c r="AA311" s="770"/>
      <c r="AB311" s="750" t="s">
        <v>157</v>
      </c>
      <c r="AC311" s="751"/>
      <c r="AD311" s="751"/>
      <c r="AE311" s="751"/>
      <c r="AF311" s="752"/>
      <c r="AG311" s="171">
        <f>IF(B305="Лікар загальної практики - сімейний лікар",IF(S309&lt;Законод!$C$23,0,(IF(AND(AG309&gt;=Законод!$E$23,AG309&lt;=Законод!$E$24),AG309-Законод!$C$23,IF('01_Доходи'!AG309&gt;=Законод!$F$23,Законод!$E$25,0)))),IF(B305="Лікар-педіатр",IF(AG309&lt;Законод!$C$19,0,(IF(AND(AG309&gt;=Законод!$E$19,AG309&lt;=Законод!$E$20),AG309-Законод!$C$19,IF('01_Доходи'!AG309&gt;=Законод!$F$19,Законод!$E$21,0)))),IF(B305="Лікар-терапевт",IF(AG309&lt;Законод!$C$27,0,(IF(AND(AG309&gt;=Законод!$E$27,AG309&lt;=Законод!$E$28),AG309-Законод!$C$27,IF('01_Доходи'!AG309&gt;=Законод!$F$27,Законод!$E$29,0)))),0)))</f>
        <v>0</v>
      </c>
      <c r="AH311" s="773"/>
      <c r="AI311" s="176"/>
      <c r="AJ311" s="764"/>
      <c r="AK311" s="767"/>
      <c r="AL311" s="767"/>
      <c r="AM311" s="798" t="s">
        <v>176</v>
      </c>
      <c r="AN311" s="544">
        <f>IF(B305="Лікар загальної практики - сімейний лікар",L311*Законод!$E$30,IF(B305="Лікар-педіатр",L311*Законод!$E$30,IF(B305="Лікар-терапевт",L311*Законод!$E$30,0)))</f>
        <v>0</v>
      </c>
      <c r="AO311" s="544">
        <f>IF(B305="Лікар загальної практики - сімейний лікар",S311*Законод!$E$47,IF(B305="Лікар-педіатр",S311*Законод!$E$47,IF(B305="Лікар-терапевт",S311*Законод!$E$47,0)))</f>
        <v>0</v>
      </c>
      <c r="AP311" s="544">
        <f>IF(B305="Лікар загальної практики - сімейний лікар",Z311*Законод!$E$64,IF(B305="Лікар-педіатр",Z311*Законод!$E$64,IF(B305="Лікар-терапевт",Z311*Законод!$E$64,0)))</f>
        <v>0</v>
      </c>
      <c r="AQ311" s="544">
        <f>IF(B305="Лікар загальної практики - сімейний лікар",AG311*Законод!$E$81,IF(B305="Лікар-педіатр",AG311*Законод!$E$81,IF(B305="Лікар-терапевт",AG311*Законод!$E$81,0)))</f>
        <v>0</v>
      </c>
      <c r="AR311" s="185">
        <f>SUM(AN311:AQ311)</f>
        <v>0</v>
      </c>
    </row>
    <row r="312" spans="1:44" s="67" customFormat="1" ht="28.15" customHeight="1" x14ac:dyDescent="0.25">
      <c r="A312" s="172"/>
      <c r="B312" s="781"/>
      <c r="C312" s="784"/>
      <c r="D312" s="787"/>
      <c r="E312" s="790"/>
      <c r="F312" s="186" t="str">
        <f>IF(B305="Лікар-педіатр",Законод!$F$18,IF(B305="Лікар загальної практики - сімейний лікар",Законод!$F$22,IF(B305="Лікар-терапевт",Законод!$F$26,"х")))</f>
        <v>х</v>
      </c>
      <c r="G312" s="750" t="s">
        <v>157</v>
      </c>
      <c r="H312" s="751"/>
      <c r="I312" s="751"/>
      <c r="J312" s="751"/>
      <c r="K312" s="752"/>
      <c r="L312" s="171">
        <f>IF(B305="Лікар загальної практики - сімейний лікар",IF(L309&lt;Законод!$C$23,0,(IF(AND(L309&gt;=Законод!$F$23,L309&lt;=Законод!$F$24),L309-Законод!$E$24,IF('01_Доходи'!L309&gt;=Законод!$G$23,Законод!$F$25,0)))),IF(B305="Лікар-педіатр",IF(L309&lt;Законод!$C$19,0,(IF(AND(L309&gt;=Законод!$F$19,L309&lt;=Законод!$F$20),L309-Законод!$E$20,IF('01_Доходи'!L309&gt;=Законод!$G$19,Законод!$F$21,0)))),IF(B305="Лікар-терапевт",IF(L309&lt;Законод!$C$27,0,(IF(AND(L309&gt;=Законод!$F$27,L309&lt;=Законод!$F$28),L309-Законод!$E$28,IF('01_Доходи'!L309&gt;=Законод!$G$27,Законод!$F$29,0)))),0)))</f>
        <v>0</v>
      </c>
      <c r="M312" s="770"/>
      <c r="N312" s="750" t="s">
        <v>157</v>
      </c>
      <c r="O312" s="751"/>
      <c r="P312" s="751"/>
      <c r="Q312" s="751"/>
      <c r="R312" s="752"/>
      <c r="S312" s="171">
        <f>IF(B305="Лікар загальної практики - сімейний лікар",IF(S309&lt;Законод!$C$23,0,(IF(AND(S309&gt;=Законод!$F$23,S309&lt;=Законод!$F$24),S309-Законод!$E$24,IF('01_Доходи'!S309&gt;=Законод!$G$23,Законод!$F$25,0)))),IF(B305="Лікар-педіатр",IF(S309&lt;Законод!$C$19,0,(IF(AND(S309&gt;=Законод!$F$19,S309&lt;=Законод!$F$20),S309-Законод!$E$20,IF('01_Доходи'!S309&gt;=Законод!$G$19,Законод!$F$21,0)))),IF(B305="Лікар-терапевт",IF(S309&lt;Законод!$C$27,0,(IF(AND(S309&gt;=Законод!$F$27,S309&lt;=Законод!$F$28),S309-Законод!$E$28,IF('01_Доходи'!S309&gt;=Законод!$G$27,Законод!$F$29,0)))),0)))</f>
        <v>0</v>
      </c>
      <c r="T312" s="770"/>
      <c r="U312" s="750" t="s">
        <v>157</v>
      </c>
      <c r="V312" s="751"/>
      <c r="W312" s="751"/>
      <c r="X312" s="751"/>
      <c r="Y312" s="752"/>
      <c r="Z312" s="171">
        <f>IF(B305="Лікар загальної практики - сімейний лікар",IF(Z309&lt;Законод!$C$23,0,(IF(AND(Z309&gt;=Законод!$F$23,Z309&lt;=Законод!$F$24),Z309-Законод!$E$24,IF('01_Доходи'!Z309&gt;=Законод!$G$23,Законод!$F$25,0)))),IF(B305="Лікар-педіатр",IF(Z309&lt;Законод!$C$19,0,(IF(AND(Z309&gt;=Законод!$F$19,Z309&lt;=Законод!$F$20),Z309-Законод!$E$20,IF('01_Доходи'!Z309&gt;=Законод!$G$19,Законод!$F$21,0)))),IF(B305="Лікар-терапевт",IF(Z309&lt;Законод!$C$27,0,(IF(AND(Z309&gt;=Законод!$F$27,Z309&lt;=Законод!$F$28),Z309-Законод!$E$28,IF('01_Доходи'!Z309&gt;=Законод!$G$27,Законод!$F$29,0)))),0)))</f>
        <v>0</v>
      </c>
      <c r="AA312" s="770"/>
      <c r="AB312" s="750" t="s">
        <v>157</v>
      </c>
      <c r="AC312" s="751"/>
      <c r="AD312" s="751"/>
      <c r="AE312" s="751"/>
      <c r="AF312" s="752"/>
      <c r="AG312" s="171">
        <f>IF(B305="Лікар загальної практики - сімейний лікар",IF(AG309&lt;Законод!$C$23,0,(IF(AND(AG309&gt;=Законод!$F$23,AG309&lt;=Законод!$F$24),AG309-Законод!$E$24,IF('01_Доходи'!AG309&gt;=Законод!$G$23,Законод!$F$25,0)))),IF(B305="Лікар-педіатр",IF(AG309&lt;Законод!$C$19,0,(IF(AND(AG309&gt;=Законод!$F$19,AG309&lt;=Законод!$F$20),AG309-Законод!$E$20,IF('01_Доходи'!AG309&gt;=Законод!$G$19,Законод!$F$21,0)))),IF(B305="Лікар-терапевт",IF(AG309&lt;Законод!$C$27,0,(IF(AND(AG309&gt;=Законод!$F$27,AG309&lt;=Законод!$F$28),AG309-Законод!$E$28,IF('01_Доходи'!AG309&gt;=Законод!$G$27,Законод!$F$29,0)))),0)))</f>
        <v>0</v>
      </c>
      <c r="AH312" s="773"/>
      <c r="AI312" s="176"/>
      <c r="AJ312" s="764"/>
      <c r="AK312" s="767"/>
      <c r="AL312" s="767"/>
      <c r="AM312" s="799"/>
      <c r="AN312" s="544">
        <f>IF(B305="Лікар загальної практики - сімейний лікар",L312*Законод!$F$30,IF(B305="Лікар-педіатр",L312*Законод!$F$30,IF(B305="Лікар-терапевт",L312*Законод!$F$30,0)))</f>
        <v>0</v>
      </c>
      <c r="AO312" s="544">
        <f>IF(B305="Лікар загальної практики - сімейний лікар",S312*Законод!$F$47,IF(B305="Лікар-педіатр",S312*Законод!$F$47,IF(B305="Лікар-терапевт",S312*Законод!$F$47,0)))</f>
        <v>0</v>
      </c>
      <c r="AP312" s="544">
        <f>IF(B305="Лікар загальної практики - сімейний лікар",Z312*Законод!$F$64,IF(B305="Лікар-педіатр",Z312*Законод!$F$64,IF(B305="Лікар-терапевт",Z312*Законод!$F$64,0)))</f>
        <v>0</v>
      </c>
      <c r="AQ312" s="544">
        <f>IF(B305="Лікар загальної практики - сімейний лікар",AG312*Законод!$F$81,IF(B305="Лікар-педіатр",AG312*Законод!$F$81,IF(B305="Лікар-терапевт",AG312*Законод!$F$81,0)))</f>
        <v>0</v>
      </c>
      <c r="AR312" s="185">
        <f>SUM(AN312:AQ312)</f>
        <v>0</v>
      </c>
    </row>
    <row r="313" spans="1:44" s="67" customFormat="1" ht="31.15" customHeight="1" x14ac:dyDescent="0.25">
      <c r="A313" s="172"/>
      <c r="B313" s="781"/>
      <c r="C313" s="784"/>
      <c r="D313" s="787"/>
      <c r="E313" s="790"/>
      <c r="F313" s="186" t="str">
        <f>IF(B305="Лікар-педіатр",Законод!$G$18,IF(B305="Лікар загальної практики - сімейний лікар",Законод!$G$22,IF(B305="Лікар-терапевт",Законод!$G$26,"х")))</f>
        <v>х</v>
      </c>
      <c r="G313" s="750" t="s">
        <v>157</v>
      </c>
      <c r="H313" s="751"/>
      <c r="I313" s="751"/>
      <c r="J313" s="751"/>
      <c r="K313" s="752"/>
      <c r="L313" s="171">
        <f>IF(B305="Лікар загальної практики - сімейний лікар",IF(L309&lt;Законод!$C$23,0,(IF(AND(L309&gt;=Законод!$G$23,L309&lt;=Законод!$G$24),L309-Законод!$F$24,IF('01_Доходи'!L309&gt;=Законод!$H$23,Законод!$G$25,0)))),IF(B305="Лікар-педіатр",IF(L309&lt;Законод!$C$19,0,(IF(AND(L309&gt;=Законод!$G$19,L309&lt;=Законод!$G$20),L309-Законод!$F$20,IF('01_Доходи'!L309&gt;=Законод!$H$19,Законод!$G$21,0)))),IF(B305="Лікар-терапевт",IF(L309&lt;Законод!$C$27,0,(IF(AND(L309&gt;=Законод!$G$27,L309&lt;=Законод!$G$28),L309-Законод!$F$28,IF('01_Доходи'!L309&gt;=Законод!$H$27,Законод!$G$29,0)))),0)))</f>
        <v>0</v>
      </c>
      <c r="M313" s="770"/>
      <c r="N313" s="750" t="s">
        <v>157</v>
      </c>
      <c r="O313" s="751"/>
      <c r="P313" s="751"/>
      <c r="Q313" s="751"/>
      <c r="R313" s="752"/>
      <c r="S313" s="171">
        <f>IF(B305="Лікар загальної практики - сімейний лікар",IF(S309&lt;Законод!$C$23,0,(IF(AND(S309&gt;=Законод!$G$23,S309&lt;=Законод!$G$24),S309-Законод!$F$24,IF('01_Доходи'!S309&gt;=Законод!$H$23,Законод!$G$25,0)))),IF(B305="Лікар-педіатр",IF(S309&lt;Законод!$C$19,0,(IF(AND(S309&gt;=Законод!$G$19,S309&lt;=Законод!$G$20),S309-Законод!$F$20,IF('01_Доходи'!S309&gt;=Законод!$H$19,Законод!$G$21,0)))),IF(B305="Лікар-терапевт",IF(S309&lt;Законод!$C$27,0,(IF(AND(S309&gt;=Законод!$G$27,S309&lt;=Законод!$G$28),S309-Законод!$F$28,IF('01_Доходи'!S309&gt;=Законод!$H$27,Законод!$G$29,0)))),0)))</f>
        <v>0</v>
      </c>
      <c r="T313" s="770"/>
      <c r="U313" s="750" t="s">
        <v>157</v>
      </c>
      <c r="V313" s="751"/>
      <c r="W313" s="751"/>
      <c r="X313" s="751"/>
      <c r="Y313" s="752"/>
      <c r="Z313" s="171">
        <f>IF(B305="Лікар загальної практики - сімейний лікар",IF(Z309&lt;Законод!$C$23,0,(IF(AND(Z309&gt;=Законод!$G$23,Z309&lt;=Законод!$G$24),Z309-Законод!$F$24,IF('01_Доходи'!Z309&gt;=Законод!$H$23,Законод!$G$25,0)))),IF(B305="Лікар-педіатр",IF(Z309&lt;Законод!$C$19,0,(IF(AND(Z309&gt;=Законод!$G$19,Z309&lt;=Законод!$G$20),Z309-Законод!$F$20,IF('01_Доходи'!Z309&gt;=Законод!$H$19,Законод!$G$21,0)))),IF(B305="Лікар-терапевт",IF(Z309&lt;Законод!$C$27,0,(IF(AND(Z309&gt;=Законод!$G$27,Z309&lt;=Законод!$G$28),Z309-Законод!$F$28,IF('01_Доходи'!Z309&gt;=Законод!$H$27,Законод!$G$29,0)))),0)))</f>
        <v>0</v>
      </c>
      <c r="AA313" s="770"/>
      <c r="AB313" s="750" t="s">
        <v>157</v>
      </c>
      <c r="AC313" s="751"/>
      <c r="AD313" s="751"/>
      <c r="AE313" s="751"/>
      <c r="AF313" s="752"/>
      <c r="AG313" s="171">
        <f>IF(B305="Лікар загальної практики - сімейний лікар",IF(AG309&lt;Законод!$C$23,0,(IF(AND(AG309&gt;=Законод!$G$23,AG309&lt;=Законод!$G$24),AG309-Законод!$F$24,IF('01_Доходи'!AG309&gt;=Законод!$H$23,Законод!$G$25,0)))),IF(B305="Лікар-педіатр",IF(AG309&lt;Законод!$C$19,0,(IF(AND(AG309&gt;=Законод!$G$19,AG309&lt;=Законод!$G$20),AG309-Законод!$F$20,IF('01_Доходи'!AG309&gt;=Законод!$H$19,Законод!$G$21,0)))),IF(B305="Лікар-терапевт",IF(AG309&lt;Законод!$C$27,0,(IF(AND(AG309&gt;=Законод!$G$27,AG309&lt;=Законод!$G$28),AG309-Законод!$F$28,IF('01_Доходи'!AG309&gt;=Законод!$H$27,Законод!$G$29,0)))),0)))</f>
        <v>0</v>
      </c>
      <c r="AH313" s="773"/>
      <c r="AI313" s="176"/>
      <c r="AJ313" s="764"/>
      <c r="AK313" s="767"/>
      <c r="AL313" s="767"/>
      <c r="AM313" s="799"/>
      <c r="AN313" s="544">
        <f>IF(B305="Лікар загальної практики - сімейний лікар",L313*Законод!$G$39,IF(B305="Лікар-педіатр",L313*Законод!$G$30,IF(B305="Лікар-терапевт",L313*Законод!$G$30,0)))</f>
        <v>0</v>
      </c>
      <c r="AO313" s="544">
        <f>IF(B305="Лікар загальної практики - сімейний лікар",S313*Законод!$G$47,IF(B305="Лікар-педіатр",S313*Законод!$G$47,IF(B305="Лікар-терапевт",S313*Законод!$G$47,0)))</f>
        <v>0</v>
      </c>
      <c r="AP313" s="544">
        <f>IF(B305="Лікар загальної практики - сімейний лікар",Z313*Законод!$G$64,IF(B305="Лікар-педіатр",Z313*Законод!$G$64,IF(B305="Лікар-терапевт",Z313*Законод!$G$64,0)))</f>
        <v>0</v>
      </c>
      <c r="AQ313" s="544">
        <f>IF(B305="Лікар загальної практики - сімейний лікар",AG313*Законод!$G$81,IF(B305="Лікар-педіатр",AG313*Законод!$G$81,IF(B305="Лікар-терапевт",AG313*Законод!$G$81,0)))</f>
        <v>0</v>
      </c>
      <c r="AR313" s="185">
        <f t="shared" ref="AR313" si="42">SUM(AN313:AQ313)</f>
        <v>0</v>
      </c>
    </row>
    <row r="314" spans="1:44" s="103" customFormat="1" ht="31.9" customHeight="1" x14ac:dyDescent="0.25">
      <c r="A314" s="172"/>
      <c r="B314" s="781"/>
      <c r="C314" s="784"/>
      <c r="D314" s="787"/>
      <c r="E314" s="790"/>
      <c r="F314" s="186" t="str">
        <f>IF(B305="Лікар-педіатр",Законод!$H$18,IF(B305="Лікар загальної практики - сімейний лікар",Законод!$H$22,IF(B305="Лікар-терапевт",Законод!$H$26,"х")))</f>
        <v>х</v>
      </c>
      <c r="G314" s="750" t="s">
        <v>157</v>
      </c>
      <c r="H314" s="751"/>
      <c r="I314" s="751"/>
      <c r="J314" s="751"/>
      <c r="K314" s="752"/>
      <c r="L314" s="171">
        <f>IF(B305="Лікар загальної практики - сімейний лікар",IF(L309&lt;Законод!$C$23,0,(IF(AND(L309&gt;=Законод!$H$23,L309&lt;=Законод!$H$24),L309-Законод!$G$24,IF('01_Доходи'!L309&gt;=Законод!$I$23,Законод!$H$25,0)))),IF(B305="Лікар-педіатр",IF(L309&lt;Законод!$C$19,0,(IF(AND(L309&gt;=Законод!$H$19,L309&lt;=Законод!$H$20),L309-Законод!$G$20,IF('01_Доходи'!L309&gt;=Законод!$I$19,Законод!$H$21,0)))),IF(B305="Лікар-терапевт",IF(L309&lt;Законод!$C$27,0,(IF(AND(L309&gt;=Законод!$H$27,L309&lt;=Законод!$H$28),L309-Законод!$G$28,IF(L309&gt;=Законод!$I$27,Законод!$H$29,0)))),0)))</f>
        <v>0</v>
      </c>
      <c r="M314" s="770"/>
      <c r="N314" s="750" t="s">
        <v>157</v>
      </c>
      <c r="O314" s="751"/>
      <c r="P314" s="751"/>
      <c r="Q314" s="751"/>
      <c r="R314" s="752"/>
      <c r="S314" s="171">
        <f>IF(B305="Лікар загальної практики - сімейний лікар",IF(S309&lt;Законод!$C$23,0,(IF(AND(S309&gt;=Законод!$H$23,S309&lt;=Законод!$H$24),S309-Законод!$G$24,IF('01_Доходи'!S309&gt;=Законод!$I$23,Законод!$H$25,0)))),IF(B305="Лікар-педіатр",IF(S309&lt;Законод!$C$19,0,(IF(AND(S309&gt;=Законод!$H$19,S309&lt;=Законод!$H$20),S309-Законод!$G$20,IF('01_Доходи'!S309&gt;=Законод!$I$19,Законод!$H$21,0)))),IF(B305="Лікар-терапевт",IF(S309&lt;Законод!$C$27,0,(IF(AND(S309&gt;=Законод!$H$27,S309&lt;=Законод!$H$28),S309-Законод!$G$28,IF(S309&gt;=Законод!$I$27,Законод!$H$29,0)))),0)))</f>
        <v>0</v>
      </c>
      <c r="T314" s="770"/>
      <c r="U314" s="750" t="s">
        <v>157</v>
      </c>
      <c r="V314" s="751"/>
      <c r="W314" s="751"/>
      <c r="X314" s="751"/>
      <c r="Y314" s="752"/>
      <c r="Z314" s="171">
        <f>IF(B305="Лікар загальної практики - сімейний лікар",IF(Z309&lt;Законод!$C$23,0,(IF(AND(Z309&gt;=Законод!$H$23,Z309&lt;=Законод!$H$24),Z309-Законод!$G$24,IF('01_Доходи'!Z309&gt;=Законод!$I$23,Законод!$H$25,0)))),IF(B305="Лікар-педіатр",IF(Z309&lt;Законод!$C$19,0,(IF(AND(Z309&gt;=Законод!$H$19,Z309&lt;=Законод!$H$20),Z309-Законод!$G$20,IF('01_Доходи'!Z309&gt;=Законод!$I$19,Законод!$H$21,0)))),IF(B305="Лікар-терапевт",IF(Z309&lt;Законод!$C$27,0,(IF(AND(Z309&gt;=Законод!$H$27,Z309&lt;=Законод!$H$28),Z309-Законод!$G$28,IF(Z309&gt;=Законод!$I$27,Законод!$H$29,0)))),0)))</f>
        <v>0</v>
      </c>
      <c r="AA314" s="770"/>
      <c r="AB314" s="750" t="s">
        <v>157</v>
      </c>
      <c r="AC314" s="751"/>
      <c r="AD314" s="751"/>
      <c r="AE314" s="751"/>
      <c r="AF314" s="752"/>
      <c r="AG314" s="171">
        <f>IF(B305="Лікар загальної практики - сімейний лікар",IF(AG309&lt;Законод!$C$23,0,(IF(AND(AG309&gt;=Законод!$H$23,AG309&lt;=Законод!$H$24),AG309-Законод!$G$24,IF('01_Доходи'!AG309&gt;=Законод!$I$23,Законод!$H$25,0)))),IF(B305="Лікар-педіатр",IF(AG309&lt;Законод!$C$19,0,(IF(AND(AG309&gt;=Законод!$H$19,AG309&lt;=Законод!$H$20),AG309-Законод!$G$20,IF('01_Доходи'!AG309&gt;=Законод!$I$19,Законод!$H$21,0)))),IF(B305="Лікар-терапевт",IF(AG309&lt;Законод!$C$27,0,(IF(AND(AG309&gt;=Законод!$H$27,AG309&lt;=Законод!$H$28),AG309-Законод!$G$28,IF(AG309&gt;=Законод!$I$27,Законод!$H$29,0)))),0)))</f>
        <v>0</v>
      </c>
      <c r="AH314" s="773"/>
      <c r="AI314" s="176"/>
      <c r="AJ314" s="764"/>
      <c r="AK314" s="767"/>
      <c r="AL314" s="767"/>
      <c r="AM314" s="799"/>
      <c r="AN314" s="544">
        <f>IF(B305="Лікар загальної практики - сімейний лікар",L314*Законод!$H$30,IF(B305="Лікар-педіатр",L314*Законод!$H$30,IF(B305="Лікар-терапевт",L314*Законод!$H$30,0)))</f>
        <v>0</v>
      </c>
      <c r="AO314" s="544">
        <f>IF(B305="Лікар загальної практики - сімейний лікар",S314*Законод!$H$47,IF(B305="Лікар-педіатр",S314*Законод!$H$47,IF(B305="Лікар-терапевт",S314*Законод!$H$47,0)))</f>
        <v>0</v>
      </c>
      <c r="AP314" s="544">
        <f>IF(B305="Лікар загальної практики - сімейний лікар",Z314*Законод!$H$64,IF(B305="Лікар-педіатр",Z314*Законод!$H$64,IF(B305="Лікар-терапевт",Z314*Законод!$H$64,0)))</f>
        <v>0</v>
      </c>
      <c r="AQ314" s="544">
        <f>IF(B305="Лікар загальної практики - сімейний лікар",AG314*Законод!$H$81,IF(B305="Лікар-педіатр",AG314*Законод!$H$81,IF(B305="Лікар-терапевт",AG314*Законод!$H$81,0)))</f>
        <v>0</v>
      </c>
      <c r="AR314" s="185">
        <f>SUM(AN314:AQ314)</f>
        <v>0</v>
      </c>
    </row>
    <row r="315" spans="1:44" s="67" customFormat="1" ht="45" customHeight="1" x14ac:dyDescent="0.25">
      <c r="A315" s="172"/>
      <c r="B315" s="781"/>
      <c r="C315" s="784"/>
      <c r="D315" s="787"/>
      <c r="E315" s="790"/>
      <c r="F315" s="186" t="str">
        <f>IF(B305="Лікар-педіатр",Законод!$I$18,IF(B305="Лікар загальної практики - сімейний лікар",Законод!$I$22,IF(B305="Лікар-терапевт",Законод!$I$26,"х")))</f>
        <v>х</v>
      </c>
      <c r="G315" s="750" t="s">
        <v>157</v>
      </c>
      <c r="H315" s="751"/>
      <c r="I315" s="751"/>
      <c r="J315" s="751"/>
      <c r="K315" s="752"/>
      <c r="L315" s="171">
        <f>IF(B305="Лікар загальної практики - сімейний лікар",IF(L309&lt;Законод!$C$23,0,(IF(AND(L309&gt;=Законод!$I$23,L309&lt;=Законод!$I$24),L309-Законод!$H$24,IF('01_Доходи'!L309&gt;=Законод!$I$23,Законод!$I$25,0)))),IF(B305="Лікар-педіатр",IF(L309&lt;Законод!$C$19,0,(IF(AND(L309&gt;=Законод!$I$19,L309&lt;=Законод!$I$20),L309-Законод!$H$20,IF('01_Доходи'!L309&gt;=Законод!$I$19,Законод!$H$21,0)))),IF(B305="Лікар-терапевт",IF(L309&lt;Законод!$C$27,0,(IF(AND(L309&gt;=Законод!$I$27,L309&lt;=Законод!$I$28),L309-Законод!$H$28,IF('01_Доходи'!L309&gt;=Законод!$I$27,Законод!$H$29,0)))),0)))</f>
        <v>0</v>
      </c>
      <c r="M315" s="770"/>
      <c r="N315" s="750" t="s">
        <v>157</v>
      </c>
      <c r="O315" s="751"/>
      <c r="P315" s="751"/>
      <c r="Q315" s="751"/>
      <c r="R315" s="752"/>
      <c r="S315" s="171">
        <f>IF(B305="Лікар загальної практики - сімейний лікар",IF(S309&lt;Законод!$C$23,0,(IF(AND(S309&gt;=Законод!$I$23,S309&lt;=Законод!$I$24),S309-Законод!$H$24,IF('01_Доходи'!S309&gt;=Законод!$I$23,Законод!$I$25,0)))),IF(B305="Лікар-педіатр",IF(S309&lt;Законод!$C$19,0,(IF(AND(S309&gt;=Законод!$I$19,S309&lt;=Законод!$I$20),S309-Законод!$H$20,IF('01_Доходи'!S309&gt;=Законод!$I$19,Законод!$H$21,0)))),IF(B305="Лікар-терапевт",IF(S309&lt;Законод!$C$27,0,(IF(AND(S309&gt;=Законод!$I$27,S309&lt;=Законод!$I$28),S309-Законод!$H$28,IF('01_Доходи'!S309&gt;=Законод!$I$27,Законод!$H$29,0)))),0)))</f>
        <v>0</v>
      </c>
      <c r="T315" s="770"/>
      <c r="U315" s="750" t="s">
        <v>157</v>
      </c>
      <c r="V315" s="751"/>
      <c r="W315" s="751"/>
      <c r="X315" s="751"/>
      <c r="Y315" s="752"/>
      <c r="Z315" s="171">
        <f>IF(B305="Лікар загальної практики - сімейний лікар",IF(Z309&lt;Законод!$C$23,0,(IF(AND(Z309&gt;=Законод!$I$23,Z309&lt;=Законод!$I$24),Z309-Законод!$H$24,IF('01_Доходи'!Z309&gt;=Законод!$I$23,Законод!$I$25,0)))),IF(B305="Лікар-педіатр",IF(Z309&lt;Законод!$C$19,0,(IF(AND(Z309&gt;=Законод!$I$19,Z309&lt;=Законод!$I$20),Z309-Законод!$H$20,IF('01_Доходи'!Z309&gt;=Законод!$I$19,Законод!$H$21,0)))),IF(B305="Лікар-терапевт",IF(Z309&lt;Законод!$C$27,0,(IF(AND(Z309&gt;=Законод!$I$27,Z309&lt;=Законод!$I$28),Z309-Законод!$H$28,IF('01_Доходи'!Z309&gt;=Законод!$I$27,Законод!$H$29,0)))),0)))</f>
        <v>0</v>
      </c>
      <c r="AA315" s="770"/>
      <c r="AB315" s="750" t="s">
        <v>157</v>
      </c>
      <c r="AC315" s="751"/>
      <c r="AD315" s="751"/>
      <c r="AE315" s="751"/>
      <c r="AF315" s="752"/>
      <c r="AG315" s="171">
        <f>IF(B305="Лікар загальної практики - сімейний лікар",IF(AG309&lt;Законод!$C$23,0,(IF(AND(AG309&gt;=Законод!$I$23,AG309&lt;=Законод!$I$24),AG309-Законод!$H$24,IF('01_Доходи'!AG309&gt;=Законод!$I$23,Законод!$I$25,0)))),IF(B305="Лікар-педіатр",IF(AG309&lt;Законод!$C$19,0,(IF(AND(AG309&gt;=Законод!$I$19,AG309&lt;=Законод!$I$20),AG309-Законод!$H$20,IF('01_Доходи'!AG309&gt;=Законод!$I$19,Законод!$H$21,0)))),IF(B305="Лікар-терапевт",IF(AG309&lt;Законод!$C$27,0,(IF(AND(AG309&gt;=Законод!$I$27,AG309&lt;=Законод!$I$28),AG309-Законод!$H$28,IF('01_Доходи'!AG309&gt;=Законод!$I$27,Законод!$H$29,0)))),0)))</f>
        <v>0</v>
      </c>
      <c r="AH315" s="773"/>
      <c r="AI315" s="176"/>
      <c r="AJ315" s="764"/>
      <c r="AK315" s="767"/>
      <c r="AL315" s="767"/>
      <c r="AM315" s="799"/>
      <c r="AN315" s="544">
        <f>IF(B305="Лікар загальної практики - сімейний лікар",L315*Законод!$I$30,IF(B305="Лікар-педіатр",L315*Законод!$I$30,IF(B305="Лікар-терапевт",L315*Законод!$I$30,0)))</f>
        <v>0</v>
      </c>
      <c r="AO315" s="544">
        <f>IF(B305="Лікар загальної практики - сімейний лікар",S315*Законод!$I$47,IF(B305="Лікар-педіатр",S315*Законод!$I$47,IF(B305="Лікар-терапевт",S315*Законод!$I$47,0)))</f>
        <v>0</v>
      </c>
      <c r="AP315" s="544">
        <f>IF(B305="Лікар загальної практики - сімейний лікар",Z315*Законод!$I$64,IF(B305="Лікар-педіатр",Z315*Законод!$I$64,IF(B305="Лікар-терапевт",Z315*Законод!$I$64,0)))</f>
        <v>0</v>
      </c>
      <c r="AQ315" s="544">
        <f>IF(B305="Лікар загальної практики - сімейний лікар",AG315*Законод!$I$81,IF(B305="Лікар-педіатр",AG315*Законод!$I$81,IF(B305="Лікар-терапевт",AG315*Законод!$I$81,0)))</f>
        <v>0</v>
      </c>
      <c r="AR315" s="185">
        <f>SUM(AN315:AQ315)</f>
        <v>0</v>
      </c>
    </row>
    <row r="316" spans="1:44" s="67" customFormat="1" ht="21" customHeight="1" thickBot="1" x14ac:dyDescent="0.3">
      <c r="A316" s="187"/>
      <c r="B316" s="782"/>
      <c r="C316" s="785"/>
      <c r="D316" s="788"/>
      <c r="E316" s="791"/>
      <c r="F316" s="660" t="str">
        <f>IF(B305="Лікар-педіатр",Законод!$J$18,IF(B305="Лікар загальної практики - сімейний лікар",Законод!$J$22,IF(B305="Лікар-терапевт",Законод!$J$22,"х")))</f>
        <v>х</v>
      </c>
      <c r="G316" s="747" t="s">
        <v>157</v>
      </c>
      <c r="H316" s="748"/>
      <c r="I316" s="748"/>
      <c r="J316" s="748"/>
      <c r="K316" s="749"/>
      <c r="L316" s="171">
        <f>IF(B305="Лікар загальної практики - сімейний лікар",IF(L309&gt;=Законод!$J$23,'01_Доходи'!L309-('01_Доходи'!L310+'01_Доходи'!L311+'01_Доходи'!L312+'01_Доходи'!L313+'01_Доходи'!L314+'01_Доходи'!L315),0),IF(B305="Лікар-педіатр",IF(L309&gt;=Законод!$J$19,'01_Доходи'!L309-('01_Доходи'!L310+'01_Доходи'!L311+'01_Доходи'!L312+'01_Доходи'!L313+'01_Доходи'!L314+'01_Доходи'!L315),0),IF(B305="Лікар-терапевт",IF('01_Доходи'!L309&gt;=Законод!$J$27,L309-Законод!$I$28,0),0)))</f>
        <v>0</v>
      </c>
      <c r="M316" s="771"/>
      <c r="N316" s="747" t="s">
        <v>157</v>
      </c>
      <c r="O316" s="748"/>
      <c r="P316" s="748"/>
      <c r="Q316" s="748"/>
      <c r="R316" s="749"/>
      <c r="S316" s="171">
        <f>IF(B305="Лікар загальної практики - сімейний лікар",IF(S309&gt;=Законод!$J$23,'01_Доходи'!S309-('01_Доходи'!S310+'01_Доходи'!S311+'01_Доходи'!S312+'01_Доходи'!S313+'01_Доходи'!S314+'01_Доходи'!S315),0),IF(B305="Лікар-педіатр",IF(S309&gt;=Законод!$J$19,'01_Доходи'!S309-('01_Доходи'!S310+'01_Доходи'!S311+'01_Доходи'!S312+'01_Доходи'!S313+'01_Доходи'!S314+'01_Доходи'!S315),0),IF(B305="Лікар-терапевт",IF('01_Доходи'!S309&gt;=Законод!$J$27,S309-Законод!$I$28,0),0)))</f>
        <v>0</v>
      </c>
      <c r="T316" s="771"/>
      <c r="U316" s="747" t="s">
        <v>157</v>
      </c>
      <c r="V316" s="748"/>
      <c r="W316" s="748"/>
      <c r="X316" s="748"/>
      <c r="Y316" s="749"/>
      <c r="Z316" s="171">
        <f>IF(B305="Лікар загальної практики - сімейний лікар",IF(Z309&gt;=Законод!$J$23,'01_Доходи'!Z309-('01_Доходи'!Z310+'01_Доходи'!Z311+'01_Доходи'!Z312+'01_Доходи'!Z313+'01_Доходи'!Z314+'01_Доходи'!Z315),0),IF(B305="Лікар-педіатр",IF(Z309&gt;=Законод!$J$19,'01_Доходи'!Z309-('01_Доходи'!Z310+'01_Доходи'!Z311+'01_Доходи'!Z312+'01_Доходи'!Z313+'01_Доходи'!Z314+'01_Доходи'!Z315),0),IF(B305="Лікар-терапевт",IF('01_Доходи'!Z309&gt;=Законод!$J$27,Z309-Законод!$I$28,0),0)))</f>
        <v>0</v>
      </c>
      <c r="AA316" s="771"/>
      <c r="AB316" s="747" t="s">
        <v>157</v>
      </c>
      <c r="AC316" s="748"/>
      <c r="AD316" s="748"/>
      <c r="AE316" s="748"/>
      <c r="AF316" s="749"/>
      <c r="AG316" s="171">
        <f>IF(B305="Лікар загальної практики - сімейний лікар",IF(AG309&gt;=Законод!$J$23,'01_Доходи'!AG309-('01_Доходи'!AG310+'01_Доходи'!AG311+'01_Доходи'!AG312+'01_Доходи'!AG313+'01_Доходи'!AG314+'01_Доходи'!AG315),0),IF(B305="Лікар-педіатр",IF(AG309&gt;=Законод!$J$19,'01_Доходи'!AG309-('01_Доходи'!AG310+'01_Доходи'!AG311+'01_Доходи'!AG312+'01_Доходи'!AG313+'01_Доходи'!AG314+'01_Доходи'!AG315),0),IF(B305="Лікар-терапевт",IF('01_Доходи'!AG309&gt;=Законод!$J$27,AG309-Законод!$I$28,0),0)))</f>
        <v>0</v>
      </c>
      <c r="AH316" s="774"/>
      <c r="AI316" s="188"/>
      <c r="AJ316" s="765"/>
      <c r="AK316" s="768"/>
      <c r="AL316" s="768"/>
      <c r="AM316" s="800"/>
      <c r="AN316" s="661">
        <f>IF(B305="Лікар загальної практики - сімейний лікар",L316*Законод!$J$30,IF(B305="Лікар-педіатр",L316*Законод!$J$30,IF(B305="Лікар-терапевт",L316*Законод!$J$30,0)))</f>
        <v>0</v>
      </c>
      <c r="AO316" s="661">
        <f>IF(B305="Лікар загальної практики - сімейний лікар",S316*Законод!$J$47,IF(B305="Лікар-педіатр",S316*Законод!$J$47,IF(B305="Лікар-терапевт",S316*Законод!$J$47,0)))</f>
        <v>0</v>
      </c>
      <c r="AP316" s="661">
        <f>IF(B305="Лікар загальної практики - сімейний лікар",S316*Законод!$J$64,IF(B305="Лікар-педіатр",S316*Законод!$J$64,IF(B305="Лікар-терапевт",S316*Законод!$J$64,0)))</f>
        <v>0</v>
      </c>
      <c r="AQ316" s="661">
        <f>IF(B305="Лікар загальної практики - сімейний лікар",AG316*Законод!$J$81,IF(B305="Лікар-педіатр",AG316*Законод!$J$81,IF(B305="Лікар-терапевт",AG316*Законод!$J$81,0)))</f>
        <v>0</v>
      </c>
      <c r="AR316" s="662">
        <f t="shared" ref="AR316" si="43">SUM(AN316:AQ316)</f>
        <v>0</v>
      </c>
    </row>
    <row r="317" spans="1:44" s="67" customFormat="1" ht="31.9" customHeight="1" thickBot="1" x14ac:dyDescent="0.3">
      <c r="A317" s="206"/>
      <c r="B317" s="207"/>
      <c r="C317" s="207"/>
      <c r="D317" s="207"/>
      <c r="E317" s="207"/>
      <c r="F317" s="208"/>
      <c r="G317" s="209"/>
      <c r="H317" s="209"/>
      <c r="I317" s="210"/>
      <c r="J317" s="210"/>
      <c r="K317" s="210"/>
      <c r="L317" s="211"/>
      <c r="M317" s="210"/>
      <c r="N317" s="210"/>
      <c r="O317" s="210"/>
      <c r="P317" s="210"/>
      <c r="Q317" s="210"/>
      <c r="R317" s="210"/>
      <c r="S317" s="211"/>
      <c r="T317" s="210"/>
      <c r="U317" s="210"/>
      <c r="V317" s="210"/>
      <c r="W317" s="210"/>
      <c r="X317" s="210"/>
      <c r="Y317" s="210"/>
      <c r="Z317" s="211"/>
      <c r="AA317" s="210"/>
      <c r="AB317" s="210"/>
      <c r="AC317" s="210"/>
      <c r="AD317" s="210"/>
      <c r="AE317" s="210"/>
      <c r="AF317" s="210"/>
      <c r="AG317" s="211"/>
      <c r="AH317" s="210"/>
      <c r="AI317" s="210"/>
      <c r="AJ317" s="210"/>
      <c r="AK317" s="210"/>
      <c r="AL317" s="210"/>
      <c r="AM317" s="212"/>
      <c r="AN317" s="210"/>
      <c r="AO317" s="210"/>
      <c r="AP317" s="210"/>
      <c r="AQ317" s="210"/>
      <c r="AR317" s="213"/>
    </row>
    <row r="318" spans="1:44" s="67" customFormat="1" ht="31.9" customHeight="1" x14ac:dyDescent="0.25">
      <c r="A318" s="169">
        <f>A305+1</f>
        <v>23</v>
      </c>
      <c r="B318" s="780"/>
      <c r="C318" s="783"/>
      <c r="D318" s="786"/>
      <c r="E318" s="789"/>
      <c r="F318" s="170" t="s">
        <v>431</v>
      </c>
      <c r="G318" s="171">
        <f>IFERROR(IF(B318="Лікар-педіатр",G320/L320*L318,IF(B318="Лікар-терапевт","х",IF(B318="Лікар загальної практики - сімейний лікар",G320/L320*L318,0))),0)</f>
        <v>0</v>
      </c>
      <c r="H318" s="171">
        <f>IFERROR(IF(B318="Лікар-педіатр",H320/L320*L318,IF(B318="Лікар-терапевт","х",IF(B318="Лікар загальної практики - сімейний лікар",H320/L320*L318,0))),0)</f>
        <v>0</v>
      </c>
      <c r="I318" s="171">
        <f>IFERROR(IF(B318="Лікар-педіатр","x",IF(B318="Лікар-терапевт",I320/L320*L318,IF(B318="Лікар загальної практики - сімейний лікар",I320/L320*L318,0))),0)</f>
        <v>0</v>
      </c>
      <c r="J318" s="171">
        <f>IFERROR(IF(B318="Лікар-педіатр","x",IF(B318="Лікар-терапевт",J320/L320*L318,IF(B318="Лікар загальної практики - сімейний лікар",J320/L320*L318,0))),0)</f>
        <v>0</v>
      </c>
      <c r="K318" s="171">
        <f>IFERROR(IF(B318="Лікар-педіатр","x",IF(B318="Лікар-терапевт",K321*L318,IF(B318="Лікар загальної практики - сімейний лікар",K321*L318,0))),0)</f>
        <v>0</v>
      </c>
      <c r="L318" s="472"/>
      <c r="M318" s="769"/>
      <c r="N318" s="171">
        <f>IFERROR(IF(B318="Лікар-педіатр",N320/S320*S318,IF(B318="Лікар-терапевт","х",IF(B318="Лікар загальної практики - сімейний лікар",N320/S320*S318,0))),0)</f>
        <v>0</v>
      </c>
      <c r="O318" s="171">
        <f>IFERROR(IF(B318="Лікар-педіатр",O320/S320*S318,IF(B318="Лікар-терапевт","х",IF(B318="Лікар загальної практики - сімейний лікар",O320/S320*S318,0))),0)</f>
        <v>0</v>
      </c>
      <c r="P318" s="171">
        <f>IFERROR(IF(B318="Лікар-педіатр","x",IF(B318="Лікар-терапевт",P320/S320*S318,IF(B318="Лікар загальної практики - сімейний лікар",P320/S320*S318,0))),0)</f>
        <v>0</v>
      </c>
      <c r="Q318" s="171">
        <f>IFERROR(IF(B318="Лікар-педіатр","x",IF(B318="Лікар-терапевт",Q320/S320*S318,IF(B318="Лікар загальної практики - сімейний лікар",Q320/S320*S318,0))),0)</f>
        <v>0</v>
      </c>
      <c r="R318" s="171">
        <f>IFERROR(IF(B318="Лікар-педіатр","x",IF(B318="Лікар-терапевт",R321*S318,IF(B318="Лікар загальної практики - сімейний лікар",R321*S318,0))),0)</f>
        <v>0</v>
      </c>
      <c r="S318" s="472"/>
      <c r="T318" s="769"/>
      <c r="U318" s="171">
        <f>IFERROR(IF(B318="Лікар-педіатр",U320/Z320*Z318,IF(B318="Лікар-терапевт","х",IF(B318="Лікар загальної практики - сімейний лікар",U320/Z320*Z318,0))),0)</f>
        <v>0</v>
      </c>
      <c r="V318" s="171">
        <f>IFERROR(IF(B318="Лікар-педіатр",V320/Z320*Z318,IF(B318="Лікар-терапевт","х",IF(B318="Лікар загальної практики - сімейний лікар",V320/Z320*Z318,0))),0)</f>
        <v>0</v>
      </c>
      <c r="W318" s="171">
        <f>IFERROR(IF(B318="Лікар-педіатр","x",IF(B318="Лікар-терапевт",W320/Z320*Z318,IF(B318="Лікар загальної практики - сімейний лікар",W320/Z320*Z318,0))),0)</f>
        <v>0</v>
      </c>
      <c r="X318" s="171">
        <f>IFERROR(IF(B318="Лікар-педіатр","x",IF(B318="Лікар-терапевт",X320/Z320*Z318,IF(B318="Лікар загальної практики - сімейний лікар",X320/Z320*Z318,0))),0)</f>
        <v>0</v>
      </c>
      <c r="Y318" s="171">
        <f>IFERROR(IF(B318="Лікар-педіатр","x",IF(B318="Лікар-терапевт",Y321*Z318,IF(B318="Лікар загальної практики - сімейний лікар",Y321*Z318,0))),0)</f>
        <v>0</v>
      </c>
      <c r="Z318" s="472"/>
      <c r="AA318" s="769"/>
      <c r="AB318" s="171">
        <f>IFERROR(IF(B318="Лікар-педіатр",AB320/AG320*AG318,IF(B318="Лікар-терапевт","х",IF(B318="Лікар загальної практики - сімейний лікар",AB320/AG320*AG318,0))),0)</f>
        <v>0</v>
      </c>
      <c r="AC318" s="171">
        <f>IFERROR(IF(B318="Лікар-педіатр",AC320/AG320*AG318,IF(B318="Лікар-терапевт","х",IF(B318="Лікар загальної практики - сімейний лікар",AC320/AG320*AG318,0))),0)</f>
        <v>0</v>
      </c>
      <c r="AD318" s="171">
        <f>IFERROR(IF(B318="Лікар-педіатр","x",IF(B318="Лікар-терапевт",AD320/AG320*AG318,IF(B318="Лікар загальної практики - сімейний лікар",AD320/AG320*AG318,0))),0)</f>
        <v>0</v>
      </c>
      <c r="AE318" s="171">
        <f>IFERROR(IF(B318="Лікар-педіатр","x",IF(B318="Лікар-терапевт",AE320/AG320*AG318,IF(B318="Лікар загальної практики - сімейний лікар",AE320/AG320*AG318,0))),0)</f>
        <v>0</v>
      </c>
      <c r="AF318" s="171">
        <f>IFERROR(IF(B318="Лікар-педіатр","x",IF(B318="Лікар-терапевт",AF321*AG318,IF(B318="Лікар загальної практики - сімейний лікар",AF321*AG318,0))),0)</f>
        <v>0</v>
      </c>
      <c r="AG318" s="472"/>
      <c r="AH318" s="772"/>
      <c r="AI318" s="461">
        <f>A318</f>
        <v>23</v>
      </c>
      <c r="AJ318" s="763">
        <f>B318</f>
        <v>0</v>
      </c>
      <c r="AK318" s="766">
        <f>C318</f>
        <v>0</v>
      </c>
      <c r="AL318" s="766">
        <f>D318</f>
        <v>0</v>
      </c>
      <c r="AM318" s="753" t="s">
        <v>566</v>
      </c>
      <c r="AN318" s="792">
        <f>SUM(AN323:AN329)</f>
        <v>0</v>
      </c>
      <c r="AO318" s="792">
        <f>SUM(AO323:AO329)</f>
        <v>0</v>
      </c>
      <c r="AP318" s="792">
        <f>SUM(AP323:AP329)</f>
        <v>0</v>
      </c>
      <c r="AQ318" s="792">
        <f>SUM(AQ323:AQ329)</f>
        <v>0</v>
      </c>
      <c r="AR318" s="795">
        <f>SUM(AN318:AQ322)</f>
        <v>0</v>
      </c>
    </row>
    <row r="319" spans="1:44" s="210" customFormat="1" ht="23.45" customHeight="1" x14ac:dyDescent="0.25">
      <c r="A319" s="172"/>
      <c r="B319" s="781"/>
      <c r="C319" s="784"/>
      <c r="D319" s="787"/>
      <c r="E319" s="790"/>
      <c r="F319" s="170" t="s">
        <v>432</v>
      </c>
      <c r="G319" s="171">
        <f>IFERROR(IF(B318="Лікар-педіатр",G321*L319,IF(B318="Лікар-терапевт","х",IF(B318="Лікар загальної практики - сімейний лікар",G321*L319,0))),0)</f>
        <v>0</v>
      </c>
      <c r="H319" s="171">
        <f>IFERROR(IF(B318="Лікар-педіатр",H321*L319,IF(B318="Лікар-терапевт","х",IF(B318="Лікар загальної практики - сімейний лікар",H321*L319,0))),0)</f>
        <v>0</v>
      </c>
      <c r="I319" s="171">
        <f>IFERROR(IF(B318="Лікар-педіатр","x",IF(B318="Лікар-терапевт",I321*L319,IF(B318="Лікар загальної практики - сімейний лікар",I321*L319,0))),0)</f>
        <v>0</v>
      </c>
      <c r="J319" s="171">
        <f>IFERROR(IF(B318="Лікар-педіатр","x",IF(B318="Лікар-терапевт",J321*L319,IF(B318="Лікар загальної практики - сімейний лікар",J321*L319,0))),0)</f>
        <v>0</v>
      </c>
      <c r="K319" s="171">
        <f>IFERROR(IF(B318="Лікар-педіатр","x",IF(B318="Лікар-терапевт",K321*L319,IF(B318="Лікар загальної практики - сімейний лікар",K321*L319,0))),0)</f>
        <v>0</v>
      </c>
      <c r="L319" s="472"/>
      <c r="M319" s="770"/>
      <c r="N319" s="171">
        <f>IFERROR(IF(B318="Лікар-педіатр",N321*S319,IF(B318="Лікар-терапевт","х",IF(B318="Лікар загальної практики - сімейний лікар",N321*S319,0))),0)</f>
        <v>0</v>
      </c>
      <c r="O319" s="171">
        <f>IFERROR(IF(B318="Лікар-педіатр",O321*S319,IF(B318="Лікар-терапевт","х",IF(B318="Лікар загальної практики - сімейний лікар",O321*S319,0))),0)</f>
        <v>0</v>
      </c>
      <c r="P319" s="171">
        <f>IFERROR(IF(B318="Лікар-педіатр","x",IF(B318="Лікар-терапевт",P321*S319,IF(B318="Лікар загальної практики - сімейний лікар",P321*S319,0))),0)</f>
        <v>0</v>
      </c>
      <c r="Q319" s="171">
        <f>IFERROR(IF(B318="Лікар-педіатр","x",IF(B318="Лікар-терапевт",Q321*S319,IF(B318="Лікар загальної практики - сімейний лікар",Q321*S319,0))),0)</f>
        <v>0</v>
      </c>
      <c r="R319" s="171">
        <f>IFERROR(IF(B318="Лікар-педіатр","x",IF(B318="Лікар-терапевт",R321*S319,IF(B318="Лікар загальної практики - сімейний лікар",R321*S319,0))),0)</f>
        <v>0</v>
      </c>
      <c r="S319" s="472"/>
      <c r="T319" s="770"/>
      <c r="U319" s="171">
        <f>IFERROR(IF(B318="Лікар-педіатр",U321*Z319,IF(B318="Лікар-терапевт","х",IF(B318="Лікар загальної практики - сімейний лікар",U321*Z319,0))),0)</f>
        <v>0</v>
      </c>
      <c r="V319" s="171">
        <f>IFERROR(IF(B318="Лікар-педіатр",V321*Z319,IF(B318="Лікар-терапевт","х",IF(B318="Лікар загальної практики - сімейний лікар",V321*Z319,0))),0)</f>
        <v>0</v>
      </c>
      <c r="W319" s="171">
        <f>IFERROR(IF(B318="Лікар-педіатр","x",IF(B318="Лікар-терапевт",W321*Z319,IF(B318="Лікар загальної практики - сімейний лікар",W321*Z319,0))),0)</f>
        <v>0</v>
      </c>
      <c r="X319" s="171">
        <f>IFERROR(IF(B318="Лікар-педіатр","x",IF(B318="Лікар-терапевт",X321*Z319,IF(B318="Лікар загальної практики - сімейний лікар",X321*Z319,0))),0)</f>
        <v>0</v>
      </c>
      <c r="Y319" s="171">
        <f>IFERROR(IF(B318="Лікар-педіатр","x",IF(B318="Лікар-терапевт",Y321*Z319,IF(B318="Лікар загальної практики - сімейний лікар",Y321*Z319,0))),0)</f>
        <v>0</v>
      </c>
      <c r="Z319" s="472"/>
      <c r="AA319" s="770"/>
      <c r="AB319" s="171">
        <f>IFERROR(IF(B318="Лікар-педіатр",AB321*AG319,IF(B318="Лікар-терапевт","х",IF(B318="Лікар загальної практики - сімейний лікар",AB321*AG319,0))),0)</f>
        <v>0</v>
      </c>
      <c r="AC319" s="171">
        <f>IFERROR(IF(B318="Лікар-педіатр",AC321*AG319,IF(B318="Лікар-терапевт","х",IF(B318="Лікар загальної практики - сімейний лікар",AC321*AG319,0))),0)</f>
        <v>0</v>
      </c>
      <c r="AD319" s="171">
        <f>IFERROR(IF(B318="Лікар-педіатр","x",IF(B318="Лікар-терапевт",AD321*AG319,IF(B318="Лікар загальної практики - сімейний лікар",AD321*AG319,0))),0)</f>
        <v>0</v>
      </c>
      <c r="AE319" s="171">
        <f>IFERROR(IF(B318="Лікар-педіатр","x",IF(B318="Лікар-терапевт",AE321*AG319,IF(B318="Лікар загальної практики - сімейний лікар",AE321*AG319,0))),0)</f>
        <v>0</v>
      </c>
      <c r="AF319" s="171">
        <f>IFERROR(IF(B318="Лікар-педіатр","x",IF(B318="Лікар-терапевт",AF321*AG319,IF(B318="Лікар загальної практики - сімейний лікар",AF321*AG319,0))),0)</f>
        <v>0</v>
      </c>
      <c r="AG319" s="472"/>
      <c r="AH319" s="773"/>
      <c r="AI319" s="173"/>
      <c r="AJ319" s="764"/>
      <c r="AK319" s="767"/>
      <c r="AL319" s="767"/>
      <c r="AM319" s="754"/>
      <c r="AN319" s="793"/>
      <c r="AO319" s="793"/>
      <c r="AP319" s="793"/>
      <c r="AQ319" s="793"/>
      <c r="AR319" s="796"/>
    </row>
    <row r="320" spans="1:44" s="166" customFormat="1" ht="24.6" customHeight="1" x14ac:dyDescent="0.3">
      <c r="A320" s="205"/>
      <c r="B320" s="781"/>
      <c r="C320" s="784"/>
      <c r="D320" s="787"/>
      <c r="E320" s="790"/>
      <c r="F320" s="170" t="s">
        <v>433</v>
      </c>
      <c r="G320" s="174">
        <f>IF(B318="Лікар загальної практики - сімейний лікар"," ",IF(B318="Лікар-педіатр"," ",IF(B318="Лікар-терапевт","х",0)))</f>
        <v>0</v>
      </c>
      <c r="H320" s="174">
        <f>IF(B318="Лікар загальної практики - сімейний лікар"," ",IF(B318="Лікар-педіатр"," ",IF(B318="Лікар-терапевт","х",0)))</f>
        <v>0</v>
      </c>
      <c r="I320" s="174">
        <f>IF(B318="Лікар загальної практики - сімейний лікар"," ",IF(B318="Лікар-педіатр","х",IF(B318="Лікар-терапевт"," ",0)))</f>
        <v>0</v>
      </c>
      <c r="J320" s="174">
        <f>IF(B318="Лікар загальної практики - сімейний лікар"," ",IF(B318="Лікар-педіатр","х",IF(B318="Лікар-терапевт"," ",0)))</f>
        <v>0</v>
      </c>
      <c r="K320" s="174">
        <f>IF(B318="Лікар загальної практики - сімейний лікар"," ",IF(B318="Лікар-педіатр","х",IF(B318="Лікар-терапевт"," ",0)))</f>
        <v>0</v>
      </c>
      <c r="L320" s="175">
        <f>SUM(G320:K320)</f>
        <v>0</v>
      </c>
      <c r="M320" s="770"/>
      <c r="N320" s="174">
        <f>IF(B318="Лікар загальної практики - сімейний лікар"," ",IF(B318="Лікар-педіатр"," ",IF(B318="Лікар-терапевт","х",0)))</f>
        <v>0</v>
      </c>
      <c r="O320" s="174">
        <f>IF(B318="Лікар загальної практики - сімейний лікар"," ",IF(B318="Лікар-педіатр"," ",IF(B318="Лікар-терапевт","х",0)))</f>
        <v>0</v>
      </c>
      <c r="P320" s="174">
        <f>IF(B318="Лікар загальної практики - сімейний лікар"," ",IF(B318="Лікар-педіатр","х",IF(B318="Лікар-терапевт"," ",0)))</f>
        <v>0</v>
      </c>
      <c r="Q320" s="174">
        <f>IF(B318="Лікар загальної практики - сімейний лікар"," ",IF(B318="Лікар-педіатр","х",IF(B318="Лікар-терапевт"," ",0)))</f>
        <v>0</v>
      </c>
      <c r="R320" s="174">
        <f>IF(B318="Лікар загальної практики - сімейний лікар"," ",IF(B318="Лікар-педіатр","х",IF(B318="Лікар-терапевт"," ",0)))</f>
        <v>0</v>
      </c>
      <c r="S320" s="175">
        <f>SUM(N320:R320)</f>
        <v>0</v>
      </c>
      <c r="T320" s="770"/>
      <c r="U320" s="174">
        <f>IF(B318="Лікар загальної практики - сімейний лікар"," ",IF(B318="Лікар-педіатр"," ",IF(B318="Лікар-терапевт","х",0)))</f>
        <v>0</v>
      </c>
      <c r="V320" s="174">
        <f>IF(B318="Лікар загальної практики - сімейний лікар"," ",IF(B318="Лікар-педіатр"," ",IF(B318="Лікар-терапевт","х",0)))</f>
        <v>0</v>
      </c>
      <c r="W320" s="174">
        <f>IF(B318="Лікар загальної практики - сімейний лікар"," ",IF(B318="Лікар-педіатр","х",IF(B318="Лікар-терапевт"," ",0)))</f>
        <v>0</v>
      </c>
      <c r="X320" s="174">
        <f>IF(B318="Лікар загальної практики - сімейний лікар"," ",IF(B318="Лікар-педіатр","х",IF(B318="Лікар-терапевт"," ",0)))</f>
        <v>0</v>
      </c>
      <c r="Y320" s="174">
        <f>IF(B318="Лікар загальної практики - сімейний лікар"," ",IF(B318="Лікар-педіатр","х",IF(B318="Лікар-терапевт"," ",0)))</f>
        <v>0</v>
      </c>
      <c r="Z320" s="175">
        <f>SUM(U320:Y320)</f>
        <v>0</v>
      </c>
      <c r="AA320" s="770"/>
      <c r="AB320" s="174">
        <f>IF(B318="Лікар загальної практики - сімейний лікар"," ",IF(B318="Лікар-педіатр"," ",IF(B318="Лікар-терапевт","х",0)))</f>
        <v>0</v>
      </c>
      <c r="AC320" s="174">
        <f>IF(B318="Лікар загальної практики - сімейний лікар"," ",IF(B318="Лікар-педіатр"," ",IF(B318="Лікар-терапевт","х",0)))</f>
        <v>0</v>
      </c>
      <c r="AD320" s="174">
        <f>IF(B318="Лікар загальної практики - сімейний лікар"," ",IF(B318="Лікар-педіатр","х",IF(B318="Лікар-терапевт"," ",0)))</f>
        <v>0</v>
      </c>
      <c r="AE320" s="174">
        <f>IF(B318="Лікар загальної практики - сімейний лікар"," ",IF(B318="Лікар-педіатр","х",IF(B318="Лікар-терапевт"," ",0)))</f>
        <v>0</v>
      </c>
      <c r="AF320" s="174">
        <f>IF(B318="Лікар загальної практики - сімейний лікар"," ",IF(B318="Лікар-педіатр","х",IF(B318="Лікар-терапевт"," ",0)))</f>
        <v>0</v>
      </c>
      <c r="AG320" s="175">
        <f>SUM(AB320:AF320)</f>
        <v>0</v>
      </c>
      <c r="AH320" s="773"/>
      <c r="AI320" s="176"/>
      <c r="AJ320" s="764"/>
      <c r="AK320" s="767"/>
      <c r="AL320" s="767"/>
      <c r="AM320" s="754"/>
      <c r="AN320" s="793"/>
      <c r="AO320" s="793"/>
      <c r="AP320" s="793"/>
      <c r="AQ320" s="793"/>
      <c r="AR320" s="796"/>
    </row>
    <row r="321" spans="1:44" s="67" customFormat="1" ht="28.15" customHeight="1" thickBot="1" x14ac:dyDescent="0.3">
      <c r="A321" s="172"/>
      <c r="B321" s="781"/>
      <c r="C321" s="784"/>
      <c r="D321" s="787"/>
      <c r="E321" s="790"/>
      <c r="F321" s="177" t="s">
        <v>160</v>
      </c>
      <c r="G321" s="178">
        <f>IFERROR(IF(B318="Лікар-педіатр",G320/L320,IF(B318="Лікар-терапевт","х",IF(B318="Лікар загальної практики - сімейний лікар",G320/L320,0))),0)</f>
        <v>0</v>
      </c>
      <c r="H321" s="178">
        <f>IFERROR(IF(B318="Лікар-педіатр",H320/L320,IF(B318="Лікар-терапевт","х",IF(B318="Лікар загальної практики - сімейний лікар",H320/L320,0))),0)</f>
        <v>0</v>
      </c>
      <c r="I321" s="178">
        <f>IFERROR(IF(B318="Лікар-педіатр","x",IF(B318="Лікар-терапевт",I320/L320,IF(B318="Лікар загальної практики - сімейний лікар",I320/L320,0))),0)</f>
        <v>0</v>
      </c>
      <c r="J321" s="178">
        <f>IFERROR(IF(B318="Лікар-педіатр","x",IF(B318="Лікар-терапевт",J320/L320,IF(B318="Лікар загальної практики - сімейний лікар",J320/L320,0))),0)</f>
        <v>0</v>
      </c>
      <c r="K321" s="178">
        <f>IFERROR(IF(B318="Лікар-педіатр","x",IF(B318="Лікар-терапевт",K320/L320,IF(B318="Лікар загальної практики - сімейний лікар",K320/L320,0))),0)</f>
        <v>0</v>
      </c>
      <c r="L321" s="178">
        <f>SUM(G321:K321)</f>
        <v>0</v>
      </c>
      <c r="M321" s="770"/>
      <c r="N321" s="178">
        <f>IFERROR(IF(B318="Лікар-педіатр",N320/S320,IF(B318="Лікар-терапевт","х",IF(B318="Лікар загальної практики - сімейний лікар",N320/S320,0))),0)</f>
        <v>0</v>
      </c>
      <c r="O321" s="178">
        <f>IFERROR(IF(B318="Лікар-педіатр",O320/S320,IF(B318="Лікар-терапевт","х",IF(B318="Лікар загальної практики - сімейний лікар",O320/S320,0))),0)</f>
        <v>0</v>
      </c>
      <c r="P321" s="178">
        <f>IFERROR(IF(B318="Лікар-педіатр","x",IF(B318="Лікар-терапевт",P320/S320,IF(B318="Лікар загальної практики - сімейний лікар",P320/S320,0))),0)</f>
        <v>0</v>
      </c>
      <c r="Q321" s="178">
        <f>IFERROR(IF(B318="Лікар-педіатр","x",IF(B318="Лікар-терапевт",Q320/S320,IF(B318="Лікар загальної практики - сімейний лікар",Q320/S320,0))),0)</f>
        <v>0</v>
      </c>
      <c r="R321" s="178">
        <f>IFERROR(IF(B318="Лікар-педіатр","x",IF(B318="Лікар-терапевт",R320/S320,IF(B318="Лікар загальної практики - сімейний лікар",R320/S320,0))),0)</f>
        <v>0</v>
      </c>
      <c r="S321" s="178">
        <f>SUM(N321:R321)</f>
        <v>0</v>
      </c>
      <c r="T321" s="770"/>
      <c r="U321" s="178">
        <f>IFERROR(IF(B318="Лікар-педіатр",U320/Z320,IF(B318="Лікар-терапевт","х",IF(B318="Лікар загальної практики - сімейний лікар",U320/Z320,0))),0)</f>
        <v>0</v>
      </c>
      <c r="V321" s="178">
        <f>IFERROR(IF(B318="Лікар-педіатр",V320/Z320,IF(B318="Лікар-терапевт","х",IF(B318="Лікар загальної практики - сімейний лікар",V320/Z320,0))),0)</f>
        <v>0</v>
      </c>
      <c r="W321" s="178">
        <f>IFERROR(IF(B318="Лікар-педіатр","x",IF(B318="Лікар-терапевт",W320/Z320,IF(B318="Лікар загальної практики - сімейний лікар",W320/Z320,0))),0)</f>
        <v>0</v>
      </c>
      <c r="X321" s="178">
        <f>IFERROR(IF(B318="Лікар-педіатр","x",IF(B318="Лікар-терапевт",X320/Z320,IF(B318="Лікар загальної практики - сімейний лікар",X320/Z320,0))),0)</f>
        <v>0</v>
      </c>
      <c r="Y321" s="178">
        <f>IFERROR(IF(B318="Лікар-педіатр","x",IF(B318="Лікар-терапевт",Y320/Z320,IF(B318="Лікар загальної практики - сімейний лікар",Y320/Z320,0))),0)</f>
        <v>0</v>
      </c>
      <c r="Z321" s="178">
        <f>SUM(U321:Y321)</f>
        <v>0</v>
      </c>
      <c r="AA321" s="770"/>
      <c r="AB321" s="178">
        <f>IFERROR(IF(B318="Лікар-педіатр",AB320/AG320,IF(B318="Лікар-терапевт","х",IF(B318="Лікар загальної практики - сімейний лікар",AB320/AG320,0))),0)</f>
        <v>0</v>
      </c>
      <c r="AC321" s="178">
        <f>IFERROR(IF(B318="Лікар-педіатр",AC320/AG320,IF(B318="Лікар-терапевт","х",IF(B318="Лікар загальної практики - сімейний лікар",AC320/AG320,0))),0)</f>
        <v>0</v>
      </c>
      <c r="AD321" s="178">
        <f>IFERROR(IF(B318="Лікар-педіатр","x",IF(B318="Лікар-терапевт",AD320/AG320,IF(B318="Лікар загальної практики - сімейний лікар",AD320/AG320,0))),0)</f>
        <v>0</v>
      </c>
      <c r="AE321" s="178">
        <f>IFERROR(IF(B318="Лікар-педіатр","x",IF(B318="Лікар-терапевт",AE320/AG320,IF(B318="Лікар загальної практики - сімейний лікар",AE320/AG320,0))),0)</f>
        <v>0</v>
      </c>
      <c r="AF321" s="178">
        <f>IFERROR(IF(B318="Лікар-педіатр","x",IF(B318="Лікар-терапевт",AF320/AG320,IF(B318="Лікар загальної практики - сімейний лікар",AF320/AG320,0))),0)</f>
        <v>0</v>
      </c>
      <c r="AG321" s="178">
        <f>SUM(AB321:AF321)</f>
        <v>0</v>
      </c>
      <c r="AH321" s="773"/>
      <c r="AI321" s="176"/>
      <c r="AJ321" s="764"/>
      <c r="AK321" s="767"/>
      <c r="AL321" s="767"/>
      <c r="AM321" s="754"/>
      <c r="AN321" s="793"/>
      <c r="AO321" s="793"/>
      <c r="AP321" s="793"/>
      <c r="AQ321" s="793"/>
      <c r="AR321" s="796"/>
    </row>
    <row r="322" spans="1:44" s="103" customFormat="1" ht="31.15" customHeight="1" thickBot="1" x14ac:dyDescent="0.3">
      <c r="A322" s="172"/>
      <c r="B322" s="781"/>
      <c r="C322" s="784"/>
      <c r="D322" s="787"/>
      <c r="E322" s="790"/>
      <c r="F322" s="179" t="s">
        <v>434</v>
      </c>
      <c r="G322" s="180">
        <f>IF(B318="Лікар загальної практики - сімейний лікар",AVERAGE(G318:G320),IF(B318="Лікар-педіатр",AVERAGE(G318:G320),IF(B318="Лікар-терапевт","х",0)))</f>
        <v>0</v>
      </c>
      <c r="H322" s="180">
        <f>IF(B318="Лікар загальної практики - сімейний лікар",AVERAGE(H318:H320),IF(B318="Лікар-педіатр",AVERAGE(H318:H320),IF(B318="Лікар-терапевт","х",0)))</f>
        <v>0</v>
      </c>
      <c r="I322" s="180">
        <f>IF(B318="Лікар загальної практики - сімейний лікар",AVERAGE(I318:I320),IF(B318="Лікар-педіатр","x",IF(B318="Лікар-терапевт",AVERAGE(I318:I320),0)))</f>
        <v>0</v>
      </c>
      <c r="J322" s="180">
        <f>IF(B318="Лікар загальної практики - сімейний лікар",AVERAGE(J318:J320),IF(B318="Лікар-педіатр","x",IF(B318="Лікар-терапевт",AVERAGE(J318:J320),0)))</f>
        <v>0</v>
      </c>
      <c r="K322" s="180">
        <f>IF(B318="Лікар загальної практики - сімейний лікар",AVERAGE(K318:K320),IF(B318="Лікар-педіатр","x",IF(B318="Лікар-терапевт",AVERAGE(K318:K320),0)))</f>
        <v>0</v>
      </c>
      <c r="L322" s="181">
        <f>SUM(G322:K322)</f>
        <v>0</v>
      </c>
      <c r="M322" s="770"/>
      <c r="N322" s="543">
        <f>IF(B318="Лікар загальної практики - сімейний лікар",AVERAGE(N318:N320),IF(B318="Лікар-педіатр",AVERAGE(N318:N320),IF(B318="Лікар-терапевт","х",0)))</f>
        <v>0</v>
      </c>
      <c r="O322" s="180">
        <f>IF(B318="Лікар загальної практики - сімейний лікар",AVERAGE(O318:O320),IF(B318="Лікар-педіатр",AVERAGE(O318:O320),IF(B318="Лікар-терапевт","х",0)))</f>
        <v>0</v>
      </c>
      <c r="P322" s="180">
        <f>IF(B318="Лікар загальної практики - сімейний лікар",AVERAGE(P318:P320),IF(B318="Лікар-педіатр","x",IF(B318="Лікар-терапевт",AVERAGE(P318:P320),0)))</f>
        <v>0</v>
      </c>
      <c r="Q322" s="180">
        <f>IF(B318="Лікар загальної практики - сімейний лікар",AVERAGE(Q318:Q320),IF(B318="Лікар-педіатр","x",IF(B318="Лікар-терапевт",AVERAGE(Q318:Q320),0)))</f>
        <v>0</v>
      </c>
      <c r="R322" s="180">
        <f>IF(B318="Лікар загальної практики - сімейний лікар",AVERAGE(R318:R320),IF(B318="Лікар-педіатр","x",IF(B318="Лікар-терапевт",AVERAGE(R318:R320),0)))</f>
        <v>0</v>
      </c>
      <c r="S322" s="181">
        <f>SUM(N322:R322)</f>
        <v>0</v>
      </c>
      <c r="T322" s="770"/>
      <c r="U322" s="543">
        <f>IF(B318="Лікар загальної практики - сімейний лікар",AVERAGE(U318:U320),IF(B318="Лікар-педіатр",AVERAGE(U318:U320),IF(B318="Лікар-терапевт","х",0)))</f>
        <v>0</v>
      </c>
      <c r="V322" s="180">
        <f>IF(B318="Лікар загальної практики - сімейний лікар",AVERAGE(V318:V320),IF(B318="Лікар-педіатр",AVERAGE(V318:V320),IF(B318="Лікар-терапевт","х",0)))</f>
        <v>0</v>
      </c>
      <c r="W322" s="180">
        <f>IF(B318="Лікар загальної практики - сімейний лікар",AVERAGE(W318:W320),IF(B318="Лікар-педіатр","x",IF(B318="Лікар-терапевт",AVERAGE(W318:W320),0)))</f>
        <v>0</v>
      </c>
      <c r="X322" s="180">
        <f>IF(B318="Лікар загальної практики - сімейний лікар",AVERAGE(X318:X320),IF(B318="Лікар-педіатр","x",IF(B318="Лікар-терапевт",AVERAGE(X318:X320),0)))</f>
        <v>0</v>
      </c>
      <c r="Y322" s="180">
        <f>IF(B318="Лікар загальної практики - сімейний лікар",AVERAGE(Y318:Y320),IF(B318="Лікар-педіатр","x",IF(B318="Лікар-терапевт",AVERAGE(Y318:Y320),0)))</f>
        <v>0</v>
      </c>
      <c r="Z322" s="181">
        <f>SUM(U322:Y322)</f>
        <v>0</v>
      </c>
      <c r="AA322" s="770"/>
      <c r="AB322" s="543">
        <f>IF(B318="Лікар загальної практики - сімейний лікар",AVERAGE(AB318:AB320),IF(B318="Лікар-педіатр",AVERAGE(AB318:AB320),IF(B318="Лікар-терапевт","х",0)))</f>
        <v>0</v>
      </c>
      <c r="AC322" s="180">
        <f>IF(B318="Лікар загальної практики - сімейний лікар",AVERAGE(AC318:AC320),IF(B318="Лікар-педіатр",AVERAGE(AC318:AC320),IF(B318="Лікар-терапевт","х",0)))</f>
        <v>0</v>
      </c>
      <c r="AD322" s="180">
        <f>IF(B318="Лікар загальної практики - сімейний лікар",AVERAGE(AD318:AD320),IF(B318="Лікар-педіатр","x",IF(B318="Лікар-терапевт",AVERAGE(AD318:AD320),0)))</f>
        <v>0</v>
      </c>
      <c r="AE322" s="180">
        <f>IF(B318="Лікар загальної практики - сімейний лікар",AVERAGE(AE318:AE320),IF(B318="Лікар-педіатр","x",IF(B318="Лікар-терапевт",AVERAGE(AE318:AE320),0)))</f>
        <v>0</v>
      </c>
      <c r="AF322" s="180">
        <f>IF(B318="Лікар загальної практики - сімейний лікар",AVERAGE(AF318:AF320),IF(B318="Лікар-педіатр","x",IF(B318="Лікар-терапевт",AVERAGE(AF318:AF320),0)))</f>
        <v>0</v>
      </c>
      <c r="AG322" s="181">
        <f>SUM(AB322:AF322)</f>
        <v>0</v>
      </c>
      <c r="AH322" s="773"/>
      <c r="AI322" s="176"/>
      <c r="AJ322" s="764"/>
      <c r="AK322" s="767"/>
      <c r="AL322" s="767"/>
      <c r="AM322" s="755"/>
      <c r="AN322" s="794"/>
      <c r="AO322" s="794"/>
      <c r="AP322" s="794"/>
      <c r="AQ322" s="794"/>
      <c r="AR322" s="797"/>
    </row>
    <row r="323" spans="1:44" s="67" customFormat="1" ht="31.9" customHeight="1" x14ac:dyDescent="0.25">
      <c r="A323" s="172"/>
      <c r="B323" s="781"/>
      <c r="C323" s="784"/>
      <c r="D323" s="787"/>
      <c r="E323" s="790"/>
      <c r="F323" s="182" t="str">
        <f>IF(B318="Лікар-педіатр",Законод!$C$18,IF(B318="Лікар загальної практики - сімейний лікар",Законод!$C$22,IF(B318="Лікар-терапевт",Законод!$C$26,"х")))</f>
        <v>х</v>
      </c>
      <c r="G323" s="183">
        <f>IF(B318="Лікар загальної практики - сімейний лікар",IF(L322&lt;=Законод!$C$23,G322,Законод!$C$23*'01_Доходи'!G321),IF(B318="Лікар-педіатр",IF(L322&lt;=Законод!$C$19,G322,Законод!$C$19*'01_Доходи'!G321),IF(B318="Лікар-терапевт","x",0)))</f>
        <v>0</v>
      </c>
      <c r="H323" s="183">
        <f>IF(B318="Лікар загальної практики - сімейний лікар",IF(L322&lt;=Законод!$C$23,H322,Законод!$C$23*'01_Доходи'!H321),IF(B318="Лікар-педіатр",IF(L322&lt;=Законод!$C$19,H322,Законод!$C$19*'01_Доходи'!H321),IF(B318="Лікар-терапевт","x",0)))</f>
        <v>0</v>
      </c>
      <c r="I323" s="183">
        <f>IF(B318="Лікар загальної практики - сімейний лікар",IF(L322&lt;=Законод!$C$23,I322,Законод!$C$23*'01_Доходи'!I321),IF(B318="Лікар-педіатр",IF(L322&lt;=Законод!$C$27,I322,Законод!$C$27*'01_Доходи'!I321),IF(B318="Лікар-терапевт","x",0)))</f>
        <v>0</v>
      </c>
      <c r="J323" s="183">
        <f>IF(B318="Лікар загальної практики - сімейний лікар",IF(L322&lt;=Законод!$C$23,J322,Законод!$C$23*'01_Доходи'!J321),IF(B318="Лікар-педіатр",IF(L322&lt;=Законод!$C$27,J322,Законод!$C$27*'01_Доходи'!J321),IF(B318="Лікар-терапевт","x",0)))</f>
        <v>0</v>
      </c>
      <c r="K323" s="183">
        <f>IF(B318="Лікар загальної практики - сімейний лікар",IF(L322&lt;=Законод!$C$23,K322,Законод!$C$23*'01_Доходи'!K321),IF(B318="Лікар-педіатр",IF(L322&lt;=Законод!$C$27,K322,Законод!$C$27*'01_Доходи'!K321),IF(B318="Лікар-терапевт","x",0)))</f>
        <v>0</v>
      </c>
      <c r="L323" s="184">
        <f>SUM(G323:K323)</f>
        <v>0</v>
      </c>
      <c r="M323" s="770"/>
      <c r="N323" s="183">
        <f>IF(B318="Лікар загальної практики - сімейний лікар",IF(L322&lt;=Законод!$C$23,N322,Законод!$C$23*'01_Доходи'!N321),IF(B318="Лікар-педіатр",IF(L322&lt;=Законод!$C$19,N322,Законод!$C$19*'01_Доходи'!N321),IF(B318="Лікар-терапевт","x",0)))</f>
        <v>0</v>
      </c>
      <c r="O323" s="183">
        <f>IF(B318="Лікар загальної практики - сімейний лікар",IF(L322&lt;=Законод!$C$23,O322,Законод!$C$23*'01_Доходи'!O321),IF(B318="Лікар-педіатр",IF(L322&lt;=Законод!$C$19,O322,Законод!$C$19*'01_Доходи'!O321),IF(B318="Лікар-терапевт","x",0)))</f>
        <v>0</v>
      </c>
      <c r="P323" s="183">
        <f>IF(B318="Лікар загальної практики - сімейний лікар",IF(L322&lt;=Законод!$C$23,P322,Законод!$C$23*'01_Доходи'!P321),IF(B318="Лікар-педіатр",IF(L322&lt;=Законод!$C$27,P322,Законод!$C$27*'01_Доходи'!P321),IF(B318="Лікар-терапевт","x",0)))</f>
        <v>0</v>
      </c>
      <c r="Q323" s="183">
        <f>IF(B318="Лікар загальної практики - сімейний лікар",IF(L322&lt;=Законод!$C$23,Q322,Законод!$C$23*'01_Доходи'!Q321),IF(B318="Лікар-педіатр",IF(L322&lt;=Законод!$C$27,Q322,Законод!$C$27*'01_Доходи'!Q321),IF(B318="Лікар-терапевт","x",0)))</f>
        <v>0</v>
      </c>
      <c r="R323" s="183">
        <f>IF(B318="Лікар загальної практики - сімейний лікар",IF(L322&lt;=Законод!$C$23,R322,Законод!$C$23*'01_Доходи'!R321),IF(B318="Лікар-педіатр",IF(L322&lt;=Законод!$C$27,R322,Законод!$C$27*'01_Доходи'!R321),IF(B318="Лікар-терапевт","x",0)))</f>
        <v>0</v>
      </c>
      <c r="S323" s="184">
        <f>SUM(N323:R323)</f>
        <v>0</v>
      </c>
      <c r="T323" s="770"/>
      <c r="U323" s="183">
        <f>IF(B318="Лікар загальної практики - сімейний лікар",IF(L322&lt;=Законод!$C$23,U322,Законод!$C$23*'01_Доходи'!U321),IF(B318="Лікар-педіатр",IF(L322&lt;=Законод!$C$19,U322,Законод!$C$19*'01_Доходи'!U321),IF(B318="Лікар-терапевт","x",0)))</f>
        <v>0</v>
      </c>
      <c r="V323" s="183">
        <f>IF(B318="Лікар загальної практики - сімейний лікар",IF(L322&lt;=Законод!$C$23,V322,Законод!$C$23*'01_Доходи'!V321),IF(B318="Лікар-педіатр",IF(L322&lt;=Законод!$C$19,V322,Законод!$C$19*'01_Доходи'!V321),IF(B318="Лікар-терапевт","x",0)))</f>
        <v>0</v>
      </c>
      <c r="W323" s="183">
        <f>IF(B318="Лікар загальної практики - сімейний лікар",IF(L322&lt;=Законод!$C$23,W322,Законод!$C$23*'01_Доходи'!W321),IF(B318="Лікар-педіатр",IF(L322&lt;=Законод!$C$27,W322,Законод!$C$27*'01_Доходи'!W321),IF(B318="Лікар-терапевт","x",0)))</f>
        <v>0</v>
      </c>
      <c r="X323" s="183">
        <f>IF(B318="Лікар загальної практики - сімейний лікар",IF(L322&lt;=Законод!$C$23,X322,Законод!$C$23*'01_Доходи'!X321),IF(B318="Лікар-педіатр",IF(L322&lt;=Законод!$C$27,X322,Законод!$C$27*'01_Доходи'!X321),IF(B318="Лікар-терапевт","x",0)))</f>
        <v>0</v>
      </c>
      <c r="Y323" s="183">
        <f>IF(B318="Лікар загальної практики - сімейний лікар",IF(L322&lt;=Законод!$C$23,Y322,Законод!$C$23*'01_Доходи'!H321),IF(Y318="Лікар-педіатр",IF(L322&lt;=Законод!$C$27,Y322,Законод!$C$27*'01_Доходи'!Y321),IF(B318="Лікар-терапевт","x",0)))</f>
        <v>0</v>
      </c>
      <c r="Z323" s="184">
        <f>SUM(U323:Y323)</f>
        <v>0</v>
      </c>
      <c r="AA323" s="770"/>
      <c r="AB323" s="183">
        <f>IF(B318="Лікар загальної практики - сімейний лікар",IF(L322&lt;=Законод!$C$23,AB322,Законод!$C$23*'01_Доходи'!AB321),IF(B318="Лікар-педіатр",IF(L322&lt;=Законод!$C$19,AB322,Законод!$C$19*'01_Доходи'!AB321),IF(B318="Лікар-терапевт","x",0)))</f>
        <v>0</v>
      </c>
      <c r="AC323" s="183">
        <f>IF(B318="Лікар загальної практики - сімейний лікар",IF(L322&lt;=Законод!$C$23,AC322,Законод!$C$23*'01_Доходи'!AC321),IF(B318="Лікар-педіатр",IF(L322&lt;=Законод!$C$19,AC322,Законод!$C$19*'01_Доходи'!AC321),IF(B318="Лікар-терапевт","x",0)))</f>
        <v>0</v>
      </c>
      <c r="AD323" s="183">
        <f>IF(B318="Лікар загальної практики - сімейний лікар",IF(L322&lt;=Законод!$C$23,AD322,Законод!$C$23*'01_Доходи'!AD321),IF(B318="Лікар-педіатр",IF(L322&lt;=Законод!$C$27,AD322,Законод!$C$27*'01_Доходи'!AD321),IF(B318="Лікар-терапевт","x",0)))</f>
        <v>0</v>
      </c>
      <c r="AE323" s="183">
        <f>IF(B318="Лікар загальної практики - сімейний лікар",IF(L322&lt;=Законод!$C$23,AE322,Законод!$C$23*'01_Доходи'!AE321),IF(B318="Лікар-педіатр",IF(L322&lt;=Законод!$C$27,AE322,Законод!$C$27*'01_Доходи'!AE321),IF(B318="Лікар-терапевт","x",0)))</f>
        <v>0</v>
      </c>
      <c r="AF323" s="183">
        <f>IF(B318="Лікар загальної практики - сімейний лікар",IF(L322&lt;=Законод!$C$23,AF322,Законод!$C$23*'01_Доходи'!AF321),IF(B318="Лікар-педіатр",IF(L322&lt;=Законод!$C$27,AF322,Законод!$C$27*'01_Доходи'!AF321),IF(B318="Лікар-терапевт","x",0)))</f>
        <v>0</v>
      </c>
      <c r="AG323" s="184">
        <f>SUM(AB323:AF323)</f>
        <v>0</v>
      </c>
      <c r="AH323" s="773"/>
      <c r="AI323" s="176"/>
      <c r="AJ323" s="764"/>
      <c r="AK323" s="767"/>
      <c r="AL323" s="767"/>
      <c r="AM323" s="268" t="s">
        <v>175</v>
      </c>
      <c r="AN323" s="544">
        <f>IF(B318="Лікар загальної практики - сімейний лікар",G323*Законод!$J$10+'01_Доходи'!H323*Законод!$K$10+'01_Доходи'!I323*Законод!$L$10+'01_Доходи'!J323*Законод!$M$10+'01_Доходи'!K323*Законод!$N$10,IF(B318="Лікар-педіатр",G323*Законод!$J$10+'01_Доходи'!H323*Законод!$K$10,IF(B318="Лікар-терапевт",'01_Доходи'!I323*Законод!$L$10+'01_Доходи'!J323*Законод!$M$10+'01_Доходи'!K323*Законод!$N$10,0)))</f>
        <v>0</v>
      </c>
      <c r="AO323" s="544">
        <f>IF(B318="Лікар загальної практики - сімейний лікар",N323*Законод!$J$11+'01_Доходи'!O323*Законод!$K$11+'01_Доходи'!P323*Законод!$L$11+'01_Доходи'!Q323*Законод!$M$11+'01_Доходи'!R323*Законод!$N$11,IF(B318="Лікар-педіатр",N323*Законод!$J$11+'01_Доходи'!O323*Законод!$K$11,IF(B318="Лікар-терапевт",'01_Доходи'!P323*Законод!$L$11+'01_Доходи'!Q323*Законод!$M$11+'01_Доходи'!R323*Законод!$N$11,0)))</f>
        <v>0</v>
      </c>
      <c r="AP323" s="544">
        <f>IF(B318="Лікар загальної практики - сімейний лікар",U323*Законод!$J$12+'01_Доходи'!V323*Законод!$K$12+'01_Доходи'!W323*Законод!$L$12+'01_Доходи'!X323*Законод!$M$12+'01_Доходи'!Y323*Законод!$N$12,IF(B318="Лікар-педіатр",U323*Законод!$J$12+'01_Доходи'!V323*Законод!$K$12,IF(B318="Лікар-терапевт",'01_Доходи'!W323*Законод!$L$12+'01_Доходи'!X323*Законод!$M$12+'01_Доходи'!Y323*Законод!$N$12,0)))</f>
        <v>0</v>
      </c>
      <c r="AQ323" s="544">
        <f>IF(B318="Лікар загальної практики - сімейний лікар",AB323*Законод!$J$13+'01_Доходи'!AC323*Законод!$K$13+'01_Доходи'!AD323*Законод!$L$13+'01_Доходи'!AE323*Законод!$M$13+'01_Доходи'!AF323*Законод!$N$13,IF(B318="Лікар-педіатр",AB323*Законод!$J$13+'01_Доходи'!AC323*Законод!$K$13,IF(B318="Лікар-терапевт",'01_Доходи'!AD323*Законод!$L$13+'01_Доходи'!AE323*Законод!$M$13+'01_Доходи'!AF323*Законод!$N$13,0)))</f>
        <v>0</v>
      </c>
      <c r="AR323" s="185">
        <f>SUM(AN323:AQ323)</f>
        <v>0</v>
      </c>
    </row>
    <row r="324" spans="1:44" s="67" customFormat="1" ht="45" customHeight="1" x14ac:dyDescent="0.25">
      <c r="A324" s="172"/>
      <c r="B324" s="781"/>
      <c r="C324" s="784"/>
      <c r="D324" s="787"/>
      <c r="E324" s="790"/>
      <c r="F324" s="186" t="str">
        <f>IF(B318="Лікар-педіатр",Законод!$E$18,IF(B318="Лікар загальної практики - сімейний лікар",Законод!$E$22,IF(B318="Лікар-терапевт",Законод!$E$26,"х")))</f>
        <v>х</v>
      </c>
      <c r="G324" s="750" t="s">
        <v>157</v>
      </c>
      <c r="H324" s="751"/>
      <c r="I324" s="751"/>
      <c r="J324" s="751"/>
      <c r="K324" s="752"/>
      <c r="L324" s="171">
        <f>IF(B318="Лікар загальної практики - сімейний лікар",IF(L322&lt;Законод!$C$23,0,(IF(AND(L322&gt;=Законод!$E$23,L322&lt;=Законод!$E$24),L322-Законод!$C$23,IF('01_Доходи'!L322&gt;=Законод!$F$23,Законод!$E$25,0)))),IF(B318="Лікар-педіатр",IF(L322&lt;Законод!$C$19,0,(IF(AND(L322&gt;=Законод!$E$19,L322&lt;=Законод!$E$20),L322-Законод!$C$19,IF('01_Доходи'!L322&gt;=Законод!$F$19,Законод!$E$21,0)))),IF(B318="Лікар-терапевт",IF(L322&lt;Законод!$C$27,0,(IF(AND(L322&gt;=Законод!$E$27,L322&lt;=Законод!$E$28),L322-Законод!$C$27,IF('01_Доходи'!L322&gt;=Законод!$F$27,Законод!$E$29,0)))),0)))</f>
        <v>0</v>
      </c>
      <c r="M324" s="770"/>
      <c r="N324" s="750" t="s">
        <v>157</v>
      </c>
      <c r="O324" s="751"/>
      <c r="P324" s="751"/>
      <c r="Q324" s="751"/>
      <c r="R324" s="752"/>
      <c r="S324" s="171">
        <f>IF(B318="Лікар загальної практики - сімейний лікар",IF(S322&lt;Законод!$C$23,0,(IF(AND(S322&gt;=Законод!$E$23,S322&lt;=Законод!$E$24),S322-Законод!$C$23,IF('01_Доходи'!S322&gt;=Законод!$F$23,Законод!$E$25,0)))),IF(B318="Лікар-педіатр",IF(S322&lt;Законод!$C$19,0,(IF(AND(S322&gt;=Законод!$E$19,S322&lt;=Законод!$E$20),S322-Законод!$C$19,IF('01_Доходи'!S322&gt;=Законод!$F$19,Законод!$E$21,0)))),IF(B318="Лікар-терапевт",IF(S322&lt;Законод!$C$27,0,(IF(AND(S322&gt;=Законод!$E$27,S322&lt;=Законод!$E$28),S322-Законод!$C$27,IF('01_Доходи'!S322&gt;=Законод!$F$27,Законод!$E$29,0)))),0)))</f>
        <v>0</v>
      </c>
      <c r="T324" s="770"/>
      <c r="U324" s="750" t="s">
        <v>157</v>
      </c>
      <c r="V324" s="751"/>
      <c r="W324" s="751"/>
      <c r="X324" s="751"/>
      <c r="Y324" s="752"/>
      <c r="Z324" s="171">
        <f>IF(B318="Лікар загальної практики - сімейний лікар",IF(Z322&lt;Законод!$C$23,0,(IF(AND(Z322&gt;=Законод!$E$23,Z322&lt;=Законод!$E$24),Z322-Законод!$C$23,IF('01_Доходи'!Z322&gt;=Законод!$F$23,Законод!$E$25,0)))),IF(B318="Лікар-педіатр",IF(Z322&lt;Законод!$C$19,0,(IF(AND(Z322&gt;=Законод!$E$19,Z322&lt;=Законод!$E$20),Z322-Законод!$C$19,IF('01_Доходи'!Z322&gt;=Законод!$F$19,Законод!$E$21,0)))),IF(B318="Лікар-терапевт",IF(Z322&lt;Законод!$C$27,0,(IF(AND(Z322&gt;=Законод!$E$27,Z322&lt;=Законод!$E$28),Z322-Законод!$C$27,IF('01_Доходи'!Z322&gt;=Законод!$F$27,Законод!$E$29,0)))),0)))</f>
        <v>0</v>
      </c>
      <c r="AA324" s="770"/>
      <c r="AB324" s="750" t="s">
        <v>157</v>
      </c>
      <c r="AC324" s="751"/>
      <c r="AD324" s="751"/>
      <c r="AE324" s="751"/>
      <c r="AF324" s="752"/>
      <c r="AG324" s="171">
        <f>IF(B318="Лікар загальної практики - сімейний лікар",IF(S322&lt;Законод!$C$23,0,(IF(AND(AG322&gt;=Законод!$E$23,AG322&lt;=Законод!$E$24),AG322-Законод!$C$23,IF('01_Доходи'!AG322&gt;=Законод!$F$23,Законод!$E$25,0)))),IF(B318="Лікар-педіатр",IF(AG322&lt;Законод!$C$19,0,(IF(AND(AG322&gt;=Законод!$E$19,AG322&lt;=Законод!$E$20),AG322-Законод!$C$19,IF('01_Доходи'!AG322&gt;=Законод!$F$19,Законод!$E$21,0)))),IF(B318="Лікар-терапевт",IF(AG322&lt;Законод!$C$27,0,(IF(AND(AG322&gt;=Законод!$E$27,AG322&lt;=Законод!$E$28),AG322-Законод!$C$27,IF('01_Доходи'!AG322&gt;=Законод!$F$27,Законод!$E$29,0)))),0)))</f>
        <v>0</v>
      </c>
      <c r="AH324" s="773"/>
      <c r="AI324" s="176"/>
      <c r="AJ324" s="764"/>
      <c r="AK324" s="767"/>
      <c r="AL324" s="767"/>
      <c r="AM324" s="798" t="s">
        <v>176</v>
      </c>
      <c r="AN324" s="544">
        <f>IF(B318="Лікар загальної практики - сімейний лікар",L324*Законод!$E$30,IF(B318="Лікар-педіатр",L324*Законод!$E$30,IF(B318="Лікар-терапевт",L324*Законод!$E$30,0)))</f>
        <v>0</v>
      </c>
      <c r="AO324" s="544">
        <f>IF(B318="Лікар загальної практики - сімейний лікар",S324*Законод!$E$47,IF(B318="Лікар-педіатр",S324*Законод!$E$47,IF(B318="Лікар-терапевт",S324*Законод!$E$47,0)))</f>
        <v>0</v>
      </c>
      <c r="AP324" s="544">
        <f>IF(B318="Лікар загальної практики - сімейний лікар",Z324*Законод!$E$64,IF(B318="Лікар-педіатр",Z324*Законод!$E$64,IF(B318="Лікар-терапевт",Z324*Законод!$E$64,0)))</f>
        <v>0</v>
      </c>
      <c r="AQ324" s="544">
        <f>IF(B318="Лікар загальної практики - сімейний лікар",AG324*Законод!$E$81,IF(B318="Лікар-педіатр",AG324*Законод!$E$81,IF(B318="Лікар-терапевт",AG324*Законод!$E$81,0)))</f>
        <v>0</v>
      </c>
      <c r="AR324" s="185">
        <f>SUM(AN324:AQ324)</f>
        <v>0</v>
      </c>
    </row>
    <row r="325" spans="1:44" s="67" customFormat="1" ht="20.45" customHeight="1" x14ac:dyDescent="0.25">
      <c r="A325" s="172"/>
      <c r="B325" s="781"/>
      <c r="C325" s="784"/>
      <c r="D325" s="787"/>
      <c r="E325" s="790"/>
      <c r="F325" s="186" t="str">
        <f>IF(B318="Лікар-педіатр",Законод!$F$18,IF(B318="Лікар загальної практики - сімейний лікар",Законод!$F$22,IF(B318="Лікар-терапевт",Законод!$F$26,"х")))</f>
        <v>х</v>
      </c>
      <c r="G325" s="750" t="s">
        <v>157</v>
      </c>
      <c r="H325" s="751"/>
      <c r="I325" s="751"/>
      <c r="J325" s="751"/>
      <c r="K325" s="752"/>
      <c r="L325" s="171">
        <f>IF(B318="Лікар загальної практики - сімейний лікар",IF(L322&lt;Законод!$C$23,0,(IF(AND(L322&gt;=Законод!$F$23,L322&lt;=Законод!$F$24),L322-Законод!$E$24,IF('01_Доходи'!L322&gt;=Законод!$G$23,Законод!$F$25,0)))),IF(B318="Лікар-педіатр",IF(L322&lt;Законод!$C$19,0,(IF(AND(L322&gt;=Законод!$F$19,L322&lt;=Законод!$F$20),L322-Законод!$E$20,IF('01_Доходи'!L322&gt;=Законод!$G$19,Законод!$F$21,0)))),IF(B318="Лікар-терапевт",IF(L322&lt;Законод!$C$27,0,(IF(AND(L322&gt;=Законод!$F$27,L322&lt;=Законод!$F$28),L322-Законод!$E$28,IF('01_Доходи'!L322&gt;=Законод!$G$27,Законод!$F$29,0)))),0)))</f>
        <v>0</v>
      </c>
      <c r="M325" s="770"/>
      <c r="N325" s="750" t="s">
        <v>157</v>
      </c>
      <c r="O325" s="751"/>
      <c r="P325" s="751"/>
      <c r="Q325" s="751"/>
      <c r="R325" s="752"/>
      <c r="S325" s="171">
        <f>IF(B318="Лікар загальної практики - сімейний лікар",IF(S322&lt;Законод!$C$23,0,(IF(AND(S322&gt;=Законод!$F$23,S322&lt;=Законод!$F$24),S322-Законод!$E$24,IF('01_Доходи'!S322&gt;=Законод!$G$23,Законод!$F$25,0)))),IF(B318="Лікар-педіатр",IF(S322&lt;Законод!$C$19,0,(IF(AND(S322&gt;=Законод!$F$19,S322&lt;=Законод!$F$20),S322-Законод!$E$20,IF('01_Доходи'!S322&gt;=Законод!$G$19,Законод!$F$21,0)))),IF(B318="Лікар-терапевт",IF(S322&lt;Законод!$C$27,0,(IF(AND(S322&gt;=Законод!$F$27,S322&lt;=Законод!$F$28),S322-Законод!$E$28,IF('01_Доходи'!S322&gt;=Законод!$G$27,Законод!$F$29,0)))),0)))</f>
        <v>0</v>
      </c>
      <c r="T325" s="770"/>
      <c r="U325" s="750" t="s">
        <v>157</v>
      </c>
      <c r="V325" s="751"/>
      <c r="W325" s="751"/>
      <c r="X325" s="751"/>
      <c r="Y325" s="752"/>
      <c r="Z325" s="171">
        <f>IF(B318="Лікар загальної практики - сімейний лікар",IF(Z322&lt;Законод!$C$23,0,(IF(AND(Z322&gt;=Законод!$F$23,Z322&lt;=Законод!$F$24),Z322-Законод!$E$24,IF('01_Доходи'!Z322&gt;=Законод!$G$23,Законод!$F$25,0)))),IF(B318="Лікар-педіатр",IF(Z322&lt;Законод!$C$19,0,(IF(AND(Z322&gt;=Законод!$F$19,Z322&lt;=Законод!$F$20),Z322-Законод!$E$20,IF('01_Доходи'!Z322&gt;=Законод!$G$19,Законод!$F$21,0)))),IF(B318="Лікар-терапевт",IF(Z322&lt;Законод!$C$27,0,(IF(AND(Z322&gt;=Законод!$F$27,Z322&lt;=Законод!$F$28),Z322-Законод!$E$28,IF('01_Доходи'!Z322&gt;=Законод!$G$27,Законод!$F$29,0)))),0)))</f>
        <v>0</v>
      </c>
      <c r="AA325" s="770"/>
      <c r="AB325" s="750" t="s">
        <v>157</v>
      </c>
      <c r="AC325" s="751"/>
      <c r="AD325" s="751"/>
      <c r="AE325" s="751"/>
      <c r="AF325" s="752"/>
      <c r="AG325" s="171">
        <f>IF(B318="Лікар загальної практики - сімейний лікар",IF(AG322&lt;Законод!$C$23,0,(IF(AND(AG322&gt;=Законод!$F$23,AG322&lt;=Законод!$F$24),AG322-Законод!$E$24,IF('01_Доходи'!AG322&gt;=Законод!$G$23,Законод!$F$25,0)))),IF(B318="Лікар-педіатр",IF(AG322&lt;Законод!$C$19,0,(IF(AND(AG322&gt;=Законод!$F$19,AG322&lt;=Законод!$F$20),AG322-Законод!$E$20,IF('01_Доходи'!AG322&gt;=Законод!$G$19,Законод!$F$21,0)))),IF(B318="Лікар-терапевт",IF(AG322&lt;Законод!$C$27,0,(IF(AND(AG322&gt;=Законод!$F$27,AG322&lt;=Законод!$F$28),AG322-Законод!$E$28,IF('01_Доходи'!AG322&gt;=Законод!$G$27,Законод!$F$29,0)))),0)))</f>
        <v>0</v>
      </c>
      <c r="AH325" s="773"/>
      <c r="AI325" s="176"/>
      <c r="AJ325" s="764"/>
      <c r="AK325" s="767"/>
      <c r="AL325" s="767"/>
      <c r="AM325" s="799"/>
      <c r="AN325" s="544">
        <f>IF(B318="Лікар загальної практики - сімейний лікар",L325*Законод!$F$30,IF(B318="Лікар-педіатр",L325*Законод!$F$30,IF(B318="Лікар-терапевт",L325*Законод!$F$30,0)))</f>
        <v>0</v>
      </c>
      <c r="AO325" s="544">
        <f>IF(B318="Лікар загальної практики - сімейний лікар",S325*Законод!$F$47,IF(B318="Лікар-педіатр",S325*Законод!$F$47,IF(B318="Лікар-терапевт",S325*Законод!$F$47,0)))</f>
        <v>0</v>
      </c>
      <c r="AP325" s="544">
        <f>IF(B318="Лікар загальної практики - сімейний лікар",Z325*Законод!$F$64,IF(B318="Лікар-педіатр",Z325*Законод!$F$64,IF(B318="Лікар-терапевт",Z325*Законод!$F$64,0)))</f>
        <v>0</v>
      </c>
      <c r="AQ325" s="544">
        <f>IF(B318="Лікар загальної практики - сімейний лікар",AG325*Законод!$F$81,IF(B318="Лікар-педіатр",AG325*Законод!$F$81,IF(B318="Лікар-терапевт",AG325*Законод!$F$81,0)))</f>
        <v>0</v>
      </c>
      <c r="AR325" s="185">
        <f>SUM(AN325:AQ325)</f>
        <v>0</v>
      </c>
    </row>
    <row r="326" spans="1:44" s="67" customFormat="1" ht="31.9" customHeight="1" x14ac:dyDescent="0.25">
      <c r="A326" s="172"/>
      <c r="B326" s="781"/>
      <c r="C326" s="784"/>
      <c r="D326" s="787"/>
      <c r="E326" s="790"/>
      <c r="F326" s="186" t="str">
        <f>IF(B318="Лікар-педіатр",Законод!$G$18,IF(B318="Лікар загальної практики - сімейний лікар",Законод!$G$22,IF(B318="Лікар-терапевт",Законод!$G$26,"х")))</f>
        <v>х</v>
      </c>
      <c r="G326" s="750" t="s">
        <v>157</v>
      </c>
      <c r="H326" s="751"/>
      <c r="I326" s="751"/>
      <c r="J326" s="751"/>
      <c r="K326" s="752"/>
      <c r="L326" s="171">
        <f>IF(B318="Лікар загальної практики - сімейний лікар",IF(L322&lt;Законод!$C$23,0,(IF(AND(L322&gt;=Законод!$G$23,L322&lt;=Законод!$G$24),L322-Законод!$F$24,IF('01_Доходи'!L322&gt;=Законод!$H$23,Законод!$G$25,0)))),IF(B318="Лікар-педіатр",IF(L322&lt;Законод!$C$19,0,(IF(AND(L322&gt;=Законод!$G$19,L322&lt;=Законод!$G$20),L322-Законод!$F$20,IF('01_Доходи'!L322&gt;=Законод!$H$19,Законод!$G$21,0)))),IF(B318="Лікар-терапевт",IF(L322&lt;Законод!$C$27,0,(IF(AND(L322&gt;=Законод!$G$27,L322&lt;=Законод!$G$28),L322-Законод!$F$28,IF('01_Доходи'!L322&gt;=Законод!$H$27,Законод!$G$29,0)))),0)))</f>
        <v>0</v>
      </c>
      <c r="M326" s="770"/>
      <c r="N326" s="750" t="s">
        <v>157</v>
      </c>
      <c r="O326" s="751"/>
      <c r="P326" s="751"/>
      <c r="Q326" s="751"/>
      <c r="R326" s="752"/>
      <c r="S326" s="171">
        <f>IF(B318="Лікар загальної практики - сімейний лікар",IF(S322&lt;Законод!$C$23,0,(IF(AND(S322&gt;=Законод!$G$23,S322&lt;=Законод!$G$24),S322-Законод!$F$24,IF('01_Доходи'!S322&gt;=Законод!$H$23,Законод!$G$25,0)))),IF(B318="Лікар-педіатр",IF(S322&lt;Законод!$C$19,0,(IF(AND(S322&gt;=Законод!$G$19,S322&lt;=Законод!$G$20),S322-Законод!$F$20,IF('01_Доходи'!S322&gt;=Законод!$H$19,Законод!$G$21,0)))),IF(B318="Лікар-терапевт",IF(S322&lt;Законод!$C$27,0,(IF(AND(S322&gt;=Законод!$G$27,S322&lt;=Законод!$G$28),S322-Законод!$F$28,IF('01_Доходи'!S322&gt;=Законод!$H$27,Законод!$G$29,0)))),0)))</f>
        <v>0</v>
      </c>
      <c r="T326" s="770"/>
      <c r="U326" s="750" t="s">
        <v>157</v>
      </c>
      <c r="V326" s="751"/>
      <c r="W326" s="751"/>
      <c r="X326" s="751"/>
      <c r="Y326" s="752"/>
      <c r="Z326" s="171">
        <f>IF(B318="Лікар загальної практики - сімейний лікар",IF(Z322&lt;Законод!$C$23,0,(IF(AND(Z322&gt;=Законод!$G$23,Z322&lt;=Законод!$G$24),Z322-Законод!$F$24,IF('01_Доходи'!Z322&gt;=Законод!$H$23,Законод!$G$25,0)))),IF(B318="Лікар-педіатр",IF(Z322&lt;Законод!$C$19,0,(IF(AND(Z322&gt;=Законод!$G$19,Z322&lt;=Законод!$G$20),Z322-Законод!$F$20,IF('01_Доходи'!Z322&gt;=Законод!$H$19,Законод!$G$21,0)))),IF(B318="Лікар-терапевт",IF(Z322&lt;Законод!$C$27,0,(IF(AND(Z322&gt;=Законод!$G$27,Z322&lt;=Законод!$G$28),Z322-Законод!$F$28,IF('01_Доходи'!Z322&gt;=Законод!$H$27,Законод!$G$29,0)))),0)))</f>
        <v>0</v>
      </c>
      <c r="AA326" s="770"/>
      <c r="AB326" s="750" t="s">
        <v>157</v>
      </c>
      <c r="AC326" s="751"/>
      <c r="AD326" s="751"/>
      <c r="AE326" s="751"/>
      <c r="AF326" s="752"/>
      <c r="AG326" s="171">
        <f>IF(B318="Лікар загальної практики - сімейний лікар",IF(AG322&lt;Законод!$C$23,0,(IF(AND(AG322&gt;=Законод!$G$23,AG322&lt;=Законод!$G$24),AG322-Законод!$F$24,IF('01_Доходи'!AG322&gt;=Законод!$H$23,Законод!$G$25,0)))),IF(B318="Лікар-педіатр",IF(AG322&lt;Законод!$C$19,0,(IF(AND(AG322&gt;=Законод!$G$19,AG322&lt;=Законод!$G$20),AG322-Законод!$F$20,IF('01_Доходи'!AG322&gt;=Законод!$H$19,Законод!$G$21,0)))),IF(B318="Лікар-терапевт",IF(AG322&lt;Законод!$C$27,0,(IF(AND(AG322&gt;=Законод!$G$27,AG322&lt;=Законод!$G$28),AG322-Законод!$F$28,IF('01_Доходи'!AG322&gt;=Законод!$H$27,Законод!$G$29,0)))),0)))</f>
        <v>0</v>
      </c>
      <c r="AH326" s="773"/>
      <c r="AI326" s="176"/>
      <c r="AJ326" s="764"/>
      <c r="AK326" s="767"/>
      <c r="AL326" s="767"/>
      <c r="AM326" s="799"/>
      <c r="AN326" s="544">
        <f>IF(B318="Лікар загальної практики - сімейний лікар",L326*Законод!$G$39,IF(B318="Лікар-педіатр",L326*Законод!$G$30,IF(B318="Лікар-терапевт",L326*Законод!$G$30,0)))</f>
        <v>0</v>
      </c>
      <c r="AO326" s="544">
        <f>IF(B318="Лікар загальної практики - сімейний лікар",S326*Законод!$G$47,IF(B318="Лікар-педіатр",S326*Законод!$G$47,IF(B318="Лікар-терапевт",S326*Законод!$G$47,0)))</f>
        <v>0</v>
      </c>
      <c r="AP326" s="544">
        <f>IF(B318="Лікар загальної практики - сімейний лікар",Z326*Законод!$G$64,IF(B318="Лікар-педіатр",Z326*Законод!$G$64,IF(B318="Лікар-терапевт",Z326*Законод!$G$64,0)))</f>
        <v>0</v>
      </c>
      <c r="AQ326" s="544">
        <f>IF(B318="Лікар загальної практики - сімейний лікар",AG326*Законод!$G$81,IF(B318="Лікар-педіатр",AG326*Законод!$G$81,IF(B318="Лікар-терапевт",AG326*Законод!$G$81,0)))</f>
        <v>0</v>
      </c>
      <c r="AR326" s="185">
        <f t="shared" ref="AR326" si="44">SUM(AN326:AQ326)</f>
        <v>0</v>
      </c>
    </row>
    <row r="327" spans="1:44" s="67" customFormat="1" ht="31.9" customHeight="1" x14ac:dyDescent="0.25">
      <c r="A327" s="172"/>
      <c r="B327" s="781"/>
      <c r="C327" s="784"/>
      <c r="D327" s="787"/>
      <c r="E327" s="790"/>
      <c r="F327" s="186" t="str">
        <f>IF(B318="Лікар-педіатр",Законод!$H$18,IF(B318="Лікар загальної практики - сімейний лікар",Законод!$H$22,IF(B318="Лікар-терапевт",Законод!$H$26,"х")))</f>
        <v>х</v>
      </c>
      <c r="G327" s="750" t="s">
        <v>157</v>
      </c>
      <c r="H327" s="751"/>
      <c r="I327" s="751"/>
      <c r="J327" s="751"/>
      <c r="K327" s="752"/>
      <c r="L327" s="171">
        <f>IF(B318="Лікар загальної практики - сімейний лікар",IF(L322&lt;Законод!$C$23,0,(IF(AND(L322&gt;=Законод!$H$23,L322&lt;=Законод!$H$24),L322-Законод!$G$24,IF('01_Доходи'!L322&gt;=Законод!$I$23,Законод!$H$25,0)))),IF(B318="Лікар-педіатр",IF(L322&lt;Законод!$C$19,0,(IF(AND(L322&gt;=Законод!$H$19,L322&lt;=Законод!$H$20),L322-Законод!$G$20,IF('01_Доходи'!L322&gt;=Законод!$I$19,Законод!$H$21,0)))),IF(B318="Лікар-терапевт",IF(L322&lt;Законод!$C$27,0,(IF(AND(L322&gt;=Законод!$H$27,L322&lt;=Законод!$H$28),L322-Законод!$G$28,IF(L322&gt;=Законод!$I$27,Законод!$H$29,0)))),0)))</f>
        <v>0</v>
      </c>
      <c r="M327" s="770"/>
      <c r="N327" s="750" t="s">
        <v>157</v>
      </c>
      <c r="O327" s="751"/>
      <c r="P327" s="751"/>
      <c r="Q327" s="751"/>
      <c r="R327" s="752"/>
      <c r="S327" s="171">
        <f>IF(B318="Лікар загальної практики - сімейний лікар",IF(S322&lt;Законод!$C$23,0,(IF(AND(S322&gt;=Законод!$H$23,S322&lt;=Законод!$H$24),S322-Законод!$G$24,IF('01_Доходи'!S322&gt;=Законод!$I$23,Законод!$H$25,0)))),IF(B318="Лікар-педіатр",IF(S322&lt;Законод!$C$19,0,(IF(AND(S322&gt;=Законод!$H$19,S322&lt;=Законод!$H$20),S322-Законод!$G$20,IF('01_Доходи'!S322&gt;=Законод!$I$19,Законод!$H$21,0)))),IF(B318="Лікар-терапевт",IF(S322&lt;Законод!$C$27,0,(IF(AND(S322&gt;=Законод!$H$27,S322&lt;=Законод!$H$28),S322-Законод!$G$28,IF(S322&gt;=Законод!$I$27,Законод!$H$29,0)))),0)))</f>
        <v>0</v>
      </c>
      <c r="T327" s="770"/>
      <c r="U327" s="750" t="s">
        <v>157</v>
      </c>
      <c r="V327" s="751"/>
      <c r="W327" s="751"/>
      <c r="X327" s="751"/>
      <c r="Y327" s="752"/>
      <c r="Z327" s="171">
        <f>IF(B318="Лікар загальної практики - сімейний лікар",IF(Z322&lt;Законод!$C$23,0,(IF(AND(Z322&gt;=Законод!$H$23,Z322&lt;=Законод!$H$24),Z322-Законод!$G$24,IF('01_Доходи'!Z322&gt;=Законод!$I$23,Законод!$H$25,0)))),IF(B318="Лікар-педіатр",IF(Z322&lt;Законод!$C$19,0,(IF(AND(Z322&gt;=Законод!$H$19,Z322&lt;=Законод!$H$20),Z322-Законод!$G$20,IF('01_Доходи'!Z322&gt;=Законод!$I$19,Законод!$H$21,0)))),IF(B318="Лікар-терапевт",IF(Z322&lt;Законод!$C$27,0,(IF(AND(Z322&gt;=Законод!$H$27,Z322&lt;=Законод!$H$28),Z322-Законод!$G$28,IF(Z322&gt;=Законод!$I$27,Законод!$H$29,0)))),0)))</f>
        <v>0</v>
      </c>
      <c r="AA327" s="770"/>
      <c r="AB327" s="750" t="s">
        <v>157</v>
      </c>
      <c r="AC327" s="751"/>
      <c r="AD327" s="751"/>
      <c r="AE327" s="751"/>
      <c r="AF327" s="752"/>
      <c r="AG327" s="171">
        <f>IF(B318="Лікар загальної практики - сімейний лікар",IF(AG322&lt;Законод!$C$23,0,(IF(AND(AG322&gt;=Законод!$H$23,AG322&lt;=Законод!$H$24),AG322-Законод!$G$24,IF('01_Доходи'!AG322&gt;=Законод!$I$23,Законод!$H$25,0)))),IF(B318="Лікар-педіатр",IF(AG322&lt;Законод!$C$19,0,(IF(AND(AG322&gt;=Законод!$H$19,AG322&lt;=Законод!$H$20),AG322-Законод!$G$20,IF('01_Доходи'!AG322&gt;=Законод!$I$19,Законод!$H$21,0)))),IF(B318="Лікар-терапевт",IF(AG322&lt;Законод!$C$27,0,(IF(AND(AG322&gt;=Законод!$H$27,AG322&lt;=Законод!$H$28),AG322-Законод!$G$28,IF(AG322&gt;=Законод!$I$27,Законод!$H$29,0)))),0)))</f>
        <v>0</v>
      </c>
      <c r="AH327" s="773"/>
      <c r="AI327" s="176"/>
      <c r="AJ327" s="764"/>
      <c r="AK327" s="767"/>
      <c r="AL327" s="767"/>
      <c r="AM327" s="799"/>
      <c r="AN327" s="544">
        <f>IF(B318="Лікар загальної практики - сімейний лікар",L327*Законод!$H$30,IF(B318="Лікар-педіатр",L327*Законод!$H$30,IF(B318="Лікар-терапевт",L327*Законод!$H$30,0)))</f>
        <v>0</v>
      </c>
      <c r="AO327" s="544">
        <f>IF(B318="Лікар загальної практики - сімейний лікар",S327*Законод!$H$47,IF(B318="Лікар-педіатр",S327*Законод!$H$47,IF(B318="Лікар-терапевт",S327*Законод!$H$47,0)))</f>
        <v>0</v>
      </c>
      <c r="AP327" s="544">
        <f>IF(B318="Лікар загальної практики - сімейний лікар",Z327*Законод!$H$64,IF(B318="Лікар-педіатр",Z327*Законод!$H$64,IF(B318="Лікар-терапевт",Z327*Законод!$H$64,0)))</f>
        <v>0</v>
      </c>
      <c r="AQ327" s="544">
        <f>IF(B318="Лікар загальної практики - сімейний лікар",AG327*Законод!$H$81,IF(B318="Лікар-педіатр",AG327*Законод!$H$81,IF(B318="Лікар-терапевт",AG327*Законод!$H$81,0)))</f>
        <v>0</v>
      </c>
      <c r="AR327" s="185">
        <f>SUM(AN327:AQ327)</f>
        <v>0</v>
      </c>
    </row>
    <row r="328" spans="1:44" s="210" customFormat="1" ht="23.45" customHeight="1" x14ac:dyDescent="0.25">
      <c r="A328" s="172"/>
      <c r="B328" s="781"/>
      <c r="C328" s="784"/>
      <c r="D328" s="787"/>
      <c r="E328" s="790"/>
      <c r="F328" s="186" t="str">
        <f>IF(B318="Лікар-педіатр",Законод!$I$18,IF(B318="Лікар загальної практики - сімейний лікар",Законод!$I$22,IF(B318="Лікар-терапевт",Законод!$I$26,"х")))</f>
        <v>х</v>
      </c>
      <c r="G328" s="750" t="s">
        <v>157</v>
      </c>
      <c r="H328" s="751"/>
      <c r="I328" s="751"/>
      <c r="J328" s="751"/>
      <c r="K328" s="752"/>
      <c r="L328" s="171">
        <f>IF(B318="Лікар загальної практики - сімейний лікар",IF(L322&lt;Законод!$C$23,0,(IF(AND(L322&gt;=Законод!$I$23,L322&lt;=Законод!$I$24),L322-Законод!$H$24,IF('01_Доходи'!L322&gt;=Законод!$I$23,Законод!$I$25,0)))),IF(B318="Лікар-педіатр",IF(L322&lt;Законод!$C$19,0,(IF(AND(L322&gt;=Законод!$I$19,L322&lt;=Законод!$I$20),L322-Законод!$H$20,IF('01_Доходи'!L322&gt;=Законод!$I$19,Законод!$H$21,0)))),IF(B318="Лікар-терапевт",IF(L322&lt;Законод!$C$27,0,(IF(AND(L322&gt;=Законод!$I$27,L322&lt;=Законод!$I$28),L322-Законод!$H$28,IF('01_Доходи'!L322&gt;=Законод!$I$27,Законод!$H$29,0)))),0)))</f>
        <v>0</v>
      </c>
      <c r="M328" s="770"/>
      <c r="N328" s="750" t="s">
        <v>157</v>
      </c>
      <c r="O328" s="751"/>
      <c r="P328" s="751"/>
      <c r="Q328" s="751"/>
      <c r="R328" s="752"/>
      <c r="S328" s="171">
        <f>IF(B318="Лікар загальної практики - сімейний лікар",IF(S322&lt;Законод!$C$23,0,(IF(AND(S322&gt;=Законод!$I$23,S322&lt;=Законод!$I$24),S322-Законод!$H$24,IF('01_Доходи'!S322&gt;=Законод!$I$23,Законод!$I$25,0)))),IF(B318="Лікар-педіатр",IF(S322&lt;Законод!$C$19,0,(IF(AND(S322&gt;=Законод!$I$19,S322&lt;=Законод!$I$20),S322-Законод!$H$20,IF('01_Доходи'!S322&gt;=Законод!$I$19,Законод!$H$21,0)))),IF(B318="Лікар-терапевт",IF(S322&lt;Законод!$C$27,0,(IF(AND(S322&gt;=Законод!$I$27,S322&lt;=Законод!$I$28),S322-Законод!$H$28,IF('01_Доходи'!S322&gt;=Законод!$I$27,Законод!$H$29,0)))),0)))</f>
        <v>0</v>
      </c>
      <c r="T328" s="770"/>
      <c r="U328" s="750" t="s">
        <v>157</v>
      </c>
      <c r="V328" s="751"/>
      <c r="W328" s="751"/>
      <c r="X328" s="751"/>
      <c r="Y328" s="752"/>
      <c r="Z328" s="171">
        <f>IF(B318="Лікар загальної практики - сімейний лікар",IF(Z322&lt;Законод!$C$23,0,(IF(AND(Z322&gt;=Законод!$I$23,Z322&lt;=Законод!$I$24),Z322-Законод!$H$24,IF('01_Доходи'!Z322&gt;=Законод!$I$23,Законод!$I$25,0)))),IF(B318="Лікар-педіатр",IF(Z322&lt;Законод!$C$19,0,(IF(AND(Z322&gt;=Законод!$I$19,Z322&lt;=Законод!$I$20),Z322-Законод!$H$20,IF('01_Доходи'!Z322&gt;=Законод!$I$19,Законод!$H$21,0)))),IF(B318="Лікар-терапевт",IF(Z322&lt;Законод!$C$27,0,(IF(AND(Z322&gt;=Законод!$I$27,Z322&lt;=Законод!$I$28),Z322-Законод!$H$28,IF('01_Доходи'!Z322&gt;=Законод!$I$27,Законод!$H$29,0)))),0)))</f>
        <v>0</v>
      </c>
      <c r="AA328" s="770"/>
      <c r="AB328" s="750" t="s">
        <v>157</v>
      </c>
      <c r="AC328" s="751"/>
      <c r="AD328" s="751"/>
      <c r="AE328" s="751"/>
      <c r="AF328" s="752"/>
      <c r="AG328" s="171">
        <f>IF(B318="Лікар загальної практики - сімейний лікар",IF(AG322&lt;Законод!$C$23,0,(IF(AND(AG322&gt;=Законод!$I$23,AG322&lt;=Законод!$I$24),AG322-Законод!$H$24,IF('01_Доходи'!AG322&gt;=Законод!$I$23,Законод!$I$25,0)))),IF(B318="Лікар-педіатр",IF(AG322&lt;Законод!$C$19,0,(IF(AND(AG322&gt;=Законод!$I$19,AG322&lt;=Законод!$I$20),AG322-Законод!$H$20,IF('01_Доходи'!AG322&gt;=Законод!$I$19,Законод!$H$21,0)))),IF(B318="Лікар-терапевт",IF(AG322&lt;Законод!$C$27,0,(IF(AND(AG322&gt;=Законод!$I$27,AG322&lt;=Законод!$I$28),AG322-Законод!$H$28,IF('01_Доходи'!AG322&gt;=Законод!$I$27,Законод!$H$29,0)))),0)))</f>
        <v>0</v>
      </c>
      <c r="AH328" s="773"/>
      <c r="AI328" s="176"/>
      <c r="AJ328" s="764"/>
      <c r="AK328" s="767"/>
      <c r="AL328" s="767"/>
      <c r="AM328" s="799"/>
      <c r="AN328" s="544">
        <f>IF(B318="Лікар загальної практики - сімейний лікар",L328*Законод!$I$30,IF(B318="Лікар-педіатр",L328*Законод!$I$30,IF(B318="Лікар-терапевт",L328*Законод!$I$30,0)))</f>
        <v>0</v>
      </c>
      <c r="AO328" s="544">
        <f>IF(B318="Лікар загальної практики - сімейний лікар",S328*Законод!$I$47,IF(B318="Лікар-педіатр",S328*Законод!$I$47,IF(B318="Лікар-терапевт",S328*Законод!$I$47,0)))</f>
        <v>0</v>
      </c>
      <c r="AP328" s="544">
        <f>IF(B318="Лікар загальної практики - сімейний лікар",Z328*Законод!$I$64,IF(B318="Лікар-педіатр",Z328*Законод!$I$64,IF(B318="Лікар-терапевт",Z328*Законод!$I$64,0)))</f>
        <v>0</v>
      </c>
      <c r="AQ328" s="544">
        <f>IF(B318="Лікар загальної практики - сімейний лікар",AG328*Законод!$I$81,IF(B318="Лікар-педіатр",AG328*Законод!$I$81,IF(B318="Лікар-терапевт",AG328*Законод!$I$81,0)))</f>
        <v>0</v>
      </c>
      <c r="AR328" s="185">
        <f>SUM(AN328:AQ328)</f>
        <v>0</v>
      </c>
    </row>
    <row r="329" spans="1:44" s="166" customFormat="1" ht="24.6" customHeight="1" thickBot="1" x14ac:dyDescent="0.35">
      <c r="A329" s="187"/>
      <c r="B329" s="782"/>
      <c r="C329" s="785"/>
      <c r="D329" s="788"/>
      <c r="E329" s="791"/>
      <c r="F329" s="660" t="str">
        <f>IF(B318="Лікар-педіатр",Законод!$J$18,IF(B318="Лікар загальної практики - сімейний лікар",Законод!$J$22,IF(B318="Лікар-терапевт",Законод!$J$22,"х")))</f>
        <v>х</v>
      </c>
      <c r="G329" s="747" t="s">
        <v>157</v>
      </c>
      <c r="H329" s="748"/>
      <c r="I329" s="748"/>
      <c r="J329" s="748"/>
      <c r="K329" s="749"/>
      <c r="L329" s="171">
        <f>IF(B318="Лікар загальної практики - сімейний лікар",IF(L322&gt;=Законод!$J$23,'01_Доходи'!L322-('01_Доходи'!L323+'01_Доходи'!L324+'01_Доходи'!L325+'01_Доходи'!L326+'01_Доходи'!L327+'01_Доходи'!L328),0),IF(B318="Лікар-педіатр",IF(L322&gt;=Законод!$J$19,'01_Доходи'!L322-('01_Доходи'!L323+'01_Доходи'!L324+'01_Доходи'!L325+'01_Доходи'!L326+'01_Доходи'!L327+'01_Доходи'!L328),0),IF(B318="Лікар-терапевт",IF('01_Доходи'!L322&gt;=Законод!$J$27,L322-Законод!$I$28,0),0)))</f>
        <v>0</v>
      </c>
      <c r="M329" s="771"/>
      <c r="N329" s="747" t="s">
        <v>157</v>
      </c>
      <c r="O329" s="748"/>
      <c r="P329" s="748"/>
      <c r="Q329" s="748"/>
      <c r="R329" s="749"/>
      <c r="S329" s="171">
        <f>IF(B318="Лікар загальної практики - сімейний лікар",IF(S322&gt;=Законод!$J$23,'01_Доходи'!S322-('01_Доходи'!S323+'01_Доходи'!S324+'01_Доходи'!S325+'01_Доходи'!S326+'01_Доходи'!S327+'01_Доходи'!S328),0),IF(B318="Лікар-педіатр",IF(S322&gt;=Законод!$J$19,'01_Доходи'!S322-('01_Доходи'!S323+'01_Доходи'!S324+'01_Доходи'!S325+'01_Доходи'!S326+'01_Доходи'!S327+'01_Доходи'!S328),0),IF(B318="Лікар-терапевт",IF('01_Доходи'!S322&gt;=Законод!$J$27,S322-Законод!$I$28,0),0)))</f>
        <v>0</v>
      </c>
      <c r="T329" s="771"/>
      <c r="U329" s="747" t="s">
        <v>157</v>
      </c>
      <c r="V329" s="748"/>
      <c r="W329" s="748"/>
      <c r="X329" s="748"/>
      <c r="Y329" s="749"/>
      <c r="Z329" s="171">
        <f>IF(B318="Лікар загальної практики - сімейний лікар",IF(Z322&gt;=Законод!$J$23,'01_Доходи'!Z322-('01_Доходи'!Z323+'01_Доходи'!Z324+'01_Доходи'!Z325+'01_Доходи'!Z326+'01_Доходи'!Z327+'01_Доходи'!Z328),0),IF(B318="Лікар-педіатр",IF(Z322&gt;=Законод!$J$19,'01_Доходи'!Z322-('01_Доходи'!Z323+'01_Доходи'!Z324+'01_Доходи'!Z325+'01_Доходи'!Z326+'01_Доходи'!Z327+'01_Доходи'!Z328),0),IF(B318="Лікар-терапевт",IF('01_Доходи'!Z322&gt;=Законод!$J$27,Z322-Законод!$I$28,0),0)))</f>
        <v>0</v>
      </c>
      <c r="AA329" s="771"/>
      <c r="AB329" s="747" t="s">
        <v>157</v>
      </c>
      <c r="AC329" s="748"/>
      <c r="AD329" s="748"/>
      <c r="AE329" s="748"/>
      <c r="AF329" s="749"/>
      <c r="AG329" s="171">
        <f>IF(B318="Лікар загальної практики - сімейний лікар",IF(AG322&gt;=Законод!$J$23,'01_Доходи'!AG322-('01_Доходи'!AG323+'01_Доходи'!AG324+'01_Доходи'!AG325+'01_Доходи'!AG326+'01_Доходи'!AG327+'01_Доходи'!AG328),0),IF(B318="Лікар-педіатр",IF(AG322&gt;=Законод!$J$19,'01_Доходи'!AG322-('01_Доходи'!AG323+'01_Доходи'!AG324+'01_Доходи'!AG325+'01_Доходи'!AG326+'01_Доходи'!AG327+'01_Доходи'!AG328),0),IF(B318="Лікар-терапевт",IF('01_Доходи'!AG322&gt;=Законод!$J$27,AG322-Законод!$I$28,0),0)))</f>
        <v>0</v>
      </c>
      <c r="AH329" s="774"/>
      <c r="AI329" s="188"/>
      <c r="AJ329" s="765"/>
      <c r="AK329" s="768"/>
      <c r="AL329" s="768"/>
      <c r="AM329" s="800"/>
      <c r="AN329" s="661">
        <f>IF(B318="Лікар загальної практики - сімейний лікар",L329*Законод!$J$30,IF(B318="Лікар-педіатр",L329*Законод!$J$30,IF(B318="Лікар-терапевт",L329*Законод!$J$30,0)))</f>
        <v>0</v>
      </c>
      <c r="AO329" s="661">
        <f>IF(B318="Лікар загальної практики - сімейний лікар",S329*Законод!$J$47,IF(B318="Лікар-педіатр",S329*Законод!$J$47,IF(B318="Лікар-терапевт",S329*Законод!$J$47,0)))</f>
        <v>0</v>
      </c>
      <c r="AP329" s="661">
        <f>IF(B318="Лікар загальної практики - сімейний лікар",S329*Законод!$J$64,IF(B318="Лікар-педіатр",S329*Законод!$J$64,IF(B318="Лікар-терапевт",S329*Законод!$J$64,0)))</f>
        <v>0</v>
      </c>
      <c r="AQ329" s="661">
        <f>IF(B318="Лікар загальної практики - сімейний лікар",AG329*Законод!$J$81,IF(B318="Лікар-педіатр",AG329*Законод!$J$81,IF(B318="Лікар-терапевт",AG329*Законод!$J$81,0)))</f>
        <v>0</v>
      </c>
      <c r="AR329" s="662">
        <f t="shared" ref="AR329" si="45">SUM(AN329:AQ329)</f>
        <v>0</v>
      </c>
    </row>
    <row r="330" spans="1:44" s="67" customFormat="1" ht="28.15" customHeight="1" thickBot="1" x14ac:dyDescent="0.3">
      <c r="A330" s="206"/>
      <c r="B330" s="207"/>
      <c r="C330" s="207"/>
      <c r="D330" s="207"/>
      <c r="E330" s="207"/>
      <c r="F330" s="208"/>
      <c r="G330" s="209"/>
      <c r="H330" s="209"/>
      <c r="I330" s="210"/>
      <c r="J330" s="210"/>
      <c r="K330" s="210"/>
      <c r="L330" s="211"/>
      <c r="M330" s="210"/>
      <c r="N330" s="210"/>
      <c r="O330" s="210"/>
      <c r="P330" s="210"/>
      <c r="Q330" s="210"/>
      <c r="R330" s="210"/>
      <c r="S330" s="211"/>
      <c r="T330" s="210"/>
      <c r="U330" s="210"/>
      <c r="V330" s="210"/>
      <c r="W330" s="210"/>
      <c r="X330" s="210"/>
      <c r="Y330" s="210"/>
      <c r="Z330" s="211"/>
      <c r="AA330" s="210"/>
      <c r="AB330" s="210"/>
      <c r="AC330" s="210"/>
      <c r="AD330" s="210"/>
      <c r="AE330" s="210"/>
      <c r="AF330" s="210"/>
      <c r="AG330" s="211"/>
      <c r="AH330" s="210"/>
      <c r="AI330" s="210"/>
      <c r="AJ330" s="210"/>
      <c r="AK330" s="210"/>
      <c r="AL330" s="210"/>
      <c r="AM330" s="212"/>
      <c r="AN330" s="210"/>
      <c r="AO330" s="210"/>
      <c r="AP330" s="210"/>
      <c r="AQ330" s="210"/>
      <c r="AR330" s="213"/>
    </row>
    <row r="331" spans="1:44" s="103" customFormat="1" ht="31.15" customHeight="1" x14ac:dyDescent="0.25">
      <c r="A331" s="169">
        <f>A318+1</f>
        <v>24</v>
      </c>
      <c r="B331" s="780"/>
      <c r="C331" s="783"/>
      <c r="D331" s="786"/>
      <c r="E331" s="789"/>
      <c r="F331" s="170" t="s">
        <v>431</v>
      </c>
      <c r="G331" s="171">
        <f>IFERROR(IF(B331="Лікар-педіатр",G333/L333*L331,IF(B331="Лікар-терапевт","х",IF(B331="Лікар загальної практики - сімейний лікар",G333/L333*L331,0))),0)</f>
        <v>0</v>
      </c>
      <c r="H331" s="171">
        <f>IFERROR(IF(B331="Лікар-педіатр",H333/L333*L331,IF(B331="Лікар-терапевт","х",IF(B331="Лікар загальної практики - сімейний лікар",H333/L333*L331,0))),0)</f>
        <v>0</v>
      </c>
      <c r="I331" s="171">
        <f>IFERROR(IF(B331="Лікар-педіатр","x",IF(B331="Лікар-терапевт",I333/L333*L331,IF(B331="Лікар загальної практики - сімейний лікар",I333/L333*L331,0))),0)</f>
        <v>0</v>
      </c>
      <c r="J331" s="171">
        <f>IFERROR(IF(B331="Лікар-педіатр","x",IF(B331="Лікар-терапевт",J333/L333*L331,IF(B331="Лікар загальної практики - сімейний лікар",J333/L333*L331,0))),0)</f>
        <v>0</v>
      </c>
      <c r="K331" s="171">
        <f>IFERROR(IF(B331="Лікар-педіатр","x",IF(B331="Лікар-терапевт",K334*L331,IF(B331="Лікар загальної практики - сімейний лікар",K334*L331,0))),0)</f>
        <v>0</v>
      </c>
      <c r="L331" s="472"/>
      <c r="M331" s="769"/>
      <c r="N331" s="171">
        <f>IFERROR(IF(B331="Лікар-педіатр",N333/S333*S331,IF(B331="Лікар-терапевт","х",IF(B331="Лікар загальної практики - сімейний лікар",N333/S333*S331,0))),0)</f>
        <v>0</v>
      </c>
      <c r="O331" s="171">
        <f>IFERROR(IF(B331="Лікар-педіатр",O333/S333*S331,IF(B331="Лікар-терапевт","х",IF(B331="Лікар загальної практики - сімейний лікар",O333/S333*S331,0))),0)</f>
        <v>0</v>
      </c>
      <c r="P331" s="171">
        <f>IFERROR(IF(B331="Лікар-педіатр","x",IF(B331="Лікар-терапевт",P333/S333*S331,IF(B331="Лікар загальної практики - сімейний лікар",P333/S333*S331,0))),0)</f>
        <v>0</v>
      </c>
      <c r="Q331" s="171">
        <f>IFERROR(IF(B331="Лікар-педіатр","x",IF(B331="Лікар-терапевт",Q333/S333*S331,IF(B331="Лікар загальної практики - сімейний лікар",Q333/S333*S331,0))),0)</f>
        <v>0</v>
      </c>
      <c r="R331" s="171">
        <f>IFERROR(IF(B331="Лікар-педіатр","x",IF(B331="Лікар-терапевт",R334*S331,IF(B331="Лікар загальної практики - сімейний лікар",R334*S331,0))),0)</f>
        <v>0</v>
      </c>
      <c r="S331" s="472"/>
      <c r="T331" s="769"/>
      <c r="U331" s="171">
        <f>IFERROR(IF(B331="Лікар-педіатр",U333/Z333*Z331,IF(B331="Лікар-терапевт","х",IF(B331="Лікар загальної практики - сімейний лікар",U333/Z333*Z331,0))),0)</f>
        <v>0</v>
      </c>
      <c r="V331" s="171">
        <f>IFERROR(IF(B331="Лікар-педіатр",V333/Z333*Z331,IF(B331="Лікар-терапевт","х",IF(B331="Лікар загальної практики - сімейний лікар",V333/Z333*Z331,0))),0)</f>
        <v>0</v>
      </c>
      <c r="W331" s="171">
        <f>IFERROR(IF(B331="Лікар-педіатр","x",IF(B331="Лікар-терапевт",W333/Z333*Z331,IF(B331="Лікар загальної практики - сімейний лікар",W333/Z333*Z331,0))),0)</f>
        <v>0</v>
      </c>
      <c r="X331" s="171">
        <f>IFERROR(IF(B331="Лікар-педіатр","x",IF(B331="Лікар-терапевт",X333/Z333*Z331,IF(B331="Лікар загальної практики - сімейний лікар",X333/Z333*Z331,0))),0)</f>
        <v>0</v>
      </c>
      <c r="Y331" s="171">
        <f>IFERROR(IF(B331="Лікар-педіатр","x",IF(B331="Лікар-терапевт",Y334*Z331,IF(B331="Лікар загальної практики - сімейний лікар",Y334*Z331,0))),0)</f>
        <v>0</v>
      </c>
      <c r="Z331" s="472"/>
      <c r="AA331" s="769"/>
      <c r="AB331" s="171">
        <f>IFERROR(IF(B331="Лікар-педіатр",AB333/AG333*AG331,IF(B331="Лікар-терапевт","х",IF(B331="Лікар загальної практики - сімейний лікар",AB333/AG333*AG331,0))),0)</f>
        <v>0</v>
      </c>
      <c r="AC331" s="171">
        <f>IFERROR(IF(B331="Лікар-педіатр",AC333/AG333*AG331,IF(B331="Лікар-терапевт","х",IF(B331="Лікар загальної практики - сімейний лікар",AC333/AG333*AG331,0))),0)</f>
        <v>0</v>
      </c>
      <c r="AD331" s="171">
        <f>IFERROR(IF(B331="Лікар-педіатр","x",IF(B331="Лікар-терапевт",AD333/AG333*AG331,IF(B331="Лікар загальної практики - сімейний лікар",AD333/AG333*AG331,0))),0)</f>
        <v>0</v>
      </c>
      <c r="AE331" s="171">
        <f>IFERROR(IF(B331="Лікар-педіатр","x",IF(B331="Лікар-терапевт",AE333/AG333*AG331,IF(B331="Лікар загальної практики - сімейний лікар",AE333/AG333*AG331,0))),0)</f>
        <v>0</v>
      </c>
      <c r="AF331" s="171">
        <f>IFERROR(IF(B331="Лікар-педіатр","x",IF(B331="Лікар-терапевт",AF334*AG331,IF(B331="Лікар загальної практики - сімейний лікар",AF334*AG331,0))),0)</f>
        <v>0</v>
      </c>
      <c r="AG331" s="472"/>
      <c r="AH331" s="772"/>
      <c r="AI331" s="461">
        <f>A331</f>
        <v>24</v>
      </c>
      <c r="AJ331" s="763">
        <f>B331</f>
        <v>0</v>
      </c>
      <c r="AK331" s="766">
        <f>C331</f>
        <v>0</v>
      </c>
      <c r="AL331" s="766">
        <f>D331</f>
        <v>0</v>
      </c>
      <c r="AM331" s="753" t="s">
        <v>566</v>
      </c>
      <c r="AN331" s="792">
        <f>SUM(AN336:AN342)</f>
        <v>0</v>
      </c>
      <c r="AO331" s="792">
        <f>SUM(AO336:AO342)</f>
        <v>0</v>
      </c>
      <c r="AP331" s="792">
        <f>SUM(AP336:AP342)</f>
        <v>0</v>
      </c>
      <c r="AQ331" s="792">
        <f>SUM(AQ336:AQ342)</f>
        <v>0</v>
      </c>
      <c r="AR331" s="795">
        <f>SUM(AN331:AQ335)</f>
        <v>0</v>
      </c>
    </row>
    <row r="332" spans="1:44" s="67" customFormat="1" ht="31.9" customHeight="1" x14ac:dyDescent="0.25">
      <c r="A332" s="172"/>
      <c r="B332" s="781"/>
      <c r="C332" s="784"/>
      <c r="D332" s="787"/>
      <c r="E332" s="790"/>
      <c r="F332" s="170" t="s">
        <v>432</v>
      </c>
      <c r="G332" s="171">
        <f>IFERROR(IF(B331="Лікар-педіатр",G334*L332,IF(B331="Лікар-терапевт","х",IF(B331="Лікар загальної практики - сімейний лікар",G334*L332,0))),0)</f>
        <v>0</v>
      </c>
      <c r="H332" s="171">
        <f>IFERROR(IF(B331="Лікар-педіатр",H334*L332,IF(B331="Лікар-терапевт","х",IF(B331="Лікар загальної практики - сімейний лікар",H334*L332,0))),0)</f>
        <v>0</v>
      </c>
      <c r="I332" s="171">
        <f>IFERROR(IF(B331="Лікар-педіатр","x",IF(B331="Лікар-терапевт",I334*L332,IF(B331="Лікар загальної практики - сімейний лікар",I334*L332,0))),0)</f>
        <v>0</v>
      </c>
      <c r="J332" s="171">
        <f>IFERROR(IF(B331="Лікар-педіатр","x",IF(B331="Лікар-терапевт",J334*L332,IF(B331="Лікар загальної практики - сімейний лікар",J334*L332,0))),0)</f>
        <v>0</v>
      </c>
      <c r="K332" s="171">
        <f>IFERROR(IF(B331="Лікар-педіатр","x",IF(B331="Лікар-терапевт",K334*L332,IF(B331="Лікар загальної практики - сімейний лікар",K334*L332,0))),0)</f>
        <v>0</v>
      </c>
      <c r="L332" s="472"/>
      <c r="M332" s="770"/>
      <c r="N332" s="171">
        <f>IFERROR(IF(B331="Лікар-педіатр",N334*S332,IF(B331="Лікар-терапевт","х",IF(B331="Лікар загальної практики - сімейний лікар",N334*S332,0))),0)</f>
        <v>0</v>
      </c>
      <c r="O332" s="171">
        <f>IFERROR(IF(B331="Лікар-педіатр",O334*S332,IF(B331="Лікар-терапевт","х",IF(B331="Лікар загальної практики - сімейний лікар",O334*S332,0))),0)</f>
        <v>0</v>
      </c>
      <c r="P332" s="171">
        <f>IFERROR(IF(B331="Лікар-педіатр","x",IF(B331="Лікар-терапевт",P334*S332,IF(B331="Лікар загальної практики - сімейний лікар",P334*S332,0))),0)</f>
        <v>0</v>
      </c>
      <c r="Q332" s="171">
        <f>IFERROR(IF(B331="Лікар-педіатр","x",IF(B331="Лікар-терапевт",Q334*S332,IF(B331="Лікар загальної практики - сімейний лікар",Q334*S332,0))),0)</f>
        <v>0</v>
      </c>
      <c r="R332" s="171">
        <f>IFERROR(IF(B331="Лікар-педіатр","x",IF(B331="Лікар-терапевт",R334*S332,IF(B331="Лікар загальної практики - сімейний лікар",R334*S332,0))),0)</f>
        <v>0</v>
      </c>
      <c r="S332" s="472"/>
      <c r="T332" s="770"/>
      <c r="U332" s="171">
        <f>IFERROR(IF(B331="Лікар-педіатр",U334*Z332,IF(B331="Лікар-терапевт","х",IF(B331="Лікар загальної практики - сімейний лікар",U334*Z332,0))),0)</f>
        <v>0</v>
      </c>
      <c r="V332" s="171">
        <f>IFERROR(IF(B331="Лікар-педіатр",V334*Z332,IF(B331="Лікар-терапевт","х",IF(B331="Лікар загальної практики - сімейний лікар",V334*Z332,0))),0)</f>
        <v>0</v>
      </c>
      <c r="W332" s="171">
        <f>IFERROR(IF(B331="Лікар-педіатр","x",IF(B331="Лікар-терапевт",W334*Z332,IF(B331="Лікар загальної практики - сімейний лікар",W334*Z332,0))),0)</f>
        <v>0</v>
      </c>
      <c r="X332" s="171">
        <f>IFERROR(IF(B331="Лікар-педіатр","x",IF(B331="Лікар-терапевт",X334*Z332,IF(B331="Лікар загальної практики - сімейний лікар",X334*Z332,0))),0)</f>
        <v>0</v>
      </c>
      <c r="Y332" s="171">
        <f>IFERROR(IF(B331="Лікар-педіатр","x",IF(B331="Лікар-терапевт",Y334*Z332,IF(B331="Лікар загальної практики - сімейний лікар",Y334*Z332,0))),0)</f>
        <v>0</v>
      </c>
      <c r="Z332" s="472"/>
      <c r="AA332" s="770"/>
      <c r="AB332" s="171">
        <f>IFERROR(IF(B331="Лікар-педіатр",AB334*AG332,IF(B331="Лікар-терапевт","х",IF(B331="Лікар загальної практики - сімейний лікар",AB334*AG332,0))),0)</f>
        <v>0</v>
      </c>
      <c r="AC332" s="171">
        <f>IFERROR(IF(B331="Лікар-педіатр",AC334*AG332,IF(B331="Лікар-терапевт","х",IF(B331="Лікар загальної практики - сімейний лікар",AC334*AG332,0))),0)</f>
        <v>0</v>
      </c>
      <c r="AD332" s="171">
        <f>IFERROR(IF(B331="Лікар-педіатр","x",IF(B331="Лікар-терапевт",AD334*AG332,IF(B331="Лікар загальної практики - сімейний лікар",AD334*AG332,0))),0)</f>
        <v>0</v>
      </c>
      <c r="AE332" s="171">
        <f>IFERROR(IF(B331="Лікар-педіатр","x",IF(B331="Лікар-терапевт",AE334*AG332,IF(B331="Лікар загальної практики - сімейний лікар",AE334*AG332,0))),0)</f>
        <v>0</v>
      </c>
      <c r="AF332" s="171">
        <f>IFERROR(IF(B331="Лікар-педіатр","x",IF(B331="Лікар-терапевт",AF334*AG332,IF(B331="Лікар загальної практики - сімейний лікар",AF334*AG332,0))),0)</f>
        <v>0</v>
      </c>
      <c r="AG332" s="472"/>
      <c r="AH332" s="773"/>
      <c r="AI332" s="173"/>
      <c r="AJ332" s="764"/>
      <c r="AK332" s="767"/>
      <c r="AL332" s="767"/>
      <c r="AM332" s="754"/>
      <c r="AN332" s="793"/>
      <c r="AO332" s="793"/>
      <c r="AP332" s="793"/>
      <c r="AQ332" s="793"/>
      <c r="AR332" s="796"/>
    </row>
    <row r="333" spans="1:44" s="67" customFormat="1" ht="45" customHeight="1" x14ac:dyDescent="0.25">
      <c r="A333" s="205"/>
      <c r="B333" s="781"/>
      <c r="C333" s="784"/>
      <c r="D333" s="787"/>
      <c r="E333" s="790"/>
      <c r="F333" s="170" t="s">
        <v>433</v>
      </c>
      <c r="G333" s="174">
        <f>IF(B331="Лікар загальної практики - сімейний лікар"," ",IF(B331="Лікар-педіатр"," ",IF(B331="Лікар-терапевт","х",0)))</f>
        <v>0</v>
      </c>
      <c r="H333" s="174">
        <f>IF(B331="Лікар загальної практики - сімейний лікар"," ",IF(B331="Лікар-педіатр"," ",IF(B331="Лікар-терапевт","х",0)))</f>
        <v>0</v>
      </c>
      <c r="I333" s="174">
        <f>IF(B331="Лікар загальної практики - сімейний лікар"," ",IF(B331="Лікар-педіатр","х",IF(B331="Лікар-терапевт"," ",0)))</f>
        <v>0</v>
      </c>
      <c r="J333" s="174">
        <f>IF(B331="Лікар загальної практики - сімейний лікар"," ",IF(B331="Лікар-педіатр","х",IF(B331="Лікар-терапевт"," ",0)))</f>
        <v>0</v>
      </c>
      <c r="K333" s="174">
        <f>IF(B331="Лікар загальної практики - сімейний лікар"," ",IF(B331="Лікар-педіатр","х",IF(B331="Лікар-терапевт"," ",0)))</f>
        <v>0</v>
      </c>
      <c r="L333" s="175">
        <f>SUM(G333:K333)</f>
        <v>0</v>
      </c>
      <c r="M333" s="770"/>
      <c r="N333" s="174">
        <f>IF(B331="Лікар загальної практики - сімейний лікар"," ",IF(B331="Лікар-педіатр"," ",IF(B331="Лікар-терапевт","х",0)))</f>
        <v>0</v>
      </c>
      <c r="O333" s="174">
        <f>IF(B331="Лікар загальної практики - сімейний лікар"," ",IF(B331="Лікар-педіатр"," ",IF(B331="Лікар-терапевт","х",0)))</f>
        <v>0</v>
      </c>
      <c r="P333" s="174">
        <f>IF(B331="Лікар загальної практики - сімейний лікар"," ",IF(B331="Лікар-педіатр","х",IF(B331="Лікар-терапевт"," ",0)))</f>
        <v>0</v>
      </c>
      <c r="Q333" s="174">
        <f>IF(B331="Лікар загальної практики - сімейний лікар"," ",IF(B331="Лікар-педіатр","х",IF(B331="Лікар-терапевт"," ",0)))</f>
        <v>0</v>
      </c>
      <c r="R333" s="174">
        <f>IF(B331="Лікар загальної практики - сімейний лікар"," ",IF(B331="Лікар-педіатр","х",IF(B331="Лікар-терапевт"," ",0)))</f>
        <v>0</v>
      </c>
      <c r="S333" s="175">
        <f>SUM(N333:R333)</f>
        <v>0</v>
      </c>
      <c r="T333" s="770"/>
      <c r="U333" s="174">
        <f>IF(B331="Лікар загальної практики - сімейний лікар"," ",IF(B331="Лікар-педіатр"," ",IF(B331="Лікар-терапевт","х",0)))</f>
        <v>0</v>
      </c>
      <c r="V333" s="174">
        <f>IF(B331="Лікар загальної практики - сімейний лікар"," ",IF(B331="Лікар-педіатр"," ",IF(B331="Лікар-терапевт","х",0)))</f>
        <v>0</v>
      </c>
      <c r="W333" s="174">
        <f>IF(B331="Лікар загальної практики - сімейний лікар"," ",IF(B331="Лікар-педіатр","х",IF(B331="Лікар-терапевт"," ",0)))</f>
        <v>0</v>
      </c>
      <c r="X333" s="174">
        <f>IF(B331="Лікар загальної практики - сімейний лікар"," ",IF(B331="Лікар-педіатр","х",IF(B331="Лікар-терапевт"," ",0)))</f>
        <v>0</v>
      </c>
      <c r="Y333" s="174">
        <f>IF(B331="Лікар загальної практики - сімейний лікар"," ",IF(B331="Лікар-педіатр","х",IF(B331="Лікар-терапевт"," ",0)))</f>
        <v>0</v>
      </c>
      <c r="Z333" s="175">
        <f>SUM(U333:Y333)</f>
        <v>0</v>
      </c>
      <c r="AA333" s="770"/>
      <c r="AB333" s="174">
        <f>IF(B331="Лікар загальної практики - сімейний лікар"," ",IF(B331="Лікар-педіатр"," ",IF(B331="Лікар-терапевт","х",0)))</f>
        <v>0</v>
      </c>
      <c r="AC333" s="174">
        <f>IF(B331="Лікар загальної практики - сімейний лікар"," ",IF(B331="Лікар-педіатр"," ",IF(B331="Лікар-терапевт","х",0)))</f>
        <v>0</v>
      </c>
      <c r="AD333" s="174">
        <f>IF(B331="Лікар загальної практики - сімейний лікар"," ",IF(B331="Лікар-педіатр","х",IF(B331="Лікар-терапевт"," ",0)))</f>
        <v>0</v>
      </c>
      <c r="AE333" s="174">
        <f>IF(B331="Лікар загальної практики - сімейний лікар"," ",IF(B331="Лікар-педіатр","х",IF(B331="Лікар-терапевт"," ",0)))</f>
        <v>0</v>
      </c>
      <c r="AF333" s="174">
        <f>IF(B331="Лікар загальної практики - сімейний лікар"," ",IF(B331="Лікар-педіатр","х",IF(B331="Лікар-терапевт"," ",0)))</f>
        <v>0</v>
      </c>
      <c r="AG333" s="175">
        <f>SUM(AB333:AF333)</f>
        <v>0</v>
      </c>
      <c r="AH333" s="773"/>
      <c r="AI333" s="176"/>
      <c r="AJ333" s="764"/>
      <c r="AK333" s="767"/>
      <c r="AL333" s="767"/>
      <c r="AM333" s="754"/>
      <c r="AN333" s="793"/>
      <c r="AO333" s="793"/>
      <c r="AP333" s="793"/>
      <c r="AQ333" s="793"/>
      <c r="AR333" s="796"/>
    </row>
    <row r="334" spans="1:44" s="67" customFormat="1" ht="18.600000000000001" customHeight="1" thickBot="1" x14ac:dyDescent="0.3">
      <c r="A334" s="172"/>
      <c r="B334" s="781"/>
      <c r="C334" s="784"/>
      <c r="D334" s="787"/>
      <c r="E334" s="790"/>
      <c r="F334" s="177" t="s">
        <v>160</v>
      </c>
      <c r="G334" s="178">
        <f>IFERROR(IF(B331="Лікар-педіатр",G333/L333,IF(B331="Лікар-терапевт","х",IF(B331="Лікар загальної практики - сімейний лікар",G333/L333,0))),0)</f>
        <v>0</v>
      </c>
      <c r="H334" s="178">
        <f>IFERROR(IF(B331="Лікар-педіатр",H333/L333,IF(B331="Лікар-терапевт","х",IF(B331="Лікар загальної практики - сімейний лікар",H333/L333,0))),0)</f>
        <v>0</v>
      </c>
      <c r="I334" s="178">
        <f>IFERROR(IF(B331="Лікар-педіатр","x",IF(B331="Лікар-терапевт",I333/L333,IF(B331="Лікар загальної практики - сімейний лікар",I333/L333,0))),0)</f>
        <v>0</v>
      </c>
      <c r="J334" s="178">
        <f>IFERROR(IF(B331="Лікар-педіатр","x",IF(B331="Лікар-терапевт",J333/L333,IF(B331="Лікар загальної практики - сімейний лікар",J333/L333,0))),0)</f>
        <v>0</v>
      </c>
      <c r="K334" s="178">
        <f>IFERROR(IF(B331="Лікар-педіатр","x",IF(B331="Лікар-терапевт",K333/L333,IF(B331="Лікар загальної практики - сімейний лікар",K333/L333,0))),0)</f>
        <v>0</v>
      </c>
      <c r="L334" s="178">
        <f>SUM(G334:K334)</f>
        <v>0</v>
      </c>
      <c r="M334" s="770"/>
      <c r="N334" s="178">
        <f>IFERROR(IF(B331="Лікар-педіатр",N333/S333,IF(B331="Лікар-терапевт","х",IF(B331="Лікар загальної практики - сімейний лікар",N333/S333,0))),0)</f>
        <v>0</v>
      </c>
      <c r="O334" s="178">
        <f>IFERROR(IF(B331="Лікар-педіатр",O333/S333,IF(B331="Лікар-терапевт","х",IF(B331="Лікар загальної практики - сімейний лікар",O333/S333,0))),0)</f>
        <v>0</v>
      </c>
      <c r="P334" s="178">
        <f>IFERROR(IF(B331="Лікар-педіатр","x",IF(B331="Лікар-терапевт",P333/S333,IF(B331="Лікар загальної практики - сімейний лікар",P333/S333,0))),0)</f>
        <v>0</v>
      </c>
      <c r="Q334" s="178">
        <f>IFERROR(IF(B331="Лікар-педіатр","x",IF(B331="Лікар-терапевт",Q333/S333,IF(B331="Лікар загальної практики - сімейний лікар",Q333/S333,0))),0)</f>
        <v>0</v>
      </c>
      <c r="R334" s="178">
        <f>IFERROR(IF(B331="Лікар-педіатр","x",IF(B331="Лікар-терапевт",R333/S333,IF(B331="Лікар загальної практики - сімейний лікар",R333/S333,0))),0)</f>
        <v>0</v>
      </c>
      <c r="S334" s="178">
        <f>SUM(N334:R334)</f>
        <v>0</v>
      </c>
      <c r="T334" s="770"/>
      <c r="U334" s="178">
        <f>IFERROR(IF(B331="Лікар-педіатр",U333/Z333,IF(B331="Лікар-терапевт","х",IF(B331="Лікар загальної практики - сімейний лікар",U333/Z333,0))),0)</f>
        <v>0</v>
      </c>
      <c r="V334" s="178">
        <f>IFERROR(IF(B331="Лікар-педіатр",V333/Z333,IF(B331="Лікар-терапевт","х",IF(B331="Лікар загальної практики - сімейний лікар",V333/Z333,0))),0)</f>
        <v>0</v>
      </c>
      <c r="W334" s="178">
        <f>IFERROR(IF(B331="Лікар-педіатр","x",IF(B331="Лікар-терапевт",W333/Z333,IF(B331="Лікар загальної практики - сімейний лікар",W333/Z333,0))),0)</f>
        <v>0</v>
      </c>
      <c r="X334" s="178">
        <f>IFERROR(IF(B331="Лікар-педіатр","x",IF(B331="Лікар-терапевт",X333/Z333,IF(B331="Лікар загальної практики - сімейний лікар",X333/Z333,0))),0)</f>
        <v>0</v>
      </c>
      <c r="Y334" s="178">
        <f>IFERROR(IF(B331="Лікар-педіатр","x",IF(B331="Лікар-терапевт",Y333/Z333,IF(B331="Лікар загальної практики - сімейний лікар",Y333/Z333,0))),0)</f>
        <v>0</v>
      </c>
      <c r="Z334" s="178">
        <f>SUM(U334:Y334)</f>
        <v>0</v>
      </c>
      <c r="AA334" s="770"/>
      <c r="AB334" s="178">
        <f>IFERROR(IF(B331="Лікар-педіатр",AB333/AG333,IF(B331="Лікар-терапевт","х",IF(B331="Лікар загальної практики - сімейний лікар",AB333/AG333,0))),0)</f>
        <v>0</v>
      </c>
      <c r="AC334" s="178">
        <f>IFERROR(IF(B331="Лікар-педіатр",AC333/AG333,IF(B331="Лікар-терапевт","х",IF(B331="Лікар загальної практики - сімейний лікар",AC333/AG333,0))),0)</f>
        <v>0</v>
      </c>
      <c r="AD334" s="178">
        <f>IFERROR(IF(B331="Лікар-педіатр","x",IF(B331="Лікар-терапевт",AD333/AG333,IF(B331="Лікар загальної практики - сімейний лікар",AD333/AG333,0))),0)</f>
        <v>0</v>
      </c>
      <c r="AE334" s="178">
        <f>IFERROR(IF(B331="Лікар-педіатр","x",IF(B331="Лікар-терапевт",AE333/AG333,IF(B331="Лікар загальної практики - сімейний лікар",AE333/AG333,0))),0)</f>
        <v>0</v>
      </c>
      <c r="AF334" s="178">
        <f>IFERROR(IF(B331="Лікар-педіатр","x",IF(B331="Лікар-терапевт",AF333/AG333,IF(B331="Лікар загальної практики - сімейний лікар",AF333/AG333,0))),0)</f>
        <v>0</v>
      </c>
      <c r="AG334" s="178">
        <f>SUM(AB334:AF334)</f>
        <v>0</v>
      </c>
      <c r="AH334" s="773"/>
      <c r="AI334" s="176"/>
      <c r="AJ334" s="764"/>
      <c r="AK334" s="767"/>
      <c r="AL334" s="767"/>
      <c r="AM334" s="754"/>
      <c r="AN334" s="793"/>
      <c r="AO334" s="793"/>
      <c r="AP334" s="793"/>
      <c r="AQ334" s="793"/>
      <c r="AR334" s="796"/>
    </row>
    <row r="335" spans="1:44" s="67" customFormat="1" ht="31.9" customHeight="1" thickBot="1" x14ac:dyDescent="0.3">
      <c r="A335" s="172"/>
      <c r="B335" s="781"/>
      <c r="C335" s="784"/>
      <c r="D335" s="787"/>
      <c r="E335" s="790"/>
      <c r="F335" s="179" t="s">
        <v>434</v>
      </c>
      <c r="G335" s="180">
        <f>IF(B331="Лікар загальної практики - сімейний лікар",AVERAGE(G331:G333),IF(B331="Лікар-педіатр",AVERAGE(G331:G333),IF(B331="Лікар-терапевт","х",0)))</f>
        <v>0</v>
      </c>
      <c r="H335" s="180">
        <f>IF(B331="Лікар загальної практики - сімейний лікар",AVERAGE(H331:H333),IF(B331="Лікар-педіатр",AVERAGE(H331:H333),IF(B331="Лікар-терапевт","х",0)))</f>
        <v>0</v>
      </c>
      <c r="I335" s="180">
        <f>IF(B331="Лікар загальної практики - сімейний лікар",AVERAGE(I331:I333),IF(B331="Лікар-педіатр","x",IF(B331="Лікар-терапевт",AVERAGE(I331:I333),0)))</f>
        <v>0</v>
      </c>
      <c r="J335" s="180">
        <f>IF(B331="Лікар загальної практики - сімейний лікар",AVERAGE(J331:J333),IF(B331="Лікар-педіатр","x",IF(B331="Лікар-терапевт",AVERAGE(J331:J333),0)))</f>
        <v>0</v>
      </c>
      <c r="K335" s="180">
        <f>IF(B331="Лікар загальної практики - сімейний лікар",AVERAGE(K331:K333),IF(B331="Лікар-педіатр","x",IF(B331="Лікар-терапевт",AVERAGE(K331:K333),0)))</f>
        <v>0</v>
      </c>
      <c r="L335" s="181">
        <f>SUM(G335:K335)</f>
        <v>0</v>
      </c>
      <c r="M335" s="770"/>
      <c r="N335" s="543">
        <f>IF(B331="Лікар загальної практики - сімейний лікар",AVERAGE(N331:N333),IF(B331="Лікар-педіатр",AVERAGE(N331:N333),IF(B331="Лікар-терапевт","х",0)))</f>
        <v>0</v>
      </c>
      <c r="O335" s="180">
        <f>IF(B331="Лікар загальної практики - сімейний лікар",AVERAGE(O331:O333),IF(B331="Лікар-педіатр",AVERAGE(O331:O333),IF(B331="Лікар-терапевт","х",0)))</f>
        <v>0</v>
      </c>
      <c r="P335" s="180">
        <f>IF(B331="Лікар загальної практики - сімейний лікар",AVERAGE(P331:P333),IF(B331="Лікар-педіатр","x",IF(B331="Лікар-терапевт",AVERAGE(P331:P333),0)))</f>
        <v>0</v>
      </c>
      <c r="Q335" s="180">
        <f>IF(B331="Лікар загальної практики - сімейний лікар",AVERAGE(Q331:Q333),IF(B331="Лікар-педіатр","x",IF(B331="Лікар-терапевт",AVERAGE(Q331:Q333),0)))</f>
        <v>0</v>
      </c>
      <c r="R335" s="180">
        <f>IF(B331="Лікар загальної практики - сімейний лікар",AVERAGE(R331:R333),IF(B331="Лікар-педіатр","x",IF(B331="Лікар-терапевт",AVERAGE(R331:R333),0)))</f>
        <v>0</v>
      </c>
      <c r="S335" s="181">
        <f>SUM(N335:R335)</f>
        <v>0</v>
      </c>
      <c r="T335" s="770"/>
      <c r="U335" s="543">
        <f>IF(B331="Лікар загальної практики - сімейний лікар",AVERAGE(U331:U333),IF(B331="Лікар-педіатр",AVERAGE(U331:U333),IF(B331="Лікар-терапевт","х",0)))</f>
        <v>0</v>
      </c>
      <c r="V335" s="180">
        <f>IF(B331="Лікар загальної практики - сімейний лікар",AVERAGE(V331:V333),IF(B331="Лікар-педіатр",AVERAGE(V331:V333),IF(B331="Лікар-терапевт","х",0)))</f>
        <v>0</v>
      </c>
      <c r="W335" s="180">
        <f>IF(B331="Лікар загальної практики - сімейний лікар",AVERAGE(W331:W333),IF(B331="Лікар-педіатр","x",IF(B331="Лікар-терапевт",AVERAGE(W331:W333),0)))</f>
        <v>0</v>
      </c>
      <c r="X335" s="180">
        <f>IF(B331="Лікар загальної практики - сімейний лікар",AVERAGE(X331:X333),IF(B331="Лікар-педіатр","x",IF(B331="Лікар-терапевт",AVERAGE(X331:X333),0)))</f>
        <v>0</v>
      </c>
      <c r="Y335" s="180">
        <f>IF(B331="Лікар загальної практики - сімейний лікар",AVERAGE(Y331:Y333),IF(B331="Лікар-педіатр","x",IF(B331="Лікар-терапевт",AVERAGE(Y331:Y333),0)))</f>
        <v>0</v>
      </c>
      <c r="Z335" s="181">
        <f>SUM(U335:Y335)</f>
        <v>0</v>
      </c>
      <c r="AA335" s="770"/>
      <c r="AB335" s="543">
        <f>IF(B331="Лікар загальної практики - сімейний лікар",AVERAGE(AB331:AB333),IF(B331="Лікар-педіатр",AVERAGE(AB331:AB333),IF(B331="Лікар-терапевт","х",0)))</f>
        <v>0</v>
      </c>
      <c r="AC335" s="180">
        <f>IF(B331="Лікар загальної практики - сімейний лікар",AVERAGE(AC331:AC333),IF(B331="Лікар-педіатр",AVERAGE(AC331:AC333),IF(B331="Лікар-терапевт","х",0)))</f>
        <v>0</v>
      </c>
      <c r="AD335" s="180">
        <f>IF(B331="Лікар загальної практики - сімейний лікар",AVERAGE(AD331:AD333),IF(B331="Лікар-педіатр","x",IF(B331="Лікар-терапевт",AVERAGE(AD331:AD333),0)))</f>
        <v>0</v>
      </c>
      <c r="AE335" s="180">
        <f>IF(B331="Лікар загальної практики - сімейний лікар",AVERAGE(AE331:AE333),IF(B331="Лікар-педіатр","x",IF(B331="Лікар-терапевт",AVERAGE(AE331:AE333),0)))</f>
        <v>0</v>
      </c>
      <c r="AF335" s="180">
        <f>IF(B331="Лікар загальної практики - сімейний лікар",AVERAGE(AF331:AF333),IF(B331="Лікар-педіатр","x",IF(B331="Лікар-терапевт",AVERAGE(AF331:AF333),0)))</f>
        <v>0</v>
      </c>
      <c r="AG335" s="181">
        <f>SUM(AB335:AF335)</f>
        <v>0</v>
      </c>
      <c r="AH335" s="773"/>
      <c r="AI335" s="176"/>
      <c r="AJ335" s="764"/>
      <c r="AK335" s="767"/>
      <c r="AL335" s="767"/>
      <c r="AM335" s="755"/>
      <c r="AN335" s="794"/>
      <c r="AO335" s="794"/>
      <c r="AP335" s="794"/>
      <c r="AQ335" s="794"/>
      <c r="AR335" s="797"/>
    </row>
    <row r="336" spans="1:44" s="67" customFormat="1" ht="31.9" customHeight="1" x14ac:dyDescent="0.25">
      <c r="A336" s="172"/>
      <c r="B336" s="781"/>
      <c r="C336" s="784"/>
      <c r="D336" s="787"/>
      <c r="E336" s="790"/>
      <c r="F336" s="182" t="str">
        <f>IF(B331="Лікар-педіатр",Законод!$C$18,IF(B331="Лікар загальної практики - сімейний лікар",Законод!$C$22,IF(B331="Лікар-терапевт",Законод!$C$26,"х")))</f>
        <v>х</v>
      </c>
      <c r="G336" s="183">
        <f>IF(B331="Лікар загальної практики - сімейний лікар",IF(L335&lt;=Законод!$C$23,G335,Законод!$C$23*'01_Доходи'!G334),IF(B331="Лікар-педіатр",IF(L335&lt;=Законод!$C$19,G335,Законод!$C$19*'01_Доходи'!G334),IF(B331="Лікар-терапевт","x",0)))</f>
        <v>0</v>
      </c>
      <c r="H336" s="183">
        <f>IF(B331="Лікар загальної практики - сімейний лікар",IF(L335&lt;=Законод!$C$23,H335,Законод!$C$23*'01_Доходи'!H334),IF(B331="Лікар-педіатр",IF(L335&lt;=Законод!$C$19,H335,Законод!$C$19*'01_Доходи'!H334),IF(B331="Лікар-терапевт","x",0)))</f>
        <v>0</v>
      </c>
      <c r="I336" s="183">
        <f>IF(B331="Лікар загальної практики - сімейний лікар",IF(L335&lt;=Законод!$C$23,I335,Законод!$C$23*'01_Доходи'!I334),IF(B331="Лікар-педіатр",IF(L335&lt;=Законод!$C$27,I335,Законод!$C$27*'01_Доходи'!I334),IF(B331="Лікар-терапевт","x",0)))</f>
        <v>0</v>
      </c>
      <c r="J336" s="183">
        <f>IF(B331="Лікар загальної практики - сімейний лікар",IF(L335&lt;=Законод!$C$23,J335,Законод!$C$23*'01_Доходи'!J334),IF(B331="Лікар-педіатр",IF(L335&lt;=Законод!$C$27,J335,Законод!$C$27*'01_Доходи'!J334),IF(B331="Лікар-терапевт","x",0)))</f>
        <v>0</v>
      </c>
      <c r="K336" s="183">
        <f>IF(B331="Лікар загальної практики - сімейний лікар",IF(L335&lt;=Законод!$C$23,K335,Законод!$C$23*'01_Доходи'!K334),IF(B331="Лікар-педіатр",IF(L335&lt;=Законод!$C$27,K335,Законод!$C$27*'01_Доходи'!K334),IF(B331="Лікар-терапевт","x",0)))</f>
        <v>0</v>
      </c>
      <c r="L336" s="184">
        <f>SUM(G336:K336)</f>
        <v>0</v>
      </c>
      <c r="M336" s="770"/>
      <c r="N336" s="183">
        <f>IF(B331="Лікар загальної практики - сімейний лікар",IF(L335&lt;=Законод!$C$23,N335,Законод!$C$23*'01_Доходи'!N334),IF(B331="Лікар-педіатр",IF(L335&lt;=Законод!$C$19,N335,Законод!$C$19*'01_Доходи'!N334),IF(B331="Лікар-терапевт","x",0)))</f>
        <v>0</v>
      </c>
      <c r="O336" s="183">
        <f>IF(B331="Лікар загальної практики - сімейний лікар",IF(L335&lt;=Законод!$C$23,O335,Законод!$C$23*'01_Доходи'!O334),IF(B331="Лікар-педіатр",IF(L335&lt;=Законод!$C$19,O335,Законод!$C$19*'01_Доходи'!O334),IF(B331="Лікар-терапевт","x",0)))</f>
        <v>0</v>
      </c>
      <c r="P336" s="183">
        <f>IF(B331="Лікар загальної практики - сімейний лікар",IF(L335&lt;=Законод!$C$23,P335,Законод!$C$23*'01_Доходи'!P334),IF(B331="Лікар-педіатр",IF(L335&lt;=Законод!$C$27,P335,Законод!$C$27*'01_Доходи'!P334),IF(B331="Лікар-терапевт","x",0)))</f>
        <v>0</v>
      </c>
      <c r="Q336" s="183">
        <f>IF(B331="Лікар загальної практики - сімейний лікар",IF(L335&lt;=Законод!$C$23,Q335,Законод!$C$23*'01_Доходи'!Q334),IF(B331="Лікар-педіатр",IF(L335&lt;=Законод!$C$27,Q335,Законод!$C$27*'01_Доходи'!Q334),IF(B331="Лікар-терапевт","x",0)))</f>
        <v>0</v>
      </c>
      <c r="R336" s="183">
        <f>IF(B331="Лікар загальної практики - сімейний лікар",IF(L335&lt;=Законод!$C$23,R335,Законод!$C$23*'01_Доходи'!R334),IF(B331="Лікар-педіатр",IF(L335&lt;=Законод!$C$27,R335,Законод!$C$27*'01_Доходи'!R334),IF(B331="Лікар-терапевт","x",0)))</f>
        <v>0</v>
      </c>
      <c r="S336" s="184">
        <f>SUM(N336:R336)</f>
        <v>0</v>
      </c>
      <c r="T336" s="770"/>
      <c r="U336" s="183">
        <f>IF(B331="Лікар загальної практики - сімейний лікар",IF(L335&lt;=Законод!$C$23,U335,Законод!$C$23*'01_Доходи'!U334),IF(B331="Лікар-педіатр",IF(L335&lt;=Законод!$C$19,U335,Законод!$C$19*'01_Доходи'!U334),IF(B331="Лікар-терапевт","x",0)))</f>
        <v>0</v>
      </c>
      <c r="V336" s="183">
        <f>IF(B331="Лікар загальної практики - сімейний лікар",IF(L335&lt;=Законод!$C$23,V335,Законод!$C$23*'01_Доходи'!V334),IF(B331="Лікар-педіатр",IF(L335&lt;=Законод!$C$19,V335,Законод!$C$19*'01_Доходи'!V334),IF(B331="Лікар-терапевт","x",0)))</f>
        <v>0</v>
      </c>
      <c r="W336" s="183">
        <f>IF(B331="Лікар загальної практики - сімейний лікар",IF(L335&lt;=Законод!$C$23,W335,Законод!$C$23*'01_Доходи'!W334),IF(B331="Лікар-педіатр",IF(L335&lt;=Законод!$C$27,W335,Законод!$C$27*'01_Доходи'!W334),IF(B331="Лікар-терапевт","x",0)))</f>
        <v>0</v>
      </c>
      <c r="X336" s="183">
        <f>IF(B331="Лікар загальної практики - сімейний лікар",IF(L335&lt;=Законод!$C$23,X335,Законод!$C$23*'01_Доходи'!X334),IF(B331="Лікар-педіатр",IF(L335&lt;=Законод!$C$27,X335,Законод!$C$27*'01_Доходи'!X334),IF(B331="Лікар-терапевт","x",0)))</f>
        <v>0</v>
      </c>
      <c r="Y336" s="183">
        <f>IF(B331="Лікар загальної практики - сімейний лікар",IF(L335&lt;=Законод!$C$23,Y335,Законод!$C$23*'01_Доходи'!H334),IF(Y331="Лікар-педіатр",IF(L335&lt;=Законод!$C$27,Y335,Законод!$C$27*'01_Доходи'!Y334),IF(B331="Лікар-терапевт","x",0)))</f>
        <v>0</v>
      </c>
      <c r="Z336" s="184">
        <f>SUM(U336:Y336)</f>
        <v>0</v>
      </c>
      <c r="AA336" s="770"/>
      <c r="AB336" s="183">
        <f>IF(B331="Лікар загальної практики - сімейний лікар",IF(L335&lt;=Законод!$C$23,AB335,Законод!$C$23*'01_Доходи'!AB334),IF(B331="Лікар-педіатр",IF(L335&lt;=Законод!$C$19,AB335,Законод!$C$19*'01_Доходи'!AB334),IF(B331="Лікар-терапевт","x",0)))</f>
        <v>0</v>
      </c>
      <c r="AC336" s="183">
        <f>IF(B331="Лікар загальної практики - сімейний лікар",IF(L335&lt;=Законод!$C$23,AC335,Законод!$C$23*'01_Доходи'!AC334),IF(B331="Лікар-педіатр",IF(L335&lt;=Законод!$C$19,AC335,Законод!$C$19*'01_Доходи'!AC334),IF(B331="Лікар-терапевт","x",0)))</f>
        <v>0</v>
      </c>
      <c r="AD336" s="183">
        <f>IF(B331="Лікар загальної практики - сімейний лікар",IF(L335&lt;=Законод!$C$23,AD335,Законод!$C$23*'01_Доходи'!AD334),IF(B331="Лікар-педіатр",IF(L335&lt;=Законод!$C$27,AD335,Законод!$C$27*'01_Доходи'!AD334),IF(B331="Лікар-терапевт","x",0)))</f>
        <v>0</v>
      </c>
      <c r="AE336" s="183">
        <f>IF(B331="Лікар загальної практики - сімейний лікар",IF(L335&lt;=Законод!$C$23,AE335,Законод!$C$23*'01_Доходи'!AE334),IF(B331="Лікар-педіатр",IF(L335&lt;=Законод!$C$27,AE335,Законод!$C$27*'01_Доходи'!AE334),IF(B331="Лікар-терапевт","x",0)))</f>
        <v>0</v>
      </c>
      <c r="AF336" s="183">
        <f>IF(B331="Лікар загальної практики - сімейний лікар",IF(L335&lt;=Законод!$C$23,AF335,Законод!$C$23*'01_Доходи'!AF334),IF(B331="Лікар-педіатр",IF(L335&lt;=Законод!$C$27,AF335,Законод!$C$27*'01_Доходи'!AF334),IF(B331="Лікар-терапевт","x",0)))</f>
        <v>0</v>
      </c>
      <c r="AG336" s="184">
        <f>SUM(AB336:AF336)</f>
        <v>0</v>
      </c>
      <c r="AH336" s="773"/>
      <c r="AI336" s="176"/>
      <c r="AJ336" s="764"/>
      <c r="AK336" s="767"/>
      <c r="AL336" s="767"/>
      <c r="AM336" s="268" t="s">
        <v>175</v>
      </c>
      <c r="AN336" s="544">
        <f>IF(B331="Лікар загальної практики - сімейний лікар",G336*Законод!$J$10+'01_Доходи'!H336*Законод!$K$10+'01_Доходи'!I336*Законод!$L$10+'01_Доходи'!J336*Законод!$M$10+'01_Доходи'!K336*Законод!$N$10,IF(B331="Лікар-педіатр",G336*Законод!$J$10+'01_Доходи'!H336*Законод!$K$10,IF(B331="Лікар-терапевт",'01_Доходи'!I336*Законод!$L$10+'01_Доходи'!J336*Законод!$M$10+'01_Доходи'!K336*Законод!$N$10,0)))</f>
        <v>0</v>
      </c>
      <c r="AO336" s="544">
        <f>IF(B331="Лікар загальної практики - сімейний лікар",N336*Законод!$J$11+'01_Доходи'!O336*Законод!$K$11+'01_Доходи'!P336*Законод!$L$11+'01_Доходи'!Q336*Законод!$M$11+'01_Доходи'!R336*Законод!$N$11,IF(B331="Лікар-педіатр",N336*Законод!$J$11+'01_Доходи'!O336*Законод!$K$11,IF(B331="Лікар-терапевт",'01_Доходи'!P336*Законод!$L$11+'01_Доходи'!Q336*Законод!$M$11+'01_Доходи'!R336*Законод!$N$11,0)))</f>
        <v>0</v>
      </c>
      <c r="AP336" s="544">
        <f>IF(B331="Лікар загальної практики - сімейний лікар",U336*Законод!$J$12+'01_Доходи'!V336*Законод!$K$12+'01_Доходи'!W336*Законод!$L$12+'01_Доходи'!X336*Законод!$M$12+'01_Доходи'!Y336*Законод!$N$12,IF(B331="Лікар-педіатр",U336*Законод!$J$12+'01_Доходи'!V336*Законод!$K$12,IF(B331="Лікар-терапевт",'01_Доходи'!W336*Законод!$L$12+'01_Доходи'!X336*Законод!$M$12+'01_Доходи'!Y336*Законод!$N$12,0)))</f>
        <v>0</v>
      </c>
      <c r="AQ336" s="544">
        <f>IF(B331="Лікар загальної практики - сімейний лікар",AB336*Законод!$J$13+'01_Доходи'!AC336*Законод!$K$13+'01_Доходи'!AD336*Законод!$L$13+'01_Доходи'!AE336*Законод!$M$13+'01_Доходи'!AF336*Законод!$N$13,IF(B331="Лікар-педіатр",AB336*Законод!$J$13+'01_Доходи'!AC336*Законод!$K$13,IF(B331="Лікар-терапевт",'01_Доходи'!AD336*Законод!$L$13+'01_Доходи'!AE336*Законод!$M$13+'01_Доходи'!AF336*Законод!$N$13,0)))</f>
        <v>0</v>
      </c>
      <c r="AR336" s="185">
        <f>SUM(AN336:AQ336)</f>
        <v>0</v>
      </c>
    </row>
    <row r="337" spans="1:44" s="210" customFormat="1" ht="23.45" customHeight="1" x14ac:dyDescent="0.25">
      <c r="A337" s="172"/>
      <c r="B337" s="781"/>
      <c r="C337" s="784"/>
      <c r="D337" s="787"/>
      <c r="E337" s="790"/>
      <c r="F337" s="186" t="str">
        <f>IF(B331="Лікар-педіатр",Законод!$E$18,IF(B331="Лікар загальної практики - сімейний лікар",Законод!$E$22,IF(B331="Лікар-терапевт",Законод!$E$26,"х")))</f>
        <v>х</v>
      </c>
      <c r="G337" s="750" t="s">
        <v>157</v>
      </c>
      <c r="H337" s="751"/>
      <c r="I337" s="751"/>
      <c r="J337" s="751"/>
      <c r="K337" s="752"/>
      <c r="L337" s="171">
        <f>IF(B331="Лікар загальної практики - сімейний лікар",IF(L335&lt;Законод!$C$23,0,(IF(AND(L335&gt;=Законод!$E$23,L335&lt;=Законод!$E$24),L335-Законод!$C$23,IF('01_Доходи'!L335&gt;=Законод!$F$23,Законод!$E$25,0)))),IF(B331="Лікар-педіатр",IF(L335&lt;Законод!$C$19,0,(IF(AND(L335&gt;=Законод!$E$19,L335&lt;=Законод!$E$20),L335-Законод!$C$19,IF('01_Доходи'!L335&gt;=Законод!$F$19,Законод!$E$21,0)))),IF(B331="Лікар-терапевт",IF(L335&lt;Законод!$C$27,0,(IF(AND(L335&gt;=Законод!$E$27,L335&lt;=Законод!$E$28),L335-Законод!$C$27,IF('01_Доходи'!L335&gt;=Законод!$F$27,Законод!$E$29,0)))),0)))</f>
        <v>0</v>
      </c>
      <c r="M337" s="770"/>
      <c r="N337" s="750" t="s">
        <v>157</v>
      </c>
      <c r="O337" s="751"/>
      <c r="P337" s="751"/>
      <c r="Q337" s="751"/>
      <c r="R337" s="752"/>
      <c r="S337" s="171">
        <f>IF(B331="Лікар загальної практики - сімейний лікар",IF(S335&lt;Законод!$C$23,0,(IF(AND(S335&gt;=Законод!$E$23,S335&lt;=Законод!$E$24),S335-Законод!$C$23,IF('01_Доходи'!S335&gt;=Законод!$F$23,Законод!$E$25,0)))),IF(B331="Лікар-педіатр",IF(S335&lt;Законод!$C$19,0,(IF(AND(S335&gt;=Законод!$E$19,S335&lt;=Законод!$E$20),S335-Законод!$C$19,IF('01_Доходи'!S335&gt;=Законод!$F$19,Законод!$E$21,0)))),IF(B331="Лікар-терапевт",IF(S335&lt;Законод!$C$27,0,(IF(AND(S335&gt;=Законод!$E$27,S335&lt;=Законод!$E$28),S335-Законод!$C$27,IF('01_Доходи'!S335&gt;=Законод!$F$27,Законод!$E$29,0)))),0)))</f>
        <v>0</v>
      </c>
      <c r="T337" s="770"/>
      <c r="U337" s="750" t="s">
        <v>157</v>
      </c>
      <c r="V337" s="751"/>
      <c r="W337" s="751"/>
      <c r="X337" s="751"/>
      <c r="Y337" s="752"/>
      <c r="Z337" s="171">
        <f>IF(B331="Лікар загальної практики - сімейний лікар",IF(Z335&lt;Законод!$C$23,0,(IF(AND(Z335&gt;=Законод!$E$23,Z335&lt;=Законод!$E$24),Z335-Законод!$C$23,IF('01_Доходи'!Z335&gt;=Законод!$F$23,Законод!$E$25,0)))),IF(B331="Лікар-педіатр",IF(Z335&lt;Законод!$C$19,0,(IF(AND(Z335&gt;=Законод!$E$19,Z335&lt;=Законод!$E$20),Z335-Законод!$C$19,IF('01_Доходи'!Z335&gt;=Законод!$F$19,Законод!$E$21,0)))),IF(B331="Лікар-терапевт",IF(Z335&lt;Законод!$C$27,0,(IF(AND(Z335&gt;=Законод!$E$27,Z335&lt;=Законод!$E$28),Z335-Законод!$C$27,IF('01_Доходи'!Z335&gt;=Законод!$F$27,Законод!$E$29,0)))),0)))</f>
        <v>0</v>
      </c>
      <c r="AA337" s="770"/>
      <c r="AB337" s="750" t="s">
        <v>157</v>
      </c>
      <c r="AC337" s="751"/>
      <c r="AD337" s="751"/>
      <c r="AE337" s="751"/>
      <c r="AF337" s="752"/>
      <c r="AG337" s="171">
        <f>IF(B331="Лікар загальної практики - сімейний лікар",IF(S335&lt;Законод!$C$23,0,(IF(AND(AG335&gt;=Законод!$E$23,AG335&lt;=Законод!$E$24),AG335-Законод!$C$23,IF('01_Доходи'!AG335&gt;=Законод!$F$23,Законод!$E$25,0)))),IF(B331="Лікар-педіатр",IF(AG335&lt;Законод!$C$19,0,(IF(AND(AG335&gt;=Законод!$E$19,AG335&lt;=Законод!$E$20),AG335-Законод!$C$19,IF('01_Доходи'!AG335&gt;=Законод!$F$19,Законод!$E$21,0)))),IF(B331="Лікар-терапевт",IF(AG335&lt;Законод!$C$27,0,(IF(AND(AG335&gt;=Законод!$E$27,AG335&lt;=Законод!$E$28),AG335-Законод!$C$27,IF('01_Доходи'!AG335&gt;=Законод!$F$27,Законод!$E$29,0)))),0)))</f>
        <v>0</v>
      </c>
      <c r="AH337" s="773"/>
      <c r="AI337" s="176"/>
      <c r="AJ337" s="764"/>
      <c r="AK337" s="767"/>
      <c r="AL337" s="767"/>
      <c r="AM337" s="798" t="s">
        <v>176</v>
      </c>
      <c r="AN337" s="544">
        <f>IF(B331="Лікар загальної практики - сімейний лікар",L337*Законод!$E$30,IF(B331="Лікар-педіатр",L337*Законод!$E$30,IF(B331="Лікар-терапевт",L337*Законод!$E$30,0)))</f>
        <v>0</v>
      </c>
      <c r="AO337" s="544">
        <f>IF(B331="Лікар загальної практики - сімейний лікар",S337*Законод!$E$47,IF(B331="Лікар-педіатр",S337*Законод!$E$47,IF(B331="Лікар-терапевт",S337*Законод!$E$47,0)))</f>
        <v>0</v>
      </c>
      <c r="AP337" s="544">
        <f>IF(B331="Лікар загальної практики - сімейний лікар",Z337*Законод!$E$64,IF(B331="Лікар-педіатр",Z337*Законод!$E$64,IF(B331="Лікар-терапевт",Z337*Законод!$E$64,0)))</f>
        <v>0</v>
      </c>
      <c r="AQ337" s="544">
        <f>IF(B331="Лікар загальної практики - сімейний лікар",AG337*Законод!$E$81,IF(B331="Лікар-педіатр",AG337*Законод!$E$81,IF(B331="Лікар-терапевт",AG337*Законод!$E$81,0)))</f>
        <v>0</v>
      </c>
      <c r="AR337" s="185">
        <f>SUM(AN337:AQ337)</f>
        <v>0</v>
      </c>
    </row>
    <row r="338" spans="1:44" s="166" customFormat="1" ht="24.6" customHeight="1" x14ac:dyDescent="0.3">
      <c r="A338" s="172"/>
      <c r="B338" s="781"/>
      <c r="C338" s="784"/>
      <c r="D338" s="787"/>
      <c r="E338" s="790"/>
      <c r="F338" s="186" t="str">
        <f>IF(B331="Лікар-педіатр",Законод!$F$18,IF(B331="Лікар загальної практики - сімейний лікар",Законод!$F$22,IF(B331="Лікар-терапевт",Законод!$F$26,"х")))</f>
        <v>х</v>
      </c>
      <c r="G338" s="750" t="s">
        <v>157</v>
      </c>
      <c r="H338" s="751"/>
      <c r="I338" s="751"/>
      <c r="J338" s="751"/>
      <c r="K338" s="752"/>
      <c r="L338" s="171">
        <f>IF(B331="Лікар загальної практики - сімейний лікар",IF(L335&lt;Законод!$C$23,0,(IF(AND(L335&gt;=Законод!$F$23,L335&lt;=Законод!$F$24),L335-Законод!$E$24,IF('01_Доходи'!L335&gt;=Законод!$G$23,Законод!$F$25,0)))),IF(B331="Лікар-педіатр",IF(L335&lt;Законод!$C$19,0,(IF(AND(L335&gt;=Законод!$F$19,L335&lt;=Законод!$F$20),L335-Законод!$E$20,IF('01_Доходи'!L335&gt;=Законод!$G$19,Законод!$F$21,0)))),IF(B331="Лікар-терапевт",IF(L335&lt;Законод!$C$27,0,(IF(AND(L335&gt;=Законод!$F$27,L335&lt;=Законод!$F$28),L335-Законод!$E$28,IF('01_Доходи'!L335&gt;=Законод!$G$27,Законод!$F$29,0)))),0)))</f>
        <v>0</v>
      </c>
      <c r="M338" s="770"/>
      <c r="N338" s="750" t="s">
        <v>157</v>
      </c>
      <c r="O338" s="751"/>
      <c r="P338" s="751"/>
      <c r="Q338" s="751"/>
      <c r="R338" s="752"/>
      <c r="S338" s="171">
        <f>IF(B331="Лікар загальної практики - сімейний лікар",IF(S335&lt;Законод!$C$23,0,(IF(AND(S335&gt;=Законод!$F$23,S335&lt;=Законод!$F$24),S335-Законод!$E$24,IF('01_Доходи'!S335&gt;=Законод!$G$23,Законод!$F$25,0)))),IF(B331="Лікар-педіатр",IF(S335&lt;Законод!$C$19,0,(IF(AND(S335&gt;=Законод!$F$19,S335&lt;=Законод!$F$20),S335-Законод!$E$20,IF('01_Доходи'!S335&gt;=Законод!$G$19,Законод!$F$21,0)))),IF(B331="Лікар-терапевт",IF(S335&lt;Законод!$C$27,0,(IF(AND(S335&gt;=Законод!$F$27,S335&lt;=Законод!$F$28),S335-Законод!$E$28,IF('01_Доходи'!S335&gt;=Законод!$G$27,Законод!$F$29,0)))),0)))</f>
        <v>0</v>
      </c>
      <c r="T338" s="770"/>
      <c r="U338" s="750" t="s">
        <v>157</v>
      </c>
      <c r="V338" s="751"/>
      <c r="W338" s="751"/>
      <c r="X338" s="751"/>
      <c r="Y338" s="752"/>
      <c r="Z338" s="171">
        <f>IF(B331="Лікар загальної практики - сімейний лікар",IF(Z335&lt;Законод!$C$23,0,(IF(AND(Z335&gt;=Законод!$F$23,Z335&lt;=Законод!$F$24),Z335-Законод!$E$24,IF('01_Доходи'!Z335&gt;=Законод!$G$23,Законод!$F$25,0)))),IF(B331="Лікар-педіатр",IF(Z335&lt;Законод!$C$19,0,(IF(AND(Z335&gt;=Законод!$F$19,Z335&lt;=Законод!$F$20),Z335-Законод!$E$20,IF('01_Доходи'!Z335&gt;=Законод!$G$19,Законод!$F$21,0)))),IF(B331="Лікар-терапевт",IF(Z335&lt;Законод!$C$27,0,(IF(AND(Z335&gt;=Законод!$F$27,Z335&lt;=Законод!$F$28),Z335-Законод!$E$28,IF('01_Доходи'!Z335&gt;=Законод!$G$27,Законод!$F$29,0)))),0)))</f>
        <v>0</v>
      </c>
      <c r="AA338" s="770"/>
      <c r="AB338" s="750" t="s">
        <v>157</v>
      </c>
      <c r="AC338" s="751"/>
      <c r="AD338" s="751"/>
      <c r="AE338" s="751"/>
      <c r="AF338" s="752"/>
      <c r="AG338" s="171">
        <f>IF(B331="Лікар загальної практики - сімейний лікар",IF(AG335&lt;Законод!$C$23,0,(IF(AND(AG335&gt;=Законод!$F$23,AG335&lt;=Законод!$F$24),AG335-Законод!$E$24,IF('01_Доходи'!AG335&gt;=Законод!$G$23,Законод!$F$25,0)))),IF(B331="Лікар-педіатр",IF(AG335&lt;Законод!$C$19,0,(IF(AND(AG335&gt;=Законод!$F$19,AG335&lt;=Законод!$F$20),AG335-Законод!$E$20,IF('01_Доходи'!AG335&gt;=Законод!$G$19,Законод!$F$21,0)))),IF(B331="Лікар-терапевт",IF(AG335&lt;Законод!$C$27,0,(IF(AND(AG335&gt;=Законод!$F$27,AG335&lt;=Законод!$F$28),AG335-Законод!$E$28,IF('01_Доходи'!AG335&gt;=Законод!$G$27,Законод!$F$29,0)))),0)))</f>
        <v>0</v>
      </c>
      <c r="AH338" s="773"/>
      <c r="AI338" s="176"/>
      <c r="AJ338" s="764"/>
      <c r="AK338" s="767"/>
      <c r="AL338" s="767"/>
      <c r="AM338" s="799"/>
      <c r="AN338" s="544">
        <f>IF(B331="Лікар загальної практики - сімейний лікар",L338*Законод!$F$30,IF(B331="Лікар-педіатр",L338*Законод!$F$30,IF(B331="Лікар-терапевт",L338*Законод!$F$30,0)))</f>
        <v>0</v>
      </c>
      <c r="AO338" s="544">
        <f>IF(B331="Лікар загальної практики - сімейний лікар",S338*Законод!$F$47,IF(B331="Лікар-педіатр",S338*Законод!$F$47,IF(B331="Лікар-терапевт",S338*Законод!$F$47,0)))</f>
        <v>0</v>
      </c>
      <c r="AP338" s="544">
        <f>IF(B331="Лікар загальної практики - сімейний лікар",Z338*Законод!$F$64,IF(B331="Лікар-педіатр",Z338*Законод!$F$64,IF(B331="Лікар-терапевт",Z338*Законод!$F$64,0)))</f>
        <v>0</v>
      </c>
      <c r="AQ338" s="544">
        <f>IF(B331="Лікар загальної практики - сімейний лікар",AG338*Законод!$F$81,IF(B331="Лікар-педіатр",AG338*Законод!$F$81,IF(B331="Лікар-терапевт",AG338*Законод!$F$81,0)))</f>
        <v>0</v>
      </c>
      <c r="AR338" s="185">
        <f>SUM(AN338:AQ338)</f>
        <v>0</v>
      </c>
    </row>
    <row r="339" spans="1:44" s="67" customFormat="1" ht="28.15" customHeight="1" x14ac:dyDescent="0.25">
      <c r="A339" s="172"/>
      <c r="B339" s="781"/>
      <c r="C339" s="784"/>
      <c r="D339" s="787"/>
      <c r="E339" s="790"/>
      <c r="F339" s="186" t="str">
        <f>IF(B331="Лікар-педіатр",Законод!$G$18,IF(B331="Лікар загальної практики - сімейний лікар",Законод!$G$22,IF(B331="Лікар-терапевт",Законод!$G$26,"х")))</f>
        <v>х</v>
      </c>
      <c r="G339" s="750" t="s">
        <v>157</v>
      </c>
      <c r="H339" s="751"/>
      <c r="I339" s="751"/>
      <c r="J339" s="751"/>
      <c r="K339" s="752"/>
      <c r="L339" s="171">
        <f>IF(B331="Лікар загальної практики - сімейний лікар",IF(L335&lt;Законод!$C$23,0,(IF(AND(L335&gt;=Законод!$G$23,L335&lt;=Законод!$G$24),L335-Законод!$F$24,IF('01_Доходи'!L335&gt;=Законод!$H$23,Законод!$G$25,0)))),IF(B331="Лікар-педіатр",IF(L335&lt;Законод!$C$19,0,(IF(AND(L335&gt;=Законод!$G$19,L335&lt;=Законод!$G$20),L335-Законод!$F$20,IF('01_Доходи'!L335&gt;=Законод!$H$19,Законод!$G$21,0)))),IF(B331="Лікар-терапевт",IF(L335&lt;Законод!$C$27,0,(IF(AND(L335&gt;=Законод!$G$27,L335&lt;=Законод!$G$28),L335-Законод!$F$28,IF('01_Доходи'!L335&gt;=Законод!$H$27,Законод!$G$29,0)))),0)))</f>
        <v>0</v>
      </c>
      <c r="M339" s="770"/>
      <c r="N339" s="750" t="s">
        <v>157</v>
      </c>
      <c r="O339" s="751"/>
      <c r="P339" s="751"/>
      <c r="Q339" s="751"/>
      <c r="R339" s="752"/>
      <c r="S339" s="171">
        <f>IF(B331="Лікар загальної практики - сімейний лікар",IF(S335&lt;Законод!$C$23,0,(IF(AND(S335&gt;=Законод!$G$23,S335&lt;=Законод!$G$24),S335-Законод!$F$24,IF('01_Доходи'!S335&gt;=Законод!$H$23,Законод!$G$25,0)))),IF(B331="Лікар-педіатр",IF(S335&lt;Законод!$C$19,0,(IF(AND(S335&gt;=Законод!$G$19,S335&lt;=Законод!$G$20),S335-Законод!$F$20,IF('01_Доходи'!S335&gt;=Законод!$H$19,Законод!$G$21,0)))),IF(B331="Лікар-терапевт",IF(S335&lt;Законод!$C$27,0,(IF(AND(S335&gt;=Законод!$G$27,S335&lt;=Законод!$G$28),S335-Законод!$F$28,IF('01_Доходи'!S335&gt;=Законод!$H$27,Законод!$G$29,0)))),0)))</f>
        <v>0</v>
      </c>
      <c r="T339" s="770"/>
      <c r="U339" s="750" t="s">
        <v>157</v>
      </c>
      <c r="V339" s="751"/>
      <c r="W339" s="751"/>
      <c r="X339" s="751"/>
      <c r="Y339" s="752"/>
      <c r="Z339" s="171">
        <f>IF(B331="Лікар загальної практики - сімейний лікар",IF(Z335&lt;Законод!$C$23,0,(IF(AND(Z335&gt;=Законод!$G$23,Z335&lt;=Законод!$G$24),Z335-Законод!$F$24,IF('01_Доходи'!Z335&gt;=Законод!$H$23,Законод!$G$25,0)))),IF(B331="Лікар-педіатр",IF(Z335&lt;Законод!$C$19,0,(IF(AND(Z335&gt;=Законод!$G$19,Z335&lt;=Законод!$G$20),Z335-Законод!$F$20,IF('01_Доходи'!Z335&gt;=Законод!$H$19,Законод!$G$21,0)))),IF(B331="Лікар-терапевт",IF(Z335&lt;Законод!$C$27,0,(IF(AND(Z335&gt;=Законод!$G$27,Z335&lt;=Законод!$G$28),Z335-Законод!$F$28,IF('01_Доходи'!Z335&gt;=Законод!$H$27,Законод!$G$29,0)))),0)))</f>
        <v>0</v>
      </c>
      <c r="AA339" s="770"/>
      <c r="AB339" s="750" t="s">
        <v>157</v>
      </c>
      <c r="AC339" s="751"/>
      <c r="AD339" s="751"/>
      <c r="AE339" s="751"/>
      <c r="AF339" s="752"/>
      <c r="AG339" s="171">
        <f>IF(B331="Лікар загальної практики - сімейний лікар",IF(AG335&lt;Законод!$C$23,0,(IF(AND(AG335&gt;=Законод!$G$23,AG335&lt;=Законод!$G$24),AG335-Законод!$F$24,IF('01_Доходи'!AG335&gt;=Законод!$H$23,Законод!$G$25,0)))),IF(B331="Лікар-педіатр",IF(AG335&lt;Законод!$C$19,0,(IF(AND(AG335&gt;=Законод!$G$19,AG335&lt;=Законод!$G$20),AG335-Законод!$F$20,IF('01_Доходи'!AG335&gt;=Законод!$H$19,Законод!$G$21,0)))),IF(B331="Лікар-терапевт",IF(AG335&lt;Законод!$C$27,0,(IF(AND(AG335&gt;=Законод!$G$27,AG335&lt;=Законод!$G$28),AG335-Законод!$F$28,IF('01_Доходи'!AG335&gt;=Законод!$H$27,Законод!$G$29,0)))),0)))</f>
        <v>0</v>
      </c>
      <c r="AH339" s="773"/>
      <c r="AI339" s="176"/>
      <c r="AJ339" s="764"/>
      <c r="AK339" s="767"/>
      <c r="AL339" s="767"/>
      <c r="AM339" s="799"/>
      <c r="AN339" s="544">
        <f>IF(B331="Лікар загальної практики - сімейний лікар",L339*Законод!$G$39,IF(B331="Лікар-педіатр",L339*Законод!$G$30,IF(B331="Лікар-терапевт",L339*Законод!$G$30,0)))</f>
        <v>0</v>
      </c>
      <c r="AO339" s="544">
        <f>IF(B331="Лікар загальної практики - сімейний лікар",S339*Законод!$G$47,IF(B331="Лікар-педіатр",S339*Законод!$G$47,IF(B331="Лікар-терапевт",S339*Законод!$G$47,0)))</f>
        <v>0</v>
      </c>
      <c r="AP339" s="544">
        <f>IF(B331="Лікар загальної практики - сімейний лікар",Z339*Законод!$G$64,IF(B331="Лікар-педіатр",Z339*Законод!$G$64,IF(B331="Лікар-терапевт",Z339*Законод!$G$64,0)))</f>
        <v>0</v>
      </c>
      <c r="AQ339" s="544">
        <f>IF(B331="Лікар загальної практики - сімейний лікар",AG339*Законод!$G$81,IF(B331="Лікар-педіатр",AG339*Законод!$G$81,IF(B331="Лікар-терапевт",AG339*Законод!$G$81,0)))</f>
        <v>0</v>
      </c>
      <c r="AR339" s="185">
        <f t="shared" ref="AR339" si="46">SUM(AN339:AQ339)</f>
        <v>0</v>
      </c>
    </row>
    <row r="340" spans="1:44" s="103" customFormat="1" ht="31.15" customHeight="1" x14ac:dyDescent="0.25">
      <c r="A340" s="172"/>
      <c r="B340" s="781"/>
      <c r="C340" s="784"/>
      <c r="D340" s="787"/>
      <c r="E340" s="790"/>
      <c r="F340" s="186" t="str">
        <f>IF(B331="Лікар-педіатр",Законод!$H$18,IF(B331="Лікар загальної практики - сімейний лікар",Законод!$H$22,IF(B331="Лікар-терапевт",Законод!$H$26,"х")))</f>
        <v>х</v>
      </c>
      <c r="G340" s="750" t="s">
        <v>157</v>
      </c>
      <c r="H340" s="751"/>
      <c r="I340" s="751"/>
      <c r="J340" s="751"/>
      <c r="K340" s="752"/>
      <c r="L340" s="171">
        <f>IF(B331="Лікар загальної практики - сімейний лікар",IF(L335&lt;Законод!$C$23,0,(IF(AND(L335&gt;=Законод!$H$23,L335&lt;=Законод!$H$24),L335-Законод!$G$24,IF('01_Доходи'!L335&gt;=Законод!$I$23,Законод!$H$25,0)))),IF(B331="Лікар-педіатр",IF(L335&lt;Законод!$C$19,0,(IF(AND(L335&gt;=Законод!$H$19,L335&lt;=Законод!$H$20),L335-Законод!$G$20,IF('01_Доходи'!L335&gt;=Законод!$I$19,Законод!$H$21,0)))),IF(B331="Лікар-терапевт",IF(L335&lt;Законод!$C$27,0,(IF(AND(L335&gt;=Законод!$H$27,L335&lt;=Законод!$H$28),L335-Законод!$G$28,IF(L335&gt;=Законод!$I$27,Законод!$H$29,0)))),0)))</f>
        <v>0</v>
      </c>
      <c r="M340" s="770"/>
      <c r="N340" s="750" t="s">
        <v>157</v>
      </c>
      <c r="O340" s="751"/>
      <c r="P340" s="751"/>
      <c r="Q340" s="751"/>
      <c r="R340" s="752"/>
      <c r="S340" s="171">
        <f>IF(B331="Лікар загальної практики - сімейний лікар",IF(S335&lt;Законод!$C$23,0,(IF(AND(S335&gt;=Законод!$H$23,S335&lt;=Законод!$H$24),S335-Законод!$G$24,IF('01_Доходи'!S335&gt;=Законод!$I$23,Законод!$H$25,0)))),IF(B331="Лікар-педіатр",IF(S335&lt;Законод!$C$19,0,(IF(AND(S335&gt;=Законод!$H$19,S335&lt;=Законод!$H$20),S335-Законод!$G$20,IF('01_Доходи'!S335&gt;=Законод!$I$19,Законод!$H$21,0)))),IF(B331="Лікар-терапевт",IF(S335&lt;Законод!$C$27,0,(IF(AND(S335&gt;=Законод!$H$27,S335&lt;=Законод!$H$28),S335-Законод!$G$28,IF(S335&gt;=Законод!$I$27,Законод!$H$29,0)))),0)))</f>
        <v>0</v>
      </c>
      <c r="T340" s="770"/>
      <c r="U340" s="750" t="s">
        <v>157</v>
      </c>
      <c r="V340" s="751"/>
      <c r="W340" s="751"/>
      <c r="X340" s="751"/>
      <c r="Y340" s="752"/>
      <c r="Z340" s="171">
        <f>IF(B331="Лікар загальної практики - сімейний лікар",IF(Z335&lt;Законод!$C$23,0,(IF(AND(Z335&gt;=Законод!$H$23,Z335&lt;=Законод!$H$24),Z335-Законод!$G$24,IF('01_Доходи'!Z335&gt;=Законод!$I$23,Законод!$H$25,0)))),IF(B331="Лікар-педіатр",IF(Z335&lt;Законод!$C$19,0,(IF(AND(Z335&gt;=Законод!$H$19,Z335&lt;=Законод!$H$20),Z335-Законод!$G$20,IF('01_Доходи'!Z335&gt;=Законод!$I$19,Законод!$H$21,0)))),IF(B331="Лікар-терапевт",IF(Z335&lt;Законод!$C$27,0,(IF(AND(Z335&gt;=Законод!$H$27,Z335&lt;=Законод!$H$28),Z335-Законод!$G$28,IF(Z335&gt;=Законод!$I$27,Законод!$H$29,0)))),0)))</f>
        <v>0</v>
      </c>
      <c r="AA340" s="770"/>
      <c r="AB340" s="750" t="s">
        <v>157</v>
      </c>
      <c r="AC340" s="751"/>
      <c r="AD340" s="751"/>
      <c r="AE340" s="751"/>
      <c r="AF340" s="752"/>
      <c r="AG340" s="171">
        <f>IF(B331="Лікар загальної практики - сімейний лікар",IF(AG335&lt;Законод!$C$23,0,(IF(AND(AG335&gt;=Законод!$H$23,AG335&lt;=Законод!$H$24),AG335-Законод!$G$24,IF('01_Доходи'!AG335&gt;=Законод!$I$23,Законод!$H$25,0)))),IF(B331="Лікар-педіатр",IF(AG335&lt;Законод!$C$19,0,(IF(AND(AG335&gt;=Законод!$H$19,AG335&lt;=Законод!$H$20),AG335-Законод!$G$20,IF('01_Доходи'!AG335&gt;=Законод!$I$19,Законод!$H$21,0)))),IF(B331="Лікар-терапевт",IF(AG335&lt;Законод!$C$27,0,(IF(AND(AG335&gt;=Законод!$H$27,AG335&lt;=Законод!$H$28),AG335-Законод!$G$28,IF(AG335&gt;=Законод!$I$27,Законод!$H$29,0)))),0)))</f>
        <v>0</v>
      </c>
      <c r="AH340" s="773"/>
      <c r="AI340" s="176"/>
      <c r="AJ340" s="764"/>
      <c r="AK340" s="767"/>
      <c r="AL340" s="767"/>
      <c r="AM340" s="799"/>
      <c r="AN340" s="544">
        <f>IF(B331="Лікар загальної практики - сімейний лікар",L340*Законод!$H$30,IF(B331="Лікар-педіатр",L340*Законод!$H$30,IF(B331="Лікар-терапевт",L340*Законод!$H$30,0)))</f>
        <v>0</v>
      </c>
      <c r="AO340" s="544">
        <f>IF(B331="Лікар загальної практики - сімейний лікар",S340*Законод!$H$47,IF(B331="Лікар-педіатр",S340*Законод!$H$47,IF(B331="Лікар-терапевт",S340*Законод!$H$47,0)))</f>
        <v>0</v>
      </c>
      <c r="AP340" s="544">
        <f>IF(B331="Лікар загальної практики - сімейний лікар",Z340*Законод!$H$64,IF(B331="Лікар-педіатр",Z340*Законод!$H$64,IF(B331="Лікар-терапевт",Z340*Законод!$H$64,0)))</f>
        <v>0</v>
      </c>
      <c r="AQ340" s="544">
        <f>IF(B331="Лікар загальної практики - сімейний лікар",AG340*Законод!$H$81,IF(B331="Лікар-педіатр",AG340*Законод!$H$81,IF(B331="Лікар-терапевт",AG340*Законод!$H$81,0)))</f>
        <v>0</v>
      </c>
      <c r="AR340" s="185">
        <f>SUM(AN340:AQ340)</f>
        <v>0</v>
      </c>
    </row>
    <row r="341" spans="1:44" s="67" customFormat="1" ht="31.9" customHeight="1" x14ac:dyDescent="0.25">
      <c r="A341" s="172"/>
      <c r="B341" s="781"/>
      <c r="C341" s="784"/>
      <c r="D341" s="787"/>
      <c r="E341" s="790"/>
      <c r="F341" s="186" t="str">
        <f>IF(B331="Лікар-педіатр",Законод!$I$18,IF(B331="Лікар загальної практики - сімейний лікар",Законод!$I$22,IF(B331="Лікар-терапевт",Законод!$I$26,"х")))</f>
        <v>х</v>
      </c>
      <c r="G341" s="750" t="s">
        <v>157</v>
      </c>
      <c r="H341" s="751"/>
      <c r="I341" s="751"/>
      <c r="J341" s="751"/>
      <c r="K341" s="752"/>
      <c r="L341" s="171">
        <f>IF(B331="Лікар загальної практики - сімейний лікар",IF(L335&lt;Законод!$C$23,0,(IF(AND(L335&gt;=Законод!$I$23,L335&lt;=Законод!$I$24),L335-Законод!$H$24,IF('01_Доходи'!L335&gt;=Законод!$I$23,Законод!$I$25,0)))),IF(B331="Лікар-педіатр",IF(L335&lt;Законод!$C$19,0,(IF(AND(L335&gt;=Законод!$I$19,L335&lt;=Законод!$I$20),L335-Законод!$H$20,IF('01_Доходи'!L335&gt;=Законод!$I$19,Законод!$H$21,0)))),IF(B331="Лікар-терапевт",IF(L335&lt;Законод!$C$27,0,(IF(AND(L335&gt;=Законод!$I$27,L335&lt;=Законод!$I$28),L335-Законод!$H$28,IF('01_Доходи'!L335&gt;=Законод!$I$27,Законод!$H$29,0)))),0)))</f>
        <v>0</v>
      </c>
      <c r="M341" s="770"/>
      <c r="N341" s="750" t="s">
        <v>157</v>
      </c>
      <c r="O341" s="751"/>
      <c r="P341" s="751"/>
      <c r="Q341" s="751"/>
      <c r="R341" s="752"/>
      <c r="S341" s="171">
        <f>IF(B331="Лікар загальної практики - сімейний лікар",IF(S335&lt;Законод!$C$23,0,(IF(AND(S335&gt;=Законод!$I$23,S335&lt;=Законод!$I$24),S335-Законод!$H$24,IF('01_Доходи'!S335&gt;=Законод!$I$23,Законод!$I$25,0)))),IF(B331="Лікар-педіатр",IF(S335&lt;Законод!$C$19,0,(IF(AND(S335&gt;=Законод!$I$19,S335&lt;=Законод!$I$20),S335-Законод!$H$20,IF('01_Доходи'!S335&gt;=Законод!$I$19,Законод!$H$21,0)))),IF(B331="Лікар-терапевт",IF(S335&lt;Законод!$C$27,0,(IF(AND(S335&gt;=Законод!$I$27,S335&lt;=Законод!$I$28),S335-Законод!$H$28,IF('01_Доходи'!S335&gt;=Законод!$I$27,Законод!$H$29,0)))),0)))</f>
        <v>0</v>
      </c>
      <c r="T341" s="770"/>
      <c r="U341" s="750" t="s">
        <v>157</v>
      </c>
      <c r="V341" s="751"/>
      <c r="W341" s="751"/>
      <c r="X341" s="751"/>
      <c r="Y341" s="752"/>
      <c r="Z341" s="171">
        <f>IF(B331="Лікар загальної практики - сімейний лікар",IF(Z335&lt;Законод!$C$23,0,(IF(AND(Z335&gt;=Законод!$I$23,Z335&lt;=Законод!$I$24),Z335-Законод!$H$24,IF('01_Доходи'!Z335&gt;=Законод!$I$23,Законод!$I$25,0)))),IF(B331="Лікар-педіатр",IF(Z335&lt;Законод!$C$19,0,(IF(AND(Z335&gt;=Законод!$I$19,Z335&lt;=Законод!$I$20),Z335-Законод!$H$20,IF('01_Доходи'!Z335&gt;=Законод!$I$19,Законод!$H$21,0)))),IF(B331="Лікар-терапевт",IF(Z335&lt;Законод!$C$27,0,(IF(AND(Z335&gt;=Законод!$I$27,Z335&lt;=Законод!$I$28),Z335-Законод!$H$28,IF('01_Доходи'!Z335&gt;=Законод!$I$27,Законод!$H$29,0)))),0)))</f>
        <v>0</v>
      </c>
      <c r="AA341" s="770"/>
      <c r="AB341" s="750" t="s">
        <v>157</v>
      </c>
      <c r="AC341" s="751"/>
      <c r="AD341" s="751"/>
      <c r="AE341" s="751"/>
      <c r="AF341" s="752"/>
      <c r="AG341" s="171">
        <f>IF(B331="Лікар загальної практики - сімейний лікар",IF(AG335&lt;Законод!$C$23,0,(IF(AND(AG335&gt;=Законод!$I$23,AG335&lt;=Законод!$I$24),AG335-Законод!$H$24,IF('01_Доходи'!AG335&gt;=Законод!$I$23,Законод!$I$25,0)))),IF(B331="Лікар-педіатр",IF(AG335&lt;Законод!$C$19,0,(IF(AND(AG335&gt;=Законод!$I$19,AG335&lt;=Законод!$I$20),AG335-Законод!$H$20,IF('01_Доходи'!AG335&gt;=Законод!$I$19,Законод!$H$21,0)))),IF(B331="Лікар-терапевт",IF(AG335&lt;Законод!$C$27,0,(IF(AND(AG335&gt;=Законод!$I$27,AG335&lt;=Законод!$I$28),AG335-Законод!$H$28,IF('01_Доходи'!AG335&gt;=Законод!$I$27,Законод!$H$29,0)))),0)))</f>
        <v>0</v>
      </c>
      <c r="AH341" s="773"/>
      <c r="AI341" s="176"/>
      <c r="AJ341" s="764"/>
      <c r="AK341" s="767"/>
      <c r="AL341" s="767"/>
      <c r="AM341" s="799"/>
      <c r="AN341" s="544">
        <f>IF(B331="Лікар загальної практики - сімейний лікар",L341*Законод!$I$30,IF(B331="Лікар-педіатр",L341*Законод!$I$30,IF(B331="Лікар-терапевт",L341*Законод!$I$30,0)))</f>
        <v>0</v>
      </c>
      <c r="AO341" s="544">
        <f>IF(B331="Лікар загальної практики - сімейний лікар",S341*Законод!$I$47,IF(B331="Лікар-педіатр",S341*Законод!$I$47,IF(B331="Лікар-терапевт",S341*Законод!$I$47,0)))</f>
        <v>0</v>
      </c>
      <c r="AP341" s="544">
        <f>IF(B331="Лікар загальної практики - сімейний лікар",Z341*Законод!$I$64,IF(B331="Лікар-педіатр",Z341*Законод!$I$64,IF(B331="Лікар-терапевт",Z341*Законод!$I$64,0)))</f>
        <v>0</v>
      </c>
      <c r="AQ341" s="544">
        <f>IF(B331="Лікар загальної практики - сімейний лікар",AG341*Законод!$I$81,IF(B331="Лікар-педіатр",AG341*Законод!$I$81,IF(B331="Лікар-терапевт",AG341*Законод!$I$81,0)))</f>
        <v>0</v>
      </c>
      <c r="AR341" s="185">
        <f>SUM(AN341:AQ341)</f>
        <v>0</v>
      </c>
    </row>
    <row r="342" spans="1:44" s="67" customFormat="1" ht="45" customHeight="1" thickBot="1" x14ac:dyDescent="0.3">
      <c r="A342" s="187"/>
      <c r="B342" s="782"/>
      <c r="C342" s="785"/>
      <c r="D342" s="788"/>
      <c r="E342" s="791"/>
      <c r="F342" s="660" t="str">
        <f>IF(B331="Лікар-педіатр",Законод!$J$18,IF(B331="Лікар загальної практики - сімейний лікар",Законод!$J$22,IF(B331="Лікар-терапевт",Законод!$J$22,"х")))</f>
        <v>х</v>
      </c>
      <c r="G342" s="747" t="s">
        <v>157</v>
      </c>
      <c r="H342" s="748"/>
      <c r="I342" s="748"/>
      <c r="J342" s="748"/>
      <c r="K342" s="749"/>
      <c r="L342" s="171">
        <f>IF(B331="Лікар загальної практики - сімейний лікар",IF(L335&gt;=Законод!$J$23,'01_Доходи'!L335-('01_Доходи'!L336+'01_Доходи'!L337+'01_Доходи'!L338+'01_Доходи'!L339+'01_Доходи'!L340+'01_Доходи'!L341),0),IF(B331="Лікар-педіатр",IF(L335&gt;=Законод!$J$19,'01_Доходи'!L335-('01_Доходи'!L336+'01_Доходи'!L337+'01_Доходи'!L338+'01_Доходи'!L339+'01_Доходи'!L340+'01_Доходи'!L341),0),IF(B331="Лікар-терапевт",IF('01_Доходи'!L335&gt;=Законод!$J$27,L335-Законод!$I$28,0),0)))</f>
        <v>0</v>
      </c>
      <c r="M342" s="771"/>
      <c r="N342" s="747" t="s">
        <v>157</v>
      </c>
      <c r="O342" s="748"/>
      <c r="P342" s="748"/>
      <c r="Q342" s="748"/>
      <c r="R342" s="749"/>
      <c r="S342" s="171">
        <f>IF(B331="Лікар загальної практики - сімейний лікар",IF(S335&gt;=Законод!$J$23,'01_Доходи'!S335-('01_Доходи'!S336+'01_Доходи'!S337+'01_Доходи'!S338+'01_Доходи'!S339+'01_Доходи'!S340+'01_Доходи'!S341),0),IF(B331="Лікар-педіатр",IF(S335&gt;=Законод!$J$19,'01_Доходи'!S335-('01_Доходи'!S336+'01_Доходи'!S337+'01_Доходи'!S338+'01_Доходи'!S339+'01_Доходи'!S340+'01_Доходи'!S341),0),IF(B331="Лікар-терапевт",IF('01_Доходи'!S335&gt;=Законод!$J$27,S335-Законод!$I$28,0),0)))</f>
        <v>0</v>
      </c>
      <c r="T342" s="771"/>
      <c r="U342" s="747" t="s">
        <v>157</v>
      </c>
      <c r="V342" s="748"/>
      <c r="W342" s="748"/>
      <c r="X342" s="748"/>
      <c r="Y342" s="749"/>
      <c r="Z342" s="171">
        <f>IF(B331="Лікар загальної практики - сімейний лікар",IF(Z335&gt;=Законод!$J$23,'01_Доходи'!Z335-('01_Доходи'!Z336+'01_Доходи'!Z337+'01_Доходи'!Z338+'01_Доходи'!Z339+'01_Доходи'!Z340+'01_Доходи'!Z341),0),IF(B331="Лікар-педіатр",IF(Z335&gt;=Законод!$J$19,'01_Доходи'!Z335-('01_Доходи'!Z336+'01_Доходи'!Z337+'01_Доходи'!Z338+'01_Доходи'!Z339+'01_Доходи'!Z340+'01_Доходи'!Z341),0),IF(B331="Лікар-терапевт",IF('01_Доходи'!Z335&gt;=Законод!$J$27,Z335-Законод!$I$28,0),0)))</f>
        <v>0</v>
      </c>
      <c r="AA342" s="771"/>
      <c r="AB342" s="747" t="s">
        <v>157</v>
      </c>
      <c r="AC342" s="748"/>
      <c r="AD342" s="748"/>
      <c r="AE342" s="748"/>
      <c r="AF342" s="749"/>
      <c r="AG342" s="171">
        <f>IF(B331="Лікар загальної практики - сімейний лікар",IF(AG335&gt;=Законод!$J$23,'01_Доходи'!AG335-('01_Доходи'!AG336+'01_Доходи'!AG337+'01_Доходи'!AG338+'01_Доходи'!AG339+'01_Доходи'!AG340+'01_Доходи'!AG341),0),IF(B331="Лікар-педіатр",IF(AG335&gt;=Законод!$J$19,'01_Доходи'!AG335-('01_Доходи'!AG336+'01_Доходи'!AG337+'01_Доходи'!AG338+'01_Доходи'!AG339+'01_Доходи'!AG340+'01_Доходи'!AG341),0),IF(B331="Лікар-терапевт",IF('01_Доходи'!AG335&gt;=Законод!$J$27,AG335-Законод!$I$28,0),0)))</f>
        <v>0</v>
      </c>
      <c r="AH342" s="774"/>
      <c r="AI342" s="188"/>
      <c r="AJ342" s="765"/>
      <c r="AK342" s="768"/>
      <c r="AL342" s="768"/>
      <c r="AM342" s="800"/>
      <c r="AN342" s="661">
        <f>IF(B331="Лікар загальної практики - сімейний лікар",L342*Законод!$J$30,IF(B331="Лікар-педіатр",L342*Законод!$J$30,IF(B331="Лікар-терапевт",L342*Законод!$J$30,0)))</f>
        <v>0</v>
      </c>
      <c r="AO342" s="661">
        <f>IF(B331="Лікар загальної практики - сімейний лікар",S342*Законод!$J$47,IF(B331="Лікар-педіатр",S342*Законод!$J$47,IF(B331="Лікар-терапевт",S342*Законод!$J$47,0)))</f>
        <v>0</v>
      </c>
      <c r="AP342" s="661">
        <f>IF(B331="Лікар загальної практики - сімейний лікар",S342*Законод!$J$64,IF(B331="Лікар-педіатр",S342*Законод!$J$64,IF(B331="Лікар-терапевт",S342*Законод!$J$64,0)))</f>
        <v>0</v>
      </c>
      <c r="AQ342" s="661">
        <f>IF(B331="Лікар загальної практики - сімейний лікар",AG342*Законод!$J$81,IF(B331="Лікар-педіатр",AG342*Законод!$J$81,IF(B331="Лікар-терапевт",AG342*Законод!$J$81,0)))</f>
        <v>0</v>
      </c>
      <c r="AR342" s="662">
        <f t="shared" ref="AR342" si="47">SUM(AN342:AQ342)</f>
        <v>0</v>
      </c>
    </row>
    <row r="343" spans="1:44" s="67" customFormat="1" ht="23.25" thickBot="1" x14ac:dyDescent="0.3">
      <c r="A343" s="206"/>
      <c r="B343" s="207"/>
      <c r="C343" s="207"/>
      <c r="D343" s="207"/>
      <c r="E343" s="207"/>
      <c r="F343" s="208"/>
      <c r="G343" s="209"/>
      <c r="H343" s="209"/>
      <c r="I343" s="210"/>
      <c r="J343" s="210"/>
      <c r="K343" s="210"/>
      <c r="L343" s="211"/>
      <c r="M343" s="210"/>
      <c r="N343" s="210"/>
      <c r="O343" s="210"/>
      <c r="P343" s="210"/>
      <c r="Q343" s="210"/>
      <c r="R343" s="210"/>
      <c r="S343" s="211"/>
      <c r="T343" s="210"/>
      <c r="U343" s="210"/>
      <c r="V343" s="210"/>
      <c r="W343" s="210"/>
      <c r="X343" s="210"/>
      <c r="Y343" s="210"/>
      <c r="Z343" s="211"/>
      <c r="AA343" s="210"/>
      <c r="AB343" s="210"/>
      <c r="AC343" s="210"/>
      <c r="AD343" s="210"/>
      <c r="AE343" s="210"/>
      <c r="AF343" s="210"/>
      <c r="AG343" s="211"/>
      <c r="AH343" s="210"/>
      <c r="AI343" s="210"/>
      <c r="AJ343" s="210"/>
      <c r="AK343" s="210"/>
      <c r="AL343" s="210"/>
      <c r="AM343" s="212"/>
      <c r="AN343" s="210"/>
      <c r="AO343" s="210"/>
      <c r="AP343" s="210"/>
      <c r="AQ343" s="210"/>
      <c r="AR343" s="213"/>
    </row>
    <row r="344" spans="1:44" s="67" customFormat="1" ht="31.9" customHeight="1" x14ac:dyDescent="0.25">
      <c r="A344" s="169">
        <f>A331+1</f>
        <v>25</v>
      </c>
      <c r="B344" s="780"/>
      <c r="C344" s="783"/>
      <c r="D344" s="786"/>
      <c r="E344" s="789"/>
      <c r="F344" s="170" t="s">
        <v>431</v>
      </c>
      <c r="G344" s="171">
        <f>IFERROR(IF(B344="Лікар-педіатр",G346/L346*L344,IF(B344="Лікар-терапевт","х",IF(B344="Лікар загальної практики - сімейний лікар",G346/L346*L344,0))),0)</f>
        <v>0</v>
      </c>
      <c r="H344" s="171">
        <f>IFERROR(IF(B344="Лікар-педіатр",H346/L346*L344,IF(B344="Лікар-терапевт","х",IF(B344="Лікар загальної практики - сімейний лікар",H346/L346*L344,0))),0)</f>
        <v>0</v>
      </c>
      <c r="I344" s="171">
        <f>IFERROR(IF(B344="Лікар-педіатр","x",IF(B344="Лікар-терапевт",I346/L346*L344,IF(B344="Лікар загальної практики - сімейний лікар",I346/L346*L344,0))),0)</f>
        <v>0</v>
      </c>
      <c r="J344" s="171">
        <f>IFERROR(IF(B344="Лікар-педіатр","x",IF(B344="Лікар-терапевт",J346/L346*L344,IF(B344="Лікар загальної практики - сімейний лікар",J346/L346*L344,0))),0)</f>
        <v>0</v>
      </c>
      <c r="K344" s="171">
        <f>IFERROR(IF(B344="Лікар-педіатр","x",IF(B344="Лікар-терапевт",K347*L344,IF(B344="Лікар загальної практики - сімейний лікар",K347*L344,0))),0)</f>
        <v>0</v>
      </c>
      <c r="L344" s="472"/>
      <c r="M344" s="769"/>
      <c r="N344" s="171">
        <f>IFERROR(IF(B344="Лікар-педіатр",N346/S346*S344,IF(B344="Лікар-терапевт","х",IF(B344="Лікар загальної практики - сімейний лікар",N346/S346*S344,0))),0)</f>
        <v>0</v>
      </c>
      <c r="O344" s="171">
        <f>IFERROR(IF(B344="Лікар-педіатр",O346/S346*S344,IF(B344="Лікар-терапевт","х",IF(B344="Лікар загальної практики - сімейний лікар",O346/S346*S344,0))),0)</f>
        <v>0</v>
      </c>
      <c r="P344" s="171">
        <f>IFERROR(IF(B344="Лікар-педіатр","x",IF(B344="Лікар-терапевт",P346/S346*S344,IF(B344="Лікар загальної практики - сімейний лікар",P346/S346*S344,0))),0)</f>
        <v>0</v>
      </c>
      <c r="Q344" s="171">
        <f>IFERROR(IF(B344="Лікар-педіатр","x",IF(B344="Лікар-терапевт",Q346/S346*S344,IF(B344="Лікар загальної практики - сімейний лікар",Q346/S346*S344,0))),0)</f>
        <v>0</v>
      </c>
      <c r="R344" s="171">
        <f>IFERROR(IF(B344="Лікар-педіатр","x",IF(B344="Лікар-терапевт",R347*S344,IF(B344="Лікар загальної практики - сімейний лікар",R347*S344,0))),0)</f>
        <v>0</v>
      </c>
      <c r="S344" s="472"/>
      <c r="T344" s="769"/>
      <c r="U344" s="171">
        <f>IFERROR(IF(B344="Лікар-педіатр",U346/Z346*Z344,IF(B344="Лікар-терапевт","х",IF(B344="Лікар загальної практики - сімейний лікар",U346/Z346*Z344,0))),0)</f>
        <v>0</v>
      </c>
      <c r="V344" s="171">
        <f>IFERROR(IF(B344="Лікар-педіатр",V346/Z346*Z344,IF(B344="Лікар-терапевт","х",IF(B344="Лікар загальної практики - сімейний лікар",V346/Z346*Z344,0))),0)</f>
        <v>0</v>
      </c>
      <c r="W344" s="171">
        <f>IFERROR(IF(B344="Лікар-педіатр","x",IF(B344="Лікар-терапевт",W346/Z346*Z344,IF(B344="Лікар загальної практики - сімейний лікар",W346/Z346*Z344,0))),0)</f>
        <v>0</v>
      </c>
      <c r="X344" s="171">
        <f>IFERROR(IF(B344="Лікар-педіатр","x",IF(B344="Лікар-терапевт",X346/Z346*Z344,IF(B344="Лікар загальної практики - сімейний лікар",X346/Z346*Z344,0))),0)</f>
        <v>0</v>
      </c>
      <c r="Y344" s="171">
        <f>IFERROR(IF(B344="Лікар-педіатр","x",IF(B344="Лікар-терапевт",Y347*Z344,IF(B344="Лікар загальної практики - сімейний лікар",Y347*Z344,0))),0)</f>
        <v>0</v>
      </c>
      <c r="Z344" s="472"/>
      <c r="AA344" s="769"/>
      <c r="AB344" s="171">
        <f>IFERROR(IF(B344="Лікар-педіатр",AB346/AG346*AG344,IF(B344="Лікар-терапевт","х",IF(B344="Лікар загальної практики - сімейний лікар",AB346/AG346*AG344,0))),0)</f>
        <v>0</v>
      </c>
      <c r="AC344" s="171">
        <f>IFERROR(IF(B344="Лікар-педіатр",AC346/AG346*AG344,IF(B344="Лікар-терапевт","х",IF(B344="Лікар загальної практики - сімейний лікар",AC346/AG346*AG344,0))),0)</f>
        <v>0</v>
      </c>
      <c r="AD344" s="171">
        <f>IFERROR(IF(B344="Лікар-педіатр","x",IF(B344="Лікар-терапевт",AD346/AG346*AG344,IF(B344="Лікар загальної практики - сімейний лікар",AD346/AG346*AG344,0))),0)</f>
        <v>0</v>
      </c>
      <c r="AE344" s="171">
        <f>IFERROR(IF(B344="Лікар-педіатр","x",IF(B344="Лікар-терапевт",AE346/AG346*AG344,IF(B344="Лікар загальної практики - сімейний лікар",AE346/AG346*AG344,0))),0)</f>
        <v>0</v>
      </c>
      <c r="AF344" s="171">
        <f>IFERROR(IF(B344="Лікар-педіатр","x",IF(B344="Лікар-терапевт",AF347*AG344,IF(B344="Лікар загальної практики - сімейний лікар",AF347*AG344,0))),0)</f>
        <v>0</v>
      </c>
      <c r="AG344" s="472"/>
      <c r="AH344" s="772"/>
      <c r="AI344" s="461">
        <f>A344</f>
        <v>25</v>
      </c>
      <c r="AJ344" s="763">
        <f>B344</f>
        <v>0</v>
      </c>
      <c r="AK344" s="766">
        <f>C344</f>
        <v>0</v>
      </c>
      <c r="AL344" s="766">
        <f>D344</f>
        <v>0</v>
      </c>
      <c r="AM344" s="753" t="s">
        <v>566</v>
      </c>
      <c r="AN344" s="792">
        <f>SUM(AN349:AN355)</f>
        <v>0</v>
      </c>
      <c r="AO344" s="792">
        <f>SUM(AO349:AO355)</f>
        <v>0</v>
      </c>
      <c r="AP344" s="792">
        <f>SUM(AP349:AP355)</f>
        <v>0</v>
      </c>
      <c r="AQ344" s="792">
        <f>SUM(AQ349:AQ355)</f>
        <v>0</v>
      </c>
      <c r="AR344" s="795">
        <f>SUM(AN344:AQ348)</f>
        <v>0</v>
      </c>
    </row>
    <row r="345" spans="1:44" s="67" customFormat="1" ht="31.9" customHeight="1" x14ac:dyDescent="0.25">
      <c r="A345" s="172"/>
      <c r="B345" s="781"/>
      <c r="C345" s="784"/>
      <c r="D345" s="787"/>
      <c r="E345" s="790"/>
      <c r="F345" s="170" t="s">
        <v>432</v>
      </c>
      <c r="G345" s="171">
        <f>IFERROR(IF(B344="Лікар-педіатр",G347*L345,IF(B344="Лікар-терапевт","х",IF(B344="Лікар загальної практики - сімейний лікар",G347*L345,0))),0)</f>
        <v>0</v>
      </c>
      <c r="H345" s="171">
        <f>IFERROR(IF(B344="Лікар-педіатр",H347*L345,IF(B344="Лікар-терапевт","х",IF(B344="Лікар загальної практики - сімейний лікар",H347*L345,0))),0)</f>
        <v>0</v>
      </c>
      <c r="I345" s="171">
        <f>IFERROR(IF(B344="Лікар-педіатр","x",IF(B344="Лікар-терапевт",I347*L345,IF(B344="Лікар загальної практики - сімейний лікар",I347*L345,0))),0)</f>
        <v>0</v>
      </c>
      <c r="J345" s="171">
        <f>IFERROR(IF(B344="Лікар-педіатр","x",IF(B344="Лікар-терапевт",J347*L345,IF(B344="Лікар загальної практики - сімейний лікар",J347*L345,0))),0)</f>
        <v>0</v>
      </c>
      <c r="K345" s="171">
        <f>IFERROR(IF(B344="Лікар-педіатр","x",IF(B344="Лікар-терапевт",K347*L345,IF(B344="Лікар загальної практики - сімейний лікар",K347*L345,0))),0)</f>
        <v>0</v>
      </c>
      <c r="L345" s="472"/>
      <c r="M345" s="770"/>
      <c r="N345" s="171">
        <f>IFERROR(IF(B344="Лікар-педіатр",N347*S345,IF(B344="Лікар-терапевт","х",IF(B344="Лікар загальної практики - сімейний лікар",N347*S345,0))),0)</f>
        <v>0</v>
      </c>
      <c r="O345" s="171">
        <f>IFERROR(IF(B344="Лікар-педіатр",O347*S345,IF(B344="Лікар-терапевт","х",IF(B344="Лікар загальної практики - сімейний лікар",O347*S345,0))),0)</f>
        <v>0</v>
      </c>
      <c r="P345" s="171">
        <f>IFERROR(IF(B344="Лікар-педіатр","x",IF(B344="Лікар-терапевт",P347*S345,IF(B344="Лікар загальної практики - сімейний лікар",P347*S345,0))),0)</f>
        <v>0</v>
      </c>
      <c r="Q345" s="171">
        <f>IFERROR(IF(B344="Лікар-педіатр","x",IF(B344="Лікар-терапевт",Q347*S345,IF(B344="Лікар загальної практики - сімейний лікар",Q347*S345,0))),0)</f>
        <v>0</v>
      </c>
      <c r="R345" s="171">
        <f>IFERROR(IF(B344="Лікар-педіатр","x",IF(B344="Лікар-терапевт",R347*S345,IF(B344="Лікар загальної практики - сімейний лікар",R347*S345,0))),0)</f>
        <v>0</v>
      </c>
      <c r="S345" s="472"/>
      <c r="T345" s="770"/>
      <c r="U345" s="171">
        <f>IFERROR(IF(B344="Лікар-педіатр",U347*Z345,IF(B344="Лікар-терапевт","х",IF(B344="Лікар загальної практики - сімейний лікар",U347*Z345,0))),0)</f>
        <v>0</v>
      </c>
      <c r="V345" s="171">
        <f>IFERROR(IF(B344="Лікар-педіатр",V347*Z345,IF(B344="Лікар-терапевт","х",IF(B344="Лікар загальної практики - сімейний лікар",V347*Z345,0))),0)</f>
        <v>0</v>
      </c>
      <c r="W345" s="171">
        <f>IFERROR(IF(B344="Лікар-педіатр","x",IF(B344="Лікар-терапевт",W347*Z345,IF(B344="Лікар загальної практики - сімейний лікар",W347*Z345,0))),0)</f>
        <v>0</v>
      </c>
      <c r="X345" s="171">
        <f>IFERROR(IF(B344="Лікар-педіатр","x",IF(B344="Лікар-терапевт",X347*Z345,IF(B344="Лікар загальної практики - сімейний лікар",X347*Z345,0))),0)</f>
        <v>0</v>
      </c>
      <c r="Y345" s="171">
        <f>IFERROR(IF(B344="Лікар-педіатр","x",IF(B344="Лікар-терапевт",Y347*Z345,IF(B344="Лікар загальної практики - сімейний лікар",Y347*Z345,0))),0)</f>
        <v>0</v>
      </c>
      <c r="Z345" s="472"/>
      <c r="AA345" s="770"/>
      <c r="AB345" s="171">
        <f>IFERROR(IF(B344="Лікар-педіатр",AB347*AG345,IF(B344="Лікар-терапевт","х",IF(B344="Лікар загальної практики - сімейний лікар",AB347*AG345,0))),0)</f>
        <v>0</v>
      </c>
      <c r="AC345" s="171">
        <f>IFERROR(IF(B344="Лікар-педіатр",AC347*AG345,IF(B344="Лікар-терапевт","х",IF(B344="Лікар загальної практики - сімейний лікар",AC347*AG345,0))),0)</f>
        <v>0</v>
      </c>
      <c r="AD345" s="171">
        <f>IFERROR(IF(B344="Лікар-педіатр","x",IF(B344="Лікар-терапевт",AD347*AG345,IF(B344="Лікар загальної практики - сімейний лікар",AD347*AG345,0))),0)</f>
        <v>0</v>
      </c>
      <c r="AE345" s="171">
        <f>IFERROR(IF(B344="Лікар-педіатр","x",IF(B344="Лікар-терапевт",AE347*AG345,IF(B344="Лікар загальної практики - сімейний лікар",AE347*AG345,0))),0)</f>
        <v>0</v>
      </c>
      <c r="AF345" s="171">
        <f>IFERROR(IF(B344="Лікар-педіатр","x",IF(B344="Лікар-терапевт",AF347*AG345,IF(B344="Лікар загальної практики - сімейний лікар",AF347*AG345,0))),0)</f>
        <v>0</v>
      </c>
      <c r="AG345" s="472"/>
      <c r="AH345" s="773"/>
      <c r="AI345" s="173"/>
      <c r="AJ345" s="764"/>
      <c r="AK345" s="767"/>
      <c r="AL345" s="767"/>
      <c r="AM345" s="754"/>
      <c r="AN345" s="793"/>
      <c r="AO345" s="793"/>
      <c r="AP345" s="793"/>
      <c r="AQ345" s="793"/>
      <c r="AR345" s="796"/>
    </row>
    <row r="346" spans="1:44" s="210" customFormat="1" ht="23.45" customHeight="1" x14ac:dyDescent="0.25">
      <c r="A346" s="205"/>
      <c r="B346" s="781"/>
      <c r="C346" s="784"/>
      <c r="D346" s="787"/>
      <c r="E346" s="790"/>
      <c r="F346" s="170" t="s">
        <v>433</v>
      </c>
      <c r="G346" s="174">
        <f>IF(B344="Лікар загальної практики - сімейний лікар"," ",IF(B344="Лікар-педіатр"," ",IF(B344="Лікар-терапевт","х",0)))</f>
        <v>0</v>
      </c>
      <c r="H346" s="174">
        <f>IF(B344="Лікар загальної практики - сімейний лікар"," ",IF(B344="Лікар-педіатр"," ",IF(B344="Лікар-терапевт","х",0)))</f>
        <v>0</v>
      </c>
      <c r="I346" s="174">
        <f>IF(B344="Лікар загальної практики - сімейний лікар"," ",IF(B344="Лікар-педіатр","х",IF(B344="Лікар-терапевт"," ",0)))</f>
        <v>0</v>
      </c>
      <c r="J346" s="174">
        <f>IF(B344="Лікар загальної практики - сімейний лікар"," ",IF(B344="Лікар-педіатр","х",IF(B344="Лікар-терапевт"," ",0)))</f>
        <v>0</v>
      </c>
      <c r="K346" s="174">
        <f>IF(B344="Лікар загальної практики - сімейний лікар"," ",IF(B344="Лікар-педіатр","х",IF(B344="Лікар-терапевт"," ",0)))</f>
        <v>0</v>
      </c>
      <c r="L346" s="175">
        <f>SUM(G346:K346)</f>
        <v>0</v>
      </c>
      <c r="M346" s="770"/>
      <c r="N346" s="174">
        <f>IF(B344="Лікар загальної практики - сімейний лікар"," ",IF(B344="Лікар-педіатр"," ",IF(B344="Лікар-терапевт","х",0)))</f>
        <v>0</v>
      </c>
      <c r="O346" s="174">
        <f>IF(B344="Лікар загальної практики - сімейний лікар"," ",IF(B344="Лікар-педіатр"," ",IF(B344="Лікар-терапевт","х",0)))</f>
        <v>0</v>
      </c>
      <c r="P346" s="174">
        <f>IF(B344="Лікар загальної практики - сімейний лікар"," ",IF(B344="Лікар-педіатр","х",IF(B344="Лікар-терапевт"," ",0)))</f>
        <v>0</v>
      </c>
      <c r="Q346" s="174">
        <f>IF(B344="Лікар загальної практики - сімейний лікар"," ",IF(B344="Лікар-педіатр","х",IF(B344="Лікар-терапевт"," ",0)))</f>
        <v>0</v>
      </c>
      <c r="R346" s="174">
        <f>IF(B344="Лікар загальної практики - сімейний лікар"," ",IF(B344="Лікар-педіатр","х",IF(B344="Лікар-терапевт"," ",0)))</f>
        <v>0</v>
      </c>
      <c r="S346" s="175">
        <f>SUM(N346:R346)</f>
        <v>0</v>
      </c>
      <c r="T346" s="770"/>
      <c r="U346" s="174">
        <f>IF(B344="Лікар загальної практики - сімейний лікар"," ",IF(B344="Лікар-педіатр"," ",IF(B344="Лікар-терапевт","х",0)))</f>
        <v>0</v>
      </c>
      <c r="V346" s="174">
        <f>IF(B344="Лікар загальної практики - сімейний лікар"," ",IF(B344="Лікар-педіатр"," ",IF(B344="Лікар-терапевт","х",0)))</f>
        <v>0</v>
      </c>
      <c r="W346" s="174">
        <f>IF(B344="Лікар загальної практики - сімейний лікар"," ",IF(B344="Лікар-педіатр","х",IF(B344="Лікар-терапевт"," ",0)))</f>
        <v>0</v>
      </c>
      <c r="X346" s="174">
        <f>IF(B344="Лікар загальної практики - сімейний лікар"," ",IF(B344="Лікар-педіатр","х",IF(B344="Лікар-терапевт"," ",0)))</f>
        <v>0</v>
      </c>
      <c r="Y346" s="174">
        <f>IF(B344="Лікар загальної практики - сімейний лікар"," ",IF(B344="Лікар-педіатр","х",IF(B344="Лікар-терапевт"," ",0)))</f>
        <v>0</v>
      </c>
      <c r="Z346" s="175">
        <f>SUM(U346:Y346)</f>
        <v>0</v>
      </c>
      <c r="AA346" s="770"/>
      <c r="AB346" s="174">
        <f>IF(B344="Лікар загальної практики - сімейний лікар"," ",IF(B344="Лікар-педіатр"," ",IF(B344="Лікар-терапевт","х",0)))</f>
        <v>0</v>
      </c>
      <c r="AC346" s="174">
        <f>IF(B344="Лікар загальної практики - сімейний лікар"," ",IF(B344="Лікар-педіатр"," ",IF(B344="Лікар-терапевт","х",0)))</f>
        <v>0</v>
      </c>
      <c r="AD346" s="174">
        <f>IF(B344="Лікар загальної практики - сімейний лікар"," ",IF(B344="Лікар-педіатр","х",IF(B344="Лікар-терапевт"," ",0)))</f>
        <v>0</v>
      </c>
      <c r="AE346" s="174">
        <f>IF(B344="Лікар загальної практики - сімейний лікар"," ",IF(B344="Лікар-педіатр","х",IF(B344="Лікар-терапевт"," ",0)))</f>
        <v>0</v>
      </c>
      <c r="AF346" s="174">
        <f>IF(B344="Лікар загальної практики - сімейний лікар"," ",IF(B344="Лікар-педіатр","х",IF(B344="Лікар-терапевт"," ",0)))</f>
        <v>0</v>
      </c>
      <c r="AG346" s="175">
        <f>SUM(AB346:AF346)</f>
        <v>0</v>
      </c>
      <c r="AH346" s="773"/>
      <c r="AI346" s="176"/>
      <c r="AJ346" s="764"/>
      <c r="AK346" s="767"/>
      <c r="AL346" s="767"/>
      <c r="AM346" s="754"/>
      <c r="AN346" s="793"/>
      <c r="AO346" s="793"/>
      <c r="AP346" s="793"/>
      <c r="AQ346" s="793"/>
      <c r="AR346" s="796"/>
    </row>
    <row r="347" spans="1:44" s="166" customFormat="1" ht="24.6" customHeight="1" thickBot="1" x14ac:dyDescent="0.35">
      <c r="A347" s="172"/>
      <c r="B347" s="781"/>
      <c r="C347" s="784"/>
      <c r="D347" s="787"/>
      <c r="E347" s="790"/>
      <c r="F347" s="177" t="s">
        <v>160</v>
      </c>
      <c r="G347" s="178">
        <f>IFERROR(IF(B344="Лікар-педіатр",G346/L346,IF(B344="Лікар-терапевт","х",IF(B344="Лікар загальної практики - сімейний лікар",G346/L346,0))),0)</f>
        <v>0</v>
      </c>
      <c r="H347" s="178">
        <f>IFERROR(IF(B344="Лікар-педіатр",H346/L346,IF(B344="Лікар-терапевт","х",IF(B344="Лікар загальної практики - сімейний лікар",H346/L346,0))),0)</f>
        <v>0</v>
      </c>
      <c r="I347" s="178">
        <f>IFERROR(IF(B344="Лікар-педіатр","x",IF(B344="Лікар-терапевт",I346/L346,IF(B344="Лікар загальної практики - сімейний лікар",I346/L346,0))),0)</f>
        <v>0</v>
      </c>
      <c r="J347" s="178">
        <f>IFERROR(IF(B344="Лікар-педіатр","x",IF(B344="Лікар-терапевт",J346/L346,IF(B344="Лікар загальної практики - сімейний лікар",J346/L346,0))),0)</f>
        <v>0</v>
      </c>
      <c r="K347" s="178">
        <f>IFERROR(IF(B344="Лікар-педіатр","x",IF(B344="Лікар-терапевт",K346/L346,IF(B344="Лікар загальної практики - сімейний лікар",K346/L346,0))),0)</f>
        <v>0</v>
      </c>
      <c r="L347" s="178">
        <f>SUM(G347:K347)</f>
        <v>0</v>
      </c>
      <c r="M347" s="770"/>
      <c r="N347" s="178">
        <f>IFERROR(IF(B344="Лікар-педіатр",N346/S346,IF(B344="Лікар-терапевт","х",IF(B344="Лікар загальної практики - сімейний лікар",N346/S346,0))),0)</f>
        <v>0</v>
      </c>
      <c r="O347" s="178">
        <f>IFERROR(IF(B344="Лікар-педіатр",O346/S346,IF(B344="Лікар-терапевт","х",IF(B344="Лікар загальної практики - сімейний лікар",O346/S346,0))),0)</f>
        <v>0</v>
      </c>
      <c r="P347" s="178">
        <f>IFERROR(IF(B344="Лікар-педіатр","x",IF(B344="Лікар-терапевт",P346/S346,IF(B344="Лікар загальної практики - сімейний лікар",P346/S346,0))),0)</f>
        <v>0</v>
      </c>
      <c r="Q347" s="178">
        <f>IFERROR(IF(B344="Лікар-педіатр","x",IF(B344="Лікар-терапевт",Q346/S346,IF(B344="Лікар загальної практики - сімейний лікар",Q346/S346,0))),0)</f>
        <v>0</v>
      </c>
      <c r="R347" s="178">
        <f>IFERROR(IF(B344="Лікар-педіатр","x",IF(B344="Лікар-терапевт",R346/S346,IF(B344="Лікар загальної практики - сімейний лікар",R346/S346,0))),0)</f>
        <v>0</v>
      </c>
      <c r="S347" s="178">
        <f>SUM(N347:R347)</f>
        <v>0</v>
      </c>
      <c r="T347" s="770"/>
      <c r="U347" s="178">
        <f>IFERROR(IF(B344="Лікар-педіатр",U346/Z346,IF(B344="Лікар-терапевт","х",IF(B344="Лікар загальної практики - сімейний лікар",U346/Z346,0))),0)</f>
        <v>0</v>
      </c>
      <c r="V347" s="178">
        <f>IFERROR(IF(B344="Лікар-педіатр",V346/Z346,IF(B344="Лікар-терапевт","х",IF(B344="Лікар загальної практики - сімейний лікар",V346/Z346,0))),0)</f>
        <v>0</v>
      </c>
      <c r="W347" s="178">
        <f>IFERROR(IF(B344="Лікар-педіатр","x",IF(B344="Лікар-терапевт",W346/Z346,IF(B344="Лікар загальної практики - сімейний лікар",W346/Z346,0))),0)</f>
        <v>0</v>
      </c>
      <c r="X347" s="178">
        <f>IFERROR(IF(B344="Лікар-педіатр","x",IF(B344="Лікар-терапевт",X346/Z346,IF(B344="Лікар загальної практики - сімейний лікар",X346/Z346,0))),0)</f>
        <v>0</v>
      </c>
      <c r="Y347" s="178">
        <f>IFERROR(IF(B344="Лікар-педіатр","x",IF(B344="Лікар-терапевт",Y346/Z346,IF(B344="Лікар загальної практики - сімейний лікар",Y346/Z346,0))),0)</f>
        <v>0</v>
      </c>
      <c r="Z347" s="178">
        <f>SUM(U347:Y347)</f>
        <v>0</v>
      </c>
      <c r="AA347" s="770"/>
      <c r="AB347" s="178">
        <f>IFERROR(IF(B344="Лікар-педіатр",AB346/AG346,IF(B344="Лікар-терапевт","х",IF(B344="Лікар загальної практики - сімейний лікар",AB346/AG346,0))),0)</f>
        <v>0</v>
      </c>
      <c r="AC347" s="178">
        <f>IFERROR(IF(B344="Лікар-педіатр",AC346/AG346,IF(B344="Лікар-терапевт","х",IF(B344="Лікар загальної практики - сімейний лікар",AC346/AG346,0))),0)</f>
        <v>0</v>
      </c>
      <c r="AD347" s="178">
        <f>IFERROR(IF(B344="Лікар-педіатр","x",IF(B344="Лікар-терапевт",AD346/AG346,IF(B344="Лікар загальної практики - сімейний лікар",AD346/AG346,0))),0)</f>
        <v>0</v>
      </c>
      <c r="AE347" s="178">
        <f>IFERROR(IF(B344="Лікар-педіатр","x",IF(B344="Лікар-терапевт",AE346/AG346,IF(B344="Лікар загальної практики - сімейний лікар",AE346/AG346,0))),0)</f>
        <v>0</v>
      </c>
      <c r="AF347" s="178">
        <f>IFERROR(IF(B344="Лікар-педіатр","x",IF(B344="Лікар-терапевт",AF346/AG346,IF(B344="Лікар загальної практики - сімейний лікар",AF346/AG346,0))),0)</f>
        <v>0</v>
      </c>
      <c r="AG347" s="178">
        <f>SUM(AB347:AF347)</f>
        <v>0</v>
      </c>
      <c r="AH347" s="773"/>
      <c r="AI347" s="176"/>
      <c r="AJ347" s="764"/>
      <c r="AK347" s="767"/>
      <c r="AL347" s="767"/>
      <c r="AM347" s="754"/>
      <c r="AN347" s="793"/>
      <c r="AO347" s="793"/>
      <c r="AP347" s="793"/>
      <c r="AQ347" s="793"/>
      <c r="AR347" s="796"/>
    </row>
    <row r="348" spans="1:44" s="67" customFormat="1" ht="28.15" customHeight="1" thickBot="1" x14ac:dyDescent="0.3">
      <c r="A348" s="172"/>
      <c r="B348" s="781"/>
      <c r="C348" s="784"/>
      <c r="D348" s="787"/>
      <c r="E348" s="790"/>
      <c r="F348" s="179" t="s">
        <v>434</v>
      </c>
      <c r="G348" s="180">
        <f>IF(B344="Лікар загальної практики - сімейний лікар",AVERAGE(G344:G346),IF(B344="Лікар-педіатр",AVERAGE(G344:G346),IF(B344="Лікар-терапевт","х",0)))</f>
        <v>0</v>
      </c>
      <c r="H348" s="180">
        <f>IF(B344="Лікар загальної практики - сімейний лікар",AVERAGE(H344:H346),IF(B344="Лікар-педіатр",AVERAGE(H344:H346),IF(B344="Лікар-терапевт","х",0)))</f>
        <v>0</v>
      </c>
      <c r="I348" s="180">
        <f>IF(B344="Лікар загальної практики - сімейний лікар",AVERAGE(I344:I346),IF(B344="Лікар-педіатр","x",IF(B344="Лікар-терапевт",AVERAGE(I344:I346),0)))</f>
        <v>0</v>
      </c>
      <c r="J348" s="180">
        <f>IF(B344="Лікар загальної практики - сімейний лікар",AVERAGE(J344:J346),IF(B344="Лікар-педіатр","x",IF(B344="Лікар-терапевт",AVERAGE(J344:J346),0)))</f>
        <v>0</v>
      </c>
      <c r="K348" s="180">
        <f>IF(B344="Лікар загальної практики - сімейний лікар",AVERAGE(K344:K346),IF(B344="Лікар-педіатр","x",IF(B344="Лікар-терапевт",AVERAGE(K344:K346),0)))</f>
        <v>0</v>
      </c>
      <c r="L348" s="181">
        <f>SUM(G348:K348)</f>
        <v>0</v>
      </c>
      <c r="M348" s="770"/>
      <c r="N348" s="543">
        <f>IF(B344="Лікар загальної практики - сімейний лікар",AVERAGE(N344:N346),IF(B344="Лікар-педіатр",AVERAGE(N344:N346),IF(B344="Лікар-терапевт","х",0)))</f>
        <v>0</v>
      </c>
      <c r="O348" s="180">
        <f>IF(B344="Лікар загальної практики - сімейний лікар",AVERAGE(O344:O346),IF(B344="Лікар-педіатр",AVERAGE(O344:O346),IF(B344="Лікар-терапевт","х",0)))</f>
        <v>0</v>
      </c>
      <c r="P348" s="180">
        <f>IF(B344="Лікар загальної практики - сімейний лікар",AVERAGE(P344:P346),IF(B344="Лікар-педіатр","x",IF(B344="Лікар-терапевт",AVERAGE(P344:P346),0)))</f>
        <v>0</v>
      </c>
      <c r="Q348" s="180">
        <f>IF(B344="Лікар загальної практики - сімейний лікар",AVERAGE(Q344:Q346),IF(B344="Лікар-педіатр","x",IF(B344="Лікар-терапевт",AVERAGE(Q344:Q346),0)))</f>
        <v>0</v>
      </c>
      <c r="R348" s="180">
        <f>IF(B344="Лікар загальної практики - сімейний лікар",AVERAGE(R344:R346),IF(B344="Лікар-педіатр","x",IF(B344="Лікар-терапевт",AVERAGE(R344:R346),0)))</f>
        <v>0</v>
      </c>
      <c r="S348" s="181">
        <f>SUM(N348:R348)</f>
        <v>0</v>
      </c>
      <c r="T348" s="770"/>
      <c r="U348" s="543">
        <f>IF(B344="Лікар загальної практики - сімейний лікар",AVERAGE(U344:U346),IF(B344="Лікар-педіатр",AVERAGE(U344:U346),IF(B344="Лікар-терапевт","х",0)))</f>
        <v>0</v>
      </c>
      <c r="V348" s="180">
        <f>IF(B344="Лікар загальної практики - сімейний лікар",AVERAGE(V344:V346),IF(B344="Лікар-педіатр",AVERAGE(V344:V346),IF(B344="Лікар-терапевт","х",0)))</f>
        <v>0</v>
      </c>
      <c r="W348" s="180">
        <f>IF(B344="Лікар загальної практики - сімейний лікар",AVERAGE(W344:W346),IF(B344="Лікар-педіатр","x",IF(B344="Лікар-терапевт",AVERAGE(W344:W346),0)))</f>
        <v>0</v>
      </c>
      <c r="X348" s="180">
        <f>IF(B344="Лікар загальної практики - сімейний лікар",AVERAGE(X344:X346),IF(B344="Лікар-педіатр","x",IF(B344="Лікар-терапевт",AVERAGE(X344:X346),0)))</f>
        <v>0</v>
      </c>
      <c r="Y348" s="180">
        <f>IF(B344="Лікар загальної практики - сімейний лікар",AVERAGE(Y344:Y346),IF(B344="Лікар-педіатр","x",IF(B344="Лікар-терапевт",AVERAGE(Y344:Y346),0)))</f>
        <v>0</v>
      </c>
      <c r="Z348" s="181">
        <f>SUM(U348:Y348)</f>
        <v>0</v>
      </c>
      <c r="AA348" s="770"/>
      <c r="AB348" s="543">
        <f>IF(B344="Лікар загальної практики - сімейний лікар",AVERAGE(AB344:AB346),IF(B344="Лікар-педіатр",AVERAGE(AB344:AB346),IF(B344="Лікар-терапевт","х",0)))</f>
        <v>0</v>
      </c>
      <c r="AC348" s="180">
        <f>IF(B344="Лікар загальної практики - сімейний лікар",AVERAGE(AC344:AC346),IF(B344="Лікар-педіатр",AVERAGE(AC344:AC346),IF(B344="Лікар-терапевт","х",0)))</f>
        <v>0</v>
      </c>
      <c r="AD348" s="180">
        <f>IF(B344="Лікар загальної практики - сімейний лікар",AVERAGE(AD344:AD346),IF(B344="Лікар-педіатр","x",IF(B344="Лікар-терапевт",AVERAGE(AD344:AD346),0)))</f>
        <v>0</v>
      </c>
      <c r="AE348" s="180">
        <f>IF(B344="Лікар загальної практики - сімейний лікар",AVERAGE(AE344:AE346),IF(B344="Лікар-педіатр","x",IF(B344="Лікар-терапевт",AVERAGE(AE344:AE346),0)))</f>
        <v>0</v>
      </c>
      <c r="AF348" s="180">
        <f>IF(B344="Лікар загальної практики - сімейний лікар",AVERAGE(AF344:AF346),IF(B344="Лікар-педіатр","x",IF(B344="Лікар-терапевт",AVERAGE(AF344:AF346),0)))</f>
        <v>0</v>
      </c>
      <c r="AG348" s="181">
        <f>SUM(AB348:AF348)</f>
        <v>0</v>
      </c>
      <c r="AH348" s="773"/>
      <c r="AI348" s="176"/>
      <c r="AJ348" s="764"/>
      <c r="AK348" s="767"/>
      <c r="AL348" s="767"/>
      <c r="AM348" s="755"/>
      <c r="AN348" s="794"/>
      <c r="AO348" s="794"/>
      <c r="AP348" s="794"/>
      <c r="AQ348" s="794"/>
      <c r="AR348" s="797"/>
    </row>
    <row r="349" spans="1:44" s="103" customFormat="1" ht="31.15" customHeight="1" x14ac:dyDescent="0.25">
      <c r="A349" s="172"/>
      <c r="B349" s="781"/>
      <c r="C349" s="784"/>
      <c r="D349" s="787"/>
      <c r="E349" s="790"/>
      <c r="F349" s="182" t="str">
        <f>IF(B344="Лікар-педіатр",Законод!$C$18,IF(B344="Лікар загальної практики - сімейний лікар",Законод!$C$22,IF(B344="Лікар-терапевт",Законод!$C$26,"х")))</f>
        <v>х</v>
      </c>
      <c r="G349" s="183">
        <f>IF(B344="Лікар загальної практики - сімейний лікар",IF(L348&lt;=Законод!$C$23,G348,Законод!$C$23*'01_Доходи'!G347),IF(B344="Лікар-педіатр",IF(L348&lt;=Законод!$C$19,G348,Законод!$C$19*'01_Доходи'!G347),IF(B344="Лікар-терапевт","x",0)))</f>
        <v>0</v>
      </c>
      <c r="H349" s="183">
        <f>IF(B344="Лікар загальної практики - сімейний лікар",IF(L348&lt;=Законод!$C$23,H348,Законод!$C$23*'01_Доходи'!H347),IF(B344="Лікар-педіатр",IF(L348&lt;=Законод!$C$19,H348,Законод!$C$19*'01_Доходи'!H347),IF(B344="Лікар-терапевт","x",0)))</f>
        <v>0</v>
      </c>
      <c r="I349" s="183">
        <f>IF(B344="Лікар загальної практики - сімейний лікар",IF(L348&lt;=Законод!$C$23,I348,Законод!$C$23*'01_Доходи'!I347),IF(B344="Лікар-педіатр",IF(L348&lt;=Законод!$C$27,I348,Законод!$C$27*'01_Доходи'!I347),IF(B344="Лікар-терапевт","x",0)))</f>
        <v>0</v>
      </c>
      <c r="J349" s="183">
        <f>IF(B344="Лікар загальної практики - сімейний лікар",IF(L348&lt;=Законод!$C$23,J348,Законод!$C$23*'01_Доходи'!J347),IF(B344="Лікар-педіатр",IF(L348&lt;=Законод!$C$27,J348,Законод!$C$27*'01_Доходи'!J347),IF(B344="Лікар-терапевт","x",0)))</f>
        <v>0</v>
      </c>
      <c r="K349" s="183">
        <f>IF(B344="Лікар загальної практики - сімейний лікар",IF(L348&lt;=Законод!$C$23,K348,Законод!$C$23*'01_Доходи'!K347),IF(B344="Лікар-педіатр",IF(L348&lt;=Законод!$C$27,K348,Законод!$C$27*'01_Доходи'!K347),IF(B344="Лікар-терапевт","x",0)))</f>
        <v>0</v>
      </c>
      <c r="L349" s="184">
        <f>SUM(G349:K349)</f>
        <v>0</v>
      </c>
      <c r="M349" s="770"/>
      <c r="N349" s="183">
        <f>IF(B344="Лікар загальної практики - сімейний лікар",IF(L348&lt;=Законод!$C$23,N348,Законод!$C$23*'01_Доходи'!N347),IF(B344="Лікар-педіатр",IF(L348&lt;=Законод!$C$19,N348,Законод!$C$19*'01_Доходи'!N347),IF(B344="Лікар-терапевт","x",0)))</f>
        <v>0</v>
      </c>
      <c r="O349" s="183">
        <f>IF(B344="Лікар загальної практики - сімейний лікар",IF(L348&lt;=Законод!$C$23,O348,Законод!$C$23*'01_Доходи'!O347),IF(B344="Лікар-педіатр",IF(L348&lt;=Законод!$C$19,O348,Законод!$C$19*'01_Доходи'!O347),IF(B344="Лікар-терапевт","x",0)))</f>
        <v>0</v>
      </c>
      <c r="P349" s="183">
        <f>IF(B344="Лікар загальної практики - сімейний лікар",IF(L348&lt;=Законод!$C$23,P348,Законод!$C$23*'01_Доходи'!P347),IF(B344="Лікар-педіатр",IF(L348&lt;=Законод!$C$27,P348,Законод!$C$27*'01_Доходи'!P347),IF(B344="Лікар-терапевт","x",0)))</f>
        <v>0</v>
      </c>
      <c r="Q349" s="183">
        <f>IF(B344="Лікар загальної практики - сімейний лікар",IF(L348&lt;=Законод!$C$23,Q348,Законод!$C$23*'01_Доходи'!Q347),IF(B344="Лікар-педіатр",IF(L348&lt;=Законод!$C$27,Q348,Законод!$C$27*'01_Доходи'!Q347),IF(B344="Лікар-терапевт","x",0)))</f>
        <v>0</v>
      </c>
      <c r="R349" s="183">
        <f>IF(B344="Лікар загальної практики - сімейний лікар",IF(L348&lt;=Законод!$C$23,R348,Законод!$C$23*'01_Доходи'!R347),IF(B344="Лікар-педіатр",IF(L348&lt;=Законод!$C$27,R348,Законод!$C$27*'01_Доходи'!R347),IF(B344="Лікар-терапевт","x",0)))</f>
        <v>0</v>
      </c>
      <c r="S349" s="184">
        <f>SUM(N349:R349)</f>
        <v>0</v>
      </c>
      <c r="T349" s="770"/>
      <c r="U349" s="183">
        <f>IF(B344="Лікар загальної практики - сімейний лікар",IF(L348&lt;=Законод!$C$23,U348,Законод!$C$23*'01_Доходи'!U347),IF(B344="Лікар-педіатр",IF(L348&lt;=Законод!$C$19,U348,Законод!$C$19*'01_Доходи'!U347),IF(B344="Лікар-терапевт","x",0)))</f>
        <v>0</v>
      </c>
      <c r="V349" s="183">
        <f>IF(B344="Лікар загальної практики - сімейний лікар",IF(L348&lt;=Законод!$C$23,V348,Законод!$C$23*'01_Доходи'!V347),IF(B344="Лікар-педіатр",IF(L348&lt;=Законод!$C$19,V348,Законод!$C$19*'01_Доходи'!V347),IF(B344="Лікар-терапевт","x",0)))</f>
        <v>0</v>
      </c>
      <c r="W349" s="183">
        <f>IF(B344="Лікар загальної практики - сімейний лікар",IF(L348&lt;=Законод!$C$23,W348,Законод!$C$23*'01_Доходи'!W347),IF(B344="Лікар-педіатр",IF(L348&lt;=Законод!$C$27,W348,Законод!$C$27*'01_Доходи'!W347),IF(B344="Лікар-терапевт","x",0)))</f>
        <v>0</v>
      </c>
      <c r="X349" s="183">
        <f>IF(B344="Лікар загальної практики - сімейний лікар",IF(L348&lt;=Законод!$C$23,X348,Законод!$C$23*'01_Доходи'!X347),IF(B344="Лікар-педіатр",IF(L348&lt;=Законод!$C$27,X348,Законод!$C$27*'01_Доходи'!X347),IF(B344="Лікар-терапевт","x",0)))</f>
        <v>0</v>
      </c>
      <c r="Y349" s="183">
        <f>IF(B344="Лікар загальної практики - сімейний лікар",IF(L348&lt;=Законод!$C$23,Y348,Законод!$C$23*'01_Доходи'!H347),IF(Y344="Лікар-педіатр",IF(L348&lt;=Законод!$C$27,Y348,Законод!$C$27*'01_Доходи'!Y347),IF(B344="Лікар-терапевт","x",0)))</f>
        <v>0</v>
      </c>
      <c r="Z349" s="184">
        <f>SUM(U349:Y349)</f>
        <v>0</v>
      </c>
      <c r="AA349" s="770"/>
      <c r="AB349" s="183">
        <f>IF(B344="Лікар загальної практики - сімейний лікар",IF(L348&lt;=Законод!$C$23,AB348,Законод!$C$23*'01_Доходи'!AB347),IF(B344="Лікар-педіатр",IF(L348&lt;=Законод!$C$19,AB348,Законод!$C$19*'01_Доходи'!AB347),IF(B344="Лікар-терапевт","x",0)))</f>
        <v>0</v>
      </c>
      <c r="AC349" s="183">
        <f>IF(B344="Лікар загальної практики - сімейний лікар",IF(L348&lt;=Законод!$C$23,AC348,Законод!$C$23*'01_Доходи'!AC347),IF(B344="Лікар-педіатр",IF(L348&lt;=Законод!$C$19,AC348,Законод!$C$19*'01_Доходи'!AC347),IF(B344="Лікар-терапевт","x",0)))</f>
        <v>0</v>
      </c>
      <c r="AD349" s="183">
        <f>IF(B344="Лікар загальної практики - сімейний лікар",IF(L348&lt;=Законод!$C$23,AD348,Законод!$C$23*'01_Доходи'!AD347),IF(B344="Лікар-педіатр",IF(L348&lt;=Законод!$C$27,AD348,Законод!$C$27*'01_Доходи'!AD347),IF(B344="Лікар-терапевт","x",0)))</f>
        <v>0</v>
      </c>
      <c r="AE349" s="183">
        <f>IF(B344="Лікар загальної практики - сімейний лікар",IF(L348&lt;=Законод!$C$23,AE348,Законод!$C$23*'01_Доходи'!AE347),IF(B344="Лікар-педіатр",IF(L348&lt;=Законод!$C$27,AE348,Законод!$C$27*'01_Доходи'!AE347),IF(B344="Лікар-терапевт","x",0)))</f>
        <v>0</v>
      </c>
      <c r="AF349" s="183">
        <f>IF(B344="Лікар загальної практики - сімейний лікар",IF(L348&lt;=Законод!$C$23,AF348,Законод!$C$23*'01_Доходи'!AF347),IF(B344="Лікар-педіатр",IF(L348&lt;=Законод!$C$27,AF348,Законод!$C$27*'01_Доходи'!AF347),IF(B344="Лікар-терапевт","x",0)))</f>
        <v>0</v>
      </c>
      <c r="AG349" s="184">
        <f>SUM(AB349:AF349)</f>
        <v>0</v>
      </c>
      <c r="AH349" s="773"/>
      <c r="AI349" s="176"/>
      <c r="AJ349" s="764"/>
      <c r="AK349" s="767"/>
      <c r="AL349" s="767"/>
      <c r="AM349" s="268" t="s">
        <v>175</v>
      </c>
      <c r="AN349" s="544">
        <f>IF(B344="Лікар загальної практики - сімейний лікар",G349*Законод!$J$10+'01_Доходи'!H349*Законод!$K$10+'01_Доходи'!I349*Законод!$L$10+'01_Доходи'!J349*Законод!$M$10+'01_Доходи'!K349*Законод!$N$10,IF(B344="Лікар-педіатр",G349*Законод!$J$10+'01_Доходи'!H349*Законод!$K$10,IF(B344="Лікар-терапевт",'01_Доходи'!I349*Законод!$L$10+'01_Доходи'!J349*Законод!$M$10+'01_Доходи'!K349*Законод!$N$10,0)))</f>
        <v>0</v>
      </c>
      <c r="AO349" s="544">
        <f>IF(B344="Лікар загальної практики - сімейний лікар",N349*Законод!$J$11+'01_Доходи'!O349*Законод!$K$11+'01_Доходи'!P349*Законод!$L$11+'01_Доходи'!Q349*Законод!$M$11+'01_Доходи'!R349*Законод!$N$11,IF(B344="Лікар-педіатр",N349*Законод!$J$11+'01_Доходи'!O349*Законод!$K$11,IF(B344="Лікар-терапевт",'01_Доходи'!P349*Законод!$L$11+'01_Доходи'!Q349*Законод!$M$11+'01_Доходи'!R349*Законод!$N$11,0)))</f>
        <v>0</v>
      </c>
      <c r="AP349" s="544">
        <f>IF(B344="Лікар загальної практики - сімейний лікар",U349*Законод!$J$12+'01_Доходи'!V349*Законод!$K$12+'01_Доходи'!W349*Законод!$L$12+'01_Доходи'!X349*Законод!$M$12+'01_Доходи'!Y349*Законод!$N$12,IF(B344="Лікар-педіатр",U349*Законод!$J$12+'01_Доходи'!V349*Законод!$K$12,IF(B344="Лікар-терапевт",'01_Доходи'!W349*Законод!$L$12+'01_Доходи'!X349*Законод!$M$12+'01_Доходи'!Y349*Законод!$N$12,0)))</f>
        <v>0</v>
      </c>
      <c r="AQ349" s="544">
        <f>IF(B344="Лікар загальної практики - сімейний лікар",AB349*Законод!$J$13+'01_Доходи'!AC349*Законод!$K$13+'01_Доходи'!AD349*Законод!$L$13+'01_Доходи'!AE349*Законод!$M$13+'01_Доходи'!AF349*Законод!$N$13,IF(B344="Лікар-педіатр",AB349*Законод!$J$13+'01_Доходи'!AC349*Законод!$K$13,IF(B344="Лікар-терапевт",'01_Доходи'!AD349*Законод!$L$13+'01_Доходи'!AE349*Законод!$M$13+'01_Доходи'!AF349*Законод!$N$13,0)))</f>
        <v>0</v>
      </c>
      <c r="AR349" s="185">
        <f>SUM(AN349:AQ349)</f>
        <v>0</v>
      </c>
    </row>
    <row r="350" spans="1:44" s="67" customFormat="1" ht="31.9" customHeight="1" x14ac:dyDescent="0.25">
      <c r="A350" s="172"/>
      <c r="B350" s="781"/>
      <c r="C350" s="784"/>
      <c r="D350" s="787"/>
      <c r="E350" s="790"/>
      <c r="F350" s="186" t="str">
        <f>IF(B344="Лікар-педіатр",Законод!$E$18,IF(B344="Лікар загальної практики - сімейний лікар",Законод!$E$22,IF(B344="Лікар-терапевт",Законод!$E$26,"х")))</f>
        <v>х</v>
      </c>
      <c r="G350" s="750" t="s">
        <v>157</v>
      </c>
      <c r="H350" s="751"/>
      <c r="I350" s="751"/>
      <c r="J350" s="751"/>
      <c r="K350" s="752"/>
      <c r="L350" s="171">
        <f>IF(B344="Лікар загальної практики - сімейний лікар",IF(L348&lt;Законод!$C$23,0,(IF(AND(L348&gt;=Законод!$E$23,L348&lt;=Законод!$E$24),L348-Законод!$C$23,IF('01_Доходи'!L348&gt;=Законод!$F$23,Законод!$E$25,0)))),IF(B344="Лікар-педіатр",IF(L348&lt;Законод!$C$19,0,(IF(AND(L348&gt;=Законод!$E$19,L348&lt;=Законод!$E$20),L348-Законод!$C$19,IF('01_Доходи'!L348&gt;=Законод!$F$19,Законод!$E$21,0)))),IF(B344="Лікар-терапевт",IF(L348&lt;Законод!$C$27,0,(IF(AND(L348&gt;=Законод!$E$27,L348&lt;=Законод!$E$28),L348-Законод!$C$27,IF('01_Доходи'!L348&gt;=Законод!$F$27,Законод!$E$29,0)))),0)))</f>
        <v>0</v>
      </c>
      <c r="M350" s="770"/>
      <c r="N350" s="750" t="s">
        <v>157</v>
      </c>
      <c r="O350" s="751"/>
      <c r="P350" s="751"/>
      <c r="Q350" s="751"/>
      <c r="R350" s="752"/>
      <c r="S350" s="171">
        <f>IF(B344="Лікар загальної практики - сімейний лікар",IF(S348&lt;Законод!$C$23,0,(IF(AND(S348&gt;=Законод!$E$23,S348&lt;=Законод!$E$24),S348-Законод!$C$23,IF('01_Доходи'!S348&gt;=Законод!$F$23,Законод!$E$25,0)))),IF(B344="Лікар-педіатр",IF(S348&lt;Законод!$C$19,0,(IF(AND(S348&gt;=Законод!$E$19,S348&lt;=Законод!$E$20),S348-Законод!$C$19,IF('01_Доходи'!S348&gt;=Законод!$F$19,Законод!$E$21,0)))),IF(B344="Лікар-терапевт",IF(S348&lt;Законод!$C$27,0,(IF(AND(S348&gt;=Законод!$E$27,S348&lt;=Законод!$E$28),S348-Законод!$C$27,IF('01_Доходи'!S348&gt;=Законод!$F$27,Законод!$E$29,0)))),0)))</f>
        <v>0</v>
      </c>
      <c r="T350" s="770"/>
      <c r="U350" s="750" t="s">
        <v>157</v>
      </c>
      <c r="V350" s="751"/>
      <c r="W350" s="751"/>
      <c r="X350" s="751"/>
      <c r="Y350" s="752"/>
      <c r="Z350" s="171">
        <f>IF(B344="Лікар загальної практики - сімейний лікар",IF(Z348&lt;Законод!$C$23,0,(IF(AND(Z348&gt;=Законод!$E$23,Z348&lt;=Законод!$E$24),Z348-Законод!$C$23,IF('01_Доходи'!Z348&gt;=Законод!$F$23,Законод!$E$25,0)))),IF(B344="Лікар-педіатр",IF(Z348&lt;Законод!$C$19,0,(IF(AND(Z348&gt;=Законод!$E$19,Z348&lt;=Законод!$E$20),Z348-Законод!$C$19,IF('01_Доходи'!Z348&gt;=Законод!$F$19,Законод!$E$21,0)))),IF(B344="Лікар-терапевт",IF(Z348&lt;Законод!$C$27,0,(IF(AND(Z348&gt;=Законод!$E$27,Z348&lt;=Законод!$E$28),Z348-Законод!$C$27,IF('01_Доходи'!Z348&gt;=Законод!$F$27,Законод!$E$29,0)))),0)))</f>
        <v>0</v>
      </c>
      <c r="AA350" s="770"/>
      <c r="AB350" s="750" t="s">
        <v>157</v>
      </c>
      <c r="AC350" s="751"/>
      <c r="AD350" s="751"/>
      <c r="AE350" s="751"/>
      <c r="AF350" s="752"/>
      <c r="AG350" s="171">
        <f>IF(B344="Лікар загальної практики - сімейний лікар",IF(S348&lt;Законод!$C$23,0,(IF(AND(AG348&gt;=Законод!$E$23,AG348&lt;=Законод!$E$24),AG348-Законод!$C$23,IF('01_Доходи'!AG348&gt;=Законод!$F$23,Законод!$E$25,0)))),IF(B344="Лікар-педіатр",IF(AG348&lt;Законод!$C$19,0,(IF(AND(AG348&gt;=Законод!$E$19,AG348&lt;=Законод!$E$20),AG348-Законод!$C$19,IF('01_Доходи'!AG348&gt;=Законод!$F$19,Законод!$E$21,0)))),IF(B344="Лікар-терапевт",IF(AG348&lt;Законод!$C$27,0,(IF(AND(AG348&gt;=Законод!$E$27,AG348&lt;=Законод!$E$28),AG348-Законод!$C$27,IF('01_Доходи'!AG348&gt;=Законод!$F$27,Законод!$E$29,0)))),0)))</f>
        <v>0</v>
      </c>
      <c r="AH350" s="773"/>
      <c r="AI350" s="176"/>
      <c r="AJ350" s="764"/>
      <c r="AK350" s="767"/>
      <c r="AL350" s="767"/>
      <c r="AM350" s="798" t="s">
        <v>176</v>
      </c>
      <c r="AN350" s="544">
        <f>IF(B344="Лікар загальної практики - сімейний лікар",L350*Законод!$E$30,IF(B344="Лікар-педіатр",L350*Законод!$E$30,IF(B344="Лікар-терапевт",L350*Законод!$E$30,0)))</f>
        <v>0</v>
      </c>
      <c r="AO350" s="544">
        <f>IF(B344="Лікар загальної практики - сімейний лікар",S350*Законод!$E$47,IF(B344="Лікар-педіатр",S350*Законод!$E$47,IF(B344="Лікар-терапевт",S350*Законод!$E$47,0)))</f>
        <v>0</v>
      </c>
      <c r="AP350" s="544">
        <f>IF(B344="Лікар загальної практики - сімейний лікар",Z350*Законод!$E$64,IF(B344="Лікар-педіатр",Z350*Законод!$E$64,IF(B344="Лікар-терапевт",Z350*Законод!$E$64,0)))</f>
        <v>0</v>
      </c>
      <c r="AQ350" s="544">
        <f>IF(B344="Лікар загальної практики - сімейний лікар",AG350*Законод!$E$81,IF(B344="Лікар-педіатр",AG350*Законод!$E$81,IF(B344="Лікар-терапевт",AG350*Законод!$E$81,0)))</f>
        <v>0</v>
      </c>
      <c r="AR350" s="185">
        <f>SUM(AN350:AQ350)</f>
        <v>0</v>
      </c>
    </row>
    <row r="351" spans="1:44" s="67" customFormat="1" ht="45" customHeight="1" x14ac:dyDescent="0.25">
      <c r="A351" s="172"/>
      <c r="B351" s="781"/>
      <c r="C351" s="784"/>
      <c r="D351" s="787"/>
      <c r="E351" s="790"/>
      <c r="F351" s="186" t="str">
        <f>IF(B344="Лікар-педіатр",Законод!$F$18,IF(B344="Лікар загальної практики - сімейний лікар",Законод!$F$22,IF(B344="Лікар-терапевт",Законод!$F$26,"х")))</f>
        <v>х</v>
      </c>
      <c r="G351" s="750" t="s">
        <v>157</v>
      </c>
      <c r="H351" s="751"/>
      <c r="I351" s="751"/>
      <c r="J351" s="751"/>
      <c r="K351" s="752"/>
      <c r="L351" s="171">
        <f>IF(B344="Лікар загальної практики - сімейний лікар",IF(L348&lt;Законод!$C$23,0,(IF(AND(L348&gt;=Законод!$F$23,L348&lt;=Законод!$F$24),L348-Законод!$E$24,IF('01_Доходи'!L348&gt;=Законод!$G$23,Законод!$F$25,0)))),IF(B344="Лікар-педіатр",IF(L348&lt;Законод!$C$19,0,(IF(AND(L348&gt;=Законод!$F$19,L348&lt;=Законод!$F$20),L348-Законод!$E$20,IF('01_Доходи'!L348&gt;=Законод!$G$19,Законод!$F$21,0)))),IF(B344="Лікар-терапевт",IF(L348&lt;Законод!$C$27,0,(IF(AND(L348&gt;=Законод!$F$27,L348&lt;=Законод!$F$28),L348-Законод!$E$28,IF('01_Доходи'!L348&gt;=Законод!$G$27,Законод!$F$29,0)))),0)))</f>
        <v>0</v>
      </c>
      <c r="M351" s="770"/>
      <c r="N351" s="750" t="s">
        <v>157</v>
      </c>
      <c r="O351" s="751"/>
      <c r="P351" s="751"/>
      <c r="Q351" s="751"/>
      <c r="R351" s="752"/>
      <c r="S351" s="171">
        <f>IF(B344="Лікар загальної практики - сімейний лікар",IF(S348&lt;Законод!$C$23,0,(IF(AND(S348&gt;=Законод!$F$23,S348&lt;=Законод!$F$24),S348-Законод!$E$24,IF('01_Доходи'!S348&gt;=Законод!$G$23,Законод!$F$25,0)))),IF(B344="Лікар-педіатр",IF(S348&lt;Законод!$C$19,0,(IF(AND(S348&gt;=Законод!$F$19,S348&lt;=Законод!$F$20),S348-Законод!$E$20,IF('01_Доходи'!S348&gt;=Законод!$G$19,Законод!$F$21,0)))),IF(B344="Лікар-терапевт",IF(S348&lt;Законод!$C$27,0,(IF(AND(S348&gt;=Законод!$F$27,S348&lt;=Законод!$F$28),S348-Законод!$E$28,IF('01_Доходи'!S348&gt;=Законод!$G$27,Законод!$F$29,0)))),0)))</f>
        <v>0</v>
      </c>
      <c r="T351" s="770"/>
      <c r="U351" s="750" t="s">
        <v>157</v>
      </c>
      <c r="V351" s="751"/>
      <c r="W351" s="751"/>
      <c r="X351" s="751"/>
      <c r="Y351" s="752"/>
      <c r="Z351" s="171">
        <f>IF(B344="Лікар загальної практики - сімейний лікар",IF(Z348&lt;Законод!$C$23,0,(IF(AND(Z348&gt;=Законод!$F$23,Z348&lt;=Законод!$F$24),Z348-Законод!$E$24,IF('01_Доходи'!Z348&gt;=Законод!$G$23,Законод!$F$25,0)))),IF(B344="Лікар-педіатр",IF(Z348&lt;Законод!$C$19,0,(IF(AND(Z348&gt;=Законод!$F$19,Z348&lt;=Законод!$F$20),Z348-Законод!$E$20,IF('01_Доходи'!Z348&gt;=Законод!$G$19,Законод!$F$21,0)))),IF(B344="Лікар-терапевт",IF(Z348&lt;Законод!$C$27,0,(IF(AND(Z348&gt;=Законод!$F$27,Z348&lt;=Законод!$F$28),Z348-Законод!$E$28,IF('01_Доходи'!Z348&gt;=Законод!$G$27,Законод!$F$29,0)))),0)))</f>
        <v>0</v>
      </c>
      <c r="AA351" s="770"/>
      <c r="AB351" s="750" t="s">
        <v>157</v>
      </c>
      <c r="AC351" s="751"/>
      <c r="AD351" s="751"/>
      <c r="AE351" s="751"/>
      <c r="AF351" s="752"/>
      <c r="AG351" s="171">
        <f>IF(B344="Лікар загальної практики - сімейний лікар",IF(AG348&lt;Законод!$C$23,0,(IF(AND(AG348&gt;=Законод!$F$23,AG348&lt;=Законод!$F$24),AG348-Законод!$E$24,IF('01_Доходи'!AG348&gt;=Законод!$G$23,Законод!$F$25,0)))),IF(B344="Лікар-педіатр",IF(AG348&lt;Законод!$C$19,0,(IF(AND(AG348&gt;=Законод!$F$19,AG348&lt;=Законод!$F$20),AG348-Законод!$E$20,IF('01_Доходи'!AG348&gt;=Законод!$G$19,Законод!$F$21,0)))),IF(B344="Лікар-терапевт",IF(AG348&lt;Законод!$C$27,0,(IF(AND(AG348&gt;=Законод!$F$27,AG348&lt;=Законод!$F$28),AG348-Законод!$E$28,IF('01_Доходи'!AG348&gt;=Законод!$G$27,Законод!$F$29,0)))),0)))</f>
        <v>0</v>
      </c>
      <c r="AH351" s="773"/>
      <c r="AI351" s="176"/>
      <c r="AJ351" s="764"/>
      <c r="AK351" s="767"/>
      <c r="AL351" s="767"/>
      <c r="AM351" s="799"/>
      <c r="AN351" s="544">
        <f>IF(B344="Лікар загальної практики - сімейний лікар",L351*Законод!$F$30,IF(B344="Лікар-педіатр",L351*Законод!$F$30,IF(B344="Лікар-терапевт",L351*Законод!$F$30,0)))</f>
        <v>0</v>
      </c>
      <c r="AO351" s="544">
        <f>IF(B344="Лікар загальної практики - сімейний лікар",S351*Законод!$F$47,IF(B344="Лікар-педіатр",S351*Законод!$F$47,IF(B344="Лікар-терапевт",S351*Законод!$F$47,0)))</f>
        <v>0</v>
      </c>
      <c r="AP351" s="544">
        <f>IF(B344="Лікар загальної практики - сімейний лікар",Z351*Законод!$F$64,IF(B344="Лікар-педіатр",Z351*Законод!$F$64,IF(B344="Лікар-терапевт",Z351*Законод!$F$64,0)))</f>
        <v>0</v>
      </c>
      <c r="AQ351" s="544">
        <f>IF(B344="Лікар загальної практики - сімейний лікар",AG351*Законод!$F$81,IF(B344="Лікар-педіатр",AG351*Законод!$F$81,IF(B344="Лікар-терапевт",AG351*Законод!$F$81,0)))</f>
        <v>0</v>
      </c>
      <c r="AR351" s="185">
        <f>SUM(AN351:AQ351)</f>
        <v>0</v>
      </c>
    </row>
    <row r="352" spans="1:44" s="67" customFormat="1" ht="20.45" customHeight="1" x14ac:dyDescent="0.25">
      <c r="A352" s="172"/>
      <c r="B352" s="781"/>
      <c r="C352" s="784"/>
      <c r="D352" s="787"/>
      <c r="E352" s="790"/>
      <c r="F352" s="186" t="str">
        <f>IF(B344="Лікар-педіатр",Законод!$G$18,IF(B344="Лікар загальної практики - сімейний лікар",Законод!$G$22,IF(B344="Лікар-терапевт",Законод!$G$26,"х")))</f>
        <v>х</v>
      </c>
      <c r="G352" s="750" t="s">
        <v>157</v>
      </c>
      <c r="H352" s="751"/>
      <c r="I352" s="751"/>
      <c r="J352" s="751"/>
      <c r="K352" s="752"/>
      <c r="L352" s="171">
        <f>IF(B344="Лікар загальної практики - сімейний лікар",IF(L348&lt;Законод!$C$23,0,(IF(AND(L348&gt;=Законод!$G$23,L348&lt;=Законод!$G$24),L348-Законод!$F$24,IF('01_Доходи'!L348&gt;=Законод!$H$23,Законод!$G$25,0)))),IF(B344="Лікар-педіатр",IF(L348&lt;Законод!$C$19,0,(IF(AND(L348&gt;=Законод!$G$19,L348&lt;=Законод!$G$20),L348-Законод!$F$20,IF('01_Доходи'!L348&gt;=Законод!$H$19,Законод!$G$21,0)))),IF(B344="Лікар-терапевт",IF(L348&lt;Законод!$C$27,0,(IF(AND(L348&gt;=Законод!$G$27,L348&lt;=Законод!$G$28),L348-Законод!$F$28,IF('01_Доходи'!L348&gt;=Законод!$H$27,Законод!$G$29,0)))),0)))</f>
        <v>0</v>
      </c>
      <c r="M352" s="770"/>
      <c r="N352" s="750" t="s">
        <v>157</v>
      </c>
      <c r="O352" s="751"/>
      <c r="P352" s="751"/>
      <c r="Q352" s="751"/>
      <c r="R352" s="752"/>
      <c r="S352" s="171">
        <f>IF(B344="Лікар загальної практики - сімейний лікар",IF(S348&lt;Законод!$C$23,0,(IF(AND(S348&gt;=Законод!$G$23,S348&lt;=Законод!$G$24),S348-Законод!$F$24,IF('01_Доходи'!S348&gt;=Законод!$H$23,Законод!$G$25,0)))),IF(B344="Лікар-педіатр",IF(S348&lt;Законод!$C$19,0,(IF(AND(S348&gt;=Законод!$G$19,S348&lt;=Законод!$G$20),S348-Законод!$F$20,IF('01_Доходи'!S348&gt;=Законод!$H$19,Законод!$G$21,0)))),IF(B344="Лікар-терапевт",IF(S348&lt;Законод!$C$27,0,(IF(AND(S348&gt;=Законод!$G$27,S348&lt;=Законод!$G$28),S348-Законод!$F$28,IF('01_Доходи'!S348&gt;=Законод!$H$27,Законод!$G$29,0)))),0)))</f>
        <v>0</v>
      </c>
      <c r="T352" s="770"/>
      <c r="U352" s="750" t="s">
        <v>157</v>
      </c>
      <c r="V352" s="751"/>
      <c r="W352" s="751"/>
      <c r="X352" s="751"/>
      <c r="Y352" s="752"/>
      <c r="Z352" s="171">
        <f>IF(B344="Лікар загальної практики - сімейний лікар",IF(Z348&lt;Законод!$C$23,0,(IF(AND(Z348&gt;=Законод!$G$23,Z348&lt;=Законод!$G$24),Z348-Законод!$F$24,IF('01_Доходи'!Z348&gt;=Законод!$H$23,Законод!$G$25,0)))),IF(B344="Лікар-педіатр",IF(Z348&lt;Законод!$C$19,0,(IF(AND(Z348&gt;=Законод!$G$19,Z348&lt;=Законод!$G$20),Z348-Законод!$F$20,IF('01_Доходи'!Z348&gt;=Законод!$H$19,Законод!$G$21,0)))),IF(B344="Лікар-терапевт",IF(Z348&lt;Законод!$C$27,0,(IF(AND(Z348&gt;=Законод!$G$27,Z348&lt;=Законод!$G$28),Z348-Законод!$F$28,IF('01_Доходи'!Z348&gt;=Законод!$H$27,Законод!$G$29,0)))),0)))</f>
        <v>0</v>
      </c>
      <c r="AA352" s="770"/>
      <c r="AB352" s="750" t="s">
        <v>157</v>
      </c>
      <c r="AC352" s="751"/>
      <c r="AD352" s="751"/>
      <c r="AE352" s="751"/>
      <c r="AF352" s="752"/>
      <c r="AG352" s="171">
        <f>IF(B344="Лікар загальної практики - сімейний лікар",IF(AG348&lt;Законод!$C$23,0,(IF(AND(AG348&gt;=Законод!$G$23,AG348&lt;=Законод!$G$24),AG348-Законод!$F$24,IF('01_Доходи'!AG348&gt;=Законод!$H$23,Законод!$G$25,0)))),IF(B344="Лікар-педіатр",IF(AG348&lt;Законод!$C$19,0,(IF(AND(AG348&gt;=Законод!$G$19,AG348&lt;=Законод!$G$20),AG348-Законод!$F$20,IF('01_Доходи'!AG348&gt;=Законод!$H$19,Законод!$G$21,0)))),IF(B344="Лікар-терапевт",IF(AG348&lt;Законод!$C$27,0,(IF(AND(AG348&gt;=Законод!$G$27,AG348&lt;=Законод!$G$28),AG348-Законод!$F$28,IF('01_Доходи'!AG348&gt;=Законод!$H$27,Законод!$G$29,0)))),0)))</f>
        <v>0</v>
      </c>
      <c r="AH352" s="773"/>
      <c r="AI352" s="176"/>
      <c r="AJ352" s="764"/>
      <c r="AK352" s="767"/>
      <c r="AL352" s="767"/>
      <c r="AM352" s="799"/>
      <c r="AN352" s="544">
        <f>IF(B344="Лікар загальної практики - сімейний лікар",L352*Законод!$G$39,IF(B344="Лікар-педіатр",L352*Законод!$G$30,IF(B344="Лікар-терапевт",L352*Законод!$G$30,0)))</f>
        <v>0</v>
      </c>
      <c r="AO352" s="544">
        <f>IF(B344="Лікар загальної практики - сімейний лікар",S352*Законод!$G$47,IF(B344="Лікар-педіатр",S352*Законод!$G$47,IF(B344="Лікар-терапевт",S352*Законод!$G$47,0)))</f>
        <v>0</v>
      </c>
      <c r="AP352" s="544">
        <f>IF(B344="Лікар загальної практики - сімейний лікар",Z352*Законод!$G$64,IF(B344="Лікар-педіатр",Z352*Законод!$G$64,IF(B344="Лікар-терапевт",Z352*Законод!$G$64,0)))</f>
        <v>0</v>
      </c>
      <c r="AQ352" s="544">
        <f>IF(B344="Лікар загальної практики - сімейний лікар",AG352*Законод!$G$81,IF(B344="Лікар-педіатр",AG352*Законод!$G$81,IF(B344="Лікар-терапевт",AG352*Законод!$G$81,0)))</f>
        <v>0</v>
      </c>
      <c r="AR352" s="185">
        <f t="shared" ref="AR352" si="48">SUM(AN352:AQ352)</f>
        <v>0</v>
      </c>
    </row>
    <row r="353" spans="1:44" s="67" customFormat="1" ht="31.9" customHeight="1" x14ac:dyDescent="0.25">
      <c r="A353" s="172"/>
      <c r="B353" s="781"/>
      <c r="C353" s="784"/>
      <c r="D353" s="787"/>
      <c r="E353" s="790"/>
      <c r="F353" s="186" t="str">
        <f>IF(B344="Лікар-педіатр",Законод!$H$18,IF(B344="Лікар загальної практики - сімейний лікар",Законод!$H$22,IF(B344="Лікар-терапевт",Законод!$H$26,"х")))</f>
        <v>х</v>
      </c>
      <c r="G353" s="750" t="s">
        <v>157</v>
      </c>
      <c r="H353" s="751"/>
      <c r="I353" s="751"/>
      <c r="J353" s="751"/>
      <c r="K353" s="752"/>
      <c r="L353" s="171">
        <f>IF(B344="Лікар загальної практики - сімейний лікар",IF(L348&lt;Законод!$C$23,0,(IF(AND(L348&gt;=Законод!$H$23,L348&lt;=Законод!$H$24),L348-Законод!$G$24,IF('01_Доходи'!L348&gt;=Законод!$I$23,Законод!$H$25,0)))),IF(B344="Лікар-педіатр",IF(L348&lt;Законод!$C$19,0,(IF(AND(L348&gt;=Законод!$H$19,L348&lt;=Законод!$H$20),L348-Законод!$G$20,IF('01_Доходи'!L348&gt;=Законод!$I$19,Законод!$H$21,0)))),IF(B344="Лікар-терапевт",IF(L348&lt;Законод!$C$27,0,(IF(AND(L348&gt;=Законод!$H$27,L348&lt;=Законод!$H$28),L348-Законод!$G$28,IF(L348&gt;=Законод!$I$27,Законод!$H$29,0)))),0)))</f>
        <v>0</v>
      </c>
      <c r="M353" s="770"/>
      <c r="N353" s="750" t="s">
        <v>157</v>
      </c>
      <c r="O353" s="751"/>
      <c r="P353" s="751"/>
      <c r="Q353" s="751"/>
      <c r="R353" s="752"/>
      <c r="S353" s="171">
        <f>IF(B344="Лікар загальної практики - сімейний лікар",IF(S348&lt;Законод!$C$23,0,(IF(AND(S348&gt;=Законод!$H$23,S348&lt;=Законод!$H$24),S348-Законод!$G$24,IF('01_Доходи'!S348&gt;=Законод!$I$23,Законод!$H$25,0)))),IF(B344="Лікар-педіатр",IF(S348&lt;Законод!$C$19,0,(IF(AND(S348&gt;=Законод!$H$19,S348&lt;=Законод!$H$20),S348-Законод!$G$20,IF('01_Доходи'!S348&gt;=Законод!$I$19,Законод!$H$21,0)))),IF(B344="Лікар-терапевт",IF(S348&lt;Законод!$C$27,0,(IF(AND(S348&gt;=Законод!$H$27,S348&lt;=Законод!$H$28),S348-Законод!$G$28,IF(S348&gt;=Законод!$I$27,Законод!$H$29,0)))),0)))</f>
        <v>0</v>
      </c>
      <c r="T353" s="770"/>
      <c r="U353" s="750" t="s">
        <v>157</v>
      </c>
      <c r="V353" s="751"/>
      <c r="W353" s="751"/>
      <c r="X353" s="751"/>
      <c r="Y353" s="752"/>
      <c r="Z353" s="171">
        <f>IF(B344="Лікар загальної практики - сімейний лікар",IF(Z348&lt;Законод!$C$23,0,(IF(AND(Z348&gt;=Законод!$H$23,Z348&lt;=Законод!$H$24),Z348-Законод!$G$24,IF('01_Доходи'!Z348&gt;=Законод!$I$23,Законод!$H$25,0)))),IF(B344="Лікар-педіатр",IF(Z348&lt;Законод!$C$19,0,(IF(AND(Z348&gt;=Законод!$H$19,Z348&lt;=Законод!$H$20),Z348-Законод!$G$20,IF('01_Доходи'!Z348&gt;=Законод!$I$19,Законод!$H$21,0)))),IF(B344="Лікар-терапевт",IF(Z348&lt;Законод!$C$27,0,(IF(AND(Z348&gt;=Законод!$H$27,Z348&lt;=Законод!$H$28),Z348-Законод!$G$28,IF(Z348&gt;=Законод!$I$27,Законод!$H$29,0)))),0)))</f>
        <v>0</v>
      </c>
      <c r="AA353" s="770"/>
      <c r="AB353" s="750" t="s">
        <v>157</v>
      </c>
      <c r="AC353" s="751"/>
      <c r="AD353" s="751"/>
      <c r="AE353" s="751"/>
      <c r="AF353" s="752"/>
      <c r="AG353" s="171">
        <f>IF(B344="Лікар загальної практики - сімейний лікар",IF(AG348&lt;Законод!$C$23,0,(IF(AND(AG348&gt;=Законод!$H$23,AG348&lt;=Законод!$H$24),AG348-Законод!$G$24,IF('01_Доходи'!AG348&gt;=Законод!$I$23,Законод!$H$25,0)))),IF(B344="Лікар-педіатр",IF(AG348&lt;Законод!$C$19,0,(IF(AND(AG348&gt;=Законод!$H$19,AG348&lt;=Законод!$H$20),AG348-Законод!$G$20,IF('01_Доходи'!AG348&gt;=Законод!$I$19,Законод!$H$21,0)))),IF(B344="Лікар-терапевт",IF(AG348&lt;Законод!$C$27,0,(IF(AND(AG348&gt;=Законод!$H$27,AG348&lt;=Законод!$H$28),AG348-Законод!$G$28,IF(AG348&gt;=Законод!$I$27,Законод!$H$29,0)))),0)))</f>
        <v>0</v>
      </c>
      <c r="AH353" s="773"/>
      <c r="AI353" s="176"/>
      <c r="AJ353" s="764"/>
      <c r="AK353" s="767"/>
      <c r="AL353" s="767"/>
      <c r="AM353" s="799"/>
      <c r="AN353" s="544">
        <f>IF(B344="Лікар загальної практики - сімейний лікар",L353*Законод!$H$30,IF(B344="Лікар-педіатр",L353*Законод!$H$30,IF(B344="Лікар-терапевт",L353*Законод!$H$30,0)))</f>
        <v>0</v>
      </c>
      <c r="AO353" s="544">
        <f>IF(B344="Лікар загальної практики - сімейний лікар",S353*Законод!$H$47,IF(B344="Лікар-педіатр",S353*Законод!$H$47,IF(B344="Лікар-терапевт",S353*Законод!$H$47,0)))</f>
        <v>0</v>
      </c>
      <c r="AP353" s="544">
        <f>IF(B344="Лікар загальної практики - сімейний лікар",Z353*Законод!$H$64,IF(B344="Лікар-педіатр",Z353*Законод!$H$64,IF(B344="Лікар-терапевт",Z353*Законод!$H$64,0)))</f>
        <v>0</v>
      </c>
      <c r="AQ353" s="544">
        <f>IF(B344="Лікар загальної практики - сімейний лікар",AG353*Законод!$H$81,IF(B344="Лікар-педіатр",AG353*Законод!$H$81,IF(B344="Лікар-терапевт",AG353*Законод!$H$81,0)))</f>
        <v>0</v>
      </c>
      <c r="AR353" s="185">
        <f>SUM(AN353:AQ353)</f>
        <v>0</v>
      </c>
    </row>
    <row r="354" spans="1:44" s="67" customFormat="1" ht="31.9" customHeight="1" x14ac:dyDescent="0.25">
      <c r="A354" s="172"/>
      <c r="B354" s="781"/>
      <c r="C354" s="784"/>
      <c r="D354" s="787"/>
      <c r="E354" s="790"/>
      <c r="F354" s="186" t="str">
        <f>IF(B344="Лікар-педіатр",Законод!$I$18,IF(B344="Лікар загальної практики - сімейний лікар",Законод!$I$22,IF(B344="Лікар-терапевт",Законод!$I$26,"х")))</f>
        <v>х</v>
      </c>
      <c r="G354" s="750" t="s">
        <v>157</v>
      </c>
      <c r="H354" s="751"/>
      <c r="I354" s="751"/>
      <c r="J354" s="751"/>
      <c r="K354" s="752"/>
      <c r="L354" s="171">
        <f>IF(B344="Лікар загальної практики - сімейний лікар",IF(L348&lt;Законод!$C$23,0,(IF(AND(L348&gt;=Законод!$I$23,L348&lt;=Законод!$I$24),L348-Законод!$H$24,IF('01_Доходи'!L348&gt;=Законод!$I$23,Законод!$I$25,0)))),IF(B344="Лікар-педіатр",IF(L348&lt;Законод!$C$19,0,(IF(AND(L348&gt;=Законод!$I$19,L348&lt;=Законод!$I$20),L348-Законод!$H$20,IF('01_Доходи'!L348&gt;=Законод!$I$19,Законод!$H$21,0)))),IF(B344="Лікар-терапевт",IF(L348&lt;Законод!$C$27,0,(IF(AND(L348&gt;=Законод!$I$27,L348&lt;=Законод!$I$28),L348-Законод!$H$28,IF('01_Доходи'!L348&gt;=Законод!$I$27,Законод!$H$29,0)))),0)))</f>
        <v>0</v>
      </c>
      <c r="M354" s="770"/>
      <c r="N354" s="750" t="s">
        <v>157</v>
      </c>
      <c r="O354" s="751"/>
      <c r="P354" s="751"/>
      <c r="Q354" s="751"/>
      <c r="R354" s="752"/>
      <c r="S354" s="171">
        <f>IF(B344="Лікар загальної практики - сімейний лікар",IF(S348&lt;Законод!$C$23,0,(IF(AND(S348&gt;=Законод!$I$23,S348&lt;=Законод!$I$24),S348-Законод!$H$24,IF('01_Доходи'!S348&gt;=Законод!$I$23,Законод!$I$25,0)))),IF(B344="Лікар-педіатр",IF(S348&lt;Законод!$C$19,0,(IF(AND(S348&gt;=Законод!$I$19,S348&lt;=Законод!$I$20),S348-Законод!$H$20,IF('01_Доходи'!S348&gt;=Законод!$I$19,Законод!$H$21,0)))),IF(B344="Лікар-терапевт",IF(S348&lt;Законод!$C$27,0,(IF(AND(S348&gt;=Законод!$I$27,S348&lt;=Законод!$I$28),S348-Законод!$H$28,IF('01_Доходи'!S348&gt;=Законод!$I$27,Законод!$H$29,0)))),0)))</f>
        <v>0</v>
      </c>
      <c r="T354" s="770"/>
      <c r="U354" s="750" t="s">
        <v>157</v>
      </c>
      <c r="V354" s="751"/>
      <c r="W354" s="751"/>
      <c r="X354" s="751"/>
      <c r="Y354" s="752"/>
      <c r="Z354" s="171">
        <f>IF(B344="Лікар загальної практики - сімейний лікар",IF(Z348&lt;Законод!$C$23,0,(IF(AND(Z348&gt;=Законод!$I$23,Z348&lt;=Законод!$I$24),Z348-Законод!$H$24,IF('01_Доходи'!Z348&gt;=Законод!$I$23,Законод!$I$25,0)))),IF(B344="Лікар-педіатр",IF(Z348&lt;Законод!$C$19,0,(IF(AND(Z348&gt;=Законод!$I$19,Z348&lt;=Законод!$I$20),Z348-Законод!$H$20,IF('01_Доходи'!Z348&gt;=Законод!$I$19,Законод!$H$21,0)))),IF(B344="Лікар-терапевт",IF(Z348&lt;Законод!$C$27,0,(IF(AND(Z348&gt;=Законод!$I$27,Z348&lt;=Законод!$I$28),Z348-Законод!$H$28,IF('01_Доходи'!Z348&gt;=Законод!$I$27,Законод!$H$29,0)))),0)))</f>
        <v>0</v>
      </c>
      <c r="AA354" s="770"/>
      <c r="AB354" s="750" t="s">
        <v>157</v>
      </c>
      <c r="AC354" s="751"/>
      <c r="AD354" s="751"/>
      <c r="AE354" s="751"/>
      <c r="AF354" s="752"/>
      <c r="AG354" s="171">
        <f>IF(B344="Лікар загальної практики - сімейний лікар",IF(AG348&lt;Законод!$C$23,0,(IF(AND(AG348&gt;=Законод!$I$23,AG348&lt;=Законод!$I$24),AG348-Законод!$H$24,IF('01_Доходи'!AG348&gt;=Законод!$I$23,Законод!$I$25,0)))),IF(B344="Лікар-педіатр",IF(AG348&lt;Законод!$C$19,0,(IF(AND(AG348&gt;=Законод!$I$19,AG348&lt;=Законод!$I$20),AG348-Законод!$H$20,IF('01_Доходи'!AG348&gt;=Законод!$I$19,Законод!$H$21,0)))),IF(B344="Лікар-терапевт",IF(AG348&lt;Законод!$C$27,0,(IF(AND(AG348&gt;=Законод!$I$27,AG348&lt;=Законод!$I$28),AG348-Законод!$H$28,IF('01_Доходи'!AG348&gt;=Законод!$I$27,Законод!$H$29,0)))),0)))</f>
        <v>0</v>
      </c>
      <c r="AH354" s="773"/>
      <c r="AI354" s="176"/>
      <c r="AJ354" s="764"/>
      <c r="AK354" s="767"/>
      <c r="AL354" s="767"/>
      <c r="AM354" s="799"/>
      <c r="AN354" s="544">
        <f>IF(B344="Лікар загальної практики - сімейний лікар",L354*Законод!$I$30,IF(B344="Лікар-педіатр",L354*Законод!$I$30,IF(B344="Лікар-терапевт",L354*Законод!$I$30,0)))</f>
        <v>0</v>
      </c>
      <c r="AO354" s="544">
        <f>IF(B344="Лікар загальної практики - сімейний лікар",S354*Законод!$I$47,IF(B344="Лікар-педіатр",S354*Законод!$I$47,IF(B344="Лікар-терапевт",S354*Законод!$I$47,0)))</f>
        <v>0</v>
      </c>
      <c r="AP354" s="544">
        <f>IF(B344="Лікар загальної практики - сімейний лікар",Z354*Законод!$I$64,IF(B344="Лікар-педіатр",Z354*Законод!$I$64,IF(B344="Лікар-терапевт",Z354*Законод!$I$64,0)))</f>
        <v>0</v>
      </c>
      <c r="AQ354" s="544">
        <f>IF(B344="Лікар загальної практики - сімейний лікар",AG354*Законод!$I$81,IF(B344="Лікар-педіатр",AG354*Законод!$I$81,IF(B344="Лікар-терапевт",AG354*Законод!$I$81,0)))</f>
        <v>0</v>
      </c>
      <c r="AR354" s="185">
        <f>SUM(AN354:AQ354)</f>
        <v>0</v>
      </c>
    </row>
    <row r="355" spans="1:44" s="210" customFormat="1" ht="23.45" customHeight="1" thickBot="1" x14ac:dyDescent="0.3">
      <c r="A355" s="187"/>
      <c r="B355" s="782"/>
      <c r="C355" s="785"/>
      <c r="D355" s="788"/>
      <c r="E355" s="791"/>
      <c r="F355" s="660" t="str">
        <f>IF(B344="Лікар-педіатр",Законод!$J$18,IF(B344="Лікар загальної практики - сімейний лікар",Законод!$J$22,IF(B344="Лікар-терапевт",Законод!$J$22,"х")))</f>
        <v>х</v>
      </c>
      <c r="G355" s="747" t="s">
        <v>157</v>
      </c>
      <c r="H355" s="748"/>
      <c r="I355" s="748"/>
      <c r="J355" s="748"/>
      <c r="K355" s="749"/>
      <c r="L355" s="171">
        <f>IF(B344="Лікар загальної практики - сімейний лікар",IF(L348&gt;=Законод!$J$23,'01_Доходи'!L348-('01_Доходи'!L349+'01_Доходи'!L350+'01_Доходи'!L351+'01_Доходи'!L352+'01_Доходи'!L353+'01_Доходи'!L354),0),IF(B344="Лікар-педіатр",IF(L348&gt;=Законод!$J$19,'01_Доходи'!L348-('01_Доходи'!L349+'01_Доходи'!L350+'01_Доходи'!L351+'01_Доходи'!L352+'01_Доходи'!L353+'01_Доходи'!L354),0),IF(B344="Лікар-терапевт",IF('01_Доходи'!L348&gt;=Законод!$J$27,L348-Законод!$I$28,0),0)))</f>
        <v>0</v>
      </c>
      <c r="M355" s="771"/>
      <c r="N355" s="747" t="s">
        <v>157</v>
      </c>
      <c r="O355" s="748"/>
      <c r="P355" s="748"/>
      <c r="Q355" s="748"/>
      <c r="R355" s="749"/>
      <c r="S355" s="171">
        <f>IF(B344="Лікар загальної практики - сімейний лікар",IF(S348&gt;=Законод!$J$23,'01_Доходи'!S348-('01_Доходи'!S349+'01_Доходи'!S350+'01_Доходи'!S351+'01_Доходи'!S352+'01_Доходи'!S353+'01_Доходи'!S354),0),IF(B344="Лікар-педіатр",IF(S348&gt;=Законод!$J$19,'01_Доходи'!S348-('01_Доходи'!S349+'01_Доходи'!S350+'01_Доходи'!S351+'01_Доходи'!S352+'01_Доходи'!S353+'01_Доходи'!S354),0),IF(B344="Лікар-терапевт",IF('01_Доходи'!S348&gt;=Законод!$J$27,S348-Законод!$I$28,0),0)))</f>
        <v>0</v>
      </c>
      <c r="T355" s="771"/>
      <c r="U355" s="747" t="s">
        <v>157</v>
      </c>
      <c r="V355" s="748"/>
      <c r="W355" s="748"/>
      <c r="X355" s="748"/>
      <c r="Y355" s="749"/>
      <c r="Z355" s="171">
        <f>IF(B344="Лікар загальної практики - сімейний лікар",IF(Z348&gt;=Законод!$J$23,'01_Доходи'!Z348-('01_Доходи'!Z349+'01_Доходи'!Z350+'01_Доходи'!Z351+'01_Доходи'!Z352+'01_Доходи'!Z353+'01_Доходи'!Z354),0),IF(B344="Лікар-педіатр",IF(Z348&gt;=Законод!$J$19,'01_Доходи'!Z348-('01_Доходи'!Z349+'01_Доходи'!Z350+'01_Доходи'!Z351+'01_Доходи'!Z352+'01_Доходи'!Z353+'01_Доходи'!Z354),0),IF(B344="Лікар-терапевт",IF('01_Доходи'!Z348&gt;=Законод!$J$27,Z348-Законод!$I$28,0),0)))</f>
        <v>0</v>
      </c>
      <c r="AA355" s="771"/>
      <c r="AB355" s="747" t="s">
        <v>157</v>
      </c>
      <c r="AC355" s="748"/>
      <c r="AD355" s="748"/>
      <c r="AE355" s="748"/>
      <c r="AF355" s="749"/>
      <c r="AG355" s="171">
        <f>IF(B344="Лікар загальної практики - сімейний лікар",IF(AG348&gt;=Законод!$J$23,'01_Доходи'!AG348-('01_Доходи'!AG349+'01_Доходи'!AG350+'01_Доходи'!AG351+'01_Доходи'!AG352+'01_Доходи'!AG353+'01_Доходи'!AG354),0),IF(B344="Лікар-педіатр",IF(AG348&gt;=Законод!$J$19,'01_Доходи'!AG348-('01_Доходи'!AG349+'01_Доходи'!AG350+'01_Доходи'!AG351+'01_Доходи'!AG352+'01_Доходи'!AG353+'01_Доходи'!AG354),0),IF(B344="Лікар-терапевт",IF('01_Доходи'!AG348&gt;=Законод!$J$27,AG348-Законод!$I$28,0),0)))</f>
        <v>0</v>
      </c>
      <c r="AH355" s="774"/>
      <c r="AI355" s="188"/>
      <c r="AJ355" s="765"/>
      <c r="AK355" s="768"/>
      <c r="AL355" s="768"/>
      <c r="AM355" s="800"/>
      <c r="AN355" s="661">
        <f>IF(B344="Лікар загальної практики - сімейний лікар",L355*Законод!$J$30,IF(B344="Лікар-педіатр",L355*Законод!$J$30,IF(B344="Лікар-терапевт",L355*Законод!$J$30,0)))</f>
        <v>0</v>
      </c>
      <c r="AO355" s="661">
        <f>IF(B344="Лікар загальної практики - сімейний лікар",S355*Законод!$J$47,IF(B344="Лікар-педіатр",S355*Законод!$J$47,IF(B344="Лікар-терапевт",S355*Законод!$J$47,0)))</f>
        <v>0</v>
      </c>
      <c r="AP355" s="661">
        <f>IF(B344="Лікар загальної практики - сімейний лікар",S355*Законод!$J$64,IF(B344="Лікар-педіатр",S355*Законод!$J$64,IF(B344="Лікар-терапевт",S355*Законод!$J$64,0)))</f>
        <v>0</v>
      </c>
      <c r="AQ355" s="661">
        <f>IF(B344="Лікар загальної практики - сімейний лікар",AG355*Законод!$J$81,IF(B344="Лікар-педіатр",AG355*Законод!$J$81,IF(B344="Лікар-терапевт",AG355*Законод!$J$81,0)))</f>
        <v>0</v>
      </c>
      <c r="AR355" s="662">
        <f t="shared" ref="AR355" si="49">SUM(AN355:AQ355)</f>
        <v>0</v>
      </c>
    </row>
    <row r="356" spans="1:44" s="166" customFormat="1" ht="24.6" customHeight="1" thickBot="1" x14ac:dyDescent="0.35">
      <c r="A356" s="206"/>
      <c r="B356" s="207"/>
      <c r="C356" s="207"/>
      <c r="D356" s="207"/>
      <c r="E356" s="207"/>
      <c r="F356" s="208"/>
      <c r="G356" s="209"/>
      <c r="H356" s="209"/>
      <c r="I356" s="210"/>
      <c r="J356" s="210"/>
      <c r="K356" s="210"/>
      <c r="L356" s="211"/>
      <c r="M356" s="210"/>
      <c r="N356" s="210"/>
      <c r="O356" s="210"/>
      <c r="P356" s="210"/>
      <c r="Q356" s="210"/>
      <c r="R356" s="210"/>
      <c r="S356" s="211"/>
      <c r="T356" s="210"/>
      <c r="U356" s="210"/>
      <c r="V356" s="210"/>
      <c r="W356" s="210"/>
      <c r="X356" s="210"/>
      <c r="Y356" s="210"/>
      <c r="Z356" s="211"/>
      <c r="AA356" s="210"/>
      <c r="AB356" s="210"/>
      <c r="AC356" s="210"/>
      <c r="AD356" s="210"/>
      <c r="AE356" s="210"/>
      <c r="AF356" s="210"/>
      <c r="AG356" s="211"/>
      <c r="AH356" s="210"/>
      <c r="AI356" s="210"/>
      <c r="AJ356" s="210"/>
      <c r="AK356" s="210"/>
      <c r="AL356" s="210"/>
      <c r="AM356" s="212"/>
      <c r="AN356" s="210"/>
      <c r="AO356" s="210"/>
      <c r="AP356" s="210"/>
      <c r="AQ356" s="210"/>
      <c r="AR356" s="213"/>
    </row>
    <row r="357" spans="1:44" s="67" customFormat="1" ht="28.15" customHeight="1" x14ac:dyDescent="0.25">
      <c r="A357" s="169">
        <f>A344+1</f>
        <v>26</v>
      </c>
      <c r="B357" s="780"/>
      <c r="C357" s="783"/>
      <c r="D357" s="786"/>
      <c r="E357" s="789"/>
      <c r="F357" s="170" t="s">
        <v>431</v>
      </c>
      <c r="G357" s="171">
        <f>IFERROR(IF(B357="Лікар-педіатр",G359/L359*L357,IF(B357="Лікар-терапевт","х",IF(B357="Лікар загальної практики - сімейний лікар",G359/L359*L357,0))),0)</f>
        <v>0</v>
      </c>
      <c r="H357" s="171">
        <f>IFERROR(IF(B357="Лікар-педіатр",H359/L359*L357,IF(B357="Лікар-терапевт","х",IF(B357="Лікар загальної практики - сімейний лікар",H359/L359*L357,0))),0)</f>
        <v>0</v>
      </c>
      <c r="I357" s="171">
        <f>IFERROR(IF(B357="Лікар-педіатр","x",IF(B357="Лікар-терапевт",I359/L359*L357,IF(B357="Лікар загальної практики - сімейний лікар",I359/L359*L357,0))),0)</f>
        <v>0</v>
      </c>
      <c r="J357" s="171">
        <f>IFERROR(IF(B357="Лікар-педіатр","x",IF(B357="Лікар-терапевт",J359/L359*L357,IF(B357="Лікар загальної практики - сімейний лікар",J359/L359*L357,0))),0)</f>
        <v>0</v>
      </c>
      <c r="K357" s="171">
        <f>IFERROR(IF(B357="Лікар-педіатр","x",IF(B357="Лікар-терапевт",K360*L357,IF(B357="Лікар загальної практики - сімейний лікар",K360*L357,0))),0)</f>
        <v>0</v>
      </c>
      <c r="L357" s="472"/>
      <c r="M357" s="769"/>
      <c r="N357" s="171">
        <f>IFERROR(IF(B357="Лікар-педіатр",N359/S359*S357,IF(B357="Лікар-терапевт","х",IF(B357="Лікар загальної практики - сімейний лікар",N359/S359*S357,0))),0)</f>
        <v>0</v>
      </c>
      <c r="O357" s="171">
        <f>IFERROR(IF(B357="Лікар-педіатр",O359/S359*S357,IF(B357="Лікар-терапевт","х",IF(B357="Лікар загальної практики - сімейний лікар",O359/S359*S357,0))),0)</f>
        <v>0</v>
      </c>
      <c r="P357" s="171">
        <f>IFERROR(IF(B357="Лікар-педіатр","x",IF(B357="Лікар-терапевт",P359/S359*S357,IF(B357="Лікар загальної практики - сімейний лікар",P359/S359*S357,0))),0)</f>
        <v>0</v>
      </c>
      <c r="Q357" s="171">
        <f>IFERROR(IF(B357="Лікар-педіатр","x",IF(B357="Лікар-терапевт",Q359/S359*S357,IF(B357="Лікар загальної практики - сімейний лікар",Q359/S359*S357,0))),0)</f>
        <v>0</v>
      </c>
      <c r="R357" s="171">
        <f>IFERROR(IF(B357="Лікар-педіатр","x",IF(B357="Лікар-терапевт",R360*S357,IF(B357="Лікар загальної практики - сімейний лікар",R360*S357,0))),0)</f>
        <v>0</v>
      </c>
      <c r="S357" s="472"/>
      <c r="T357" s="769"/>
      <c r="U357" s="171">
        <f>IFERROR(IF(B357="Лікар-педіатр",U359/Z359*Z357,IF(B357="Лікар-терапевт","х",IF(B357="Лікар загальної практики - сімейний лікар",U359/Z359*Z357,0))),0)</f>
        <v>0</v>
      </c>
      <c r="V357" s="171">
        <f>IFERROR(IF(B357="Лікар-педіатр",V359/Z359*Z357,IF(B357="Лікар-терапевт","х",IF(B357="Лікар загальної практики - сімейний лікар",V359/Z359*Z357,0))),0)</f>
        <v>0</v>
      </c>
      <c r="W357" s="171">
        <f>IFERROR(IF(B357="Лікар-педіатр","x",IF(B357="Лікар-терапевт",W359/Z359*Z357,IF(B357="Лікар загальної практики - сімейний лікар",W359/Z359*Z357,0))),0)</f>
        <v>0</v>
      </c>
      <c r="X357" s="171">
        <f>IFERROR(IF(B357="Лікар-педіатр","x",IF(B357="Лікар-терапевт",X359/Z359*Z357,IF(B357="Лікар загальної практики - сімейний лікар",X359/Z359*Z357,0))),0)</f>
        <v>0</v>
      </c>
      <c r="Y357" s="171">
        <f>IFERROR(IF(B357="Лікар-педіатр","x",IF(B357="Лікар-терапевт",Y360*Z357,IF(B357="Лікар загальної практики - сімейний лікар",Y360*Z357,0))),0)</f>
        <v>0</v>
      </c>
      <c r="Z357" s="472"/>
      <c r="AA357" s="769"/>
      <c r="AB357" s="171">
        <f>IFERROR(IF(B357="Лікар-педіатр",AB359/AG359*AG357,IF(B357="Лікар-терапевт","х",IF(B357="Лікар загальної практики - сімейний лікар",AB359/AG359*AG357,0))),0)</f>
        <v>0</v>
      </c>
      <c r="AC357" s="171">
        <f>IFERROR(IF(B357="Лікар-педіатр",AC359/AG359*AG357,IF(B357="Лікар-терапевт","х",IF(B357="Лікар загальної практики - сімейний лікар",AC359/AG359*AG357,0))),0)</f>
        <v>0</v>
      </c>
      <c r="AD357" s="171">
        <f>IFERROR(IF(B357="Лікар-педіатр","x",IF(B357="Лікар-терапевт",AD359/AG359*AG357,IF(B357="Лікар загальної практики - сімейний лікар",AD359/AG359*AG357,0))),0)</f>
        <v>0</v>
      </c>
      <c r="AE357" s="171">
        <f>IFERROR(IF(B357="Лікар-педіатр","x",IF(B357="Лікар-терапевт",AE359/AG359*AG357,IF(B357="Лікар загальної практики - сімейний лікар",AE359/AG359*AG357,0))),0)</f>
        <v>0</v>
      </c>
      <c r="AF357" s="171">
        <f>IFERROR(IF(B357="Лікар-педіатр","x",IF(B357="Лікар-терапевт",AF360*AG357,IF(B357="Лікар загальної практики - сімейний лікар",AF360*AG357,0))),0)</f>
        <v>0</v>
      </c>
      <c r="AG357" s="472"/>
      <c r="AH357" s="772"/>
      <c r="AI357" s="461">
        <f>A357</f>
        <v>26</v>
      </c>
      <c r="AJ357" s="763">
        <f>B357</f>
        <v>0</v>
      </c>
      <c r="AK357" s="766">
        <f>C357</f>
        <v>0</v>
      </c>
      <c r="AL357" s="766">
        <f>D357</f>
        <v>0</v>
      </c>
      <c r="AM357" s="753" t="s">
        <v>566</v>
      </c>
      <c r="AN357" s="792">
        <f>SUM(AN362:AN368)</f>
        <v>0</v>
      </c>
      <c r="AO357" s="792">
        <f>SUM(AO362:AO368)</f>
        <v>0</v>
      </c>
      <c r="AP357" s="792">
        <f>SUM(AP362:AP368)</f>
        <v>0</v>
      </c>
      <c r="AQ357" s="792">
        <f>SUM(AQ362:AQ368)</f>
        <v>0</v>
      </c>
      <c r="AR357" s="795">
        <f>SUM(AN357:AQ361)</f>
        <v>0</v>
      </c>
    </row>
    <row r="358" spans="1:44" s="103" customFormat="1" ht="31.15" customHeight="1" x14ac:dyDescent="0.25">
      <c r="A358" s="172"/>
      <c r="B358" s="781"/>
      <c r="C358" s="784"/>
      <c r="D358" s="787"/>
      <c r="E358" s="790"/>
      <c r="F358" s="170" t="s">
        <v>432</v>
      </c>
      <c r="G358" s="171">
        <f>IFERROR(IF(B357="Лікар-педіатр",G360*L358,IF(B357="Лікар-терапевт","х",IF(B357="Лікар загальної практики - сімейний лікар",G360*L358,0))),0)</f>
        <v>0</v>
      </c>
      <c r="H358" s="171">
        <f>IFERROR(IF(B357="Лікар-педіатр",H360*L358,IF(B357="Лікар-терапевт","х",IF(B357="Лікар загальної практики - сімейний лікар",H360*L358,0))),0)</f>
        <v>0</v>
      </c>
      <c r="I358" s="171">
        <f>IFERROR(IF(B357="Лікар-педіатр","x",IF(B357="Лікар-терапевт",I360*L358,IF(B357="Лікар загальної практики - сімейний лікар",I360*L358,0))),0)</f>
        <v>0</v>
      </c>
      <c r="J358" s="171">
        <f>IFERROR(IF(B357="Лікар-педіатр","x",IF(B357="Лікар-терапевт",J360*L358,IF(B357="Лікар загальної практики - сімейний лікар",J360*L358,0))),0)</f>
        <v>0</v>
      </c>
      <c r="K358" s="171">
        <f>IFERROR(IF(B357="Лікар-педіатр","x",IF(B357="Лікар-терапевт",K360*L358,IF(B357="Лікар загальної практики - сімейний лікар",K360*L358,0))),0)</f>
        <v>0</v>
      </c>
      <c r="L358" s="472"/>
      <c r="M358" s="770"/>
      <c r="N358" s="171">
        <f>IFERROR(IF(B357="Лікар-педіатр",N360*S358,IF(B357="Лікар-терапевт","х",IF(B357="Лікар загальної практики - сімейний лікар",N360*S358,0))),0)</f>
        <v>0</v>
      </c>
      <c r="O358" s="171">
        <f>IFERROR(IF(B357="Лікар-педіатр",O360*S358,IF(B357="Лікар-терапевт","х",IF(B357="Лікар загальної практики - сімейний лікар",O360*S358,0))),0)</f>
        <v>0</v>
      </c>
      <c r="P358" s="171">
        <f>IFERROR(IF(B357="Лікар-педіатр","x",IF(B357="Лікар-терапевт",P360*S358,IF(B357="Лікар загальної практики - сімейний лікар",P360*S358,0))),0)</f>
        <v>0</v>
      </c>
      <c r="Q358" s="171">
        <f>IFERROR(IF(B357="Лікар-педіатр","x",IF(B357="Лікар-терапевт",Q360*S358,IF(B357="Лікар загальної практики - сімейний лікар",Q360*S358,0))),0)</f>
        <v>0</v>
      </c>
      <c r="R358" s="171">
        <f>IFERROR(IF(B357="Лікар-педіатр","x",IF(B357="Лікар-терапевт",R360*S358,IF(B357="Лікар загальної практики - сімейний лікар",R360*S358,0))),0)</f>
        <v>0</v>
      </c>
      <c r="S358" s="472"/>
      <c r="T358" s="770"/>
      <c r="U358" s="171">
        <f>IFERROR(IF(B357="Лікар-педіатр",U360*Z358,IF(B357="Лікар-терапевт","х",IF(B357="Лікар загальної практики - сімейний лікар",U360*Z358,0))),0)</f>
        <v>0</v>
      </c>
      <c r="V358" s="171">
        <f>IFERROR(IF(B357="Лікар-педіатр",V360*Z358,IF(B357="Лікар-терапевт","х",IF(B357="Лікар загальної практики - сімейний лікар",V360*Z358,0))),0)</f>
        <v>0</v>
      </c>
      <c r="W358" s="171">
        <f>IFERROR(IF(B357="Лікар-педіатр","x",IF(B357="Лікар-терапевт",W360*Z358,IF(B357="Лікар загальної практики - сімейний лікар",W360*Z358,0))),0)</f>
        <v>0</v>
      </c>
      <c r="X358" s="171">
        <f>IFERROR(IF(B357="Лікар-педіатр","x",IF(B357="Лікар-терапевт",X360*Z358,IF(B357="Лікар загальної практики - сімейний лікар",X360*Z358,0))),0)</f>
        <v>0</v>
      </c>
      <c r="Y358" s="171">
        <f>IFERROR(IF(B357="Лікар-педіатр","x",IF(B357="Лікар-терапевт",Y360*Z358,IF(B357="Лікар загальної практики - сімейний лікар",Y360*Z358,0))),0)</f>
        <v>0</v>
      </c>
      <c r="Z358" s="472"/>
      <c r="AA358" s="770"/>
      <c r="AB358" s="171">
        <f>IFERROR(IF(B357="Лікар-педіатр",AB360*AG358,IF(B357="Лікар-терапевт","х",IF(B357="Лікар загальної практики - сімейний лікар",AB360*AG358,0))),0)</f>
        <v>0</v>
      </c>
      <c r="AC358" s="171">
        <f>IFERROR(IF(B357="Лікар-педіатр",AC360*AG358,IF(B357="Лікар-терапевт","х",IF(B357="Лікар загальної практики - сімейний лікар",AC360*AG358,0))),0)</f>
        <v>0</v>
      </c>
      <c r="AD358" s="171">
        <f>IFERROR(IF(B357="Лікар-педіатр","x",IF(B357="Лікар-терапевт",AD360*AG358,IF(B357="Лікар загальної практики - сімейний лікар",AD360*AG358,0))),0)</f>
        <v>0</v>
      </c>
      <c r="AE358" s="171">
        <f>IFERROR(IF(B357="Лікар-педіатр","x",IF(B357="Лікар-терапевт",AE360*AG358,IF(B357="Лікар загальної практики - сімейний лікар",AE360*AG358,0))),0)</f>
        <v>0</v>
      </c>
      <c r="AF358" s="171">
        <f>IFERROR(IF(B357="Лікар-педіатр","x",IF(B357="Лікар-терапевт",AF360*AG358,IF(B357="Лікар загальної практики - сімейний лікар",AF360*AG358,0))),0)</f>
        <v>0</v>
      </c>
      <c r="AG358" s="472"/>
      <c r="AH358" s="773"/>
      <c r="AI358" s="173"/>
      <c r="AJ358" s="764"/>
      <c r="AK358" s="767"/>
      <c r="AL358" s="767"/>
      <c r="AM358" s="754"/>
      <c r="AN358" s="793"/>
      <c r="AO358" s="793"/>
      <c r="AP358" s="793"/>
      <c r="AQ358" s="793"/>
      <c r="AR358" s="796"/>
    </row>
    <row r="359" spans="1:44" s="67" customFormat="1" ht="31.9" customHeight="1" x14ac:dyDescent="0.25">
      <c r="A359" s="205"/>
      <c r="B359" s="781"/>
      <c r="C359" s="784"/>
      <c r="D359" s="787"/>
      <c r="E359" s="790"/>
      <c r="F359" s="170" t="s">
        <v>433</v>
      </c>
      <c r="G359" s="174">
        <f>IF(B357="Лікар загальної практики - сімейний лікар"," ",IF(B357="Лікар-педіатр"," ",IF(B357="Лікар-терапевт","х",0)))</f>
        <v>0</v>
      </c>
      <c r="H359" s="174">
        <f>IF(B357="Лікар загальної практики - сімейний лікар"," ",IF(B357="Лікар-педіатр"," ",IF(B357="Лікар-терапевт","х",0)))</f>
        <v>0</v>
      </c>
      <c r="I359" s="174">
        <f>IF(B357="Лікар загальної практики - сімейний лікар"," ",IF(B357="Лікар-педіатр","х",IF(B357="Лікар-терапевт"," ",0)))</f>
        <v>0</v>
      </c>
      <c r="J359" s="174">
        <f>IF(B357="Лікар загальної практики - сімейний лікар"," ",IF(B357="Лікар-педіатр","х",IF(B357="Лікар-терапевт"," ",0)))</f>
        <v>0</v>
      </c>
      <c r="K359" s="174">
        <f>IF(B357="Лікар загальної практики - сімейний лікар"," ",IF(B357="Лікар-педіатр","х",IF(B357="Лікар-терапевт"," ",0)))</f>
        <v>0</v>
      </c>
      <c r="L359" s="175">
        <f>SUM(G359:K359)</f>
        <v>0</v>
      </c>
      <c r="M359" s="770"/>
      <c r="N359" s="174">
        <f>IF(B357="Лікар загальної практики - сімейний лікар"," ",IF(B357="Лікар-педіатр"," ",IF(B357="Лікар-терапевт","х",0)))</f>
        <v>0</v>
      </c>
      <c r="O359" s="174">
        <f>IF(B357="Лікар загальної практики - сімейний лікар"," ",IF(B357="Лікар-педіатр"," ",IF(B357="Лікар-терапевт","х",0)))</f>
        <v>0</v>
      </c>
      <c r="P359" s="174">
        <f>IF(B357="Лікар загальної практики - сімейний лікар"," ",IF(B357="Лікар-педіатр","х",IF(B357="Лікар-терапевт"," ",0)))</f>
        <v>0</v>
      </c>
      <c r="Q359" s="174">
        <f>IF(B357="Лікар загальної практики - сімейний лікар"," ",IF(B357="Лікар-педіатр","х",IF(B357="Лікар-терапевт"," ",0)))</f>
        <v>0</v>
      </c>
      <c r="R359" s="174">
        <f>IF(B357="Лікар загальної практики - сімейний лікар"," ",IF(B357="Лікар-педіатр","х",IF(B357="Лікар-терапевт"," ",0)))</f>
        <v>0</v>
      </c>
      <c r="S359" s="175">
        <f>SUM(N359:R359)</f>
        <v>0</v>
      </c>
      <c r="T359" s="770"/>
      <c r="U359" s="174">
        <f>IF(B357="Лікар загальної практики - сімейний лікар"," ",IF(B357="Лікар-педіатр"," ",IF(B357="Лікар-терапевт","х",0)))</f>
        <v>0</v>
      </c>
      <c r="V359" s="174">
        <f>IF(B357="Лікар загальної практики - сімейний лікар"," ",IF(B357="Лікар-педіатр"," ",IF(B357="Лікар-терапевт","х",0)))</f>
        <v>0</v>
      </c>
      <c r="W359" s="174">
        <f>IF(B357="Лікар загальної практики - сімейний лікар"," ",IF(B357="Лікар-педіатр","х",IF(B357="Лікар-терапевт"," ",0)))</f>
        <v>0</v>
      </c>
      <c r="X359" s="174">
        <f>IF(B357="Лікар загальної практики - сімейний лікар"," ",IF(B357="Лікар-педіатр","х",IF(B357="Лікар-терапевт"," ",0)))</f>
        <v>0</v>
      </c>
      <c r="Y359" s="174">
        <f>IF(B357="Лікар загальної практики - сімейний лікар"," ",IF(B357="Лікар-педіатр","х",IF(B357="Лікар-терапевт"," ",0)))</f>
        <v>0</v>
      </c>
      <c r="Z359" s="175">
        <f>SUM(U359:Y359)</f>
        <v>0</v>
      </c>
      <c r="AA359" s="770"/>
      <c r="AB359" s="174">
        <f>IF(B357="Лікар загальної практики - сімейний лікар"," ",IF(B357="Лікар-педіатр"," ",IF(B357="Лікар-терапевт","х",0)))</f>
        <v>0</v>
      </c>
      <c r="AC359" s="174">
        <f>IF(B357="Лікар загальної практики - сімейний лікар"," ",IF(B357="Лікар-педіатр"," ",IF(B357="Лікар-терапевт","х",0)))</f>
        <v>0</v>
      </c>
      <c r="AD359" s="174">
        <f>IF(B357="Лікар загальної практики - сімейний лікар"," ",IF(B357="Лікар-педіатр","х",IF(B357="Лікар-терапевт"," ",0)))</f>
        <v>0</v>
      </c>
      <c r="AE359" s="174">
        <f>IF(B357="Лікар загальної практики - сімейний лікар"," ",IF(B357="Лікар-педіатр","х",IF(B357="Лікар-терапевт"," ",0)))</f>
        <v>0</v>
      </c>
      <c r="AF359" s="174">
        <f>IF(B357="Лікар загальної практики - сімейний лікар"," ",IF(B357="Лікар-педіатр","х",IF(B357="Лікар-терапевт"," ",0)))</f>
        <v>0</v>
      </c>
      <c r="AG359" s="175">
        <f>SUM(AB359:AF359)</f>
        <v>0</v>
      </c>
      <c r="AH359" s="773"/>
      <c r="AI359" s="176"/>
      <c r="AJ359" s="764"/>
      <c r="AK359" s="767"/>
      <c r="AL359" s="767"/>
      <c r="AM359" s="754"/>
      <c r="AN359" s="793"/>
      <c r="AO359" s="793"/>
      <c r="AP359" s="793"/>
      <c r="AQ359" s="793"/>
      <c r="AR359" s="796"/>
    </row>
    <row r="360" spans="1:44" s="67" customFormat="1" ht="45" customHeight="1" thickBot="1" x14ac:dyDescent="0.3">
      <c r="A360" s="172"/>
      <c r="B360" s="781"/>
      <c r="C360" s="784"/>
      <c r="D360" s="787"/>
      <c r="E360" s="790"/>
      <c r="F360" s="177" t="s">
        <v>160</v>
      </c>
      <c r="G360" s="178">
        <f>IFERROR(IF(B357="Лікар-педіатр",G359/L359,IF(B357="Лікар-терапевт","х",IF(B357="Лікар загальної практики - сімейний лікар",G359/L359,0))),0)</f>
        <v>0</v>
      </c>
      <c r="H360" s="178">
        <f>IFERROR(IF(B357="Лікар-педіатр",H359/L359,IF(B357="Лікар-терапевт","х",IF(B357="Лікар загальної практики - сімейний лікар",H359/L359,0))),0)</f>
        <v>0</v>
      </c>
      <c r="I360" s="178">
        <f>IFERROR(IF(B357="Лікар-педіатр","x",IF(B357="Лікар-терапевт",I359/L359,IF(B357="Лікар загальної практики - сімейний лікар",I359/L359,0))),0)</f>
        <v>0</v>
      </c>
      <c r="J360" s="178">
        <f>IFERROR(IF(B357="Лікар-педіатр","x",IF(B357="Лікар-терапевт",J359/L359,IF(B357="Лікар загальної практики - сімейний лікар",J359/L359,0))),0)</f>
        <v>0</v>
      </c>
      <c r="K360" s="178">
        <f>IFERROR(IF(B357="Лікар-педіатр","x",IF(B357="Лікар-терапевт",K359/L359,IF(B357="Лікар загальної практики - сімейний лікар",K359/L359,0))),0)</f>
        <v>0</v>
      </c>
      <c r="L360" s="178">
        <f>SUM(G360:K360)</f>
        <v>0</v>
      </c>
      <c r="M360" s="770"/>
      <c r="N360" s="178">
        <f>IFERROR(IF(B357="Лікар-педіатр",N359/S359,IF(B357="Лікар-терапевт","х",IF(B357="Лікар загальної практики - сімейний лікар",N359/S359,0))),0)</f>
        <v>0</v>
      </c>
      <c r="O360" s="178">
        <f>IFERROR(IF(B357="Лікар-педіатр",O359/S359,IF(B357="Лікар-терапевт","х",IF(B357="Лікар загальної практики - сімейний лікар",O359/S359,0))),0)</f>
        <v>0</v>
      </c>
      <c r="P360" s="178">
        <f>IFERROR(IF(B357="Лікар-педіатр","x",IF(B357="Лікар-терапевт",P359/S359,IF(B357="Лікар загальної практики - сімейний лікар",P359/S359,0))),0)</f>
        <v>0</v>
      </c>
      <c r="Q360" s="178">
        <f>IFERROR(IF(B357="Лікар-педіатр","x",IF(B357="Лікар-терапевт",Q359/S359,IF(B357="Лікар загальної практики - сімейний лікар",Q359/S359,0))),0)</f>
        <v>0</v>
      </c>
      <c r="R360" s="178">
        <f>IFERROR(IF(B357="Лікар-педіатр","x",IF(B357="Лікар-терапевт",R359/S359,IF(B357="Лікар загальної практики - сімейний лікар",R359/S359,0))),0)</f>
        <v>0</v>
      </c>
      <c r="S360" s="178">
        <f>SUM(N360:R360)</f>
        <v>0</v>
      </c>
      <c r="T360" s="770"/>
      <c r="U360" s="178">
        <f>IFERROR(IF(B357="Лікар-педіатр",U359/Z359,IF(B357="Лікар-терапевт","х",IF(B357="Лікар загальної практики - сімейний лікар",U359/Z359,0))),0)</f>
        <v>0</v>
      </c>
      <c r="V360" s="178">
        <f>IFERROR(IF(B357="Лікар-педіатр",V359/Z359,IF(B357="Лікар-терапевт","х",IF(B357="Лікар загальної практики - сімейний лікар",V359/Z359,0))),0)</f>
        <v>0</v>
      </c>
      <c r="W360" s="178">
        <f>IFERROR(IF(B357="Лікар-педіатр","x",IF(B357="Лікар-терапевт",W359/Z359,IF(B357="Лікар загальної практики - сімейний лікар",W359/Z359,0))),0)</f>
        <v>0</v>
      </c>
      <c r="X360" s="178">
        <f>IFERROR(IF(B357="Лікар-педіатр","x",IF(B357="Лікар-терапевт",X359/Z359,IF(B357="Лікар загальної практики - сімейний лікар",X359/Z359,0))),0)</f>
        <v>0</v>
      </c>
      <c r="Y360" s="178">
        <f>IFERROR(IF(B357="Лікар-педіатр","x",IF(B357="Лікар-терапевт",Y359/Z359,IF(B357="Лікар загальної практики - сімейний лікар",Y359/Z359,0))),0)</f>
        <v>0</v>
      </c>
      <c r="Z360" s="178">
        <f>SUM(U360:Y360)</f>
        <v>0</v>
      </c>
      <c r="AA360" s="770"/>
      <c r="AB360" s="178">
        <f>IFERROR(IF(B357="Лікар-педіатр",AB359/AG359,IF(B357="Лікар-терапевт","х",IF(B357="Лікар загальної практики - сімейний лікар",AB359/AG359,0))),0)</f>
        <v>0</v>
      </c>
      <c r="AC360" s="178">
        <f>IFERROR(IF(B357="Лікар-педіатр",AC359/AG359,IF(B357="Лікар-терапевт","х",IF(B357="Лікар загальної практики - сімейний лікар",AC359/AG359,0))),0)</f>
        <v>0</v>
      </c>
      <c r="AD360" s="178">
        <f>IFERROR(IF(B357="Лікар-педіатр","x",IF(B357="Лікар-терапевт",AD359/AG359,IF(B357="Лікар загальної практики - сімейний лікар",AD359/AG359,0))),0)</f>
        <v>0</v>
      </c>
      <c r="AE360" s="178">
        <f>IFERROR(IF(B357="Лікар-педіатр","x",IF(B357="Лікар-терапевт",AE359/AG359,IF(B357="Лікар загальної практики - сімейний лікар",AE359/AG359,0))),0)</f>
        <v>0</v>
      </c>
      <c r="AF360" s="178">
        <f>IFERROR(IF(B357="Лікар-педіатр","x",IF(B357="Лікар-терапевт",AF359/AG359,IF(B357="Лікар загальної практики - сімейний лікар",AF359/AG359,0))),0)</f>
        <v>0</v>
      </c>
      <c r="AG360" s="178">
        <f>SUM(AB360:AF360)</f>
        <v>0</v>
      </c>
      <c r="AH360" s="773"/>
      <c r="AI360" s="176"/>
      <c r="AJ360" s="764"/>
      <c r="AK360" s="767"/>
      <c r="AL360" s="767"/>
      <c r="AM360" s="754"/>
      <c r="AN360" s="793"/>
      <c r="AO360" s="793"/>
      <c r="AP360" s="793"/>
      <c r="AQ360" s="793"/>
      <c r="AR360" s="796"/>
    </row>
    <row r="361" spans="1:44" s="67" customFormat="1" ht="32.25" thickBot="1" x14ac:dyDescent="0.3">
      <c r="A361" s="172"/>
      <c r="B361" s="781"/>
      <c r="C361" s="784"/>
      <c r="D361" s="787"/>
      <c r="E361" s="790"/>
      <c r="F361" s="179" t="s">
        <v>434</v>
      </c>
      <c r="G361" s="180">
        <f>IF(B357="Лікар загальної практики - сімейний лікар",AVERAGE(G357:G359),IF(B357="Лікар-педіатр",AVERAGE(G357:G359),IF(B357="Лікар-терапевт","х",0)))</f>
        <v>0</v>
      </c>
      <c r="H361" s="180">
        <f>IF(B357="Лікар загальної практики - сімейний лікар",AVERAGE(H357:H359),IF(B357="Лікар-педіатр",AVERAGE(H357:H359),IF(B357="Лікар-терапевт","х",0)))</f>
        <v>0</v>
      </c>
      <c r="I361" s="180">
        <f>IF(B357="Лікар загальної практики - сімейний лікар",AVERAGE(I357:I359),IF(B357="Лікар-педіатр","x",IF(B357="Лікар-терапевт",AVERAGE(I357:I359),0)))</f>
        <v>0</v>
      </c>
      <c r="J361" s="180">
        <f>IF(B357="Лікар загальної практики - сімейний лікар",AVERAGE(J357:J359),IF(B357="Лікар-педіатр","x",IF(B357="Лікар-терапевт",AVERAGE(J357:J359),0)))</f>
        <v>0</v>
      </c>
      <c r="K361" s="180">
        <f>IF(B357="Лікар загальної практики - сімейний лікар",AVERAGE(K357:K359),IF(B357="Лікар-педіатр","x",IF(B357="Лікар-терапевт",AVERAGE(K357:K359),0)))</f>
        <v>0</v>
      </c>
      <c r="L361" s="181">
        <f>SUM(G361:K361)</f>
        <v>0</v>
      </c>
      <c r="M361" s="770"/>
      <c r="N361" s="543">
        <f>IF(B357="Лікар загальної практики - сімейний лікар",AVERAGE(N357:N359),IF(B357="Лікар-педіатр",AVERAGE(N357:N359),IF(B357="Лікар-терапевт","х",0)))</f>
        <v>0</v>
      </c>
      <c r="O361" s="180">
        <f>IF(B357="Лікар загальної практики - сімейний лікар",AVERAGE(O357:O359),IF(B357="Лікар-педіатр",AVERAGE(O357:O359),IF(B357="Лікар-терапевт","х",0)))</f>
        <v>0</v>
      </c>
      <c r="P361" s="180">
        <f>IF(B357="Лікар загальної практики - сімейний лікар",AVERAGE(P357:P359),IF(B357="Лікар-педіатр","x",IF(B357="Лікар-терапевт",AVERAGE(P357:P359),0)))</f>
        <v>0</v>
      </c>
      <c r="Q361" s="180">
        <f>IF(B357="Лікар загальної практики - сімейний лікар",AVERAGE(Q357:Q359),IF(B357="Лікар-педіатр","x",IF(B357="Лікар-терапевт",AVERAGE(Q357:Q359),0)))</f>
        <v>0</v>
      </c>
      <c r="R361" s="180">
        <f>IF(B357="Лікар загальної практики - сімейний лікар",AVERAGE(R357:R359),IF(B357="Лікар-педіатр","x",IF(B357="Лікар-терапевт",AVERAGE(R357:R359),0)))</f>
        <v>0</v>
      </c>
      <c r="S361" s="181">
        <f>SUM(N361:R361)</f>
        <v>0</v>
      </c>
      <c r="T361" s="770"/>
      <c r="U361" s="543">
        <f>IF(B357="Лікар загальної практики - сімейний лікар",AVERAGE(U357:U359),IF(B357="Лікар-педіатр",AVERAGE(U357:U359),IF(B357="Лікар-терапевт","х",0)))</f>
        <v>0</v>
      </c>
      <c r="V361" s="180">
        <f>IF(B357="Лікар загальної практики - сімейний лікар",AVERAGE(V357:V359),IF(B357="Лікар-педіатр",AVERAGE(V357:V359),IF(B357="Лікар-терапевт","х",0)))</f>
        <v>0</v>
      </c>
      <c r="W361" s="180">
        <f>IF(B357="Лікар загальної практики - сімейний лікар",AVERAGE(W357:W359),IF(B357="Лікар-педіатр","x",IF(B357="Лікар-терапевт",AVERAGE(W357:W359),0)))</f>
        <v>0</v>
      </c>
      <c r="X361" s="180">
        <f>IF(B357="Лікар загальної практики - сімейний лікар",AVERAGE(X357:X359),IF(B357="Лікар-педіатр","x",IF(B357="Лікар-терапевт",AVERAGE(X357:X359),0)))</f>
        <v>0</v>
      </c>
      <c r="Y361" s="180">
        <f>IF(B357="Лікар загальної практики - сімейний лікар",AVERAGE(Y357:Y359),IF(B357="Лікар-педіатр","x",IF(B357="Лікар-терапевт",AVERAGE(Y357:Y359),0)))</f>
        <v>0</v>
      </c>
      <c r="Z361" s="181">
        <f>SUM(U361:Y361)</f>
        <v>0</v>
      </c>
      <c r="AA361" s="770"/>
      <c r="AB361" s="543">
        <f>IF(B357="Лікар загальної практики - сімейний лікар",AVERAGE(AB357:AB359),IF(B357="Лікар-педіатр",AVERAGE(AB357:AB359),IF(B357="Лікар-терапевт","х",0)))</f>
        <v>0</v>
      </c>
      <c r="AC361" s="180">
        <f>IF(B357="Лікар загальної практики - сімейний лікар",AVERAGE(AC357:AC359),IF(B357="Лікар-педіатр",AVERAGE(AC357:AC359),IF(B357="Лікар-терапевт","х",0)))</f>
        <v>0</v>
      </c>
      <c r="AD361" s="180">
        <f>IF(B357="Лікар загальної практики - сімейний лікар",AVERAGE(AD357:AD359),IF(B357="Лікар-педіатр","x",IF(B357="Лікар-терапевт",AVERAGE(AD357:AD359),0)))</f>
        <v>0</v>
      </c>
      <c r="AE361" s="180">
        <f>IF(B357="Лікар загальної практики - сімейний лікар",AVERAGE(AE357:AE359),IF(B357="Лікар-педіатр","x",IF(B357="Лікар-терапевт",AVERAGE(AE357:AE359),0)))</f>
        <v>0</v>
      </c>
      <c r="AF361" s="180">
        <f>IF(B357="Лікар загальної практики - сімейний лікар",AVERAGE(AF357:AF359),IF(B357="Лікар-педіатр","x",IF(B357="Лікар-терапевт",AVERAGE(AF357:AF359),0)))</f>
        <v>0</v>
      </c>
      <c r="AG361" s="181">
        <f>SUM(AB361:AF361)</f>
        <v>0</v>
      </c>
      <c r="AH361" s="773"/>
      <c r="AI361" s="176"/>
      <c r="AJ361" s="764"/>
      <c r="AK361" s="767"/>
      <c r="AL361" s="767"/>
      <c r="AM361" s="755"/>
      <c r="AN361" s="794"/>
      <c r="AO361" s="794"/>
      <c r="AP361" s="794"/>
      <c r="AQ361" s="794"/>
      <c r="AR361" s="797"/>
    </row>
    <row r="362" spans="1:44" s="67" customFormat="1" ht="31.9" customHeight="1" x14ac:dyDescent="0.25">
      <c r="A362" s="172"/>
      <c r="B362" s="781"/>
      <c r="C362" s="784"/>
      <c r="D362" s="787"/>
      <c r="E362" s="790"/>
      <c r="F362" s="182" t="str">
        <f>IF(B357="Лікар-педіатр",Законод!$C$18,IF(B357="Лікар загальної практики - сімейний лікар",Законод!$C$22,IF(B357="Лікар-терапевт",Законод!$C$26,"х")))</f>
        <v>х</v>
      </c>
      <c r="G362" s="183">
        <f>IF(B357="Лікар загальної практики - сімейний лікар",IF(L361&lt;=Законод!$C$23,G361,Законод!$C$23*'01_Доходи'!G360),IF(B357="Лікар-педіатр",IF(L361&lt;=Законод!$C$19,G361,Законод!$C$19*'01_Доходи'!G360),IF(B357="Лікар-терапевт","x",0)))</f>
        <v>0</v>
      </c>
      <c r="H362" s="183">
        <f>IF(B357="Лікар загальної практики - сімейний лікар",IF(L361&lt;=Законод!$C$23,H361,Законод!$C$23*'01_Доходи'!H360),IF(B357="Лікар-педіатр",IF(L361&lt;=Законод!$C$19,H361,Законод!$C$19*'01_Доходи'!H360),IF(B357="Лікар-терапевт","x",0)))</f>
        <v>0</v>
      </c>
      <c r="I362" s="183">
        <f>IF(B357="Лікар загальної практики - сімейний лікар",IF(L361&lt;=Законод!$C$23,I361,Законод!$C$23*'01_Доходи'!I360),IF(B357="Лікар-педіатр",IF(L361&lt;=Законод!$C$27,I361,Законод!$C$27*'01_Доходи'!I360),IF(B357="Лікар-терапевт","x",0)))</f>
        <v>0</v>
      </c>
      <c r="J362" s="183">
        <f>IF(B357="Лікар загальної практики - сімейний лікар",IF(L361&lt;=Законод!$C$23,J361,Законод!$C$23*'01_Доходи'!J360),IF(B357="Лікар-педіатр",IF(L361&lt;=Законод!$C$27,J361,Законод!$C$27*'01_Доходи'!J360),IF(B357="Лікар-терапевт","x",0)))</f>
        <v>0</v>
      </c>
      <c r="K362" s="183">
        <f>IF(B357="Лікар загальної практики - сімейний лікар",IF(L361&lt;=Законод!$C$23,K361,Законод!$C$23*'01_Доходи'!K360),IF(B357="Лікар-педіатр",IF(L361&lt;=Законод!$C$27,K361,Законод!$C$27*'01_Доходи'!K360),IF(B357="Лікар-терапевт","x",0)))</f>
        <v>0</v>
      </c>
      <c r="L362" s="184">
        <f>SUM(G362:K362)</f>
        <v>0</v>
      </c>
      <c r="M362" s="770"/>
      <c r="N362" s="183">
        <f>IF(B357="Лікар загальної практики - сімейний лікар",IF(L361&lt;=Законод!$C$23,N361,Законод!$C$23*'01_Доходи'!N360),IF(B357="Лікар-педіатр",IF(L361&lt;=Законод!$C$19,N361,Законод!$C$19*'01_Доходи'!N360),IF(B357="Лікар-терапевт","x",0)))</f>
        <v>0</v>
      </c>
      <c r="O362" s="183">
        <f>IF(B357="Лікар загальної практики - сімейний лікар",IF(L361&lt;=Законод!$C$23,O361,Законод!$C$23*'01_Доходи'!O360),IF(B357="Лікар-педіатр",IF(L361&lt;=Законод!$C$19,O361,Законод!$C$19*'01_Доходи'!O360),IF(B357="Лікар-терапевт","x",0)))</f>
        <v>0</v>
      </c>
      <c r="P362" s="183">
        <f>IF(B357="Лікар загальної практики - сімейний лікар",IF(L361&lt;=Законод!$C$23,P361,Законод!$C$23*'01_Доходи'!P360),IF(B357="Лікар-педіатр",IF(L361&lt;=Законод!$C$27,P361,Законод!$C$27*'01_Доходи'!P360),IF(B357="Лікар-терапевт","x",0)))</f>
        <v>0</v>
      </c>
      <c r="Q362" s="183">
        <f>IF(B357="Лікар загальної практики - сімейний лікар",IF(L361&lt;=Законод!$C$23,Q361,Законод!$C$23*'01_Доходи'!Q360),IF(B357="Лікар-педіатр",IF(L361&lt;=Законод!$C$27,Q361,Законод!$C$27*'01_Доходи'!Q360),IF(B357="Лікар-терапевт","x",0)))</f>
        <v>0</v>
      </c>
      <c r="R362" s="183">
        <f>IF(B357="Лікар загальної практики - сімейний лікар",IF(L361&lt;=Законод!$C$23,R361,Законод!$C$23*'01_Доходи'!R360),IF(B357="Лікар-педіатр",IF(L361&lt;=Законод!$C$27,R361,Законод!$C$27*'01_Доходи'!R360),IF(B357="Лікар-терапевт","x",0)))</f>
        <v>0</v>
      </c>
      <c r="S362" s="184">
        <f>SUM(N362:R362)</f>
        <v>0</v>
      </c>
      <c r="T362" s="770"/>
      <c r="U362" s="183">
        <f>IF(B357="Лікар загальної практики - сімейний лікар",IF(L361&lt;=Законод!$C$23,U361,Законод!$C$23*'01_Доходи'!U360),IF(B357="Лікар-педіатр",IF(L361&lt;=Законод!$C$19,U361,Законод!$C$19*'01_Доходи'!U360),IF(B357="Лікар-терапевт","x",0)))</f>
        <v>0</v>
      </c>
      <c r="V362" s="183">
        <f>IF(B357="Лікар загальної практики - сімейний лікар",IF(L361&lt;=Законод!$C$23,V361,Законод!$C$23*'01_Доходи'!V360),IF(B357="Лікар-педіатр",IF(L361&lt;=Законод!$C$19,V361,Законод!$C$19*'01_Доходи'!V360),IF(B357="Лікар-терапевт","x",0)))</f>
        <v>0</v>
      </c>
      <c r="W362" s="183">
        <f>IF(B357="Лікар загальної практики - сімейний лікар",IF(L361&lt;=Законод!$C$23,W361,Законод!$C$23*'01_Доходи'!W360),IF(B357="Лікар-педіатр",IF(L361&lt;=Законод!$C$27,W361,Законод!$C$27*'01_Доходи'!W360),IF(B357="Лікар-терапевт","x",0)))</f>
        <v>0</v>
      </c>
      <c r="X362" s="183">
        <f>IF(B357="Лікар загальної практики - сімейний лікар",IF(L361&lt;=Законод!$C$23,X361,Законод!$C$23*'01_Доходи'!X360),IF(B357="Лікар-педіатр",IF(L361&lt;=Законод!$C$27,X361,Законод!$C$27*'01_Доходи'!X360),IF(B357="Лікар-терапевт","x",0)))</f>
        <v>0</v>
      </c>
      <c r="Y362" s="183">
        <f>IF(B357="Лікар загальної практики - сімейний лікар",IF(L361&lt;=Законод!$C$23,Y361,Законод!$C$23*'01_Доходи'!H360),IF(Y357="Лікар-педіатр",IF(L361&lt;=Законод!$C$27,Y361,Законод!$C$27*'01_Доходи'!Y360),IF(B357="Лікар-терапевт","x",0)))</f>
        <v>0</v>
      </c>
      <c r="Z362" s="184">
        <f>SUM(U362:Y362)</f>
        <v>0</v>
      </c>
      <c r="AA362" s="770"/>
      <c r="AB362" s="183">
        <f>IF(B357="Лікар загальної практики - сімейний лікар",IF(L361&lt;=Законод!$C$23,AB361,Законод!$C$23*'01_Доходи'!AB360),IF(B357="Лікар-педіатр",IF(L361&lt;=Законод!$C$19,AB361,Законод!$C$19*'01_Доходи'!AB360),IF(B357="Лікар-терапевт","x",0)))</f>
        <v>0</v>
      </c>
      <c r="AC362" s="183">
        <f>IF(B357="Лікар загальної практики - сімейний лікар",IF(L361&lt;=Законод!$C$23,AC361,Законод!$C$23*'01_Доходи'!AC360),IF(B357="Лікар-педіатр",IF(L361&lt;=Законод!$C$19,AC361,Законод!$C$19*'01_Доходи'!AC360),IF(B357="Лікар-терапевт","x",0)))</f>
        <v>0</v>
      </c>
      <c r="AD362" s="183">
        <f>IF(B357="Лікар загальної практики - сімейний лікар",IF(L361&lt;=Законод!$C$23,AD361,Законод!$C$23*'01_Доходи'!AD360),IF(B357="Лікар-педіатр",IF(L361&lt;=Законод!$C$27,AD361,Законод!$C$27*'01_Доходи'!AD360),IF(B357="Лікар-терапевт","x",0)))</f>
        <v>0</v>
      </c>
      <c r="AE362" s="183">
        <f>IF(B357="Лікар загальної практики - сімейний лікар",IF(L361&lt;=Законод!$C$23,AE361,Законод!$C$23*'01_Доходи'!AE360),IF(B357="Лікар-педіатр",IF(L361&lt;=Законод!$C$27,AE361,Законод!$C$27*'01_Доходи'!AE360),IF(B357="Лікар-терапевт","x",0)))</f>
        <v>0</v>
      </c>
      <c r="AF362" s="183">
        <f>IF(B357="Лікар загальної практики - сімейний лікар",IF(L361&lt;=Законод!$C$23,AF361,Законод!$C$23*'01_Доходи'!AF360),IF(B357="Лікар-педіатр",IF(L361&lt;=Законод!$C$27,AF361,Законод!$C$27*'01_Доходи'!AF360),IF(B357="Лікар-терапевт","x",0)))</f>
        <v>0</v>
      </c>
      <c r="AG362" s="184">
        <f>SUM(AB362:AF362)</f>
        <v>0</v>
      </c>
      <c r="AH362" s="773"/>
      <c r="AI362" s="176"/>
      <c r="AJ362" s="764"/>
      <c r="AK362" s="767"/>
      <c r="AL362" s="767"/>
      <c r="AM362" s="268" t="s">
        <v>175</v>
      </c>
      <c r="AN362" s="544">
        <f>IF(B357="Лікар загальної практики - сімейний лікар",G362*Законод!$J$10+'01_Доходи'!H362*Законод!$K$10+'01_Доходи'!I362*Законод!$L$10+'01_Доходи'!J362*Законод!$M$10+'01_Доходи'!K362*Законод!$N$10,IF(B357="Лікар-педіатр",G362*Законод!$J$10+'01_Доходи'!H362*Законод!$K$10,IF(B357="Лікар-терапевт",'01_Доходи'!I362*Законод!$L$10+'01_Доходи'!J362*Законод!$M$10+'01_Доходи'!K362*Законод!$N$10,0)))</f>
        <v>0</v>
      </c>
      <c r="AO362" s="544">
        <f>IF(B357="Лікар загальної практики - сімейний лікар",N362*Законод!$J$11+'01_Доходи'!O362*Законод!$K$11+'01_Доходи'!P362*Законод!$L$11+'01_Доходи'!Q362*Законод!$M$11+'01_Доходи'!R362*Законод!$N$11,IF(B357="Лікар-педіатр",N362*Законод!$J$11+'01_Доходи'!O362*Законод!$K$11,IF(B357="Лікар-терапевт",'01_Доходи'!P362*Законод!$L$11+'01_Доходи'!Q362*Законод!$M$11+'01_Доходи'!R362*Законод!$N$11,0)))</f>
        <v>0</v>
      </c>
      <c r="AP362" s="544">
        <f>IF(B357="Лікар загальної практики - сімейний лікар",U362*Законод!$J$12+'01_Доходи'!V362*Законод!$K$12+'01_Доходи'!W362*Законод!$L$12+'01_Доходи'!X362*Законод!$M$12+'01_Доходи'!Y362*Законод!$N$12,IF(B357="Лікар-педіатр",U362*Законод!$J$12+'01_Доходи'!V362*Законод!$K$12,IF(B357="Лікар-терапевт",'01_Доходи'!W362*Законод!$L$12+'01_Доходи'!X362*Законод!$M$12+'01_Доходи'!Y362*Законод!$N$12,0)))</f>
        <v>0</v>
      </c>
      <c r="AQ362" s="544">
        <f>IF(B357="Лікар загальної практики - сімейний лікар",AB362*Законод!$J$13+'01_Доходи'!AC362*Законод!$K$13+'01_Доходи'!AD362*Законод!$L$13+'01_Доходи'!AE362*Законод!$M$13+'01_Доходи'!AF362*Законод!$N$13,IF(B357="Лікар-педіатр",AB362*Законод!$J$13+'01_Доходи'!AC362*Законод!$K$13,IF(B357="Лікар-терапевт",'01_Доходи'!AD362*Законод!$L$13+'01_Доходи'!AE362*Законод!$M$13+'01_Доходи'!AF362*Законод!$N$13,0)))</f>
        <v>0</v>
      </c>
      <c r="AR362" s="185">
        <f>SUM(AN362:AQ362)</f>
        <v>0</v>
      </c>
    </row>
    <row r="363" spans="1:44" s="67" customFormat="1" ht="31.9" customHeight="1" x14ac:dyDescent="0.25">
      <c r="A363" s="172"/>
      <c r="B363" s="781"/>
      <c r="C363" s="784"/>
      <c r="D363" s="787"/>
      <c r="E363" s="790"/>
      <c r="F363" s="186" t="str">
        <f>IF(B357="Лікар-педіатр",Законод!$E$18,IF(B357="Лікар загальної практики - сімейний лікар",Законод!$E$22,IF(B357="Лікар-терапевт",Законод!$E$26,"х")))</f>
        <v>х</v>
      </c>
      <c r="G363" s="750" t="s">
        <v>157</v>
      </c>
      <c r="H363" s="751"/>
      <c r="I363" s="751"/>
      <c r="J363" s="751"/>
      <c r="K363" s="752"/>
      <c r="L363" s="171">
        <f>IF(B357="Лікар загальної практики - сімейний лікар",IF(L361&lt;Законод!$C$23,0,(IF(AND(L361&gt;=Законод!$E$23,L361&lt;=Законод!$E$24),L361-Законод!$C$23,IF('01_Доходи'!L361&gt;=Законод!$F$23,Законод!$E$25,0)))),IF(B357="Лікар-педіатр",IF(L361&lt;Законод!$C$19,0,(IF(AND(L361&gt;=Законод!$E$19,L361&lt;=Законод!$E$20),L361-Законод!$C$19,IF('01_Доходи'!L361&gt;=Законод!$F$19,Законод!$E$21,0)))),IF(B357="Лікар-терапевт",IF(L361&lt;Законод!$C$27,0,(IF(AND(L361&gt;=Законод!$E$27,L361&lt;=Законод!$E$28),L361-Законод!$C$27,IF('01_Доходи'!L361&gt;=Законод!$F$27,Законод!$E$29,0)))),0)))</f>
        <v>0</v>
      </c>
      <c r="M363" s="770"/>
      <c r="N363" s="750" t="s">
        <v>157</v>
      </c>
      <c r="O363" s="751"/>
      <c r="P363" s="751"/>
      <c r="Q363" s="751"/>
      <c r="R363" s="752"/>
      <c r="S363" s="171">
        <f>IF(B357="Лікар загальної практики - сімейний лікар",IF(S361&lt;Законод!$C$23,0,(IF(AND(S361&gt;=Законод!$E$23,S361&lt;=Законод!$E$24),S361-Законод!$C$23,IF('01_Доходи'!S361&gt;=Законод!$F$23,Законод!$E$25,0)))),IF(B357="Лікар-педіатр",IF(S361&lt;Законод!$C$19,0,(IF(AND(S361&gt;=Законод!$E$19,S361&lt;=Законод!$E$20),S361-Законод!$C$19,IF('01_Доходи'!S361&gt;=Законод!$F$19,Законод!$E$21,0)))),IF(B357="Лікар-терапевт",IF(S361&lt;Законод!$C$27,0,(IF(AND(S361&gt;=Законод!$E$27,S361&lt;=Законод!$E$28),S361-Законод!$C$27,IF('01_Доходи'!S361&gt;=Законод!$F$27,Законод!$E$29,0)))),0)))</f>
        <v>0</v>
      </c>
      <c r="T363" s="770"/>
      <c r="U363" s="750" t="s">
        <v>157</v>
      </c>
      <c r="V363" s="751"/>
      <c r="W363" s="751"/>
      <c r="X363" s="751"/>
      <c r="Y363" s="752"/>
      <c r="Z363" s="171">
        <f>IF(B357="Лікар загальної практики - сімейний лікар",IF(Z361&lt;Законод!$C$23,0,(IF(AND(Z361&gt;=Законод!$E$23,Z361&lt;=Законод!$E$24),Z361-Законод!$C$23,IF('01_Доходи'!Z361&gt;=Законод!$F$23,Законод!$E$25,0)))),IF(B357="Лікар-педіатр",IF(Z361&lt;Законод!$C$19,0,(IF(AND(Z361&gt;=Законод!$E$19,Z361&lt;=Законод!$E$20),Z361-Законод!$C$19,IF('01_Доходи'!Z361&gt;=Законод!$F$19,Законод!$E$21,0)))),IF(B357="Лікар-терапевт",IF(Z361&lt;Законод!$C$27,0,(IF(AND(Z361&gt;=Законод!$E$27,Z361&lt;=Законод!$E$28),Z361-Законод!$C$27,IF('01_Доходи'!Z361&gt;=Законод!$F$27,Законод!$E$29,0)))),0)))</f>
        <v>0</v>
      </c>
      <c r="AA363" s="770"/>
      <c r="AB363" s="750" t="s">
        <v>157</v>
      </c>
      <c r="AC363" s="751"/>
      <c r="AD363" s="751"/>
      <c r="AE363" s="751"/>
      <c r="AF363" s="752"/>
      <c r="AG363" s="171">
        <f>IF(B357="Лікар загальної практики - сімейний лікар",IF(S361&lt;Законод!$C$23,0,(IF(AND(AG361&gt;=Законод!$E$23,AG361&lt;=Законод!$E$24),AG361-Законод!$C$23,IF('01_Доходи'!AG361&gt;=Законод!$F$23,Законод!$E$25,0)))),IF(B357="Лікар-педіатр",IF(AG361&lt;Законод!$C$19,0,(IF(AND(AG361&gt;=Законод!$E$19,AG361&lt;=Законод!$E$20),AG361-Законод!$C$19,IF('01_Доходи'!AG361&gt;=Законод!$F$19,Законод!$E$21,0)))),IF(B357="Лікар-терапевт",IF(AG361&lt;Законод!$C$27,0,(IF(AND(AG361&gt;=Законод!$E$27,AG361&lt;=Законод!$E$28),AG361-Законод!$C$27,IF('01_Доходи'!AG361&gt;=Законод!$F$27,Законод!$E$29,0)))),0)))</f>
        <v>0</v>
      </c>
      <c r="AH363" s="773"/>
      <c r="AI363" s="176"/>
      <c r="AJ363" s="764"/>
      <c r="AK363" s="767"/>
      <c r="AL363" s="767"/>
      <c r="AM363" s="798" t="s">
        <v>176</v>
      </c>
      <c r="AN363" s="544">
        <f>IF(B357="Лікар загальної практики - сімейний лікар",L363*Законод!$E$30,IF(B357="Лікар-педіатр",L363*Законод!$E$30,IF(B357="Лікар-терапевт",L363*Законод!$E$30,0)))</f>
        <v>0</v>
      </c>
      <c r="AO363" s="544">
        <f>IF(B357="Лікар загальної практики - сімейний лікар",S363*Законод!$E$47,IF(B357="Лікар-педіатр",S363*Законод!$E$47,IF(B357="Лікар-терапевт",S363*Законод!$E$47,0)))</f>
        <v>0</v>
      </c>
      <c r="AP363" s="544">
        <f>IF(B357="Лікар загальної практики - сімейний лікар",Z363*Законод!$E$64,IF(B357="Лікар-педіатр",Z363*Законод!$E$64,IF(B357="Лікар-терапевт",Z363*Законод!$E$64,0)))</f>
        <v>0</v>
      </c>
      <c r="AQ363" s="544">
        <f>IF(B357="Лікар загальної практики - сімейний лікар",AG363*Законод!$E$81,IF(B357="Лікар-педіатр",AG363*Законод!$E$81,IF(B357="Лікар-терапевт",AG363*Законод!$E$81,0)))</f>
        <v>0</v>
      </c>
      <c r="AR363" s="185">
        <f>SUM(AN363:AQ363)</f>
        <v>0</v>
      </c>
    </row>
    <row r="364" spans="1:44" s="210" customFormat="1" ht="23.45" customHeight="1" x14ac:dyDescent="0.25">
      <c r="A364" s="172"/>
      <c r="B364" s="781"/>
      <c r="C364" s="784"/>
      <c r="D364" s="787"/>
      <c r="E364" s="790"/>
      <c r="F364" s="186" t="str">
        <f>IF(B357="Лікар-педіатр",Законод!$F$18,IF(B357="Лікар загальної практики - сімейний лікар",Законод!$F$22,IF(B357="Лікар-терапевт",Законод!$F$26,"х")))</f>
        <v>х</v>
      </c>
      <c r="G364" s="750" t="s">
        <v>157</v>
      </c>
      <c r="H364" s="751"/>
      <c r="I364" s="751"/>
      <c r="J364" s="751"/>
      <c r="K364" s="752"/>
      <c r="L364" s="171">
        <f>IF(B357="Лікар загальної практики - сімейний лікар",IF(L361&lt;Законод!$C$23,0,(IF(AND(L361&gt;=Законод!$F$23,L361&lt;=Законод!$F$24),L361-Законод!$E$24,IF('01_Доходи'!L361&gt;=Законод!$G$23,Законод!$F$25,0)))),IF(B357="Лікар-педіатр",IF(L361&lt;Законод!$C$19,0,(IF(AND(L361&gt;=Законод!$F$19,L361&lt;=Законод!$F$20),L361-Законод!$E$20,IF('01_Доходи'!L361&gt;=Законод!$G$19,Законод!$F$21,0)))),IF(B357="Лікар-терапевт",IF(L361&lt;Законод!$C$27,0,(IF(AND(L361&gt;=Законод!$F$27,L361&lt;=Законод!$F$28),L361-Законод!$E$28,IF('01_Доходи'!L361&gt;=Законод!$G$27,Законод!$F$29,0)))),0)))</f>
        <v>0</v>
      </c>
      <c r="M364" s="770"/>
      <c r="N364" s="750" t="s">
        <v>157</v>
      </c>
      <c r="O364" s="751"/>
      <c r="P364" s="751"/>
      <c r="Q364" s="751"/>
      <c r="R364" s="752"/>
      <c r="S364" s="171">
        <f>IF(B357="Лікар загальної практики - сімейний лікар",IF(S361&lt;Законод!$C$23,0,(IF(AND(S361&gt;=Законод!$F$23,S361&lt;=Законод!$F$24),S361-Законод!$E$24,IF('01_Доходи'!S361&gt;=Законод!$G$23,Законод!$F$25,0)))),IF(B357="Лікар-педіатр",IF(S361&lt;Законод!$C$19,0,(IF(AND(S361&gt;=Законод!$F$19,S361&lt;=Законод!$F$20),S361-Законод!$E$20,IF('01_Доходи'!S361&gt;=Законод!$G$19,Законод!$F$21,0)))),IF(B357="Лікар-терапевт",IF(S361&lt;Законод!$C$27,0,(IF(AND(S361&gt;=Законод!$F$27,S361&lt;=Законод!$F$28),S361-Законод!$E$28,IF('01_Доходи'!S361&gt;=Законод!$G$27,Законод!$F$29,0)))),0)))</f>
        <v>0</v>
      </c>
      <c r="T364" s="770"/>
      <c r="U364" s="750" t="s">
        <v>157</v>
      </c>
      <c r="V364" s="751"/>
      <c r="W364" s="751"/>
      <c r="X364" s="751"/>
      <c r="Y364" s="752"/>
      <c r="Z364" s="171">
        <f>IF(B357="Лікар загальної практики - сімейний лікар",IF(Z361&lt;Законод!$C$23,0,(IF(AND(Z361&gt;=Законод!$F$23,Z361&lt;=Законод!$F$24),Z361-Законод!$E$24,IF('01_Доходи'!Z361&gt;=Законод!$G$23,Законод!$F$25,0)))),IF(B357="Лікар-педіатр",IF(Z361&lt;Законод!$C$19,0,(IF(AND(Z361&gt;=Законод!$F$19,Z361&lt;=Законод!$F$20),Z361-Законод!$E$20,IF('01_Доходи'!Z361&gt;=Законод!$G$19,Законод!$F$21,0)))),IF(B357="Лікар-терапевт",IF(Z361&lt;Законод!$C$27,0,(IF(AND(Z361&gt;=Законод!$F$27,Z361&lt;=Законод!$F$28),Z361-Законод!$E$28,IF('01_Доходи'!Z361&gt;=Законод!$G$27,Законод!$F$29,0)))),0)))</f>
        <v>0</v>
      </c>
      <c r="AA364" s="770"/>
      <c r="AB364" s="750" t="s">
        <v>157</v>
      </c>
      <c r="AC364" s="751"/>
      <c r="AD364" s="751"/>
      <c r="AE364" s="751"/>
      <c r="AF364" s="752"/>
      <c r="AG364" s="171">
        <f>IF(B357="Лікар загальної практики - сімейний лікар",IF(AG361&lt;Законод!$C$23,0,(IF(AND(AG361&gt;=Законод!$F$23,AG361&lt;=Законод!$F$24),AG361-Законод!$E$24,IF('01_Доходи'!AG361&gt;=Законод!$G$23,Законод!$F$25,0)))),IF(B357="Лікар-педіатр",IF(AG361&lt;Законод!$C$19,0,(IF(AND(AG361&gt;=Законод!$F$19,AG361&lt;=Законод!$F$20),AG361-Законод!$E$20,IF('01_Доходи'!AG361&gt;=Законод!$G$19,Законод!$F$21,0)))),IF(B357="Лікар-терапевт",IF(AG361&lt;Законод!$C$27,0,(IF(AND(AG361&gt;=Законод!$F$27,AG361&lt;=Законод!$F$28),AG361-Законод!$E$28,IF('01_Доходи'!AG361&gt;=Законод!$G$27,Законод!$F$29,0)))),0)))</f>
        <v>0</v>
      </c>
      <c r="AH364" s="773"/>
      <c r="AI364" s="176"/>
      <c r="AJ364" s="764"/>
      <c r="AK364" s="767"/>
      <c r="AL364" s="767"/>
      <c r="AM364" s="799"/>
      <c r="AN364" s="544">
        <f>IF(B357="Лікар загальної практики - сімейний лікар",L364*Законод!$F$30,IF(B357="Лікар-педіатр",L364*Законод!$F$30,IF(B357="Лікар-терапевт",L364*Законод!$F$30,0)))</f>
        <v>0</v>
      </c>
      <c r="AO364" s="544">
        <f>IF(B357="Лікар загальної практики - сімейний лікар",S364*Законод!$F$47,IF(B357="Лікар-педіатр",S364*Законод!$F$47,IF(B357="Лікар-терапевт",S364*Законод!$F$47,0)))</f>
        <v>0</v>
      </c>
      <c r="AP364" s="544">
        <f>IF(B357="Лікар загальної практики - сімейний лікар",Z364*Законод!$F$64,IF(B357="Лікар-педіатр",Z364*Законод!$F$64,IF(B357="Лікар-терапевт",Z364*Законод!$F$64,0)))</f>
        <v>0</v>
      </c>
      <c r="AQ364" s="544">
        <f>IF(B357="Лікар загальної практики - сімейний лікар",AG364*Законод!$F$81,IF(B357="Лікар-педіатр",AG364*Законод!$F$81,IF(B357="Лікар-терапевт",AG364*Законод!$F$81,0)))</f>
        <v>0</v>
      </c>
      <c r="AR364" s="185">
        <f>SUM(AN364:AQ364)</f>
        <v>0</v>
      </c>
    </row>
    <row r="365" spans="1:44" s="166" customFormat="1" ht="24.6" customHeight="1" x14ac:dyDescent="0.3">
      <c r="A365" s="172"/>
      <c r="B365" s="781"/>
      <c r="C365" s="784"/>
      <c r="D365" s="787"/>
      <c r="E365" s="790"/>
      <c r="F365" s="186" t="str">
        <f>IF(B357="Лікар-педіатр",Законод!$G$18,IF(B357="Лікар загальної практики - сімейний лікар",Законод!$G$22,IF(B357="Лікар-терапевт",Законод!$G$26,"х")))</f>
        <v>х</v>
      </c>
      <c r="G365" s="750" t="s">
        <v>157</v>
      </c>
      <c r="H365" s="751"/>
      <c r="I365" s="751"/>
      <c r="J365" s="751"/>
      <c r="K365" s="752"/>
      <c r="L365" s="171">
        <f>IF(B357="Лікар загальної практики - сімейний лікар",IF(L361&lt;Законод!$C$23,0,(IF(AND(L361&gt;=Законод!$G$23,L361&lt;=Законод!$G$24),L361-Законод!$F$24,IF('01_Доходи'!L361&gt;=Законод!$H$23,Законод!$G$25,0)))),IF(B357="Лікар-педіатр",IF(L361&lt;Законод!$C$19,0,(IF(AND(L361&gt;=Законод!$G$19,L361&lt;=Законод!$G$20),L361-Законод!$F$20,IF('01_Доходи'!L361&gt;=Законод!$H$19,Законод!$G$21,0)))),IF(B357="Лікар-терапевт",IF(L361&lt;Законод!$C$27,0,(IF(AND(L361&gt;=Законод!$G$27,L361&lt;=Законод!$G$28),L361-Законод!$F$28,IF('01_Доходи'!L361&gt;=Законод!$H$27,Законод!$G$29,0)))),0)))</f>
        <v>0</v>
      </c>
      <c r="M365" s="770"/>
      <c r="N365" s="750" t="s">
        <v>157</v>
      </c>
      <c r="O365" s="751"/>
      <c r="P365" s="751"/>
      <c r="Q365" s="751"/>
      <c r="R365" s="752"/>
      <c r="S365" s="171">
        <f>IF(B357="Лікар загальної практики - сімейний лікар",IF(S361&lt;Законод!$C$23,0,(IF(AND(S361&gt;=Законод!$G$23,S361&lt;=Законод!$G$24),S361-Законод!$F$24,IF('01_Доходи'!S361&gt;=Законод!$H$23,Законод!$G$25,0)))),IF(B357="Лікар-педіатр",IF(S361&lt;Законод!$C$19,0,(IF(AND(S361&gt;=Законод!$G$19,S361&lt;=Законод!$G$20),S361-Законод!$F$20,IF('01_Доходи'!S361&gt;=Законод!$H$19,Законод!$G$21,0)))),IF(B357="Лікар-терапевт",IF(S361&lt;Законод!$C$27,0,(IF(AND(S361&gt;=Законод!$G$27,S361&lt;=Законод!$G$28),S361-Законод!$F$28,IF('01_Доходи'!S361&gt;=Законод!$H$27,Законод!$G$29,0)))),0)))</f>
        <v>0</v>
      </c>
      <c r="T365" s="770"/>
      <c r="U365" s="750" t="s">
        <v>157</v>
      </c>
      <c r="V365" s="751"/>
      <c r="W365" s="751"/>
      <c r="X365" s="751"/>
      <c r="Y365" s="752"/>
      <c r="Z365" s="171">
        <f>IF(B357="Лікар загальної практики - сімейний лікар",IF(Z361&lt;Законод!$C$23,0,(IF(AND(Z361&gt;=Законод!$G$23,Z361&lt;=Законод!$G$24),Z361-Законод!$F$24,IF('01_Доходи'!Z361&gt;=Законод!$H$23,Законод!$G$25,0)))),IF(B357="Лікар-педіатр",IF(Z361&lt;Законод!$C$19,0,(IF(AND(Z361&gt;=Законод!$G$19,Z361&lt;=Законод!$G$20),Z361-Законод!$F$20,IF('01_Доходи'!Z361&gt;=Законод!$H$19,Законод!$G$21,0)))),IF(B357="Лікар-терапевт",IF(Z361&lt;Законод!$C$27,0,(IF(AND(Z361&gt;=Законод!$G$27,Z361&lt;=Законод!$G$28),Z361-Законод!$F$28,IF('01_Доходи'!Z361&gt;=Законод!$H$27,Законод!$G$29,0)))),0)))</f>
        <v>0</v>
      </c>
      <c r="AA365" s="770"/>
      <c r="AB365" s="750" t="s">
        <v>157</v>
      </c>
      <c r="AC365" s="751"/>
      <c r="AD365" s="751"/>
      <c r="AE365" s="751"/>
      <c r="AF365" s="752"/>
      <c r="AG365" s="171">
        <f>IF(B357="Лікар загальної практики - сімейний лікар",IF(AG361&lt;Законод!$C$23,0,(IF(AND(AG361&gt;=Законод!$G$23,AG361&lt;=Законод!$G$24),AG361-Законод!$F$24,IF('01_Доходи'!AG361&gt;=Законод!$H$23,Законод!$G$25,0)))),IF(B357="Лікар-педіатр",IF(AG361&lt;Законод!$C$19,0,(IF(AND(AG361&gt;=Законод!$G$19,AG361&lt;=Законод!$G$20),AG361-Законод!$F$20,IF('01_Доходи'!AG361&gt;=Законод!$H$19,Законод!$G$21,0)))),IF(B357="Лікар-терапевт",IF(AG361&lt;Законод!$C$27,0,(IF(AND(AG361&gt;=Законод!$G$27,AG361&lt;=Законод!$G$28),AG361-Законод!$F$28,IF('01_Доходи'!AG361&gt;=Законод!$H$27,Законод!$G$29,0)))),0)))</f>
        <v>0</v>
      </c>
      <c r="AH365" s="773"/>
      <c r="AI365" s="176"/>
      <c r="AJ365" s="764"/>
      <c r="AK365" s="767"/>
      <c r="AL365" s="767"/>
      <c r="AM365" s="799"/>
      <c r="AN365" s="544">
        <f>IF(B357="Лікар загальної практики - сімейний лікар",L365*Законод!$G$39,IF(B357="Лікар-педіатр",L365*Законод!$G$30,IF(B357="Лікар-терапевт",L365*Законод!$G$30,0)))</f>
        <v>0</v>
      </c>
      <c r="AO365" s="544">
        <f>IF(B357="Лікар загальної практики - сімейний лікар",S365*Законод!$G$47,IF(B357="Лікар-педіатр",S365*Законод!$G$47,IF(B357="Лікар-терапевт",S365*Законод!$G$47,0)))</f>
        <v>0</v>
      </c>
      <c r="AP365" s="544">
        <f>IF(B357="Лікар загальної практики - сімейний лікар",Z365*Законод!$G$64,IF(B357="Лікар-педіатр",Z365*Законод!$G$64,IF(B357="Лікар-терапевт",Z365*Законод!$G$64,0)))</f>
        <v>0</v>
      </c>
      <c r="AQ365" s="544">
        <f>IF(B357="Лікар загальної практики - сімейний лікар",AG365*Законод!$G$81,IF(B357="Лікар-педіатр",AG365*Законод!$G$81,IF(B357="Лікар-терапевт",AG365*Законод!$G$81,0)))</f>
        <v>0</v>
      </c>
      <c r="AR365" s="185">
        <f t="shared" ref="AR365" si="50">SUM(AN365:AQ365)</f>
        <v>0</v>
      </c>
    </row>
    <row r="366" spans="1:44" s="67" customFormat="1" ht="28.15" customHeight="1" x14ac:dyDescent="0.25">
      <c r="A366" s="172"/>
      <c r="B366" s="781"/>
      <c r="C366" s="784"/>
      <c r="D366" s="787"/>
      <c r="E366" s="790"/>
      <c r="F366" s="186" t="str">
        <f>IF(B357="Лікар-педіатр",Законод!$H$18,IF(B357="Лікар загальної практики - сімейний лікар",Законод!$H$22,IF(B357="Лікар-терапевт",Законод!$H$26,"х")))</f>
        <v>х</v>
      </c>
      <c r="G366" s="750" t="s">
        <v>157</v>
      </c>
      <c r="H366" s="751"/>
      <c r="I366" s="751"/>
      <c r="J366" s="751"/>
      <c r="K366" s="752"/>
      <c r="L366" s="171">
        <f>IF(B357="Лікар загальної практики - сімейний лікар",IF(L361&lt;Законод!$C$23,0,(IF(AND(L361&gt;=Законод!$H$23,L361&lt;=Законод!$H$24),L361-Законод!$G$24,IF('01_Доходи'!L361&gt;=Законод!$I$23,Законод!$H$25,0)))),IF(B357="Лікар-педіатр",IF(L361&lt;Законод!$C$19,0,(IF(AND(L361&gt;=Законод!$H$19,L361&lt;=Законод!$H$20),L361-Законод!$G$20,IF('01_Доходи'!L361&gt;=Законод!$I$19,Законод!$H$21,0)))),IF(B357="Лікар-терапевт",IF(L361&lt;Законод!$C$27,0,(IF(AND(L361&gt;=Законод!$H$27,L361&lt;=Законод!$H$28),L361-Законод!$G$28,IF(L361&gt;=Законод!$I$27,Законод!$H$29,0)))),0)))</f>
        <v>0</v>
      </c>
      <c r="M366" s="770"/>
      <c r="N366" s="750" t="s">
        <v>157</v>
      </c>
      <c r="O366" s="751"/>
      <c r="P366" s="751"/>
      <c r="Q366" s="751"/>
      <c r="R366" s="752"/>
      <c r="S366" s="171">
        <f>IF(B357="Лікар загальної практики - сімейний лікар",IF(S361&lt;Законод!$C$23,0,(IF(AND(S361&gt;=Законод!$H$23,S361&lt;=Законод!$H$24),S361-Законод!$G$24,IF('01_Доходи'!S361&gt;=Законод!$I$23,Законод!$H$25,0)))),IF(B357="Лікар-педіатр",IF(S361&lt;Законод!$C$19,0,(IF(AND(S361&gt;=Законод!$H$19,S361&lt;=Законод!$H$20),S361-Законод!$G$20,IF('01_Доходи'!S361&gt;=Законод!$I$19,Законод!$H$21,0)))),IF(B357="Лікар-терапевт",IF(S361&lt;Законод!$C$27,0,(IF(AND(S361&gt;=Законод!$H$27,S361&lt;=Законод!$H$28),S361-Законод!$G$28,IF(S361&gt;=Законод!$I$27,Законод!$H$29,0)))),0)))</f>
        <v>0</v>
      </c>
      <c r="T366" s="770"/>
      <c r="U366" s="750" t="s">
        <v>157</v>
      </c>
      <c r="V366" s="751"/>
      <c r="W366" s="751"/>
      <c r="X366" s="751"/>
      <c r="Y366" s="752"/>
      <c r="Z366" s="171">
        <f>IF(B357="Лікар загальної практики - сімейний лікар",IF(Z361&lt;Законод!$C$23,0,(IF(AND(Z361&gt;=Законод!$H$23,Z361&lt;=Законод!$H$24),Z361-Законод!$G$24,IF('01_Доходи'!Z361&gt;=Законод!$I$23,Законод!$H$25,0)))),IF(B357="Лікар-педіатр",IF(Z361&lt;Законод!$C$19,0,(IF(AND(Z361&gt;=Законод!$H$19,Z361&lt;=Законод!$H$20),Z361-Законод!$G$20,IF('01_Доходи'!Z361&gt;=Законод!$I$19,Законод!$H$21,0)))),IF(B357="Лікар-терапевт",IF(Z361&lt;Законод!$C$27,0,(IF(AND(Z361&gt;=Законод!$H$27,Z361&lt;=Законод!$H$28),Z361-Законод!$G$28,IF(Z361&gt;=Законод!$I$27,Законод!$H$29,0)))),0)))</f>
        <v>0</v>
      </c>
      <c r="AA366" s="770"/>
      <c r="AB366" s="750" t="s">
        <v>157</v>
      </c>
      <c r="AC366" s="751"/>
      <c r="AD366" s="751"/>
      <c r="AE366" s="751"/>
      <c r="AF366" s="752"/>
      <c r="AG366" s="171">
        <f>IF(B357="Лікар загальної практики - сімейний лікар",IF(AG361&lt;Законод!$C$23,0,(IF(AND(AG361&gt;=Законод!$H$23,AG361&lt;=Законод!$H$24),AG361-Законод!$G$24,IF('01_Доходи'!AG361&gt;=Законод!$I$23,Законод!$H$25,0)))),IF(B357="Лікар-педіатр",IF(AG361&lt;Законод!$C$19,0,(IF(AND(AG361&gt;=Законод!$H$19,AG361&lt;=Законод!$H$20),AG361-Законод!$G$20,IF('01_Доходи'!AG361&gt;=Законод!$I$19,Законод!$H$21,0)))),IF(B357="Лікар-терапевт",IF(AG361&lt;Законод!$C$27,0,(IF(AND(AG361&gt;=Законод!$H$27,AG361&lt;=Законод!$H$28),AG361-Законод!$G$28,IF(AG361&gt;=Законод!$I$27,Законод!$H$29,0)))),0)))</f>
        <v>0</v>
      </c>
      <c r="AH366" s="773"/>
      <c r="AI366" s="176"/>
      <c r="AJ366" s="764"/>
      <c r="AK366" s="767"/>
      <c r="AL366" s="767"/>
      <c r="AM366" s="799"/>
      <c r="AN366" s="544">
        <f>IF(B357="Лікар загальної практики - сімейний лікар",L366*Законод!$H$30,IF(B357="Лікар-педіатр",L366*Законод!$H$30,IF(B357="Лікар-терапевт",L366*Законод!$H$30,0)))</f>
        <v>0</v>
      </c>
      <c r="AO366" s="544">
        <f>IF(B357="Лікар загальної практики - сімейний лікар",S366*Законод!$H$47,IF(B357="Лікар-педіатр",S366*Законод!$H$47,IF(B357="Лікар-терапевт",S366*Законод!$H$47,0)))</f>
        <v>0</v>
      </c>
      <c r="AP366" s="544">
        <f>IF(B357="Лікар загальної практики - сімейний лікар",Z366*Законод!$H$64,IF(B357="Лікар-педіатр",Z366*Законод!$H$64,IF(B357="Лікар-терапевт",Z366*Законод!$H$64,0)))</f>
        <v>0</v>
      </c>
      <c r="AQ366" s="544">
        <f>IF(B357="Лікар загальної практики - сімейний лікар",AG366*Законод!$H$81,IF(B357="Лікар-педіатр",AG366*Законод!$H$81,IF(B357="Лікар-терапевт",AG366*Законод!$H$81,0)))</f>
        <v>0</v>
      </c>
      <c r="AR366" s="185">
        <f>SUM(AN366:AQ366)</f>
        <v>0</v>
      </c>
    </row>
    <row r="367" spans="1:44" s="103" customFormat="1" ht="31.15" customHeight="1" x14ac:dyDescent="0.25">
      <c r="A367" s="172"/>
      <c r="B367" s="781"/>
      <c r="C367" s="784"/>
      <c r="D367" s="787"/>
      <c r="E367" s="790"/>
      <c r="F367" s="186" t="str">
        <f>IF(B357="Лікар-педіатр",Законод!$I$18,IF(B357="Лікар загальної практики - сімейний лікар",Законод!$I$22,IF(B357="Лікар-терапевт",Законод!$I$26,"х")))</f>
        <v>х</v>
      </c>
      <c r="G367" s="750" t="s">
        <v>157</v>
      </c>
      <c r="H367" s="751"/>
      <c r="I367" s="751"/>
      <c r="J367" s="751"/>
      <c r="K367" s="752"/>
      <c r="L367" s="171">
        <f>IF(B357="Лікар загальної практики - сімейний лікар",IF(L361&lt;Законод!$C$23,0,(IF(AND(L361&gt;=Законод!$I$23,L361&lt;=Законод!$I$24),L361-Законод!$H$24,IF('01_Доходи'!L361&gt;=Законод!$I$23,Законод!$I$25,0)))),IF(B357="Лікар-педіатр",IF(L361&lt;Законод!$C$19,0,(IF(AND(L361&gt;=Законод!$I$19,L361&lt;=Законод!$I$20),L361-Законод!$H$20,IF('01_Доходи'!L361&gt;=Законод!$I$19,Законод!$H$21,0)))),IF(B357="Лікар-терапевт",IF(L361&lt;Законод!$C$27,0,(IF(AND(L361&gt;=Законод!$I$27,L361&lt;=Законод!$I$28),L361-Законод!$H$28,IF('01_Доходи'!L361&gt;=Законод!$I$27,Законод!$H$29,0)))),0)))</f>
        <v>0</v>
      </c>
      <c r="M367" s="770"/>
      <c r="N367" s="750" t="s">
        <v>157</v>
      </c>
      <c r="O367" s="751"/>
      <c r="P367" s="751"/>
      <c r="Q367" s="751"/>
      <c r="R367" s="752"/>
      <c r="S367" s="171">
        <f>IF(B357="Лікар загальної практики - сімейний лікар",IF(S361&lt;Законод!$C$23,0,(IF(AND(S361&gt;=Законод!$I$23,S361&lt;=Законод!$I$24),S361-Законод!$H$24,IF('01_Доходи'!S361&gt;=Законод!$I$23,Законод!$I$25,0)))),IF(B357="Лікар-педіатр",IF(S361&lt;Законод!$C$19,0,(IF(AND(S361&gt;=Законод!$I$19,S361&lt;=Законод!$I$20),S361-Законод!$H$20,IF('01_Доходи'!S361&gt;=Законод!$I$19,Законод!$H$21,0)))),IF(B357="Лікар-терапевт",IF(S361&lt;Законод!$C$27,0,(IF(AND(S361&gt;=Законод!$I$27,S361&lt;=Законод!$I$28),S361-Законод!$H$28,IF('01_Доходи'!S361&gt;=Законод!$I$27,Законод!$H$29,0)))),0)))</f>
        <v>0</v>
      </c>
      <c r="T367" s="770"/>
      <c r="U367" s="750" t="s">
        <v>157</v>
      </c>
      <c r="V367" s="751"/>
      <c r="W367" s="751"/>
      <c r="X367" s="751"/>
      <c r="Y367" s="752"/>
      <c r="Z367" s="171">
        <f>IF(B357="Лікар загальної практики - сімейний лікар",IF(Z361&lt;Законод!$C$23,0,(IF(AND(Z361&gt;=Законод!$I$23,Z361&lt;=Законод!$I$24),Z361-Законод!$H$24,IF('01_Доходи'!Z361&gt;=Законод!$I$23,Законод!$I$25,0)))),IF(B357="Лікар-педіатр",IF(Z361&lt;Законод!$C$19,0,(IF(AND(Z361&gt;=Законод!$I$19,Z361&lt;=Законод!$I$20),Z361-Законод!$H$20,IF('01_Доходи'!Z361&gt;=Законод!$I$19,Законод!$H$21,0)))),IF(B357="Лікар-терапевт",IF(Z361&lt;Законод!$C$27,0,(IF(AND(Z361&gt;=Законод!$I$27,Z361&lt;=Законод!$I$28),Z361-Законод!$H$28,IF('01_Доходи'!Z361&gt;=Законод!$I$27,Законод!$H$29,0)))),0)))</f>
        <v>0</v>
      </c>
      <c r="AA367" s="770"/>
      <c r="AB367" s="750" t="s">
        <v>157</v>
      </c>
      <c r="AC367" s="751"/>
      <c r="AD367" s="751"/>
      <c r="AE367" s="751"/>
      <c r="AF367" s="752"/>
      <c r="AG367" s="171">
        <f>IF(B357="Лікар загальної практики - сімейний лікар",IF(AG361&lt;Законод!$C$23,0,(IF(AND(AG361&gt;=Законод!$I$23,AG361&lt;=Законод!$I$24),AG361-Законод!$H$24,IF('01_Доходи'!AG361&gt;=Законод!$I$23,Законод!$I$25,0)))),IF(B357="Лікар-педіатр",IF(AG361&lt;Законод!$C$19,0,(IF(AND(AG361&gt;=Законод!$I$19,AG361&lt;=Законод!$I$20),AG361-Законод!$H$20,IF('01_Доходи'!AG361&gt;=Законод!$I$19,Законод!$H$21,0)))),IF(B357="Лікар-терапевт",IF(AG361&lt;Законод!$C$27,0,(IF(AND(AG361&gt;=Законод!$I$27,AG361&lt;=Законод!$I$28),AG361-Законод!$H$28,IF('01_Доходи'!AG361&gt;=Законод!$I$27,Законод!$H$29,0)))),0)))</f>
        <v>0</v>
      </c>
      <c r="AH367" s="773"/>
      <c r="AI367" s="176"/>
      <c r="AJ367" s="764"/>
      <c r="AK367" s="767"/>
      <c r="AL367" s="767"/>
      <c r="AM367" s="799"/>
      <c r="AN367" s="544">
        <f>IF(B357="Лікар загальної практики - сімейний лікар",L367*Законод!$I$30,IF(B357="Лікар-педіатр",L367*Законод!$I$30,IF(B357="Лікар-терапевт",L367*Законод!$I$30,0)))</f>
        <v>0</v>
      </c>
      <c r="AO367" s="544">
        <f>IF(B357="Лікар загальної практики - сімейний лікар",S367*Законод!$I$47,IF(B357="Лікар-педіатр",S367*Законод!$I$47,IF(B357="Лікар-терапевт",S367*Законод!$I$47,0)))</f>
        <v>0</v>
      </c>
      <c r="AP367" s="544">
        <f>IF(B357="Лікар загальної практики - сімейний лікар",Z367*Законод!$I$64,IF(B357="Лікар-педіатр",Z367*Законод!$I$64,IF(B357="Лікар-терапевт",Z367*Законод!$I$64,0)))</f>
        <v>0</v>
      </c>
      <c r="AQ367" s="544">
        <f>IF(B357="Лікар загальної практики - сімейний лікар",AG367*Законод!$I$81,IF(B357="Лікар-педіатр",AG367*Законод!$I$81,IF(B357="Лікар-терапевт",AG367*Законод!$I$81,0)))</f>
        <v>0</v>
      </c>
      <c r="AR367" s="185">
        <f>SUM(AN367:AQ367)</f>
        <v>0</v>
      </c>
    </row>
    <row r="368" spans="1:44" s="67" customFormat="1" ht="31.9" customHeight="1" thickBot="1" x14ac:dyDescent="0.3">
      <c r="A368" s="187"/>
      <c r="B368" s="782"/>
      <c r="C368" s="785"/>
      <c r="D368" s="788"/>
      <c r="E368" s="791"/>
      <c r="F368" s="660" t="str">
        <f>IF(B357="Лікар-педіатр",Законод!$J$18,IF(B357="Лікар загальної практики - сімейний лікар",Законод!$J$22,IF(B357="Лікар-терапевт",Законод!$J$22,"х")))</f>
        <v>х</v>
      </c>
      <c r="G368" s="747" t="s">
        <v>157</v>
      </c>
      <c r="H368" s="748"/>
      <c r="I368" s="748"/>
      <c r="J368" s="748"/>
      <c r="K368" s="749"/>
      <c r="L368" s="171">
        <f>IF(B357="Лікар загальної практики - сімейний лікар",IF(L361&gt;=Законод!$J$23,'01_Доходи'!L361-('01_Доходи'!L362+'01_Доходи'!L363+'01_Доходи'!L364+'01_Доходи'!L365+'01_Доходи'!L366+'01_Доходи'!L367),0),IF(B357="Лікар-педіатр",IF(L361&gt;=Законод!$J$19,'01_Доходи'!L361-('01_Доходи'!L362+'01_Доходи'!L363+'01_Доходи'!L364+'01_Доходи'!L365+'01_Доходи'!L366+'01_Доходи'!L367),0),IF(B357="Лікар-терапевт",IF('01_Доходи'!L361&gt;=Законод!$J$27,L361-Законод!$I$28,0),0)))</f>
        <v>0</v>
      </c>
      <c r="M368" s="771"/>
      <c r="N368" s="747" t="s">
        <v>157</v>
      </c>
      <c r="O368" s="748"/>
      <c r="P368" s="748"/>
      <c r="Q368" s="748"/>
      <c r="R368" s="749"/>
      <c r="S368" s="171">
        <f>IF(B357="Лікар загальної практики - сімейний лікар",IF(S361&gt;=Законод!$J$23,'01_Доходи'!S361-('01_Доходи'!S362+'01_Доходи'!S363+'01_Доходи'!S364+'01_Доходи'!S365+'01_Доходи'!S366+'01_Доходи'!S367),0),IF(B357="Лікар-педіатр",IF(S361&gt;=Законод!$J$19,'01_Доходи'!S361-('01_Доходи'!S362+'01_Доходи'!S363+'01_Доходи'!S364+'01_Доходи'!S365+'01_Доходи'!S366+'01_Доходи'!S367),0),IF(B357="Лікар-терапевт",IF('01_Доходи'!S361&gt;=Законод!$J$27,S361-Законод!$I$28,0),0)))</f>
        <v>0</v>
      </c>
      <c r="T368" s="771"/>
      <c r="U368" s="747" t="s">
        <v>157</v>
      </c>
      <c r="V368" s="748"/>
      <c r="W368" s="748"/>
      <c r="X368" s="748"/>
      <c r="Y368" s="749"/>
      <c r="Z368" s="171">
        <f>IF(B357="Лікар загальної практики - сімейний лікар",IF(Z361&gt;=Законод!$J$23,'01_Доходи'!Z361-('01_Доходи'!Z362+'01_Доходи'!Z363+'01_Доходи'!Z364+'01_Доходи'!Z365+'01_Доходи'!Z366+'01_Доходи'!Z367),0),IF(B357="Лікар-педіатр",IF(Z361&gt;=Законод!$J$19,'01_Доходи'!Z361-('01_Доходи'!Z362+'01_Доходи'!Z363+'01_Доходи'!Z364+'01_Доходи'!Z365+'01_Доходи'!Z366+'01_Доходи'!Z367),0),IF(B357="Лікар-терапевт",IF('01_Доходи'!Z361&gt;=Законод!$J$27,Z361-Законод!$I$28,0),0)))</f>
        <v>0</v>
      </c>
      <c r="AA368" s="771"/>
      <c r="AB368" s="747" t="s">
        <v>157</v>
      </c>
      <c r="AC368" s="748"/>
      <c r="AD368" s="748"/>
      <c r="AE368" s="748"/>
      <c r="AF368" s="749"/>
      <c r="AG368" s="171">
        <f>IF(B357="Лікар загальної практики - сімейний лікар",IF(AG361&gt;=Законод!$J$23,'01_Доходи'!AG361-('01_Доходи'!AG362+'01_Доходи'!AG363+'01_Доходи'!AG364+'01_Доходи'!AG365+'01_Доходи'!AG366+'01_Доходи'!AG367),0),IF(B357="Лікар-педіатр",IF(AG361&gt;=Законод!$J$19,'01_Доходи'!AG361-('01_Доходи'!AG362+'01_Доходи'!AG363+'01_Доходи'!AG364+'01_Доходи'!AG365+'01_Доходи'!AG366+'01_Доходи'!AG367),0),IF(B357="Лікар-терапевт",IF('01_Доходи'!AG361&gt;=Законод!$J$27,AG361-Законод!$I$28,0),0)))</f>
        <v>0</v>
      </c>
      <c r="AH368" s="774"/>
      <c r="AI368" s="188"/>
      <c r="AJ368" s="765"/>
      <c r="AK368" s="768"/>
      <c r="AL368" s="768"/>
      <c r="AM368" s="800"/>
      <c r="AN368" s="661">
        <f>IF(B357="Лікар загальної практики - сімейний лікар",L368*Законод!$J$30,IF(B357="Лікар-педіатр",L368*Законод!$J$30,IF(B357="Лікар-терапевт",L368*Законод!$J$30,0)))</f>
        <v>0</v>
      </c>
      <c r="AO368" s="661">
        <f>IF(B357="Лікар загальної практики - сімейний лікар",S368*Законод!$J$47,IF(B357="Лікар-педіатр",S368*Законод!$J$47,IF(B357="Лікар-терапевт",S368*Законод!$J$47,0)))</f>
        <v>0</v>
      </c>
      <c r="AP368" s="661">
        <f>IF(B357="Лікар загальної практики - сімейний лікар",S368*Законод!$J$64,IF(B357="Лікар-педіатр",S368*Законод!$J$64,IF(B357="Лікар-терапевт",S368*Законод!$J$64,0)))</f>
        <v>0</v>
      </c>
      <c r="AQ368" s="661">
        <f>IF(B357="Лікар загальної практики - сімейний лікар",AG368*Законод!$J$81,IF(B357="Лікар-педіатр",AG368*Законод!$J$81,IF(B357="Лікар-терапевт",AG368*Законод!$J$81,0)))</f>
        <v>0</v>
      </c>
      <c r="AR368" s="662">
        <f t="shared" ref="AR368" si="51">SUM(AN368:AQ368)</f>
        <v>0</v>
      </c>
    </row>
    <row r="369" spans="1:44" s="67" customFormat="1" ht="45" customHeight="1" thickBot="1" x14ac:dyDescent="0.3">
      <c r="A369" s="206"/>
      <c r="B369" s="207"/>
      <c r="C369" s="207"/>
      <c r="D369" s="207"/>
      <c r="E369" s="207"/>
      <c r="F369" s="208"/>
      <c r="G369" s="209"/>
      <c r="H369" s="209"/>
      <c r="I369" s="210"/>
      <c r="J369" s="210"/>
      <c r="K369" s="210"/>
      <c r="L369" s="211"/>
      <c r="M369" s="210"/>
      <c r="N369" s="210"/>
      <c r="O369" s="210"/>
      <c r="P369" s="210"/>
      <c r="Q369" s="210"/>
      <c r="R369" s="210"/>
      <c r="S369" s="211"/>
      <c r="T369" s="210"/>
      <c r="U369" s="210"/>
      <c r="V369" s="210"/>
      <c r="W369" s="210"/>
      <c r="X369" s="210"/>
      <c r="Y369" s="210"/>
      <c r="Z369" s="211"/>
      <c r="AA369" s="210"/>
      <c r="AB369" s="210"/>
      <c r="AC369" s="210"/>
      <c r="AD369" s="210"/>
      <c r="AE369" s="210"/>
      <c r="AF369" s="210"/>
      <c r="AG369" s="211"/>
      <c r="AH369" s="210"/>
      <c r="AI369" s="210"/>
      <c r="AJ369" s="210"/>
      <c r="AK369" s="210"/>
      <c r="AL369" s="210"/>
      <c r="AM369" s="212"/>
      <c r="AN369" s="210"/>
      <c r="AO369" s="210"/>
      <c r="AP369" s="210"/>
      <c r="AQ369" s="210"/>
      <c r="AR369" s="213"/>
    </row>
    <row r="370" spans="1:44" s="67" customFormat="1" ht="18" customHeight="1" x14ac:dyDescent="0.25">
      <c r="A370" s="169">
        <f>A357+1</f>
        <v>27</v>
      </c>
      <c r="B370" s="780"/>
      <c r="C370" s="783"/>
      <c r="D370" s="786"/>
      <c r="E370" s="789"/>
      <c r="F370" s="170" t="s">
        <v>431</v>
      </c>
      <c r="G370" s="171">
        <f>IFERROR(IF(B370="Лікар-педіатр",G372/L372*L370,IF(B370="Лікар-терапевт","х",IF(B370="Лікар загальної практики - сімейний лікар",G372/L372*L370,0))),0)</f>
        <v>0</v>
      </c>
      <c r="H370" s="171">
        <f>IFERROR(IF(B370="Лікар-педіатр",H372/L372*L370,IF(B370="Лікар-терапевт","х",IF(B370="Лікар загальної практики - сімейний лікар",H372/L372*L370,0))),0)</f>
        <v>0</v>
      </c>
      <c r="I370" s="171">
        <f>IFERROR(IF(B370="Лікар-педіатр","x",IF(B370="Лікар-терапевт",I372/L372*L370,IF(B370="Лікар загальної практики - сімейний лікар",I372/L372*L370,0))),0)</f>
        <v>0</v>
      </c>
      <c r="J370" s="171">
        <f>IFERROR(IF(B370="Лікар-педіатр","x",IF(B370="Лікар-терапевт",J372/L372*L370,IF(B370="Лікар загальної практики - сімейний лікар",J372/L372*L370,0))),0)</f>
        <v>0</v>
      </c>
      <c r="K370" s="171">
        <f>IFERROR(IF(B370="Лікар-педіатр","x",IF(B370="Лікар-терапевт",K373*L370,IF(B370="Лікар загальної практики - сімейний лікар",K373*L370,0))),0)</f>
        <v>0</v>
      </c>
      <c r="L370" s="472"/>
      <c r="M370" s="769"/>
      <c r="N370" s="171">
        <f>IFERROR(IF(B370="Лікар-педіатр",N372/S372*S370,IF(B370="Лікар-терапевт","х",IF(B370="Лікар загальної практики - сімейний лікар",N372/S372*S370,0))),0)</f>
        <v>0</v>
      </c>
      <c r="O370" s="171">
        <f>IFERROR(IF(B370="Лікар-педіатр",O372/S372*S370,IF(B370="Лікар-терапевт","х",IF(B370="Лікар загальної практики - сімейний лікар",O372/S372*S370,0))),0)</f>
        <v>0</v>
      </c>
      <c r="P370" s="171">
        <f>IFERROR(IF(B370="Лікар-педіатр","x",IF(B370="Лікар-терапевт",P372/S372*S370,IF(B370="Лікар загальної практики - сімейний лікар",P372/S372*S370,0))),0)</f>
        <v>0</v>
      </c>
      <c r="Q370" s="171">
        <f>IFERROR(IF(B370="Лікар-педіатр","x",IF(B370="Лікар-терапевт",Q372/S372*S370,IF(B370="Лікар загальної практики - сімейний лікар",Q372/S372*S370,0))),0)</f>
        <v>0</v>
      </c>
      <c r="R370" s="171">
        <f>IFERROR(IF(B370="Лікар-педіатр","x",IF(B370="Лікар-терапевт",R373*S370,IF(B370="Лікар загальної практики - сімейний лікар",R373*S370,0))),0)</f>
        <v>0</v>
      </c>
      <c r="S370" s="472"/>
      <c r="T370" s="769"/>
      <c r="U370" s="171">
        <f>IFERROR(IF(B370="Лікар-педіатр",U372/Z372*Z370,IF(B370="Лікар-терапевт","х",IF(B370="Лікар загальної практики - сімейний лікар",U372/Z372*Z370,0))),0)</f>
        <v>0</v>
      </c>
      <c r="V370" s="171">
        <f>IFERROR(IF(B370="Лікар-педіатр",V372/Z372*Z370,IF(B370="Лікар-терапевт","х",IF(B370="Лікар загальної практики - сімейний лікар",V372/Z372*Z370,0))),0)</f>
        <v>0</v>
      </c>
      <c r="W370" s="171">
        <f>IFERROR(IF(B370="Лікар-педіатр","x",IF(B370="Лікар-терапевт",W372/Z372*Z370,IF(B370="Лікар загальної практики - сімейний лікар",W372/Z372*Z370,0))),0)</f>
        <v>0</v>
      </c>
      <c r="X370" s="171">
        <f>IFERROR(IF(B370="Лікар-педіатр","x",IF(B370="Лікар-терапевт",X372/Z372*Z370,IF(B370="Лікар загальної практики - сімейний лікар",X372/Z372*Z370,0))),0)</f>
        <v>0</v>
      </c>
      <c r="Y370" s="171">
        <f>IFERROR(IF(B370="Лікар-педіатр","x",IF(B370="Лікар-терапевт",Y373*Z370,IF(B370="Лікар загальної практики - сімейний лікар",Y373*Z370,0))),0)</f>
        <v>0</v>
      </c>
      <c r="Z370" s="472"/>
      <c r="AA370" s="769"/>
      <c r="AB370" s="171">
        <f>IFERROR(IF(B370="Лікар-педіатр",AB372/AG372*AG370,IF(B370="Лікар-терапевт","х",IF(B370="Лікар загальної практики - сімейний лікар",AB372/AG372*AG370,0))),0)</f>
        <v>0</v>
      </c>
      <c r="AC370" s="171">
        <f>IFERROR(IF(B370="Лікар-педіатр",AC372/AG372*AG370,IF(B370="Лікар-терапевт","х",IF(B370="Лікар загальної практики - сімейний лікар",AC372/AG372*AG370,0))),0)</f>
        <v>0</v>
      </c>
      <c r="AD370" s="171">
        <f>IFERROR(IF(B370="Лікар-педіатр","x",IF(B370="Лікар-терапевт",AD372/AG372*AG370,IF(B370="Лікар загальної практики - сімейний лікар",AD372/AG372*AG370,0))),0)</f>
        <v>0</v>
      </c>
      <c r="AE370" s="171">
        <f>IFERROR(IF(B370="Лікар-педіатр","x",IF(B370="Лікар-терапевт",AE372/AG372*AG370,IF(B370="Лікар загальної практики - сімейний лікар",AE372/AG372*AG370,0))),0)</f>
        <v>0</v>
      </c>
      <c r="AF370" s="171">
        <f>IFERROR(IF(B370="Лікар-педіатр","x",IF(B370="Лікар-терапевт",AF373*AG370,IF(B370="Лікар загальної практики - сімейний лікар",AF373*AG370,0))),0)</f>
        <v>0</v>
      </c>
      <c r="AG370" s="472"/>
      <c r="AH370" s="772"/>
      <c r="AI370" s="461">
        <f>A370</f>
        <v>27</v>
      </c>
      <c r="AJ370" s="763">
        <f>B370</f>
        <v>0</v>
      </c>
      <c r="AK370" s="766">
        <f>C370</f>
        <v>0</v>
      </c>
      <c r="AL370" s="766">
        <f>D370</f>
        <v>0</v>
      </c>
      <c r="AM370" s="753" t="s">
        <v>566</v>
      </c>
      <c r="AN370" s="792">
        <f>SUM(AN375:AN381)</f>
        <v>0</v>
      </c>
      <c r="AO370" s="792">
        <f>SUM(AO375:AO381)</f>
        <v>0</v>
      </c>
      <c r="AP370" s="792">
        <f>SUM(AP375:AP381)</f>
        <v>0</v>
      </c>
      <c r="AQ370" s="792">
        <f>SUM(AQ375:AQ381)</f>
        <v>0</v>
      </c>
      <c r="AR370" s="795">
        <f>SUM(AN370:AQ374)</f>
        <v>0</v>
      </c>
    </row>
    <row r="371" spans="1:44" s="67" customFormat="1" ht="31.9" customHeight="1" x14ac:dyDescent="0.25">
      <c r="A371" s="172"/>
      <c r="B371" s="781"/>
      <c r="C371" s="784"/>
      <c r="D371" s="787"/>
      <c r="E371" s="790"/>
      <c r="F371" s="170" t="s">
        <v>432</v>
      </c>
      <c r="G371" s="171">
        <f>IFERROR(IF(B370="Лікар-педіатр",G373*L371,IF(B370="Лікар-терапевт","х",IF(B370="Лікар загальної практики - сімейний лікар",G373*L371,0))),0)</f>
        <v>0</v>
      </c>
      <c r="H371" s="171">
        <f>IFERROR(IF(B370="Лікар-педіатр",H373*L371,IF(B370="Лікар-терапевт","х",IF(B370="Лікар загальної практики - сімейний лікар",H373*L371,0))),0)</f>
        <v>0</v>
      </c>
      <c r="I371" s="171">
        <f>IFERROR(IF(B370="Лікар-педіатр","x",IF(B370="Лікар-терапевт",I373*L371,IF(B370="Лікар загальної практики - сімейний лікар",I373*L371,0))),0)</f>
        <v>0</v>
      </c>
      <c r="J371" s="171">
        <f>IFERROR(IF(B370="Лікар-педіатр","x",IF(B370="Лікар-терапевт",J373*L371,IF(B370="Лікар загальної практики - сімейний лікар",J373*L371,0))),0)</f>
        <v>0</v>
      </c>
      <c r="K371" s="171">
        <f>IFERROR(IF(B370="Лікар-педіатр","x",IF(B370="Лікар-терапевт",K373*L371,IF(B370="Лікар загальної практики - сімейний лікар",K373*L371,0))),0)</f>
        <v>0</v>
      </c>
      <c r="L371" s="472"/>
      <c r="M371" s="770"/>
      <c r="N371" s="171">
        <f>IFERROR(IF(B370="Лікар-педіатр",N373*S371,IF(B370="Лікар-терапевт","х",IF(B370="Лікар загальної практики - сімейний лікар",N373*S371,0))),0)</f>
        <v>0</v>
      </c>
      <c r="O371" s="171">
        <f>IFERROR(IF(B370="Лікар-педіатр",O373*S371,IF(B370="Лікар-терапевт","х",IF(B370="Лікар загальної практики - сімейний лікар",O373*S371,0))),0)</f>
        <v>0</v>
      </c>
      <c r="P371" s="171">
        <f>IFERROR(IF(B370="Лікар-педіатр","x",IF(B370="Лікар-терапевт",P373*S371,IF(B370="Лікар загальної практики - сімейний лікар",P373*S371,0))),0)</f>
        <v>0</v>
      </c>
      <c r="Q371" s="171">
        <f>IFERROR(IF(B370="Лікар-педіатр","x",IF(B370="Лікар-терапевт",Q373*S371,IF(B370="Лікар загальної практики - сімейний лікар",Q373*S371,0))),0)</f>
        <v>0</v>
      </c>
      <c r="R371" s="171">
        <f>IFERROR(IF(B370="Лікар-педіатр","x",IF(B370="Лікар-терапевт",R373*S371,IF(B370="Лікар загальної практики - сімейний лікар",R373*S371,0))),0)</f>
        <v>0</v>
      </c>
      <c r="S371" s="472"/>
      <c r="T371" s="770"/>
      <c r="U371" s="171">
        <f>IFERROR(IF(B370="Лікар-педіатр",U373*Z371,IF(B370="Лікар-терапевт","х",IF(B370="Лікар загальної практики - сімейний лікар",U373*Z371,0))),0)</f>
        <v>0</v>
      </c>
      <c r="V371" s="171">
        <f>IFERROR(IF(B370="Лікар-педіатр",V373*Z371,IF(B370="Лікар-терапевт","х",IF(B370="Лікар загальної практики - сімейний лікар",V373*Z371,0))),0)</f>
        <v>0</v>
      </c>
      <c r="W371" s="171">
        <f>IFERROR(IF(B370="Лікар-педіатр","x",IF(B370="Лікар-терапевт",W373*Z371,IF(B370="Лікар загальної практики - сімейний лікар",W373*Z371,0))),0)</f>
        <v>0</v>
      </c>
      <c r="X371" s="171">
        <f>IFERROR(IF(B370="Лікар-педіатр","x",IF(B370="Лікар-терапевт",X373*Z371,IF(B370="Лікар загальної практики - сімейний лікар",X373*Z371,0))),0)</f>
        <v>0</v>
      </c>
      <c r="Y371" s="171">
        <f>IFERROR(IF(B370="Лікар-педіатр","x",IF(B370="Лікар-терапевт",Y373*Z371,IF(B370="Лікар загальної практики - сімейний лікар",Y373*Z371,0))),0)</f>
        <v>0</v>
      </c>
      <c r="Z371" s="472"/>
      <c r="AA371" s="770"/>
      <c r="AB371" s="171">
        <f>IFERROR(IF(B370="Лікар-педіатр",AB373*AG371,IF(B370="Лікар-терапевт","х",IF(B370="Лікар загальної практики - сімейний лікар",AB373*AG371,0))),0)</f>
        <v>0</v>
      </c>
      <c r="AC371" s="171">
        <f>IFERROR(IF(B370="Лікар-педіатр",AC373*AG371,IF(B370="Лікар-терапевт","х",IF(B370="Лікар загальної практики - сімейний лікар",AC373*AG371,0))),0)</f>
        <v>0</v>
      </c>
      <c r="AD371" s="171">
        <f>IFERROR(IF(B370="Лікар-педіатр","x",IF(B370="Лікар-терапевт",AD373*AG371,IF(B370="Лікар загальної практики - сімейний лікар",AD373*AG371,0))),0)</f>
        <v>0</v>
      </c>
      <c r="AE371" s="171">
        <f>IFERROR(IF(B370="Лікар-педіатр","x",IF(B370="Лікар-терапевт",AE373*AG371,IF(B370="Лікар загальної практики - сімейний лікар",AE373*AG371,0))),0)</f>
        <v>0</v>
      </c>
      <c r="AF371" s="171">
        <f>IFERROR(IF(B370="Лікар-педіатр","x",IF(B370="Лікар-терапевт",AF373*AG371,IF(B370="Лікар загальної практики - сімейний лікар",AF373*AG371,0))),0)</f>
        <v>0</v>
      </c>
      <c r="AG371" s="472"/>
      <c r="AH371" s="773"/>
      <c r="AI371" s="173"/>
      <c r="AJ371" s="764"/>
      <c r="AK371" s="767"/>
      <c r="AL371" s="767"/>
      <c r="AM371" s="754"/>
      <c r="AN371" s="793"/>
      <c r="AO371" s="793"/>
      <c r="AP371" s="793"/>
      <c r="AQ371" s="793"/>
      <c r="AR371" s="796"/>
    </row>
    <row r="372" spans="1:44" s="67" customFormat="1" ht="31.9" customHeight="1" x14ac:dyDescent="0.25">
      <c r="A372" s="205"/>
      <c r="B372" s="781"/>
      <c r="C372" s="784"/>
      <c r="D372" s="787"/>
      <c r="E372" s="790"/>
      <c r="F372" s="170" t="s">
        <v>433</v>
      </c>
      <c r="G372" s="174">
        <f>IF(B370="Лікар загальної практики - сімейний лікар"," ",IF(B370="Лікар-педіатр"," ",IF(B370="Лікар-терапевт","х",0)))</f>
        <v>0</v>
      </c>
      <c r="H372" s="174">
        <f>IF(B370="Лікар загальної практики - сімейний лікар"," ",IF(B370="Лікар-педіатр"," ",IF(B370="Лікар-терапевт","х",0)))</f>
        <v>0</v>
      </c>
      <c r="I372" s="174">
        <f>IF(B370="Лікар загальної практики - сімейний лікар"," ",IF(B370="Лікар-педіатр","х",IF(B370="Лікар-терапевт"," ",0)))</f>
        <v>0</v>
      </c>
      <c r="J372" s="174">
        <f>IF(B370="Лікар загальної практики - сімейний лікар"," ",IF(B370="Лікар-педіатр","х",IF(B370="Лікар-терапевт"," ",0)))</f>
        <v>0</v>
      </c>
      <c r="K372" s="174">
        <f>IF(B370="Лікар загальної практики - сімейний лікар"," ",IF(B370="Лікар-педіатр","х",IF(B370="Лікар-терапевт"," ",0)))</f>
        <v>0</v>
      </c>
      <c r="L372" s="175">
        <f>SUM(G372:K372)</f>
        <v>0</v>
      </c>
      <c r="M372" s="770"/>
      <c r="N372" s="174">
        <f>IF(B370="Лікар загальної практики - сімейний лікар"," ",IF(B370="Лікар-педіатр"," ",IF(B370="Лікар-терапевт","х",0)))</f>
        <v>0</v>
      </c>
      <c r="O372" s="174">
        <f>IF(B370="Лікар загальної практики - сімейний лікар"," ",IF(B370="Лікар-педіатр"," ",IF(B370="Лікар-терапевт","х",0)))</f>
        <v>0</v>
      </c>
      <c r="P372" s="174">
        <f>IF(B370="Лікар загальної практики - сімейний лікар"," ",IF(B370="Лікар-педіатр","х",IF(B370="Лікар-терапевт"," ",0)))</f>
        <v>0</v>
      </c>
      <c r="Q372" s="174">
        <f>IF(B370="Лікар загальної практики - сімейний лікар"," ",IF(B370="Лікар-педіатр","х",IF(B370="Лікар-терапевт"," ",0)))</f>
        <v>0</v>
      </c>
      <c r="R372" s="174">
        <f>IF(B370="Лікар загальної практики - сімейний лікар"," ",IF(B370="Лікар-педіатр","х",IF(B370="Лікар-терапевт"," ",0)))</f>
        <v>0</v>
      </c>
      <c r="S372" s="175">
        <f>SUM(N372:R372)</f>
        <v>0</v>
      </c>
      <c r="T372" s="770"/>
      <c r="U372" s="174">
        <f>IF(B370="Лікар загальної практики - сімейний лікар"," ",IF(B370="Лікар-педіатр"," ",IF(B370="Лікар-терапевт","х",0)))</f>
        <v>0</v>
      </c>
      <c r="V372" s="174">
        <f>IF(B370="Лікар загальної практики - сімейний лікар"," ",IF(B370="Лікар-педіатр"," ",IF(B370="Лікар-терапевт","х",0)))</f>
        <v>0</v>
      </c>
      <c r="W372" s="174">
        <f>IF(B370="Лікар загальної практики - сімейний лікар"," ",IF(B370="Лікар-педіатр","х",IF(B370="Лікар-терапевт"," ",0)))</f>
        <v>0</v>
      </c>
      <c r="X372" s="174">
        <f>IF(B370="Лікар загальної практики - сімейний лікар"," ",IF(B370="Лікар-педіатр","х",IF(B370="Лікар-терапевт"," ",0)))</f>
        <v>0</v>
      </c>
      <c r="Y372" s="174">
        <f>IF(B370="Лікар загальної практики - сімейний лікар"," ",IF(B370="Лікар-педіатр","х",IF(B370="Лікар-терапевт"," ",0)))</f>
        <v>0</v>
      </c>
      <c r="Z372" s="175">
        <f>SUM(U372:Y372)</f>
        <v>0</v>
      </c>
      <c r="AA372" s="770"/>
      <c r="AB372" s="174">
        <f>IF(B370="Лікар загальної практики - сімейний лікар"," ",IF(B370="Лікар-педіатр"," ",IF(B370="Лікар-терапевт","х",0)))</f>
        <v>0</v>
      </c>
      <c r="AC372" s="174">
        <f>IF(B370="Лікар загальної практики - сімейний лікар"," ",IF(B370="Лікар-педіатр"," ",IF(B370="Лікар-терапевт","х",0)))</f>
        <v>0</v>
      </c>
      <c r="AD372" s="174">
        <f>IF(B370="Лікар загальної практики - сімейний лікар"," ",IF(B370="Лікар-педіатр","х",IF(B370="Лікар-терапевт"," ",0)))</f>
        <v>0</v>
      </c>
      <c r="AE372" s="174">
        <f>IF(B370="Лікар загальної практики - сімейний лікар"," ",IF(B370="Лікар-педіатр","х",IF(B370="Лікар-терапевт"," ",0)))</f>
        <v>0</v>
      </c>
      <c r="AF372" s="174">
        <f>IF(B370="Лікар загальної практики - сімейний лікар"," ",IF(B370="Лікар-педіатр","х",IF(B370="Лікар-терапевт"," ",0)))</f>
        <v>0</v>
      </c>
      <c r="AG372" s="175">
        <f>SUM(AB372:AF372)</f>
        <v>0</v>
      </c>
      <c r="AH372" s="773"/>
      <c r="AI372" s="176"/>
      <c r="AJ372" s="764"/>
      <c r="AK372" s="767"/>
      <c r="AL372" s="767"/>
      <c r="AM372" s="754"/>
      <c r="AN372" s="793"/>
      <c r="AO372" s="793"/>
      <c r="AP372" s="793"/>
      <c r="AQ372" s="793"/>
      <c r="AR372" s="796"/>
    </row>
    <row r="373" spans="1:44" s="210" customFormat="1" ht="23.45" customHeight="1" thickBot="1" x14ac:dyDescent="0.3">
      <c r="A373" s="172"/>
      <c r="B373" s="781"/>
      <c r="C373" s="784"/>
      <c r="D373" s="787"/>
      <c r="E373" s="790"/>
      <c r="F373" s="177" t="s">
        <v>160</v>
      </c>
      <c r="G373" s="178">
        <f>IFERROR(IF(B370="Лікар-педіатр",G372/L372,IF(B370="Лікар-терапевт","х",IF(B370="Лікар загальної практики - сімейний лікар",G372/L372,0))),0)</f>
        <v>0</v>
      </c>
      <c r="H373" s="178">
        <f>IFERROR(IF(B370="Лікар-педіатр",H372/L372,IF(B370="Лікар-терапевт","х",IF(B370="Лікар загальної практики - сімейний лікар",H372/L372,0))),0)</f>
        <v>0</v>
      </c>
      <c r="I373" s="178">
        <f>IFERROR(IF(B370="Лікар-педіатр","x",IF(B370="Лікар-терапевт",I372/L372,IF(B370="Лікар загальної практики - сімейний лікар",I372/L372,0))),0)</f>
        <v>0</v>
      </c>
      <c r="J373" s="178">
        <f>IFERROR(IF(B370="Лікар-педіатр","x",IF(B370="Лікар-терапевт",J372/L372,IF(B370="Лікар загальної практики - сімейний лікар",J372/L372,0))),0)</f>
        <v>0</v>
      </c>
      <c r="K373" s="178">
        <f>IFERROR(IF(B370="Лікар-педіатр","x",IF(B370="Лікар-терапевт",K372/L372,IF(B370="Лікар загальної практики - сімейний лікар",K372/L372,0))),0)</f>
        <v>0</v>
      </c>
      <c r="L373" s="178">
        <f>SUM(G373:K373)</f>
        <v>0</v>
      </c>
      <c r="M373" s="770"/>
      <c r="N373" s="178">
        <f>IFERROR(IF(B370="Лікар-педіатр",N372/S372,IF(B370="Лікар-терапевт","х",IF(B370="Лікар загальної практики - сімейний лікар",N372/S372,0))),0)</f>
        <v>0</v>
      </c>
      <c r="O373" s="178">
        <f>IFERROR(IF(B370="Лікар-педіатр",O372/S372,IF(B370="Лікар-терапевт","х",IF(B370="Лікар загальної практики - сімейний лікар",O372/S372,0))),0)</f>
        <v>0</v>
      </c>
      <c r="P373" s="178">
        <f>IFERROR(IF(B370="Лікар-педіатр","x",IF(B370="Лікар-терапевт",P372/S372,IF(B370="Лікар загальної практики - сімейний лікар",P372/S372,0))),0)</f>
        <v>0</v>
      </c>
      <c r="Q373" s="178">
        <f>IFERROR(IF(B370="Лікар-педіатр","x",IF(B370="Лікар-терапевт",Q372/S372,IF(B370="Лікар загальної практики - сімейний лікар",Q372/S372,0))),0)</f>
        <v>0</v>
      </c>
      <c r="R373" s="178">
        <f>IFERROR(IF(B370="Лікар-педіатр","x",IF(B370="Лікар-терапевт",R372/S372,IF(B370="Лікар загальної практики - сімейний лікар",R372/S372,0))),0)</f>
        <v>0</v>
      </c>
      <c r="S373" s="178">
        <f>SUM(N373:R373)</f>
        <v>0</v>
      </c>
      <c r="T373" s="770"/>
      <c r="U373" s="178">
        <f>IFERROR(IF(B370="Лікар-педіатр",U372/Z372,IF(B370="Лікар-терапевт","х",IF(B370="Лікар загальної практики - сімейний лікар",U372/Z372,0))),0)</f>
        <v>0</v>
      </c>
      <c r="V373" s="178">
        <f>IFERROR(IF(B370="Лікар-педіатр",V372/Z372,IF(B370="Лікар-терапевт","х",IF(B370="Лікар загальної практики - сімейний лікар",V372/Z372,0))),0)</f>
        <v>0</v>
      </c>
      <c r="W373" s="178">
        <f>IFERROR(IF(B370="Лікар-педіатр","x",IF(B370="Лікар-терапевт",W372/Z372,IF(B370="Лікар загальної практики - сімейний лікар",W372/Z372,0))),0)</f>
        <v>0</v>
      </c>
      <c r="X373" s="178">
        <f>IFERROR(IF(B370="Лікар-педіатр","x",IF(B370="Лікар-терапевт",X372/Z372,IF(B370="Лікар загальної практики - сімейний лікар",X372/Z372,0))),0)</f>
        <v>0</v>
      </c>
      <c r="Y373" s="178">
        <f>IFERROR(IF(B370="Лікар-педіатр","x",IF(B370="Лікар-терапевт",Y372/Z372,IF(B370="Лікар загальної практики - сімейний лікар",Y372/Z372,0))),0)</f>
        <v>0</v>
      </c>
      <c r="Z373" s="178">
        <f>SUM(U373:Y373)</f>
        <v>0</v>
      </c>
      <c r="AA373" s="770"/>
      <c r="AB373" s="178">
        <f>IFERROR(IF(B370="Лікар-педіатр",AB372/AG372,IF(B370="Лікар-терапевт","х",IF(B370="Лікар загальної практики - сімейний лікар",AB372/AG372,0))),0)</f>
        <v>0</v>
      </c>
      <c r="AC373" s="178">
        <f>IFERROR(IF(B370="Лікар-педіатр",AC372/AG372,IF(B370="Лікар-терапевт","х",IF(B370="Лікар загальної практики - сімейний лікар",AC372/AG372,0))),0)</f>
        <v>0</v>
      </c>
      <c r="AD373" s="178">
        <f>IFERROR(IF(B370="Лікар-педіатр","x",IF(B370="Лікар-терапевт",AD372/AG372,IF(B370="Лікар загальної практики - сімейний лікар",AD372/AG372,0))),0)</f>
        <v>0</v>
      </c>
      <c r="AE373" s="178">
        <f>IFERROR(IF(B370="Лікар-педіатр","x",IF(B370="Лікар-терапевт",AE372/AG372,IF(B370="Лікар загальної практики - сімейний лікар",AE372/AG372,0))),0)</f>
        <v>0</v>
      </c>
      <c r="AF373" s="178">
        <f>IFERROR(IF(B370="Лікар-педіатр","x",IF(B370="Лікар-терапевт",AF372/AG372,IF(B370="Лікар загальної практики - сімейний лікар",AF372/AG372,0))),0)</f>
        <v>0</v>
      </c>
      <c r="AG373" s="178">
        <f>SUM(AB373:AF373)</f>
        <v>0</v>
      </c>
      <c r="AH373" s="773"/>
      <c r="AI373" s="176"/>
      <c r="AJ373" s="764"/>
      <c r="AK373" s="767"/>
      <c r="AL373" s="767"/>
      <c r="AM373" s="754"/>
      <c r="AN373" s="793"/>
      <c r="AO373" s="793"/>
      <c r="AP373" s="793"/>
      <c r="AQ373" s="793"/>
      <c r="AR373" s="796"/>
    </row>
    <row r="374" spans="1:44" s="166" customFormat="1" ht="24.6" customHeight="1" thickBot="1" x14ac:dyDescent="0.35">
      <c r="A374" s="172"/>
      <c r="B374" s="781"/>
      <c r="C374" s="784"/>
      <c r="D374" s="787"/>
      <c r="E374" s="790"/>
      <c r="F374" s="179" t="s">
        <v>434</v>
      </c>
      <c r="G374" s="180">
        <f>IF(B370="Лікар загальної практики - сімейний лікар",AVERAGE(G370:G372),IF(B370="Лікар-педіатр",AVERAGE(G370:G372),IF(B370="Лікар-терапевт","х",0)))</f>
        <v>0</v>
      </c>
      <c r="H374" s="180">
        <f>IF(B370="Лікар загальної практики - сімейний лікар",AVERAGE(H370:H372),IF(B370="Лікар-педіатр",AVERAGE(H370:H372),IF(B370="Лікар-терапевт","х",0)))</f>
        <v>0</v>
      </c>
      <c r="I374" s="180">
        <f>IF(B370="Лікар загальної практики - сімейний лікар",AVERAGE(I370:I372),IF(B370="Лікар-педіатр","x",IF(B370="Лікар-терапевт",AVERAGE(I370:I372),0)))</f>
        <v>0</v>
      </c>
      <c r="J374" s="180">
        <f>IF(B370="Лікар загальної практики - сімейний лікар",AVERAGE(J370:J372),IF(B370="Лікар-педіатр","x",IF(B370="Лікар-терапевт",AVERAGE(J370:J372),0)))</f>
        <v>0</v>
      </c>
      <c r="K374" s="180">
        <f>IF(B370="Лікар загальної практики - сімейний лікар",AVERAGE(K370:K372),IF(B370="Лікар-педіатр","x",IF(B370="Лікар-терапевт",AVERAGE(K370:K372),0)))</f>
        <v>0</v>
      </c>
      <c r="L374" s="181">
        <f>SUM(G374:K374)</f>
        <v>0</v>
      </c>
      <c r="M374" s="770"/>
      <c r="N374" s="543">
        <f>IF(B370="Лікар загальної практики - сімейний лікар",AVERAGE(N370:N372),IF(B370="Лікар-педіатр",AVERAGE(N370:N372),IF(B370="Лікар-терапевт","х",0)))</f>
        <v>0</v>
      </c>
      <c r="O374" s="180">
        <f>IF(B370="Лікар загальної практики - сімейний лікар",AVERAGE(O370:O372),IF(B370="Лікар-педіатр",AVERAGE(O370:O372),IF(B370="Лікар-терапевт","х",0)))</f>
        <v>0</v>
      </c>
      <c r="P374" s="180">
        <f>IF(B370="Лікар загальної практики - сімейний лікар",AVERAGE(P370:P372),IF(B370="Лікар-педіатр","x",IF(B370="Лікар-терапевт",AVERAGE(P370:P372),0)))</f>
        <v>0</v>
      </c>
      <c r="Q374" s="180">
        <f>IF(B370="Лікар загальної практики - сімейний лікар",AVERAGE(Q370:Q372),IF(B370="Лікар-педіатр","x",IF(B370="Лікар-терапевт",AVERAGE(Q370:Q372),0)))</f>
        <v>0</v>
      </c>
      <c r="R374" s="180">
        <f>IF(B370="Лікар загальної практики - сімейний лікар",AVERAGE(R370:R372),IF(B370="Лікар-педіатр","x",IF(B370="Лікар-терапевт",AVERAGE(R370:R372),0)))</f>
        <v>0</v>
      </c>
      <c r="S374" s="181">
        <f>SUM(N374:R374)</f>
        <v>0</v>
      </c>
      <c r="T374" s="770"/>
      <c r="U374" s="543">
        <f>IF(B370="Лікар загальної практики - сімейний лікар",AVERAGE(U370:U372),IF(B370="Лікар-педіатр",AVERAGE(U370:U372),IF(B370="Лікар-терапевт","х",0)))</f>
        <v>0</v>
      </c>
      <c r="V374" s="180">
        <f>IF(B370="Лікар загальної практики - сімейний лікар",AVERAGE(V370:V372),IF(B370="Лікар-педіатр",AVERAGE(V370:V372),IF(B370="Лікар-терапевт","х",0)))</f>
        <v>0</v>
      </c>
      <c r="W374" s="180">
        <f>IF(B370="Лікар загальної практики - сімейний лікар",AVERAGE(W370:W372),IF(B370="Лікар-педіатр","x",IF(B370="Лікар-терапевт",AVERAGE(W370:W372),0)))</f>
        <v>0</v>
      </c>
      <c r="X374" s="180">
        <f>IF(B370="Лікар загальної практики - сімейний лікар",AVERAGE(X370:X372),IF(B370="Лікар-педіатр","x",IF(B370="Лікар-терапевт",AVERAGE(X370:X372),0)))</f>
        <v>0</v>
      </c>
      <c r="Y374" s="180">
        <f>IF(B370="Лікар загальної практики - сімейний лікар",AVERAGE(Y370:Y372),IF(B370="Лікар-педіатр","x",IF(B370="Лікар-терапевт",AVERAGE(Y370:Y372),0)))</f>
        <v>0</v>
      </c>
      <c r="Z374" s="181">
        <f>SUM(U374:Y374)</f>
        <v>0</v>
      </c>
      <c r="AA374" s="770"/>
      <c r="AB374" s="543">
        <f>IF(B370="Лікар загальної практики - сімейний лікар",AVERAGE(AB370:AB372),IF(B370="Лікар-педіатр",AVERAGE(AB370:AB372),IF(B370="Лікар-терапевт","х",0)))</f>
        <v>0</v>
      </c>
      <c r="AC374" s="180">
        <f>IF(B370="Лікар загальної практики - сімейний лікар",AVERAGE(AC370:AC372),IF(B370="Лікар-педіатр",AVERAGE(AC370:AC372),IF(B370="Лікар-терапевт","х",0)))</f>
        <v>0</v>
      </c>
      <c r="AD374" s="180">
        <f>IF(B370="Лікар загальної практики - сімейний лікар",AVERAGE(AD370:AD372),IF(B370="Лікар-педіатр","x",IF(B370="Лікар-терапевт",AVERAGE(AD370:AD372),0)))</f>
        <v>0</v>
      </c>
      <c r="AE374" s="180">
        <f>IF(B370="Лікар загальної практики - сімейний лікар",AVERAGE(AE370:AE372),IF(B370="Лікар-педіатр","x",IF(B370="Лікар-терапевт",AVERAGE(AE370:AE372),0)))</f>
        <v>0</v>
      </c>
      <c r="AF374" s="180">
        <f>IF(B370="Лікар загальної практики - сімейний лікар",AVERAGE(AF370:AF372),IF(B370="Лікар-педіатр","x",IF(B370="Лікар-терапевт",AVERAGE(AF370:AF372),0)))</f>
        <v>0</v>
      </c>
      <c r="AG374" s="181">
        <f>SUM(AB374:AF374)</f>
        <v>0</v>
      </c>
      <c r="AH374" s="773"/>
      <c r="AI374" s="176"/>
      <c r="AJ374" s="764"/>
      <c r="AK374" s="767"/>
      <c r="AL374" s="767"/>
      <c r="AM374" s="755"/>
      <c r="AN374" s="794"/>
      <c r="AO374" s="794"/>
      <c r="AP374" s="794"/>
      <c r="AQ374" s="794"/>
      <c r="AR374" s="797"/>
    </row>
    <row r="375" spans="1:44" s="67" customFormat="1" ht="28.15" customHeight="1" x14ac:dyDescent="0.25">
      <c r="A375" s="172"/>
      <c r="B375" s="781"/>
      <c r="C375" s="784"/>
      <c r="D375" s="787"/>
      <c r="E375" s="790"/>
      <c r="F375" s="182" t="str">
        <f>IF(B370="Лікар-педіатр",Законод!$C$18,IF(B370="Лікар загальної практики - сімейний лікар",Законод!$C$22,IF(B370="Лікар-терапевт",Законод!$C$26,"х")))</f>
        <v>х</v>
      </c>
      <c r="G375" s="183">
        <f>IF(B370="Лікар загальної практики - сімейний лікар",IF(L374&lt;=Законод!$C$23,G374,Законод!$C$23*'01_Доходи'!G373),IF(B370="Лікар-педіатр",IF(L374&lt;=Законод!$C$19,G374,Законод!$C$19*'01_Доходи'!G373),IF(B370="Лікар-терапевт","x",0)))</f>
        <v>0</v>
      </c>
      <c r="H375" s="183">
        <f>IF(B370="Лікар загальної практики - сімейний лікар",IF(L374&lt;=Законод!$C$23,H374,Законод!$C$23*'01_Доходи'!H373),IF(B370="Лікар-педіатр",IF(L374&lt;=Законод!$C$19,H374,Законод!$C$19*'01_Доходи'!H373),IF(B370="Лікар-терапевт","x",0)))</f>
        <v>0</v>
      </c>
      <c r="I375" s="183">
        <f>IF(B370="Лікар загальної практики - сімейний лікар",IF(L374&lt;=Законод!$C$23,I374,Законод!$C$23*'01_Доходи'!I373),IF(B370="Лікар-педіатр",IF(L374&lt;=Законод!$C$27,I374,Законод!$C$27*'01_Доходи'!I373),IF(B370="Лікар-терапевт","x",0)))</f>
        <v>0</v>
      </c>
      <c r="J375" s="183">
        <f>IF(B370="Лікар загальної практики - сімейний лікар",IF(L374&lt;=Законод!$C$23,J374,Законод!$C$23*'01_Доходи'!J373),IF(B370="Лікар-педіатр",IF(L374&lt;=Законод!$C$27,J374,Законод!$C$27*'01_Доходи'!J373),IF(B370="Лікар-терапевт","x",0)))</f>
        <v>0</v>
      </c>
      <c r="K375" s="183">
        <f>IF(B370="Лікар загальної практики - сімейний лікар",IF(L374&lt;=Законод!$C$23,K374,Законод!$C$23*'01_Доходи'!K373),IF(B370="Лікар-педіатр",IF(L374&lt;=Законод!$C$27,K374,Законод!$C$27*'01_Доходи'!K373),IF(B370="Лікар-терапевт","x",0)))</f>
        <v>0</v>
      </c>
      <c r="L375" s="184">
        <f>SUM(G375:K375)</f>
        <v>0</v>
      </c>
      <c r="M375" s="770"/>
      <c r="N375" s="183">
        <f>IF(B370="Лікар загальної практики - сімейний лікар",IF(L374&lt;=Законод!$C$23,N374,Законод!$C$23*'01_Доходи'!N373),IF(B370="Лікар-педіатр",IF(L374&lt;=Законод!$C$19,N374,Законод!$C$19*'01_Доходи'!N373),IF(B370="Лікар-терапевт","x",0)))</f>
        <v>0</v>
      </c>
      <c r="O375" s="183">
        <f>IF(B370="Лікар загальної практики - сімейний лікар",IF(L374&lt;=Законод!$C$23,O374,Законод!$C$23*'01_Доходи'!O373),IF(B370="Лікар-педіатр",IF(L374&lt;=Законод!$C$19,O374,Законод!$C$19*'01_Доходи'!O373),IF(B370="Лікар-терапевт","x",0)))</f>
        <v>0</v>
      </c>
      <c r="P375" s="183">
        <f>IF(B370="Лікар загальної практики - сімейний лікар",IF(L374&lt;=Законод!$C$23,P374,Законод!$C$23*'01_Доходи'!P373),IF(B370="Лікар-педіатр",IF(L374&lt;=Законод!$C$27,P374,Законод!$C$27*'01_Доходи'!P373),IF(B370="Лікар-терапевт","x",0)))</f>
        <v>0</v>
      </c>
      <c r="Q375" s="183">
        <f>IF(B370="Лікар загальної практики - сімейний лікар",IF(L374&lt;=Законод!$C$23,Q374,Законод!$C$23*'01_Доходи'!Q373),IF(B370="Лікар-педіатр",IF(L374&lt;=Законод!$C$27,Q374,Законод!$C$27*'01_Доходи'!Q373),IF(B370="Лікар-терапевт","x",0)))</f>
        <v>0</v>
      </c>
      <c r="R375" s="183">
        <f>IF(B370="Лікар загальної практики - сімейний лікар",IF(L374&lt;=Законод!$C$23,R374,Законод!$C$23*'01_Доходи'!R373),IF(B370="Лікар-педіатр",IF(L374&lt;=Законод!$C$27,R374,Законод!$C$27*'01_Доходи'!R373),IF(B370="Лікар-терапевт","x",0)))</f>
        <v>0</v>
      </c>
      <c r="S375" s="184">
        <f>SUM(N375:R375)</f>
        <v>0</v>
      </c>
      <c r="T375" s="770"/>
      <c r="U375" s="183">
        <f>IF(B370="Лікар загальної практики - сімейний лікар",IF(L374&lt;=Законод!$C$23,U374,Законод!$C$23*'01_Доходи'!U373),IF(B370="Лікар-педіатр",IF(L374&lt;=Законод!$C$19,U374,Законод!$C$19*'01_Доходи'!U373),IF(B370="Лікар-терапевт","x",0)))</f>
        <v>0</v>
      </c>
      <c r="V375" s="183">
        <f>IF(B370="Лікар загальної практики - сімейний лікар",IF(L374&lt;=Законод!$C$23,V374,Законод!$C$23*'01_Доходи'!V373),IF(B370="Лікар-педіатр",IF(L374&lt;=Законод!$C$19,V374,Законод!$C$19*'01_Доходи'!V373),IF(B370="Лікар-терапевт","x",0)))</f>
        <v>0</v>
      </c>
      <c r="W375" s="183">
        <f>IF(B370="Лікар загальної практики - сімейний лікар",IF(L374&lt;=Законод!$C$23,W374,Законод!$C$23*'01_Доходи'!W373),IF(B370="Лікар-педіатр",IF(L374&lt;=Законод!$C$27,W374,Законод!$C$27*'01_Доходи'!W373),IF(B370="Лікар-терапевт","x",0)))</f>
        <v>0</v>
      </c>
      <c r="X375" s="183">
        <f>IF(B370="Лікар загальної практики - сімейний лікар",IF(L374&lt;=Законод!$C$23,X374,Законод!$C$23*'01_Доходи'!X373),IF(B370="Лікар-педіатр",IF(L374&lt;=Законод!$C$27,X374,Законод!$C$27*'01_Доходи'!X373),IF(B370="Лікар-терапевт","x",0)))</f>
        <v>0</v>
      </c>
      <c r="Y375" s="183">
        <f>IF(B370="Лікар загальної практики - сімейний лікар",IF(L374&lt;=Законод!$C$23,Y374,Законод!$C$23*'01_Доходи'!H373),IF(Y370="Лікар-педіатр",IF(L374&lt;=Законод!$C$27,Y374,Законод!$C$27*'01_Доходи'!Y373),IF(B370="Лікар-терапевт","x",0)))</f>
        <v>0</v>
      </c>
      <c r="Z375" s="184">
        <f>SUM(U375:Y375)</f>
        <v>0</v>
      </c>
      <c r="AA375" s="770"/>
      <c r="AB375" s="183">
        <f>IF(B370="Лікар загальної практики - сімейний лікар",IF(L374&lt;=Законод!$C$23,AB374,Законод!$C$23*'01_Доходи'!AB373),IF(B370="Лікар-педіатр",IF(L374&lt;=Законод!$C$19,AB374,Законод!$C$19*'01_Доходи'!AB373),IF(B370="Лікар-терапевт","x",0)))</f>
        <v>0</v>
      </c>
      <c r="AC375" s="183">
        <f>IF(B370="Лікар загальної практики - сімейний лікар",IF(L374&lt;=Законод!$C$23,AC374,Законод!$C$23*'01_Доходи'!AC373),IF(B370="Лікар-педіатр",IF(L374&lt;=Законод!$C$19,AC374,Законод!$C$19*'01_Доходи'!AC373),IF(B370="Лікар-терапевт","x",0)))</f>
        <v>0</v>
      </c>
      <c r="AD375" s="183">
        <f>IF(B370="Лікар загальної практики - сімейний лікар",IF(L374&lt;=Законод!$C$23,AD374,Законод!$C$23*'01_Доходи'!AD373),IF(B370="Лікар-педіатр",IF(L374&lt;=Законод!$C$27,AD374,Законод!$C$27*'01_Доходи'!AD373),IF(B370="Лікар-терапевт","x",0)))</f>
        <v>0</v>
      </c>
      <c r="AE375" s="183">
        <f>IF(B370="Лікар загальної практики - сімейний лікар",IF(L374&lt;=Законод!$C$23,AE374,Законод!$C$23*'01_Доходи'!AE373),IF(B370="Лікар-педіатр",IF(L374&lt;=Законод!$C$27,AE374,Законод!$C$27*'01_Доходи'!AE373),IF(B370="Лікар-терапевт","x",0)))</f>
        <v>0</v>
      </c>
      <c r="AF375" s="183">
        <f>IF(B370="Лікар загальної практики - сімейний лікар",IF(L374&lt;=Законод!$C$23,AF374,Законод!$C$23*'01_Доходи'!AF373),IF(B370="Лікар-педіатр",IF(L374&lt;=Законод!$C$27,AF374,Законод!$C$27*'01_Доходи'!AF373),IF(B370="Лікар-терапевт","x",0)))</f>
        <v>0</v>
      </c>
      <c r="AG375" s="184">
        <f>SUM(AB375:AF375)</f>
        <v>0</v>
      </c>
      <c r="AH375" s="773"/>
      <c r="AI375" s="176"/>
      <c r="AJ375" s="764"/>
      <c r="AK375" s="767"/>
      <c r="AL375" s="767"/>
      <c r="AM375" s="268" t="s">
        <v>175</v>
      </c>
      <c r="AN375" s="544">
        <f>IF(B370="Лікар загальної практики - сімейний лікар",G375*Законод!$J$10+'01_Доходи'!H375*Законод!$K$10+'01_Доходи'!I375*Законод!$L$10+'01_Доходи'!J375*Законод!$M$10+'01_Доходи'!K375*Законод!$N$10,IF(B370="Лікар-педіатр",G375*Законод!$J$10+'01_Доходи'!H375*Законод!$K$10,IF(B370="Лікар-терапевт",'01_Доходи'!I375*Законод!$L$10+'01_Доходи'!J375*Законод!$M$10+'01_Доходи'!K375*Законод!$N$10,0)))</f>
        <v>0</v>
      </c>
      <c r="AO375" s="544">
        <f>IF(B370="Лікар загальної практики - сімейний лікар",N375*Законод!$J$11+'01_Доходи'!O375*Законод!$K$11+'01_Доходи'!P375*Законод!$L$11+'01_Доходи'!Q375*Законод!$M$11+'01_Доходи'!R375*Законод!$N$11,IF(B370="Лікар-педіатр",N375*Законод!$J$11+'01_Доходи'!O375*Законод!$K$11,IF(B370="Лікар-терапевт",'01_Доходи'!P375*Законод!$L$11+'01_Доходи'!Q375*Законод!$M$11+'01_Доходи'!R375*Законод!$N$11,0)))</f>
        <v>0</v>
      </c>
      <c r="AP375" s="544">
        <f>IF(B370="Лікар загальної практики - сімейний лікар",U375*Законод!$J$12+'01_Доходи'!V375*Законод!$K$12+'01_Доходи'!W375*Законод!$L$12+'01_Доходи'!X375*Законод!$M$12+'01_Доходи'!Y375*Законод!$N$12,IF(B370="Лікар-педіатр",U375*Законод!$J$12+'01_Доходи'!V375*Законод!$K$12,IF(B370="Лікар-терапевт",'01_Доходи'!W375*Законод!$L$12+'01_Доходи'!X375*Законод!$M$12+'01_Доходи'!Y375*Законод!$N$12,0)))</f>
        <v>0</v>
      </c>
      <c r="AQ375" s="544">
        <f>IF(B370="Лікар загальної практики - сімейний лікар",AB375*Законод!$J$13+'01_Доходи'!AC375*Законод!$K$13+'01_Доходи'!AD375*Законод!$L$13+'01_Доходи'!AE375*Законод!$M$13+'01_Доходи'!AF375*Законод!$N$13,IF(B370="Лікар-педіатр",AB375*Законод!$J$13+'01_Доходи'!AC375*Законод!$K$13,IF(B370="Лікар-терапевт",'01_Доходи'!AD375*Законод!$L$13+'01_Доходи'!AE375*Законод!$M$13+'01_Доходи'!AF375*Законод!$N$13,0)))</f>
        <v>0</v>
      </c>
      <c r="AR375" s="185">
        <f>SUM(AN375:AQ375)</f>
        <v>0</v>
      </c>
    </row>
    <row r="376" spans="1:44" s="103" customFormat="1" ht="31.15" customHeight="1" x14ac:dyDescent="0.25">
      <c r="A376" s="172"/>
      <c r="B376" s="781"/>
      <c r="C376" s="784"/>
      <c r="D376" s="787"/>
      <c r="E376" s="790"/>
      <c r="F376" s="186" t="str">
        <f>IF(B370="Лікар-педіатр",Законод!$E$18,IF(B370="Лікар загальної практики - сімейний лікар",Законод!$E$22,IF(B370="Лікар-терапевт",Законод!$E$26,"х")))</f>
        <v>х</v>
      </c>
      <c r="G376" s="750" t="s">
        <v>157</v>
      </c>
      <c r="H376" s="751"/>
      <c r="I376" s="751"/>
      <c r="J376" s="751"/>
      <c r="K376" s="752"/>
      <c r="L376" s="171">
        <f>IF(B370="Лікар загальної практики - сімейний лікар",IF(L374&lt;Законод!$C$23,0,(IF(AND(L374&gt;=Законод!$E$23,L374&lt;=Законод!$E$24),L374-Законод!$C$23,IF('01_Доходи'!L374&gt;=Законод!$F$23,Законод!$E$25,0)))),IF(B370="Лікар-педіатр",IF(L374&lt;Законод!$C$19,0,(IF(AND(L374&gt;=Законод!$E$19,L374&lt;=Законод!$E$20),L374-Законод!$C$19,IF('01_Доходи'!L374&gt;=Законод!$F$19,Законод!$E$21,0)))),IF(B370="Лікар-терапевт",IF(L374&lt;Законод!$C$27,0,(IF(AND(L374&gt;=Законод!$E$27,L374&lt;=Законод!$E$28),L374-Законод!$C$27,IF('01_Доходи'!L374&gt;=Законод!$F$27,Законод!$E$29,0)))),0)))</f>
        <v>0</v>
      </c>
      <c r="M376" s="770"/>
      <c r="N376" s="750" t="s">
        <v>157</v>
      </c>
      <c r="O376" s="751"/>
      <c r="P376" s="751"/>
      <c r="Q376" s="751"/>
      <c r="R376" s="752"/>
      <c r="S376" s="171">
        <f>IF(B370="Лікар загальної практики - сімейний лікар",IF(S374&lt;Законод!$C$23,0,(IF(AND(S374&gt;=Законод!$E$23,S374&lt;=Законод!$E$24),S374-Законод!$C$23,IF('01_Доходи'!S374&gt;=Законод!$F$23,Законод!$E$25,0)))),IF(B370="Лікар-педіатр",IF(S374&lt;Законод!$C$19,0,(IF(AND(S374&gt;=Законод!$E$19,S374&lt;=Законод!$E$20),S374-Законод!$C$19,IF('01_Доходи'!S374&gt;=Законод!$F$19,Законод!$E$21,0)))),IF(B370="Лікар-терапевт",IF(S374&lt;Законод!$C$27,0,(IF(AND(S374&gt;=Законод!$E$27,S374&lt;=Законод!$E$28),S374-Законод!$C$27,IF('01_Доходи'!S374&gt;=Законод!$F$27,Законод!$E$29,0)))),0)))</f>
        <v>0</v>
      </c>
      <c r="T376" s="770"/>
      <c r="U376" s="750" t="s">
        <v>157</v>
      </c>
      <c r="V376" s="751"/>
      <c r="W376" s="751"/>
      <c r="X376" s="751"/>
      <c r="Y376" s="752"/>
      <c r="Z376" s="171">
        <f>IF(B370="Лікар загальної практики - сімейний лікар",IF(Z374&lt;Законод!$C$23,0,(IF(AND(Z374&gt;=Законод!$E$23,Z374&lt;=Законод!$E$24),Z374-Законод!$C$23,IF('01_Доходи'!Z374&gt;=Законод!$F$23,Законод!$E$25,0)))),IF(B370="Лікар-педіатр",IF(Z374&lt;Законод!$C$19,0,(IF(AND(Z374&gt;=Законод!$E$19,Z374&lt;=Законод!$E$20),Z374-Законод!$C$19,IF('01_Доходи'!Z374&gt;=Законод!$F$19,Законод!$E$21,0)))),IF(B370="Лікар-терапевт",IF(Z374&lt;Законод!$C$27,0,(IF(AND(Z374&gt;=Законод!$E$27,Z374&lt;=Законод!$E$28),Z374-Законод!$C$27,IF('01_Доходи'!Z374&gt;=Законод!$F$27,Законод!$E$29,0)))),0)))</f>
        <v>0</v>
      </c>
      <c r="AA376" s="770"/>
      <c r="AB376" s="750" t="s">
        <v>157</v>
      </c>
      <c r="AC376" s="751"/>
      <c r="AD376" s="751"/>
      <c r="AE376" s="751"/>
      <c r="AF376" s="752"/>
      <c r="AG376" s="171">
        <f>IF(B370="Лікар загальної практики - сімейний лікар",IF(S374&lt;Законод!$C$23,0,(IF(AND(AG374&gt;=Законод!$E$23,AG374&lt;=Законод!$E$24),AG374-Законод!$C$23,IF('01_Доходи'!AG374&gt;=Законод!$F$23,Законод!$E$25,0)))),IF(B370="Лікар-педіатр",IF(AG374&lt;Законод!$C$19,0,(IF(AND(AG374&gt;=Законод!$E$19,AG374&lt;=Законод!$E$20),AG374-Законод!$C$19,IF('01_Доходи'!AG374&gt;=Законод!$F$19,Законод!$E$21,0)))),IF(B370="Лікар-терапевт",IF(AG374&lt;Законод!$C$27,0,(IF(AND(AG374&gt;=Законод!$E$27,AG374&lt;=Законод!$E$28),AG374-Законод!$C$27,IF('01_Доходи'!AG374&gt;=Законод!$F$27,Законод!$E$29,0)))),0)))</f>
        <v>0</v>
      </c>
      <c r="AH376" s="773"/>
      <c r="AI376" s="176"/>
      <c r="AJ376" s="764"/>
      <c r="AK376" s="767"/>
      <c r="AL376" s="767"/>
      <c r="AM376" s="798" t="s">
        <v>176</v>
      </c>
      <c r="AN376" s="544">
        <f>IF(B370="Лікар загальної практики - сімейний лікар",L376*Законод!$E$30,IF(B370="Лікар-педіатр",L376*Законод!$E$30,IF(B370="Лікар-терапевт",L376*Законод!$E$30,0)))</f>
        <v>0</v>
      </c>
      <c r="AO376" s="544">
        <f>IF(B370="Лікар загальної практики - сімейний лікар",S376*Законод!$E$47,IF(B370="Лікар-педіатр",S376*Законод!$E$47,IF(B370="Лікар-терапевт",S376*Законод!$E$47,0)))</f>
        <v>0</v>
      </c>
      <c r="AP376" s="544">
        <f>IF(B370="Лікар загальної практики - сімейний лікар",Z376*Законод!$E$64,IF(B370="Лікар-педіатр",Z376*Законод!$E$64,IF(B370="Лікар-терапевт",Z376*Законод!$E$64,0)))</f>
        <v>0</v>
      </c>
      <c r="AQ376" s="544">
        <f>IF(B370="Лікар загальної практики - сімейний лікар",AG376*Законод!$E$81,IF(B370="Лікар-педіатр",AG376*Законод!$E$81,IF(B370="Лікар-терапевт",AG376*Законод!$E$81,0)))</f>
        <v>0</v>
      </c>
      <c r="AR376" s="185">
        <f>SUM(AN376:AQ376)</f>
        <v>0</v>
      </c>
    </row>
    <row r="377" spans="1:44" s="67" customFormat="1" ht="31.9" customHeight="1" x14ac:dyDescent="0.25">
      <c r="A377" s="172"/>
      <c r="B377" s="781"/>
      <c r="C377" s="784"/>
      <c r="D377" s="787"/>
      <c r="E377" s="790"/>
      <c r="F377" s="186" t="str">
        <f>IF(B370="Лікар-педіатр",Законод!$F$18,IF(B370="Лікар загальної практики - сімейний лікар",Законод!$F$22,IF(B370="Лікар-терапевт",Законод!$F$26,"х")))</f>
        <v>х</v>
      </c>
      <c r="G377" s="750" t="s">
        <v>157</v>
      </c>
      <c r="H377" s="751"/>
      <c r="I377" s="751"/>
      <c r="J377" s="751"/>
      <c r="K377" s="752"/>
      <c r="L377" s="171">
        <f>IF(B370="Лікар загальної практики - сімейний лікар",IF(L374&lt;Законод!$C$23,0,(IF(AND(L374&gt;=Законод!$F$23,L374&lt;=Законод!$F$24),L374-Законод!$E$24,IF('01_Доходи'!L374&gt;=Законод!$G$23,Законод!$F$25,0)))),IF(B370="Лікар-педіатр",IF(L374&lt;Законод!$C$19,0,(IF(AND(L374&gt;=Законод!$F$19,L374&lt;=Законод!$F$20),L374-Законод!$E$20,IF('01_Доходи'!L374&gt;=Законод!$G$19,Законод!$F$21,0)))),IF(B370="Лікар-терапевт",IF(L374&lt;Законод!$C$27,0,(IF(AND(L374&gt;=Законод!$F$27,L374&lt;=Законод!$F$28),L374-Законод!$E$28,IF('01_Доходи'!L374&gt;=Законод!$G$27,Законод!$F$29,0)))),0)))</f>
        <v>0</v>
      </c>
      <c r="M377" s="770"/>
      <c r="N377" s="750" t="s">
        <v>157</v>
      </c>
      <c r="O377" s="751"/>
      <c r="P377" s="751"/>
      <c r="Q377" s="751"/>
      <c r="R377" s="752"/>
      <c r="S377" s="171">
        <f>IF(B370="Лікар загальної практики - сімейний лікар",IF(S374&lt;Законод!$C$23,0,(IF(AND(S374&gt;=Законод!$F$23,S374&lt;=Законод!$F$24),S374-Законод!$E$24,IF('01_Доходи'!S374&gt;=Законод!$G$23,Законод!$F$25,0)))),IF(B370="Лікар-педіатр",IF(S374&lt;Законод!$C$19,0,(IF(AND(S374&gt;=Законод!$F$19,S374&lt;=Законод!$F$20),S374-Законод!$E$20,IF('01_Доходи'!S374&gt;=Законод!$G$19,Законод!$F$21,0)))),IF(B370="Лікар-терапевт",IF(S374&lt;Законод!$C$27,0,(IF(AND(S374&gt;=Законод!$F$27,S374&lt;=Законод!$F$28),S374-Законод!$E$28,IF('01_Доходи'!S374&gt;=Законод!$G$27,Законод!$F$29,0)))),0)))</f>
        <v>0</v>
      </c>
      <c r="T377" s="770"/>
      <c r="U377" s="750" t="s">
        <v>157</v>
      </c>
      <c r="V377" s="751"/>
      <c r="W377" s="751"/>
      <c r="X377" s="751"/>
      <c r="Y377" s="752"/>
      <c r="Z377" s="171">
        <f>IF(B370="Лікар загальної практики - сімейний лікар",IF(Z374&lt;Законод!$C$23,0,(IF(AND(Z374&gt;=Законод!$F$23,Z374&lt;=Законод!$F$24),Z374-Законод!$E$24,IF('01_Доходи'!Z374&gt;=Законод!$G$23,Законод!$F$25,0)))),IF(B370="Лікар-педіатр",IF(Z374&lt;Законод!$C$19,0,(IF(AND(Z374&gt;=Законод!$F$19,Z374&lt;=Законод!$F$20),Z374-Законод!$E$20,IF('01_Доходи'!Z374&gt;=Законод!$G$19,Законод!$F$21,0)))),IF(B370="Лікар-терапевт",IF(Z374&lt;Законод!$C$27,0,(IF(AND(Z374&gt;=Законод!$F$27,Z374&lt;=Законод!$F$28),Z374-Законод!$E$28,IF('01_Доходи'!Z374&gt;=Законод!$G$27,Законод!$F$29,0)))),0)))</f>
        <v>0</v>
      </c>
      <c r="AA377" s="770"/>
      <c r="AB377" s="750" t="s">
        <v>157</v>
      </c>
      <c r="AC377" s="751"/>
      <c r="AD377" s="751"/>
      <c r="AE377" s="751"/>
      <c r="AF377" s="752"/>
      <c r="AG377" s="171">
        <f>IF(B370="Лікар загальної практики - сімейний лікар",IF(AG374&lt;Законод!$C$23,0,(IF(AND(AG374&gt;=Законод!$F$23,AG374&lt;=Законод!$F$24),AG374-Законод!$E$24,IF('01_Доходи'!AG374&gt;=Законод!$G$23,Законод!$F$25,0)))),IF(B370="Лікар-педіатр",IF(AG374&lt;Законод!$C$19,0,(IF(AND(AG374&gt;=Законод!$F$19,AG374&lt;=Законод!$F$20),AG374-Законод!$E$20,IF('01_Доходи'!AG374&gt;=Законод!$G$19,Законод!$F$21,0)))),IF(B370="Лікар-терапевт",IF(AG374&lt;Законод!$C$27,0,(IF(AND(AG374&gt;=Законод!$F$27,AG374&lt;=Законод!$F$28),AG374-Законод!$E$28,IF('01_Доходи'!AG374&gt;=Законод!$G$27,Законод!$F$29,0)))),0)))</f>
        <v>0</v>
      </c>
      <c r="AH377" s="773"/>
      <c r="AI377" s="176"/>
      <c r="AJ377" s="764"/>
      <c r="AK377" s="767"/>
      <c r="AL377" s="767"/>
      <c r="AM377" s="799"/>
      <c r="AN377" s="544">
        <f>IF(B370="Лікар загальної практики - сімейний лікар",L377*Законод!$F$30,IF(B370="Лікар-педіатр",L377*Законод!$F$30,IF(B370="Лікар-терапевт",L377*Законод!$F$30,0)))</f>
        <v>0</v>
      </c>
      <c r="AO377" s="544">
        <f>IF(B370="Лікар загальної практики - сімейний лікар",S377*Законод!$F$47,IF(B370="Лікар-педіатр",S377*Законод!$F$47,IF(B370="Лікар-терапевт",S377*Законод!$F$47,0)))</f>
        <v>0</v>
      </c>
      <c r="AP377" s="544">
        <f>IF(B370="Лікар загальної практики - сімейний лікар",Z377*Законод!$F$64,IF(B370="Лікар-педіатр",Z377*Законод!$F$64,IF(B370="Лікар-терапевт",Z377*Законод!$F$64,0)))</f>
        <v>0</v>
      </c>
      <c r="AQ377" s="544">
        <f>IF(B370="Лікар загальної практики - сімейний лікар",AG377*Законод!$F$81,IF(B370="Лікар-педіатр",AG377*Законод!$F$81,IF(B370="Лікар-терапевт",AG377*Законод!$F$81,0)))</f>
        <v>0</v>
      </c>
      <c r="AR377" s="185">
        <f>SUM(AN377:AQ377)</f>
        <v>0</v>
      </c>
    </row>
    <row r="378" spans="1:44" s="67" customFormat="1" ht="45" customHeight="1" x14ac:dyDescent="0.25">
      <c r="A378" s="172"/>
      <c r="B378" s="781"/>
      <c r="C378" s="784"/>
      <c r="D378" s="787"/>
      <c r="E378" s="790"/>
      <c r="F378" s="186" t="str">
        <f>IF(B370="Лікар-педіатр",Законод!$G$18,IF(B370="Лікар загальної практики - сімейний лікар",Законод!$G$22,IF(B370="Лікар-терапевт",Законод!$G$26,"х")))</f>
        <v>х</v>
      </c>
      <c r="G378" s="750" t="s">
        <v>157</v>
      </c>
      <c r="H378" s="751"/>
      <c r="I378" s="751"/>
      <c r="J378" s="751"/>
      <c r="K378" s="752"/>
      <c r="L378" s="171">
        <f>IF(B370="Лікар загальної практики - сімейний лікар",IF(L374&lt;Законод!$C$23,0,(IF(AND(L374&gt;=Законод!$G$23,L374&lt;=Законод!$G$24),L374-Законод!$F$24,IF('01_Доходи'!L374&gt;=Законод!$H$23,Законод!$G$25,0)))),IF(B370="Лікар-педіатр",IF(L374&lt;Законод!$C$19,0,(IF(AND(L374&gt;=Законод!$G$19,L374&lt;=Законод!$G$20),L374-Законод!$F$20,IF('01_Доходи'!L374&gt;=Законод!$H$19,Законод!$G$21,0)))),IF(B370="Лікар-терапевт",IF(L374&lt;Законод!$C$27,0,(IF(AND(L374&gt;=Законод!$G$27,L374&lt;=Законод!$G$28),L374-Законод!$F$28,IF('01_Доходи'!L374&gt;=Законод!$H$27,Законод!$G$29,0)))),0)))</f>
        <v>0</v>
      </c>
      <c r="M378" s="770"/>
      <c r="N378" s="750" t="s">
        <v>157</v>
      </c>
      <c r="O378" s="751"/>
      <c r="P378" s="751"/>
      <c r="Q378" s="751"/>
      <c r="R378" s="752"/>
      <c r="S378" s="171">
        <f>IF(B370="Лікар загальної практики - сімейний лікар",IF(S374&lt;Законод!$C$23,0,(IF(AND(S374&gt;=Законод!$G$23,S374&lt;=Законод!$G$24),S374-Законод!$F$24,IF('01_Доходи'!S374&gt;=Законод!$H$23,Законод!$G$25,0)))),IF(B370="Лікар-педіатр",IF(S374&lt;Законод!$C$19,0,(IF(AND(S374&gt;=Законод!$G$19,S374&lt;=Законод!$G$20),S374-Законод!$F$20,IF('01_Доходи'!S374&gt;=Законод!$H$19,Законод!$G$21,0)))),IF(B370="Лікар-терапевт",IF(S374&lt;Законод!$C$27,0,(IF(AND(S374&gt;=Законод!$G$27,S374&lt;=Законод!$G$28),S374-Законод!$F$28,IF('01_Доходи'!S374&gt;=Законод!$H$27,Законод!$G$29,0)))),0)))</f>
        <v>0</v>
      </c>
      <c r="T378" s="770"/>
      <c r="U378" s="750" t="s">
        <v>157</v>
      </c>
      <c r="V378" s="751"/>
      <c r="W378" s="751"/>
      <c r="X378" s="751"/>
      <c r="Y378" s="752"/>
      <c r="Z378" s="171">
        <f>IF(B370="Лікар загальної практики - сімейний лікар",IF(Z374&lt;Законод!$C$23,0,(IF(AND(Z374&gt;=Законод!$G$23,Z374&lt;=Законод!$G$24),Z374-Законод!$F$24,IF('01_Доходи'!Z374&gt;=Законод!$H$23,Законод!$G$25,0)))),IF(B370="Лікар-педіатр",IF(Z374&lt;Законод!$C$19,0,(IF(AND(Z374&gt;=Законод!$G$19,Z374&lt;=Законод!$G$20),Z374-Законод!$F$20,IF('01_Доходи'!Z374&gt;=Законод!$H$19,Законод!$G$21,0)))),IF(B370="Лікар-терапевт",IF(Z374&lt;Законод!$C$27,0,(IF(AND(Z374&gt;=Законод!$G$27,Z374&lt;=Законод!$G$28),Z374-Законод!$F$28,IF('01_Доходи'!Z374&gt;=Законод!$H$27,Законод!$G$29,0)))),0)))</f>
        <v>0</v>
      </c>
      <c r="AA378" s="770"/>
      <c r="AB378" s="750" t="s">
        <v>157</v>
      </c>
      <c r="AC378" s="751"/>
      <c r="AD378" s="751"/>
      <c r="AE378" s="751"/>
      <c r="AF378" s="752"/>
      <c r="AG378" s="171">
        <f>IF(B370="Лікар загальної практики - сімейний лікар",IF(AG374&lt;Законод!$C$23,0,(IF(AND(AG374&gt;=Законод!$G$23,AG374&lt;=Законод!$G$24),AG374-Законод!$F$24,IF('01_Доходи'!AG374&gt;=Законод!$H$23,Законод!$G$25,0)))),IF(B370="Лікар-педіатр",IF(AG374&lt;Законод!$C$19,0,(IF(AND(AG374&gt;=Законод!$G$19,AG374&lt;=Законод!$G$20),AG374-Законод!$F$20,IF('01_Доходи'!AG374&gt;=Законод!$H$19,Законод!$G$21,0)))),IF(B370="Лікар-терапевт",IF(AG374&lt;Законод!$C$27,0,(IF(AND(AG374&gt;=Законод!$G$27,AG374&lt;=Законод!$G$28),AG374-Законод!$F$28,IF('01_Доходи'!AG374&gt;=Законод!$H$27,Законод!$G$29,0)))),0)))</f>
        <v>0</v>
      </c>
      <c r="AH378" s="773"/>
      <c r="AI378" s="176"/>
      <c r="AJ378" s="764"/>
      <c r="AK378" s="767"/>
      <c r="AL378" s="767"/>
      <c r="AM378" s="799"/>
      <c r="AN378" s="544">
        <f>IF(B370="Лікар загальної практики - сімейний лікар",L378*Законод!$G$39,IF(B370="Лікар-педіатр",L378*Законод!$G$30,IF(B370="Лікар-терапевт",L378*Законод!$G$30,0)))</f>
        <v>0</v>
      </c>
      <c r="AO378" s="544">
        <f>IF(B370="Лікар загальної практики - сімейний лікар",S378*Законод!$G$47,IF(B370="Лікар-педіатр",S378*Законод!$G$47,IF(B370="Лікар-терапевт",S378*Законод!$G$47,0)))</f>
        <v>0</v>
      </c>
      <c r="AP378" s="544">
        <f>IF(B370="Лікар загальної практики - сімейний лікар",Z378*Законод!$G$64,IF(B370="Лікар-педіатр",Z378*Законод!$G$64,IF(B370="Лікар-терапевт",Z378*Законод!$G$64,0)))</f>
        <v>0</v>
      </c>
      <c r="AQ378" s="544">
        <f>IF(B370="Лікар загальної практики - сімейний лікар",AG378*Законод!$G$81,IF(B370="Лікар-педіатр",AG378*Законод!$G$81,IF(B370="Лікар-терапевт",AG378*Законод!$G$81,0)))</f>
        <v>0</v>
      </c>
      <c r="AR378" s="185">
        <f t="shared" ref="AR378" si="52">SUM(AN378:AQ378)</f>
        <v>0</v>
      </c>
    </row>
    <row r="379" spans="1:44" s="67" customFormat="1" ht="20.45" customHeight="1" x14ac:dyDescent="0.25">
      <c r="A379" s="172"/>
      <c r="B379" s="781"/>
      <c r="C379" s="784"/>
      <c r="D379" s="787"/>
      <c r="E379" s="790"/>
      <c r="F379" s="186" t="str">
        <f>IF(B370="Лікар-педіатр",Законод!$H$18,IF(B370="Лікар загальної практики - сімейний лікар",Законод!$H$22,IF(B370="Лікар-терапевт",Законод!$H$26,"х")))</f>
        <v>х</v>
      </c>
      <c r="G379" s="750" t="s">
        <v>157</v>
      </c>
      <c r="H379" s="751"/>
      <c r="I379" s="751"/>
      <c r="J379" s="751"/>
      <c r="K379" s="752"/>
      <c r="L379" s="171">
        <f>IF(B370="Лікар загальної практики - сімейний лікар",IF(L374&lt;Законод!$C$23,0,(IF(AND(L374&gt;=Законод!$H$23,L374&lt;=Законод!$H$24),L374-Законод!$G$24,IF('01_Доходи'!L374&gt;=Законод!$I$23,Законод!$H$25,0)))),IF(B370="Лікар-педіатр",IF(L374&lt;Законод!$C$19,0,(IF(AND(L374&gt;=Законод!$H$19,L374&lt;=Законод!$H$20),L374-Законод!$G$20,IF('01_Доходи'!L374&gt;=Законод!$I$19,Законод!$H$21,0)))),IF(B370="Лікар-терапевт",IF(L374&lt;Законод!$C$27,0,(IF(AND(L374&gt;=Законод!$H$27,L374&lt;=Законод!$H$28),L374-Законод!$G$28,IF(L374&gt;=Законод!$I$27,Законод!$H$29,0)))),0)))</f>
        <v>0</v>
      </c>
      <c r="M379" s="770"/>
      <c r="N379" s="750" t="s">
        <v>157</v>
      </c>
      <c r="O379" s="751"/>
      <c r="P379" s="751"/>
      <c r="Q379" s="751"/>
      <c r="R379" s="752"/>
      <c r="S379" s="171">
        <f>IF(B370="Лікар загальної практики - сімейний лікар",IF(S374&lt;Законод!$C$23,0,(IF(AND(S374&gt;=Законод!$H$23,S374&lt;=Законод!$H$24),S374-Законод!$G$24,IF('01_Доходи'!S374&gt;=Законод!$I$23,Законод!$H$25,0)))),IF(B370="Лікар-педіатр",IF(S374&lt;Законод!$C$19,0,(IF(AND(S374&gt;=Законод!$H$19,S374&lt;=Законод!$H$20),S374-Законод!$G$20,IF('01_Доходи'!S374&gt;=Законод!$I$19,Законод!$H$21,0)))),IF(B370="Лікар-терапевт",IF(S374&lt;Законод!$C$27,0,(IF(AND(S374&gt;=Законод!$H$27,S374&lt;=Законод!$H$28),S374-Законод!$G$28,IF(S374&gt;=Законод!$I$27,Законод!$H$29,0)))),0)))</f>
        <v>0</v>
      </c>
      <c r="T379" s="770"/>
      <c r="U379" s="750" t="s">
        <v>157</v>
      </c>
      <c r="V379" s="751"/>
      <c r="W379" s="751"/>
      <c r="X379" s="751"/>
      <c r="Y379" s="752"/>
      <c r="Z379" s="171">
        <f>IF(B370="Лікар загальної практики - сімейний лікар",IF(Z374&lt;Законод!$C$23,0,(IF(AND(Z374&gt;=Законод!$H$23,Z374&lt;=Законод!$H$24),Z374-Законод!$G$24,IF('01_Доходи'!Z374&gt;=Законод!$I$23,Законод!$H$25,0)))),IF(B370="Лікар-педіатр",IF(Z374&lt;Законод!$C$19,0,(IF(AND(Z374&gt;=Законод!$H$19,Z374&lt;=Законод!$H$20),Z374-Законод!$G$20,IF('01_Доходи'!Z374&gt;=Законод!$I$19,Законод!$H$21,0)))),IF(B370="Лікар-терапевт",IF(Z374&lt;Законод!$C$27,0,(IF(AND(Z374&gt;=Законод!$H$27,Z374&lt;=Законод!$H$28),Z374-Законод!$G$28,IF(Z374&gt;=Законод!$I$27,Законод!$H$29,0)))),0)))</f>
        <v>0</v>
      </c>
      <c r="AA379" s="770"/>
      <c r="AB379" s="750" t="s">
        <v>157</v>
      </c>
      <c r="AC379" s="751"/>
      <c r="AD379" s="751"/>
      <c r="AE379" s="751"/>
      <c r="AF379" s="752"/>
      <c r="AG379" s="171">
        <f>IF(B370="Лікар загальної практики - сімейний лікар",IF(AG374&lt;Законод!$C$23,0,(IF(AND(AG374&gt;=Законод!$H$23,AG374&lt;=Законод!$H$24),AG374-Законод!$G$24,IF('01_Доходи'!AG374&gt;=Законод!$I$23,Законод!$H$25,0)))),IF(B370="Лікар-педіатр",IF(AG374&lt;Законод!$C$19,0,(IF(AND(AG374&gt;=Законод!$H$19,AG374&lt;=Законод!$H$20),AG374-Законод!$G$20,IF('01_Доходи'!AG374&gt;=Законод!$I$19,Законод!$H$21,0)))),IF(B370="Лікар-терапевт",IF(AG374&lt;Законод!$C$27,0,(IF(AND(AG374&gt;=Законод!$H$27,AG374&lt;=Законод!$H$28),AG374-Законод!$G$28,IF(AG374&gt;=Законод!$I$27,Законод!$H$29,0)))),0)))</f>
        <v>0</v>
      </c>
      <c r="AH379" s="773"/>
      <c r="AI379" s="176"/>
      <c r="AJ379" s="764"/>
      <c r="AK379" s="767"/>
      <c r="AL379" s="767"/>
      <c r="AM379" s="799"/>
      <c r="AN379" s="544">
        <f>IF(B370="Лікар загальної практики - сімейний лікар",L379*Законод!$H$30,IF(B370="Лікар-педіатр",L379*Законод!$H$30,IF(B370="Лікар-терапевт",L379*Законод!$H$30,0)))</f>
        <v>0</v>
      </c>
      <c r="AO379" s="544">
        <f>IF(B370="Лікар загальної практики - сімейний лікар",S379*Законод!$H$47,IF(B370="Лікар-педіатр",S379*Законод!$H$47,IF(B370="Лікар-терапевт",S379*Законод!$H$47,0)))</f>
        <v>0</v>
      </c>
      <c r="AP379" s="544">
        <f>IF(B370="Лікар загальної практики - сімейний лікар",Z379*Законод!$H$64,IF(B370="Лікар-педіатр",Z379*Законод!$H$64,IF(B370="Лікар-терапевт",Z379*Законод!$H$64,0)))</f>
        <v>0</v>
      </c>
      <c r="AQ379" s="544">
        <f>IF(B370="Лікар загальної практики - сімейний лікар",AG379*Законод!$H$81,IF(B370="Лікар-педіатр",AG379*Законод!$H$81,IF(B370="Лікар-терапевт",AG379*Законод!$H$81,0)))</f>
        <v>0</v>
      </c>
      <c r="AR379" s="185">
        <f>SUM(AN379:AQ379)</f>
        <v>0</v>
      </c>
    </row>
    <row r="380" spans="1:44" s="67" customFormat="1" ht="31.9" customHeight="1" x14ac:dyDescent="0.25">
      <c r="A380" s="172"/>
      <c r="B380" s="781"/>
      <c r="C380" s="784"/>
      <c r="D380" s="787"/>
      <c r="E380" s="790"/>
      <c r="F380" s="186" t="str">
        <f>IF(B370="Лікар-педіатр",Законод!$I$18,IF(B370="Лікар загальної практики - сімейний лікар",Законод!$I$22,IF(B370="Лікар-терапевт",Законод!$I$26,"х")))</f>
        <v>х</v>
      </c>
      <c r="G380" s="750" t="s">
        <v>157</v>
      </c>
      <c r="H380" s="751"/>
      <c r="I380" s="751"/>
      <c r="J380" s="751"/>
      <c r="K380" s="752"/>
      <c r="L380" s="171">
        <f>IF(B370="Лікар загальної практики - сімейний лікар",IF(L374&lt;Законод!$C$23,0,(IF(AND(L374&gt;=Законод!$I$23,L374&lt;=Законод!$I$24),L374-Законод!$H$24,IF('01_Доходи'!L374&gt;=Законод!$I$23,Законод!$I$25,0)))),IF(B370="Лікар-педіатр",IF(L374&lt;Законод!$C$19,0,(IF(AND(L374&gt;=Законод!$I$19,L374&lt;=Законод!$I$20),L374-Законод!$H$20,IF('01_Доходи'!L374&gt;=Законод!$I$19,Законод!$H$21,0)))),IF(B370="Лікар-терапевт",IF(L374&lt;Законод!$C$27,0,(IF(AND(L374&gt;=Законод!$I$27,L374&lt;=Законод!$I$28),L374-Законод!$H$28,IF('01_Доходи'!L374&gt;=Законод!$I$27,Законод!$H$29,0)))),0)))</f>
        <v>0</v>
      </c>
      <c r="M380" s="770"/>
      <c r="N380" s="750" t="s">
        <v>157</v>
      </c>
      <c r="O380" s="751"/>
      <c r="P380" s="751"/>
      <c r="Q380" s="751"/>
      <c r="R380" s="752"/>
      <c r="S380" s="171">
        <f>IF(B370="Лікар загальної практики - сімейний лікар",IF(S374&lt;Законод!$C$23,0,(IF(AND(S374&gt;=Законод!$I$23,S374&lt;=Законод!$I$24),S374-Законод!$H$24,IF('01_Доходи'!S374&gt;=Законод!$I$23,Законод!$I$25,0)))),IF(B370="Лікар-педіатр",IF(S374&lt;Законод!$C$19,0,(IF(AND(S374&gt;=Законод!$I$19,S374&lt;=Законод!$I$20),S374-Законод!$H$20,IF('01_Доходи'!S374&gt;=Законод!$I$19,Законод!$H$21,0)))),IF(B370="Лікар-терапевт",IF(S374&lt;Законод!$C$27,0,(IF(AND(S374&gt;=Законод!$I$27,S374&lt;=Законод!$I$28),S374-Законод!$H$28,IF('01_Доходи'!S374&gt;=Законод!$I$27,Законод!$H$29,0)))),0)))</f>
        <v>0</v>
      </c>
      <c r="T380" s="770"/>
      <c r="U380" s="750" t="s">
        <v>157</v>
      </c>
      <c r="V380" s="751"/>
      <c r="W380" s="751"/>
      <c r="X380" s="751"/>
      <c r="Y380" s="752"/>
      <c r="Z380" s="171">
        <f>IF(B370="Лікар загальної практики - сімейний лікар",IF(Z374&lt;Законод!$C$23,0,(IF(AND(Z374&gt;=Законод!$I$23,Z374&lt;=Законод!$I$24),Z374-Законод!$H$24,IF('01_Доходи'!Z374&gt;=Законод!$I$23,Законод!$I$25,0)))),IF(B370="Лікар-педіатр",IF(Z374&lt;Законод!$C$19,0,(IF(AND(Z374&gt;=Законод!$I$19,Z374&lt;=Законод!$I$20),Z374-Законод!$H$20,IF('01_Доходи'!Z374&gt;=Законод!$I$19,Законод!$H$21,0)))),IF(B370="Лікар-терапевт",IF(Z374&lt;Законод!$C$27,0,(IF(AND(Z374&gt;=Законод!$I$27,Z374&lt;=Законод!$I$28),Z374-Законод!$H$28,IF('01_Доходи'!Z374&gt;=Законод!$I$27,Законод!$H$29,0)))),0)))</f>
        <v>0</v>
      </c>
      <c r="AA380" s="770"/>
      <c r="AB380" s="750" t="s">
        <v>157</v>
      </c>
      <c r="AC380" s="751"/>
      <c r="AD380" s="751"/>
      <c r="AE380" s="751"/>
      <c r="AF380" s="752"/>
      <c r="AG380" s="171">
        <f>IF(B370="Лікар загальної практики - сімейний лікар",IF(AG374&lt;Законод!$C$23,0,(IF(AND(AG374&gt;=Законод!$I$23,AG374&lt;=Законод!$I$24),AG374-Законод!$H$24,IF('01_Доходи'!AG374&gt;=Законод!$I$23,Законод!$I$25,0)))),IF(B370="Лікар-педіатр",IF(AG374&lt;Законод!$C$19,0,(IF(AND(AG374&gt;=Законод!$I$19,AG374&lt;=Законод!$I$20),AG374-Законод!$H$20,IF('01_Доходи'!AG374&gt;=Законод!$I$19,Законод!$H$21,0)))),IF(B370="Лікар-терапевт",IF(AG374&lt;Законод!$C$27,0,(IF(AND(AG374&gt;=Законод!$I$27,AG374&lt;=Законод!$I$28),AG374-Законод!$H$28,IF('01_Доходи'!AG374&gt;=Законод!$I$27,Законод!$H$29,0)))),0)))</f>
        <v>0</v>
      </c>
      <c r="AH380" s="773"/>
      <c r="AI380" s="176"/>
      <c r="AJ380" s="764"/>
      <c r="AK380" s="767"/>
      <c r="AL380" s="767"/>
      <c r="AM380" s="799"/>
      <c r="AN380" s="544">
        <f>IF(B370="Лікар загальної практики - сімейний лікар",L380*Законод!$I$30,IF(B370="Лікар-педіатр",L380*Законод!$I$30,IF(B370="Лікар-терапевт",L380*Законод!$I$30,0)))</f>
        <v>0</v>
      </c>
      <c r="AO380" s="544">
        <f>IF(B370="Лікар загальної практики - сімейний лікар",S380*Законод!$I$47,IF(B370="Лікар-педіатр",S380*Законод!$I$47,IF(B370="Лікар-терапевт",S380*Законод!$I$47,0)))</f>
        <v>0</v>
      </c>
      <c r="AP380" s="544">
        <f>IF(B370="Лікар загальної практики - сімейний лікар",Z380*Законод!$I$64,IF(B370="Лікар-педіатр",Z380*Законод!$I$64,IF(B370="Лікар-терапевт",Z380*Законод!$I$64,0)))</f>
        <v>0</v>
      </c>
      <c r="AQ380" s="544">
        <f>IF(B370="Лікар загальної практики - сімейний лікар",AG380*Законод!$I$81,IF(B370="Лікар-педіатр",AG380*Законод!$I$81,IF(B370="Лікар-терапевт",AG380*Законод!$I$81,0)))</f>
        <v>0</v>
      </c>
      <c r="AR380" s="185">
        <f>SUM(AN380:AQ380)</f>
        <v>0</v>
      </c>
    </row>
    <row r="381" spans="1:44" s="67" customFormat="1" ht="31.9" customHeight="1" thickBot="1" x14ac:dyDescent="0.3">
      <c r="A381" s="187"/>
      <c r="B381" s="782"/>
      <c r="C381" s="785"/>
      <c r="D381" s="788"/>
      <c r="E381" s="791"/>
      <c r="F381" s="660" t="str">
        <f>IF(B370="Лікар-педіатр",Законод!$J$18,IF(B370="Лікар загальної практики - сімейний лікар",Законод!$J$22,IF(B370="Лікар-терапевт",Законод!$J$22,"х")))</f>
        <v>х</v>
      </c>
      <c r="G381" s="747" t="s">
        <v>157</v>
      </c>
      <c r="H381" s="748"/>
      <c r="I381" s="748"/>
      <c r="J381" s="748"/>
      <c r="K381" s="749"/>
      <c r="L381" s="171">
        <f>IF(B370="Лікар загальної практики - сімейний лікар",IF(L374&gt;=Законод!$J$23,'01_Доходи'!L374-('01_Доходи'!L375+'01_Доходи'!L376+'01_Доходи'!L377+'01_Доходи'!L378+'01_Доходи'!L379+'01_Доходи'!L380),0),IF(B370="Лікар-педіатр",IF(L374&gt;=Законод!$J$19,'01_Доходи'!L374-('01_Доходи'!L375+'01_Доходи'!L376+'01_Доходи'!L377+'01_Доходи'!L378+'01_Доходи'!L379+'01_Доходи'!L380),0),IF(B370="Лікар-терапевт",IF('01_Доходи'!L374&gt;=Законод!$J$27,L374-Законод!$I$28,0),0)))</f>
        <v>0</v>
      </c>
      <c r="M381" s="771"/>
      <c r="N381" s="747" t="s">
        <v>157</v>
      </c>
      <c r="O381" s="748"/>
      <c r="P381" s="748"/>
      <c r="Q381" s="748"/>
      <c r="R381" s="749"/>
      <c r="S381" s="171">
        <f>IF(B370="Лікар загальної практики - сімейний лікар",IF(S374&gt;=Законод!$J$23,'01_Доходи'!S374-('01_Доходи'!S375+'01_Доходи'!S376+'01_Доходи'!S377+'01_Доходи'!S378+'01_Доходи'!S379+'01_Доходи'!S380),0),IF(B370="Лікар-педіатр",IF(S374&gt;=Законод!$J$19,'01_Доходи'!S374-('01_Доходи'!S375+'01_Доходи'!S376+'01_Доходи'!S377+'01_Доходи'!S378+'01_Доходи'!S379+'01_Доходи'!S380),0),IF(B370="Лікар-терапевт",IF('01_Доходи'!S374&gt;=Законод!$J$27,S374-Законод!$I$28,0),0)))</f>
        <v>0</v>
      </c>
      <c r="T381" s="771"/>
      <c r="U381" s="747" t="s">
        <v>157</v>
      </c>
      <c r="V381" s="748"/>
      <c r="W381" s="748"/>
      <c r="X381" s="748"/>
      <c r="Y381" s="749"/>
      <c r="Z381" s="171">
        <f>IF(B370="Лікар загальної практики - сімейний лікар",IF(Z374&gt;=Законод!$J$23,'01_Доходи'!Z374-('01_Доходи'!Z375+'01_Доходи'!Z376+'01_Доходи'!Z377+'01_Доходи'!Z378+'01_Доходи'!Z379+'01_Доходи'!Z380),0),IF(B370="Лікар-педіатр",IF(Z374&gt;=Законод!$J$19,'01_Доходи'!Z374-('01_Доходи'!Z375+'01_Доходи'!Z376+'01_Доходи'!Z377+'01_Доходи'!Z378+'01_Доходи'!Z379+'01_Доходи'!Z380),0),IF(B370="Лікар-терапевт",IF('01_Доходи'!Z374&gt;=Законод!$J$27,Z374-Законод!$I$28,0),0)))</f>
        <v>0</v>
      </c>
      <c r="AA381" s="771"/>
      <c r="AB381" s="747" t="s">
        <v>157</v>
      </c>
      <c r="AC381" s="748"/>
      <c r="AD381" s="748"/>
      <c r="AE381" s="748"/>
      <c r="AF381" s="749"/>
      <c r="AG381" s="171">
        <f>IF(B370="Лікар загальної практики - сімейний лікар",IF(AG374&gt;=Законод!$J$23,'01_Доходи'!AG374-('01_Доходи'!AG375+'01_Доходи'!AG376+'01_Доходи'!AG377+'01_Доходи'!AG378+'01_Доходи'!AG379+'01_Доходи'!AG380),0),IF(B370="Лікар-педіатр",IF(AG374&gt;=Законод!$J$19,'01_Доходи'!AG374-('01_Доходи'!AG375+'01_Доходи'!AG376+'01_Доходи'!AG377+'01_Доходи'!AG378+'01_Доходи'!AG379+'01_Доходи'!AG380),0),IF(B370="Лікар-терапевт",IF('01_Доходи'!AG374&gt;=Законод!$J$27,AG374-Законод!$I$28,0),0)))</f>
        <v>0</v>
      </c>
      <c r="AH381" s="774"/>
      <c r="AI381" s="188"/>
      <c r="AJ381" s="765"/>
      <c r="AK381" s="768"/>
      <c r="AL381" s="768"/>
      <c r="AM381" s="800"/>
      <c r="AN381" s="661">
        <f>IF(B370="Лікар загальної практики - сімейний лікар",L381*Законод!$J$30,IF(B370="Лікар-педіатр",L381*Законод!$J$30,IF(B370="Лікар-терапевт",L381*Законод!$J$30,0)))</f>
        <v>0</v>
      </c>
      <c r="AO381" s="661">
        <f>IF(B370="Лікар загальної практики - сімейний лікар",S381*Законод!$J$47,IF(B370="Лікар-педіатр",S381*Законод!$J$47,IF(B370="Лікар-терапевт",S381*Законод!$J$47,0)))</f>
        <v>0</v>
      </c>
      <c r="AP381" s="661">
        <f>IF(B370="Лікар загальної практики - сімейний лікар",S381*Законод!$J$64,IF(B370="Лікар-педіатр",S381*Законод!$J$64,IF(B370="Лікар-терапевт",S381*Законод!$J$64,0)))</f>
        <v>0</v>
      </c>
      <c r="AQ381" s="661">
        <f>IF(B370="Лікар загальної практики - сімейний лікар",AG381*Законод!$J$81,IF(B370="Лікар-педіатр",AG381*Законод!$J$81,IF(B370="Лікар-терапевт",AG381*Законод!$J$81,0)))</f>
        <v>0</v>
      </c>
      <c r="AR381" s="662">
        <f t="shared" ref="AR381" si="53">SUM(AN381:AQ381)</f>
        <v>0</v>
      </c>
    </row>
    <row r="382" spans="1:44" s="210" customFormat="1" ht="23.45" customHeight="1" thickBot="1" x14ac:dyDescent="0.3">
      <c r="A382" s="206"/>
      <c r="B382" s="207"/>
      <c r="C382" s="207"/>
      <c r="D382" s="207"/>
      <c r="E382" s="207"/>
      <c r="F382" s="208"/>
      <c r="G382" s="209"/>
      <c r="H382" s="209"/>
      <c r="L382" s="211"/>
      <c r="S382" s="211"/>
      <c r="Z382" s="211"/>
      <c r="AG382" s="211"/>
      <c r="AM382" s="212"/>
      <c r="AR382" s="213"/>
    </row>
    <row r="383" spans="1:44" s="166" customFormat="1" ht="24.6" customHeight="1" x14ac:dyDescent="0.3">
      <c r="A383" s="169">
        <f>A370+1</f>
        <v>28</v>
      </c>
      <c r="B383" s="780"/>
      <c r="C383" s="783"/>
      <c r="D383" s="786"/>
      <c r="E383" s="789"/>
      <c r="F383" s="170" t="s">
        <v>431</v>
      </c>
      <c r="G383" s="171">
        <f>IFERROR(IF(B383="Лікар-педіатр",G385/L385*L383,IF(B383="Лікар-терапевт","х",IF(B383="Лікар загальної практики - сімейний лікар",G385/L385*L383,0))),0)</f>
        <v>0</v>
      </c>
      <c r="H383" s="171">
        <f>IFERROR(IF(B383="Лікар-педіатр",H385/L385*L383,IF(B383="Лікар-терапевт","х",IF(B383="Лікар загальної практики - сімейний лікар",H385/L385*L383,0))),0)</f>
        <v>0</v>
      </c>
      <c r="I383" s="171">
        <f>IFERROR(IF(B383="Лікар-педіатр","x",IF(B383="Лікар-терапевт",I385/L385*L383,IF(B383="Лікар загальної практики - сімейний лікар",I385/L385*L383,0))),0)</f>
        <v>0</v>
      </c>
      <c r="J383" s="171">
        <f>IFERROR(IF(B383="Лікар-педіатр","x",IF(B383="Лікар-терапевт",J385/L385*L383,IF(B383="Лікар загальної практики - сімейний лікар",J385/L385*L383,0))),0)</f>
        <v>0</v>
      </c>
      <c r="K383" s="171">
        <f>IFERROR(IF(B383="Лікар-педіатр","x",IF(B383="Лікар-терапевт",K386*L383,IF(B383="Лікар загальної практики - сімейний лікар",K386*L383,0))),0)</f>
        <v>0</v>
      </c>
      <c r="L383" s="472"/>
      <c r="M383" s="769"/>
      <c r="N383" s="171">
        <f>IFERROR(IF(B383="Лікар-педіатр",N385/S385*S383,IF(B383="Лікар-терапевт","х",IF(B383="Лікар загальної практики - сімейний лікар",N385/S385*S383,0))),0)</f>
        <v>0</v>
      </c>
      <c r="O383" s="171">
        <f>IFERROR(IF(B383="Лікар-педіатр",O385/S385*S383,IF(B383="Лікар-терапевт","х",IF(B383="Лікар загальної практики - сімейний лікар",O385/S385*S383,0))),0)</f>
        <v>0</v>
      </c>
      <c r="P383" s="171">
        <f>IFERROR(IF(B383="Лікар-педіатр","x",IF(B383="Лікар-терапевт",P385/S385*S383,IF(B383="Лікар загальної практики - сімейний лікар",P385/S385*S383,0))),0)</f>
        <v>0</v>
      </c>
      <c r="Q383" s="171">
        <f>IFERROR(IF(B383="Лікар-педіатр","x",IF(B383="Лікар-терапевт",Q385/S385*S383,IF(B383="Лікар загальної практики - сімейний лікар",Q385/S385*S383,0))),0)</f>
        <v>0</v>
      </c>
      <c r="R383" s="171">
        <f>IFERROR(IF(B383="Лікар-педіатр","x",IF(B383="Лікар-терапевт",R386*S383,IF(B383="Лікар загальної практики - сімейний лікар",R386*S383,0))),0)</f>
        <v>0</v>
      </c>
      <c r="S383" s="472"/>
      <c r="T383" s="769"/>
      <c r="U383" s="171">
        <f>IFERROR(IF(B383="Лікар-педіатр",U385/Z385*Z383,IF(B383="Лікар-терапевт","х",IF(B383="Лікар загальної практики - сімейний лікар",U385/Z385*Z383,0))),0)</f>
        <v>0</v>
      </c>
      <c r="V383" s="171">
        <f>IFERROR(IF(B383="Лікар-педіатр",V385/Z385*Z383,IF(B383="Лікар-терапевт","х",IF(B383="Лікар загальної практики - сімейний лікар",V385/Z385*Z383,0))),0)</f>
        <v>0</v>
      </c>
      <c r="W383" s="171">
        <f>IFERROR(IF(B383="Лікар-педіатр","x",IF(B383="Лікар-терапевт",W385/Z385*Z383,IF(B383="Лікар загальної практики - сімейний лікар",W385/Z385*Z383,0))),0)</f>
        <v>0</v>
      </c>
      <c r="X383" s="171">
        <f>IFERROR(IF(B383="Лікар-педіатр","x",IF(B383="Лікар-терапевт",X385/Z385*Z383,IF(B383="Лікар загальної практики - сімейний лікар",X385/Z385*Z383,0))),0)</f>
        <v>0</v>
      </c>
      <c r="Y383" s="171">
        <f>IFERROR(IF(B383="Лікар-педіатр","x",IF(B383="Лікар-терапевт",Y386*Z383,IF(B383="Лікар загальної практики - сімейний лікар",Y386*Z383,0))),0)</f>
        <v>0</v>
      </c>
      <c r="Z383" s="472"/>
      <c r="AA383" s="769"/>
      <c r="AB383" s="171">
        <f>IFERROR(IF(B383="Лікар-педіатр",AB385/AG385*AG383,IF(B383="Лікар-терапевт","х",IF(B383="Лікар загальної практики - сімейний лікар",AB385/AG385*AG383,0))),0)</f>
        <v>0</v>
      </c>
      <c r="AC383" s="171">
        <f>IFERROR(IF(B383="Лікар-педіатр",AC385/AG385*AG383,IF(B383="Лікар-терапевт","х",IF(B383="Лікар загальної практики - сімейний лікар",AC385/AG385*AG383,0))),0)</f>
        <v>0</v>
      </c>
      <c r="AD383" s="171">
        <f>IFERROR(IF(B383="Лікар-педіатр","x",IF(B383="Лікар-терапевт",AD385/AG385*AG383,IF(B383="Лікар загальної практики - сімейний лікар",AD385/AG385*AG383,0))),0)</f>
        <v>0</v>
      </c>
      <c r="AE383" s="171">
        <f>IFERROR(IF(B383="Лікар-педіатр","x",IF(B383="Лікар-терапевт",AE385/AG385*AG383,IF(B383="Лікар загальної практики - сімейний лікар",AE385/AG385*AG383,0))),0)</f>
        <v>0</v>
      </c>
      <c r="AF383" s="171">
        <f>IFERROR(IF(B383="Лікар-педіатр","x",IF(B383="Лікар-терапевт",AF386*AG383,IF(B383="Лікар загальної практики - сімейний лікар",AF386*AG383,0))),0)</f>
        <v>0</v>
      </c>
      <c r="AG383" s="472"/>
      <c r="AH383" s="772"/>
      <c r="AI383" s="461">
        <f>A383</f>
        <v>28</v>
      </c>
      <c r="AJ383" s="763">
        <f>B383</f>
        <v>0</v>
      </c>
      <c r="AK383" s="766">
        <f>C383</f>
        <v>0</v>
      </c>
      <c r="AL383" s="766">
        <f>D383</f>
        <v>0</v>
      </c>
      <c r="AM383" s="753" t="s">
        <v>566</v>
      </c>
      <c r="AN383" s="792">
        <f>SUM(AN388:AN394)</f>
        <v>0</v>
      </c>
      <c r="AO383" s="792">
        <f>SUM(AO388:AO394)</f>
        <v>0</v>
      </c>
      <c r="AP383" s="792">
        <f>SUM(AP388:AP394)</f>
        <v>0</v>
      </c>
      <c r="AQ383" s="792">
        <f>SUM(AQ388:AQ394)</f>
        <v>0</v>
      </c>
      <c r="AR383" s="795">
        <f>SUM(AN383:AQ387)</f>
        <v>0</v>
      </c>
    </row>
    <row r="384" spans="1:44" s="67" customFormat="1" ht="28.15" customHeight="1" x14ac:dyDescent="0.25">
      <c r="A384" s="172"/>
      <c r="B384" s="781"/>
      <c r="C384" s="784"/>
      <c r="D384" s="787"/>
      <c r="E384" s="790"/>
      <c r="F384" s="170" t="s">
        <v>432</v>
      </c>
      <c r="G384" s="171">
        <f>IFERROR(IF(B383="Лікар-педіатр",G386*L384,IF(B383="Лікар-терапевт","х",IF(B383="Лікар загальної практики - сімейний лікар",G386*L384,0))),0)</f>
        <v>0</v>
      </c>
      <c r="H384" s="171">
        <f>IFERROR(IF(B383="Лікар-педіатр",H386*L384,IF(B383="Лікар-терапевт","х",IF(B383="Лікар загальної практики - сімейний лікар",H386*L384,0))),0)</f>
        <v>0</v>
      </c>
      <c r="I384" s="171">
        <f>IFERROR(IF(B383="Лікар-педіатр","x",IF(B383="Лікар-терапевт",I386*L384,IF(B383="Лікар загальної практики - сімейний лікар",I386*L384,0))),0)</f>
        <v>0</v>
      </c>
      <c r="J384" s="171">
        <f>IFERROR(IF(B383="Лікар-педіатр","x",IF(B383="Лікар-терапевт",J386*L384,IF(B383="Лікар загальної практики - сімейний лікар",J386*L384,0))),0)</f>
        <v>0</v>
      </c>
      <c r="K384" s="171">
        <f>IFERROR(IF(B383="Лікар-педіатр","x",IF(B383="Лікар-терапевт",K386*L384,IF(B383="Лікар загальної практики - сімейний лікар",K386*L384,0))),0)</f>
        <v>0</v>
      </c>
      <c r="L384" s="472"/>
      <c r="M384" s="770"/>
      <c r="N384" s="171">
        <f>IFERROR(IF(B383="Лікар-педіатр",N386*S384,IF(B383="Лікар-терапевт","х",IF(B383="Лікар загальної практики - сімейний лікар",N386*S384,0))),0)</f>
        <v>0</v>
      </c>
      <c r="O384" s="171">
        <f>IFERROR(IF(B383="Лікар-педіатр",O386*S384,IF(B383="Лікар-терапевт","х",IF(B383="Лікар загальної практики - сімейний лікар",O386*S384,0))),0)</f>
        <v>0</v>
      </c>
      <c r="P384" s="171">
        <f>IFERROR(IF(B383="Лікар-педіатр","x",IF(B383="Лікар-терапевт",P386*S384,IF(B383="Лікар загальної практики - сімейний лікар",P386*S384,0))),0)</f>
        <v>0</v>
      </c>
      <c r="Q384" s="171">
        <f>IFERROR(IF(B383="Лікар-педіатр","x",IF(B383="Лікар-терапевт",Q386*S384,IF(B383="Лікар загальної практики - сімейний лікар",Q386*S384,0))),0)</f>
        <v>0</v>
      </c>
      <c r="R384" s="171">
        <f>IFERROR(IF(B383="Лікар-педіатр","x",IF(B383="Лікар-терапевт",R386*S384,IF(B383="Лікар загальної практики - сімейний лікар",R386*S384,0))),0)</f>
        <v>0</v>
      </c>
      <c r="S384" s="472"/>
      <c r="T384" s="770"/>
      <c r="U384" s="171">
        <f>IFERROR(IF(B383="Лікар-педіатр",U386*Z384,IF(B383="Лікар-терапевт","х",IF(B383="Лікар загальної практики - сімейний лікар",U386*Z384,0))),0)</f>
        <v>0</v>
      </c>
      <c r="V384" s="171">
        <f>IFERROR(IF(B383="Лікар-педіатр",V386*Z384,IF(B383="Лікар-терапевт","х",IF(B383="Лікар загальної практики - сімейний лікар",V386*Z384,0))),0)</f>
        <v>0</v>
      </c>
      <c r="W384" s="171">
        <f>IFERROR(IF(B383="Лікар-педіатр","x",IF(B383="Лікар-терапевт",W386*Z384,IF(B383="Лікар загальної практики - сімейний лікар",W386*Z384,0))),0)</f>
        <v>0</v>
      </c>
      <c r="X384" s="171">
        <f>IFERROR(IF(B383="Лікар-педіатр","x",IF(B383="Лікар-терапевт",X386*Z384,IF(B383="Лікар загальної практики - сімейний лікар",X386*Z384,0))),0)</f>
        <v>0</v>
      </c>
      <c r="Y384" s="171">
        <f>IFERROR(IF(B383="Лікар-педіатр","x",IF(B383="Лікар-терапевт",Y386*Z384,IF(B383="Лікар загальної практики - сімейний лікар",Y386*Z384,0))),0)</f>
        <v>0</v>
      </c>
      <c r="Z384" s="472"/>
      <c r="AA384" s="770"/>
      <c r="AB384" s="171">
        <f>IFERROR(IF(B383="Лікар-педіатр",AB386*AG384,IF(B383="Лікар-терапевт","х",IF(B383="Лікар загальної практики - сімейний лікар",AB386*AG384,0))),0)</f>
        <v>0</v>
      </c>
      <c r="AC384" s="171">
        <f>IFERROR(IF(B383="Лікар-педіатр",AC386*AG384,IF(B383="Лікар-терапевт","х",IF(B383="Лікар загальної практики - сімейний лікар",AC386*AG384,0))),0)</f>
        <v>0</v>
      </c>
      <c r="AD384" s="171">
        <f>IFERROR(IF(B383="Лікар-педіатр","x",IF(B383="Лікар-терапевт",AD386*AG384,IF(B383="Лікар загальної практики - сімейний лікар",AD386*AG384,0))),0)</f>
        <v>0</v>
      </c>
      <c r="AE384" s="171">
        <f>IFERROR(IF(B383="Лікар-педіатр","x",IF(B383="Лікар-терапевт",AE386*AG384,IF(B383="Лікар загальної практики - сімейний лікар",AE386*AG384,0))),0)</f>
        <v>0</v>
      </c>
      <c r="AF384" s="171">
        <f>IFERROR(IF(B383="Лікар-педіатр","x",IF(B383="Лікар-терапевт",AF386*AG384,IF(B383="Лікар загальної практики - сімейний лікар",AF386*AG384,0))),0)</f>
        <v>0</v>
      </c>
      <c r="AG384" s="472"/>
      <c r="AH384" s="773"/>
      <c r="AI384" s="173"/>
      <c r="AJ384" s="764"/>
      <c r="AK384" s="767"/>
      <c r="AL384" s="767"/>
      <c r="AM384" s="754"/>
      <c r="AN384" s="793"/>
      <c r="AO384" s="793"/>
      <c r="AP384" s="793"/>
      <c r="AQ384" s="793"/>
      <c r="AR384" s="796"/>
    </row>
    <row r="385" spans="1:44" s="103" customFormat="1" ht="31.15" customHeight="1" x14ac:dyDescent="0.25">
      <c r="A385" s="205"/>
      <c r="B385" s="781"/>
      <c r="C385" s="784"/>
      <c r="D385" s="787"/>
      <c r="E385" s="790"/>
      <c r="F385" s="170" t="s">
        <v>433</v>
      </c>
      <c r="G385" s="174">
        <f>IF(B383="Лікар загальної практики - сімейний лікар"," ",IF(B383="Лікар-педіатр"," ",IF(B383="Лікар-терапевт","х",0)))</f>
        <v>0</v>
      </c>
      <c r="H385" s="174">
        <f>IF(B383="Лікар загальної практики - сімейний лікар"," ",IF(B383="Лікар-педіатр"," ",IF(B383="Лікар-терапевт","х",0)))</f>
        <v>0</v>
      </c>
      <c r="I385" s="174">
        <f>IF(B383="Лікар загальної практики - сімейний лікар"," ",IF(B383="Лікар-педіатр","х",IF(B383="Лікар-терапевт"," ",0)))</f>
        <v>0</v>
      </c>
      <c r="J385" s="174">
        <f>IF(B383="Лікар загальної практики - сімейний лікар"," ",IF(B383="Лікар-педіатр","х",IF(B383="Лікар-терапевт"," ",0)))</f>
        <v>0</v>
      </c>
      <c r="K385" s="174">
        <f>IF(B383="Лікар загальної практики - сімейний лікар"," ",IF(B383="Лікар-педіатр","х",IF(B383="Лікар-терапевт"," ",0)))</f>
        <v>0</v>
      </c>
      <c r="L385" s="175">
        <f>SUM(G385:K385)</f>
        <v>0</v>
      </c>
      <c r="M385" s="770"/>
      <c r="N385" s="174">
        <f>IF(B383="Лікар загальної практики - сімейний лікар"," ",IF(B383="Лікар-педіатр"," ",IF(B383="Лікар-терапевт","х",0)))</f>
        <v>0</v>
      </c>
      <c r="O385" s="174">
        <f>IF(B383="Лікар загальної практики - сімейний лікар"," ",IF(B383="Лікар-педіатр"," ",IF(B383="Лікар-терапевт","х",0)))</f>
        <v>0</v>
      </c>
      <c r="P385" s="174">
        <f>IF(B383="Лікар загальної практики - сімейний лікар"," ",IF(B383="Лікар-педіатр","х",IF(B383="Лікар-терапевт"," ",0)))</f>
        <v>0</v>
      </c>
      <c r="Q385" s="174">
        <f>IF(B383="Лікар загальної практики - сімейний лікар"," ",IF(B383="Лікар-педіатр","х",IF(B383="Лікар-терапевт"," ",0)))</f>
        <v>0</v>
      </c>
      <c r="R385" s="174">
        <f>IF(B383="Лікар загальної практики - сімейний лікар"," ",IF(B383="Лікар-педіатр","х",IF(B383="Лікар-терапевт"," ",0)))</f>
        <v>0</v>
      </c>
      <c r="S385" s="175">
        <f>SUM(N385:R385)</f>
        <v>0</v>
      </c>
      <c r="T385" s="770"/>
      <c r="U385" s="174">
        <f>IF(B383="Лікар загальної практики - сімейний лікар"," ",IF(B383="Лікар-педіатр"," ",IF(B383="Лікар-терапевт","х",0)))</f>
        <v>0</v>
      </c>
      <c r="V385" s="174">
        <f>IF(B383="Лікар загальної практики - сімейний лікар"," ",IF(B383="Лікар-педіатр"," ",IF(B383="Лікар-терапевт","х",0)))</f>
        <v>0</v>
      </c>
      <c r="W385" s="174">
        <f>IF(B383="Лікар загальної практики - сімейний лікар"," ",IF(B383="Лікар-педіатр","х",IF(B383="Лікар-терапевт"," ",0)))</f>
        <v>0</v>
      </c>
      <c r="X385" s="174">
        <f>IF(B383="Лікар загальної практики - сімейний лікар"," ",IF(B383="Лікар-педіатр","х",IF(B383="Лікар-терапевт"," ",0)))</f>
        <v>0</v>
      </c>
      <c r="Y385" s="174">
        <f>IF(B383="Лікар загальної практики - сімейний лікар"," ",IF(B383="Лікар-педіатр","х",IF(B383="Лікар-терапевт"," ",0)))</f>
        <v>0</v>
      </c>
      <c r="Z385" s="175">
        <f>SUM(U385:Y385)</f>
        <v>0</v>
      </c>
      <c r="AA385" s="770"/>
      <c r="AB385" s="174">
        <f>IF(B383="Лікар загальної практики - сімейний лікар"," ",IF(B383="Лікар-педіатр"," ",IF(B383="Лікар-терапевт","х",0)))</f>
        <v>0</v>
      </c>
      <c r="AC385" s="174">
        <f>IF(B383="Лікар загальної практики - сімейний лікар"," ",IF(B383="Лікар-педіатр"," ",IF(B383="Лікар-терапевт","х",0)))</f>
        <v>0</v>
      </c>
      <c r="AD385" s="174">
        <f>IF(B383="Лікар загальної практики - сімейний лікар"," ",IF(B383="Лікар-педіатр","х",IF(B383="Лікар-терапевт"," ",0)))</f>
        <v>0</v>
      </c>
      <c r="AE385" s="174">
        <f>IF(B383="Лікар загальної практики - сімейний лікар"," ",IF(B383="Лікар-педіатр","х",IF(B383="Лікар-терапевт"," ",0)))</f>
        <v>0</v>
      </c>
      <c r="AF385" s="174">
        <f>IF(B383="Лікар загальної практики - сімейний лікар"," ",IF(B383="Лікар-педіатр","х",IF(B383="Лікар-терапевт"," ",0)))</f>
        <v>0</v>
      </c>
      <c r="AG385" s="175">
        <f>SUM(AB385:AF385)</f>
        <v>0</v>
      </c>
      <c r="AH385" s="773"/>
      <c r="AI385" s="176"/>
      <c r="AJ385" s="764"/>
      <c r="AK385" s="767"/>
      <c r="AL385" s="767"/>
      <c r="AM385" s="754"/>
      <c r="AN385" s="793"/>
      <c r="AO385" s="793"/>
      <c r="AP385" s="793"/>
      <c r="AQ385" s="793"/>
      <c r="AR385" s="796"/>
    </row>
    <row r="386" spans="1:44" s="67" customFormat="1" ht="31.9" customHeight="1" thickBot="1" x14ac:dyDescent="0.3">
      <c r="A386" s="172"/>
      <c r="B386" s="781"/>
      <c r="C386" s="784"/>
      <c r="D386" s="787"/>
      <c r="E386" s="790"/>
      <c r="F386" s="177" t="s">
        <v>160</v>
      </c>
      <c r="G386" s="178">
        <f>IFERROR(IF(B383="Лікар-педіатр",G385/L385,IF(B383="Лікар-терапевт","х",IF(B383="Лікар загальної практики - сімейний лікар",G385/L385,0))),0)</f>
        <v>0</v>
      </c>
      <c r="H386" s="178">
        <f>IFERROR(IF(B383="Лікар-педіатр",H385/L385,IF(B383="Лікар-терапевт","х",IF(B383="Лікар загальної практики - сімейний лікар",H385/L385,0))),0)</f>
        <v>0</v>
      </c>
      <c r="I386" s="178">
        <f>IFERROR(IF(B383="Лікар-педіатр","x",IF(B383="Лікар-терапевт",I385/L385,IF(B383="Лікар загальної практики - сімейний лікар",I385/L385,0))),0)</f>
        <v>0</v>
      </c>
      <c r="J386" s="178">
        <f>IFERROR(IF(B383="Лікар-педіатр","x",IF(B383="Лікар-терапевт",J385/L385,IF(B383="Лікар загальної практики - сімейний лікар",J385/L385,0))),0)</f>
        <v>0</v>
      </c>
      <c r="K386" s="178">
        <f>IFERROR(IF(B383="Лікар-педіатр","x",IF(B383="Лікар-терапевт",K385/L385,IF(B383="Лікар загальної практики - сімейний лікар",K385/L385,0))),0)</f>
        <v>0</v>
      </c>
      <c r="L386" s="178">
        <f>SUM(G386:K386)</f>
        <v>0</v>
      </c>
      <c r="M386" s="770"/>
      <c r="N386" s="178">
        <f>IFERROR(IF(B383="Лікар-педіатр",N385/S385,IF(B383="Лікар-терапевт","х",IF(B383="Лікар загальної практики - сімейний лікар",N385/S385,0))),0)</f>
        <v>0</v>
      </c>
      <c r="O386" s="178">
        <f>IFERROR(IF(B383="Лікар-педіатр",O385/S385,IF(B383="Лікар-терапевт","х",IF(B383="Лікар загальної практики - сімейний лікар",O385/S385,0))),0)</f>
        <v>0</v>
      </c>
      <c r="P386" s="178">
        <f>IFERROR(IF(B383="Лікар-педіатр","x",IF(B383="Лікар-терапевт",P385/S385,IF(B383="Лікар загальної практики - сімейний лікар",P385/S385,0))),0)</f>
        <v>0</v>
      </c>
      <c r="Q386" s="178">
        <f>IFERROR(IF(B383="Лікар-педіатр","x",IF(B383="Лікар-терапевт",Q385/S385,IF(B383="Лікар загальної практики - сімейний лікар",Q385/S385,0))),0)</f>
        <v>0</v>
      </c>
      <c r="R386" s="178">
        <f>IFERROR(IF(B383="Лікар-педіатр","x",IF(B383="Лікар-терапевт",R385/S385,IF(B383="Лікар загальної практики - сімейний лікар",R385/S385,0))),0)</f>
        <v>0</v>
      </c>
      <c r="S386" s="178">
        <f>SUM(N386:R386)</f>
        <v>0</v>
      </c>
      <c r="T386" s="770"/>
      <c r="U386" s="178">
        <f>IFERROR(IF(B383="Лікар-педіатр",U385/Z385,IF(B383="Лікар-терапевт","х",IF(B383="Лікар загальної практики - сімейний лікар",U385/Z385,0))),0)</f>
        <v>0</v>
      </c>
      <c r="V386" s="178">
        <f>IFERROR(IF(B383="Лікар-педіатр",V385/Z385,IF(B383="Лікар-терапевт","х",IF(B383="Лікар загальної практики - сімейний лікар",V385/Z385,0))),0)</f>
        <v>0</v>
      </c>
      <c r="W386" s="178">
        <f>IFERROR(IF(B383="Лікар-педіатр","x",IF(B383="Лікар-терапевт",W385/Z385,IF(B383="Лікар загальної практики - сімейний лікар",W385/Z385,0))),0)</f>
        <v>0</v>
      </c>
      <c r="X386" s="178">
        <f>IFERROR(IF(B383="Лікар-педіатр","x",IF(B383="Лікар-терапевт",X385/Z385,IF(B383="Лікар загальної практики - сімейний лікар",X385/Z385,0))),0)</f>
        <v>0</v>
      </c>
      <c r="Y386" s="178">
        <f>IFERROR(IF(B383="Лікар-педіатр","x",IF(B383="Лікар-терапевт",Y385/Z385,IF(B383="Лікар загальної практики - сімейний лікар",Y385/Z385,0))),0)</f>
        <v>0</v>
      </c>
      <c r="Z386" s="178">
        <f>SUM(U386:Y386)</f>
        <v>0</v>
      </c>
      <c r="AA386" s="770"/>
      <c r="AB386" s="178">
        <f>IFERROR(IF(B383="Лікар-педіатр",AB385/AG385,IF(B383="Лікар-терапевт","х",IF(B383="Лікар загальної практики - сімейний лікар",AB385/AG385,0))),0)</f>
        <v>0</v>
      </c>
      <c r="AC386" s="178">
        <f>IFERROR(IF(B383="Лікар-педіатр",AC385/AG385,IF(B383="Лікар-терапевт","х",IF(B383="Лікар загальної практики - сімейний лікар",AC385/AG385,0))),0)</f>
        <v>0</v>
      </c>
      <c r="AD386" s="178">
        <f>IFERROR(IF(B383="Лікар-педіатр","x",IF(B383="Лікар-терапевт",AD385/AG385,IF(B383="Лікар загальної практики - сімейний лікар",AD385/AG385,0))),0)</f>
        <v>0</v>
      </c>
      <c r="AE386" s="178">
        <f>IFERROR(IF(B383="Лікар-педіатр","x",IF(B383="Лікар-терапевт",AE385/AG385,IF(B383="Лікар загальної практики - сімейний лікар",AE385/AG385,0))),0)</f>
        <v>0</v>
      </c>
      <c r="AF386" s="178">
        <f>IFERROR(IF(B383="Лікар-педіатр","x",IF(B383="Лікар-терапевт",AF385/AG385,IF(B383="Лікар загальної практики - сімейний лікар",AF385/AG385,0))),0)</f>
        <v>0</v>
      </c>
      <c r="AG386" s="178">
        <f>SUM(AB386:AF386)</f>
        <v>0</v>
      </c>
      <c r="AH386" s="773"/>
      <c r="AI386" s="176"/>
      <c r="AJ386" s="764"/>
      <c r="AK386" s="767"/>
      <c r="AL386" s="767"/>
      <c r="AM386" s="754"/>
      <c r="AN386" s="793"/>
      <c r="AO386" s="793"/>
      <c r="AP386" s="793"/>
      <c r="AQ386" s="793"/>
      <c r="AR386" s="796"/>
    </row>
    <row r="387" spans="1:44" s="67" customFormat="1" ht="45" customHeight="1" thickBot="1" x14ac:dyDescent="0.3">
      <c r="A387" s="172"/>
      <c r="B387" s="781"/>
      <c r="C387" s="784"/>
      <c r="D387" s="787"/>
      <c r="E387" s="790"/>
      <c r="F387" s="179" t="s">
        <v>434</v>
      </c>
      <c r="G387" s="180">
        <f>IF(B383="Лікар загальної практики - сімейний лікар",AVERAGE(G383:G385),IF(B383="Лікар-педіатр",AVERAGE(G383:G385),IF(B383="Лікар-терапевт","х",0)))</f>
        <v>0</v>
      </c>
      <c r="H387" s="180">
        <f>IF(B383="Лікар загальної практики - сімейний лікар",AVERAGE(H383:H385),IF(B383="Лікар-педіатр",AVERAGE(H383:H385),IF(B383="Лікар-терапевт","х",0)))</f>
        <v>0</v>
      </c>
      <c r="I387" s="180">
        <f>IF(B383="Лікар загальної практики - сімейний лікар",AVERAGE(I383:I385),IF(B383="Лікар-педіатр","x",IF(B383="Лікар-терапевт",AVERAGE(I383:I385),0)))</f>
        <v>0</v>
      </c>
      <c r="J387" s="180">
        <f>IF(B383="Лікар загальної практики - сімейний лікар",AVERAGE(J383:J385),IF(B383="Лікар-педіатр","x",IF(B383="Лікар-терапевт",AVERAGE(J383:J385),0)))</f>
        <v>0</v>
      </c>
      <c r="K387" s="180">
        <f>IF(B383="Лікар загальної практики - сімейний лікар",AVERAGE(K383:K385),IF(B383="Лікар-педіатр","x",IF(B383="Лікар-терапевт",AVERAGE(K383:K385),0)))</f>
        <v>0</v>
      </c>
      <c r="L387" s="181">
        <f>SUM(G387:K387)</f>
        <v>0</v>
      </c>
      <c r="M387" s="770"/>
      <c r="N387" s="543">
        <f>IF(B383="Лікар загальної практики - сімейний лікар",AVERAGE(N383:N385),IF(B383="Лікар-педіатр",AVERAGE(N383:N385),IF(B383="Лікар-терапевт","х",0)))</f>
        <v>0</v>
      </c>
      <c r="O387" s="180">
        <f>IF(B383="Лікар загальної практики - сімейний лікар",AVERAGE(O383:O385),IF(B383="Лікар-педіатр",AVERAGE(O383:O385),IF(B383="Лікар-терапевт","х",0)))</f>
        <v>0</v>
      </c>
      <c r="P387" s="180">
        <f>IF(B383="Лікар загальної практики - сімейний лікар",AVERAGE(P383:P385),IF(B383="Лікар-педіатр","x",IF(B383="Лікар-терапевт",AVERAGE(P383:P385),0)))</f>
        <v>0</v>
      </c>
      <c r="Q387" s="180">
        <f>IF(B383="Лікар загальної практики - сімейний лікар",AVERAGE(Q383:Q385),IF(B383="Лікар-педіатр","x",IF(B383="Лікар-терапевт",AVERAGE(Q383:Q385),0)))</f>
        <v>0</v>
      </c>
      <c r="R387" s="180">
        <f>IF(B383="Лікар загальної практики - сімейний лікар",AVERAGE(R383:R385),IF(B383="Лікар-педіатр","x",IF(B383="Лікар-терапевт",AVERAGE(R383:R385),0)))</f>
        <v>0</v>
      </c>
      <c r="S387" s="181">
        <f>SUM(N387:R387)</f>
        <v>0</v>
      </c>
      <c r="T387" s="770"/>
      <c r="U387" s="543">
        <f>IF(B383="Лікар загальної практики - сімейний лікар",AVERAGE(U383:U385),IF(B383="Лікар-педіатр",AVERAGE(U383:U385),IF(B383="Лікар-терапевт","х",0)))</f>
        <v>0</v>
      </c>
      <c r="V387" s="180">
        <f>IF(B383="Лікар загальної практики - сімейний лікар",AVERAGE(V383:V385),IF(B383="Лікар-педіатр",AVERAGE(V383:V385),IF(B383="Лікар-терапевт","х",0)))</f>
        <v>0</v>
      </c>
      <c r="W387" s="180">
        <f>IF(B383="Лікар загальної практики - сімейний лікар",AVERAGE(W383:W385),IF(B383="Лікар-педіатр","x",IF(B383="Лікар-терапевт",AVERAGE(W383:W385),0)))</f>
        <v>0</v>
      </c>
      <c r="X387" s="180">
        <f>IF(B383="Лікар загальної практики - сімейний лікар",AVERAGE(X383:X385),IF(B383="Лікар-педіатр","x",IF(B383="Лікар-терапевт",AVERAGE(X383:X385),0)))</f>
        <v>0</v>
      </c>
      <c r="Y387" s="180">
        <f>IF(B383="Лікар загальної практики - сімейний лікар",AVERAGE(Y383:Y385),IF(B383="Лікар-педіатр","x",IF(B383="Лікар-терапевт",AVERAGE(Y383:Y385),0)))</f>
        <v>0</v>
      </c>
      <c r="Z387" s="181">
        <f>SUM(U387:Y387)</f>
        <v>0</v>
      </c>
      <c r="AA387" s="770"/>
      <c r="AB387" s="543">
        <f>IF(B383="Лікар загальної практики - сімейний лікар",AVERAGE(AB383:AB385),IF(B383="Лікар-педіатр",AVERAGE(AB383:AB385),IF(B383="Лікар-терапевт","х",0)))</f>
        <v>0</v>
      </c>
      <c r="AC387" s="180">
        <f>IF(B383="Лікар загальної практики - сімейний лікар",AVERAGE(AC383:AC385),IF(B383="Лікар-педіатр",AVERAGE(AC383:AC385),IF(B383="Лікар-терапевт","х",0)))</f>
        <v>0</v>
      </c>
      <c r="AD387" s="180">
        <f>IF(B383="Лікар загальної практики - сімейний лікар",AVERAGE(AD383:AD385),IF(B383="Лікар-педіатр","x",IF(B383="Лікар-терапевт",AVERAGE(AD383:AD385),0)))</f>
        <v>0</v>
      </c>
      <c r="AE387" s="180">
        <f>IF(B383="Лікар загальної практики - сімейний лікар",AVERAGE(AE383:AE385),IF(B383="Лікар-педіатр","x",IF(B383="Лікар-терапевт",AVERAGE(AE383:AE385),0)))</f>
        <v>0</v>
      </c>
      <c r="AF387" s="180">
        <f>IF(B383="Лікар загальної практики - сімейний лікар",AVERAGE(AF383:AF385),IF(B383="Лікар-педіатр","x",IF(B383="Лікар-терапевт",AVERAGE(AF383:AF385),0)))</f>
        <v>0</v>
      </c>
      <c r="AG387" s="181">
        <f>SUM(AB387:AF387)</f>
        <v>0</v>
      </c>
      <c r="AH387" s="773"/>
      <c r="AI387" s="176"/>
      <c r="AJ387" s="764"/>
      <c r="AK387" s="767"/>
      <c r="AL387" s="767"/>
      <c r="AM387" s="755"/>
      <c r="AN387" s="794"/>
      <c r="AO387" s="794"/>
      <c r="AP387" s="794"/>
      <c r="AQ387" s="794"/>
      <c r="AR387" s="797"/>
    </row>
    <row r="388" spans="1:44" s="67" customFormat="1" ht="40.5" x14ac:dyDescent="0.25">
      <c r="A388" s="172"/>
      <c r="B388" s="781"/>
      <c r="C388" s="784"/>
      <c r="D388" s="787"/>
      <c r="E388" s="790"/>
      <c r="F388" s="182" t="str">
        <f>IF(B383="Лікар-педіатр",Законод!$C$18,IF(B383="Лікар загальної практики - сімейний лікар",Законод!$C$22,IF(B383="Лікар-терапевт",Законод!$C$26,"х")))</f>
        <v>х</v>
      </c>
      <c r="G388" s="183">
        <f>IF(B383="Лікар загальної практики - сімейний лікар",IF(L387&lt;=Законод!$C$23,G387,Законод!$C$23*'01_Доходи'!G386),IF(B383="Лікар-педіатр",IF(L387&lt;=Законод!$C$19,G387,Законод!$C$19*'01_Доходи'!G386),IF(B383="Лікар-терапевт","x",0)))</f>
        <v>0</v>
      </c>
      <c r="H388" s="183">
        <f>IF(B383="Лікар загальної практики - сімейний лікар",IF(L387&lt;=Законод!$C$23,H387,Законод!$C$23*'01_Доходи'!H386),IF(B383="Лікар-педіатр",IF(L387&lt;=Законод!$C$19,H387,Законод!$C$19*'01_Доходи'!H386),IF(B383="Лікар-терапевт","x",0)))</f>
        <v>0</v>
      </c>
      <c r="I388" s="183">
        <f>IF(B383="Лікар загальної практики - сімейний лікар",IF(L387&lt;=Законод!$C$23,I387,Законод!$C$23*'01_Доходи'!I386),IF(B383="Лікар-педіатр",IF(L387&lt;=Законод!$C$27,I387,Законод!$C$27*'01_Доходи'!I386),IF(B383="Лікар-терапевт","x",0)))</f>
        <v>0</v>
      </c>
      <c r="J388" s="183">
        <f>IF(B383="Лікар загальної практики - сімейний лікар",IF(L387&lt;=Законод!$C$23,J387,Законод!$C$23*'01_Доходи'!J386),IF(B383="Лікар-педіатр",IF(L387&lt;=Законод!$C$27,J387,Законод!$C$27*'01_Доходи'!J386),IF(B383="Лікар-терапевт","x",0)))</f>
        <v>0</v>
      </c>
      <c r="K388" s="183">
        <f>IF(B383="Лікар загальної практики - сімейний лікар",IF(L387&lt;=Законод!$C$23,K387,Законод!$C$23*'01_Доходи'!K386),IF(B383="Лікар-педіатр",IF(L387&lt;=Законод!$C$27,K387,Законод!$C$27*'01_Доходи'!K386),IF(B383="Лікар-терапевт","x",0)))</f>
        <v>0</v>
      </c>
      <c r="L388" s="184">
        <f>SUM(G388:K388)</f>
        <v>0</v>
      </c>
      <c r="M388" s="770"/>
      <c r="N388" s="183">
        <f>IF(B383="Лікар загальної практики - сімейний лікар",IF(L387&lt;=Законод!$C$23,N387,Законод!$C$23*'01_Доходи'!N386),IF(B383="Лікар-педіатр",IF(L387&lt;=Законод!$C$19,N387,Законод!$C$19*'01_Доходи'!N386),IF(B383="Лікар-терапевт","x",0)))</f>
        <v>0</v>
      </c>
      <c r="O388" s="183">
        <f>IF(B383="Лікар загальної практики - сімейний лікар",IF(L387&lt;=Законод!$C$23,O387,Законод!$C$23*'01_Доходи'!O386),IF(B383="Лікар-педіатр",IF(L387&lt;=Законод!$C$19,O387,Законод!$C$19*'01_Доходи'!O386),IF(B383="Лікар-терапевт","x",0)))</f>
        <v>0</v>
      </c>
      <c r="P388" s="183">
        <f>IF(B383="Лікар загальної практики - сімейний лікар",IF(L387&lt;=Законод!$C$23,P387,Законод!$C$23*'01_Доходи'!P386),IF(B383="Лікар-педіатр",IF(L387&lt;=Законод!$C$27,P387,Законод!$C$27*'01_Доходи'!P386),IF(B383="Лікар-терапевт","x",0)))</f>
        <v>0</v>
      </c>
      <c r="Q388" s="183">
        <f>IF(B383="Лікар загальної практики - сімейний лікар",IF(L387&lt;=Законод!$C$23,Q387,Законод!$C$23*'01_Доходи'!Q386),IF(B383="Лікар-педіатр",IF(L387&lt;=Законод!$C$27,Q387,Законод!$C$27*'01_Доходи'!Q386),IF(B383="Лікар-терапевт","x",0)))</f>
        <v>0</v>
      </c>
      <c r="R388" s="183">
        <f>IF(B383="Лікар загальної практики - сімейний лікар",IF(L387&lt;=Законод!$C$23,R387,Законод!$C$23*'01_Доходи'!R386),IF(B383="Лікар-педіатр",IF(L387&lt;=Законод!$C$27,R387,Законод!$C$27*'01_Доходи'!R386),IF(B383="Лікар-терапевт","x",0)))</f>
        <v>0</v>
      </c>
      <c r="S388" s="184">
        <f>SUM(N388:R388)</f>
        <v>0</v>
      </c>
      <c r="T388" s="770"/>
      <c r="U388" s="183">
        <f>IF(B383="Лікар загальної практики - сімейний лікар",IF(L387&lt;=Законод!$C$23,U387,Законод!$C$23*'01_Доходи'!U386),IF(B383="Лікар-педіатр",IF(L387&lt;=Законод!$C$19,U387,Законод!$C$19*'01_Доходи'!U386),IF(B383="Лікар-терапевт","x",0)))</f>
        <v>0</v>
      </c>
      <c r="V388" s="183">
        <f>IF(B383="Лікар загальної практики - сімейний лікар",IF(L387&lt;=Законод!$C$23,V387,Законод!$C$23*'01_Доходи'!V386),IF(B383="Лікар-педіатр",IF(L387&lt;=Законод!$C$19,V387,Законод!$C$19*'01_Доходи'!V386),IF(B383="Лікар-терапевт","x",0)))</f>
        <v>0</v>
      </c>
      <c r="W388" s="183">
        <f>IF(B383="Лікар загальної практики - сімейний лікар",IF(L387&lt;=Законод!$C$23,W387,Законод!$C$23*'01_Доходи'!W386),IF(B383="Лікар-педіатр",IF(L387&lt;=Законод!$C$27,W387,Законод!$C$27*'01_Доходи'!W386),IF(B383="Лікар-терапевт","x",0)))</f>
        <v>0</v>
      </c>
      <c r="X388" s="183">
        <f>IF(B383="Лікар загальної практики - сімейний лікар",IF(L387&lt;=Законод!$C$23,X387,Законод!$C$23*'01_Доходи'!X386),IF(B383="Лікар-педіатр",IF(L387&lt;=Законод!$C$27,X387,Законод!$C$27*'01_Доходи'!X386),IF(B383="Лікар-терапевт","x",0)))</f>
        <v>0</v>
      </c>
      <c r="Y388" s="183">
        <f>IF(B383="Лікар загальної практики - сімейний лікар",IF(L387&lt;=Законод!$C$23,Y387,Законод!$C$23*'01_Доходи'!H386),IF(Y383="Лікар-педіатр",IF(L387&lt;=Законод!$C$27,Y387,Законод!$C$27*'01_Доходи'!Y386),IF(B383="Лікар-терапевт","x",0)))</f>
        <v>0</v>
      </c>
      <c r="Z388" s="184">
        <f>SUM(U388:Y388)</f>
        <v>0</v>
      </c>
      <c r="AA388" s="770"/>
      <c r="AB388" s="183">
        <f>IF(B383="Лікар загальної практики - сімейний лікар",IF(L387&lt;=Законод!$C$23,AB387,Законод!$C$23*'01_Доходи'!AB386),IF(B383="Лікар-педіатр",IF(L387&lt;=Законод!$C$19,AB387,Законод!$C$19*'01_Доходи'!AB386),IF(B383="Лікар-терапевт","x",0)))</f>
        <v>0</v>
      </c>
      <c r="AC388" s="183">
        <f>IF(B383="Лікар загальної практики - сімейний лікар",IF(L387&lt;=Законод!$C$23,AC387,Законод!$C$23*'01_Доходи'!AC386),IF(B383="Лікар-педіатр",IF(L387&lt;=Законод!$C$19,AC387,Законод!$C$19*'01_Доходи'!AC386),IF(B383="Лікар-терапевт","x",0)))</f>
        <v>0</v>
      </c>
      <c r="AD388" s="183">
        <f>IF(B383="Лікар загальної практики - сімейний лікар",IF(L387&lt;=Законод!$C$23,AD387,Законод!$C$23*'01_Доходи'!AD386),IF(B383="Лікар-педіатр",IF(L387&lt;=Законод!$C$27,AD387,Законод!$C$27*'01_Доходи'!AD386),IF(B383="Лікар-терапевт","x",0)))</f>
        <v>0</v>
      </c>
      <c r="AE388" s="183">
        <f>IF(B383="Лікар загальної практики - сімейний лікар",IF(L387&lt;=Законод!$C$23,AE387,Законод!$C$23*'01_Доходи'!AE386),IF(B383="Лікар-педіатр",IF(L387&lt;=Законод!$C$27,AE387,Законод!$C$27*'01_Доходи'!AE386),IF(B383="Лікар-терапевт","x",0)))</f>
        <v>0</v>
      </c>
      <c r="AF388" s="183">
        <f>IF(B383="Лікар загальної практики - сімейний лікар",IF(L387&lt;=Законод!$C$23,AF387,Законод!$C$23*'01_Доходи'!AF386),IF(B383="Лікар-педіатр",IF(L387&lt;=Законод!$C$27,AF387,Законод!$C$27*'01_Доходи'!AF386),IF(B383="Лікар-терапевт","x",0)))</f>
        <v>0</v>
      </c>
      <c r="AG388" s="184">
        <f>SUM(AB388:AF388)</f>
        <v>0</v>
      </c>
      <c r="AH388" s="773"/>
      <c r="AI388" s="176"/>
      <c r="AJ388" s="764"/>
      <c r="AK388" s="767"/>
      <c r="AL388" s="767"/>
      <c r="AM388" s="268" t="s">
        <v>175</v>
      </c>
      <c r="AN388" s="544">
        <f>IF(B383="Лікар загальної практики - сімейний лікар",G388*Законод!$J$10+'01_Доходи'!H388*Законод!$K$10+'01_Доходи'!I388*Законод!$L$10+'01_Доходи'!J388*Законод!$M$10+'01_Доходи'!K388*Законод!$N$10,IF(B383="Лікар-педіатр",G388*Законод!$J$10+'01_Доходи'!H388*Законод!$K$10,IF(B383="Лікар-терапевт",'01_Доходи'!I388*Законод!$L$10+'01_Доходи'!J388*Законод!$M$10+'01_Доходи'!K388*Законод!$N$10,0)))</f>
        <v>0</v>
      </c>
      <c r="AO388" s="544">
        <f>IF(B383="Лікар загальної практики - сімейний лікар",N388*Законод!$J$11+'01_Доходи'!O388*Законод!$K$11+'01_Доходи'!P388*Законод!$L$11+'01_Доходи'!Q388*Законод!$M$11+'01_Доходи'!R388*Законод!$N$11,IF(B383="Лікар-педіатр",N388*Законод!$J$11+'01_Доходи'!O388*Законод!$K$11,IF(B383="Лікар-терапевт",'01_Доходи'!P388*Законод!$L$11+'01_Доходи'!Q388*Законод!$M$11+'01_Доходи'!R388*Законод!$N$11,0)))</f>
        <v>0</v>
      </c>
      <c r="AP388" s="544">
        <f>IF(B383="Лікар загальної практики - сімейний лікар",U388*Законод!$J$12+'01_Доходи'!V388*Законод!$K$12+'01_Доходи'!W388*Законод!$L$12+'01_Доходи'!X388*Законод!$M$12+'01_Доходи'!Y388*Законод!$N$12,IF(B383="Лікар-педіатр",U388*Законод!$J$12+'01_Доходи'!V388*Законод!$K$12,IF(B383="Лікар-терапевт",'01_Доходи'!W388*Законод!$L$12+'01_Доходи'!X388*Законод!$M$12+'01_Доходи'!Y388*Законод!$N$12,0)))</f>
        <v>0</v>
      </c>
      <c r="AQ388" s="544">
        <f>IF(B383="Лікар загальної практики - сімейний лікар",AB388*Законод!$J$13+'01_Доходи'!AC388*Законод!$K$13+'01_Доходи'!AD388*Законод!$L$13+'01_Доходи'!AE388*Законод!$M$13+'01_Доходи'!AF388*Законод!$N$13,IF(B383="Лікар-педіатр",AB388*Законод!$J$13+'01_Доходи'!AC388*Законод!$K$13,IF(B383="Лікар-терапевт",'01_Доходи'!AD388*Законод!$L$13+'01_Доходи'!AE388*Законод!$M$13+'01_Доходи'!AF388*Законод!$N$13,0)))</f>
        <v>0</v>
      </c>
      <c r="AR388" s="185">
        <f>SUM(AN388:AQ388)</f>
        <v>0</v>
      </c>
    </row>
    <row r="389" spans="1:44" s="67" customFormat="1" ht="31.9" customHeight="1" x14ac:dyDescent="0.25">
      <c r="A389" s="172"/>
      <c r="B389" s="781"/>
      <c r="C389" s="784"/>
      <c r="D389" s="787"/>
      <c r="E389" s="790"/>
      <c r="F389" s="186" t="str">
        <f>IF(B383="Лікар-педіатр",Законод!$E$18,IF(B383="Лікар загальної практики - сімейний лікар",Законод!$E$22,IF(B383="Лікар-терапевт",Законод!$E$26,"х")))</f>
        <v>х</v>
      </c>
      <c r="G389" s="750" t="s">
        <v>157</v>
      </c>
      <c r="H389" s="751"/>
      <c r="I389" s="751"/>
      <c r="J389" s="751"/>
      <c r="K389" s="752"/>
      <c r="L389" s="171">
        <f>IF(B383="Лікар загальної практики - сімейний лікар",IF(L387&lt;Законод!$C$23,0,(IF(AND(L387&gt;=Законод!$E$23,L387&lt;=Законод!$E$24),L387-Законод!$C$23,IF('01_Доходи'!L387&gt;=Законод!$F$23,Законод!$E$25,0)))),IF(B383="Лікар-педіатр",IF(L387&lt;Законод!$C$19,0,(IF(AND(L387&gt;=Законод!$E$19,L387&lt;=Законод!$E$20),L387-Законод!$C$19,IF('01_Доходи'!L387&gt;=Законод!$F$19,Законод!$E$21,0)))),IF(B383="Лікар-терапевт",IF(L387&lt;Законод!$C$27,0,(IF(AND(L387&gt;=Законод!$E$27,L387&lt;=Законод!$E$28),L387-Законод!$C$27,IF('01_Доходи'!L387&gt;=Законод!$F$27,Законод!$E$29,0)))),0)))</f>
        <v>0</v>
      </c>
      <c r="M389" s="770"/>
      <c r="N389" s="750" t="s">
        <v>157</v>
      </c>
      <c r="O389" s="751"/>
      <c r="P389" s="751"/>
      <c r="Q389" s="751"/>
      <c r="R389" s="752"/>
      <c r="S389" s="171">
        <f>IF(B383="Лікар загальної практики - сімейний лікар",IF(S387&lt;Законод!$C$23,0,(IF(AND(S387&gt;=Законод!$E$23,S387&lt;=Законод!$E$24),S387-Законод!$C$23,IF('01_Доходи'!S387&gt;=Законод!$F$23,Законод!$E$25,0)))),IF(B383="Лікар-педіатр",IF(S387&lt;Законод!$C$19,0,(IF(AND(S387&gt;=Законод!$E$19,S387&lt;=Законод!$E$20),S387-Законод!$C$19,IF('01_Доходи'!S387&gt;=Законод!$F$19,Законод!$E$21,0)))),IF(B383="Лікар-терапевт",IF(S387&lt;Законод!$C$27,0,(IF(AND(S387&gt;=Законод!$E$27,S387&lt;=Законод!$E$28),S387-Законод!$C$27,IF('01_Доходи'!S387&gt;=Законод!$F$27,Законод!$E$29,0)))),0)))</f>
        <v>0</v>
      </c>
      <c r="T389" s="770"/>
      <c r="U389" s="750" t="s">
        <v>157</v>
      </c>
      <c r="V389" s="751"/>
      <c r="W389" s="751"/>
      <c r="X389" s="751"/>
      <c r="Y389" s="752"/>
      <c r="Z389" s="171">
        <f>IF(B383="Лікар загальної практики - сімейний лікар",IF(Z387&lt;Законод!$C$23,0,(IF(AND(Z387&gt;=Законод!$E$23,Z387&lt;=Законод!$E$24),Z387-Законод!$C$23,IF('01_Доходи'!Z387&gt;=Законод!$F$23,Законод!$E$25,0)))),IF(B383="Лікар-педіатр",IF(Z387&lt;Законод!$C$19,0,(IF(AND(Z387&gt;=Законод!$E$19,Z387&lt;=Законод!$E$20),Z387-Законод!$C$19,IF('01_Доходи'!Z387&gt;=Законод!$F$19,Законод!$E$21,0)))),IF(B383="Лікар-терапевт",IF(Z387&lt;Законод!$C$27,0,(IF(AND(Z387&gt;=Законод!$E$27,Z387&lt;=Законод!$E$28),Z387-Законод!$C$27,IF('01_Доходи'!Z387&gt;=Законод!$F$27,Законод!$E$29,0)))),0)))</f>
        <v>0</v>
      </c>
      <c r="AA389" s="770"/>
      <c r="AB389" s="750" t="s">
        <v>157</v>
      </c>
      <c r="AC389" s="751"/>
      <c r="AD389" s="751"/>
      <c r="AE389" s="751"/>
      <c r="AF389" s="752"/>
      <c r="AG389" s="171">
        <f>IF(B383="Лікар загальної практики - сімейний лікар",IF(S387&lt;Законод!$C$23,0,(IF(AND(AG387&gt;=Законод!$E$23,AG387&lt;=Законод!$E$24),AG387-Законод!$C$23,IF('01_Доходи'!AG387&gt;=Законод!$F$23,Законод!$E$25,0)))),IF(B383="Лікар-педіатр",IF(AG387&lt;Законод!$C$19,0,(IF(AND(AG387&gt;=Законод!$E$19,AG387&lt;=Законод!$E$20),AG387-Законод!$C$19,IF('01_Доходи'!AG387&gt;=Законод!$F$19,Законод!$E$21,0)))),IF(B383="Лікар-терапевт",IF(AG387&lt;Законод!$C$27,0,(IF(AND(AG387&gt;=Законод!$E$27,AG387&lt;=Законод!$E$28),AG387-Законод!$C$27,IF('01_Доходи'!AG387&gt;=Законод!$F$27,Законод!$E$29,0)))),0)))</f>
        <v>0</v>
      </c>
      <c r="AH389" s="773"/>
      <c r="AI389" s="176"/>
      <c r="AJ389" s="764"/>
      <c r="AK389" s="767"/>
      <c r="AL389" s="767"/>
      <c r="AM389" s="798" t="s">
        <v>176</v>
      </c>
      <c r="AN389" s="544">
        <f>IF(B383="Лікар загальної практики - сімейний лікар",L389*Законод!$E$30,IF(B383="Лікар-педіатр",L389*Законод!$E$30,IF(B383="Лікар-терапевт",L389*Законод!$E$30,0)))</f>
        <v>0</v>
      </c>
      <c r="AO389" s="544">
        <f>IF(B383="Лікар загальної практики - сімейний лікар",S389*Законод!$E$47,IF(B383="Лікар-педіатр",S389*Законод!$E$47,IF(B383="Лікар-терапевт",S389*Законод!$E$47,0)))</f>
        <v>0</v>
      </c>
      <c r="AP389" s="544">
        <f>IF(B383="Лікар загальної практики - сімейний лікар",Z389*Законод!$E$64,IF(B383="Лікар-педіатр",Z389*Законод!$E$64,IF(B383="Лікар-терапевт",Z389*Законод!$E$64,0)))</f>
        <v>0</v>
      </c>
      <c r="AQ389" s="544">
        <f>IF(B383="Лікар загальної практики - сімейний лікар",AG389*Законод!$E$81,IF(B383="Лікар-педіатр",AG389*Законод!$E$81,IF(B383="Лікар-терапевт",AG389*Законод!$E$81,0)))</f>
        <v>0</v>
      </c>
      <c r="AR389" s="185">
        <f>SUM(AN389:AQ389)</f>
        <v>0</v>
      </c>
    </row>
    <row r="390" spans="1:44" s="67" customFormat="1" ht="31.9" customHeight="1" x14ac:dyDescent="0.25">
      <c r="A390" s="172"/>
      <c r="B390" s="781"/>
      <c r="C390" s="784"/>
      <c r="D390" s="787"/>
      <c r="E390" s="790"/>
      <c r="F390" s="186" t="str">
        <f>IF(B383="Лікар-педіатр",Законод!$F$18,IF(B383="Лікар загальної практики - сімейний лікар",Законод!$F$22,IF(B383="Лікар-терапевт",Законод!$F$26,"х")))</f>
        <v>х</v>
      </c>
      <c r="G390" s="750" t="s">
        <v>157</v>
      </c>
      <c r="H390" s="751"/>
      <c r="I390" s="751"/>
      <c r="J390" s="751"/>
      <c r="K390" s="752"/>
      <c r="L390" s="171">
        <f>IF(B383="Лікар загальної практики - сімейний лікар",IF(L387&lt;Законод!$C$23,0,(IF(AND(L387&gt;=Законод!$F$23,L387&lt;=Законод!$F$24),L387-Законод!$E$24,IF('01_Доходи'!L387&gt;=Законод!$G$23,Законод!$F$25,0)))),IF(B383="Лікар-педіатр",IF(L387&lt;Законод!$C$19,0,(IF(AND(L387&gt;=Законод!$F$19,L387&lt;=Законод!$F$20),L387-Законод!$E$20,IF('01_Доходи'!L387&gt;=Законод!$G$19,Законод!$F$21,0)))),IF(B383="Лікар-терапевт",IF(L387&lt;Законод!$C$27,0,(IF(AND(L387&gt;=Законод!$F$27,L387&lt;=Законод!$F$28),L387-Законод!$E$28,IF('01_Доходи'!L387&gt;=Законод!$G$27,Законод!$F$29,0)))),0)))</f>
        <v>0</v>
      </c>
      <c r="M390" s="770"/>
      <c r="N390" s="750" t="s">
        <v>157</v>
      </c>
      <c r="O390" s="751"/>
      <c r="P390" s="751"/>
      <c r="Q390" s="751"/>
      <c r="R390" s="752"/>
      <c r="S390" s="171">
        <f>IF(B383="Лікар загальної практики - сімейний лікар",IF(S387&lt;Законод!$C$23,0,(IF(AND(S387&gt;=Законод!$F$23,S387&lt;=Законод!$F$24),S387-Законод!$E$24,IF('01_Доходи'!S387&gt;=Законод!$G$23,Законод!$F$25,0)))),IF(B383="Лікар-педіатр",IF(S387&lt;Законод!$C$19,0,(IF(AND(S387&gt;=Законод!$F$19,S387&lt;=Законод!$F$20),S387-Законод!$E$20,IF('01_Доходи'!S387&gt;=Законод!$G$19,Законод!$F$21,0)))),IF(B383="Лікар-терапевт",IF(S387&lt;Законод!$C$27,0,(IF(AND(S387&gt;=Законод!$F$27,S387&lt;=Законод!$F$28),S387-Законод!$E$28,IF('01_Доходи'!S387&gt;=Законод!$G$27,Законод!$F$29,0)))),0)))</f>
        <v>0</v>
      </c>
      <c r="T390" s="770"/>
      <c r="U390" s="750" t="s">
        <v>157</v>
      </c>
      <c r="V390" s="751"/>
      <c r="W390" s="751"/>
      <c r="X390" s="751"/>
      <c r="Y390" s="752"/>
      <c r="Z390" s="171">
        <f>IF(B383="Лікар загальної практики - сімейний лікар",IF(Z387&lt;Законод!$C$23,0,(IF(AND(Z387&gt;=Законод!$F$23,Z387&lt;=Законод!$F$24),Z387-Законод!$E$24,IF('01_Доходи'!Z387&gt;=Законод!$G$23,Законод!$F$25,0)))),IF(B383="Лікар-педіатр",IF(Z387&lt;Законод!$C$19,0,(IF(AND(Z387&gt;=Законод!$F$19,Z387&lt;=Законод!$F$20),Z387-Законод!$E$20,IF('01_Доходи'!Z387&gt;=Законод!$G$19,Законод!$F$21,0)))),IF(B383="Лікар-терапевт",IF(Z387&lt;Законод!$C$27,0,(IF(AND(Z387&gt;=Законод!$F$27,Z387&lt;=Законод!$F$28),Z387-Законод!$E$28,IF('01_Доходи'!Z387&gt;=Законод!$G$27,Законод!$F$29,0)))),0)))</f>
        <v>0</v>
      </c>
      <c r="AA390" s="770"/>
      <c r="AB390" s="750" t="s">
        <v>157</v>
      </c>
      <c r="AC390" s="751"/>
      <c r="AD390" s="751"/>
      <c r="AE390" s="751"/>
      <c r="AF390" s="752"/>
      <c r="AG390" s="171">
        <f>IF(B383="Лікар загальної практики - сімейний лікар",IF(AG387&lt;Законод!$C$23,0,(IF(AND(AG387&gt;=Законод!$F$23,AG387&lt;=Законод!$F$24),AG387-Законод!$E$24,IF('01_Доходи'!AG387&gt;=Законод!$G$23,Законод!$F$25,0)))),IF(B383="Лікар-педіатр",IF(AG387&lt;Законод!$C$19,0,(IF(AND(AG387&gt;=Законод!$F$19,AG387&lt;=Законод!$F$20),AG387-Законод!$E$20,IF('01_Доходи'!AG387&gt;=Законод!$G$19,Законод!$F$21,0)))),IF(B383="Лікар-терапевт",IF(AG387&lt;Законод!$C$27,0,(IF(AND(AG387&gt;=Законод!$F$27,AG387&lt;=Законод!$F$28),AG387-Законод!$E$28,IF('01_Доходи'!AG387&gt;=Законод!$G$27,Законод!$F$29,0)))),0)))</f>
        <v>0</v>
      </c>
      <c r="AH390" s="773"/>
      <c r="AI390" s="176"/>
      <c r="AJ390" s="764"/>
      <c r="AK390" s="767"/>
      <c r="AL390" s="767"/>
      <c r="AM390" s="799"/>
      <c r="AN390" s="544">
        <f>IF(B383="Лікар загальної практики - сімейний лікар",L390*Законод!$F$30,IF(B383="Лікар-педіатр",L390*Законод!$F$30,IF(B383="Лікар-терапевт",L390*Законод!$F$30,0)))</f>
        <v>0</v>
      </c>
      <c r="AO390" s="544">
        <f>IF(B383="Лікар загальної практики - сімейний лікар",S390*Законод!$F$47,IF(B383="Лікар-педіатр",S390*Законод!$F$47,IF(B383="Лікар-терапевт",S390*Законод!$F$47,0)))</f>
        <v>0</v>
      </c>
      <c r="AP390" s="544">
        <f>IF(B383="Лікар загальної практики - сімейний лікар",Z390*Законод!$F$64,IF(B383="Лікар-педіатр",Z390*Законод!$F$64,IF(B383="Лікар-терапевт",Z390*Законод!$F$64,0)))</f>
        <v>0</v>
      </c>
      <c r="AQ390" s="544">
        <f>IF(B383="Лікар загальної практики - сімейний лікар",AG390*Законод!$F$81,IF(B383="Лікар-педіатр",AG390*Законод!$F$81,IF(B383="Лікар-терапевт",AG390*Законод!$F$81,0)))</f>
        <v>0</v>
      </c>
      <c r="AR390" s="185">
        <f>SUM(AN390:AQ390)</f>
        <v>0</v>
      </c>
    </row>
    <row r="391" spans="1:44" s="210" customFormat="1" ht="23.45" customHeight="1" x14ac:dyDescent="0.25">
      <c r="A391" s="172"/>
      <c r="B391" s="781"/>
      <c r="C391" s="784"/>
      <c r="D391" s="787"/>
      <c r="E391" s="790"/>
      <c r="F391" s="186" t="str">
        <f>IF(B383="Лікар-педіатр",Законод!$G$18,IF(B383="Лікар загальної практики - сімейний лікар",Законод!$G$22,IF(B383="Лікар-терапевт",Законод!$G$26,"х")))</f>
        <v>х</v>
      </c>
      <c r="G391" s="750" t="s">
        <v>157</v>
      </c>
      <c r="H391" s="751"/>
      <c r="I391" s="751"/>
      <c r="J391" s="751"/>
      <c r="K391" s="752"/>
      <c r="L391" s="171">
        <f>IF(B383="Лікар загальної практики - сімейний лікар",IF(L387&lt;Законод!$C$23,0,(IF(AND(L387&gt;=Законод!$G$23,L387&lt;=Законод!$G$24),L387-Законод!$F$24,IF('01_Доходи'!L387&gt;=Законод!$H$23,Законод!$G$25,0)))),IF(B383="Лікар-педіатр",IF(L387&lt;Законод!$C$19,0,(IF(AND(L387&gt;=Законод!$G$19,L387&lt;=Законод!$G$20),L387-Законод!$F$20,IF('01_Доходи'!L387&gt;=Законод!$H$19,Законод!$G$21,0)))),IF(B383="Лікар-терапевт",IF(L387&lt;Законод!$C$27,0,(IF(AND(L387&gt;=Законод!$G$27,L387&lt;=Законод!$G$28),L387-Законод!$F$28,IF('01_Доходи'!L387&gt;=Законод!$H$27,Законод!$G$29,0)))),0)))</f>
        <v>0</v>
      </c>
      <c r="M391" s="770"/>
      <c r="N391" s="750" t="s">
        <v>157</v>
      </c>
      <c r="O391" s="751"/>
      <c r="P391" s="751"/>
      <c r="Q391" s="751"/>
      <c r="R391" s="752"/>
      <c r="S391" s="171">
        <f>IF(B383="Лікар загальної практики - сімейний лікар",IF(S387&lt;Законод!$C$23,0,(IF(AND(S387&gt;=Законод!$G$23,S387&lt;=Законод!$G$24),S387-Законод!$F$24,IF('01_Доходи'!S387&gt;=Законод!$H$23,Законод!$G$25,0)))),IF(B383="Лікар-педіатр",IF(S387&lt;Законод!$C$19,0,(IF(AND(S387&gt;=Законод!$G$19,S387&lt;=Законод!$G$20),S387-Законод!$F$20,IF('01_Доходи'!S387&gt;=Законод!$H$19,Законод!$G$21,0)))),IF(B383="Лікар-терапевт",IF(S387&lt;Законод!$C$27,0,(IF(AND(S387&gt;=Законод!$G$27,S387&lt;=Законод!$G$28),S387-Законод!$F$28,IF('01_Доходи'!S387&gt;=Законод!$H$27,Законод!$G$29,0)))),0)))</f>
        <v>0</v>
      </c>
      <c r="T391" s="770"/>
      <c r="U391" s="750" t="s">
        <v>157</v>
      </c>
      <c r="V391" s="751"/>
      <c r="W391" s="751"/>
      <c r="X391" s="751"/>
      <c r="Y391" s="752"/>
      <c r="Z391" s="171">
        <f>IF(B383="Лікар загальної практики - сімейний лікар",IF(Z387&lt;Законод!$C$23,0,(IF(AND(Z387&gt;=Законод!$G$23,Z387&lt;=Законод!$G$24),Z387-Законод!$F$24,IF('01_Доходи'!Z387&gt;=Законод!$H$23,Законод!$G$25,0)))),IF(B383="Лікар-педіатр",IF(Z387&lt;Законод!$C$19,0,(IF(AND(Z387&gt;=Законод!$G$19,Z387&lt;=Законод!$G$20),Z387-Законод!$F$20,IF('01_Доходи'!Z387&gt;=Законод!$H$19,Законод!$G$21,0)))),IF(B383="Лікар-терапевт",IF(Z387&lt;Законод!$C$27,0,(IF(AND(Z387&gt;=Законод!$G$27,Z387&lt;=Законод!$G$28),Z387-Законод!$F$28,IF('01_Доходи'!Z387&gt;=Законод!$H$27,Законод!$G$29,0)))),0)))</f>
        <v>0</v>
      </c>
      <c r="AA391" s="770"/>
      <c r="AB391" s="750" t="s">
        <v>157</v>
      </c>
      <c r="AC391" s="751"/>
      <c r="AD391" s="751"/>
      <c r="AE391" s="751"/>
      <c r="AF391" s="752"/>
      <c r="AG391" s="171">
        <f>IF(B383="Лікар загальної практики - сімейний лікар",IF(AG387&lt;Законод!$C$23,0,(IF(AND(AG387&gt;=Законод!$G$23,AG387&lt;=Законод!$G$24),AG387-Законод!$F$24,IF('01_Доходи'!AG387&gt;=Законод!$H$23,Законод!$G$25,0)))),IF(B383="Лікар-педіатр",IF(AG387&lt;Законод!$C$19,0,(IF(AND(AG387&gt;=Законод!$G$19,AG387&lt;=Законод!$G$20),AG387-Законод!$F$20,IF('01_Доходи'!AG387&gt;=Законод!$H$19,Законод!$G$21,0)))),IF(B383="Лікар-терапевт",IF(AG387&lt;Законод!$C$27,0,(IF(AND(AG387&gt;=Законод!$G$27,AG387&lt;=Законод!$G$28),AG387-Законод!$F$28,IF('01_Доходи'!AG387&gt;=Законод!$H$27,Законод!$G$29,0)))),0)))</f>
        <v>0</v>
      </c>
      <c r="AH391" s="773"/>
      <c r="AI391" s="176"/>
      <c r="AJ391" s="764"/>
      <c r="AK391" s="767"/>
      <c r="AL391" s="767"/>
      <c r="AM391" s="799"/>
      <c r="AN391" s="544">
        <f>IF(B383="Лікар загальної практики - сімейний лікар",L391*Законод!$G$39,IF(B383="Лікар-педіатр",L391*Законод!$G$30,IF(B383="Лікар-терапевт",L391*Законод!$G$30,0)))</f>
        <v>0</v>
      </c>
      <c r="AO391" s="544">
        <f>IF(B383="Лікар загальної практики - сімейний лікар",S391*Законод!$G$47,IF(B383="Лікар-педіатр",S391*Законод!$G$47,IF(B383="Лікар-терапевт",S391*Законод!$G$47,0)))</f>
        <v>0</v>
      </c>
      <c r="AP391" s="544">
        <f>IF(B383="Лікар загальної практики - сімейний лікар",Z391*Законод!$G$64,IF(B383="Лікар-педіатр",Z391*Законод!$G$64,IF(B383="Лікар-терапевт",Z391*Законод!$G$64,0)))</f>
        <v>0</v>
      </c>
      <c r="AQ391" s="544">
        <f>IF(B383="Лікар загальної практики - сімейний лікар",AG391*Законод!$G$81,IF(B383="Лікар-педіатр",AG391*Законод!$G$81,IF(B383="Лікар-терапевт",AG391*Законод!$G$81,0)))</f>
        <v>0</v>
      </c>
      <c r="AR391" s="185">
        <f t="shared" ref="AR391" si="54">SUM(AN391:AQ391)</f>
        <v>0</v>
      </c>
    </row>
    <row r="392" spans="1:44" s="166" customFormat="1" ht="24.6" customHeight="1" x14ac:dyDescent="0.3">
      <c r="A392" s="172"/>
      <c r="B392" s="781"/>
      <c r="C392" s="784"/>
      <c r="D392" s="787"/>
      <c r="E392" s="790"/>
      <c r="F392" s="186" t="str">
        <f>IF(B383="Лікар-педіатр",Законод!$H$18,IF(B383="Лікар загальної практики - сімейний лікар",Законод!$H$22,IF(B383="Лікар-терапевт",Законод!$H$26,"х")))</f>
        <v>х</v>
      </c>
      <c r="G392" s="750" t="s">
        <v>157</v>
      </c>
      <c r="H392" s="751"/>
      <c r="I392" s="751"/>
      <c r="J392" s="751"/>
      <c r="K392" s="752"/>
      <c r="L392" s="171">
        <f>IF(B383="Лікар загальної практики - сімейний лікар",IF(L387&lt;Законод!$C$23,0,(IF(AND(L387&gt;=Законод!$H$23,L387&lt;=Законод!$H$24),L387-Законод!$G$24,IF('01_Доходи'!L387&gt;=Законод!$I$23,Законод!$H$25,0)))),IF(B383="Лікар-педіатр",IF(L387&lt;Законод!$C$19,0,(IF(AND(L387&gt;=Законод!$H$19,L387&lt;=Законод!$H$20),L387-Законод!$G$20,IF('01_Доходи'!L387&gt;=Законод!$I$19,Законод!$H$21,0)))),IF(B383="Лікар-терапевт",IF(L387&lt;Законод!$C$27,0,(IF(AND(L387&gt;=Законод!$H$27,L387&lt;=Законод!$H$28),L387-Законод!$G$28,IF(L387&gt;=Законод!$I$27,Законод!$H$29,0)))),0)))</f>
        <v>0</v>
      </c>
      <c r="M392" s="770"/>
      <c r="N392" s="750" t="s">
        <v>157</v>
      </c>
      <c r="O392" s="751"/>
      <c r="P392" s="751"/>
      <c r="Q392" s="751"/>
      <c r="R392" s="752"/>
      <c r="S392" s="171">
        <f>IF(B383="Лікар загальної практики - сімейний лікар",IF(S387&lt;Законод!$C$23,0,(IF(AND(S387&gt;=Законод!$H$23,S387&lt;=Законод!$H$24),S387-Законод!$G$24,IF('01_Доходи'!S387&gt;=Законод!$I$23,Законод!$H$25,0)))),IF(B383="Лікар-педіатр",IF(S387&lt;Законод!$C$19,0,(IF(AND(S387&gt;=Законод!$H$19,S387&lt;=Законод!$H$20),S387-Законод!$G$20,IF('01_Доходи'!S387&gt;=Законод!$I$19,Законод!$H$21,0)))),IF(B383="Лікар-терапевт",IF(S387&lt;Законод!$C$27,0,(IF(AND(S387&gt;=Законод!$H$27,S387&lt;=Законод!$H$28),S387-Законод!$G$28,IF(S387&gt;=Законод!$I$27,Законод!$H$29,0)))),0)))</f>
        <v>0</v>
      </c>
      <c r="T392" s="770"/>
      <c r="U392" s="750" t="s">
        <v>157</v>
      </c>
      <c r="V392" s="751"/>
      <c r="W392" s="751"/>
      <c r="X392" s="751"/>
      <c r="Y392" s="752"/>
      <c r="Z392" s="171">
        <f>IF(B383="Лікар загальної практики - сімейний лікар",IF(Z387&lt;Законод!$C$23,0,(IF(AND(Z387&gt;=Законод!$H$23,Z387&lt;=Законод!$H$24),Z387-Законод!$G$24,IF('01_Доходи'!Z387&gt;=Законод!$I$23,Законод!$H$25,0)))),IF(B383="Лікар-педіатр",IF(Z387&lt;Законод!$C$19,0,(IF(AND(Z387&gt;=Законод!$H$19,Z387&lt;=Законод!$H$20),Z387-Законод!$G$20,IF('01_Доходи'!Z387&gt;=Законод!$I$19,Законод!$H$21,0)))),IF(B383="Лікар-терапевт",IF(Z387&lt;Законод!$C$27,0,(IF(AND(Z387&gt;=Законод!$H$27,Z387&lt;=Законод!$H$28),Z387-Законод!$G$28,IF(Z387&gt;=Законод!$I$27,Законод!$H$29,0)))),0)))</f>
        <v>0</v>
      </c>
      <c r="AA392" s="770"/>
      <c r="AB392" s="750" t="s">
        <v>157</v>
      </c>
      <c r="AC392" s="751"/>
      <c r="AD392" s="751"/>
      <c r="AE392" s="751"/>
      <c r="AF392" s="752"/>
      <c r="AG392" s="171">
        <f>IF(B383="Лікар загальної практики - сімейний лікар",IF(AG387&lt;Законод!$C$23,0,(IF(AND(AG387&gt;=Законод!$H$23,AG387&lt;=Законод!$H$24),AG387-Законод!$G$24,IF('01_Доходи'!AG387&gt;=Законод!$I$23,Законод!$H$25,0)))),IF(B383="Лікар-педіатр",IF(AG387&lt;Законод!$C$19,0,(IF(AND(AG387&gt;=Законод!$H$19,AG387&lt;=Законод!$H$20),AG387-Законод!$G$20,IF('01_Доходи'!AG387&gt;=Законод!$I$19,Законод!$H$21,0)))),IF(B383="Лікар-терапевт",IF(AG387&lt;Законод!$C$27,0,(IF(AND(AG387&gt;=Законод!$H$27,AG387&lt;=Законод!$H$28),AG387-Законод!$G$28,IF(AG387&gt;=Законод!$I$27,Законод!$H$29,0)))),0)))</f>
        <v>0</v>
      </c>
      <c r="AH392" s="773"/>
      <c r="AI392" s="176"/>
      <c r="AJ392" s="764"/>
      <c r="AK392" s="767"/>
      <c r="AL392" s="767"/>
      <c r="AM392" s="799"/>
      <c r="AN392" s="544">
        <f>IF(B383="Лікар загальної практики - сімейний лікар",L392*Законод!$H$30,IF(B383="Лікар-педіатр",L392*Законод!$H$30,IF(B383="Лікар-терапевт",L392*Законод!$H$30,0)))</f>
        <v>0</v>
      </c>
      <c r="AO392" s="544">
        <f>IF(B383="Лікар загальної практики - сімейний лікар",S392*Законод!$H$47,IF(B383="Лікар-педіатр",S392*Законод!$H$47,IF(B383="Лікар-терапевт",S392*Законод!$H$47,0)))</f>
        <v>0</v>
      </c>
      <c r="AP392" s="544">
        <f>IF(B383="Лікар загальної практики - сімейний лікар",Z392*Законод!$H$64,IF(B383="Лікар-педіатр",Z392*Законод!$H$64,IF(B383="Лікар-терапевт",Z392*Законод!$H$64,0)))</f>
        <v>0</v>
      </c>
      <c r="AQ392" s="544">
        <f>IF(B383="Лікар загальної практики - сімейний лікар",AG392*Законод!$H$81,IF(B383="Лікар-педіатр",AG392*Законод!$H$81,IF(B383="Лікар-терапевт",AG392*Законод!$H$81,0)))</f>
        <v>0</v>
      </c>
      <c r="AR392" s="185">
        <f>SUM(AN392:AQ392)</f>
        <v>0</v>
      </c>
    </row>
    <row r="393" spans="1:44" s="67" customFormat="1" ht="28.15" customHeight="1" x14ac:dyDescent="0.25">
      <c r="A393" s="172"/>
      <c r="B393" s="781"/>
      <c r="C393" s="784"/>
      <c r="D393" s="787"/>
      <c r="E393" s="790"/>
      <c r="F393" s="186" t="str">
        <f>IF(B383="Лікар-педіатр",Законод!$I$18,IF(B383="Лікар загальної практики - сімейний лікар",Законод!$I$22,IF(B383="Лікар-терапевт",Законод!$I$26,"х")))</f>
        <v>х</v>
      </c>
      <c r="G393" s="750" t="s">
        <v>157</v>
      </c>
      <c r="H393" s="751"/>
      <c r="I393" s="751"/>
      <c r="J393" s="751"/>
      <c r="K393" s="752"/>
      <c r="L393" s="171">
        <f>IF(B383="Лікар загальної практики - сімейний лікар",IF(L387&lt;Законод!$C$23,0,(IF(AND(L387&gt;=Законод!$I$23,L387&lt;=Законод!$I$24),L387-Законод!$H$24,IF('01_Доходи'!L387&gt;=Законод!$I$23,Законод!$I$25,0)))),IF(B383="Лікар-педіатр",IF(L387&lt;Законод!$C$19,0,(IF(AND(L387&gt;=Законод!$I$19,L387&lt;=Законод!$I$20),L387-Законод!$H$20,IF('01_Доходи'!L387&gt;=Законод!$I$19,Законод!$H$21,0)))),IF(B383="Лікар-терапевт",IF(L387&lt;Законод!$C$27,0,(IF(AND(L387&gt;=Законод!$I$27,L387&lt;=Законод!$I$28),L387-Законод!$H$28,IF('01_Доходи'!L387&gt;=Законод!$I$27,Законод!$H$29,0)))),0)))</f>
        <v>0</v>
      </c>
      <c r="M393" s="770"/>
      <c r="N393" s="750" t="s">
        <v>157</v>
      </c>
      <c r="O393" s="751"/>
      <c r="P393" s="751"/>
      <c r="Q393" s="751"/>
      <c r="R393" s="752"/>
      <c r="S393" s="171">
        <f>IF(B383="Лікар загальної практики - сімейний лікар",IF(S387&lt;Законод!$C$23,0,(IF(AND(S387&gt;=Законод!$I$23,S387&lt;=Законод!$I$24),S387-Законод!$H$24,IF('01_Доходи'!S387&gt;=Законод!$I$23,Законод!$I$25,0)))),IF(B383="Лікар-педіатр",IF(S387&lt;Законод!$C$19,0,(IF(AND(S387&gt;=Законод!$I$19,S387&lt;=Законод!$I$20),S387-Законод!$H$20,IF('01_Доходи'!S387&gt;=Законод!$I$19,Законод!$H$21,0)))),IF(B383="Лікар-терапевт",IF(S387&lt;Законод!$C$27,0,(IF(AND(S387&gt;=Законод!$I$27,S387&lt;=Законод!$I$28),S387-Законод!$H$28,IF('01_Доходи'!S387&gt;=Законод!$I$27,Законод!$H$29,0)))),0)))</f>
        <v>0</v>
      </c>
      <c r="T393" s="770"/>
      <c r="U393" s="750" t="s">
        <v>157</v>
      </c>
      <c r="V393" s="751"/>
      <c r="W393" s="751"/>
      <c r="X393" s="751"/>
      <c r="Y393" s="752"/>
      <c r="Z393" s="171">
        <f>IF(B383="Лікар загальної практики - сімейний лікар",IF(Z387&lt;Законод!$C$23,0,(IF(AND(Z387&gt;=Законод!$I$23,Z387&lt;=Законод!$I$24),Z387-Законод!$H$24,IF('01_Доходи'!Z387&gt;=Законод!$I$23,Законод!$I$25,0)))),IF(B383="Лікар-педіатр",IF(Z387&lt;Законод!$C$19,0,(IF(AND(Z387&gt;=Законод!$I$19,Z387&lt;=Законод!$I$20),Z387-Законод!$H$20,IF('01_Доходи'!Z387&gt;=Законод!$I$19,Законод!$H$21,0)))),IF(B383="Лікар-терапевт",IF(Z387&lt;Законод!$C$27,0,(IF(AND(Z387&gt;=Законод!$I$27,Z387&lt;=Законод!$I$28),Z387-Законод!$H$28,IF('01_Доходи'!Z387&gt;=Законод!$I$27,Законод!$H$29,0)))),0)))</f>
        <v>0</v>
      </c>
      <c r="AA393" s="770"/>
      <c r="AB393" s="750" t="s">
        <v>157</v>
      </c>
      <c r="AC393" s="751"/>
      <c r="AD393" s="751"/>
      <c r="AE393" s="751"/>
      <c r="AF393" s="752"/>
      <c r="AG393" s="171">
        <f>IF(B383="Лікар загальної практики - сімейний лікар",IF(AG387&lt;Законод!$C$23,0,(IF(AND(AG387&gt;=Законод!$I$23,AG387&lt;=Законод!$I$24),AG387-Законод!$H$24,IF('01_Доходи'!AG387&gt;=Законод!$I$23,Законод!$I$25,0)))),IF(B383="Лікар-педіатр",IF(AG387&lt;Законод!$C$19,0,(IF(AND(AG387&gt;=Законод!$I$19,AG387&lt;=Законод!$I$20),AG387-Законод!$H$20,IF('01_Доходи'!AG387&gt;=Законод!$I$19,Законод!$H$21,0)))),IF(B383="Лікар-терапевт",IF(AG387&lt;Законод!$C$27,0,(IF(AND(AG387&gt;=Законод!$I$27,AG387&lt;=Законод!$I$28),AG387-Законод!$H$28,IF('01_Доходи'!AG387&gt;=Законод!$I$27,Законод!$H$29,0)))),0)))</f>
        <v>0</v>
      </c>
      <c r="AH393" s="773"/>
      <c r="AI393" s="176"/>
      <c r="AJ393" s="764"/>
      <c r="AK393" s="767"/>
      <c r="AL393" s="767"/>
      <c r="AM393" s="799"/>
      <c r="AN393" s="544">
        <f>IF(B383="Лікар загальної практики - сімейний лікар",L393*Законод!$I$30,IF(B383="Лікар-педіатр",L393*Законод!$I$30,IF(B383="Лікар-терапевт",L393*Законод!$I$30,0)))</f>
        <v>0</v>
      </c>
      <c r="AO393" s="544">
        <f>IF(B383="Лікар загальної практики - сімейний лікар",S393*Законод!$I$47,IF(B383="Лікар-педіатр",S393*Законод!$I$47,IF(B383="Лікар-терапевт",S393*Законод!$I$47,0)))</f>
        <v>0</v>
      </c>
      <c r="AP393" s="544">
        <f>IF(B383="Лікар загальної практики - сімейний лікар",Z393*Законод!$I$64,IF(B383="Лікар-педіатр",Z393*Законод!$I$64,IF(B383="Лікар-терапевт",Z393*Законод!$I$64,0)))</f>
        <v>0</v>
      </c>
      <c r="AQ393" s="544">
        <f>IF(B383="Лікар загальної практики - сімейний лікар",AG393*Законод!$I$81,IF(B383="Лікар-педіатр",AG393*Законод!$I$81,IF(B383="Лікар-терапевт",AG393*Законод!$I$81,0)))</f>
        <v>0</v>
      </c>
      <c r="AR393" s="185">
        <f>SUM(AN393:AQ393)</f>
        <v>0</v>
      </c>
    </row>
    <row r="394" spans="1:44" s="103" customFormat="1" ht="31.15" customHeight="1" thickBot="1" x14ac:dyDescent="0.3">
      <c r="A394" s="187"/>
      <c r="B394" s="782"/>
      <c r="C394" s="785"/>
      <c r="D394" s="788"/>
      <c r="E394" s="791"/>
      <c r="F394" s="660" t="str">
        <f>IF(B383="Лікар-педіатр",Законод!$J$18,IF(B383="Лікар загальної практики - сімейний лікар",Законод!$J$22,IF(B383="Лікар-терапевт",Законод!$J$22,"х")))</f>
        <v>х</v>
      </c>
      <c r="G394" s="747" t="s">
        <v>157</v>
      </c>
      <c r="H394" s="748"/>
      <c r="I394" s="748"/>
      <c r="J394" s="748"/>
      <c r="K394" s="749"/>
      <c r="L394" s="171">
        <f>IF(B383="Лікар загальної практики - сімейний лікар",IF(L387&gt;=Законод!$J$23,'01_Доходи'!L387-('01_Доходи'!L388+'01_Доходи'!L389+'01_Доходи'!L390+'01_Доходи'!L391+'01_Доходи'!L392+'01_Доходи'!L393),0),IF(B383="Лікар-педіатр",IF(L387&gt;=Законод!$J$19,'01_Доходи'!L387-('01_Доходи'!L388+'01_Доходи'!L389+'01_Доходи'!L390+'01_Доходи'!L391+'01_Доходи'!L392+'01_Доходи'!L393),0),IF(B383="Лікар-терапевт",IF('01_Доходи'!L387&gt;=Законод!$J$27,L387-Законод!$I$28,0),0)))</f>
        <v>0</v>
      </c>
      <c r="M394" s="771"/>
      <c r="N394" s="747" t="s">
        <v>157</v>
      </c>
      <c r="O394" s="748"/>
      <c r="P394" s="748"/>
      <c r="Q394" s="748"/>
      <c r="R394" s="749"/>
      <c r="S394" s="171">
        <f>IF(B383="Лікар загальної практики - сімейний лікар",IF(S387&gt;=Законод!$J$23,'01_Доходи'!S387-('01_Доходи'!S388+'01_Доходи'!S389+'01_Доходи'!S390+'01_Доходи'!S391+'01_Доходи'!S392+'01_Доходи'!S393),0),IF(B383="Лікар-педіатр",IF(S387&gt;=Законод!$J$19,'01_Доходи'!S387-('01_Доходи'!S388+'01_Доходи'!S389+'01_Доходи'!S390+'01_Доходи'!S391+'01_Доходи'!S392+'01_Доходи'!S393),0),IF(B383="Лікар-терапевт",IF('01_Доходи'!S387&gt;=Законод!$J$27,S387-Законод!$I$28,0),0)))</f>
        <v>0</v>
      </c>
      <c r="T394" s="771"/>
      <c r="U394" s="747" t="s">
        <v>157</v>
      </c>
      <c r="V394" s="748"/>
      <c r="W394" s="748"/>
      <c r="X394" s="748"/>
      <c r="Y394" s="749"/>
      <c r="Z394" s="171">
        <f>IF(B383="Лікар загальної практики - сімейний лікар",IF(Z387&gt;=Законод!$J$23,'01_Доходи'!Z387-('01_Доходи'!Z388+'01_Доходи'!Z389+'01_Доходи'!Z390+'01_Доходи'!Z391+'01_Доходи'!Z392+'01_Доходи'!Z393),0),IF(B383="Лікар-педіатр",IF(Z387&gt;=Законод!$J$19,'01_Доходи'!Z387-('01_Доходи'!Z388+'01_Доходи'!Z389+'01_Доходи'!Z390+'01_Доходи'!Z391+'01_Доходи'!Z392+'01_Доходи'!Z393),0),IF(B383="Лікар-терапевт",IF('01_Доходи'!Z387&gt;=Законод!$J$27,Z387-Законод!$I$28,0),0)))</f>
        <v>0</v>
      </c>
      <c r="AA394" s="771"/>
      <c r="AB394" s="747" t="s">
        <v>157</v>
      </c>
      <c r="AC394" s="748"/>
      <c r="AD394" s="748"/>
      <c r="AE394" s="748"/>
      <c r="AF394" s="749"/>
      <c r="AG394" s="171">
        <f>IF(B383="Лікар загальної практики - сімейний лікар",IF(AG387&gt;=Законод!$J$23,'01_Доходи'!AG387-('01_Доходи'!AG388+'01_Доходи'!AG389+'01_Доходи'!AG390+'01_Доходи'!AG391+'01_Доходи'!AG392+'01_Доходи'!AG393),0),IF(B383="Лікар-педіатр",IF(AG387&gt;=Законод!$J$19,'01_Доходи'!AG387-('01_Доходи'!AG388+'01_Доходи'!AG389+'01_Доходи'!AG390+'01_Доходи'!AG391+'01_Доходи'!AG392+'01_Доходи'!AG393),0),IF(B383="Лікар-терапевт",IF('01_Доходи'!AG387&gt;=Законод!$J$27,AG387-Законод!$I$28,0),0)))</f>
        <v>0</v>
      </c>
      <c r="AH394" s="774"/>
      <c r="AI394" s="188"/>
      <c r="AJ394" s="765"/>
      <c r="AK394" s="768"/>
      <c r="AL394" s="768"/>
      <c r="AM394" s="800"/>
      <c r="AN394" s="661">
        <f>IF(B383="Лікар загальної практики - сімейний лікар",L394*Законод!$J$30,IF(B383="Лікар-педіатр",L394*Законод!$J$30,IF(B383="Лікар-терапевт",L394*Законод!$J$30,0)))</f>
        <v>0</v>
      </c>
      <c r="AO394" s="661">
        <f>IF(B383="Лікар загальної практики - сімейний лікар",S394*Законод!$J$47,IF(B383="Лікар-педіатр",S394*Законод!$J$47,IF(B383="Лікар-терапевт",S394*Законод!$J$47,0)))</f>
        <v>0</v>
      </c>
      <c r="AP394" s="661">
        <f>IF(B383="Лікар загальної практики - сімейний лікар",S394*Законод!$J$64,IF(B383="Лікар-педіатр",S394*Законод!$J$64,IF(B383="Лікар-терапевт",S394*Законод!$J$64,0)))</f>
        <v>0</v>
      </c>
      <c r="AQ394" s="661">
        <f>IF(B383="Лікар загальної практики - сімейний лікар",AG394*Законод!$J$81,IF(B383="Лікар-педіатр",AG394*Законод!$J$81,IF(B383="Лікар-терапевт",AG394*Законод!$J$81,0)))</f>
        <v>0</v>
      </c>
      <c r="AR394" s="662">
        <f t="shared" ref="AR394" si="55">SUM(AN394:AQ394)</f>
        <v>0</v>
      </c>
    </row>
    <row r="395" spans="1:44" s="67" customFormat="1" ht="31.9" customHeight="1" thickBot="1" x14ac:dyDescent="0.3">
      <c r="A395" s="206"/>
      <c r="B395" s="207"/>
      <c r="C395" s="207"/>
      <c r="D395" s="207"/>
      <c r="E395" s="207"/>
      <c r="F395" s="208"/>
      <c r="G395" s="209"/>
      <c r="H395" s="209"/>
      <c r="I395" s="210"/>
      <c r="J395" s="210"/>
      <c r="K395" s="210"/>
      <c r="L395" s="211"/>
      <c r="M395" s="210"/>
      <c r="N395" s="209"/>
      <c r="O395" s="209"/>
      <c r="P395" s="210"/>
      <c r="Q395" s="210"/>
      <c r="R395" s="210"/>
      <c r="S395" s="211"/>
      <c r="T395" s="210"/>
      <c r="U395" s="209"/>
      <c r="V395" s="209"/>
      <c r="W395" s="210"/>
      <c r="X395" s="210"/>
      <c r="Y395" s="210"/>
      <c r="Z395" s="211"/>
      <c r="AA395" s="210"/>
      <c r="AB395" s="209"/>
      <c r="AC395" s="209"/>
      <c r="AD395" s="210"/>
      <c r="AE395" s="210"/>
      <c r="AF395" s="210"/>
      <c r="AG395" s="211"/>
      <c r="AH395" s="210"/>
      <c r="AI395" s="210"/>
      <c r="AJ395" s="210"/>
      <c r="AK395" s="210"/>
      <c r="AL395" s="210"/>
      <c r="AM395" s="212"/>
      <c r="AN395" s="210"/>
      <c r="AO395" s="210"/>
      <c r="AP395" s="210"/>
      <c r="AQ395" s="210"/>
      <c r="AR395" s="213"/>
    </row>
    <row r="396" spans="1:44" s="67" customFormat="1" ht="45" customHeight="1" x14ac:dyDescent="0.25">
      <c r="A396" s="169">
        <f>A383+1</f>
        <v>29</v>
      </c>
      <c r="B396" s="780"/>
      <c r="C396" s="783"/>
      <c r="D396" s="786"/>
      <c r="E396" s="789"/>
      <c r="F396" s="170" t="s">
        <v>431</v>
      </c>
      <c r="G396" s="171">
        <f>IFERROR(IF(B396="Лікар-педіатр",G398/L398*L396,IF(B396="Лікар-терапевт","х",IF(B396="Лікар загальної практики - сімейний лікар",G398/L398*L396,0))),0)</f>
        <v>0</v>
      </c>
      <c r="H396" s="171">
        <f>IFERROR(IF(B396="Лікар-педіатр",H398/L398*L396,IF(B396="Лікар-терапевт","х",IF(B396="Лікар загальної практики - сімейний лікар",H398/L398*L396,0))),0)</f>
        <v>0</v>
      </c>
      <c r="I396" s="171">
        <f>IFERROR(IF(B396="Лікар-педіатр","x",IF(B396="Лікар-терапевт",I398/L398*L396,IF(B396="Лікар загальної практики - сімейний лікар",I398/L398*L396,0))),0)</f>
        <v>0</v>
      </c>
      <c r="J396" s="171">
        <f>IFERROR(IF(B396="Лікар-педіатр","x",IF(B396="Лікар-терапевт",J398/L398*L396,IF(B396="Лікар загальної практики - сімейний лікар",J398/L398*L396,0))),0)</f>
        <v>0</v>
      </c>
      <c r="K396" s="171">
        <f>IFERROR(IF(B396="Лікар-педіатр","x",IF(B396="Лікар-терапевт",K399*L396,IF(B396="Лікар загальної практики - сімейний лікар",K399*L396,0))),0)</f>
        <v>0</v>
      </c>
      <c r="L396" s="472"/>
      <c r="M396" s="769"/>
      <c r="N396" s="171">
        <f>IFERROR(IF(B396="Лікар-педіатр",N398/S398*S396,IF(B396="Лікар-терапевт","х",IF(B396="Лікар загальної практики - сімейний лікар",N398/S398*S396,0))),0)</f>
        <v>0</v>
      </c>
      <c r="O396" s="171">
        <f>IFERROR(IF(B396="Лікар-педіатр",O398/S398*S396,IF(B396="Лікар-терапевт","х",IF(B396="Лікар загальної практики - сімейний лікар",O398/S398*S396,0))),0)</f>
        <v>0</v>
      </c>
      <c r="P396" s="171">
        <f>IFERROR(IF(B396="Лікар-педіатр","x",IF(B396="Лікар-терапевт",P398/S398*S396,IF(B396="Лікар загальної практики - сімейний лікар",P398/S398*S396,0))),0)</f>
        <v>0</v>
      </c>
      <c r="Q396" s="171">
        <f>IFERROR(IF(B396="Лікар-педіатр","x",IF(B396="Лікар-терапевт",Q398/S398*S396,IF(B396="Лікар загальної практики - сімейний лікар",Q398/S398*S396,0))),0)</f>
        <v>0</v>
      </c>
      <c r="R396" s="171">
        <f>IFERROR(IF(B396="Лікар-педіатр","x",IF(B396="Лікар-терапевт",R399*S396,IF(B396="Лікар загальної практики - сімейний лікар",R399*S396,0))),0)</f>
        <v>0</v>
      </c>
      <c r="S396" s="472"/>
      <c r="T396" s="769"/>
      <c r="U396" s="171">
        <f>IFERROR(IF(B396="Лікар-педіатр",U398/Z398*Z396,IF(B396="Лікар-терапевт","х",IF(B396="Лікар загальної практики - сімейний лікар",U398/Z398*Z396,0))),0)</f>
        <v>0</v>
      </c>
      <c r="V396" s="171">
        <f>IFERROR(IF(B396="Лікар-педіатр",V398/Z398*Z396,IF(B396="Лікар-терапевт","х",IF(B396="Лікар загальної практики - сімейний лікар",V398/Z398*Z396,0))),0)</f>
        <v>0</v>
      </c>
      <c r="W396" s="171">
        <f>IFERROR(IF(B396="Лікар-педіатр","x",IF(B396="Лікар-терапевт",W398/Z398*Z396,IF(B396="Лікар загальної практики - сімейний лікар",W398/Z398*Z396,0))),0)</f>
        <v>0</v>
      </c>
      <c r="X396" s="171">
        <f>IFERROR(IF(B396="Лікар-педіатр","x",IF(B396="Лікар-терапевт",X398/Z398*Z396,IF(B396="Лікар загальної практики - сімейний лікар",X398/Z398*Z396,0))),0)</f>
        <v>0</v>
      </c>
      <c r="Y396" s="171">
        <f>IFERROR(IF(B396="Лікар-педіатр","x",IF(B396="Лікар-терапевт",Y399*Z396,IF(B396="Лікар загальної практики - сімейний лікар",Y399*Z396,0))),0)</f>
        <v>0</v>
      </c>
      <c r="Z396" s="472"/>
      <c r="AA396" s="769"/>
      <c r="AB396" s="171">
        <f>IFERROR(IF(B396="Лікар-педіатр",AB398/AG398*AG396,IF(B396="Лікар-терапевт","х",IF(B396="Лікар загальної практики - сімейний лікар",AB398/AG398*AG396,0))),0)</f>
        <v>0</v>
      </c>
      <c r="AC396" s="171">
        <f>IFERROR(IF(B396="Лікар-педіатр",AC398/AG398*AG396,IF(B396="Лікар-терапевт","х",IF(B396="Лікар загальної практики - сімейний лікар",AC398/AG398*AG396,0))),0)</f>
        <v>0</v>
      </c>
      <c r="AD396" s="171">
        <f>IFERROR(IF(B396="Лікар-педіатр","x",IF(B396="Лікар-терапевт",AD398/AG398*AG396,IF(B396="Лікар загальної практики - сімейний лікар",AD398/AG398*AG396,0))),0)</f>
        <v>0</v>
      </c>
      <c r="AE396" s="171">
        <f>IFERROR(IF(B396="Лікар-педіатр","x",IF(B396="Лікар-терапевт",AE398/AG398*AG396,IF(B396="Лікар загальної практики - сімейний лікар",AE398/AG398*AG396,0))),0)</f>
        <v>0</v>
      </c>
      <c r="AF396" s="171">
        <f>IFERROR(IF(B396="Лікар-педіатр","x",IF(B396="Лікар-терапевт",AF399*AG396,IF(B396="Лікар загальної практики - сімейний лікар",AF399*AG396,0))),0)</f>
        <v>0</v>
      </c>
      <c r="AG396" s="472"/>
      <c r="AH396" s="772"/>
      <c r="AI396" s="461">
        <f>A396</f>
        <v>29</v>
      </c>
      <c r="AJ396" s="763">
        <f>B396</f>
        <v>0</v>
      </c>
      <c r="AK396" s="766">
        <f>C396</f>
        <v>0</v>
      </c>
      <c r="AL396" s="766">
        <f>D396</f>
        <v>0</v>
      </c>
      <c r="AM396" s="753" t="s">
        <v>566</v>
      </c>
      <c r="AN396" s="792">
        <f>SUM(AN401:AN407)</f>
        <v>0</v>
      </c>
      <c r="AO396" s="792">
        <f>SUM(AO401:AO407)</f>
        <v>0</v>
      </c>
      <c r="AP396" s="792">
        <f>SUM(AP401:AP407)</f>
        <v>0</v>
      </c>
      <c r="AQ396" s="792">
        <f>SUM(AQ401:AQ407)</f>
        <v>0</v>
      </c>
      <c r="AR396" s="795">
        <f>SUM(AN396:AQ400)</f>
        <v>0</v>
      </c>
    </row>
    <row r="397" spans="1:44" s="67" customFormat="1" ht="18" customHeight="1" x14ac:dyDescent="0.25">
      <c r="A397" s="172"/>
      <c r="B397" s="781"/>
      <c r="C397" s="784"/>
      <c r="D397" s="787"/>
      <c r="E397" s="790"/>
      <c r="F397" s="170" t="s">
        <v>432</v>
      </c>
      <c r="G397" s="171">
        <f>IFERROR(IF(B396="Лікар-педіатр",G399*L397,IF(B396="Лікар-терапевт","х",IF(B396="Лікар загальної практики - сімейний лікар",G399*L397,0))),0)</f>
        <v>0</v>
      </c>
      <c r="H397" s="171">
        <f>IFERROR(IF(B396="Лікар-педіатр",H399*L397,IF(B396="Лікар-терапевт","х",IF(B396="Лікар загальної практики - сімейний лікар",H399*L397,0))),0)</f>
        <v>0</v>
      </c>
      <c r="I397" s="171">
        <f>IFERROR(IF(B396="Лікар-педіатр","x",IF(B396="Лікар-терапевт",I399*L397,IF(B396="Лікар загальної практики - сімейний лікар",I399*L397,0))),0)</f>
        <v>0</v>
      </c>
      <c r="J397" s="171">
        <f>IFERROR(IF(B396="Лікар-педіатр","x",IF(B396="Лікар-терапевт",J399*L397,IF(B396="Лікар загальної практики - сімейний лікар",J399*L397,0))),0)</f>
        <v>0</v>
      </c>
      <c r="K397" s="171">
        <f>IFERROR(IF(B396="Лікар-педіатр","x",IF(B396="Лікар-терапевт",K399*L397,IF(B396="Лікар загальної практики - сімейний лікар",K399*L397,0))),0)</f>
        <v>0</v>
      </c>
      <c r="L397" s="472"/>
      <c r="M397" s="770"/>
      <c r="N397" s="171">
        <f>IFERROR(IF(B396="Лікар-педіатр",N399*S397,IF(B396="Лікар-терапевт","х",IF(B396="Лікар загальної практики - сімейний лікар",N399*S397,0))),0)</f>
        <v>0</v>
      </c>
      <c r="O397" s="171">
        <f>IFERROR(IF(B396="Лікар-педіатр",O399*S397,IF(B396="Лікар-терапевт","х",IF(B396="Лікар загальної практики - сімейний лікар",O399*S397,0))),0)</f>
        <v>0</v>
      </c>
      <c r="P397" s="171">
        <f>IFERROR(IF(B396="Лікар-педіатр","x",IF(B396="Лікар-терапевт",P399*S397,IF(B396="Лікар загальної практики - сімейний лікар",P399*S397,0))),0)</f>
        <v>0</v>
      </c>
      <c r="Q397" s="171">
        <f>IFERROR(IF(B396="Лікар-педіатр","x",IF(B396="Лікар-терапевт",Q399*S397,IF(B396="Лікар загальної практики - сімейний лікар",Q399*S397,0))),0)</f>
        <v>0</v>
      </c>
      <c r="R397" s="171">
        <f>IFERROR(IF(B396="Лікар-педіатр","x",IF(B396="Лікар-терапевт",R399*S397,IF(B396="Лікар загальної практики - сімейний лікар",R399*S397,0))),0)</f>
        <v>0</v>
      </c>
      <c r="S397" s="472"/>
      <c r="T397" s="770"/>
      <c r="U397" s="171">
        <f>IFERROR(IF(B396="Лікар-педіатр",U399*Z397,IF(B396="Лікар-терапевт","х",IF(B396="Лікар загальної практики - сімейний лікар",U399*Z397,0))),0)</f>
        <v>0</v>
      </c>
      <c r="V397" s="171">
        <f>IFERROR(IF(B396="Лікар-педіатр",V399*Z397,IF(B396="Лікар-терапевт","х",IF(B396="Лікар загальної практики - сімейний лікар",V399*Z397,0))),0)</f>
        <v>0</v>
      </c>
      <c r="W397" s="171">
        <f>IFERROR(IF(B396="Лікар-педіатр","x",IF(B396="Лікар-терапевт",W399*Z397,IF(B396="Лікар загальної практики - сімейний лікар",W399*Z397,0))),0)</f>
        <v>0</v>
      </c>
      <c r="X397" s="171">
        <f>IFERROR(IF(B396="Лікар-педіатр","x",IF(B396="Лікар-терапевт",X399*Z397,IF(B396="Лікар загальної практики - сімейний лікар",X399*Z397,0))),0)</f>
        <v>0</v>
      </c>
      <c r="Y397" s="171">
        <f>IFERROR(IF(B396="Лікар-педіатр","x",IF(B396="Лікар-терапевт",Y399*Z397,IF(B396="Лікар загальної практики - сімейний лікар",Y399*Z397,0))),0)</f>
        <v>0</v>
      </c>
      <c r="Z397" s="472"/>
      <c r="AA397" s="770"/>
      <c r="AB397" s="171">
        <f>IFERROR(IF(B396="Лікар-педіатр",AB399*AG397,IF(B396="Лікар-терапевт","х",IF(B396="Лікар загальної практики - сімейний лікар",AB399*AG397,0))),0)</f>
        <v>0</v>
      </c>
      <c r="AC397" s="171">
        <f>IFERROR(IF(B396="Лікар-педіатр",AC399*AG397,IF(B396="Лікар-терапевт","х",IF(B396="Лікар загальної практики - сімейний лікар",AC399*AG397,0))),0)</f>
        <v>0</v>
      </c>
      <c r="AD397" s="171">
        <f>IFERROR(IF(B396="Лікар-педіатр","x",IF(B396="Лікар-терапевт",AD399*AG397,IF(B396="Лікар загальної практики - сімейний лікар",AD399*AG397,0))),0)</f>
        <v>0</v>
      </c>
      <c r="AE397" s="171">
        <f>IFERROR(IF(B396="Лікар-педіатр","x",IF(B396="Лікар-терапевт",AE399*AG397,IF(B396="Лікар загальної практики - сімейний лікар",AE399*AG397,0))),0)</f>
        <v>0</v>
      </c>
      <c r="AF397" s="171">
        <f>IFERROR(IF(B396="Лікар-педіатр","x",IF(B396="Лікар-терапевт",AF399*AG397,IF(B396="Лікар загальної практики - сімейний лікар",AF399*AG397,0))),0)</f>
        <v>0</v>
      </c>
      <c r="AG397" s="472"/>
      <c r="AH397" s="773"/>
      <c r="AI397" s="173"/>
      <c r="AJ397" s="764"/>
      <c r="AK397" s="767"/>
      <c r="AL397" s="767"/>
      <c r="AM397" s="754"/>
      <c r="AN397" s="793"/>
      <c r="AO397" s="793"/>
      <c r="AP397" s="793"/>
      <c r="AQ397" s="793"/>
      <c r="AR397" s="796"/>
    </row>
    <row r="398" spans="1:44" s="67" customFormat="1" ht="31.9" customHeight="1" x14ac:dyDescent="0.25">
      <c r="A398" s="205"/>
      <c r="B398" s="781"/>
      <c r="C398" s="784"/>
      <c r="D398" s="787"/>
      <c r="E398" s="790"/>
      <c r="F398" s="170" t="s">
        <v>433</v>
      </c>
      <c r="G398" s="174">
        <f>IF(B396="Лікар загальної практики - сімейний лікар"," ",IF(B396="Лікар-педіатр"," ",IF(B396="Лікар-терапевт","х",0)))</f>
        <v>0</v>
      </c>
      <c r="H398" s="174">
        <f>IF(B396="Лікар загальної практики - сімейний лікар"," ",IF(B396="Лікар-педіатр"," ",IF(B396="Лікар-терапевт","х",0)))</f>
        <v>0</v>
      </c>
      <c r="I398" s="174">
        <f>IF(B396="Лікар загальної практики - сімейний лікар"," ",IF(B396="Лікар-педіатр","х",IF(B396="Лікар-терапевт"," ",0)))</f>
        <v>0</v>
      </c>
      <c r="J398" s="174">
        <f>IF(B396="Лікар загальної практики - сімейний лікар"," ",IF(B396="Лікар-педіатр","х",IF(B396="Лікар-терапевт"," ",0)))</f>
        <v>0</v>
      </c>
      <c r="K398" s="174">
        <f>IF(B396="Лікар загальної практики - сімейний лікар"," ",IF(B396="Лікар-педіатр","х",IF(B396="Лікар-терапевт"," ",0)))</f>
        <v>0</v>
      </c>
      <c r="L398" s="175">
        <f>SUM(G398:K398)</f>
        <v>0</v>
      </c>
      <c r="M398" s="770"/>
      <c r="N398" s="174">
        <f>IF(B396="Лікар загальної практики - сімейний лікар"," ",IF(B396="Лікар-педіатр"," ",IF(B396="Лікар-терапевт","х",0)))</f>
        <v>0</v>
      </c>
      <c r="O398" s="174">
        <f>IF(B396="Лікар загальної практики - сімейний лікар"," ",IF(B396="Лікар-педіатр"," ",IF(B396="Лікар-терапевт","х",0)))</f>
        <v>0</v>
      </c>
      <c r="P398" s="174">
        <f>IF(B396="Лікар загальної практики - сімейний лікар"," ",IF(B396="Лікар-педіатр","х",IF(B396="Лікар-терапевт"," ",0)))</f>
        <v>0</v>
      </c>
      <c r="Q398" s="174">
        <f>IF(B396="Лікар загальної практики - сімейний лікар"," ",IF(B396="Лікар-педіатр","х",IF(B396="Лікар-терапевт"," ",0)))</f>
        <v>0</v>
      </c>
      <c r="R398" s="174">
        <f>IF(B396="Лікар загальної практики - сімейний лікар"," ",IF(B396="Лікар-педіатр","х",IF(B396="Лікар-терапевт"," ",0)))</f>
        <v>0</v>
      </c>
      <c r="S398" s="175">
        <f>SUM(N398:R398)</f>
        <v>0</v>
      </c>
      <c r="T398" s="770"/>
      <c r="U398" s="174">
        <f>IF(B396="Лікар загальної практики - сімейний лікар"," ",IF(B396="Лікар-педіатр"," ",IF(B396="Лікар-терапевт","х",0)))</f>
        <v>0</v>
      </c>
      <c r="V398" s="174">
        <f>IF(B396="Лікар загальної практики - сімейний лікар"," ",IF(B396="Лікар-педіатр"," ",IF(B396="Лікар-терапевт","х",0)))</f>
        <v>0</v>
      </c>
      <c r="W398" s="174">
        <f>IF(B396="Лікар загальної практики - сімейний лікар"," ",IF(B396="Лікар-педіатр","х",IF(B396="Лікар-терапевт"," ",0)))</f>
        <v>0</v>
      </c>
      <c r="X398" s="174">
        <f>IF(B396="Лікар загальної практики - сімейний лікар"," ",IF(B396="Лікар-педіатр","х",IF(B396="Лікар-терапевт"," ",0)))</f>
        <v>0</v>
      </c>
      <c r="Y398" s="174">
        <f>IF(B396="Лікар загальної практики - сімейний лікар"," ",IF(B396="Лікар-педіатр","х",IF(B396="Лікар-терапевт"," ",0)))</f>
        <v>0</v>
      </c>
      <c r="Z398" s="175">
        <f>SUM(U398:Y398)</f>
        <v>0</v>
      </c>
      <c r="AA398" s="770"/>
      <c r="AB398" s="174">
        <f>IF(B396="Лікар загальної практики - сімейний лікар"," ",IF(B396="Лікар-педіатр"," ",IF(B396="Лікар-терапевт","х",0)))</f>
        <v>0</v>
      </c>
      <c r="AC398" s="174">
        <f>IF(B396="Лікар загальної практики - сімейний лікар"," ",IF(B396="Лікар-педіатр"," ",IF(B396="Лікар-терапевт","х",0)))</f>
        <v>0</v>
      </c>
      <c r="AD398" s="174">
        <f>IF(B396="Лікар загальної практики - сімейний лікар"," ",IF(B396="Лікар-педіатр","х",IF(B396="Лікар-терапевт"," ",0)))</f>
        <v>0</v>
      </c>
      <c r="AE398" s="174">
        <f>IF(B396="Лікар загальної практики - сімейний лікар"," ",IF(B396="Лікар-педіатр","х",IF(B396="Лікар-терапевт"," ",0)))</f>
        <v>0</v>
      </c>
      <c r="AF398" s="174">
        <f>IF(B396="Лікар загальної практики - сімейний лікар"," ",IF(B396="Лікар-педіатр","х",IF(B396="Лікар-терапевт"," ",0)))</f>
        <v>0</v>
      </c>
      <c r="AG398" s="175">
        <f>SUM(AB398:AF398)</f>
        <v>0</v>
      </c>
      <c r="AH398" s="773"/>
      <c r="AI398" s="176"/>
      <c r="AJ398" s="764"/>
      <c r="AK398" s="767"/>
      <c r="AL398" s="767"/>
      <c r="AM398" s="754"/>
      <c r="AN398" s="793"/>
      <c r="AO398" s="793"/>
      <c r="AP398" s="793"/>
      <c r="AQ398" s="793"/>
      <c r="AR398" s="796"/>
    </row>
    <row r="399" spans="1:44" s="67" customFormat="1" ht="31.9" customHeight="1" thickBot="1" x14ac:dyDescent="0.3">
      <c r="A399" s="172"/>
      <c r="B399" s="781"/>
      <c r="C399" s="784"/>
      <c r="D399" s="787"/>
      <c r="E399" s="790"/>
      <c r="F399" s="177" t="s">
        <v>160</v>
      </c>
      <c r="G399" s="178">
        <f>IFERROR(IF(B396="Лікар-педіатр",G398/L398,IF(B396="Лікар-терапевт","х",IF(B396="Лікар загальної практики - сімейний лікар",G398/L398,0))),0)</f>
        <v>0</v>
      </c>
      <c r="H399" s="178">
        <f>IFERROR(IF(B396="Лікар-педіатр",H398/L398,IF(B396="Лікар-терапевт","х",IF(B396="Лікар загальної практики - сімейний лікар",H398/L398,0))),0)</f>
        <v>0</v>
      </c>
      <c r="I399" s="178">
        <f>IFERROR(IF(B396="Лікар-педіатр","x",IF(B396="Лікар-терапевт",I398/L398,IF(B396="Лікар загальної практики - сімейний лікар",I398/L398,0))),0)</f>
        <v>0</v>
      </c>
      <c r="J399" s="178">
        <f>IFERROR(IF(B396="Лікар-педіатр","x",IF(B396="Лікар-терапевт",J398/L398,IF(B396="Лікар загальної практики - сімейний лікар",J398/L398,0))),0)</f>
        <v>0</v>
      </c>
      <c r="K399" s="178">
        <f>IFERROR(IF(B396="Лікар-педіатр","x",IF(B396="Лікар-терапевт",K398/L398,IF(B396="Лікар загальної практики - сімейний лікар",K398/L398,0))),0)</f>
        <v>0</v>
      </c>
      <c r="L399" s="178">
        <f>SUM(G399:K399)</f>
        <v>0</v>
      </c>
      <c r="M399" s="770"/>
      <c r="N399" s="178">
        <f>IFERROR(IF(B396="Лікар-педіатр",N398/S398,IF(B396="Лікар-терапевт","х",IF(B396="Лікар загальної практики - сімейний лікар",N398/S398,0))),0)</f>
        <v>0</v>
      </c>
      <c r="O399" s="178">
        <f>IFERROR(IF(B396="Лікар-педіатр",O398/S398,IF(B396="Лікар-терапевт","х",IF(B396="Лікар загальної практики - сімейний лікар",O398/S398,0))),0)</f>
        <v>0</v>
      </c>
      <c r="P399" s="178">
        <f>IFERROR(IF(B396="Лікар-педіатр","x",IF(B396="Лікар-терапевт",P398/S398,IF(B396="Лікар загальної практики - сімейний лікар",P398/S398,0))),0)</f>
        <v>0</v>
      </c>
      <c r="Q399" s="178">
        <f>IFERROR(IF(B396="Лікар-педіатр","x",IF(B396="Лікар-терапевт",Q398/S398,IF(B396="Лікар загальної практики - сімейний лікар",Q398/S398,0))),0)</f>
        <v>0</v>
      </c>
      <c r="R399" s="178">
        <f>IFERROR(IF(B396="Лікар-педіатр","x",IF(B396="Лікар-терапевт",R398/S398,IF(B396="Лікар загальної практики - сімейний лікар",R398/S398,0))),0)</f>
        <v>0</v>
      </c>
      <c r="S399" s="178">
        <f>SUM(N399:R399)</f>
        <v>0</v>
      </c>
      <c r="T399" s="770"/>
      <c r="U399" s="178">
        <f>IFERROR(IF(B396="Лікар-педіатр",U398/Z398,IF(B396="Лікар-терапевт","х",IF(B396="Лікар загальної практики - сімейний лікар",U398/Z398,0))),0)</f>
        <v>0</v>
      </c>
      <c r="V399" s="178">
        <f>IFERROR(IF(B396="Лікар-педіатр",V398/Z398,IF(B396="Лікар-терапевт","х",IF(B396="Лікар загальної практики - сімейний лікар",V398/Z398,0))),0)</f>
        <v>0</v>
      </c>
      <c r="W399" s="178">
        <f>IFERROR(IF(B396="Лікар-педіатр","x",IF(B396="Лікар-терапевт",W398/Z398,IF(B396="Лікар загальної практики - сімейний лікар",W398/Z398,0))),0)</f>
        <v>0</v>
      </c>
      <c r="X399" s="178">
        <f>IFERROR(IF(B396="Лікар-педіатр","x",IF(B396="Лікар-терапевт",X398/Z398,IF(B396="Лікар загальної практики - сімейний лікар",X398/Z398,0))),0)</f>
        <v>0</v>
      </c>
      <c r="Y399" s="178">
        <f>IFERROR(IF(B396="Лікар-педіатр","x",IF(B396="Лікар-терапевт",Y398/Z398,IF(B396="Лікар загальної практики - сімейний лікар",Y398/Z398,0))),0)</f>
        <v>0</v>
      </c>
      <c r="Z399" s="178">
        <f>SUM(U399:Y399)</f>
        <v>0</v>
      </c>
      <c r="AA399" s="770"/>
      <c r="AB399" s="178">
        <f>IFERROR(IF(B396="Лікар-педіатр",AB398/AG398,IF(B396="Лікар-терапевт","х",IF(B396="Лікар загальної практики - сімейний лікар",AB398/AG398,0))),0)</f>
        <v>0</v>
      </c>
      <c r="AC399" s="178">
        <f>IFERROR(IF(B396="Лікар-педіатр",AC398/AG398,IF(B396="Лікар-терапевт","х",IF(B396="Лікар загальної практики - сімейний лікар",AC398/AG398,0))),0)</f>
        <v>0</v>
      </c>
      <c r="AD399" s="178">
        <f>IFERROR(IF(B396="Лікар-педіатр","x",IF(B396="Лікар-терапевт",AD398/AG398,IF(B396="Лікар загальної практики - сімейний лікар",AD398/AG398,0))),0)</f>
        <v>0</v>
      </c>
      <c r="AE399" s="178">
        <f>IFERROR(IF(B396="Лікар-педіатр","x",IF(B396="Лікар-терапевт",AE398/AG398,IF(B396="Лікар загальної практики - сімейний лікар",AE398/AG398,0))),0)</f>
        <v>0</v>
      </c>
      <c r="AF399" s="178">
        <f>IFERROR(IF(B396="Лікар-педіатр","x",IF(B396="Лікар-терапевт",AF398/AG398,IF(B396="Лікар загальної практики - сімейний лікар",AF398/AG398,0))),0)</f>
        <v>0</v>
      </c>
      <c r="AG399" s="178">
        <f>SUM(AB399:AF399)</f>
        <v>0</v>
      </c>
      <c r="AH399" s="773"/>
      <c r="AI399" s="176"/>
      <c r="AJ399" s="764"/>
      <c r="AK399" s="767"/>
      <c r="AL399" s="767"/>
      <c r="AM399" s="754"/>
      <c r="AN399" s="793"/>
      <c r="AO399" s="793"/>
      <c r="AP399" s="793"/>
      <c r="AQ399" s="793"/>
      <c r="AR399" s="796"/>
    </row>
    <row r="400" spans="1:44" s="210" customFormat="1" ht="23.45" customHeight="1" thickBot="1" x14ac:dyDescent="0.3">
      <c r="A400" s="172"/>
      <c r="B400" s="781"/>
      <c r="C400" s="784"/>
      <c r="D400" s="787"/>
      <c r="E400" s="790"/>
      <c r="F400" s="179" t="s">
        <v>434</v>
      </c>
      <c r="G400" s="180">
        <f>IF(B396="Лікар загальної практики - сімейний лікар",AVERAGE(G396:G398),IF(B396="Лікар-педіатр",AVERAGE(G396:G398),IF(B396="Лікар-терапевт","х",0)))</f>
        <v>0</v>
      </c>
      <c r="H400" s="180">
        <f>IF(B396="Лікар загальної практики - сімейний лікар",AVERAGE(H396:H398),IF(B396="Лікар-педіатр",AVERAGE(H396:H398),IF(B396="Лікар-терапевт","х",0)))</f>
        <v>0</v>
      </c>
      <c r="I400" s="180">
        <f>IF(B396="Лікар загальної практики - сімейний лікар",AVERAGE(I396:I398),IF(B396="Лікар-педіатр","x",IF(B396="Лікар-терапевт",AVERAGE(I396:I398),0)))</f>
        <v>0</v>
      </c>
      <c r="J400" s="180">
        <f>IF(B396="Лікар загальної практики - сімейний лікар",AVERAGE(J396:J398),IF(B396="Лікар-педіатр","x",IF(B396="Лікар-терапевт",AVERAGE(J396:J398),0)))</f>
        <v>0</v>
      </c>
      <c r="K400" s="180">
        <f>IF(B396="Лікар загальної практики - сімейний лікар",AVERAGE(K396:K398),IF(B396="Лікар-педіатр","x",IF(B396="Лікар-терапевт",AVERAGE(K396:K398),0)))</f>
        <v>0</v>
      </c>
      <c r="L400" s="181">
        <f>SUM(G400:K400)</f>
        <v>0</v>
      </c>
      <c r="M400" s="770"/>
      <c r="N400" s="543">
        <f>IF(B396="Лікар загальної практики - сімейний лікар",AVERAGE(N396:N398),IF(B396="Лікар-педіатр",AVERAGE(N396:N398),IF(B396="Лікар-терапевт","х",0)))</f>
        <v>0</v>
      </c>
      <c r="O400" s="180">
        <f>IF(B396="Лікар загальної практики - сімейний лікар",AVERAGE(O396:O398),IF(B396="Лікар-педіатр",AVERAGE(O396:O398),IF(B396="Лікар-терапевт","х",0)))</f>
        <v>0</v>
      </c>
      <c r="P400" s="180">
        <f>IF(B396="Лікар загальної практики - сімейний лікар",AVERAGE(P396:P398),IF(B396="Лікар-педіатр","x",IF(B396="Лікар-терапевт",AVERAGE(P396:P398),0)))</f>
        <v>0</v>
      </c>
      <c r="Q400" s="180">
        <f>IF(B396="Лікар загальної практики - сімейний лікар",AVERAGE(Q396:Q398),IF(B396="Лікар-педіатр","x",IF(B396="Лікар-терапевт",AVERAGE(Q396:Q398),0)))</f>
        <v>0</v>
      </c>
      <c r="R400" s="180">
        <f>IF(B396="Лікар загальної практики - сімейний лікар",AVERAGE(R396:R398),IF(B396="Лікар-педіатр","x",IF(B396="Лікар-терапевт",AVERAGE(R396:R398),0)))</f>
        <v>0</v>
      </c>
      <c r="S400" s="181">
        <f>SUM(N400:R400)</f>
        <v>0</v>
      </c>
      <c r="T400" s="770"/>
      <c r="U400" s="543">
        <f>IF(B396="Лікар загальної практики - сімейний лікар",AVERAGE(U396:U398),IF(B396="Лікар-педіатр",AVERAGE(U396:U398),IF(B396="Лікар-терапевт","х",0)))</f>
        <v>0</v>
      </c>
      <c r="V400" s="180">
        <f>IF(B396="Лікар загальної практики - сімейний лікар",AVERAGE(V396:V398),IF(B396="Лікар-педіатр",AVERAGE(V396:V398),IF(B396="Лікар-терапевт","х",0)))</f>
        <v>0</v>
      </c>
      <c r="W400" s="180">
        <f>IF(B396="Лікар загальної практики - сімейний лікар",AVERAGE(W396:W398),IF(B396="Лікар-педіатр","x",IF(B396="Лікар-терапевт",AVERAGE(W396:W398),0)))</f>
        <v>0</v>
      </c>
      <c r="X400" s="180">
        <f>IF(B396="Лікар загальної практики - сімейний лікар",AVERAGE(X396:X398),IF(B396="Лікар-педіатр","x",IF(B396="Лікар-терапевт",AVERAGE(X396:X398),0)))</f>
        <v>0</v>
      </c>
      <c r="Y400" s="180">
        <f>IF(B396="Лікар загальної практики - сімейний лікар",AVERAGE(Y396:Y398),IF(B396="Лікар-педіатр","x",IF(B396="Лікар-терапевт",AVERAGE(Y396:Y398),0)))</f>
        <v>0</v>
      </c>
      <c r="Z400" s="181">
        <f>SUM(U400:Y400)</f>
        <v>0</v>
      </c>
      <c r="AA400" s="770"/>
      <c r="AB400" s="543">
        <f>IF(B396="Лікар загальної практики - сімейний лікар",AVERAGE(AB396:AB398),IF(B396="Лікар-педіатр",AVERAGE(AB396:AB398),IF(B396="Лікар-терапевт","х",0)))</f>
        <v>0</v>
      </c>
      <c r="AC400" s="180">
        <f>IF(B396="Лікар загальної практики - сімейний лікар",AVERAGE(AC396:AC398),IF(B396="Лікар-педіатр",AVERAGE(AC396:AC398),IF(B396="Лікар-терапевт","х",0)))</f>
        <v>0</v>
      </c>
      <c r="AD400" s="180">
        <f>IF(B396="Лікар загальної практики - сімейний лікар",AVERAGE(AD396:AD398),IF(B396="Лікар-педіатр","x",IF(B396="Лікар-терапевт",AVERAGE(AD396:AD398),0)))</f>
        <v>0</v>
      </c>
      <c r="AE400" s="180">
        <f>IF(B396="Лікар загальної практики - сімейний лікар",AVERAGE(AE396:AE398),IF(B396="Лікар-педіатр","x",IF(B396="Лікар-терапевт",AVERAGE(AE396:AE398),0)))</f>
        <v>0</v>
      </c>
      <c r="AF400" s="180">
        <f>IF(B396="Лікар загальної практики - сімейний лікар",AVERAGE(AF396:AF398),IF(B396="Лікар-педіатр","x",IF(B396="Лікар-терапевт",AVERAGE(AF396:AF398),0)))</f>
        <v>0</v>
      </c>
      <c r="AG400" s="181">
        <f>SUM(AB400:AF400)</f>
        <v>0</v>
      </c>
      <c r="AH400" s="773"/>
      <c r="AI400" s="176"/>
      <c r="AJ400" s="764"/>
      <c r="AK400" s="767"/>
      <c r="AL400" s="767"/>
      <c r="AM400" s="755"/>
      <c r="AN400" s="794"/>
      <c r="AO400" s="794"/>
      <c r="AP400" s="794"/>
      <c r="AQ400" s="794"/>
      <c r="AR400" s="797"/>
    </row>
    <row r="401" spans="1:44" s="166" customFormat="1" ht="24.6" customHeight="1" x14ac:dyDescent="0.3">
      <c r="A401" s="172"/>
      <c r="B401" s="781"/>
      <c r="C401" s="784"/>
      <c r="D401" s="787"/>
      <c r="E401" s="790"/>
      <c r="F401" s="182" t="str">
        <f>IF(B396="Лікар-педіатр",Законод!$C$18,IF(B396="Лікар загальної практики - сімейний лікар",Законод!$C$22,IF(B396="Лікар-терапевт",Законод!$C$26,"х")))</f>
        <v>х</v>
      </c>
      <c r="G401" s="183">
        <f>IF(B396="Лікар загальної практики - сімейний лікар",IF(L400&lt;=Законод!$C$23,G400,Законод!$C$23*'01_Доходи'!G399),IF(B396="Лікар-педіатр",IF(L400&lt;=Законод!$C$19,G400,Законод!$C$19*'01_Доходи'!G399),IF(B396="Лікар-терапевт","x",0)))</f>
        <v>0</v>
      </c>
      <c r="H401" s="183">
        <f>IF(B396="Лікар загальної практики - сімейний лікар",IF(L400&lt;=Законод!$C$23,H400,Законод!$C$23*'01_Доходи'!H399),IF(B396="Лікар-педіатр",IF(L400&lt;=Законод!$C$19,H400,Законод!$C$19*'01_Доходи'!H399),IF(B396="Лікар-терапевт","x",0)))</f>
        <v>0</v>
      </c>
      <c r="I401" s="183">
        <f>IF(B396="Лікар загальної практики - сімейний лікар",IF(L400&lt;=Законод!$C$23,I400,Законод!$C$23*'01_Доходи'!I399),IF(B396="Лікар-педіатр",IF(L400&lt;=Законод!$C$27,I400,Законод!$C$27*'01_Доходи'!I399),IF(B396="Лікар-терапевт","x",0)))</f>
        <v>0</v>
      </c>
      <c r="J401" s="183">
        <f>IF(B396="Лікар загальної практики - сімейний лікар",IF(L400&lt;=Законод!$C$23,J400,Законод!$C$23*'01_Доходи'!J399),IF(B396="Лікар-педіатр",IF(L400&lt;=Законод!$C$27,J400,Законод!$C$27*'01_Доходи'!J399),IF(B396="Лікар-терапевт","x",0)))</f>
        <v>0</v>
      </c>
      <c r="K401" s="183">
        <f>IF(B396="Лікар загальної практики - сімейний лікар",IF(L400&lt;=Законод!$C$23,K400,Законод!$C$23*'01_Доходи'!K399),IF(B396="Лікар-педіатр",IF(L400&lt;=Законод!$C$27,K400,Законод!$C$27*'01_Доходи'!K399),IF(B396="Лікар-терапевт","x",0)))</f>
        <v>0</v>
      </c>
      <c r="L401" s="184">
        <f>SUM(G401:K401)</f>
        <v>0</v>
      </c>
      <c r="M401" s="770"/>
      <c r="N401" s="183">
        <f>IF(B396="Лікар загальної практики - сімейний лікар",IF(L400&lt;=Законод!$C$23,N400,Законод!$C$23*'01_Доходи'!N399),IF(B396="Лікар-педіатр",IF(L400&lt;=Законод!$C$19,N400,Законод!$C$19*'01_Доходи'!N399),IF(B396="Лікар-терапевт","x",0)))</f>
        <v>0</v>
      </c>
      <c r="O401" s="183">
        <f>IF(B396="Лікар загальної практики - сімейний лікар",IF(L400&lt;=Законод!$C$23,O400,Законод!$C$23*'01_Доходи'!O399),IF(B396="Лікар-педіатр",IF(L400&lt;=Законод!$C$19,O400,Законод!$C$19*'01_Доходи'!O399),IF(B396="Лікар-терапевт","x",0)))</f>
        <v>0</v>
      </c>
      <c r="P401" s="183">
        <f>IF(B396="Лікар загальної практики - сімейний лікар",IF(L400&lt;=Законод!$C$23,P400,Законод!$C$23*'01_Доходи'!P399),IF(B396="Лікар-педіатр",IF(L400&lt;=Законод!$C$27,P400,Законод!$C$27*'01_Доходи'!P399),IF(B396="Лікар-терапевт","x",0)))</f>
        <v>0</v>
      </c>
      <c r="Q401" s="183">
        <f>IF(B396="Лікар загальної практики - сімейний лікар",IF(L400&lt;=Законод!$C$23,Q400,Законод!$C$23*'01_Доходи'!Q399),IF(B396="Лікар-педіатр",IF(L400&lt;=Законод!$C$27,Q400,Законод!$C$27*'01_Доходи'!Q399),IF(B396="Лікар-терапевт","x",0)))</f>
        <v>0</v>
      </c>
      <c r="R401" s="183">
        <f>IF(B396="Лікар загальної практики - сімейний лікар",IF(L400&lt;=Законод!$C$23,R400,Законод!$C$23*'01_Доходи'!R399),IF(B396="Лікар-педіатр",IF(L400&lt;=Законод!$C$27,R400,Законод!$C$27*'01_Доходи'!R399),IF(B396="Лікар-терапевт","x",0)))</f>
        <v>0</v>
      </c>
      <c r="S401" s="184">
        <f>SUM(N401:R401)</f>
        <v>0</v>
      </c>
      <c r="T401" s="770"/>
      <c r="U401" s="183">
        <f>IF(B396="Лікар загальної практики - сімейний лікар",IF(L400&lt;=Законод!$C$23,U400,Законод!$C$23*'01_Доходи'!U399),IF(B396="Лікар-педіатр",IF(L400&lt;=Законод!$C$19,U400,Законод!$C$19*'01_Доходи'!U399),IF(B396="Лікар-терапевт","x",0)))</f>
        <v>0</v>
      </c>
      <c r="V401" s="183">
        <f>IF(B396="Лікар загальної практики - сімейний лікар",IF(L400&lt;=Законод!$C$23,V400,Законод!$C$23*'01_Доходи'!V399),IF(B396="Лікар-педіатр",IF(L400&lt;=Законод!$C$19,V400,Законод!$C$19*'01_Доходи'!V399),IF(B396="Лікар-терапевт","x",0)))</f>
        <v>0</v>
      </c>
      <c r="W401" s="183">
        <f>IF(B396="Лікар загальної практики - сімейний лікар",IF(L400&lt;=Законод!$C$23,W400,Законод!$C$23*'01_Доходи'!W399),IF(B396="Лікар-педіатр",IF(L400&lt;=Законод!$C$27,W400,Законод!$C$27*'01_Доходи'!W399),IF(B396="Лікар-терапевт","x",0)))</f>
        <v>0</v>
      </c>
      <c r="X401" s="183">
        <f>IF(B396="Лікар загальної практики - сімейний лікар",IF(L400&lt;=Законод!$C$23,X400,Законод!$C$23*'01_Доходи'!X399),IF(B396="Лікар-педіатр",IF(L400&lt;=Законод!$C$27,X400,Законод!$C$27*'01_Доходи'!X399),IF(B396="Лікар-терапевт","x",0)))</f>
        <v>0</v>
      </c>
      <c r="Y401" s="183">
        <f>IF(B396="Лікар загальної практики - сімейний лікар",IF(L400&lt;=Законод!$C$23,Y400,Законод!$C$23*'01_Доходи'!H399),IF(Y396="Лікар-педіатр",IF(L400&lt;=Законод!$C$27,Y400,Законод!$C$27*'01_Доходи'!Y399),IF(B396="Лікар-терапевт","x",0)))</f>
        <v>0</v>
      </c>
      <c r="Z401" s="184">
        <f>SUM(U401:Y401)</f>
        <v>0</v>
      </c>
      <c r="AA401" s="770"/>
      <c r="AB401" s="183">
        <f>IF(B396="Лікар загальної практики - сімейний лікар",IF(L400&lt;=Законод!$C$23,AB400,Законод!$C$23*'01_Доходи'!AB399),IF(B396="Лікар-педіатр",IF(L400&lt;=Законод!$C$19,AB400,Законод!$C$19*'01_Доходи'!AB399),IF(B396="Лікар-терапевт","x",0)))</f>
        <v>0</v>
      </c>
      <c r="AC401" s="183">
        <f>IF(B396="Лікар загальної практики - сімейний лікар",IF(L400&lt;=Законод!$C$23,AC400,Законод!$C$23*'01_Доходи'!AC399),IF(B396="Лікар-педіатр",IF(L400&lt;=Законод!$C$19,AC400,Законод!$C$19*'01_Доходи'!AC399),IF(B396="Лікар-терапевт","x",0)))</f>
        <v>0</v>
      </c>
      <c r="AD401" s="183">
        <f>IF(B396="Лікар загальної практики - сімейний лікар",IF(L400&lt;=Законод!$C$23,AD400,Законод!$C$23*'01_Доходи'!AD399),IF(B396="Лікар-педіатр",IF(L400&lt;=Законод!$C$27,AD400,Законод!$C$27*'01_Доходи'!AD399),IF(B396="Лікар-терапевт","x",0)))</f>
        <v>0</v>
      </c>
      <c r="AE401" s="183">
        <f>IF(B396="Лікар загальної практики - сімейний лікар",IF(L400&lt;=Законод!$C$23,AE400,Законод!$C$23*'01_Доходи'!AE399),IF(B396="Лікар-педіатр",IF(L400&lt;=Законод!$C$27,AE400,Законод!$C$27*'01_Доходи'!AE399),IF(B396="Лікар-терапевт","x",0)))</f>
        <v>0</v>
      </c>
      <c r="AF401" s="183">
        <f>IF(B396="Лікар загальної практики - сімейний лікар",IF(L400&lt;=Законод!$C$23,AF400,Законод!$C$23*'01_Доходи'!AF399),IF(B396="Лікар-педіатр",IF(L400&lt;=Законод!$C$27,AF400,Законод!$C$27*'01_Доходи'!AF399),IF(B396="Лікар-терапевт","x",0)))</f>
        <v>0</v>
      </c>
      <c r="AG401" s="184">
        <f>SUM(AB401:AF401)</f>
        <v>0</v>
      </c>
      <c r="AH401" s="773"/>
      <c r="AI401" s="176"/>
      <c r="AJ401" s="764"/>
      <c r="AK401" s="767"/>
      <c r="AL401" s="767"/>
      <c r="AM401" s="268" t="s">
        <v>175</v>
      </c>
      <c r="AN401" s="544">
        <f>IF(B396="Лікар загальної практики - сімейний лікар",G401*Законод!$J$10+'01_Доходи'!H401*Законод!$K$10+'01_Доходи'!I401*Законод!$L$10+'01_Доходи'!J401*Законод!$M$10+'01_Доходи'!K401*Законод!$N$10,IF(B396="Лікар-педіатр",G401*Законод!$J$10+'01_Доходи'!H401*Законод!$K$10,IF(B396="Лікар-терапевт",'01_Доходи'!I401*Законод!$L$10+'01_Доходи'!J401*Законод!$M$10+'01_Доходи'!K401*Законод!$N$10,0)))</f>
        <v>0</v>
      </c>
      <c r="AO401" s="544">
        <f>IF(B396="Лікар загальної практики - сімейний лікар",N401*Законод!$J$11+'01_Доходи'!O401*Законод!$K$11+'01_Доходи'!P401*Законод!$L$11+'01_Доходи'!Q401*Законод!$M$11+'01_Доходи'!R401*Законод!$N$11,IF(B396="Лікар-педіатр",N401*Законод!$J$11+'01_Доходи'!O401*Законод!$K$11,IF(B396="Лікар-терапевт",'01_Доходи'!P401*Законод!$L$11+'01_Доходи'!Q401*Законод!$M$11+'01_Доходи'!R401*Законод!$N$11,0)))</f>
        <v>0</v>
      </c>
      <c r="AP401" s="544">
        <f>IF(B396="Лікар загальної практики - сімейний лікар",U401*Законод!$J$12+'01_Доходи'!V401*Законод!$K$12+'01_Доходи'!W401*Законод!$L$12+'01_Доходи'!X401*Законод!$M$12+'01_Доходи'!Y401*Законод!$N$12,IF(B396="Лікар-педіатр",U401*Законод!$J$12+'01_Доходи'!V401*Законод!$K$12,IF(B396="Лікар-терапевт",'01_Доходи'!W401*Законод!$L$12+'01_Доходи'!X401*Законод!$M$12+'01_Доходи'!Y401*Законод!$N$12,0)))</f>
        <v>0</v>
      </c>
      <c r="AQ401" s="544">
        <f>IF(B396="Лікар загальної практики - сімейний лікар",AB401*Законод!$J$13+'01_Доходи'!AC401*Законод!$K$13+'01_Доходи'!AD401*Законод!$L$13+'01_Доходи'!AE401*Законод!$M$13+'01_Доходи'!AF401*Законод!$N$13,IF(B396="Лікар-педіатр",AB401*Законод!$J$13+'01_Доходи'!AC401*Законод!$K$13,IF(B396="Лікар-терапевт",'01_Доходи'!AD401*Законод!$L$13+'01_Доходи'!AE401*Законод!$M$13+'01_Доходи'!AF401*Законод!$N$13,0)))</f>
        <v>0</v>
      </c>
      <c r="AR401" s="185">
        <f>SUM(AN401:AQ401)</f>
        <v>0</v>
      </c>
    </row>
    <row r="402" spans="1:44" s="67" customFormat="1" ht="28.15" customHeight="1" x14ac:dyDescent="0.25">
      <c r="A402" s="172"/>
      <c r="B402" s="781"/>
      <c r="C402" s="784"/>
      <c r="D402" s="787"/>
      <c r="E402" s="790"/>
      <c r="F402" s="186" t="str">
        <f>IF(B396="Лікар-педіатр",Законод!$E$18,IF(B396="Лікар загальної практики - сімейний лікар",Законод!$E$22,IF(B396="Лікар-терапевт",Законод!$E$26,"х")))</f>
        <v>х</v>
      </c>
      <c r="G402" s="750" t="s">
        <v>157</v>
      </c>
      <c r="H402" s="751"/>
      <c r="I402" s="751"/>
      <c r="J402" s="751"/>
      <c r="K402" s="752"/>
      <c r="L402" s="171">
        <f>IF(B396="Лікар загальної практики - сімейний лікар",IF(L400&lt;Законод!$C$23,0,(IF(AND(L400&gt;=Законод!$E$23,L400&lt;=Законод!$E$24),L400-Законод!$C$23,IF('01_Доходи'!L400&gt;=Законод!$F$23,Законод!$E$25,0)))),IF(B396="Лікар-педіатр",IF(L400&lt;Законод!$C$19,0,(IF(AND(L400&gt;=Законод!$E$19,L400&lt;=Законод!$E$20),L400-Законод!$C$19,IF('01_Доходи'!L400&gt;=Законод!$F$19,Законод!$E$21,0)))),IF(B396="Лікар-терапевт",IF(L400&lt;Законод!$C$27,0,(IF(AND(L400&gt;=Законод!$E$27,L400&lt;=Законод!$E$28),L400-Законод!$C$27,IF('01_Доходи'!L400&gt;=Законод!$F$27,Законод!$E$29,0)))),0)))</f>
        <v>0</v>
      </c>
      <c r="M402" s="770"/>
      <c r="N402" s="750" t="s">
        <v>157</v>
      </c>
      <c r="O402" s="751"/>
      <c r="P402" s="751"/>
      <c r="Q402" s="751"/>
      <c r="R402" s="752"/>
      <c r="S402" s="171">
        <f>IF(B396="Лікар загальної практики - сімейний лікар",IF(S400&lt;Законод!$C$23,0,(IF(AND(S400&gt;=Законод!$E$23,S400&lt;=Законод!$E$24),S400-Законод!$C$23,IF('01_Доходи'!S400&gt;=Законод!$F$23,Законод!$E$25,0)))),IF(B396="Лікар-педіатр",IF(S400&lt;Законод!$C$19,0,(IF(AND(S400&gt;=Законод!$E$19,S400&lt;=Законод!$E$20),S400-Законод!$C$19,IF('01_Доходи'!S400&gt;=Законод!$F$19,Законод!$E$21,0)))),IF(B396="Лікар-терапевт",IF(S400&lt;Законод!$C$27,0,(IF(AND(S400&gt;=Законод!$E$27,S400&lt;=Законод!$E$28),S400-Законод!$C$27,IF('01_Доходи'!S400&gt;=Законод!$F$27,Законод!$E$29,0)))),0)))</f>
        <v>0</v>
      </c>
      <c r="T402" s="770"/>
      <c r="U402" s="750" t="s">
        <v>157</v>
      </c>
      <c r="V402" s="751"/>
      <c r="W402" s="751"/>
      <c r="X402" s="751"/>
      <c r="Y402" s="752"/>
      <c r="Z402" s="171">
        <f>IF(B396="Лікар загальної практики - сімейний лікар",IF(Z400&lt;Законод!$C$23,0,(IF(AND(Z400&gt;=Законод!$E$23,Z400&lt;=Законод!$E$24),Z400-Законод!$C$23,IF('01_Доходи'!Z400&gt;=Законод!$F$23,Законод!$E$25,0)))),IF(B396="Лікар-педіатр",IF(Z400&lt;Законод!$C$19,0,(IF(AND(Z400&gt;=Законод!$E$19,Z400&lt;=Законод!$E$20),Z400-Законод!$C$19,IF('01_Доходи'!Z400&gt;=Законод!$F$19,Законод!$E$21,0)))),IF(B396="Лікар-терапевт",IF(Z400&lt;Законод!$C$27,0,(IF(AND(Z400&gt;=Законод!$E$27,Z400&lt;=Законод!$E$28),Z400-Законод!$C$27,IF('01_Доходи'!Z400&gt;=Законод!$F$27,Законод!$E$29,0)))),0)))</f>
        <v>0</v>
      </c>
      <c r="AA402" s="770"/>
      <c r="AB402" s="750" t="s">
        <v>157</v>
      </c>
      <c r="AC402" s="751"/>
      <c r="AD402" s="751"/>
      <c r="AE402" s="751"/>
      <c r="AF402" s="752"/>
      <c r="AG402" s="171">
        <f>IF(B396="Лікар загальної практики - сімейний лікар",IF(S400&lt;Законод!$C$23,0,(IF(AND(AG400&gt;=Законод!$E$23,AG400&lt;=Законод!$E$24),AG400-Законод!$C$23,IF('01_Доходи'!AG400&gt;=Законод!$F$23,Законод!$E$25,0)))),IF(B396="Лікар-педіатр",IF(AG400&lt;Законод!$C$19,0,(IF(AND(AG400&gt;=Законод!$E$19,AG400&lt;=Законод!$E$20),AG400-Законод!$C$19,IF('01_Доходи'!AG400&gt;=Законод!$F$19,Законод!$E$21,0)))),IF(B396="Лікар-терапевт",IF(AG400&lt;Законод!$C$27,0,(IF(AND(AG400&gt;=Законод!$E$27,AG400&lt;=Законод!$E$28),AG400-Законод!$C$27,IF('01_Доходи'!AG400&gt;=Законод!$F$27,Законод!$E$29,0)))),0)))</f>
        <v>0</v>
      </c>
      <c r="AH402" s="773"/>
      <c r="AI402" s="176"/>
      <c r="AJ402" s="764"/>
      <c r="AK402" s="767"/>
      <c r="AL402" s="767"/>
      <c r="AM402" s="798" t="s">
        <v>176</v>
      </c>
      <c r="AN402" s="544">
        <f>IF(B396="Лікар загальної практики - сімейний лікар",L402*Законод!$E$30,IF(B396="Лікар-педіатр",L402*Законод!$E$30,IF(B396="Лікар-терапевт",L402*Законод!$E$30,0)))</f>
        <v>0</v>
      </c>
      <c r="AO402" s="544">
        <f>IF(B396="Лікар загальної практики - сімейний лікар",S402*Законод!$E$47,IF(B396="Лікар-педіатр",S402*Законод!$E$47,IF(B396="Лікар-терапевт",S402*Законод!$E$47,0)))</f>
        <v>0</v>
      </c>
      <c r="AP402" s="544">
        <f>IF(B396="Лікар загальної практики - сімейний лікар",Z402*Законод!$E$64,IF(B396="Лікар-педіатр",Z402*Законод!$E$64,IF(B396="Лікар-терапевт",Z402*Законод!$E$64,0)))</f>
        <v>0</v>
      </c>
      <c r="AQ402" s="544">
        <f>IF(B396="Лікар загальної практики - сімейний лікар",AG402*Законод!$E$81,IF(B396="Лікар-педіатр",AG402*Законод!$E$81,IF(B396="Лікар-терапевт",AG402*Законод!$E$81,0)))</f>
        <v>0</v>
      </c>
      <c r="AR402" s="185">
        <f>SUM(AN402:AQ402)</f>
        <v>0</v>
      </c>
    </row>
    <row r="403" spans="1:44" s="103" customFormat="1" ht="31.15" customHeight="1" x14ac:dyDescent="0.25">
      <c r="A403" s="172"/>
      <c r="B403" s="781"/>
      <c r="C403" s="784"/>
      <c r="D403" s="787"/>
      <c r="E403" s="790"/>
      <c r="F403" s="186" t="str">
        <f>IF(B396="Лікар-педіатр",Законод!$F$18,IF(B396="Лікар загальної практики - сімейний лікар",Законод!$F$22,IF(B396="Лікар-терапевт",Законод!$F$26,"х")))</f>
        <v>х</v>
      </c>
      <c r="G403" s="750" t="s">
        <v>157</v>
      </c>
      <c r="H403" s="751"/>
      <c r="I403" s="751"/>
      <c r="J403" s="751"/>
      <c r="K403" s="752"/>
      <c r="L403" s="171">
        <f>IF(B396="Лікар загальної практики - сімейний лікар",IF(L400&lt;Законод!$C$23,0,(IF(AND(L400&gt;=Законод!$F$23,L400&lt;=Законод!$F$24),L400-Законод!$E$24,IF('01_Доходи'!L400&gt;=Законод!$G$23,Законод!$F$25,0)))),IF(B396="Лікар-педіатр",IF(L400&lt;Законод!$C$19,0,(IF(AND(L400&gt;=Законод!$F$19,L400&lt;=Законод!$F$20),L400-Законод!$E$20,IF('01_Доходи'!L400&gt;=Законод!$G$19,Законод!$F$21,0)))),IF(B396="Лікар-терапевт",IF(L400&lt;Законод!$C$27,0,(IF(AND(L400&gt;=Законод!$F$27,L400&lt;=Законод!$F$28),L400-Законод!$E$28,IF('01_Доходи'!L400&gt;=Законод!$G$27,Законод!$F$29,0)))),0)))</f>
        <v>0</v>
      </c>
      <c r="M403" s="770"/>
      <c r="N403" s="750" t="s">
        <v>157</v>
      </c>
      <c r="O403" s="751"/>
      <c r="P403" s="751"/>
      <c r="Q403" s="751"/>
      <c r="R403" s="752"/>
      <c r="S403" s="171">
        <f>IF(B396="Лікар загальної практики - сімейний лікар",IF(S400&lt;Законод!$C$23,0,(IF(AND(S400&gt;=Законод!$F$23,S400&lt;=Законод!$F$24),S400-Законод!$E$24,IF('01_Доходи'!S400&gt;=Законод!$G$23,Законод!$F$25,0)))),IF(B396="Лікар-педіатр",IF(S400&lt;Законод!$C$19,0,(IF(AND(S400&gt;=Законод!$F$19,S400&lt;=Законод!$F$20),S400-Законод!$E$20,IF('01_Доходи'!S400&gt;=Законод!$G$19,Законод!$F$21,0)))),IF(B396="Лікар-терапевт",IF(S400&lt;Законод!$C$27,0,(IF(AND(S400&gt;=Законод!$F$27,S400&lt;=Законод!$F$28),S400-Законод!$E$28,IF('01_Доходи'!S400&gt;=Законод!$G$27,Законод!$F$29,0)))),0)))</f>
        <v>0</v>
      </c>
      <c r="T403" s="770"/>
      <c r="U403" s="750" t="s">
        <v>157</v>
      </c>
      <c r="V403" s="751"/>
      <c r="W403" s="751"/>
      <c r="X403" s="751"/>
      <c r="Y403" s="752"/>
      <c r="Z403" s="171">
        <f>IF(B396="Лікар загальної практики - сімейний лікар",IF(Z400&lt;Законод!$C$23,0,(IF(AND(Z400&gt;=Законод!$F$23,Z400&lt;=Законод!$F$24),Z400-Законод!$E$24,IF('01_Доходи'!Z400&gt;=Законод!$G$23,Законод!$F$25,0)))),IF(B396="Лікар-педіатр",IF(Z400&lt;Законод!$C$19,0,(IF(AND(Z400&gt;=Законод!$F$19,Z400&lt;=Законод!$F$20),Z400-Законод!$E$20,IF('01_Доходи'!Z400&gt;=Законод!$G$19,Законод!$F$21,0)))),IF(B396="Лікар-терапевт",IF(Z400&lt;Законод!$C$27,0,(IF(AND(Z400&gt;=Законод!$F$27,Z400&lt;=Законод!$F$28),Z400-Законод!$E$28,IF('01_Доходи'!Z400&gt;=Законод!$G$27,Законод!$F$29,0)))),0)))</f>
        <v>0</v>
      </c>
      <c r="AA403" s="770"/>
      <c r="AB403" s="750" t="s">
        <v>157</v>
      </c>
      <c r="AC403" s="751"/>
      <c r="AD403" s="751"/>
      <c r="AE403" s="751"/>
      <c r="AF403" s="752"/>
      <c r="AG403" s="171">
        <f>IF(B396="Лікар загальної практики - сімейний лікар",IF(AG400&lt;Законод!$C$23,0,(IF(AND(AG400&gt;=Законод!$F$23,AG400&lt;=Законод!$F$24),AG400-Законод!$E$24,IF('01_Доходи'!AG400&gt;=Законод!$G$23,Законод!$F$25,0)))),IF(B396="Лікар-педіатр",IF(AG400&lt;Законод!$C$19,0,(IF(AND(AG400&gt;=Законод!$F$19,AG400&lt;=Законод!$F$20),AG400-Законод!$E$20,IF('01_Доходи'!AG400&gt;=Законод!$G$19,Законод!$F$21,0)))),IF(B396="Лікар-терапевт",IF(AG400&lt;Законод!$C$27,0,(IF(AND(AG400&gt;=Законод!$F$27,AG400&lt;=Законод!$F$28),AG400-Законод!$E$28,IF('01_Доходи'!AG400&gt;=Законод!$G$27,Законод!$F$29,0)))),0)))</f>
        <v>0</v>
      </c>
      <c r="AH403" s="773"/>
      <c r="AI403" s="176"/>
      <c r="AJ403" s="764"/>
      <c r="AK403" s="767"/>
      <c r="AL403" s="767"/>
      <c r="AM403" s="799"/>
      <c r="AN403" s="544">
        <f>IF(B396="Лікар загальної практики - сімейний лікар",L403*Законод!$F$30,IF(B396="Лікар-педіатр",L403*Законод!$F$30,IF(B396="Лікар-терапевт",L403*Законод!$F$30,0)))</f>
        <v>0</v>
      </c>
      <c r="AO403" s="544">
        <f>IF(B396="Лікар загальної практики - сімейний лікар",S403*Законод!$F$47,IF(B396="Лікар-педіатр",S403*Законод!$F$47,IF(B396="Лікар-терапевт",S403*Законод!$F$47,0)))</f>
        <v>0</v>
      </c>
      <c r="AP403" s="544">
        <f>IF(B396="Лікар загальної практики - сімейний лікар",Z403*Законод!$F$64,IF(B396="Лікар-педіатр",Z403*Законод!$F$64,IF(B396="Лікар-терапевт",Z403*Законод!$F$64,0)))</f>
        <v>0</v>
      </c>
      <c r="AQ403" s="544">
        <f>IF(B396="Лікар загальної практики - сімейний лікар",AG403*Законод!$F$81,IF(B396="Лікар-педіатр",AG403*Законод!$F$81,IF(B396="Лікар-терапевт",AG403*Законод!$F$81,0)))</f>
        <v>0</v>
      </c>
      <c r="AR403" s="185">
        <f>SUM(AN403:AQ403)</f>
        <v>0</v>
      </c>
    </row>
    <row r="404" spans="1:44" s="67" customFormat="1" ht="31.9" customHeight="1" x14ac:dyDescent="0.25">
      <c r="A404" s="172"/>
      <c r="B404" s="781"/>
      <c r="C404" s="784"/>
      <c r="D404" s="787"/>
      <c r="E404" s="790"/>
      <c r="F404" s="186" t="str">
        <f>IF(B396="Лікар-педіатр",Законод!$G$18,IF(B396="Лікар загальної практики - сімейний лікар",Законод!$G$22,IF(B396="Лікар-терапевт",Законод!$G$26,"х")))</f>
        <v>х</v>
      </c>
      <c r="G404" s="750" t="s">
        <v>157</v>
      </c>
      <c r="H404" s="751"/>
      <c r="I404" s="751"/>
      <c r="J404" s="751"/>
      <c r="K404" s="752"/>
      <c r="L404" s="171">
        <f>IF(B396="Лікар загальної практики - сімейний лікар",IF(L400&lt;Законод!$C$23,0,(IF(AND(L400&gt;=Законод!$G$23,L400&lt;=Законод!$G$24),L400-Законод!$F$24,IF('01_Доходи'!L400&gt;=Законод!$H$23,Законод!$G$25,0)))),IF(B396="Лікар-педіатр",IF(L400&lt;Законод!$C$19,0,(IF(AND(L400&gt;=Законод!$G$19,L400&lt;=Законод!$G$20),L400-Законод!$F$20,IF('01_Доходи'!L400&gt;=Законод!$H$19,Законод!$G$21,0)))),IF(B396="Лікар-терапевт",IF(L400&lt;Законод!$C$27,0,(IF(AND(L400&gt;=Законод!$G$27,L400&lt;=Законод!$G$28),L400-Законод!$F$28,IF('01_Доходи'!L400&gt;=Законод!$H$27,Законод!$G$29,0)))),0)))</f>
        <v>0</v>
      </c>
      <c r="M404" s="770"/>
      <c r="N404" s="750" t="s">
        <v>157</v>
      </c>
      <c r="O404" s="751"/>
      <c r="P404" s="751"/>
      <c r="Q404" s="751"/>
      <c r="R404" s="752"/>
      <c r="S404" s="171">
        <f>IF(B396="Лікар загальної практики - сімейний лікар",IF(S400&lt;Законод!$C$23,0,(IF(AND(S400&gt;=Законод!$G$23,S400&lt;=Законод!$G$24),S400-Законод!$F$24,IF('01_Доходи'!S400&gt;=Законод!$H$23,Законод!$G$25,0)))),IF(B396="Лікар-педіатр",IF(S400&lt;Законод!$C$19,0,(IF(AND(S400&gt;=Законод!$G$19,S400&lt;=Законод!$G$20),S400-Законод!$F$20,IF('01_Доходи'!S400&gt;=Законод!$H$19,Законод!$G$21,0)))),IF(B396="Лікар-терапевт",IF(S400&lt;Законод!$C$27,0,(IF(AND(S400&gt;=Законод!$G$27,S400&lt;=Законод!$G$28),S400-Законод!$F$28,IF('01_Доходи'!S400&gt;=Законод!$H$27,Законод!$G$29,0)))),0)))</f>
        <v>0</v>
      </c>
      <c r="T404" s="770"/>
      <c r="U404" s="750" t="s">
        <v>157</v>
      </c>
      <c r="V404" s="751"/>
      <c r="W404" s="751"/>
      <c r="X404" s="751"/>
      <c r="Y404" s="752"/>
      <c r="Z404" s="171">
        <f>IF(B396="Лікар загальної практики - сімейний лікар",IF(Z400&lt;Законод!$C$23,0,(IF(AND(Z400&gt;=Законод!$G$23,Z400&lt;=Законод!$G$24),Z400-Законод!$F$24,IF('01_Доходи'!Z400&gt;=Законод!$H$23,Законод!$G$25,0)))),IF(B396="Лікар-педіатр",IF(Z400&lt;Законод!$C$19,0,(IF(AND(Z400&gt;=Законод!$G$19,Z400&lt;=Законод!$G$20),Z400-Законод!$F$20,IF('01_Доходи'!Z400&gt;=Законод!$H$19,Законод!$G$21,0)))),IF(B396="Лікар-терапевт",IF(Z400&lt;Законод!$C$27,0,(IF(AND(Z400&gt;=Законод!$G$27,Z400&lt;=Законод!$G$28),Z400-Законод!$F$28,IF('01_Доходи'!Z400&gt;=Законод!$H$27,Законод!$G$29,0)))),0)))</f>
        <v>0</v>
      </c>
      <c r="AA404" s="770"/>
      <c r="AB404" s="750" t="s">
        <v>157</v>
      </c>
      <c r="AC404" s="751"/>
      <c r="AD404" s="751"/>
      <c r="AE404" s="751"/>
      <c r="AF404" s="752"/>
      <c r="AG404" s="171">
        <f>IF(B396="Лікар загальної практики - сімейний лікар",IF(AG400&lt;Законод!$C$23,0,(IF(AND(AG400&gt;=Законод!$G$23,AG400&lt;=Законод!$G$24),AG400-Законод!$F$24,IF('01_Доходи'!AG400&gt;=Законод!$H$23,Законод!$G$25,0)))),IF(B396="Лікар-педіатр",IF(AG400&lt;Законод!$C$19,0,(IF(AND(AG400&gt;=Законод!$G$19,AG400&lt;=Законод!$G$20),AG400-Законод!$F$20,IF('01_Доходи'!AG400&gt;=Законод!$H$19,Законод!$G$21,0)))),IF(B396="Лікар-терапевт",IF(AG400&lt;Законод!$C$27,0,(IF(AND(AG400&gt;=Законод!$G$27,AG400&lt;=Законод!$G$28),AG400-Законод!$F$28,IF('01_Доходи'!AG400&gt;=Законод!$H$27,Законод!$G$29,0)))),0)))</f>
        <v>0</v>
      </c>
      <c r="AH404" s="773"/>
      <c r="AI404" s="176"/>
      <c r="AJ404" s="764"/>
      <c r="AK404" s="767"/>
      <c r="AL404" s="767"/>
      <c r="AM404" s="799"/>
      <c r="AN404" s="544">
        <f>IF(B396="Лікар загальної практики - сімейний лікар",L404*Законод!$G$39,IF(B396="Лікар-педіатр",L404*Законод!$G$30,IF(B396="Лікар-терапевт",L404*Законод!$G$30,0)))</f>
        <v>0</v>
      </c>
      <c r="AO404" s="544">
        <f>IF(B396="Лікар загальної практики - сімейний лікар",S404*Законод!$G$47,IF(B396="Лікар-педіатр",S404*Законод!$G$47,IF(B396="Лікар-терапевт",S404*Законод!$G$47,0)))</f>
        <v>0</v>
      </c>
      <c r="AP404" s="544">
        <f>IF(B396="Лікар загальної практики - сімейний лікар",Z404*Законод!$G$64,IF(B396="Лікар-педіатр",Z404*Законод!$G$64,IF(B396="Лікар-терапевт",Z404*Законод!$G$64,0)))</f>
        <v>0</v>
      </c>
      <c r="AQ404" s="544">
        <f>IF(B396="Лікар загальної практики - сімейний лікар",AG404*Законод!$G$81,IF(B396="Лікар-педіатр",AG404*Законод!$G$81,IF(B396="Лікар-терапевт",AG404*Законод!$G$81,0)))</f>
        <v>0</v>
      </c>
      <c r="AR404" s="185">
        <f t="shared" ref="AR404" si="56">SUM(AN404:AQ404)</f>
        <v>0</v>
      </c>
    </row>
    <row r="405" spans="1:44" s="67" customFormat="1" ht="45" customHeight="1" x14ac:dyDescent="0.25">
      <c r="A405" s="172"/>
      <c r="B405" s="781"/>
      <c r="C405" s="784"/>
      <c r="D405" s="787"/>
      <c r="E405" s="790"/>
      <c r="F405" s="186" t="str">
        <f>IF(B396="Лікар-педіатр",Законод!$H$18,IF(B396="Лікар загальної практики - сімейний лікар",Законод!$H$22,IF(B396="Лікар-терапевт",Законод!$H$26,"х")))</f>
        <v>х</v>
      </c>
      <c r="G405" s="750" t="s">
        <v>157</v>
      </c>
      <c r="H405" s="751"/>
      <c r="I405" s="751"/>
      <c r="J405" s="751"/>
      <c r="K405" s="752"/>
      <c r="L405" s="171">
        <f>IF(B396="Лікар загальної практики - сімейний лікар",IF(L400&lt;Законод!$C$23,0,(IF(AND(L400&gt;=Законод!$H$23,L400&lt;=Законод!$H$24),L400-Законод!$G$24,IF('01_Доходи'!L400&gt;=Законод!$I$23,Законод!$H$25,0)))),IF(B396="Лікар-педіатр",IF(L400&lt;Законод!$C$19,0,(IF(AND(L400&gt;=Законод!$H$19,L400&lt;=Законод!$H$20),L400-Законод!$G$20,IF('01_Доходи'!L400&gt;=Законод!$I$19,Законод!$H$21,0)))),IF(B396="Лікар-терапевт",IF(L400&lt;Законод!$C$27,0,(IF(AND(L400&gt;=Законод!$H$27,L400&lt;=Законод!$H$28),L400-Законод!$G$28,IF(L400&gt;=Законод!$I$27,Законод!$H$29,0)))),0)))</f>
        <v>0</v>
      </c>
      <c r="M405" s="770"/>
      <c r="N405" s="750" t="s">
        <v>157</v>
      </c>
      <c r="O405" s="751"/>
      <c r="P405" s="751"/>
      <c r="Q405" s="751"/>
      <c r="R405" s="752"/>
      <c r="S405" s="171">
        <f>IF(B396="Лікар загальної практики - сімейний лікар",IF(S400&lt;Законод!$C$23,0,(IF(AND(S400&gt;=Законод!$H$23,S400&lt;=Законод!$H$24),S400-Законод!$G$24,IF('01_Доходи'!S400&gt;=Законод!$I$23,Законод!$H$25,0)))),IF(B396="Лікар-педіатр",IF(S400&lt;Законод!$C$19,0,(IF(AND(S400&gt;=Законод!$H$19,S400&lt;=Законод!$H$20),S400-Законод!$G$20,IF('01_Доходи'!S400&gt;=Законод!$I$19,Законод!$H$21,0)))),IF(B396="Лікар-терапевт",IF(S400&lt;Законод!$C$27,0,(IF(AND(S400&gt;=Законод!$H$27,S400&lt;=Законод!$H$28),S400-Законод!$G$28,IF(S400&gt;=Законод!$I$27,Законод!$H$29,0)))),0)))</f>
        <v>0</v>
      </c>
      <c r="T405" s="770"/>
      <c r="U405" s="750" t="s">
        <v>157</v>
      </c>
      <c r="V405" s="751"/>
      <c r="W405" s="751"/>
      <c r="X405" s="751"/>
      <c r="Y405" s="752"/>
      <c r="Z405" s="171">
        <f>IF(B396="Лікар загальної практики - сімейний лікар",IF(Z400&lt;Законод!$C$23,0,(IF(AND(Z400&gt;=Законод!$H$23,Z400&lt;=Законод!$H$24),Z400-Законод!$G$24,IF('01_Доходи'!Z400&gt;=Законод!$I$23,Законод!$H$25,0)))),IF(B396="Лікар-педіатр",IF(Z400&lt;Законод!$C$19,0,(IF(AND(Z400&gt;=Законод!$H$19,Z400&lt;=Законод!$H$20),Z400-Законод!$G$20,IF('01_Доходи'!Z400&gt;=Законод!$I$19,Законод!$H$21,0)))),IF(B396="Лікар-терапевт",IF(Z400&lt;Законод!$C$27,0,(IF(AND(Z400&gt;=Законод!$H$27,Z400&lt;=Законод!$H$28),Z400-Законод!$G$28,IF(Z400&gt;=Законод!$I$27,Законод!$H$29,0)))),0)))</f>
        <v>0</v>
      </c>
      <c r="AA405" s="770"/>
      <c r="AB405" s="750" t="s">
        <v>157</v>
      </c>
      <c r="AC405" s="751"/>
      <c r="AD405" s="751"/>
      <c r="AE405" s="751"/>
      <c r="AF405" s="752"/>
      <c r="AG405" s="171">
        <f>IF(B396="Лікар загальної практики - сімейний лікар",IF(AG400&lt;Законод!$C$23,0,(IF(AND(AG400&gt;=Законод!$H$23,AG400&lt;=Законод!$H$24),AG400-Законод!$G$24,IF('01_Доходи'!AG400&gt;=Законод!$I$23,Законод!$H$25,0)))),IF(B396="Лікар-педіатр",IF(AG400&lt;Законод!$C$19,0,(IF(AND(AG400&gt;=Законод!$H$19,AG400&lt;=Законод!$H$20),AG400-Законод!$G$20,IF('01_Доходи'!AG400&gt;=Законод!$I$19,Законод!$H$21,0)))),IF(B396="Лікар-терапевт",IF(AG400&lt;Законод!$C$27,0,(IF(AND(AG400&gt;=Законод!$H$27,AG400&lt;=Законод!$H$28),AG400-Законод!$G$28,IF(AG400&gt;=Законод!$I$27,Законод!$H$29,0)))),0)))</f>
        <v>0</v>
      </c>
      <c r="AH405" s="773"/>
      <c r="AI405" s="176"/>
      <c r="AJ405" s="764"/>
      <c r="AK405" s="767"/>
      <c r="AL405" s="767"/>
      <c r="AM405" s="799"/>
      <c r="AN405" s="544">
        <f>IF(B396="Лікар загальної практики - сімейний лікар",L405*Законод!$H$30,IF(B396="Лікар-педіатр",L405*Законод!$H$30,IF(B396="Лікар-терапевт",L405*Законод!$H$30,0)))</f>
        <v>0</v>
      </c>
      <c r="AO405" s="544">
        <f>IF(B396="Лікар загальної практики - сімейний лікар",S405*Законод!$H$47,IF(B396="Лікар-педіатр",S405*Законод!$H$47,IF(B396="Лікар-терапевт",S405*Законод!$H$47,0)))</f>
        <v>0</v>
      </c>
      <c r="AP405" s="544">
        <f>IF(B396="Лікар загальної практики - сімейний лікар",Z405*Законод!$H$64,IF(B396="Лікар-педіатр",Z405*Законод!$H$64,IF(B396="Лікар-терапевт",Z405*Законод!$H$64,0)))</f>
        <v>0</v>
      </c>
      <c r="AQ405" s="544">
        <f>IF(B396="Лікар загальної практики - сімейний лікар",AG405*Законод!$H$81,IF(B396="Лікар-педіатр",AG405*Законод!$H$81,IF(B396="Лікар-терапевт",AG405*Законод!$H$81,0)))</f>
        <v>0</v>
      </c>
      <c r="AR405" s="185">
        <f>SUM(AN405:AQ405)</f>
        <v>0</v>
      </c>
    </row>
    <row r="406" spans="1:44" s="67" customFormat="1" ht="20.45" customHeight="1" x14ac:dyDescent="0.25">
      <c r="A406" s="172"/>
      <c r="B406" s="781"/>
      <c r="C406" s="784"/>
      <c r="D406" s="787"/>
      <c r="E406" s="790"/>
      <c r="F406" s="186" t="str">
        <f>IF(B396="Лікар-педіатр",Законод!$I$18,IF(B396="Лікар загальної практики - сімейний лікар",Законод!$I$22,IF(B396="Лікар-терапевт",Законод!$I$26,"х")))</f>
        <v>х</v>
      </c>
      <c r="G406" s="750" t="s">
        <v>157</v>
      </c>
      <c r="H406" s="751"/>
      <c r="I406" s="751"/>
      <c r="J406" s="751"/>
      <c r="K406" s="752"/>
      <c r="L406" s="171">
        <f>IF(B396="Лікар загальної практики - сімейний лікар",IF(L400&lt;Законод!$C$23,0,(IF(AND(L400&gt;=Законод!$I$23,L400&lt;=Законод!$I$24),L400-Законод!$H$24,IF('01_Доходи'!L400&gt;=Законод!$I$23,Законод!$I$25,0)))),IF(B396="Лікар-педіатр",IF(L400&lt;Законод!$C$19,0,(IF(AND(L400&gt;=Законод!$I$19,L400&lt;=Законод!$I$20),L400-Законод!$H$20,IF('01_Доходи'!L400&gt;=Законод!$I$19,Законод!$H$21,0)))),IF(B396="Лікар-терапевт",IF(L400&lt;Законод!$C$27,0,(IF(AND(L400&gt;=Законод!$I$27,L400&lt;=Законод!$I$28),L400-Законод!$H$28,IF('01_Доходи'!L400&gt;=Законод!$I$27,Законод!$H$29,0)))),0)))</f>
        <v>0</v>
      </c>
      <c r="M406" s="770"/>
      <c r="N406" s="750" t="s">
        <v>157</v>
      </c>
      <c r="O406" s="751"/>
      <c r="P406" s="751"/>
      <c r="Q406" s="751"/>
      <c r="R406" s="752"/>
      <c r="S406" s="171">
        <f>IF(B396="Лікар загальної практики - сімейний лікар",IF(S400&lt;Законод!$C$23,0,(IF(AND(S400&gt;=Законод!$I$23,S400&lt;=Законод!$I$24),S400-Законод!$H$24,IF('01_Доходи'!S400&gt;=Законод!$I$23,Законод!$I$25,0)))),IF(B396="Лікар-педіатр",IF(S400&lt;Законод!$C$19,0,(IF(AND(S400&gt;=Законод!$I$19,S400&lt;=Законод!$I$20),S400-Законод!$H$20,IF('01_Доходи'!S400&gt;=Законод!$I$19,Законод!$H$21,0)))),IF(B396="Лікар-терапевт",IF(S400&lt;Законод!$C$27,0,(IF(AND(S400&gt;=Законод!$I$27,S400&lt;=Законод!$I$28),S400-Законод!$H$28,IF('01_Доходи'!S400&gt;=Законод!$I$27,Законод!$H$29,0)))),0)))</f>
        <v>0</v>
      </c>
      <c r="T406" s="770"/>
      <c r="U406" s="750" t="s">
        <v>157</v>
      </c>
      <c r="V406" s="751"/>
      <c r="W406" s="751"/>
      <c r="X406" s="751"/>
      <c r="Y406" s="752"/>
      <c r="Z406" s="171">
        <f>IF(B396="Лікар загальної практики - сімейний лікар",IF(Z400&lt;Законод!$C$23,0,(IF(AND(Z400&gt;=Законод!$I$23,Z400&lt;=Законод!$I$24),Z400-Законод!$H$24,IF('01_Доходи'!Z400&gt;=Законод!$I$23,Законод!$I$25,0)))),IF(B396="Лікар-педіатр",IF(Z400&lt;Законод!$C$19,0,(IF(AND(Z400&gt;=Законод!$I$19,Z400&lt;=Законод!$I$20),Z400-Законод!$H$20,IF('01_Доходи'!Z400&gt;=Законод!$I$19,Законод!$H$21,0)))),IF(B396="Лікар-терапевт",IF(Z400&lt;Законод!$C$27,0,(IF(AND(Z400&gt;=Законод!$I$27,Z400&lt;=Законод!$I$28),Z400-Законод!$H$28,IF('01_Доходи'!Z400&gt;=Законод!$I$27,Законод!$H$29,0)))),0)))</f>
        <v>0</v>
      </c>
      <c r="AA406" s="770"/>
      <c r="AB406" s="750" t="s">
        <v>157</v>
      </c>
      <c r="AC406" s="751"/>
      <c r="AD406" s="751"/>
      <c r="AE406" s="751"/>
      <c r="AF406" s="752"/>
      <c r="AG406" s="171">
        <f>IF(B396="Лікар загальної практики - сімейний лікар",IF(AG400&lt;Законод!$C$23,0,(IF(AND(AG400&gt;=Законод!$I$23,AG400&lt;=Законод!$I$24),AG400-Законод!$H$24,IF('01_Доходи'!AG400&gt;=Законод!$I$23,Законод!$I$25,0)))),IF(B396="Лікар-педіатр",IF(AG400&lt;Законод!$C$19,0,(IF(AND(AG400&gt;=Законод!$I$19,AG400&lt;=Законод!$I$20),AG400-Законод!$H$20,IF('01_Доходи'!AG400&gt;=Законод!$I$19,Законод!$H$21,0)))),IF(B396="Лікар-терапевт",IF(AG400&lt;Законод!$C$27,0,(IF(AND(AG400&gt;=Законод!$I$27,AG400&lt;=Законод!$I$28),AG400-Законод!$H$28,IF('01_Доходи'!AG400&gt;=Законод!$I$27,Законод!$H$29,0)))),0)))</f>
        <v>0</v>
      </c>
      <c r="AH406" s="773"/>
      <c r="AI406" s="176"/>
      <c r="AJ406" s="764"/>
      <c r="AK406" s="767"/>
      <c r="AL406" s="767"/>
      <c r="AM406" s="799"/>
      <c r="AN406" s="544">
        <f>IF(B396="Лікар загальної практики - сімейний лікар",L406*Законод!$I$30,IF(B396="Лікар-педіатр",L406*Законод!$I$30,IF(B396="Лікар-терапевт",L406*Законод!$I$30,0)))</f>
        <v>0</v>
      </c>
      <c r="AO406" s="544">
        <f>IF(B396="Лікар загальної практики - сімейний лікар",S406*Законод!$I$47,IF(B396="Лікар-педіатр",S406*Законод!$I$47,IF(B396="Лікар-терапевт",S406*Законод!$I$47,0)))</f>
        <v>0</v>
      </c>
      <c r="AP406" s="544">
        <f>IF(B396="Лікар загальної практики - сімейний лікар",Z406*Законод!$I$64,IF(B396="Лікар-педіатр",Z406*Законод!$I$64,IF(B396="Лікар-терапевт",Z406*Законод!$I$64,0)))</f>
        <v>0</v>
      </c>
      <c r="AQ406" s="544">
        <f>IF(B396="Лікар загальної практики - сімейний лікар",AG406*Законод!$I$81,IF(B396="Лікар-педіатр",AG406*Законод!$I$81,IF(B396="Лікар-терапевт",AG406*Законод!$I$81,0)))</f>
        <v>0</v>
      </c>
      <c r="AR406" s="185">
        <f>SUM(AN406:AQ406)</f>
        <v>0</v>
      </c>
    </row>
    <row r="407" spans="1:44" s="67" customFormat="1" ht="31.9" customHeight="1" thickBot="1" x14ac:dyDescent="0.3">
      <c r="A407" s="187"/>
      <c r="B407" s="782"/>
      <c r="C407" s="785"/>
      <c r="D407" s="788"/>
      <c r="E407" s="791"/>
      <c r="F407" s="660" t="str">
        <f>IF(B396="Лікар-педіатр",Законод!$J$18,IF(B396="Лікар загальної практики - сімейний лікар",Законод!$J$22,IF(B396="Лікар-терапевт",Законод!$J$22,"х")))</f>
        <v>х</v>
      </c>
      <c r="G407" s="747" t="s">
        <v>157</v>
      </c>
      <c r="H407" s="748"/>
      <c r="I407" s="748"/>
      <c r="J407" s="748"/>
      <c r="K407" s="749"/>
      <c r="L407" s="171">
        <f>IF(B396="Лікар загальної практики - сімейний лікар",IF(L400&gt;=Законод!$J$23,'01_Доходи'!L400-('01_Доходи'!L401+'01_Доходи'!L402+'01_Доходи'!L403+'01_Доходи'!L404+'01_Доходи'!L405+'01_Доходи'!L406),0),IF(B396="Лікар-педіатр",IF(L400&gt;=Законод!$J$19,'01_Доходи'!L400-('01_Доходи'!L401+'01_Доходи'!L402+'01_Доходи'!L403+'01_Доходи'!L404+'01_Доходи'!L405+'01_Доходи'!L406),0),IF(B396="Лікар-терапевт",IF('01_Доходи'!L400&gt;=Законод!$J$27,L400-Законод!$I$28,0),0)))</f>
        <v>0</v>
      </c>
      <c r="M407" s="771"/>
      <c r="N407" s="747" t="s">
        <v>157</v>
      </c>
      <c r="O407" s="748"/>
      <c r="P407" s="748"/>
      <c r="Q407" s="748"/>
      <c r="R407" s="749"/>
      <c r="S407" s="171">
        <f>IF(B396="Лікар загальної практики - сімейний лікар",IF(S400&gt;=Законод!$J$23,'01_Доходи'!S400-('01_Доходи'!S401+'01_Доходи'!S402+'01_Доходи'!S403+'01_Доходи'!S404+'01_Доходи'!S405+'01_Доходи'!S406),0),IF(B396="Лікар-педіатр",IF(S400&gt;=Законод!$J$19,'01_Доходи'!S400-('01_Доходи'!S401+'01_Доходи'!S402+'01_Доходи'!S403+'01_Доходи'!S404+'01_Доходи'!S405+'01_Доходи'!S406),0),IF(B396="Лікар-терапевт",IF('01_Доходи'!S400&gt;=Законод!$J$27,S400-Законод!$I$28,0),0)))</f>
        <v>0</v>
      </c>
      <c r="T407" s="771"/>
      <c r="U407" s="747" t="s">
        <v>157</v>
      </c>
      <c r="V407" s="748"/>
      <c r="W407" s="748"/>
      <c r="X407" s="748"/>
      <c r="Y407" s="749"/>
      <c r="Z407" s="171">
        <f>IF(B396="Лікар загальної практики - сімейний лікар",IF(Z400&gt;=Законод!$J$23,'01_Доходи'!Z400-('01_Доходи'!Z401+'01_Доходи'!Z402+'01_Доходи'!Z403+'01_Доходи'!Z404+'01_Доходи'!Z405+'01_Доходи'!Z406),0),IF(B396="Лікар-педіатр",IF(Z400&gt;=Законод!$J$19,'01_Доходи'!Z400-('01_Доходи'!Z401+'01_Доходи'!Z402+'01_Доходи'!Z403+'01_Доходи'!Z404+'01_Доходи'!Z405+'01_Доходи'!Z406),0),IF(B396="Лікар-терапевт",IF('01_Доходи'!Z400&gt;=Законод!$J$27,Z400-Законод!$I$28,0),0)))</f>
        <v>0</v>
      </c>
      <c r="AA407" s="771"/>
      <c r="AB407" s="747" t="s">
        <v>157</v>
      </c>
      <c r="AC407" s="748"/>
      <c r="AD407" s="748"/>
      <c r="AE407" s="748"/>
      <c r="AF407" s="749"/>
      <c r="AG407" s="171">
        <f>IF(B396="Лікар загальної практики - сімейний лікар",IF(AG400&gt;=Законод!$J$23,'01_Доходи'!AG400-('01_Доходи'!AG401+'01_Доходи'!AG402+'01_Доходи'!AG403+'01_Доходи'!AG404+'01_Доходи'!AG405+'01_Доходи'!AG406),0),IF(B396="Лікар-педіатр",IF(AG400&gt;=Законод!$J$19,'01_Доходи'!AG400-('01_Доходи'!AG401+'01_Доходи'!AG402+'01_Доходи'!AG403+'01_Доходи'!AG404+'01_Доходи'!AG405+'01_Доходи'!AG406),0),IF(B396="Лікар-терапевт",IF('01_Доходи'!AG400&gt;=Законод!$J$27,AG400-Законод!$I$28,0),0)))</f>
        <v>0</v>
      </c>
      <c r="AH407" s="774"/>
      <c r="AI407" s="188"/>
      <c r="AJ407" s="765"/>
      <c r="AK407" s="768"/>
      <c r="AL407" s="768"/>
      <c r="AM407" s="800"/>
      <c r="AN407" s="661">
        <f>IF(B396="Лікар загальної практики - сімейний лікар",L407*Законод!$J$30,IF(B396="Лікар-педіатр",L407*Законод!$J$30,IF(B396="Лікар-терапевт",L407*Законод!$J$30,0)))</f>
        <v>0</v>
      </c>
      <c r="AO407" s="661">
        <f>IF(B396="Лікар загальної практики - сімейний лікар",S407*Законод!$J$47,IF(B396="Лікар-педіатр",S407*Законод!$J$47,IF(B396="Лікар-терапевт",S407*Законод!$J$47,0)))</f>
        <v>0</v>
      </c>
      <c r="AP407" s="661">
        <f>IF(B396="Лікар загальної практики - сімейний лікар",S407*Законод!$J$64,IF(B396="Лікар-педіатр",S407*Законод!$J$64,IF(B396="Лікар-терапевт",S407*Законод!$J$64,0)))</f>
        <v>0</v>
      </c>
      <c r="AQ407" s="661">
        <f>IF(B396="Лікар загальної практики - сімейний лікар",AG407*Законод!$J$81,IF(B396="Лікар-педіатр",AG407*Законод!$J$81,IF(B396="Лікар-терапевт",AG407*Законод!$J$81,0)))</f>
        <v>0</v>
      </c>
      <c r="AR407" s="662">
        <f t="shared" ref="AR407" si="57">SUM(AN407:AQ407)</f>
        <v>0</v>
      </c>
    </row>
    <row r="408" spans="1:44" s="67" customFormat="1" ht="31.9" customHeight="1" thickBot="1" x14ac:dyDescent="0.3">
      <c r="A408" s="206"/>
      <c r="B408" s="207"/>
      <c r="C408" s="207"/>
      <c r="D408" s="207"/>
      <c r="E408" s="207"/>
      <c r="F408" s="208"/>
      <c r="G408" s="209"/>
      <c r="H408" s="209"/>
      <c r="I408" s="210"/>
      <c r="J408" s="210"/>
      <c r="K408" s="210"/>
      <c r="L408" s="211"/>
      <c r="M408" s="210"/>
      <c r="N408" s="210"/>
      <c r="O408" s="210"/>
      <c r="P408" s="210"/>
      <c r="Q408" s="210"/>
      <c r="R408" s="210"/>
      <c r="S408" s="211"/>
      <c r="T408" s="210"/>
      <c r="U408" s="210"/>
      <c r="V408" s="210"/>
      <c r="W408" s="210"/>
      <c r="X408" s="210"/>
      <c r="Y408" s="210"/>
      <c r="Z408" s="211"/>
      <c r="AA408" s="210"/>
      <c r="AB408" s="210"/>
      <c r="AC408" s="210"/>
      <c r="AD408" s="210"/>
      <c r="AE408" s="210"/>
      <c r="AF408" s="210"/>
      <c r="AG408" s="211"/>
      <c r="AH408" s="210"/>
      <c r="AI408" s="210"/>
      <c r="AJ408" s="210"/>
      <c r="AK408" s="210"/>
      <c r="AL408" s="210"/>
      <c r="AM408" s="212"/>
      <c r="AN408" s="210"/>
      <c r="AO408" s="210"/>
      <c r="AP408" s="210"/>
      <c r="AQ408" s="210"/>
      <c r="AR408" s="213"/>
    </row>
    <row r="409" spans="1:44" s="210" customFormat="1" ht="23.45" customHeight="1" x14ac:dyDescent="0.25">
      <c r="A409" s="169">
        <f>A396+1</f>
        <v>30</v>
      </c>
      <c r="B409" s="780"/>
      <c r="C409" s="783"/>
      <c r="D409" s="786"/>
      <c r="E409" s="789"/>
      <c r="F409" s="170" t="s">
        <v>431</v>
      </c>
      <c r="G409" s="171">
        <f>IFERROR(IF(B409="Лікар-педіатр",G411/L411*L409,IF(B409="Лікар-терапевт","х",IF(B409="Лікар загальної практики - сімейний лікар",G411/L411*L409,0))),0)</f>
        <v>0</v>
      </c>
      <c r="H409" s="171">
        <f>IFERROR(IF(B409="Лікар-педіатр",H411/L411*L409,IF(B409="Лікар-терапевт","х",IF(B409="Лікар загальної практики - сімейний лікар",H411/L411*L409,0))),0)</f>
        <v>0</v>
      </c>
      <c r="I409" s="171">
        <f>IFERROR(IF(B409="Лікар-педіатр","x",IF(B409="Лікар-терапевт",I411/L411*L409,IF(B409="Лікар загальної практики - сімейний лікар",I411/L411*L409,0))),0)</f>
        <v>0</v>
      </c>
      <c r="J409" s="171">
        <f>IFERROR(IF(B409="Лікар-педіатр","x",IF(B409="Лікар-терапевт",J411/L411*L409,IF(B409="Лікар загальної практики - сімейний лікар",J411/L411*L409,0))),0)</f>
        <v>0</v>
      </c>
      <c r="K409" s="171">
        <f>IFERROR(IF(B409="Лікар-педіатр","x",IF(B409="Лікар-терапевт",K412*L409,IF(B409="Лікар загальної практики - сімейний лікар",K412*L409,0))),0)</f>
        <v>0</v>
      </c>
      <c r="L409" s="472"/>
      <c r="M409" s="769"/>
      <c r="N409" s="171">
        <f>IFERROR(IF(B409="Лікар-педіатр",N411/S411*S409,IF(B409="Лікар-терапевт","х",IF(B409="Лікар загальної практики - сімейний лікар",N411/S411*S409,0))),0)</f>
        <v>0</v>
      </c>
      <c r="O409" s="171">
        <f>IFERROR(IF(B409="Лікар-педіатр",O411/S411*S409,IF(B409="Лікар-терапевт","х",IF(B409="Лікар загальної практики - сімейний лікар",O411/S411*S409,0))),0)</f>
        <v>0</v>
      </c>
      <c r="P409" s="171">
        <f>IFERROR(IF(B409="Лікар-педіатр","x",IF(B409="Лікар-терапевт",P411/S411*S409,IF(B409="Лікар загальної практики - сімейний лікар",P411/S411*S409,0))),0)</f>
        <v>0</v>
      </c>
      <c r="Q409" s="171">
        <f>IFERROR(IF(B409="Лікар-педіатр","x",IF(B409="Лікар-терапевт",Q411/S411*S409,IF(B409="Лікар загальної практики - сімейний лікар",Q411/S411*S409,0))),0)</f>
        <v>0</v>
      </c>
      <c r="R409" s="171">
        <f>IFERROR(IF(B409="Лікар-педіатр","x",IF(B409="Лікар-терапевт",R412*S409,IF(B409="Лікар загальної практики - сімейний лікар",R412*S409,0))),0)</f>
        <v>0</v>
      </c>
      <c r="S409" s="472"/>
      <c r="T409" s="769"/>
      <c r="U409" s="171">
        <f>IFERROR(IF(B409="Лікар-педіатр",U411/Z411*Z409,IF(B409="Лікар-терапевт","х",IF(B409="Лікар загальної практики - сімейний лікар",U411/Z411*Z409,0))),0)</f>
        <v>0</v>
      </c>
      <c r="V409" s="171">
        <f>IFERROR(IF(B409="Лікар-педіатр",V411/Z411*Z409,IF(B409="Лікар-терапевт","х",IF(B409="Лікар загальної практики - сімейний лікар",V411/Z411*Z409,0))),0)</f>
        <v>0</v>
      </c>
      <c r="W409" s="171">
        <f>IFERROR(IF(B409="Лікар-педіатр","x",IF(B409="Лікар-терапевт",W411/Z411*Z409,IF(B409="Лікар загальної практики - сімейний лікар",W411/Z411*Z409,0))),0)</f>
        <v>0</v>
      </c>
      <c r="X409" s="171">
        <f>IFERROR(IF(B409="Лікар-педіатр","x",IF(B409="Лікар-терапевт",X411/Z411*Z409,IF(B409="Лікар загальної практики - сімейний лікар",X411/Z411*Z409,0))),0)</f>
        <v>0</v>
      </c>
      <c r="Y409" s="171">
        <f>IFERROR(IF(B409="Лікар-педіатр","x",IF(B409="Лікар-терапевт",Y412*Z409,IF(B409="Лікар загальної практики - сімейний лікар",Y412*Z409,0))),0)</f>
        <v>0</v>
      </c>
      <c r="Z409" s="472"/>
      <c r="AA409" s="769"/>
      <c r="AB409" s="171">
        <f>IFERROR(IF(B409="Лікар-педіатр",AB411/AG411*AG409,IF(B409="Лікар-терапевт","х",IF(B409="Лікар загальної практики - сімейний лікар",AB411/AG411*AG409,0))),0)</f>
        <v>0</v>
      </c>
      <c r="AC409" s="171">
        <f>IFERROR(IF(B409="Лікар-педіатр",AC411/AG411*AG409,IF(B409="Лікар-терапевт","х",IF(B409="Лікар загальної практики - сімейний лікар",AC411/AG411*AG409,0))),0)</f>
        <v>0</v>
      </c>
      <c r="AD409" s="171">
        <f>IFERROR(IF(B409="Лікар-педіатр","x",IF(B409="Лікар-терапевт",AD411/AG411*AG409,IF(B409="Лікар загальної практики - сімейний лікар",AD411/AG411*AG409,0))),0)</f>
        <v>0</v>
      </c>
      <c r="AE409" s="171">
        <f>IFERROR(IF(B409="Лікар-педіатр","x",IF(B409="Лікар-терапевт",AE411/AG411*AG409,IF(B409="Лікар загальної практики - сімейний лікар",AE411/AG411*AG409,0))),0)</f>
        <v>0</v>
      </c>
      <c r="AF409" s="171">
        <f>IFERROR(IF(B409="Лікар-педіатр","x",IF(B409="Лікар-терапевт",AF412*AG409,IF(B409="Лікар загальної практики - сімейний лікар",AF412*AG409,0))),0)</f>
        <v>0</v>
      </c>
      <c r="AG409" s="472"/>
      <c r="AH409" s="772"/>
      <c r="AI409" s="461">
        <f>A409</f>
        <v>30</v>
      </c>
      <c r="AJ409" s="763">
        <f>B409</f>
        <v>0</v>
      </c>
      <c r="AK409" s="766">
        <f>C409</f>
        <v>0</v>
      </c>
      <c r="AL409" s="766">
        <f>D409</f>
        <v>0</v>
      </c>
      <c r="AM409" s="753" t="s">
        <v>566</v>
      </c>
      <c r="AN409" s="792">
        <f>SUM(AN414:AN420)</f>
        <v>0</v>
      </c>
      <c r="AO409" s="792">
        <f>SUM(AO414:AO420)</f>
        <v>0</v>
      </c>
      <c r="AP409" s="792">
        <f>SUM(AP414:AP420)</f>
        <v>0</v>
      </c>
      <c r="AQ409" s="792">
        <f>SUM(AQ414:AQ420)</f>
        <v>0</v>
      </c>
      <c r="AR409" s="795">
        <f>SUM(AN409:AQ413)</f>
        <v>0</v>
      </c>
    </row>
    <row r="410" spans="1:44" s="166" customFormat="1" ht="24.6" customHeight="1" x14ac:dyDescent="0.3">
      <c r="A410" s="172"/>
      <c r="B410" s="781"/>
      <c r="C410" s="784"/>
      <c r="D410" s="787"/>
      <c r="E410" s="790"/>
      <c r="F410" s="170" t="s">
        <v>432</v>
      </c>
      <c r="G410" s="171">
        <f>IFERROR(IF(B409="Лікар-педіатр",G412*L410,IF(B409="Лікар-терапевт","х",IF(B409="Лікар загальної практики - сімейний лікар",G412*L410,0))),0)</f>
        <v>0</v>
      </c>
      <c r="H410" s="171">
        <f>IFERROR(IF(B409="Лікар-педіатр",H412*L410,IF(B409="Лікар-терапевт","х",IF(B409="Лікар загальної практики - сімейний лікар",H412*L410,0))),0)</f>
        <v>0</v>
      </c>
      <c r="I410" s="171">
        <f>IFERROR(IF(B409="Лікар-педіатр","x",IF(B409="Лікар-терапевт",I412*L410,IF(B409="Лікар загальної практики - сімейний лікар",I412*L410,0))),0)</f>
        <v>0</v>
      </c>
      <c r="J410" s="171">
        <f>IFERROR(IF(B409="Лікар-педіатр","x",IF(B409="Лікар-терапевт",J412*L410,IF(B409="Лікар загальної практики - сімейний лікар",J412*L410,0))),0)</f>
        <v>0</v>
      </c>
      <c r="K410" s="171">
        <f>IFERROR(IF(B409="Лікар-педіатр","x",IF(B409="Лікар-терапевт",K412*L410,IF(B409="Лікар загальної практики - сімейний лікар",K412*L410,0))),0)</f>
        <v>0</v>
      </c>
      <c r="L410" s="472"/>
      <c r="M410" s="770"/>
      <c r="N410" s="171">
        <f>IFERROR(IF(B409="Лікар-педіатр",N412*S410,IF(B409="Лікар-терапевт","х",IF(B409="Лікар загальної практики - сімейний лікар",N412*S410,0))),0)</f>
        <v>0</v>
      </c>
      <c r="O410" s="171">
        <f>IFERROR(IF(B409="Лікар-педіатр",O412*S410,IF(B409="Лікар-терапевт","х",IF(B409="Лікар загальної практики - сімейний лікар",O412*S410,0))),0)</f>
        <v>0</v>
      </c>
      <c r="P410" s="171">
        <f>IFERROR(IF(B409="Лікар-педіатр","x",IF(B409="Лікар-терапевт",P412*S410,IF(B409="Лікар загальної практики - сімейний лікар",P412*S410,0))),0)</f>
        <v>0</v>
      </c>
      <c r="Q410" s="171">
        <f>IFERROR(IF(B409="Лікар-педіатр","x",IF(B409="Лікар-терапевт",Q412*S410,IF(B409="Лікар загальної практики - сімейний лікар",Q412*S410,0))),0)</f>
        <v>0</v>
      </c>
      <c r="R410" s="171">
        <f>IFERROR(IF(B409="Лікар-педіатр","x",IF(B409="Лікар-терапевт",R412*S410,IF(B409="Лікар загальної практики - сімейний лікар",R412*S410,0))),0)</f>
        <v>0</v>
      </c>
      <c r="S410" s="472"/>
      <c r="T410" s="770"/>
      <c r="U410" s="171">
        <f>IFERROR(IF(B409="Лікар-педіатр",U412*Z410,IF(B409="Лікар-терапевт","х",IF(B409="Лікар загальної практики - сімейний лікар",U412*Z410,0))),0)</f>
        <v>0</v>
      </c>
      <c r="V410" s="171">
        <f>IFERROR(IF(B409="Лікар-педіатр",V412*Z410,IF(B409="Лікар-терапевт","х",IF(B409="Лікар загальної практики - сімейний лікар",V412*Z410,0))),0)</f>
        <v>0</v>
      </c>
      <c r="W410" s="171">
        <f>IFERROR(IF(B409="Лікар-педіатр","x",IF(B409="Лікар-терапевт",W412*Z410,IF(B409="Лікар загальної практики - сімейний лікар",W412*Z410,0))),0)</f>
        <v>0</v>
      </c>
      <c r="X410" s="171">
        <f>IFERROR(IF(B409="Лікар-педіатр","x",IF(B409="Лікар-терапевт",X412*Z410,IF(B409="Лікар загальної практики - сімейний лікар",X412*Z410,0))),0)</f>
        <v>0</v>
      </c>
      <c r="Y410" s="171">
        <f>IFERROR(IF(B409="Лікар-педіатр","x",IF(B409="Лікар-терапевт",Y412*Z410,IF(B409="Лікар загальної практики - сімейний лікар",Y412*Z410,0))),0)</f>
        <v>0</v>
      </c>
      <c r="Z410" s="472"/>
      <c r="AA410" s="770"/>
      <c r="AB410" s="171">
        <f>IFERROR(IF(B409="Лікар-педіатр",AB412*AG410,IF(B409="Лікар-терапевт","х",IF(B409="Лікар загальної практики - сімейний лікар",AB412*AG410,0))),0)</f>
        <v>0</v>
      </c>
      <c r="AC410" s="171">
        <f>IFERROR(IF(B409="Лікар-педіатр",AC412*AG410,IF(B409="Лікар-терапевт","х",IF(B409="Лікар загальної практики - сімейний лікар",AC412*AG410,0))),0)</f>
        <v>0</v>
      </c>
      <c r="AD410" s="171">
        <f>IFERROR(IF(B409="Лікар-педіатр","x",IF(B409="Лікар-терапевт",AD412*AG410,IF(B409="Лікар загальної практики - сімейний лікар",AD412*AG410,0))),0)</f>
        <v>0</v>
      </c>
      <c r="AE410" s="171">
        <f>IFERROR(IF(B409="Лікар-педіатр","x",IF(B409="Лікар-терапевт",AE412*AG410,IF(B409="Лікар загальної практики - сімейний лікар",AE412*AG410,0))),0)</f>
        <v>0</v>
      </c>
      <c r="AF410" s="171">
        <f>IFERROR(IF(B409="Лікар-педіатр","x",IF(B409="Лікар-терапевт",AF412*AG410,IF(B409="Лікар загальної практики - сімейний лікар",AF412*AG410,0))),0)</f>
        <v>0</v>
      </c>
      <c r="AG410" s="472"/>
      <c r="AH410" s="773"/>
      <c r="AI410" s="173"/>
      <c r="AJ410" s="764"/>
      <c r="AK410" s="767"/>
      <c r="AL410" s="767"/>
      <c r="AM410" s="754"/>
      <c r="AN410" s="793"/>
      <c r="AO410" s="793"/>
      <c r="AP410" s="793"/>
      <c r="AQ410" s="793"/>
      <c r="AR410" s="796"/>
    </row>
    <row r="411" spans="1:44" s="67" customFormat="1" ht="28.15" customHeight="1" x14ac:dyDescent="0.25">
      <c r="A411" s="205"/>
      <c r="B411" s="781"/>
      <c r="C411" s="784"/>
      <c r="D411" s="787"/>
      <c r="E411" s="790"/>
      <c r="F411" s="170" t="s">
        <v>433</v>
      </c>
      <c r="G411" s="174">
        <f>IF(B409="Лікар загальної практики - сімейний лікар"," ",IF(B409="Лікар-педіатр"," ",IF(B409="Лікар-терапевт","х",0)))</f>
        <v>0</v>
      </c>
      <c r="H411" s="174">
        <f>IF(B409="Лікар загальної практики - сімейний лікар"," ",IF(B409="Лікар-педіатр"," ",IF(B409="Лікар-терапевт","х",0)))</f>
        <v>0</v>
      </c>
      <c r="I411" s="174">
        <f>IF(B409="Лікар загальної практики - сімейний лікар"," ",IF(B409="Лікар-педіатр","х",IF(B409="Лікар-терапевт"," ",0)))</f>
        <v>0</v>
      </c>
      <c r="J411" s="174">
        <f>IF(B409="Лікар загальної практики - сімейний лікар"," ",IF(B409="Лікар-педіатр","х",IF(B409="Лікар-терапевт"," ",0)))</f>
        <v>0</v>
      </c>
      <c r="K411" s="174">
        <f>IF(B409="Лікар загальної практики - сімейний лікар"," ",IF(B409="Лікар-педіатр","х",IF(B409="Лікар-терапевт"," ",0)))</f>
        <v>0</v>
      </c>
      <c r="L411" s="175">
        <f>SUM(G411:K411)</f>
        <v>0</v>
      </c>
      <c r="M411" s="770"/>
      <c r="N411" s="174">
        <f>IF(B409="Лікар загальної практики - сімейний лікар"," ",IF(B409="Лікар-педіатр"," ",IF(B409="Лікар-терапевт","х",0)))</f>
        <v>0</v>
      </c>
      <c r="O411" s="174">
        <f>IF(B409="Лікар загальної практики - сімейний лікар"," ",IF(B409="Лікар-педіатр"," ",IF(B409="Лікар-терапевт","х",0)))</f>
        <v>0</v>
      </c>
      <c r="P411" s="174">
        <f>IF(B409="Лікар загальної практики - сімейний лікар"," ",IF(B409="Лікар-педіатр","х",IF(B409="Лікар-терапевт"," ",0)))</f>
        <v>0</v>
      </c>
      <c r="Q411" s="174">
        <f>IF(B409="Лікар загальної практики - сімейний лікар"," ",IF(B409="Лікар-педіатр","х",IF(B409="Лікар-терапевт"," ",0)))</f>
        <v>0</v>
      </c>
      <c r="R411" s="174">
        <f>IF(B409="Лікар загальної практики - сімейний лікар"," ",IF(B409="Лікар-педіатр","х",IF(B409="Лікар-терапевт"," ",0)))</f>
        <v>0</v>
      </c>
      <c r="S411" s="175">
        <f>SUM(N411:R411)</f>
        <v>0</v>
      </c>
      <c r="T411" s="770"/>
      <c r="U411" s="174">
        <f>IF(B409="Лікар загальної практики - сімейний лікар"," ",IF(B409="Лікар-педіатр"," ",IF(B409="Лікар-терапевт","х",0)))</f>
        <v>0</v>
      </c>
      <c r="V411" s="174">
        <f>IF(B409="Лікар загальної практики - сімейний лікар"," ",IF(B409="Лікар-педіатр"," ",IF(B409="Лікар-терапевт","х",0)))</f>
        <v>0</v>
      </c>
      <c r="W411" s="174">
        <f>IF(B409="Лікар загальної практики - сімейний лікар"," ",IF(B409="Лікар-педіатр","х",IF(B409="Лікар-терапевт"," ",0)))</f>
        <v>0</v>
      </c>
      <c r="X411" s="174">
        <f>IF(B409="Лікар загальної практики - сімейний лікар"," ",IF(B409="Лікар-педіатр","х",IF(B409="Лікар-терапевт"," ",0)))</f>
        <v>0</v>
      </c>
      <c r="Y411" s="174">
        <f>IF(B409="Лікар загальної практики - сімейний лікар"," ",IF(B409="Лікар-педіатр","х",IF(B409="Лікар-терапевт"," ",0)))</f>
        <v>0</v>
      </c>
      <c r="Z411" s="175">
        <f>SUM(U411:Y411)</f>
        <v>0</v>
      </c>
      <c r="AA411" s="770"/>
      <c r="AB411" s="174">
        <f>IF(B409="Лікар загальної практики - сімейний лікар"," ",IF(B409="Лікар-педіатр"," ",IF(B409="Лікар-терапевт","х",0)))</f>
        <v>0</v>
      </c>
      <c r="AC411" s="174">
        <f>IF(B409="Лікар загальної практики - сімейний лікар"," ",IF(B409="Лікар-педіатр"," ",IF(B409="Лікар-терапевт","х",0)))</f>
        <v>0</v>
      </c>
      <c r="AD411" s="174">
        <f>IF(B409="Лікар загальної практики - сімейний лікар"," ",IF(B409="Лікар-педіатр","х",IF(B409="Лікар-терапевт"," ",0)))</f>
        <v>0</v>
      </c>
      <c r="AE411" s="174">
        <f>IF(B409="Лікар загальної практики - сімейний лікар"," ",IF(B409="Лікар-педіатр","х",IF(B409="Лікар-терапевт"," ",0)))</f>
        <v>0</v>
      </c>
      <c r="AF411" s="174">
        <f>IF(B409="Лікар загальної практики - сімейний лікар"," ",IF(B409="Лікар-педіатр","х",IF(B409="Лікар-терапевт"," ",0)))</f>
        <v>0</v>
      </c>
      <c r="AG411" s="175">
        <f>SUM(AB411:AF411)</f>
        <v>0</v>
      </c>
      <c r="AH411" s="773"/>
      <c r="AI411" s="176"/>
      <c r="AJ411" s="764"/>
      <c r="AK411" s="767"/>
      <c r="AL411" s="767"/>
      <c r="AM411" s="754"/>
      <c r="AN411" s="793"/>
      <c r="AO411" s="793"/>
      <c r="AP411" s="793"/>
      <c r="AQ411" s="793"/>
      <c r="AR411" s="796"/>
    </row>
    <row r="412" spans="1:44" s="103" customFormat="1" ht="31.15" customHeight="1" thickBot="1" x14ac:dyDescent="0.3">
      <c r="A412" s="172"/>
      <c r="B412" s="781"/>
      <c r="C412" s="784"/>
      <c r="D412" s="787"/>
      <c r="E412" s="790"/>
      <c r="F412" s="177" t="s">
        <v>160</v>
      </c>
      <c r="G412" s="178">
        <f>IFERROR(IF(B409="Лікар-педіатр",G411/L411,IF(B409="Лікар-терапевт","х",IF(B409="Лікар загальної практики - сімейний лікар",G411/L411,0))),0)</f>
        <v>0</v>
      </c>
      <c r="H412" s="178">
        <f>IFERROR(IF(B409="Лікар-педіатр",H411/L411,IF(B409="Лікар-терапевт","х",IF(B409="Лікар загальної практики - сімейний лікар",H411/L411,0))),0)</f>
        <v>0</v>
      </c>
      <c r="I412" s="178">
        <f>IFERROR(IF(B409="Лікар-педіатр","x",IF(B409="Лікар-терапевт",I411/L411,IF(B409="Лікар загальної практики - сімейний лікар",I411/L411,0))),0)</f>
        <v>0</v>
      </c>
      <c r="J412" s="178">
        <f>IFERROR(IF(B409="Лікар-педіатр","x",IF(B409="Лікар-терапевт",J411/L411,IF(B409="Лікар загальної практики - сімейний лікар",J411/L411,0))),0)</f>
        <v>0</v>
      </c>
      <c r="K412" s="178">
        <f>IFERROR(IF(B409="Лікар-педіатр","x",IF(B409="Лікар-терапевт",K411/L411,IF(B409="Лікар загальної практики - сімейний лікар",K411/L411,0))),0)</f>
        <v>0</v>
      </c>
      <c r="L412" s="178">
        <f>SUM(G412:K412)</f>
        <v>0</v>
      </c>
      <c r="M412" s="770"/>
      <c r="N412" s="178">
        <f>IFERROR(IF(B409="Лікар-педіатр",N411/S411,IF(B409="Лікар-терапевт","х",IF(B409="Лікар загальної практики - сімейний лікар",N411/S411,0))),0)</f>
        <v>0</v>
      </c>
      <c r="O412" s="178">
        <f>IFERROR(IF(B409="Лікар-педіатр",O411/S411,IF(B409="Лікар-терапевт","х",IF(B409="Лікар загальної практики - сімейний лікар",O411/S411,0))),0)</f>
        <v>0</v>
      </c>
      <c r="P412" s="178">
        <f>IFERROR(IF(B409="Лікар-педіатр","x",IF(B409="Лікар-терапевт",P411/S411,IF(B409="Лікар загальної практики - сімейний лікар",P411/S411,0))),0)</f>
        <v>0</v>
      </c>
      <c r="Q412" s="178">
        <f>IFERROR(IF(B409="Лікар-педіатр","x",IF(B409="Лікар-терапевт",Q411/S411,IF(B409="Лікар загальної практики - сімейний лікар",Q411/S411,0))),0)</f>
        <v>0</v>
      </c>
      <c r="R412" s="178">
        <f>IFERROR(IF(B409="Лікар-педіатр","x",IF(B409="Лікар-терапевт",R411/S411,IF(B409="Лікар загальної практики - сімейний лікар",R411/S411,0))),0)</f>
        <v>0</v>
      </c>
      <c r="S412" s="178">
        <f>SUM(N412:R412)</f>
        <v>0</v>
      </c>
      <c r="T412" s="770"/>
      <c r="U412" s="178">
        <f>IFERROR(IF(B409="Лікар-педіатр",U411/Z411,IF(B409="Лікар-терапевт","х",IF(B409="Лікар загальної практики - сімейний лікар",U411/Z411,0))),0)</f>
        <v>0</v>
      </c>
      <c r="V412" s="178">
        <f>IFERROR(IF(B409="Лікар-педіатр",V411/Z411,IF(B409="Лікар-терапевт","х",IF(B409="Лікар загальної практики - сімейний лікар",V411/Z411,0))),0)</f>
        <v>0</v>
      </c>
      <c r="W412" s="178">
        <f>IFERROR(IF(B409="Лікар-педіатр","x",IF(B409="Лікар-терапевт",W411/Z411,IF(B409="Лікар загальної практики - сімейний лікар",W411/Z411,0))),0)</f>
        <v>0</v>
      </c>
      <c r="X412" s="178">
        <f>IFERROR(IF(B409="Лікар-педіатр","x",IF(B409="Лікар-терапевт",X411/Z411,IF(B409="Лікар загальної практики - сімейний лікар",X411/Z411,0))),0)</f>
        <v>0</v>
      </c>
      <c r="Y412" s="178">
        <f>IFERROR(IF(B409="Лікар-педіатр","x",IF(B409="Лікар-терапевт",Y411/Z411,IF(B409="Лікар загальної практики - сімейний лікар",Y411/Z411,0))),0)</f>
        <v>0</v>
      </c>
      <c r="Z412" s="178">
        <f>SUM(U412:Y412)</f>
        <v>0</v>
      </c>
      <c r="AA412" s="770"/>
      <c r="AB412" s="178">
        <f>IFERROR(IF(B409="Лікар-педіатр",AB411/AG411,IF(B409="Лікар-терапевт","х",IF(B409="Лікар загальної практики - сімейний лікар",AB411/AG411,0))),0)</f>
        <v>0</v>
      </c>
      <c r="AC412" s="178">
        <f>IFERROR(IF(B409="Лікар-педіатр",AC411/AG411,IF(B409="Лікар-терапевт","х",IF(B409="Лікар загальної практики - сімейний лікар",AC411/AG411,0))),0)</f>
        <v>0</v>
      </c>
      <c r="AD412" s="178">
        <f>IFERROR(IF(B409="Лікар-педіатр","x",IF(B409="Лікар-терапевт",AD411/AG411,IF(B409="Лікар загальної практики - сімейний лікар",AD411/AG411,0))),0)</f>
        <v>0</v>
      </c>
      <c r="AE412" s="178">
        <f>IFERROR(IF(B409="Лікар-педіатр","x",IF(B409="Лікар-терапевт",AE411/AG411,IF(B409="Лікар загальної практики - сімейний лікар",AE411/AG411,0))),0)</f>
        <v>0</v>
      </c>
      <c r="AF412" s="178">
        <f>IFERROR(IF(B409="Лікар-педіатр","x",IF(B409="Лікар-терапевт",AF411/AG411,IF(B409="Лікар загальної практики - сімейний лікар",AF411/AG411,0))),0)</f>
        <v>0</v>
      </c>
      <c r="AG412" s="178">
        <f>SUM(AB412:AF412)</f>
        <v>0</v>
      </c>
      <c r="AH412" s="773"/>
      <c r="AI412" s="176"/>
      <c r="AJ412" s="764"/>
      <c r="AK412" s="767"/>
      <c r="AL412" s="767"/>
      <c r="AM412" s="754"/>
      <c r="AN412" s="793"/>
      <c r="AO412" s="793"/>
      <c r="AP412" s="793"/>
      <c r="AQ412" s="793"/>
      <c r="AR412" s="796"/>
    </row>
    <row r="413" spans="1:44" s="67" customFormat="1" ht="31.9" customHeight="1" thickBot="1" x14ac:dyDescent="0.3">
      <c r="A413" s="172"/>
      <c r="B413" s="781"/>
      <c r="C413" s="784"/>
      <c r="D413" s="787"/>
      <c r="E413" s="790"/>
      <c r="F413" s="179" t="s">
        <v>434</v>
      </c>
      <c r="G413" s="180">
        <f>IF(B409="Лікар загальної практики - сімейний лікар",AVERAGE(G409:G411),IF(B409="Лікар-педіатр",AVERAGE(G409:G411),IF(B409="Лікар-терапевт","х",0)))</f>
        <v>0</v>
      </c>
      <c r="H413" s="180">
        <f>IF(B409="Лікар загальної практики - сімейний лікар",AVERAGE(H409:H411),IF(B409="Лікар-педіатр",AVERAGE(H409:H411),IF(B409="Лікар-терапевт","х",0)))</f>
        <v>0</v>
      </c>
      <c r="I413" s="180">
        <f>IF(B409="Лікар загальної практики - сімейний лікар",AVERAGE(I409:I411),IF(B409="Лікар-педіатр","x",IF(B409="Лікар-терапевт",AVERAGE(I409:I411),0)))</f>
        <v>0</v>
      </c>
      <c r="J413" s="180">
        <f>IF(B409="Лікар загальної практики - сімейний лікар",AVERAGE(J409:J411),IF(B409="Лікар-педіатр","x",IF(B409="Лікар-терапевт",AVERAGE(J409:J411),0)))</f>
        <v>0</v>
      </c>
      <c r="K413" s="180">
        <f>IF(B409="Лікар загальної практики - сімейний лікар",AVERAGE(K409:K411),IF(B409="Лікар-педіатр","x",IF(B409="Лікар-терапевт",AVERAGE(K409:K411),0)))</f>
        <v>0</v>
      </c>
      <c r="L413" s="181">
        <f>SUM(G413:K413)</f>
        <v>0</v>
      </c>
      <c r="M413" s="770"/>
      <c r="N413" s="543">
        <f>IF(B409="Лікар загальної практики - сімейний лікар",AVERAGE(N409:N411),IF(B409="Лікар-педіатр",AVERAGE(N409:N411),IF(B409="Лікар-терапевт","х",0)))</f>
        <v>0</v>
      </c>
      <c r="O413" s="180">
        <f>IF(B409="Лікар загальної практики - сімейний лікар",AVERAGE(O409:O411),IF(B409="Лікар-педіатр",AVERAGE(O409:O411),IF(B409="Лікар-терапевт","х",0)))</f>
        <v>0</v>
      </c>
      <c r="P413" s="180">
        <f>IF(B409="Лікар загальної практики - сімейний лікар",AVERAGE(P409:P411),IF(B409="Лікар-педіатр","x",IF(B409="Лікар-терапевт",AVERAGE(P409:P411),0)))</f>
        <v>0</v>
      </c>
      <c r="Q413" s="180">
        <f>IF(B409="Лікар загальної практики - сімейний лікар",AVERAGE(Q409:Q411),IF(B409="Лікар-педіатр","x",IF(B409="Лікар-терапевт",AVERAGE(Q409:Q411),0)))</f>
        <v>0</v>
      </c>
      <c r="R413" s="180">
        <f>IF(B409="Лікар загальної практики - сімейний лікар",AVERAGE(R409:R411),IF(B409="Лікар-педіатр","x",IF(B409="Лікар-терапевт",AVERAGE(R409:R411),0)))</f>
        <v>0</v>
      </c>
      <c r="S413" s="181">
        <f>SUM(N413:R413)</f>
        <v>0</v>
      </c>
      <c r="T413" s="770"/>
      <c r="U413" s="543">
        <f>IF(B409="Лікар загальної практики - сімейний лікар",AVERAGE(U409:U411),IF(B409="Лікар-педіатр",AVERAGE(U409:U411),IF(B409="Лікар-терапевт","х",0)))</f>
        <v>0</v>
      </c>
      <c r="V413" s="180">
        <f>IF(B409="Лікар загальної практики - сімейний лікар",AVERAGE(V409:V411),IF(B409="Лікар-педіатр",AVERAGE(V409:V411),IF(B409="Лікар-терапевт","х",0)))</f>
        <v>0</v>
      </c>
      <c r="W413" s="180">
        <f>IF(B409="Лікар загальної практики - сімейний лікар",AVERAGE(W409:W411),IF(B409="Лікар-педіатр","x",IF(B409="Лікар-терапевт",AVERAGE(W409:W411),0)))</f>
        <v>0</v>
      </c>
      <c r="X413" s="180">
        <f>IF(B409="Лікар загальної практики - сімейний лікар",AVERAGE(X409:X411),IF(B409="Лікар-педіатр","x",IF(B409="Лікар-терапевт",AVERAGE(X409:X411),0)))</f>
        <v>0</v>
      </c>
      <c r="Y413" s="180">
        <f>IF(B409="Лікар загальної практики - сімейний лікар",AVERAGE(Y409:Y411),IF(B409="Лікар-педіатр","x",IF(B409="Лікар-терапевт",AVERAGE(Y409:Y411),0)))</f>
        <v>0</v>
      </c>
      <c r="Z413" s="181">
        <f>SUM(U413:Y413)</f>
        <v>0</v>
      </c>
      <c r="AA413" s="770"/>
      <c r="AB413" s="543">
        <f>IF(B409="Лікар загальної практики - сімейний лікар",AVERAGE(AB409:AB411),IF(B409="Лікар-педіатр",AVERAGE(AB409:AB411),IF(B409="Лікар-терапевт","х",0)))</f>
        <v>0</v>
      </c>
      <c r="AC413" s="180">
        <f>IF(B409="Лікар загальної практики - сімейний лікар",AVERAGE(AC409:AC411),IF(B409="Лікар-педіатр",AVERAGE(AC409:AC411),IF(B409="Лікар-терапевт","х",0)))</f>
        <v>0</v>
      </c>
      <c r="AD413" s="180">
        <f>IF(B409="Лікар загальної практики - сімейний лікар",AVERAGE(AD409:AD411),IF(B409="Лікар-педіатр","x",IF(B409="Лікар-терапевт",AVERAGE(AD409:AD411),0)))</f>
        <v>0</v>
      </c>
      <c r="AE413" s="180">
        <f>IF(B409="Лікар загальної практики - сімейний лікар",AVERAGE(AE409:AE411),IF(B409="Лікар-педіатр","x",IF(B409="Лікар-терапевт",AVERAGE(AE409:AE411),0)))</f>
        <v>0</v>
      </c>
      <c r="AF413" s="180">
        <f>IF(B409="Лікар загальної практики - сімейний лікар",AVERAGE(AF409:AF411),IF(B409="Лікар-педіатр","x",IF(B409="Лікар-терапевт",AVERAGE(AF409:AF411),0)))</f>
        <v>0</v>
      </c>
      <c r="AG413" s="181">
        <f>SUM(AB413:AF413)</f>
        <v>0</v>
      </c>
      <c r="AH413" s="773"/>
      <c r="AI413" s="176"/>
      <c r="AJ413" s="764"/>
      <c r="AK413" s="767"/>
      <c r="AL413" s="767"/>
      <c r="AM413" s="755"/>
      <c r="AN413" s="794"/>
      <c r="AO413" s="794"/>
      <c r="AP413" s="794"/>
      <c r="AQ413" s="794"/>
      <c r="AR413" s="797"/>
    </row>
    <row r="414" spans="1:44" s="67" customFormat="1" ht="45" customHeight="1" x14ac:dyDescent="0.25">
      <c r="A414" s="172"/>
      <c r="B414" s="781"/>
      <c r="C414" s="784"/>
      <c r="D414" s="787"/>
      <c r="E414" s="790"/>
      <c r="F414" s="182" t="str">
        <f>IF(B409="Лікар-педіатр",Законод!$C$18,IF(B409="Лікар загальної практики - сімейний лікар",Законод!$C$22,IF(B409="Лікар-терапевт",Законод!$C$26,"х")))</f>
        <v>х</v>
      </c>
      <c r="G414" s="183">
        <f>IF(B409="Лікар загальної практики - сімейний лікар",IF(L413&lt;=Законод!$C$23,G413,Законод!$C$23*'01_Доходи'!G412),IF(B409="Лікар-педіатр",IF(L413&lt;=Законод!$C$19,G413,Законод!$C$19*'01_Доходи'!G412),IF(B409="Лікар-терапевт","x",0)))</f>
        <v>0</v>
      </c>
      <c r="H414" s="183">
        <f>IF(B409="Лікар загальної практики - сімейний лікар",IF(L413&lt;=Законод!$C$23,H413,Законод!$C$23*'01_Доходи'!H412),IF(B409="Лікар-педіатр",IF(L413&lt;=Законод!$C$19,H413,Законод!$C$19*'01_Доходи'!H412),IF(B409="Лікар-терапевт","x",0)))</f>
        <v>0</v>
      </c>
      <c r="I414" s="183">
        <f>IF(B409="Лікар загальної практики - сімейний лікар",IF(L413&lt;=Законод!$C$23,I413,Законод!$C$23*'01_Доходи'!I412),IF(B409="Лікар-педіатр",IF(L413&lt;=Законод!$C$27,I413,Законод!$C$27*'01_Доходи'!I412),IF(B409="Лікар-терапевт","x",0)))</f>
        <v>0</v>
      </c>
      <c r="J414" s="183">
        <f>IF(B409="Лікар загальної практики - сімейний лікар",IF(L413&lt;=Законод!$C$23,J413,Законод!$C$23*'01_Доходи'!J412),IF(B409="Лікар-педіатр",IF(L413&lt;=Законод!$C$27,J413,Законод!$C$27*'01_Доходи'!J412),IF(B409="Лікар-терапевт","x",0)))</f>
        <v>0</v>
      </c>
      <c r="K414" s="183">
        <f>IF(B409="Лікар загальної практики - сімейний лікар",IF(L413&lt;=Законод!$C$23,K413,Законод!$C$23*'01_Доходи'!K412),IF(B409="Лікар-педіатр",IF(L413&lt;=Законод!$C$27,K413,Законод!$C$27*'01_Доходи'!K412),IF(B409="Лікар-терапевт","x",0)))</f>
        <v>0</v>
      </c>
      <c r="L414" s="184">
        <f>SUM(G414:K414)</f>
        <v>0</v>
      </c>
      <c r="M414" s="770"/>
      <c r="N414" s="183">
        <f>IF(B409="Лікар загальної практики - сімейний лікар",IF(L413&lt;=Законод!$C$23,N413,Законод!$C$23*'01_Доходи'!N412),IF(B409="Лікар-педіатр",IF(L413&lt;=Законод!$C$19,N413,Законод!$C$19*'01_Доходи'!N412),IF(B409="Лікар-терапевт","x",0)))</f>
        <v>0</v>
      </c>
      <c r="O414" s="183">
        <f>IF(B409="Лікар загальної практики - сімейний лікар",IF(L413&lt;=Законод!$C$23,O413,Законод!$C$23*'01_Доходи'!O412),IF(B409="Лікар-педіатр",IF(L413&lt;=Законод!$C$19,O413,Законод!$C$19*'01_Доходи'!O412),IF(B409="Лікар-терапевт","x",0)))</f>
        <v>0</v>
      </c>
      <c r="P414" s="183">
        <f>IF(B409="Лікар загальної практики - сімейний лікар",IF(L413&lt;=Законод!$C$23,P413,Законод!$C$23*'01_Доходи'!P412),IF(B409="Лікар-педіатр",IF(L413&lt;=Законод!$C$27,P413,Законод!$C$27*'01_Доходи'!P412),IF(B409="Лікар-терапевт","x",0)))</f>
        <v>0</v>
      </c>
      <c r="Q414" s="183">
        <f>IF(B409="Лікар загальної практики - сімейний лікар",IF(L413&lt;=Законод!$C$23,Q413,Законод!$C$23*'01_Доходи'!Q412),IF(B409="Лікар-педіатр",IF(L413&lt;=Законод!$C$27,Q413,Законод!$C$27*'01_Доходи'!Q412),IF(B409="Лікар-терапевт","x",0)))</f>
        <v>0</v>
      </c>
      <c r="R414" s="183">
        <f>IF(B409="Лікар загальної практики - сімейний лікар",IF(L413&lt;=Законод!$C$23,R413,Законод!$C$23*'01_Доходи'!R412),IF(B409="Лікар-педіатр",IF(L413&lt;=Законод!$C$27,R413,Законод!$C$27*'01_Доходи'!R412),IF(B409="Лікар-терапевт","x",0)))</f>
        <v>0</v>
      </c>
      <c r="S414" s="184">
        <f>SUM(N414:R414)</f>
        <v>0</v>
      </c>
      <c r="T414" s="770"/>
      <c r="U414" s="183">
        <f>IF(B409="Лікар загальної практики - сімейний лікар",IF(L413&lt;=Законод!$C$23,U413,Законод!$C$23*'01_Доходи'!U412),IF(B409="Лікар-педіатр",IF(L413&lt;=Законод!$C$19,U413,Законод!$C$19*'01_Доходи'!U412),IF(B409="Лікар-терапевт","x",0)))</f>
        <v>0</v>
      </c>
      <c r="V414" s="183">
        <f>IF(B409="Лікар загальної практики - сімейний лікар",IF(L413&lt;=Законод!$C$23,V413,Законод!$C$23*'01_Доходи'!V412),IF(B409="Лікар-педіатр",IF(L413&lt;=Законод!$C$19,V413,Законод!$C$19*'01_Доходи'!V412),IF(B409="Лікар-терапевт","x",0)))</f>
        <v>0</v>
      </c>
      <c r="W414" s="183">
        <f>IF(B409="Лікар загальної практики - сімейний лікар",IF(L413&lt;=Законод!$C$23,W413,Законод!$C$23*'01_Доходи'!W412),IF(B409="Лікар-педіатр",IF(L413&lt;=Законод!$C$27,W413,Законод!$C$27*'01_Доходи'!W412),IF(B409="Лікар-терапевт","x",0)))</f>
        <v>0</v>
      </c>
      <c r="X414" s="183">
        <f>IF(B409="Лікар загальної практики - сімейний лікар",IF(L413&lt;=Законод!$C$23,X413,Законод!$C$23*'01_Доходи'!X412),IF(B409="Лікар-педіатр",IF(L413&lt;=Законод!$C$27,X413,Законод!$C$27*'01_Доходи'!X412),IF(B409="Лікар-терапевт","x",0)))</f>
        <v>0</v>
      </c>
      <c r="Y414" s="183">
        <f>IF(B409="Лікар загальної практики - сімейний лікар",IF(L413&lt;=Законод!$C$23,Y413,Законод!$C$23*'01_Доходи'!H412),IF(Y409="Лікар-педіатр",IF(L413&lt;=Законод!$C$27,Y413,Законод!$C$27*'01_Доходи'!Y412),IF(B409="Лікар-терапевт","x",0)))</f>
        <v>0</v>
      </c>
      <c r="Z414" s="184">
        <f>SUM(U414:Y414)</f>
        <v>0</v>
      </c>
      <c r="AA414" s="770"/>
      <c r="AB414" s="183">
        <f>IF(B409="Лікар загальної практики - сімейний лікар",IF(L413&lt;=Законод!$C$23,AB413,Законод!$C$23*'01_Доходи'!AB412),IF(B409="Лікар-педіатр",IF(L413&lt;=Законод!$C$19,AB413,Законод!$C$19*'01_Доходи'!AB412),IF(B409="Лікар-терапевт","x",0)))</f>
        <v>0</v>
      </c>
      <c r="AC414" s="183">
        <f>IF(B409="Лікар загальної практики - сімейний лікар",IF(L413&lt;=Законод!$C$23,AC413,Законод!$C$23*'01_Доходи'!AC412),IF(B409="Лікар-педіатр",IF(L413&lt;=Законод!$C$19,AC413,Законод!$C$19*'01_Доходи'!AC412),IF(B409="Лікар-терапевт","x",0)))</f>
        <v>0</v>
      </c>
      <c r="AD414" s="183">
        <f>IF(B409="Лікар загальної практики - сімейний лікар",IF(L413&lt;=Законод!$C$23,AD413,Законод!$C$23*'01_Доходи'!AD412),IF(B409="Лікар-педіатр",IF(L413&lt;=Законод!$C$27,AD413,Законод!$C$27*'01_Доходи'!AD412),IF(B409="Лікар-терапевт","x",0)))</f>
        <v>0</v>
      </c>
      <c r="AE414" s="183">
        <f>IF(B409="Лікар загальної практики - сімейний лікар",IF(L413&lt;=Законод!$C$23,AE413,Законод!$C$23*'01_Доходи'!AE412),IF(B409="Лікар-педіатр",IF(L413&lt;=Законод!$C$27,AE413,Законод!$C$27*'01_Доходи'!AE412),IF(B409="Лікар-терапевт","x",0)))</f>
        <v>0</v>
      </c>
      <c r="AF414" s="183">
        <f>IF(B409="Лікар загальної практики - сімейний лікар",IF(L413&lt;=Законод!$C$23,AF413,Законод!$C$23*'01_Доходи'!AF412),IF(B409="Лікар-педіатр",IF(L413&lt;=Законод!$C$27,AF413,Законод!$C$27*'01_Доходи'!AF412),IF(B409="Лікар-терапевт","x",0)))</f>
        <v>0</v>
      </c>
      <c r="AG414" s="184">
        <f>SUM(AB414:AF414)</f>
        <v>0</v>
      </c>
      <c r="AH414" s="773"/>
      <c r="AI414" s="176"/>
      <c r="AJ414" s="764"/>
      <c r="AK414" s="767"/>
      <c r="AL414" s="767"/>
      <c r="AM414" s="268" t="s">
        <v>175</v>
      </c>
      <c r="AN414" s="544">
        <f>IF(B409="Лікар загальної практики - сімейний лікар",G414*Законод!$J$10+'01_Доходи'!H414*Законод!$K$10+'01_Доходи'!I414*Законод!$L$10+'01_Доходи'!J414*Законод!$M$10+'01_Доходи'!K414*Законод!$N$10,IF(B409="Лікар-педіатр",G414*Законод!$J$10+'01_Доходи'!H414*Законод!$K$10,IF(B409="Лікар-терапевт",'01_Доходи'!I414*Законод!$L$10+'01_Доходи'!J414*Законод!$M$10+'01_Доходи'!K414*Законод!$N$10,0)))</f>
        <v>0</v>
      </c>
      <c r="AO414" s="544">
        <f>IF(B409="Лікар загальної практики - сімейний лікар",N414*Законод!$J$11+'01_Доходи'!O414*Законод!$K$11+'01_Доходи'!P414*Законод!$L$11+'01_Доходи'!Q414*Законод!$M$11+'01_Доходи'!R414*Законод!$N$11,IF(B409="Лікар-педіатр",N414*Законод!$J$11+'01_Доходи'!O414*Законод!$K$11,IF(B409="Лікар-терапевт",'01_Доходи'!P414*Законод!$L$11+'01_Доходи'!Q414*Законод!$M$11+'01_Доходи'!R414*Законод!$N$11,0)))</f>
        <v>0</v>
      </c>
      <c r="AP414" s="544">
        <f>IF(B409="Лікар загальної практики - сімейний лікар",U414*Законод!$J$12+'01_Доходи'!V414*Законод!$K$12+'01_Доходи'!W414*Законод!$L$12+'01_Доходи'!X414*Законод!$M$12+'01_Доходи'!Y414*Законод!$N$12,IF(B409="Лікар-педіатр",U414*Законод!$J$12+'01_Доходи'!V414*Законод!$K$12,IF(B409="Лікар-терапевт",'01_Доходи'!W414*Законод!$L$12+'01_Доходи'!X414*Законод!$M$12+'01_Доходи'!Y414*Законод!$N$12,0)))</f>
        <v>0</v>
      </c>
      <c r="AQ414" s="544">
        <f>IF(B409="Лікар загальної практики - сімейний лікар",AB414*Законод!$J$13+'01_Доходи'!AC414*Законод!$K$13+'01_Доходи'!AD414*Законод!$L$13+'01_Доходи'!AE414*Законод!$M$13+'01_Доходи'!AF414*Законод!$N$13,IF(B409="Лікар-педіатр",AB414*Законод!$J$13+'01_Доходи'!AC414*Законод!$K$13,IF(B409="Лікар-терапевт",'01_Доходи'!AD414*Законод!$L$13+'01_Доходи'!AE414*Законод!$M$13+'01_Доходи'!AF414*Законод!$N$13,0)))</f>
        <v>0</v>
      </c>
      <c r="AR414" s="185">
        <f>SUM(AN414:AQ414)</f>
        <v>0</v>
      </c>
    </row>
    <row r="415" spans="1:44" s="67" customFormat="1" ht="20.45" customHeight="1" x14ac:dyDescent="0.25">
      <c r="A415" s="172"/>
      <c r="B415" s="781"/>
      <c r="C415" s="784"/>
      <c r="D415" s="787"/>
      <c r="E415" s="790"/>
      <c r="F415" s="186" t="str">
        <f>IF(B409="Лікар-педіатр",Законод!$E$18,IF(B409="Лікар загальної практики - сімейний лікар",Законод!$E$22,IF(B409="Лікар-терапевт",Законод!$E$26,"х")))</f>
        <v>х</v>
      </c>
      <c r="G415" s="750" t="s">
        <v>157</v>
      </c>
      <c r="H415" s="751"/>
      <c r="I415" s="751"/>
      <c r="J415" s="751"/>
      <c r="K415" s="752"/>
      <c r="L415" s="171">
        <f>IF(B409="Лікар загальної практики - сімейний лікар",IF(L413&lt;Законод!$C$23,0,(IF(AND(L413&gt;=Законод!$E$23,L413&lt;=Законод!$E$24),L413-Законод!$C$23,IF('01_Доходи'!L413&gt;=Законод!$F$23,Законод!$E$25,0)))),IF(B409="Лікар-педіатр",IF(L413&lt;Законод!$C$19,0,(IF(AND(L413&gt;=Законод!$E$19,L413&lt;=Законод!$E$20),L413-Законод!$C$19,IF('01_Доходи'!L413&gt;=Законод!$F$19,Законод!$E$21,0)))),IF(B409="Лікар-терапевт",IF(L413&lt;Законод!$C$27,0,(IF(AND(L413&gt;=Законод!$E$27,L413&lt;=Законод!$E$28),L413-Законод!$C$27,IF('01_Доходи'!L413&gt;=Законод!$F$27,Законод!$E$29,0)))),0)))</f>
        <v>0</v>
      </c>
      <c r="M415" s="770"/>
      <c r="N415" s="750" t="s">
        <v>157</v>
      </c>
      <c r="O415" s="751"/>
      <c r="P415" s="751"/>
      <c r="Q415" s="751"/>
      <c r="R415" s="752"/>
      <c r="S415" s="171">
        <f>IF(B409="Лікар загальної практики - сімейний лікар",IF(S413&lt;Законод!$C$23,0,(IF(AND(S413&gt;=Законод!$E$23,S413&lt;=Законод!$E$24),S413-Законод!$C$23,IF('01_Доходи'!S413&gt;=Законод!$F$23,Законод!$E$25,0)))),IF(B409="Лікар-педіатр",IF(S413&lt;Законод!$C$19,0,(IF(AND(S413&gt;=Законод!$E$19,S413&lt;=Законод!$E$20),S413-Законод!$C$19,IF('01_Доходи'!S413&gt;=Законод!$F$19,Законод!$E$21,0)))),IF(B409="Лікар-терапевт",IF(S413&lt;Законод!$C$27,0,(IF(AND(S413&gt;=Законод!$E$27,S413&lt;=Законод!$E$28),S413-Законод!$C$27,IF('01_Доходи'!S413&gt;=Законод!$F$27,Законод!$E$29,0)))),0)))</f>
        <v>0</v>
      </c>
      <c r="T415" s="770"/>
      <c r="U415" s="750" t="s">
        <v>157</v>
      </c>
      <c r="V415" s="751"/>
      <c r="W415" s="751"/>
      <c r="X415" s="751"/>
      <c r="Y415" s="752"/>
      <c r="Z415" s="171">
        <f>IF(B409="Лікар загальної практики - сімейний лікар",IF(Z413&lt;Законод!$C$23,0,(IF(AND(Z413&gt;=Законод!$E$23,Z413&lt;=Законод!$E$24),Z413-Законод!$C$23,IF('01_Доходи'!Z413&gt;=Законод!$F$23,Законод!$E$25,0)))),IF(B409="Лікар-педіатр",IF(Z413&lt;Законод!$C$19,0,(IF(AND(Z413&gt;=Законод!$E$19,Z413&lt;=Законод!$E$20),Z413-Законод!$C$19,IF('01_Доходи'!Z413&gt;=Законод!$F$19,Законод!$E$21,0)))),IF(B409="Лікар-терапевт",IF(Z413&lt;Законод!$C$27,0,(IF(AND(Z413&gt;=Законод!$E$27,Z413&lt;=Законод!$E$28),Z413-Законод!$C$27,IF('01_Доходи'!Z413&gt;=Законод!$F$27,Законод!$E$29,0)))),0)))</f>
        <v>0</v>
      </c>
      <c r="AA415" s="770"/>
      <c r="AB415" s="750" t="s">
        <v>157</v>
      </c>
      <c r="AC415" s="751"/>
      <c r="AD415" s="751"/>
      <c r="AE415" s="751"/>
      <c r="AF415" s="752"/>
      <c r="AG415" s="171">
        <f>IF(B409="Лікар загальної практики - сімейний лікар",IF(S413&lt;Законод!$C$23,0,(IF(AND(AG413&gt;=Законод!$E$23,AG413&lt;=Законод!$E$24),AG413-Законод!$C$23,IF('01_Доходи'!AG413&gt;=Законод!$F$23,Законод!$E$25,0)))),IF(B409="Лікар-педіатр",IF(AG413&lt;Законод!$C$19,0,(IF(AND(AG413&gt;=Законод!$E$19,AG413&lt;=Законод!$E$20),AG413-Законод!$C$19,IF('01_Доходи'!AG413&gt;=Законод!$F$19,Законод!$E$21,0)))),IF(B409="Лікар-терапевт",IF(AG413&lt;Законод!$C$27,0,(IF(AND(AG413&gt;=Законод!$E$27,AG413&lt;=Законод!$E$28),AG413-Законод!$C$27,IF('01_Доходи'!AG413&gt;=Законод!$F$27,Законод!$E$29,0)))),0)))</f>
        <v>0</v>
      </c>
      <c r="AH415" s="773"/>
      <c r="AI415" s="176"/>
      <c r="AJ415" s="764"/>
      <c r="AK415" s="767"/>
      <c r="AL415" s="767"/>
      <c r="AM415" s="798" t="s">
        <v>176</v>
      </c>
      <c r="AN415" s="544">
        <f>IF(B409="Лікар загальної практики - сімейний лікар",L415*Законод!$E$30,IF(B409="Лікар-педіатр",L415*Законод!$E$30,IF(B409="Лікар-терапевт",L415*Законод!$E$30,0)))</f>
        <v>0</v>
      </c>
      <c r="AO415" s="544">
        <f>IF(B409="Лікар загальної практики - сімейний лікар",S415*Законод!$E$47,IF(B409="Лікар-педіатр",S415*Законод!$E$47,IF(B409="Лікар-терапевт",S415*Законод!$E$47,0)))</f>
        <v>0</v>
      </c>
      <c r="AP415" s="544">
        <f>IF(B409="Лікар загальної практики - сімейний лікар",Z415*Законод!$E$64,IF(B409="Лікар-педіатр",Z415*Законод!$E$64,IF(B409="Лікар-терапевт",Z415*Законод!$E$64,0)))</f>
        <v>0</v>
      </c>
      <c r="AQ415" s="544">
        <f>IF(B409="Лікар загальної практики - сімейний лікар",AG415*Законод!$E$81,IF(B409="Лікар-педіатр",AG415*Законод!$E$81,IF(B409="Лікар-терапевт",AG415*Законод!$E$81,0)))</f>
        <v>0</v>
      </c>
      <c r="AR415" s="185">
        <f>SUM(AN415:AQ415)</f>
        <v>0</v>
      </c>
    </row>
    <row r="416" spans="1:44" s="67" customFormat="1" ht="31.9" customHeight="1" x14ac:dyDescent="0.25">
      <c r="A416" s="172"/>
      <c r="B416" s="781"/>
      <c r="C416" s="784"/>
      <c r="D416" s="787"/>
      <c r="E416" s="790"/>
      <c r="F416" s="186" t="str">
        <f>IF(B409="Лікар-педіатр",Законод!$F$18,IF(B409="Лікар загальної практики - сімейний лікар",Законод!$F$22,IF(B409="Лікар-терапевт",Законод!$F$26,"х")))</f>
        <v>х</v>
      </c>
      <c r="G416" s="750" t="s">
        <v>157</v>
      </c>
      <c r="H416" s="751"/>
      <c r="I416" s="751"/>
      <c r="J416" s="751"/>
      <c r="K416" s="752"/>
      <c r="L416" s="171">
        <f>IF(B409="Лікар загальної практики - сімейний лікар",IF(L413&lt;Законод!$C$23,0,(IF(AND(L413&gt;=Законод!$F$23,L413&lt;=Законод!$F$24),L413-Законод!$E$24,IF('01_Доходи'!L413&gt;=Законод!$G$23,Законод!$F$25,0)))),IF(B409="Лікар-педіатр",IF(L413&lt;Законод!$C$19,0,(IF(AND(L413&gt;=Законод!$F$19,L413&lt;=Законод!$F$20),L413-Законод!$E$20,IF('01_Доходи'!L413&gt;=Законод!$G$19,Законод!$F$21,0)))),IF(B409="Лікар-терапевт",IF(L413&lt;Законод!$C$27,0,(IF(AND(L413&gt;=Законод!$F$27,L413&lt;=Законод!$F$28),L413-Законод!$E$28,IF('01_Доходи'!L413&gt;=Законод!$G$27,Законод!$F$29,0)))),0)))</f>
        <v>0</v>
      </c>
      <c r="M416" s="770"/>
      <c r="N416" s="750" t="s">
        <v>157</v>
      </c>
      <c r="O416" s="751"/>
      <c r="P416" s="751"/>
      <c r="Q416" s="751"/>
      <c r="R416" s="752"/>
      <c r="S416" s="171">
        <f>IF(B409="Лікар загальної практики - сімейний лікар",IF(S413&lt;Законод!$C$23,0,(IF(AND(S413&gt;=Законод!$F$23,S413&lt;=Законод!$F$24),S413-Законод!$E$24,IF('01_Доходи'!S413&gt;=Законод!$G$23,Законод!$F$25,0)))),IF(B409="Лікар-педіатр",IF(S413&lt;Законод!$C$19,0,(IF(AND(S413&gt;=Законод!$F$19,S413&lt;=Законод!$F$20),S413-Законод!$E$20,IF('01_Доходи'!S413&gt;=Законод!$G$19,Законод!$F$21,0)))),IF(B409="Лікар-терапевт",IF(S413&lt;Законод!$C$27,0,(IF(AND(S413&gt;=Законод!$F$27,S413&lt;=Законод!$F$28),S413-Законод!$E$28,IF('01_Доходи'!S413&gt;=Законод!$G$27,Законод!$F$29,0)))),0)))</f>
        <v>0</v>
      </c>
      <c r="T416" s="770"/>
      <c r="U416" s="750" t="s">
        <v>157</v>
      </c>
      <c r="V416" s="751"/>
      <c r="W416" s="751"/>
      <c r="X416" s="751"/>
      <c r="Y416" s="752"/>
      <c r="Z416" s="171">
        <f>IF(B409="Лікар загальної практики - сімейний лікар",IF(Z413&lt;Законод!$C$23,0,(IF(AND(Z413&gt;=Законод!$F$23,Z413&lt;=Законод!$F$24),Z413-Законод!$E$24,IF('01_Доходи'!Z413&gt;=Законод!$G$23,Законод!$F$25,0)))),IF(B409="Лікар-педіатр",IF(Z413&lt;Законод!$C$19,0,(IF(AND(Z413&gt;=Законод!$F$19,Z413&lt;=Законод!$F$20),Z413-Законод!$E$20,IF('01_Доходи'!Z413&gt;=Законод!$G$19,Законод!$F$21,0)))),IF(B409="Лікар-терапевт",IF(Z413&lt;Законод!$C$27,0,(IF(AND(Z413&gt;=Законод!$F$27,Z413&lt;=Законод!$F$28),Z413-Законод!$E$28,IF('01_Доходи'!Z413&gt;=Законод!$G$27,Законод!$F$29,0)))),0)))</f>
        <v>0</v>
      </c>
      <c r="AA416" s="770"/>
      <c r="AB416" s="750" t="s">
        <v>157</v>
      </c>
      <c r="AC416" s="751"/>
      <c r="AD416" s="751"/>
      <c r="AE416" s="751"/>
      <c r="AF416" s="752"/>
      <c r="AG416" s="171">
        <f>IF(B409="Лікар загальної практики - сімейний лікар",IF(AG413&lt;Законод!$C$23,0,(IF(AND(AG413&gt;=Законод!$F$23,AG413&lt;=Законод!$F$24),AG413-Законод!$E$24,IF('01_Доходи'!AG413&gt;=Законод!$G$23,Законод!$F$25,0)))),IF(B409="Лікар-педіатр",IF(AG413&lt;Законод!$C$19,0,(IF(AND(AG413&gt;=Законод!$F$19,AG413&lt;=Законод!$F$20),AG413-Законод!$E$20,IF('01_Доходи'!AG413&gt;=Законод!$G$19,Законод!$F$21,0)))),IF(B409="Лікар-терапевт",IF(AG413&lt;Законод!$C$27,0,(IF(AND(AG413&gt;=Законод!$F$27,AG413&lt;=Законод!$F$28),AG413-Законод!$E$28,IF('01_Доходи'!AG413&gt;=Законод!$G$27,Законод!$F$29,0)))),0)))</f>
        <v>0</v>
      </c>
      <c r="AH416" s="773"/>
      <c r="AI416" s="176"/>
      <c r="AJ416" s="764"/>
      <c r="AK416" s="767"/>
      <c r="AL416" s="767"/>
      <c r="AM416" s="799"/>
      <c r="AN416" s="544">
        <f>IF(B409="Лікар загальної практики - сімейний лікар",L416*Законод!$F$30,IF(B409="Лікар-педіатр",L416*Законод!$F$30,IF(B409="Лікар-терапевт",L416*Законод!$F$30,0)))</f>
        <v>0</v>
      </c>
      <c r="AO416" s="544">
        <f>IF(B409="Лікар загальної практики - сімейний лікар",S416*Законод!$F$47,IF(B409="Лікар-педіатр",S416*Законод!$F$47,IF(B409="Лікар-терапевт",S416*Законод!$F$47,0)))</f>
        <v>0</v>
      </c>
      <c r="AP416" s="544">
        <f>IF(B409="Лікар загальної практики - сімейний лікар",Z416*Законод!$F$64,IF(B409="Лікар-педіатр",Z416*Законод!$F$64,IF(B409="Лікар-терапевт",Z416*Законод!$F$64,0)))</f>
        <v>0</v>
      </c>
      <c r="AQ416" s="544">
        <f>IF(B409="Лікар загальної практики - сімейний лікар",AG416*Законод!$F$81,IF(B409="Лікар-педіатр",AG416*Законод!$F$81,IF(B409="Лікар-терапевт",AG416*Законод!$F$81,0)))</f>
        <v>0</v>
      </c>
      <c r="AR416" s="185">
        <f>SUM(AN416:AQ416)</f>
        <v>0</v>
      </c>
    </row>
    <row r="417" spans="1:44" s="67" customFormat="1" ht="31.9" customHeight="1" x14ac:dyDescent="0.25">
      <c r="A417" s="172"/>
      <c r="B417" s="781"/>
      <c r="C417" s="784"/>
      <c r="D417" s="787"/>
      <c r="E417" s="790"/>
      <c r="F417" s="186" t="str">
        <f>IF(B409="Лікар-педіатр",Законод!$G$18,IF(B409="Лікар загальної практики - сімейний лікар",Законод!$G$22,IF(B409="Лікар-терапевт",Законод!$G$26,"х")))</f>
        <v>х</v>
      </c>
      <c r="G417" s="750" t="s">
        <v>157</v>
      </c>
      <c r="H417" s="751"/>
      <c r="I417" s="751"/>
      <c r="J417" s="751"/>
      <c r="K417" s="752"/>
      <c r="L417" s="171">
        <f>IF(B409="Лікар загальної практики - сімейний лікар",IF(L413&lt;Законод!$C$23,0,(IF(AND(L413&gt;=Законод!$G$23,L413&lt;=Законод!$G$24),L413-Законод!$F$24,IF('01_Доходи'!L413&gt;=Законод!$H$23,Законод!$G$25,0)))),IF(B409="Лікар-педіатр",IF(L413&lt;Законод!$C$19,0,(IF(AND(L413&gt;=Законод!$G$19,L413&lt;=Законод!$G$20),L413-Законод!$F$20,IF('01_Доходи'!L413&gt;=Законод!$H$19,Законод!$G$21,0)))),IF(B409="Лікар-терапевт",IF(L413&lt;Законод!$C$27,0,(IF(AND(L413&gt;=Законод!$G$27,L413&lt;=Законод!$G$28),L413-Законод!$F$28,IF('01_Доходи'!L413&gt;=Законод!$H$27,Законод!$G$29,0)))),0)))</f>
        <v>0</v>
      </c>
      <c r="M417" s="770"/>
      <c r="N417" s="750" t="s">
        <v>157</v>
      </c>
      <c r="O417" s="751"/>
      <c r="P417" s="751"/>
      <c r="Q417" s="751"/>
      <c r="R417" s="752"/>
      <c r="S417" s="171">
        <f>IF(B409="Лікар загальної практики - сімейний лікар",IF(S413&lt;Законод!$C$23,0,(IF(AND(S413&gt;=Законод!$G$23,S413&lt;=Законод!$G$24),S413-Законод!$F$24,IF('01_Доходи'!S413&gt;=Законод!$H$23,Законод!$G$25,0)))),IF(B409="Лікар-педіатр",IF(S413&lt;Законод!$C$19,0,(IF(AND(S413&gt;=Законод!$G$19,S413&lt;=Законод!$G$20),S413-Законод!$F$20,IF('01_Доходи'!S413&gt;=Законод!$H$19,Законод!$G$21,0)))),IF(B409="Лікар-терапевт",IF(S413&lt;Законод!$C$27,0,(IF(AND(S413&gt;=Законод!$G$27,S413&lt;=Законод!$G$28),S413-Законод!$F$28,IF('01_Доходи'!S413&gt;=Законод!$H$27,Законод!$G$29,0)))),0)))</f>
        <v>0</v>
      </c>
      <c r="T417" s="770"/>
      <c r="U417" s="750" t="s">
        <v>157</v>
      </c>
      <c r="V417" s="751"/>
      <c r="W417" s="751"/>
      <c r="X417" s="751"/>
      <c r="Y417" s="752"/>
      <c r="Z417" s="171">
        <f>IF(B409="Лікар загальної практики - сімейний лікар",IF(Z413&lt;Законод!$C$23,0,(IF(AND(Z413&gt;=Законод!$G$23,Z413&lt;=Законод!$G$24),Z413-Законод!$F$24,IF('01_Доходи'!Z413&gt;=Законод!$H$23,Законод!$G$25,0)))),IF(B409="Лікар-педіатр",IF(Z413&lt;Законод!$C$19,0,(IF(AND(Z413&gt;=Законод!$G$19,Z413&lt;=Законод!$G$20),Z413-Законод!$F$20,IF('01_Доходи'!Z413&gt;=Законод!$H$19,Законод!$G$21,0)))),IF(B409="Лікар-терапевт",IF(Z413&lt;Законод!$C$27,0,(IF(AND(Z413&gt;=Законод!$G$27,Z413&lt;=Законод!$G$28),Z413-Законод!$F$28,IF('01_Доходи'!Z413&gt;=Законод!$H$27,Законод!$G$29,0)))),0)))</f>
        <v>0</v>
      </c>
      <c r="AA417" s="770"/>
      <c r="AB417" s="750" t="s">
        <v>157</v>
      </c>
      <c r="AC417" s="751"/>
      <c r="AD417" s="751"/>
      <c r="AE417" s="751"/>
      <c r="AF417" s="752"/>
      <c r="AG417" s="171">
        <f>IF(B409="Лікар загальної практики - сімейний лікар",IF(AG413&lt;Законод!$C$23,0,(IF(AND(AG413&gt;=Законод!$G$23,AG413&lt;=Законод!$G$24),AG413-Законод!$F$24,IF('01_Доходи'!AG413&gt;=Законод!$H$23,Законод!$G$25,0)))),IF(B409="Лікар-педіатр",IF(AG413&lt;Законод!$C$19,0,(IF(AND(AG413&gt;=Законод!$G$19,AG413&lt;=Законод!$G$20),AG413-Законод!$F$20,IF('01_Доходи'!AG413&gt;=Законод!$H$19,Законод!$G$21,0)))),IF(B409="Лікар-терапевт",IF(AG413&lt;Законод!$C$27,0,(IF(AND(AG413&gt;=Законод!$G$27,AG413&lt;=Законод!$G$28),AG413-Законод!$F$28,IF('01_Доходи'!AG413&gt;=Законод!$H$27,Законод!$G$29,0)))),0)))</f>
        <v>0</v>
      </c>
      <c r="AH417" s="773"/>
      <c r="AI417" s="176"/>
      <c r="AJ417" s="764"/>
      <c r="AK417" s="767"/>
      <c r="AL417" s="767"/>
      <c r="AM417" s="799"/>
      <c r="AN417" s="544">
        <f>IF(B409="Лікар загальної практики - сімейний лікар",L417*Законод!$G$39,IF(B409="Лікар-педіатр",L417*Законод!$G$30,IF(B409="Лікар-терапевт",L417*Законод!$G$30,0)))</f>
        <v>0</v>
      </c>
      <c r="AO417" s="544">
        <f>IF(B409="Лікар загальної практики - сімейний лікар",S417*Законод!$G$47,IF(B409="Лікар-педіатр",S417*Законод!$G$47,IF(B409="Лікар-терапевт",S417*Законод!$G$47,0)))</f>
        <v>0</v>
      </c>
      <c r="AP417" s="544">
        <f>IF(B409="Лікар загальної практики - сімейний лікар",Z417*Законод!$G$64,IF(B409="Лікар-педіатр",Z417*Законод!$G$64,IF(B409="Лікар-терапевт",Z417*Законод!$G$64,0)))</f>
        <v>0</v>
      </c>
      <c r="AQ417" s="544">
        <f>IF(B409="Лікар загальної практики - сімейний лікар",AG417*Законод!$G$81,IF(B409="Лікар-педіатр",AG417*Законод!$G$81,IF(B409="Лікар-терапевт",AG417*Законод!$G$81,0)))</f>
        <v>0</v>
      </c>
      <c r="AR417" s="185">
        <f t="shared" ref="AR417" si="58">SUM(AN417:AQ417)</f>
        <v>0</v>
      </c>
    </row>
    <row r="418" spans="1:44" s="210" customFormat="1" ht="23.45" customHeight="1" x14ac:dyDescent="0.25">
      <c r="A418" s="172"/>
      <c r="B418" s="781"/>
      <c r="C418" s="784"/>
      <c r="D418" s="787"/>
      <c r="E418" s="790"/>
      <c r="F418" s="186" t="str">
        <f>IF(B409="Лікар-педіатр",Законод!$H$18,IF(B409="Лікар загальної практики - сімейний лікар",Законод!$H$22,IF(B409="Лікар-терапевт",Законод!$H$26,"х")))</f>
        <v>х</v>
      </c>
      <c r="G418" s="750" t="s">
        <v>157</v>
      </c>
      <c r="H418" s="751"/>
      <c r="I418" s="751"/>
      <c r="J418" s="751"/>
      <c r="K418" s="752"/>
      <c r="L418" s="171">
        <f>IF(B409="Лікар загальної практики - сімейний лікар",IF(L413&lt;Законод!$C$23,0,(IF(AND(L413&gt;=Законод!$H$23,L413&lt;=Законод!$H$24),L413-Законод!$G$24,IF('01_Доходи'!L413&gt;=Законод!$I$23,Законод!$H$25,0)))),IF(B409="Лікар-педіатр",IF(L413&lt;Законод!$C$19,0,(IF(AND(L413&gt;=Законод!$H$19,L413&lt;=Законод!$H$20),L413-Законод!$G$20,IF('01_Доходи'!L413&gt;=Законод!$I$19,Законод!$H$21,0)))),IF(B409="Лікар-терапевт",IF(L413&lt;Законод!$C$27,0,(IF(AND(L413&gt;=Законод!$H$27,L413&lt;=Законод!$H$28),L413-Законод!$G$28,IF(L413&gt;=Законод!$I$27,Законод!$H$29,0)))),0)))</f>
        <v>0</v>
      </c>
      <c r="M418" s="770"/>
      <c r="N418" s="750" t="s">
        <v>157</v>
      </c>
      <c r="O418" s="751"/>
      <c r="P418" s="751"/>
      <c r="Q418" s="751"/>
      <c r="R418" s="752"/>
      <c r="S418" s="171">
        <f>IF(B409="Лікар загальної практики - сімейний лікар",IF(S413&lt;Законод!$C$23,0,(IF(AND(S413&gt;=Законод!$H$23,S413&lt;=Законод!$H$24),S413-Законод!$G$24,IF('01_Доходи'!S413&gt;=Законод!$I$23,Законод!$H$25,0)))),IF(B409="Лікар-педіатр",IF(S413&lt;Законод!$C$19,0,(IF(AND(S413&gt;=Законод!$H$19,S413&lt;=Законод!$H$20),S413-Законод!$G$20,IF('01_Доходи'!S413&gt;=Законод!$I$19,Законод!$H$21,0)))),IF(B409="Лікар-терапевт",IF(S413&lt;Законод!$C$27,0,(IF(AND(S413&gt;=Законод!$H$27,S413&lt;=Законод!$H$28),S413-Законод!$G$28,IF(S413&gt;=Законод!$I$27,Законод!$H$29,0)))),0)))</f>
        <v>0</v>
      </c>
      <c r="T418" s="770"/>
      <c r="U418" s="750" t="s">
        <v>157</v>
      </c>
      <c r="V418" s="751"/>
      <c r="W418" s="751"/>
      <c r="X418" s="751"/>
      <c r="Y418" s="752"/>
      <c r="Z418" s="171">
        <f>IF(B409="Лікар загальної практики - сімейний лікар",IF(Z413&lt;Законод!$C$23,0,(IF(AND(Z413&gt;=Законод!$H$23,Z413&lt;=Законод!$H$24),Z413-Законод!$G$24,IF('01_Доходи'!Z413&gt;=Законод!$I$23,Законод!$H$25,0)))),IF(B409="Лікар-педіатр",IF(Z413&lt;Законод!$C$19,0,(IF(AND(Z413&gt;=Законод!$H$19,Z413&lt;=Законод!$H$20),Z413-Законод!$G$20,IF('01_Доходи'!Z413&gt;=Законод!$I$19,Законод!$H$21,0)))),IF(B409="Лікар-терапевт",IF(Z413&lt;Законод!$C$27,0,(IF(AND(Z413&gt;=Законод!$H$27,Z413&lt;=Законод!$H$28),Z413-Законод!$G$28,IF(Z413&gt;=Законод!$I$27,Законод!$H$29,0)))),0)))</f>
        <v>0</v>
      </c>
      <c r="AA418" s="770"/>
      <c r="AB418" s="750" t="s">
        <v>157</v>
      </c>
      <c r="AC418" s="751"/>
      <c r="AD418" s="751"/>
      <c r="AE418" s="751"/>
      <c r="AF418" s="752"/>
      <c r="AG418" s="171">
        <f>IF(B409="Лікар загальної практики - сімейний лікар",IF(AG413&lt;Законод!$C$23,0,(IF(AND(AG413&gt;=Законод!$H$23,AG413&lt;=Законод!$H$24),AG413-Законод!$G$24,IF('01_Доходи'!AG413&gt;=Законод!$I$23,Законод!$H$25,0)))),IF(B409="Лікар-педіатр",IF(AG413&lt;Законод!$C$19,0,(IF(AND(AG413&gt;=Законод!$H$19,AG413&lt;=Законод!$H$20),AG413-Законод!$G$20,IF('01_Доходи'!AG413&gt;=Законод!$I$19,Законод!$H$21,0)))),IF(B409="Лікар-терапевт",IF(AG413&lt;Законод!$C$27,0,(IF(AND(AG413&gt;=Законод!$H$27,AG413&lt;=Законод!$H$28),AG413-Законод!$G$28,IF(AG413&gt;=Законод!$I$27,Законод!$H$29,0)))),0)))</f>
        <v>0</v>
      </c>
      <c r="AH418" s="773"/>
      <c r="AI418" s="176"/>
      <c r="AJ418" s="764"/>
      <c r="AK418" s="767"/>
      <c r="AL418" s="767"/>
      <c r="AM418" s="799"/>
      <c r="AN418" s="544">
        <f>IF(B409="Лікар загальної практики - сімейний лікар",L418*Законод!$H$30,IF(B409="Лікар-педіатр",L418*Законод!$H$30,IF(B409="Лікар-терапевт",L418*Законод!$H$30,0)))</f>
        <v>0</v>
      </c>
      <c r="AO418" s="544">
        <f>IF(B409="Лікар загальної практики - сімейний лікар",S418*Законод!$H$47,IF(B409="Лікар-педіатр",S418*Законод!$H$47,IF(B409="Лікар-терапевт",S418*Законод!$H$47,0)))</f>
        <v>0</v>
      </c>
      <c r="AP418" s="544">
        <f>IF(B409="Лікар загальної практики - сімейний лікар",Z418*Законод!$H$64,IF(B409="Лікар-педіатр",Z418*Законод!$H$64,IF(B409="Лікар-терапевт",Z418*Законод!$H$64,0)))</f>
        <v>0</v>
      </c>
      <c r="AQ418" s="544">
        <f>IF(B409="Лікар загальної практики - сімейний лікар",AG418*Законод!$H$81,IF(B409="Лікар-педіатр",AG418*Законод!$H$81,IF(B409="Лікар-терапевт",AG418*Законод!$H$81,0)))</f>
        <v>0</v>
      </c>
      <c r="AR418" s="185">
        <f>SUM(AN418:AQ418)</f>
        <v>0</v>
      </c>
    </row>
    <row r="419" spans="1:44" s="166" customFormat="1" ht="24.6" customHeight="1" x14ac:dyDescent="0.3">
      <c r="A419" s="172"/>
      <c r="B419" s="781"/>
      <c r="C419" s="784"/>
      <c r="D419" s="787"/>
      <c r="E419" s="790"/>
      <c r="F419" s="186" t="str">
        <f>IF(B409="Лікар-педіатр",Законод!$I$18,IF(B409="Лікар загальної практики - сімейний лікар",Законод!$I$22,IF(B409="Лікар-терапевт",Законод!$I$26,"х")))</f>
        <v>х</v>
      </c>
      <c r="G419" s="750" t="s">
        <v>157</v>
      </c>
      <c r="H419" s="751"/>
      <c r="I419" s="751"/>
      <c r="J419" s="751"/>
      <c r="K419" s="752"/>
      <c r="L419" s="171">
        <f>IF(B409="Лікар загальної практики - сімейний лікар",IF(L413&lt;Законод!$C$23,0,(IF(AND(L413&gt;=Законод!$I$23,L413&lt;=Законод!$I$24),L413-Законод!$H$24,IF('01_Доходи'!L413&gt;=Законод!$I$23,Законод!$I$25,0)))),IF(B409="Лікар-педіатр",IF(L413&lt;Законод!$C$19,0,(IF(AND(L413&gt;=Законод!$I$19,L413&lt;=Законод!$I$20),L413-Законод!$H$20,IF('01_Доходи'!L413&gt;=Законод!$I$19,Законод!$H$21,0)))),IF(B409="Лікар-терапевт",IF(L413&lt;Законод!$C$27,0,(IF(AND(L413&gt;=Законод!$I$27,L413&lt;=Законод!$I$28),L413-Законод!$H$28,IF('01_Доходи'!L413&gt;=Законод!$I$27,Законод!$H$29,0)))),0)))</f>
        <v>0</v>
      </c>
      <c r="M419" s="770"/>
      <c r="N419" s="750" t="s">
        <v>157</v>
      </c>
      <c r="O419" s="751"/>
      <c r="P419" s="751"/>
      <c r="Q419" s="751"/>
      <c r="R419" s="752"/>
      <c r="S419" s="171">
        <f>IF(B409="Лікар загальної практики - сімейний лікар",IF(S413&lt;Законод!$C$23,0,(IF(AND(S413&gt;=Законод!$I$23,S413&lt;=Законод!$I$24),S413-Законод!$H$24,IF('01_Доходи'!S413&gt;=Законод!$I$23,Законод!$I$25,0)))),IF(B409="Лікар-педіатр",IF(S413&lt;Законод!$C$19,0,(IF(AND(S413&gt;=Законод!$I$19,S413&lt;=Законод!$I$20),S413-Законод!$H$20,IF('01_Доходи'!S413&gt;=Законод!$I$19,Законод!$H$21,0)))),IF(B409="Лікар-терапевт",IF(S413&lt;Законод!$C$27,0,(IF(AND(S413&gt;=Законод!$I$27,S413&lt;=Законод!$I$28),S413-Законод!$H$28,IF('01_Доходи'!S413&gt;=Законод!$I$27,Законод!$H$29,0)))),0)))</f>
        <v>0</v>
      </c>
      <c r="T419" s="770"/>
      <c r="U419" s="750" t="s">
        <v>157</v>
      </c>
      <c r="V419" s="751"/>
      <c r="W419" s="751"/>
      <c r="X419" s="751"/>
      <c r="Y419" s="752"/>
      <c r="Z419" s="171">
        <f>IF(B409="Лікар загальної практики - сімейний лікар",IF(Z413&lt;Законод!$C$23,0,(IF(AND(Z413&gt;=Законод!$I$23,Z413&lt;=Законод!$I$24),Z413-Законод!$H$24,IF('01_Доходи'!Z413&gt;=Законод!$I$23,Законод!$I$25,0)))),IF(B409="Лікар-педіатр",IF(Z413&lt;Законод!$C$19,0,(IF(AND(Z413&gt;=Законод!$I$19,Z413&lt;=Законод!$I$20),Z413-Законод!$H$20,IF('01_Доходи'!Z413&gt;=Законод!$I$19,Законод!$H$21,0)))),IF(B409="Лікар-терапевт",IF(Z413&lt;Законод!$C$27,0,(IF(AND(Z413&gt;=Законод!$I$27,Z413&lt;=Законод!$I$28),Z413-Законод!$H$28,IF('01_Доходи'!Z413&gt;=Законод!$I$27,Законод!$H$29,0)))),0)))</f>
        <v>0</v>
      </c>
      <c r="AA419" s="770"/>
      <c r="AB419" s="750" t="s">
        <v>157</v>
      </c>
      <c r="AC419" s="751"/>
      <c r="AD419" s="751"/>
      <c r="AE419" s="751"/>
      <c r="AF419" s="752"/>
      <c r="AG419" s="171">
        <f>IF(B409="Лікар загальної практики - сімейний лікар",IF(AG413&lt;Законод!$C$23,0,(IF(AND(AG413&gt;=Законод!$I$23,AG413&lt;=Законод!$I$24),AG413-Законод!$H$24,IF('01_Доходи'!AG413&gt;=Законод!$I$23,Законод!$I$25,0)))),IF(B409="Лікар-педіатр",IF(AG413&lt;Законод!$C$19,0,(IF(AND(AG413&gt;=Законод!$I$19,AG413&lt;=Законод!$I$20),AG413-Законод!$H$20,IF('01_Доходи'!AG413&gt;=Законод!$I$19,Законод!$H$21,0)))),IF(B409="Лікар-терапевт",IF(AG413&lt;Законод!$C$27,0,(IF(AND(AG413&gt;=Законод!$I$27,AG413&lt;=Законод!$I$28),AG413-Законод!$H$28,IF('01_Доходи'!AG413&gt;=Законод!$I$27,Законод!$H$29,0)))),0)))</f>
        <v>0</v>
      </c>
      <c r="AH419" s="773"/>
      <c r="AI419" s="176"/>
      <c r="AJ419" s="764"/>
      <c r="AK419" s="767"/>
      <c r="AL419" s="767"/>
      <c r="AM419" s="799"/>
      <c r="AN419" s="544">
        <f>IF(B409="Лікар загальної практики - сімейний лікар",L419*Законод!$I$30,IF(B409="Лікар-педіатр",L419*Законод!$I$30,IF(B409="Лікар-терапевт",L419*Законод!$I$30,0)))</f>
        <v>0</v>
      </c>
      <c r="AO419" s="544">
        <f>IF(B409="Лікар загальної практики - сімейний лікар",S419*Законод!$I$47,IF(B409="Лікар-педіатр",S419*Законод!$I$47,IF(B409="Лікар-терапевт",S419*Законод!$I$47,0)))</f>
        <v>0</v>
      </c>
      <c r="AP419" s="544">
        <f>IF(B409="Лікар загальної практики - сімейний лікар",Z419*Законод!$I$64,IF(B409="Лікар-педіатр",Z419*Законод!$I$64,IF(B409="Лікар-терапевт",Z419*Законод!$I$64,0)))</f>
        <v>0</v>
      </c>
      <c r="AQ419" s="544">
        <f>IF(B409="Лікар загальної практики - сімейний лікар",AG419*Законод!$I$81,IF(B409="Лікар-педіатр",AG419*Законод!$I$81,IF(B409="Лікар-терапевт",AG419*Законод!$I$81,0)))</f>
        <v>0</v>
      </c>
      <c r="AR419" s="185">
        <f>SUM(AN419:AQ419)</f>
        <v>0</v>
      </c>
    </row>
    <row r="420" spans="1:44" s="67" customFormat="1" ht="28.15" customHeight="1" thickBot="1" x14ac:dyDescent="0.3">
      <c r="A420" s="187"/>
      <c r="B420" s="782"/>
      <c r="C420" s="785"/>
      <c r="D420" s="788"/>
      <c r="E420" s="791"/>
      <c r="F420" s="660" t="str">
        <f>IF(B409="Лікар-педіатр",Законод!$J$18,IF(B409="Лікар загальної практики - сімейний лікар",Законод!$J$22,IF(B409="Лікар-терапевт",Законод!$J$22,"х")))</f>
        <v>х</v>
      </c>
      <c r="G420" s="747" t="s">
        <v>157</v>
      </c>
      <c r="H420" s="748"/>
      <c r="I420" s="748"/>
      <c r="J420" s="748"/>
      <c r="K420" s="749"/>
      <c r="L420" s="171">
        <f>IF(B409="Лікар загальної практики - сімейний лікар",IF(L413&gt;=Законод!$J$23,'01_Доходи'!L413-('01_Доходи'!L414+'01_Доходи'!L415+'01_Доходи'!L416+'01_Доходи'!L417+'01_Доходи'!L418+'01_Доходи'!L419),0),IF(B409="Лікар-педіатр",IF(L413&gt;=Законод!$J$19,'01_Доходи'!L413-('01_Доходи'!L414+'01_Доходи'!L415+'01_Доходи'!L416+'01_Доходи'!L417+'01_Доходи'!L418+'01_Доходи'!L419),0),IF(B409="Лікар-терапевт",IF('01_Доходи'!L413&gt;=Законод!$J$27,L413-Законод!$I$28,0),0)))</f>
        <v>0</v>
      </c>
      <c r="M420" s="771"/>
      <c r="N420" s="747" t="s">
        <v>157</v>
      </c>
      <c r="O420" s="748"/>
      <c r="P420" s="748"/>
      <c r="Q420" s="748"/>
      <c r="R420" s="749"/>
      <c r="S420" s="171">
        <f>IF(B409="Лікар загальної практики - сімейний лікар",IF(S413&gt;=Законод!$J$23,'01_Доходи'!S413-('01_Доходи'!S414+'01_Доходи'!S415+'01_Доходи'!S416+'01_Доходи'!S417+'01_Доходи'!S418+'01_Доходи'!S419),0),IF(B409="Лікар-педіатр",IF(S413&gt;=Законод!$J$19,'01_Доходи'!S413-('01_Доходи'!S414+'01_Доходи'!S415+'01_Доходи'!S416+'01_Доходи'!S417+'01_Доходи'!S418+'01_Доходи'!S419),0),IF(B409="Лікар-терапевт",IF('01_Доходи'!S413&gt;=Законод!$J$27,S413-Законод!$I$28,0),0)))</f>
        <v>0</v>
      </c>
      <c r="T420" s="771"/>
      <c r="U420" s="747" t="s">
        <v>157</v>
      </c>
      <c r="V420" s="748"/>
      <c r="W420" s="748"/>
      <c r="X420" s="748"/>
      <c r="Y420" s="749"/>
      <c r="Z420" s="171">
        <f>IF(B409="Лікар загальної практики - сімейний лікар",IF(Z413&gt;=Законод!$J$23,'01_Доходи'!Z413-('01_Доходи'!Z414+'01_Доходи'!Z415+'01_Доходи'!Z416+'01_Доходи'!Z417+'01_Доходи'!Z418+'01_Доходи'!Z419),0),IF(B409="Лікар-педіатр",IF(Z413&gt;=Законод!$J$19,'01_Доходи'!Z413-('01_Доходи'!Z414+'01_Доходи'!Z415+'01_Доходи'!Z416+'01_Доходи'!Z417+'01_Доходи'!Z418+'01_Доходи'!Z419),0),IF(B409="Лікар-терапевт",IF('01_Доходи'!Z413&gt;=Законод!$J$27,Z413-Законод!$I$28,0),0)))</f>
        <v>0</v>
      </c>
      <c r="AA420" s="771"/>
      <c r="AB420" s="747" t="s">
        <v>157</v>
      </c>
      <c r="AC420" s="748"/>
      <c r="AD420" s="748"/>
      <c r="AE420" s="748"/>
      <c r="AF420" s="749"/>
      <c r="AG420" s="171">
        <f>IF(B409="Лікар загальної практики - сімейний лікар",IF(AG413&gt;=Законод!$J$23,'01_Доходи'!AG413-('01_Доходи'!AG414+'01_Доходи'!AG415+'01_Доходи'!AG416+'01_Доходи'!AG417+'01_Доходи'!AG418+'01_Доходи'!AG419),0),IF(B409="Лікар-педіатр",IF(AG413&gt;=Законод!$J$19,'01_Доходи'!AG413-('01_Доходи'!AG414+'01_Доходи'!AG415+'01_Доходи'!AG416+'01_Доходи'!AG417+'01_Доходи'!AG418+'01_Доходи'!AG419),0),IF(B409="Лікар-терапевт",IF('01_Доходи'!AG413&gt;=Законод!$J$27,AG413-Законод!$I$28,0),0)))</f>
        <v>0</v>
      </c>
      <c r="AH420" s="774"/>
      <c r="AI420" s="188"/>
      <c r="AJ420" s="765"/>
      <c r="AK420" s="768"/>
      <c r="AL420" s="768"/>
      <c r="AM420" s="800"/>
      <c r="AN420" s="661">
        <f>IF(B409="Лікар загальної практики - сімейний лікар",L420*Законод!$J$30,IF(B409="Лікар-педіатр",L420*Законод!$J$30,IF(B409="Лікар-терапевт",L420*Законод!$J$30,0)))</f>
        <v>0</v>
      </c>
      <c r="AO420" s="661">
        <f>IF(B409="Лікар загальної практики - сімейний лікар",S420*Законод!$J$47,IF(B409="Лікар-педіатр",S420*Законод!$J$47,IF(B409="Лікар-терапевт",S420*Законод!$J$47,0)))</f>
        <v>0</v>
      </c>
      <c r="AP420" s="661">
        <f>IF(B409="Лікар загальної практики - сімейний лікар",S420*Законод!$J$64,IF(B409="Лікар-педіатр",S420*Законод!$J$64,IF(B409="Лікар-терапевт",S420*Законод!$J$64,0)))</f>
        <v>0</v>
      </c>
      <c r="AQ420" s="661">
        <f>IF(B409="Лікар загальної практики - сімейний лікар",AG420*Законод!$J$81,IF(B409="Лікар-педіатр",AG420*Законод!$J$81,IF(B409="Лікар-терапевт",AG420*Законод!$J$81,0)))</f>
        <v>0</v>
      </c>
      <c r="AR420" s="662">
        <f t="shared" ref="AR420" si="59">SUM(AN420:AQ420)</f>
        <v>0</v>
      </c>
    </row>
    <row r="421" spans="1:44" s="103" customFormat="1" ht="31.15" customHeight="1" thickBot="1" x14ac:dyDescent="0.3">
      <c r="A421" s="206"/>
      <c r="B421" s="207"/>
      <c r="C421" s="207"/>
      <c r="D421" s="207"/>
      <c r="E421" s="207"/>
      <c r="F421" s="208"/>
      <c r="G421" s="209"/>
      <c r="H421" s="209"/>
      <c r="I421" s="210"/>
      <c r="J421" s="210"/>
      <c r="K421" s="210"/>
      <c r="L421" s="211"/>
      <c r="M421" s="210"/>
      <c r="N421" s="210"/>
      <c r="O421" s="210"/>
      <c r="P421" s="210"/>
      <c r="Q421" s="210"/>
      <c r="R421" s="210"/>
      <c r="S421" s="211"/>
      <c r="T421" s="210"/>
      <c r="U421" s="210"/>
      <c r="V421" s="210"/>
      <c r="W421" s="210"/>
      <c r="X421" s="210"/>
      <c r="Y421" s="210"/>
      <c r="Z421" s="211"/>
      <c r="AA421" s="210"/>
      <c r="AB421" s="210"/>
      <c r="AC421" s="210"/>
      <c r="AD421" s="210"/>
      <c r="AE421" s="210"/>
      <c r="AF421" s="210"/>
      <c r="AG421" s="211"/>
      <c r="AH421" s="210"/>
      <c r="AI421" s="210"/>
      <c r="AJ421" s="210"/>
      <c r="AK421" s="210"/>
      <c r="AL421" s="210"/>
      <c r="AM421" s="212"/>
      <c r="AN421" s="210"/>
      <c r="AO421" s="210"/>
      <c r="AP421" s="210"/>
      <c r="AQ421" s="210"/>
      <c r="AR421" s="213"/>
    </row>
    <row r="422" spans="1:44" s="67" customFormat="1" ht="31.9" customHeight="1" x14ac:dyDescent="0.25">
      <c r="A422" s="169">
        <f>A409+1</f>
        <v>31</v>
      </c>
      <c r="B422" s="780"/>
      <c r="C422" s="783"/>
      <c r="D422" s="786"/>
      <c r="E422" s="789"/>
      <c r="F422" s="170" t="s">
        <v>431</v>
      </c>
      <c r="G422" s="171">
        <f>IFERROR(IF(B422="Лікар-педіатр",G424/L424*L422,IF(B422="Лікар-терапевт","х",IF(B422="Лікар загальної практики - сімейний лікар",G424/L424*L422,0))),0)</f>
        <v>0</v>
      </c>
      <c r="H422" s="171">
        <f>IFERROR(IF(B422="Лікар-педіатр",H424/L424*L422,IF(B422="Лікар-терапевт","х",IF(B422="Лікар загальної практики - сімейний лікар",H424/L424*L422,0))),0)</f>
        <v>0</v>
      </c>
      <c r="I422" s="171">
        <f>IFERROR(IF(B422="Лікар-педіатр","x",IF(B422="Лікар-терапевт",I424/L424*L422,IF(B422="Лікар загальної практики - сімейний лікар",I424/L424*L422,0))),0)</f>
        <v>0</v>
      </c>
      <c r="J422" s="171">
        <f>IFERROR(IF(B422="Лікар-педіатр","x",IF(B422="Лікар-терапевт",J424/L424*L422,IF(B422="Лікар загальної практики - сімейний лікар",J424/L424*L422,0))),0)</f>
        <v>0</v>
      </c>
      <c r="K422" s="171">
        <f>IFERROR(IF(B422="Лікар-педіатр","x",IF(B422="Лікар-терапевт",K425*L422,IF(B422="Лікар загальної практики - сімейний лікар",K425*L422,0))),0)</f>
        <v>0</v>
      </c>
      <c r="L422" s="472"/>
      <c r="M422" s="769"/>
      <c r="N422" s="171">
        <f>IFERROR(IF(B422="Лікар-педіатр",N424/S424*S422,IF(B422="Лікар-терапевт","х",IF(B422="Лікар загальної практики - сімейний лікар",N424/S424*S422,0))),0)</f>
        <v>0</v>
      </c>
      <c r="O422" s="171">
        <f>IFERROR(IF(B422="Лікар-педіатр",O424/S424*S422,IF(B422="Лікар-терапевт","х",IF(B422="Лікар загальної практики - сімейний лікар",O424/S424*S422,0))),0)</f>
        <v>0</v>
      </c>
      <c r="P422" s="171">
        <f>IFERROR(IF(B422="Лікар-педіатр","x",IF(B422="Лікар-терапевт",P424/S424*S422,IF(B422="Лікар загальної практики - сімейний лікар",P424/S424*S422,0))),0)</f>
        <v>0</v>
      </c>
      <c r="Q422" s="171">
        <f>IFERROR(IF(B422="Лікар-педіатр","x",IF(B422="Лікар-терапевт",Q424/S424*S422,IF(B422="Лікар загальної практики - сімейний лікар",Q424/S424*S422,0))),0)</f>
        <v>0</v>
      </c>
      <c r="R422" s="171">
        <f>IFERROR(IF(B422="Лікар-педіатр","x",IF(B422="Лікар-терапевт",R425*S422,IF(B422="Лікар загальної практики - сімейний лікар",R425*S422,0))),0)</f>
        <v>0</v>
      </c>
      <c r="S422" s="472"/>
      <c r="T422" s="769"/>
      <c r="U422" s="171">
        <f>IFERROR(IF(B422="Лікар-педіатр",U424/Z424*Z422,IF(B422="Лікар-терапевт","х",IF(B422="Лікар загальної практики - сімейний лікар",U424/Z424*Z422,0))),0)</f>
        <v>0</v>
      </c>
      <c r="V422" s="171">
        <f>IFERROR(IF(B422="Лікар-педіатр",V424/Z424*Z422,IF(B422="Лікар-терапевт","х",IF(B422="Лікар загальної практики - сімейний лікар",V424/Z424*Z422,0))),0)</f>
        <v>0</v>
      </c>
      <c r="W422" s="171">
        <f>IFERROR(IF(B422="Лікар-педіатр","x",IF(B422="Лікар-терапевт",W424/Z424*Z422,IF(B422="Лікар загальної практики - сімейний лікар",W424/Z424*Z422,0))),0)</f>
        <v>0</v>
      </c>
      <c r="X422" s="171">
        <f>IFERROR(IF(B422="Лікар-педіатр","x",IF(B422="Лікар-терапевт",X424/Z424*Z422,IF(B422="Лікар загальної практики - сімейний лікар",X424/Z424*Z422,0))),0)</f>
        <v>0</v>
      </c>
      <c r="Y422" s="171">
        <f>IFERROR(IF(B422="Лікар-педіатр","x",IF(B422="Лікар-терапевт",Y425*Z422,IF(B422="Лікар загальної практики - сімейний лікар",Y425*Z422,0))),0)</f>
        <v>0</v>
      </c>
      <c r="Z422" s="472"/>
      <c r="AA422" s="769"/>
      <c r="AB422" s="171">
        <f>IFERROR(IF(B422="Лікар-педіатр",AB424/AG424*AG422,IF(B422="Лікар-терапевт","х",IF(B422="Лікар загальної практики - сімейний лікар",AB424/AG424*AG422,0))),0)</f>
        <v>0</v>
      </c>
      <c r="AC422" s="171">
        <f>IFERROR(IF(B422="Лікар-педіатр",AC424/AG424*AG422,IF(B422="Лікар-терапевт","х",IF(B422="Лікар загальної практики - сімейний лікар",AC424/AG424*AG422,0))),0)</f>
        <v>0</v>
      </c>
      <c r="AD422" s="171">
        <f>IFERROR(IF(B422="Лікар-педіатр","x",IF(B422="Лікар-терапевт",AD424/AG424*AG422,IF(B422="Лікар загальної практики - сімейний лікар",AD424/AG424*AG422,0))),0)</f>
        <v>0</v>
      </c>
      <c r="AE422" s="171">
        <f>IFERROR(IF(B422="Лікар-педіатр","x",IF(B422="Лікар-терапевт",AE424/AG424*AG422,IF(B422="Лікар загальної практики - сімейний лікар",AE424/AG424*AG422,0))),0)</f>
        <v>0</v>
      </c>
      <c r="AF422" s="171">
        <f>IFERROR(IF(B422="Лікар-педіатр","x",IF(B422="Лікар-терапевт",AF425*AG422,IF(B422="Лікар загальної практики - сімейний лікар",AF425*AG422,0))),0)</f>
        <v>0</v>
      </c>
      <c r="AG422" s="472"/>
      <c r="AH422" s="772"/>
      <c r="AI422" s="461">
        <f>A422</f>
        <v>31</v>
      </c>
      <c r="AJ422" s="763">
        <f>B422</f>
        <v>0</v>
      </c>
      <c r="AK422" s="766">
        <f>C422</f>
        <v>0</v>
      </c>
      <c r="AL422" s="766">
        <f>D422</f>
        <v>0</v>
      </c>
      <c r="AM422" s="753" t="s">
        <v>566</v>
      </c>
      <c r="AN422" s="792">
        <f>SUM(AN427:AN433)</f>
        <v>0</v>
      </c>
      <c r="AO422" s="792">
        <f>SUM(AO427:AO433)</f>
        <v>0</v>
      </c>
      <c r="AP422" s="792">
        <f>SUM(AP427:AP433)</f>
        <v>0</v>
      </c>
      <c r="AQ422" s="792">
        <f>SUM(AQ427:AQ433)</f>
        <v>0</v>
      </c>
      <c r="AR422" s="795">
        <f>SUM(AN422:AQ426)</f>
        <v>0</v>
      </c>
    </row>
    <row r="423" spans="1:44" s="67" customFormat="1" ht="45" customHeight="1" x14ac:dyDescent="0.25">
      <c r="A423" s="172"/>
      <c r="B423" s="781"/>
      <c r="C423" s="784"/>
      <c r="D423" s="787"/>
      <c r="E423" s="790"/>
      <c r="F423" s="170" t="s">
        <v>432</v>
      </c>
      <c r="G423" s="171">
        <f>IFERROR(IF(B422="Лікар-педіатр",G425*L423,IF(B422="Лікар-терапевт","х",IF(B422="Лікар загальної практики - сімейний лікар",G425*L423,0))),0)</f>
        <v>0</v>
      </c>
      <c r="H423" s="171">
        <f>IFERROR(IF(B422="Лікар-педіатр",H425*L423,IF(B422="Лікар-терапевт","х",IF(B422="Лікар загальної практики - сімейний лікар",H425*L423,0))),0)</f>
        <v>0</v>
      </c>
      <c r="I423" s="171">
        <f>IFERROR(IF(B422="Лікар-педіатр","x",IF(B422="Лікар-терапевт",I425*L423,IF(B422="Лікар загальної практики - сімейний лікар",I425*L423,0))),0)</f>
        <v>0</v>
      </c>
      <c r="J423" s="171">
        <f>IFERROR(IF(B422="Лікар-педіатр","x",IF(B422="Лікар-терапевт",J425*L423,IF(B422="Лікар загальної практики - сімейний лікар",J425*L423,0))),0)</f>
        <v>0</v>
      </c>
      <c r="K423" s="171">
        <f>IFERROR(IF(B422="Лікар-педіатр","x",IF(B422="Лікар-терапевт",K425*L423,IF(B422="Лікар загальної практики - сімейний лікар",K425*L423,0))),0)</f>
        <v>0</v>
      </c>
      <c r="L423" s="472"/>
      <c r="M423" s="770"/>
      <c r="N423" s="171">
        <f>IFERROR(IF(B422="Лікар-педіатр",N425*S423,IF(B422="Лікар-терапевт","х",IF(B422="Лікар загальної практики - сімейний лікар",N425*S423,0))),0)</f>
        <v>0</v>
      </c>
      <c r="O423" s="171">
        <f>IFERROR(IF(B422="Лікар-педіатр",O425*S423,IF(B422="Лікар-терапевт","х",IF(B422="Лікар загальної практики - сімейний лікар",O425*S423,0))),0)</f>
        <v>0</v>
      </c>
      <c r="P423" s="171">
        <f>IFERROR(IF(B422="Лікар-педіатр","x",IF(B422="Лікар-терапевт",P425*S423,IF(B422="Лікар загальної практики - сімейний лікар",P425*S423,0))),0)</f>
        <v>0</v>
      </c>
      <c r="Q423" s="171">
        <f>IFERROR(IF(B422="Лікар-педіатр","x",IF(B422="Лікар-терапевт",Q425*S423,IF(B422="Лікар загальної практики - сімейний лікар",Q425*S423,0))),0)</f>
        <v>0</v>
      </c>
      <c r="R423" s="171">
        <f>IFERROR(IF(B422="Лікар-педіатр","x",IF(B422="Лікар-терапевт",R425*S423,IF(B422="Лікар загальної практики - сімейний лікар",R425*S423,0))),0)</f>
        <v>0</v>
      </c>
      <c r="S423" s="472"/>
      <c r="T423" s="770"/>
      <c r="U423" s="171">
        <f>IFERROR(IF(B422="Лікар-педіатр",U425*Z423,IF(B422="Лікар-терапевт","х",IF(B422="Лікар загальної практики - сімейний лікар",U425*Z423,0))),0)</f>
        <v>0</v>
      </c>
      <c r="V423" s="171">
        <f>IFERROR(IF(B422="Лікар-педіатр",V425*Z423,IF(B422="Лікар-терапевт","х",IF(B422="Лікар загальної практики - сімейний лікар",V425*Z423,0))),0)</f>
        <v>0</v>
      </c>
      <c r="W423" s="171">
        <f>IFERROR(IF(B422="Лікар-педіатр","x",IF(B422="Лікар-терапевт",W425*Z423,IF(B422="Лікар загальної практики - сімейний лікар",W425*Z423,0))),0)</f>
        <v>0</v>
      </c>
      <c r="X423" s="171">
        <f>IFERROR(IF(B422="Лікар-педіатр","x",IF(B422="Лікар-терапевт",X425*Z423,IF(B422="Лікар загальної практики - сімейний лікар",X425*Z423,0))),0)</f>
        <v>0</v>
      </c>
      <c r="Y423" s="171">
        <f>IFERROR(IF(B422="Лікар-педіатр","x",IF(B422="Лікар-терапевт",Y425*Z423,IF(B422="Лікар загальної практики - сімейний лікар",Y425*Z423,0))),0)</f>
        <v>0</v>
      </c>
      <c r="Z423" s="472"/>
      <c r="AA423" s="770"/>
      <c r="AB423" s="171">
        <f>IFERROR(IF(B422="Лікар-педіатр",AB425*AG423,IF(B422="Лікар-терапевт","х",IF(B422="Лікар загальної практики - сімейний лікар",AB425*AG423,0))),0)</f>
        <v>0</v>
      </c>
      <c r="AC423" s="171">
        <f>IFERROR(IF(B422="Лікар-педіатр",AC425*AG423,IF(B422="Лікар-терапевт","х",IF(B422="Лікар загальної практики - сімейний лікар",AC425*AG423,0))),0)</f>
        <v>0</v>
      </c>
      <c r="AD423" s="171">
        <f>IFERROR(IF(B422="Лікар-педіатр","x",IF(B422="Лікар-терапевт",AD425*AG423,IF(B422="Лікар загальної практики - сімейний лікар",AD425*AG423,0))),0)</f>
        <v>0</v>
      </c>
      <c r="AE423" s="171">
        <f>IFERROR(IF(B422="Лікар-педіатр","x",IF(B422="Лікар-терапевт",AE425*AG423,IF(B422="Лікар загальної практики - сімейний лікар",AE425*AG423,0))),0)</f>
        <v>0</v>
      </c>
      <c r="AF423" s="171">
        <f>IFERROR(IF(B422="Лікар-педіатр","x",IF(B422="Лікар-терапевт",AF425*AG423,IF(B422="Лікар загальної практики - сімейний лікар",AF425*AG423,0))),0)</f>
        <v>0</v>
      </c>
      <c r="AG423" s="472"/>
      <c r="AH423" s="773"/>
      <c r="AI423" s="173"/>
      <c r="AJ423" s="764"/>
      <c r="AK423" s="767"/>
      <c r="AL423" s="767"/>
      <c r="AM423" s="754"/>
      <c r="AN423" s="793"/>
      <c r="AO423" s="793"/>
      <c r="AP423" s="793"/>
      <c r="AQ423" s="793"/>
      <c r="AR423" s="796"/>
    </row>
    <row r="424" spans="1:44" s="67" customFormat="1" ht="18" customHeight="1" x14ac:dyDescent="0.25">
      <c r="A424" s="205"/>
      <c r="B424" s="781"/>
      <c r="C424" s="784"/>
      <c r="D424" s="787"/>
      <c r="E424" s="790"/>
      <c r="F424" s="170" t="s">
        <v>433</v>
      </c>
      <c r="G424" s="174">
        <f>IF(B422="Лікар загальної практики - сімейний лікар"," ",IF(B422="Лікар-педіатр"," ",IF(B422="Лікар-терапевт","х",0)))</f>
        <v>0</v>
      </c>
      <c r="H424" s="174">
        <f>IF(B422="Лікар загальної практики - сімейний лікар"," ",IF(B422="Лікар-педіатр"," ",IF(B422="Лікар-терапевт","х",0)))</f>
        <v>0</v>
      </c>
      <c r="I424" s="174">
        <f>IF(B422="Лікар загальної практики - сімейний лікар"," ",IF(B422="Лікар-педіатр","х",IF(B422="Лікар-терапевт"," ",0)))</f>
        <v>0</v>
      </c>
      <c r="J424" s="174">
        <f>IF(B422="Лікар загальної практики - сімейний лікар"," ",IF(B422="Лікар-педіатр","х",IF(B422="Лікар-терапевт"," ",0)))</f>
        <v>0</v>
      </c>
      <c r="K424" s="174">
        <f>IF(B422="Лікар загальної практики - сімейний лікар"," ",IF(B422="Лікар-педіатр","х",IF(B422="Лікар-терапевт"," ",0)))</f>
        <v>0</v>
      </c>
      <c r="L424" s="175">
        <f>SUM(G424:K424)</f>
        <v>0</v>
      </c>
      <c r="M424" s="770"/>
      <c r="N424" s="174">
        <f>IF(B422="Лікар загальної практики - сімейний лікар"," ",IF(B422="Лікар-педіатр"," ",IF(B422="Лікар-терапевт","х",0)))</f>
        <v>0</v>
      </c>
      <c r="O424" s="174">
        <f>IF(B422="Лікар загальної практики - сімейний лікар"," ",IF(B422="Лікар-педіатр"," ",IF(B422="Лікар-терапевт","х",0)))</f>
        <v>0</v>
      </c>
      <c r="P424" s="174">
        <f>IF(B422="Лікар загальної практики - сімейний лікар"," ",IF(B422="Лікар-педіатр","х",IF(B422="Лікар-терапевт"," ",0)))</f>
        <v>0</v>
      </c>
      <c r="Q424" s="174">
        <f>IF(B422="Лікар загальної практики - сімейний лікар"," ",IF(B422="Лікар-педіатр","х",IF(B422="Лікар-терапевт"," ",0)))</f>
        <v>0</v>
      </c>
      <c r="R424" s="174">
        <f>IF(B422="Лікар загальної практики - сімейний лікар"," ",IF(B422="Лікар-педіатр","х",IF(B422="Лікар-терапевт"," ",0)))</f>
        <v>0</v>
      </c>
      <c r="S424" s="175">
        <f>SUM(N424:R424)</f>
        <v>0</v>
      </c>
      <c r="T424" s="770"/>
      <c r="U424" s="174">
        <f>IF(B422="Лікар загальної практики - сімейний лікар"," ",IF(B422="Лікар-педіатр"," ",IF(B422="Лікар-терапевт","х",0)))</f>
        <v>0</v>
      </c>
      <c r="V424" s="174">
        <f>IF(B422="Лікар загальної практики - сімейний лікар"," ",IF(B422="Лікар-педіатр"," ",IF(B422="Лікар-терапевт","х",0)))</f>
        <v>0</v>
      </c>
      <c r="W424" s="174">
        <f>IF(B422="Лікар загальної практики - сімейний лікар"," ",IF(B422="Лікар-педіатр","х",IF(B422="Лікар-терапевт"," ",0)))</f>
        <v>0</v>
      </c>
      <c r="X424" s="174">
        <f>IF(B422="Лікар загальної практики - сімейний лікар"," ",IF(B422="Лікар-педіатр","х",IF(B422="Лікар-терапевт"," ",0)))</f>
        <v>0</v>
      </c>
      <c r="Y424" s="174">
        <f>IF(B422="Лікар загальної практики - сімейний лікар"," ",IF(B422="Лікар-педіатр","х",IF(B422="Лікар-терапевт"," ",0)))</f>
        <v>0</v>
      </c>
      <c r="Z424" s="175">
        <f>SUM(U424:Y424)</f>
        <v>0</v>
      </c>
      <c r="AA424" s="770"/>
      <c r="AB424" s="174">
        <f>IF(B422="Лікар загальної практики - сімейний лікар"," ",IF(B422="Лікар-педіатр"," ",IF(B422="Лікар-терапевт","х",0)))</f>
        <v>0</v>
      </c>
      <c r="AC424" s="174">
        <f>IF(B422="Лікар загальної практики - сімейний лікар"," ",IF(B422="Лікар-педіатр"," ",IF(B422="Лікар-терапевт","х",0)))</f>
        <v>0</v>
      </c>
      <c r="AD424" s="174">
        <f>IF(B422="Лікар загальної практики - сімейний лікар"," ",IF(B422="Лікар-педіатр","х",IF(B422="Лікар-терапевт"," ",0)))</f>
        <v>0</v>
      </c>
      <c r="AE424" s="174">
        <f>IF(B422="Лікар загальної практики - сімейний лікар"," ",IF(B422="Лікар-педіатр","х",IF(B422="Лікар-терапевт"," ",0)))</f>
        <v>0</v>
      </c>
      <c r="AF424" s="174">
        <f>IF(B422="Лікар загальної практики - сімейний лікар"," ",IF(B422="Лікар-педіатр","х",IF(B422="Лікар-терапевт"," ",0)))</f>
        <v>0</v>
      </c>
      <c r="AG424" s="175">
        <f>SUM(AB424:AF424)</f>
        <v>0</v>
      </c>
      <c r="AH424" s="773"/>
      <c r="AI424" s="176"/>
      <c r="AJ424" s="764"/>
      <c r="AK424" s="767"/>
      <c r="AL424" s="767"/>
      <c r="AM424" s="754"/>
      <c r="AN424" s="793"/>
      <c r="AO424" s="793"/>
      <c r="AP424" s="793"/>
      <c r="AQ424" s="793"/>
      <c r="AR424" s="796"/>
    </row>
    <row r="425" spans="1:44" s="67" customFormat="1" ht="31.9" customHeight="1" thickBot="1" x14ac:dyDescent="0.3">
      <c r="A425" s="172"/>
      <c r="B425" s="781"/>
      <c r="C425" s="784"/>
      <c r="D425" s="787"/>
      <c r="E425" s="790"/>
      <c r="F425" s="177" t="s">
        <v>160</v>
      </c>
      <c r="G425" s="178">
        <f>IFERROR(IF(B422="Лікар-педіатр",G424/L424,IF(B422="Лікар-терапевт","х",IF(B422="Лікар загальної практики - сімейний лікар",G424/L424,0))),0)</f>
        <v>0</v>
      </c>
      <c r="H425" s="178">
        <f>IFERROR(IF(B422="Лікар-педіатр",H424/L424,IF(B422="Лікар-терапевт","х",IF(B422="Лікар загальної практики - сімейний лікар",H424/L424,0))),0)</f>
        <v>0</v>
      </c>
      <c r="I425" s="178">
        <f>IFERROR(IF(B422="Лікар-педіатр","x",IF(B422="Лікар-терапевт",I424/L424,IF(B422="Лікар загальної практики - сімейний лікар",I424/L424,0))),0)</f>
        <v>0</v>
      </c>
      <c r="J425" s="178">
        <f>IFERROR(IF(B422="Лікар-педіатр","x",IF(B422="Лікар-терапевт",J424/L424,IF(B422="Лікар загальної практики - сімейний лікар",J424/L424,0))),0)</f>
        <v>0</v>
      </c>
      <c r="K425" s="178">
        <f>IFERROR(IF(B422="Лікар-педіатр","x",IF(B422="Лікар-терапевт",K424/L424,IF(B422="Лікар загальної практики - сімейний лікар",K424/L424,0))),0)</f>
        <v>0</v>
      </c>
      <c r="L425" s="178">
        <f>SUM(G425:K425)</f>
        <v>0</v>
      </c>
      <c r="M425" s="770"/>
      <c r="N425" s="178">
        <f>IFERROR(IF(B422="Лікар-педіатр",N424/S424,IF(B422="Лікар-терапевт","х",IF(B422="Лікар загальної практики - сімейний лікар",N424/S424,0))),0)</f>
        <v>0</v>
      </c>
      <c r="O425" s="178">
        <f>IFERROR(IF(B422="Лікар-педіатр",O424/S424,IF(B422="Лікар-терапевт","х",IF(B422="Лікар загальної практики - сімейний лікар",O424/S424,0))),0)</f>
        <v>0</v>
      </c>
      <c r="P425" s="178">
        <f>IFERROR(IF(B422="Лікар-педіатр","x",IF(B422="Лікар-терапевт",P424/S424,IF(B422="Лікар загальної практики - сімейний лікар",P424/S424,0))),0)</f>
        <v>0</v>
      </c>
      <c r="Q425" s="178">
        <f>IFERROR(IF(B422="Лікар-педіатр","x",IF(B422="Лікар-терапевт",Q424/S424,IF(B422="Лікар загальної практики - сімейний лікар",Q424/S424,0))),0)</f>
        <v>0</v>
      </c>
      <c r="R425" s="178">
        <f>IFERROR(IF(B422="Лікар-педіатр","x",IF(B422="Лікар-терапевт",R424/S424,IF(B422="Лікар загальної практики - сімейний лікар",R424/S424,0))),0)</f>
        <v>0</v>
      </c>
      <c r="S425" s="178">
        <f>SUM(N425:R425)</f>
        <v>0</v>
      </c>
      <c r="T425" s="770"/>
      <c r="U425" s="178">
        <f>IFERROR(IF(B422="Лікар-педіатр",U424/Z424,IF(B422="Лікар-терапевт","х",IF(B422="Лікар загальної практики - сімейний лікар",U424/Z424,0))),0)</f>
        <v>0</v>
      </c>
      <c r="V425" s="178">
        <f>IFERROR(IF(B422="Лікар-педіатр",V424/Z424,IF(B422="Лікар-терапевт","х",IF(B422="Лікар загальної практики - сімейний лікар",V424/Z424,0))),0)</f>
        <v>0</v>
      </c>
      <c r="W425" s="178">
        <f>IFERROR(IF(B422="Лікар-педіатр","x",IF(B422="Лікар-терапевт",W424/Z424,IF(B422="Лікар загальної практики - сімейний лікар",W424/Z424,0))),0)</f>
        <v>0</v>
      </c>
      <c r="X425" s="178">
        <f>IFERROR(IF(B422="Лікар-педіатр","x",IF(B422="Лікар-терапевт",X424/Z424,IF(B422="Лікар загальної практики - сімейний лікар",X424/Z424,0))),0)</f>
        <v>0</v>
      </c>
      <c r="Y425" s="178">
        <f>IFERROR(IF(B422="Лікар-педіатр","x",IF(B422="Лікар-терапевт",Y424/Z424,IF(B422="Лікар загальної практики - сімейний лікар",Y424/Z424,0))),0)</f>
        <v>0</v>
      </c>
      <c r="Z425" s="178">
        <f>SUM(U425:Y425)</f>
        <v>0</v>
      </c>
      <c r="AA425" s="770"/>
      <c r="AB425" s="178">
        <f>IFERROR(IF(B422="Лікар-педіатр",AB424/AG424,IF(B422="Лікар-терапевт","х",IF(B422="Лікар загальної практики - сімейний лікар",AB424/AG424,0))),0)</f>
        <v>0</v>
      </c>
      <c r="AC425" s="178">
        <f>IFERROR(IF(B422="Лікар-педіатр",AC424/AG424,IF(B422="Лікар-терапевт","х",IF(B422="Лікар загальної практики - сімейний лікар",AC424/AG424,0))),0)</f>
        <v>0</v>
      </c>
      <c r="AD425" s="178">
        <f>IFERROR(IF(B422="Лікар-педіатр","x",IF(B422="Лікар-терапевт",AD424/AG424,IF(B422="Лікар загальної практики - сімейний лікар",AD424/AG424,0))),0)</f>
        <v>0</v>
      </c>
      <c r="AE425" s="178">
        <f>IFERROR(IF(B422="Лікар-педіатр","x",IF(B422="Лікар-терапевт",AE424/AG424,IF(B422="Лікар загальної практики - сімейний лікар",AE424/AG424,0))),0)</f>
        <v>0</v>
      </c>
      <c r="AF425" s="178">
        <f>IFERROR(IF(B422="Лікар-педіатр","x",IF(B422="Лікар-терапевт",AF424/AG424,IF(B422="Лікар загальної практики - сімейний лікар",AF424/AG424,0))),0)</f>
        <v>0</v>
      </c>
      <c r="AG425" s="178">
        <f>SUM(AB425:AF425)</f>
        <v>0</v>
      </c>
      <c r="AH425" s="773"/>
      <c r="AI425" s="176"/>
      <c r="AJ425" s="764"/>
      <c r="AK425" s="767"/>
      <c r="AL425" s="767"/>
      <c r="AM425" s="754"/>
      <c r="AN425" s="793"/>
      <c r="AO425" s="793"/>
      <c r="AP425" s="793"/>
      <c r="AQ425" s="793"/>
      <c r="AR425" s="796"/>
    </row>
    <row r="426" spans="1:44" s="67" customFormat="1" ht="31.9" customHeight="1" thickBot="1" x14ac:dyDescent="0.3">
      <c r="A426" s="172"/>
      <c r="B426" s="781"/>
      <c r="C426" s="784"/>
      <c r="D426" s="787"/>
      <c r="E426" s="790"/>
      <c r="F426" s="179" t="s">
        <v>434</v>
      </c>
      <c r="G426" s="180">
        <f>IF(B422="Лікар загальної практики - сімейний лікар",AVERAGE(G422:G424),IF(B422="Лікар-педіатр",AVERAGE(G422:G424),IF(B422="Лікар-терапевт","х",0)))</f>
        <v>0</v>
      </c>
      <c r="H426" s="180">
        <f>IF(B422="Лікар загальної практики - сімейний лікар",AVERAGE(H422:H424),IF(B422="Лікар-педіатр",AVERAGE(H422:H424),IF(B422="Лікар-терапевт","х",0)))</f>
        <v>0</v>
      </c>
      <c r="I426" s="180">
        <f>IF(B422="Лікар загальної практики - сімейний лікар",AVERAGE(I422:I424),IF(B422="Лікар-педіатр","x",IF(B422="Лікар-терапевт",AVERAGE(I422:I424),0)))</f>
        <v>0</v>
      </c>
      <c r="J426" s="180">
        <f>IF(B422="Лікар загальної практики - сімейний лікар",AVERAGE(J422:J424),IF(B422="Лікар-педіатр","x",IF(B422="Лікар-терапевт",AVERAGE(J422:J424),0)))</f>
        <v>0</v>
      </c>
      <c r="K426" s="180">
        <f>IF(B422="Лікар загальної практики - сімейний лікар",AVERAGE(K422:K424),IF(B422="Лікар-педіатр","x",IF(B422="Лікар-терапевт",AVERAGE(K422:K424),0)))</f>
        <v>0</v>
      </c>
      <c r="L426" s="181">
        <f>SUM(G426:K426)</f>
        <v>0</v>
      </c>
      <c r="M426" s="770"/>
      <c r="N426" s="543">
        <f>IF(B422="Лікар загальної практики - сімейний лікар",AVERAGE(N422:N424),IF(B422="Лікар-педіатр",AVERAGE(N422:N424),IF(B422="Лікар-терапевт","х",0)))</f>
        <v>0</v>
      </c>
      <c r="O426" s="180">
        <f>IF(B422="Лікар загальної практики - сімейний лікар",AVERAGE(O422:O424),IF(B422="Лікар-педіатр",AVERAGE(O422:O424),IF(B422="Лікар-терапевт","х",0)))</f>
        <v>0</v>
      </c>
      <c r="P426" s="180">
        <f>IF(B422="Лікар загальної практики - сімейний лікар",AVERAGE(P422:P424),IF(B422="Лікар-педіатр","x",IF(B422="Лікар-терапевт",AVERAGE(P422:P424),0)))</f>
        <v>0</v>
      </c>
      <c r="Q426" s="180">
        <f>IF(B422="Лікар загальної практики - сімейний лікар",AVERAGE(Q422:Q424),IF(B422="Лікар-педіатр","x",IF(B422="Лікар-терапевт",AVERAGE(Q422:Q424),0)))</f>
        <v>0</v>
      </c>
      <c r="R426" s="180">
        <f>IF(B422="Лікар загальної практики - сімейний лікар",AVERAGE(R422:R424),IF(B422="Лікар-педіатр","x",IF(B422="Лікар-терапевт",AVERAGE(R422:R424),0)))</f>
        <v>0</v>
      </c>
      <c r="S426" s="181">
        <f>SUM(N426:R426)</f>
        <v>0</v>
      </c>
      <c r="T426" s="770"/>
      <c r="U426" s="543">
        <f>IF(B422="Лікар загальної практики - сімейний лікар",AVERAGE(U422:U424),IF(B422="Лікар-педіатр",AVERAGE(U422:U424),IF(B422="Лікар-терапевт","х",0)))</f>
        <v>0</v>
      </c>
      <c r="V426" s="180">
        <f>IF(B422="Лікар загальної практики - сімейний лікар",AVERAGE(V422:V424),IF(B422="Лікар-педіатр",AVERAGE(V422:V424),IF(B422="Лікар-терапевт","х",0)))</f>
        <v>0</v>
      </c>
      <c r="W426" s="180">
        <f>IF(B422="Лікар загальної практики - сімейний лікар",AVERAGE(W422:W424),IF(B422="Лікар-педіатр","x",IF(B422="Лікар-терапевт",AVERAGE(W422:W424),0)))</f>
        <v>0</v>
      </c>
      <c r="X426" s="180">
        <f>IF(B422="Лікар загальної практики - сімейний лікар",AVERAGE(X422:X424),IF(B422="Лікар-педіатр","x",IF(B422="Лікар-терапевт",AVERAGE(X422:X424),0)))</f>
        <v>0</v>
      </c>
      <c r="Y426" s="180">
        <f>IF(B422="Лікар загальної практики - сімейний лікар",AVERAGE(Y422:Y424),IF(B422="Лікар-педіатр","x",IF(B422="Лікар-терапевт",AVERAGE(Y422:Y424),0)))</f>
        <v>0</v>
      </c>
      <c r="Z426" s="181">
        <f>SUM(U426:Y426)</f>
        <v>0</v>
      </c>
      <c r="AA426" s="770"/>
      <c r="AB426" s="543">
        <f>IF(B422="Лікар загальної практики - сімейний лікар",AVERAGE(AB422:AB424),IF(B422="Лікар-педіатр",AVERAGE(AB422:AB424),IF(B422="Лікар-терапевт","х",0)))</f>
        <v>0</v>
      </c>
      <c r="AC426" s="180">
        <f>IF(B422="Лікар загальної практики - сімейний лікар",AVERAGE(AC422:AC424),IF(B422="Лікар-педіатр",AVERAGE(AC422:AC424),IF(B422="Лікар-терапевт","х",0)))</f>
        <v>0</v>
      </c>
      <c r="AD426" s="180">
        <f>IF(B422="Лікар загальної практики - сімейний лікар",AVERAGE(AD422:AD424),IF(B422="Лікар-педіатр","x",IF(B422="Лікар-терапевт",AVERAGE(AD422:AD424),0)))</f>
        <v>0</v>
      </c>
      <c r="AE426" s="180">
        <f>IF(B422="Лікар загальної практики - сімейний лікар",AVERAGE(AE422:AE424),IF(B422="Лікар-педіатр","x",IF(B422="Лікар-терапевт",AVERAGE(AE422:AE424),0)))</f>
        <v>0</v>
      </c>
      <c r="AF426" s="180">
        <f>IF(B422="Лікар загальної практики - сімейний лікар",AVERAGE(AF422:AF424),IF(B422="Лікар-педіатр","x",IF(B422="Лікар-терапевт",AVERAGE(AF422:AF424),0)))</f>
        <v>0</v>
      </c>
      <c r="AG426" s="181">
        <f>SUM(AB426:AF426)</f>
        <v>0</v>
      </c>
      <c r="AH426" s="773"/>
      <c r="AI426" s="176"/>
      <c r="AJ426" s="764"/>
      <c r="AK426" s="767"/>
      <c r="AL426" s="767"/>
      <c r="AM426" s="755"/>
      <c r="AN426" s="794"/>
      <c r="AO426" s="794"/>
      <c r="AP426" s="794"/>
      <c r="AQ426" s="794"/>
      <c r="AR426" s="797"/>
    </row>
    <row r="427" spans="1:44" s="210" customFormat="1" ht="23.45" customHeight="1" x14ac:dyDescent="0.25">
      <c r="A427" s="172"/>
      <c r="B427" s="781"/>
      <c r="C427" s="784"/>
      <c r="D427" s="787"/>
      <c r="E427" s="790"/>
      <c r="F427" s="182" t="str">
        <f>IF(B422="Лікар-педіатр",Законод!$C$18,IF(B422="Лікар загальної практики - сімейний лікар",Законод!$C$22,IF(B422="Лікар-терапевт",Законод!$C$26,"х")))</f>
        <v>х</v>
      </c>
      <c r="G427" s="183">
        <f>IF(B422="Лікар загальної практики - сімейний лікар",IF(L426&lt;=Законод!$C$23,G426,Законод!$C$23*'01_Доходи'!G425),IF(B422="Лікар-педіатр",IF(L426&lt;=Законод!$C$19,G426,Законод!$C$19*'01_Доходи'!G425),IF(B422="Лікар-терапевт","x",0)))</f>
        <v>0</v>
      </c>
      <c r="H427" s="183">
        <f>IF(B422="Лікар загальної практики - сімейний лікар",IF(L426&lt;=Законод!$C$23,H426,Законод!$C$23*'01_Доходи'!H425),IF(B422="Лікар-педіатр",IF(L426&lt;=Законод!$C$19,H426,Законод!$C$19*'01_Доходи'!H425),IF(B422="Лікар-терапевт","x",0)))</f>
        <v>0</v>
      </c>
      <c r="I427" s="183">
        <f>IF(B422="Лікар загальної практики - сімейний лікар",IF(L426&lt;=Законод!$C$23,I426,Законод!$C$23*'01_Доходи'!I425),IF(B422="Лікар-педіатр",IF(L426&lt;=Законод!$C$27,I426,Законод!$C$27*'01_Доходи'!I425),IF(B422="Лікар-терапевт","x",0)))</f>
        <v>0</v>
      </c>
      <c r="J427" s="183">
        <f>IF(B422="Лікар загальної практики - сімейний лікар",IF(L426&lt;=Законод!$C$23,J426,Законод!$C$23*'01_Доходи'!J425),IF(B422="Лікар-педіатр",IF(L426&lt;=Законод!$C$27,J426,Законод!$C$27*'01_Доходи'!J425),IF(B422="Лікар-терапевт","x",0)))</f>
        <v>0</v>
      </c>
      <c r="K427" s="183">
        <f>IF(B422="Лікар загальної практики - сімейний лікар",IF(L426&lt;=Законод!$C$23,K426,Законод!$C$23*'01_Доходи'!K425),IF(B422="Лікар-педіатр",IF(L426&lt;=Законод!$C$27,K426,Законод!$C$27*'01_Доходи'!K425),IF(B422="Лікар-терапевт","x",0)))</f>
        <v>0</v>
      </c>
      <c r="L427" s="184">
        <f>SUM(G427:K427)</f>
        <v>0</v>
      </c>
      <c r="M427" s="770"/>
      <c r="N427" s="183">
        <f>IF(B422="Лікар загальної практики - сімейний лікар",IF(L426&lt;=Законод!$C$23,N426,Законод!$C$23*'01_Доходи'!N425),IF(B422="Лікар-педіатр",IF(L426&lt;=Законод!$C$19,N426,Законод!$C$19*'01_Доходи'!N425),IF(B422="Лікар-терапевт","x",0)))</f>
        <v>0</v>
      </c>
      <c r="O427" s="183">
        <f>IF(B422="Лікар загальної практики - сімейний лікар",IF(L426&lt;=Законод!$C$23,O426,Законод!$C$23*'01_Доходи'!O425),IF(B422="Лікар-педіатр",IF(L426&lt;=Законод!$C$19,O426,Законод!$C$19*'01_Доходи'!O425),IF(B422="Лікар-терапевт","x",0)))</f>
        <v>0</v>
      </c>
      <c r="P427" s="183">
        <f>IF(B422="Лікар загальної практики - сімейний лікар",IF(L426&lt;=Законод!$C$23,P426,Законод!$C$23*'01_Доходи'!P425),IF(B422="Лікар-педіатр",IF(L426&lt;=Законод!$C$27,P426,Законод!$C$27*'01_Доходи'!P425),IF(B422="Лікар-терапевт","x",0)))</f>
        <v>0</v>
      </c>
      <c r="Q427" s="183">
        <f>IF(B422="Лікар загальної практики - сімейний лікар",IF(L426&lt;=Законод!$C$23,Q426,Законод!$C$23*'01_Доходи'!Q425),IF(B422="Лікар-педіатр",IF(L426&lt;=Законод!$C$27,Q426,Законод!$C$27*'01_Доходи'!Q425),IF(B422="Лікар-терапевт","x",0)))</f>
        <v>0</v>
      </c>
      <c r="R427" s="183">
        <f>IF(B422="Лікар загальної практики - сімейний лікар",IF(L426&lt;=Законод!$C$23,R426,Законод!$C$23*'01_Доходи'!R425),IF(B422="Лікар-педіатр",IF(L426&lt;=Законод!$C$27,R426,Законод!$C$27*'01_Доходи'!R425),IF(B422="Лікар-терапевт","x",0)))</f>
        <v>0</v>
      </c>
      <c r="S427" s="184">
        <f>SUM(N427:R427)</f>
        <v>0</v>
      </c>
      <c r="T427" s="770"/>
      <c r="U427" s="183">
        <f>IF(B422="Лікар загальної практики - сімейний лікар",IF(L426&lt;=Законод!$C$23,U426,Законод!$C$23*'01_Доходи'!U425),IF(B422="Лікар-педіатр",IF(L426&lt;=Законод!$C$19,U426,Законод!$C$19*'01_Доходи'!U425),IF(B422="Лікар-терапевт","x",0)))</f>
        <v>0</v>
      </c>
      <c r="V427" s="183">
        <f>IF(B422="Лікар загальної практики - сімейний лікар",IF(L426&lt;=Законод!$C$23,V426,Законод!$C$23*'01_Доходи'!V425),IF(B422="Лікар-педіатр",IF(L426&lt;=Законод!$C$19,V426,Законод!$C$19*'01_Доходи'!V425),IF(B422="Лікар-терапевт","x",0)))</f>
        <v>0</v>
      </c>
      <c r="W427" s="183">
        <f>IF(B422="Лікар загальної практики - сімейний лікар",IF(L426&lt;=Законод!$C$23,W426,Законод!$C$23*'01_Доходи'!W425),IF(B422="Лікар-педіатр",IF(L426&lt;=Законод!$C$27,W426,Законод!$C$27*'01_Доходи'!W425),IF(B422="Лікар-терапевт","x",0)))</f>
        <v>0</v>
      </c>
      <c r="X427" s="183">
        <f>IF(B422="Лікар загальної практики - сімейний лікар",IF(L426&lt;=Законод!$C$23,X426,Законод!$C$23*'01_Доходи'!X425),IF(B422="Лікар-педіатр",IF(L426&lt;=Законод!$C$27,X426,Законод!$C$27*'01_Доходи'!X425),IF(B422="Лікар-терапевт","x",0)))</f>
        <v>0</v>
      </c>
      <c r="Y427" s="183">
        <f>IF(B422="Лікар загальної практики - сімейний лікар",IF(L426&lt;=Законод!$C$23,Y426,Законод!$C$23*'01_Доходи'!H425),IF(Y422="Лікар-педіатр",IF(L426&lt;=Законод!$C$27,Y426,Законод!$C$27*'01_Доходи'!Y425),IF(B422="Лікар-терапевт","x",0)))</f>
        <v>0</v>
      </c>
      <c r="Z427" s="184">
        <f>SUM(U427:Y427)</f>
        <v>0</v>
      </c>
      <c r="AA427" s="770"/>
      <c r="AB427" s="183">
        <f>IF(B422="Лікар загальної практики - сімейний лікар",IF(L426&lt;=Законод!$C$23,AB426,Законод!$C$23*'01_Доходи'!AB425),IF(B422="Лікар-педіатр",IF(L426&lt;=Законод!$C$19,AB426,Законод!$C$19*'01_Доходи'!AB425),IF(B422="Лікар-терапевт","x",0)))</f>
        <v>0</v>
      </c>
      <c r="AC427" s="183">
        <f>IF(B422="Лікар загальної практики - сімейний лікар",IF(L426&lt;=Законод!$C$23,AC426,Законод!$C$23*'01_Доходи'!AC425),IF(B422="Лікар-педіатр",IF(L426&lt;=Законод!$C$19,AC426,Законод!$C$19*'01_Доходи'!AC425),IF(B422="Лікар-терапевт","x",0)))</f>
        <v>0</v>
      </c>
      <c r="AD427" s="183">
        <f>IF(B422="Лікар загальної практики - сімейний лікар",IF(L426&lt;=Законод!$C$23,AD426,Законод!$C$23*'01_Доходи'!AD425),IF(B422="Лікар-педіатр",IF(L426&lt;=Законод!$C$27,AD426,Законод!$C$27*'01_Доходи'!AD425),IF(B422="Лікар-терапевт","x",0)))</f>
        <v>0</v>
      </c>
      <c r="AE427" s="183">
        <f>IF(B422="Лікар загальної практики - сімейний лікар",IF(L426&lt;=Законод!$C$23,AE426,Законод!$C$23*'01_Доходи'!AE425),IF(B422="Лікар-педіатр",IF(L426&lt;=Законод!$C$27,AE426,Законод!$C$27*'01_Доходи'!AE425),IF(B422="Лікар-терапевт","x",0)))</f>
        <v>0</v>
      </c>
      <c r="AF427" s="183">
        <f>IF(B422="Лікар загальної практики - сімейний лікар",IF(L426&lt;=Законод!$C$23,AF426,Законод!$C$23*'01_Доходи'!AF425),IF(B422="Лікар-педіатр",IF(L426&lt;=Законод!$C$27,AF426,Законод!$C$27*'01_Доходи'!AF425),IF(B422="Лікар-терапевт","x",0)))</f>
        <v>0</v>
      </c>
      <c r="AG427" s="184">
        <f>SUM(AB427:AF427)</f>
        <v>0</v>
      </c>
      <c r="AH427" s="773"/>
      <c r="AI427" s="176"/>
      <c r="AJ427" s="764"/>
      <c r="AK427" s="767"/>
      <c r="AL427" s="767"/>
      <c r="AM427" s="268" t="s">
        <v>175</v>
      </c>
      <c r="AN427" s="544">
        <f>IF(B422="Лікар загальної практики - сімейний лікар",G427*Законод!$J$10+'01_Доходи'!H427*Законод!$K$10+'01_Доходи'!I427*Законод!$L$10+'01_Доходи'!J427*Законод!$M$10+'01_Доходи'!K427*Законод!$N$10,IF(B422="Лікар-педіатр",G427*Законод!$J$10+'01_Доходи'!H427*Законод!$K$10,IF(B422="Лікар-терапевт",'01_Доходи'!I427*Законод!$L$10+'01_Доходи'!J427*Законод!$M$10+'01_Доходи'!K427*Законод!$N$10,0)))</f>
        <v>0</v>
      </c>
      <c r="AO427" s="544">
        <f>IF(B422="Лікар загальної практики - сімейний лікар",N427*Законод!$J$11+'01_Доходи'!O427*Законод!$K$11+'01_Доходи'!P427*Законод!$L$11+'01_Доходи'!Q427*Законод!$M$11+'01_Доходи'!R427*Законод!$N$11,IF(B422="Лікар-педіатр",N427*Законод!$J$11+'01_Доходи'!O427*Законод!$K$11,IF(B422="Лікар-терапевт",'01_Доходи'!P427*Законод!$L$11+'01_Доходи'!Q427*Законод!$M$11+'01_Доходи'!R427*Законод!$N$11,0)))</f>
        <v>0</v>
      </c>
      <c r="AP427" s="544">
        <f>IF(B422="Лікар загальної практики - сімейний лікар",U427*Законод!$J$12+'01_Доходи'!V427*Законод!$K$12+'01_Доходи'!W427*Законод!$L$12+'01_Доходи'!X427*Законод!$M$12+'01_Доходи'!Y427*Законод!$N$12,IF(B422="Лікар-педіатр",U427*Законод!$J$12+'01_Доходи'!V427*Законод!$K$12,IF(B422="Лікар-терапевт",'01_Доходи'!W427*Законод!$L$12+'01_Доходи'!X427*Законод!$M$12+'01_Доходи'!Y427*Законод!$N$12,0)))</f>
        <v>0</v>
      </c>
      <c r="AQ427" s="544">
        <f>IF(B422="Лікар загальної практики - сімейний лікар",AB427*Законод!$J$13+'01_Доходи'!AC427*Законод!$K$13+'01_Доходи'!AD427*Законод!$L$13+'01_Доходи'!AE427*Законод!$M$13+'01_Доходи'!AF427*Законод!$N$13,IF(B422="Лікар-педіатр",AB427*Законод!$J$13+'01_Доходи'!AC427*Законод!$K$13,IF(B422="Лікар-терапевт",'01_Доходи'!AD427*Законод!$L$13+'01_Доходи'!AE427*Законод!$M$13+'01_Доходи'!AF427*Законод!$N$13,0)))</f>
        <v>0</v>
      </c>
      <c r="AR427" s="185">
        <f>SUM(AN427:AQ427)</f>
        <v>0</v>
      </c>
    </row>
    <row r="428" spans="1:44" s="166" customFormat="1" ht="24.6" customHeight="1" x14ac:dyDescent="0.3">
      <c r="A428" s="172"/>
      <c r="B428" s="781"/>
      <c r="C428" s="784"/>
      <c r="D428" s="787"/>
      <c r="E428" s="790"/>
      <c r="F428" s="186" t="str">
        <f>IF(B422="Лікар-педіатр",Законод!$E$18,IF(B422="Лікар загальної практики - сімейний лікар",Законод!$E$22,IF(B422="Лікар-терапевт",Законод!$E$26,"х")))</f>
        <v>х</v>
      </c>
      <c r="G428" s="750" t="s">
        <v>157</v>
      </c>
      <c r="H428" s="751"/>
      <c r="I428" s="751"/>
      <c r="J428" s="751"/>
      <c r="K428" s="752"/>
      <c r="L428" s="171">
        <f>IF(B422="Лікар загальної практики - сімейний лікар",IF(L426&lt;Законод!$C$23,0,(IF(AND(L426&gt;=Законод!$E$23,L426&lt;=Законод!$E$24),L426-Законод!$C$23,IF('01_Доходи'!L426&gt;=Законод!$F$23,Законод!$E$25,0)))),IF(B422="Лікар-педіатр",IF(L426&lt;Законод!$C$19,0,(IF(AND(L426&gt;=Законод!$E$19,L426&lt;=Законод!$E$20),L426-Законод!$C$19,IF('01_Доходи'!L426&gt;=Законод!$F$19,Законод!$E$21,0)))),IF(B422="Лікар-терапевт",IF(L426&lt;Законод!$C$27,0,(IF(AND(L426&gt;=Законод!$E$27,L426&lt;=Законод!$E$28),L426-Законод!$C$27,IF('01_Доходи'!L426&gt;=Законод!$F$27,Законод!$E$29,0)))),0)))</f>
        <v>0</v>
      </c>
      <c r="M428" s="770"/>
      <c r="N428" s="750" t="s">
        <v>157</v>
      </c>
      <c r="O428" s="751"/>
      <c r="P428" s="751"/>
      <c r="Q428" s="751"/>
      <c r="R428" s="752"/>
      <c r="S428" s="171">
        <f>IF(B422="Лікар загальної практики - сімейний лікар",IF(S426&lt;Законод!$C$23,0,(IF(AND(S426&gt;=Законод!$E$23,S426&lt;=Законод!$E$24),S426-Законод!$C$23,IF('01_Доходи'!S426&gt;=Законод!$F$23,Законод!$E$25,0)))),IF(B422="Лікар-педіатр",IF(S426&lt;Законод!$C$19,0,(IF(AND(S426&gt;=Законод!$E$19,S426&lt;=Законод!$E$20),S426-Законод!$C$19,IF('01_Доходи'!S426&gt;=Законод!$F$19,Законод!$E$21,0)))),IF(B422="Лікар-терапевт",IF(S426&lt;Законод!$C$27,0,(IF(AND(S426&gt;=Законод!$E$27,S426&lt;=Законод!$E$28),S426-Законод!$C$27,IF('01_Доходи'!S426&gt;=Законод!$F$27,Законод!$E$29,0)))),0)))</f>
        <v>0</v>
      </c>
      <c r="T428" s="770"/>
      <c r="U428" s="750" t="s">
        <v>157</v>
      </c>
      <c r="V428" s="751"/>
      <c r="W428" s="751"/>
      <c r="X428" s="751"/>
      <c r="Y428" s="752"/>
      <c r="Z428" s="171">
        <f>IF(B422="Лікар загальної практики - сімейний лікар",IF(Z426&lt;Законод!$C$23,0,(IF(AND(Z426&gt;=Законод!$E$23,Z426&lt;=Законод!$E$24),Z426-Законод!$C$23,IF('01_Доходи'!Z426&gt;=Законод!$F$23,Законод!$E$25,0)))),IF(B422="Лікар-педіатр",IF(Z426&lt;Законод!$C$19,0,(IF(AND(Z426&gt;=Законод!$E$19,Z426&lt;=Законод!$E$20),Z426-Законод!$C$19,IF('01_Доходи'!Z426&gt;=Законод!$F$19,Законод!$E$21,0)))),IF(B422="Лікар-терапевт",IF(Z426&lt;Законод!$C$27,0,(IF(AND(Z426&gt;=Законод!$E$27,Z426&lt;=Законод!$E$28),Z426-Законод!$C$27,IF('01_Доходи'!Z426&gt;=Законод!$F$27,Законод!$E$29,0)))),0)))</f>
        <v>0</v>
      </c>
      <c r="AA428" s="770"/>
      <c r="AB428" s="750" t="s">
        <v>157</v>
      </c>
      <c r="AC428" s="751"/>
      <c r="AD428" s="751"/>
      <c r="AE428" s="751"/>
      <c r="AF428" s="752"/>
      <c r="AG428" s="171">
        <f>IF(B422="Лікар загальної практики - сімейний лікар",IF(S426&lt;Законод!$C$23,0,(IF(AND(AG426&gt;=Законод!$E$23,AG426&lt;=Законод!$E$24),AG426-Законод!$C$23,IF('01_Доходи'!AG426&gt;=Законод!$F$23,Законод!$E$25,0)))),IF(B422="Лікар-педіатр",IF(AG426&lt;Законод!$C$19,0,(IF(AND(AG426&gt;=Законод!$E$19,AG426&lt;=Законод!$E$20),AG426-Законод!$C$19,IF('01_Доходи'!AG426&gt;=Законод!$F$19,Законод!$E$21,0)))),IF(B422="Лікар-терапевт",IF(AG426&lt;Законод!$C$27,0,(IF(AND(AG426&gt;=Законод!$E$27,AG426&lt;=Законод!$E$28),AG426-Законод!$C$27,IF('01_Доходи'!AG426&gt;=Законод!$F$27,Законод!$E$29,0)))),0)))</f>
        <v>0</v>
      </c>
      <c r="AH428" s="773"/>
      <c r="AI428" s="176"/>
      <c r="AJ428" s="764"/>
      <c r="AK428" s="767"/>
      <c r="AL428" s="767"/>
      <c r="AM428" s="798" t="s">
        <v>176</v>
      </c>
      <c r="AN428" s="544">
        <f>IF(B422="Лікар загальної практики - сімейний лікар",L428*Законод!$E$30,IF(B422="Лікар-педіатр",L428*Законод!$E$30,IF(B422="Лікар-терапевт",L428*Законод!$E$30,0)))</f>
        <v>0</v>
      </c>
      <c r="AO428" s="544">
        <f>IF(B422="Лікар загальної практики - сімейний лікар",S428*Законод!$E$47,IF(B422="Лікар-педіатр",S428*Законод!$E$47,IF(B422="Лікар-терапевт",S428*Законод!$E$47,0)))</f>
        <v>0</v>
      </c>
      <c r="AP428" s="544">
        <f>IF(B422="Лікар загальної практики - сімейний лікар",Z428*Законод!$E$64,IF(B422="Лікар-педіатр",Z428*Законод!$E$64,IF(B422="Лікар-терапевт",Z428*Законод!$E$64,0)))</f>
        <v>0</v>
      </c>
      <c r="AQ428" s="544">
        <f>IF(B422="Лікар загальної практики - сімейний лікар",AG428*Законод!$E$81,IF(B422="Лікар-педіатр",AG428*Законод!$E$81,IF(B422="Лікар-терапевт",AG428*Законод!$E$81,0)))</f>
        <v>0</v>
      </c>
      <c r="AR428" s="185">
        <f>SUM(AN428:AQ428)</f>
        <v>0</v>
      </c>
    </row>
    <row r="429" spans="1:44" s="67" customFormat="1" ht="28.15" customHeight="1" x14ac:dyDescent="0.25">
      <c r="A429" s="172"/>
      <c r="B429" s="781"/>
      <c r="C429" s="784"/>
      <c r="D429" s="787"/>
      <c r="E429" s="790"/>
      <c r="F429" s="186" t="str">
        <f>IF(B422="Лікар-педіатр",Законод!$F$18,IF(B422="Лікар загальної практики - сімейний лікар",Законод!$F$22,IF(B422="Лікар-терапевт",Законод!$F$26,"х")))</f>
        <v>х</v>
      </c>
      <c r="G429" s="750" t="s">
        <v>157</v>
      </c>
      <c r="H429" s="751"/>
      <c r="I429" s="751"/>
      <c r="J429" s="751"/>
      <c r="K429" s="752"/>
      <c r="L429" s="171">
        <f>IF(B422="Лікар загальної практики - сімейний лікар",IF(L426&lt;Законод!$C$23,0,(IF(AND(L426&gt;=Законод!$F$23,L426&lt;=Законод!$F$24),L426-Законод!$E$24,IF('01_Доходи'!L426&gt;=Законод!$G$23,Законод!$F$25,0)))),IF(B422="Лікар-педіатр",IF(L426&lt;Законод!$C$19,0,(IF(AND(L426&gt;=Законод!$F$19,L426&lt;=Законод!$F$20),L426-Законод!$E$20,IF('01_Доходи'!L426&gt;=Законод!$G$19,Законод!$F$21,0)))),IF(B422="Лікар-терапевт",IF(L426&lt;Законод!$C$27,0,(IF(AND(L426&gt;=Законод!$F$27,L426&lt;=Законод!$F$28),L426-Законод!$E$28,IF('01_Доходи'!L426&gt;=Законод!$G$27,Законод!$F$29,0)))),0)))</f>
        <v>0</v>
      </c>
      <c r="M429" s="770"/>
      <c r="N429" s="750" t="s">
        <v>157</v>
      </c>
      <c r="O429" s="751"/>
      <c r="P429" s="751"/>
      <c r="Q429" s="751"/>
      <c r="R429" s="752"/>
      <c r="S429" s="171">
        <f>IF(B422="Лікар загальної практики - сімейний лікар",IF(S426&lt;Законод!$C$23,0,(IF(AND(S426&gt;=Законод!$F$23,S426&lt;=Законод!$F$24),S426-Законод!$E$24,IF('01_Доходи'!S426&gt;=Законод!$G$23,Законод!$F$25,0)))),IF(B422="Лікар-педіатр",IF(S426&lt;Законод!$C$19,0,(IF(AND(S426&gt;=Законод!$F$19,S426&lt;=Законод!$F$20),S426-Законод!$E$20,IF('01_Доходи'!S426&gt;=Законод!$G$19,Законод!$F$21,0)))),IF(B422="Лікар-терапевт",IF(S426&lt;Законод!$C$27,0,(IF(AND(S426&gt;=Законод!$F$27,S426&lt;=Законод!$F$28),S426-Законод!$E$28,IF('01_Доходи'!S426&gt;=Законод!$G$27,Законод!$F$29,0)))),0)))</f>
        <v>0</v>
      </c>
      <c r="T429" s="770"/>
      <c r="U429" s="750" t="s">
        <v>157</v>
      </c>
      <c r="V429" s="751"/>
      <c r="W429" s="751"/>
      <c r="X429" s="751"/>
      <c r="Y429" s="752"/>
      <c r="Z429" s="171">
        <f>IF(B422="Лікар загальної практики - сімейний лікар",IF(Z426&lt;Законод!$C$23,0,(IF(AND(Z426&gt;=Законод!$F$23,Z426&lt;=Законод!$F$24),Z426-Законод!$E$24,IF('01_Доходи'!Z426&gt;=Законод!$G$23,Законод!$F$25,0)))),IF(B422="Лікар-педіатр",IF(Z426&lt;Законод!$C$19,0,(IF(AND(Z426&gt;=Законод!$F$19,Z426&lt;=Законод!$F$20),Z426-Законод!$E$20,IF('01_Доходи'!Z426&gt;=Законод!$G$19,Законод!$F$21,0)))),IF(B422="Лікар-терапевт",IF(Z426&lt;Законод!$C$27,0,(IF(AND(Z426&gt;=Законод!$F$27,Z426&lt;=Законод!$F$28),Z426-Законод!$E$28,IF('01_Доходи'!Z426&gt;=Законод!$G$27,Законод!$F$29,0)))),0)))</f>
        <v>0</v>
      </c>
      <c r="AA429" s="770"/>
      <c r="AB429" s="750" t="s">
        <v>157</v>
      </c>
      <c r="AC429" s="751"/>
      <c r="AD429" s="751"/>
      <c r="AE429" s="751"/>
      <c r="AF429" s="752"/>
      <c r="AG429" s="171">
        <f>IF(B422="Лікар загальної практики - сімейний лікар",IF(AG426&lt;Законод!$C$23,0,(IF(AND(AG426&gt;=Законод!$F$23,AG426&lt;=Законод!$F$24),AG426-Законод!$E$24,IF('01_Доходи'!AG426&gt;=Законод!$G$23,Законод!$F$25,0)))),IF(B422="Лікар-педіатр",IF(AG426&lt;Законод!$C$19,0,(IF(AND(AG426&gt;=Законод!$F$19,AG426&lt;=Законод!$F$20),AG426-Законод!$E$20,IF('01_Доходи'!AG426&gt;=Законод!$G$19,Законод!$F$21,0)))),IF(B422="Лікар-терапевт",IF(AG426&lt;Законод!$C$27,0,(IF(AND(AG426&gt;=Законод!$F$27,AG426&lt;=Законод!$F$28),AG426-Законод!$E$28,IF('01_Доходи'!AG426&gt;=Законод!$G$27,Законод!$F$29,0)))),0)))</f>
        <v>0</v>
      </c>
      <c r="AH429" s="773"/>
      <c r="AI429" s="176"/>
      <c r="AJ429" s="764"/>
      <c r="AK429" s="767"/>
      <c r="AL429" s="767"/>
      <c r="AM429" s="799"/>
      <c r="AN429" s="544">
        <f>IF(B422="Лікар загальної практики - сімейний лікар",L429*Законод!$F$30,IF(B422="Лікар-педіатр",L429*Законод!$F$30,IF(B422="Лікар-терапевт",L429*Законод!$F$30,0)))</f>
        <v>0</v>
      </c>
      <c r="AO429" s="544">
        <f>IF(B422="Лікар загальної практики - сімейний лікар",S429*Законод!$F$47,IF(B422="Лікар-педіатр",S429*Законод!$F$47,IF(B422="Лікар-терапевт",S429*Законод!$F$47,0)))</f>
        <v>0</v>
      </c>
      <c r="AP429" s="544">
        <f>IF(B422="Лікар загальної практики - сімейний лікар",Z429*Законод!$F$64,IF(B422="Лікар-педіатр",Z429*Законод!$F$64,IF(B422="Лікар-терапевт",Z429*Законод!$F$64,0)))</f>
        <v>0</v>
      </c>
      <c r="AQ429" s="544">
        <f>IF(B422="Лікар загальної практики - сімейний лікар",AG429*Законод!$F$81,IF(B422="Лікар-педіатр",AG429*Законод!$F$81,IF(B422="Лікар-терапевт",AG429*Законод!$F$81,0)))</f>
        <v>0</v>
      </c>
      <c r="AR429" s="185">
        <f>SUM(AN429:AQ429)</f>
        <v>0</v>
      </c>
    </row>
    <row r="430" spans="1:44" s="103" customFormat="1" ht="31.15" customHeight="1" x14ac:dyDescent="0.25">
      <c r="A430" s="172"/>
      <c r="B430" s="781"/>
      <c r="C430" s="784"/>
      <c r="D430" s="787"/>
      <c r="E430" s="790"/>
      <c r="F430" s="186" t="str">
        <f>IF(B422="Лікар-педіатр",Законод!$G$18,IF(B422="Лікар загальної практики - сімейний лікар",Законод!$G$22,IF(B422="Лікар-терапевт",Законод!$G$26,"х")))</f>
        <v>х</v>
      </c>
      <c r="G430" s="750" t="s">
        <v>157</v>
      </c>
      <c r="H430" s="751"/>
      <c r="I430" s="751"/>
      <c r="J430" s="751"/>
      <c r="K430" s="752"/>
      <c r="L430" s="171">
        <f>IF(B422="Лікар загальної практики - сімейний лікар",IF(L426&lt;Законод!$C$23,0,(IF(AND(L426&gt;=Законод!$G$23,L426&lt;=Законод!$G$24),L426-Законод!$F$24,IF('01_Доходи'!L426&gt;=Законод!$H$23,Законод!$G$25,0)))),IF(B422="Лікар-педіатр",IF(L426&lt;Законод!$C$19,0,(IF(AND(L426&gt;=Законод!$G$19,L426&lt;=Законод!$G$20),L426-Законод!$F$20,IF('01_Доходи'!L426&gt;=Законод!$H$19,Законод!$G$21,0)))),IF(B422="Лікар-терапевт",IF(L426&lt;Законод!$C$27,0,(IF(AND(L426&gt;=Законод!$G$27,L426&lt;=Законод!$G$28),L426-Законод!$F$28,IF('01_Доходи'!L426&gt;=Законод!$H$27,Законод!$G$29,0)))),0)))</f>
        <v>0</v>
      </c>
      <c r="M430" s="770"/>
      <c r="N430" s="750" t="s">
        <v>157</v>
      </c>
      <c r="O430" s="751"/>
      <c r="P430" s="751"/>
      <c r="Q430" s="751"/>
      <c r="R430" s="752"/>
      <c r="S430" s="171">
        <f>IF(B422="Лікар загальної практики - сімейний лікар",IF(S426&lt;Законод!$C$23,0,(IF(AND(S426&gt;=Законод!$G$23,S426&lt;=Законод!$G$24),S426-Законод!$F$24,IF('01_Доходи'!S426&gt;=Законод!$H$23,Законод!$G$25,0)))),IF(B422="Лікар-педіатр",IF(S426&lt;Законод!$C$19,0,(IF(AND(S426&gt;=Законод!$G$19,S426&lt;=Законод!$G$20),S426-Законод!$F$20,IF('01_Доходи'!S426&gt;=Законод!$H$19,Законод!$G$21,0)))),IF(B422="Лікар-терапевт",IF(S426&lt;Законод!$C$27,0,(IF(AND(S426&gt;=Законод!$G$27,S426&lt;=Законод!$G$28),S426-Законод!$F$28,IF('01_Доходи'!S426&gt;=Законод!$H$27,Законод!$G$29,0)))),0)))</f>
        <v>0</v>
      </c>
      <c r="T430" s="770"/>
      <c r="U430" s="750" t="s">
        <v>157</v>
      </c>
      <c r="V430" s="751"/>
      <c r="W430" s="751"/>
      <c r="X430" s="751"/>
      <c r="Y430" s="752"/>
      <c r="Z430" s="171">
        <f>IF(B422="Лікар загальної практики - сімейний лікар",IF(Z426&lt;Законод!$C$23,0,(IF(AND(Z426&gt;=Законод!$G$23,Z426&lt;=Законод!$G$24),Z426-Законод!$F$24,IF('01_Доходи'!Z426&gt;=Законод!$H$23,Законод!$G$25,0)))),IF(B422="Лікар-педіатр",IF(Z426&lt;Законод!$C$19,0,(IF(AND(Z426&gt;=Законод!$G$19,Z426&lt;=Законод!$G$20),Z426-Законод!$F$20,IF('01_Доходи'!Z426&gt;=Законод!$H$19,Законод!$G$21,0)))),IF(B422="Лікар-терапевт",IF(Z426&lt;Законод!$C$27,0,(IF(AND(Z426&gt;=Законод!$G$27,Z426&lt;=Законод!$G$28),Z426-Законод!$F$28,IF('01_Доходи'!Z426&gt;=Законод!$H$27,Законод!$G$29,0)))),0)))</f>
        <v>0</v>
      </c>
      <c r="AA430" s="770"/>
      <c r="AB430" s="750" t="s">
        <v>157</v>
      </c>
      <c r="AC430" s="751"/>
      <c r="AD430" s="751"/>
      <c r="AE430" s="751"/>
      <c r="AF430" s="752"/>
      <c r="AG430" s="171">
        <f>IF(B422="Лікар загальної практики - сімейний лікар",IF(AG426&lt;Законод!$C$23,0,(IF(AND(AG426&gt;=Законод!$G$23,AG426&lt;=Законод!$G$24),AG426-Законод!$F$24,IF('01_Доходи'!AG426&gt;=Законод!$H$23,Законод!$G$25,0)))),IF(B422="Лікар-педіатр",IF(AG426&lt;Законод!$C$19,0,(IF(AND(AG426&gt;=Законод!$G$19,AG426&lt;=Законод!$G$20),AG426-Законод!$F$20,IF('01_Доходи'!AG426&gt;=Законод!$H$19,Законод!$G$21,0)))),IF(B422="Лікар-терапевт",IF(AG426&lt;Законод!$C$27,0,(IF(AND(AG426&gt;=Законод!$G$27,AG426&lt;=Законод!$G$28),AG426-Законод!$F$28,IF('01_Доходи'!AG426&gt;=Законод!$H$27,Законод!$G$29,0)))),0)))</f>
        <v>0</v>
      </c>
      <c r="AH430" s="773"/>
      <c r="AI430" s="176"/>
      <c r="AJ430" s="764"/>
      <c r="AK430" s="767"/>
      <c r="AL430" s="767"/>
      <c r="AM430" s="799"/>
      <c r="AN430" s="544">
        <f>IF(B422="Лікар загальної практики - сімейний лікар",L430*Законод!$G$39,IF(B422="Лікар-педіатр",L430*Законод!$G$30,IF(B422="Лікар-терапевт",L430*Законод!$G$30,0)))</f>
        <v>0</v>
      </c>
      <c r="AO430" s="544">
        <f>IF(B422="Лікар загальної практики - сімейний лікар",S430*Законод!$G$47,IF(B422="Лікар-педіатр",S430*Законод!$G$47,IF(B422="Лікар-терапевт",S430*Законод!$G$47,0)))</f>
        <v>0</v>
      </c>
      <c r="AP430" s="544">
        <f>IF(B422="Лікар загальної практики - сімейний лікар",Z430*Законод!$G$64,IF(B422="Лікар-педіатр",Z430*Законод!$G$64,IF(B422="Лікар-терапевт",Z430*Законод!$G$64,0)))</f>
        <v>0</v>
      </c>
      <c r="AQ430" s="544">
        <f>IF(B422="Лікар загальної практики - сімейний лікар",AG430*Законод!$G$81,IF(B422="Лікар-педіатр",AG430*Законод!$G$81,IF(B422="Лікар-терапевт",AG430*Законод!$G$81,0)))</f>
        <v>0</v>
      </c>
      <c r="AR430" s="185">
        <f t="shared" ref="AR430" si="60">SUM(AN430:AQ430)</f>
        <v>0</v>
      </c>
    </row>
    <row r="431" spans="1:44" s="67" customFormat="1" ht="31.9" customHeight="1" x14ac:dyDescent="0.25">
      <c r="A431" s="172"/>
      <c r="B431" s="781"/>
      <c r="C431" s="784"/>
      <c r="D431" s="787"/>
      <c r="E431" s="790"/>
      <c r="F431" s="186" t="str">
        <f>IF(B422="Лікар-педіатр",Законод!$H$18,IF(B422="Лікар загальної практики - сімейний лікар",Законод!$H$22,IF(B422="Лікар-терапевт",Законод!$H$26,"х")))</f>
        <v>х</v>
      </c>
      <c r="G431" s="750" t="s">
        <v>157</v>
      </c>
      <c r="H431" s="751"/>
      <c r="I431" s="751"/>
      <c r="J431" s="751"/>
      <c r="K431" s="752"/>
      <c r="L431" s="171">
        <f>IF(B422="Лікар загальної практики - сімейний лікар",IF(L426&lt;Законод!$C$23,0,(IF(AND(L426&gt;=Законод!$H$23,L426&lt;=Законод!$H$24),L426-Законод!$G$24,IF('01_Доходи'!L426&gt;=Законод!$I$23,Законод!$H$25,0)))),IF(B422="Лікар-педіатр",IF(L426&lt;Законод!$C$19,0,(IF(AND(L426&gt;=Законод!$H$19,L426&lt;=Законод!$H$20),L426-Законод!$G$20,IF('01_Доходи'!L426&gt;=Законод!$I$19,Законод!$H$21,0)))),IF(B422="Лікар-терапевт",IF(L426&lt;Законод!$C$27,0,(IF(AND(L426&gt;=Законод!$H$27,L426&lt;=Законод!$H$28),L426-Законод!$G$28,IF(L426&gt;=Законод!$I$27,Законод!$H$29,0)))),0)))</f>
        <v>0</v>
      </c>
      <c r="M431" s="770"/>
      <c r="N431" s="750" t="s">
        <v>157</v>
      </c>
      <c r="O431" s="751"/>
      <c r="P431" s="751"/>
      <c r="Q431" s="751"/>
      <c r="R431" s="752"/>
      <c r="S431" s="171">
        <f>IF(B422="Лікар загальної практики - сімейний лікар",IF(S426&lt;Законод!$C$23,0,(IF(AND(S426&gt;=Законод!$H$23,S426&lt;=Законод!$H$24),S426-Законод!$G$24,IF('01_Доходи'!S426&gt;=Законод!$I$23,Законод!$H$25,0)))),IF(B422="Лікар-педіатр",IF(S426&lt;Законод!$C$19,0,(IF(AND(S426&gt;=Законод!$H$19,S426&lt;=Законод!$H$20),S426-Законод!$G$20,IF('01_Доходи'!S426&gt;=Законод!$I$19,Законод!$H$21,0)))),IF(B422="Лікар-терапевт",IF(S426&lt;Законод!$C$27,0,(IF(AND(S426&gt;=Законод!$H$27,S426&lt;=Законод!$H$28),S426-Законод!$G$28,IF(S426&gt;=Законод!$I$27,Законод!$H$29,0)))),0)))</f>
        <v>0</v>
      </c>
      <c r="T431" s="770"/>
      <c r="U431" s="750" t="s">
        <v>157</v>
      </c>
      <c r="V431" s="751"/>
      <c r="W431" s="751"/>
      <c r="X431" s="751"/>
      <c r="Y431" s="752"/>
      <c r="Z431" s="171">
        <f>IF(B422="Лікар загальної практики - сімейний лікар",IF(Z426&lt;Законод!$C$23,0,(IF(AND(Z426&gt;=Законод!$H$23,Z426&lt;=Законод!$H$24),Z426-Законод!$G$24,IF('01_Доходи'!Z426&gt;=Законод!$I$23,Законод!$H$25,0)))),IF(B422="Лікар-педіатр",IF(Z426&lt;Законод!$C$19,0,(IF(AND(Z426&gt;=Законод!$H$19,Z426&lt;=Законод!$H$20),Z426-Законод!$G$20,IF('01_Доходи'!Z426&gt;=Законод!$I$19,Законод!$H$21,0)))),IF(B422="Лікар-терапевт",IF(Z426&lt;Законод!$C$27,0,(IF(AND(Z426&gt;=Законод!$H$27,Z426&lt;=Законод!$H$28),Z426-Законод!$G$28,IF(Z426&gt;=Законод!$I$27,Законод!$H$29,0)))),0)))</f>
        <v>0</v>
      </c>
      <c r="AA431" s="770"/>
      <c r="AB431" s="750" t="s">
        <v>157</v>
      </c>
      <c r="AC431" s="751"/>
      <c r="AD431" s="751"/>
      <c r="AE431" s="751"/>
      <c r="AF431" s="752"/>
      <c r="AG431" s="171">
        <f>IF(B422="Лікар загальної практики - сімейний лікар",IF(AG426&lt;Законод!$C$23,0,(IF(AND(AG426&gt;=Законод!$H$23,AG426&lt;=Законод!$H$24),AG426-Законод!$G$24,IF('01_Доходи'!AG426&gt;=Законод!$I$23,Законод!$H$25,0)))),IF(B422="Лікар-педіатр",IF(AG426&lt;Законод!$C$19,0,(IF(AND(AG426&gt;=Законод!$H$19,AG426&lt;=Законод!$H$20),AG426-Законод!$G$20,IF('01_Доходи'!AG426&gt;=Законод!$I$19,Законод!$H$21,0)))),IF(B422="Лікар-терапевт",IF(AG426&lt;Законод!$C$27,0,(IF(AND(AG426&gt;=Законод!$H$27,AG426&lt;=Законод!$H$28),AG426-Законод!$G$28,IF(AG426&gt;=Законод!$I$27,Законод!$H$29,0)))),0)))</f>
        <v>0</v>
      </c>
      <c r="AH431" s="773"/>
      <c r="AI431" s="176"/>
      <c r="AJ431" s="764"/>
      <c r="AK431" s="767"/>
      <c r="AL431" s="767"/>
      <c r="AM431" s="799"/>
      <c r="AN431" s="544">
        <f>IF(B422="Лікар загальної практики - сімейний лікар",L431*Законод!$H$30,IF(B422="Лікар-педіатр",L431*Законод!$H$30,IF(B422="Лікар-терапевт",L431*Законод!$H$30,0)))</f>
        <v>0</v>
      </c>
      <c r="AO431" s="544">
        <f>IF(B422="Лікар загальної практики - сімейний лікар",S431*Законод!$H$47,IF(B422="Лікар-педіатр",S431*Законод!$H$47,IF(B422="Лікар-терапевт",S431*Законод!$H$47,0)))</f>
        <v>0</v>
      </c>
      <c r="AP431" s="544">
        <f>IF(B422="Лікар загальної практики - сімейний лікар",Z431*Законод!$H$64,IF(B422="Лікар-педіатр",Z431*Законод!$H$64,IF(B422="Лікар-терапевт",Z431*Законод!$H$64,0)))</f>
        <v>0</v>
      </c>
      <c r="AQ431" s="544">
        <f>IF(B422="Лікар загальної практики - сімейний лікар",AG431*Законод!$H$81,IF(B422="Лікар-педіатр",AG431*Законод!$H$81,IF(B422="Лікар-терапевт",AG431*Законод!$H$81,0)))</f>
        <v>0</v>
      </c>
      <c r="AR431" s="185">
        <f>SUM(AN431:AQ431)</f>
        <v>0</v>
      </c>
    </row>
    <row r="432" spans="1:44" s="67" customFormat="1" ht="45" customHeight="1" x14ac:dyDescent="0.25">
      <c r="A432" s="172"/>
      <c r="B432" s="781"/>
      <c r="C432" s="784"/>
      <c r="D432" s="787"/>
      <c r="E432" s="790"/>
      <c r="F432" s="186" t="str">
        <f>IF(B422="Лікар-педіатр",Законод!$I$18,IF(B422="Лікар загальної практики - сімейний лікар",Законод!$I$22,IF(B422="Лікар-терапевт",Законод!$I$26,"х")))</f>
        <v>х</v>
      </c>
      <c r="G432" s="750" t="s">
        <v>157</v>
      </c>
      <c r="H432" s="751"/>
      <c r="I432" s="751"/>
      <c r="J432" s="751"/>
      <c r="K432" s="752"/>
      <c r="L432" s="171">
        <f>IF(B422="Лікар загальної практики - сімейний лікар",IF(L426&lt;Законод!$C$23,0,(IF(AND(L426&gt;=Законод!$I$23,L426&lt;=Законод!$I$24),L426-Законод!$H$24,IF('01_Доходи'!L426&gt;=Законод!$I$23,Законод!$I$25,0)))),IF(B422="Лікар-педіатр",IF(L426&lt;Законод!$C$19,0,(IF(AND(L426&gt;=Законод!$I$19,L426&lt;=Законод!$I$20),L426-Законод!$H$20,IF('01_Доходи'!L426&gt;=Законод!$I$19,Законод!$H$21,0)))),IF(B422="Лікар-терапевт",IF(L426&lt;Законод!$C$27,0,(IF(AND(L426&gt;=Законод!$I$27,L426&lt;=Законод!$I$28),L426-Законод!$H$28,IF('01_Доходи'!L426&gt;=Законод!$I$27,Законод!$H$29,0)))),0)))</f>
        <v>0</v>
      </c>
      <c r="M432" s="770"/>
      <c r="N432" s="750" t="s">
        <v>157</v>
      </c>
      <c r="O432" s="751"/>
      <c r="P432" s="751"/>
      <c r="Q432" s="751"/>
      <c r="R432" s="752"/>
      <c r="S432" s="171">
        <f>IF(B422="Лікар загальної практики - сімейний лікар",IF(S426&lt;Законод!$C$23,0,(IF(AND(S426&gt;=Законод!$I$23,S426&lt;=Законод!$I$24),S426-Законод!$H$24,IF('01_Доходи'!S426&gt;=Законод!$I$23,Законод!$I$25,0)))),IF(B422="Лікар-педіатр",IF(S426&lt;Законод!$C$19,0,(IF(AND(S426&gt;=Законод!$I$19,S426&lt;=Законод!$I$20),S426-Законод!$H$20,IF('01_Доходи'!S426&gt;=Законод!$I$19,Законод!$H$21,0)))),IF(B422="Лікар-терапевт",IF(S426&lt;Законод!$C$27,0,(IF(AND(S426&gt;=Законод!$I$27,S426&lt;=Законод!$I$28),S426-Законод!$H$28,IF('01_Доходи'!S426&gt;=Законод!$I$27,Законод!$H$29,0)))),0)))</f>
        <v>0</v>
      </c>
      <c r="T432" s="770"/>
      <c r="U432" s="750" t="s">
        <v>157</v>
      </c>
      <c r="V432" s="751"/>
      <c r="W432" s="751"/>
      <c r="X432" s="751"/>
      <c r="Y432" s="752"/>
      <c r="Z432" s="171">
        <f>IF(B422="Лікар загальної практики - сімейний лікар",IF(Z426&lt;Законод!$C$23,0,(IF(AND(Z426&gt;=Законод!$I$23,Z426&lt;=Законод!$I$24),Z426-Законод!$H$24,IF('01_Доходи'!Z426&gt;=Законод!$I$23,Законод!$I$25,0)))),IF(B422="Лікар-педіатр",IF(Z426&lt;Законод!$C$19,0,(IF(AND(Z426&gt;=Законод!$I$19,Z426&lt;=Законод!$I$20),Z426-Законод!$H$20,IF('01_Доходи'!Z426&gt;=Законод!$I$19,Законод!$H$21,0)))),IF(B422="Лікар-терапевт",IF(Z426&lt;Законод!$C$27,0,(IF(AND(Z426&gt;=Законод!$I$27,Z426&lt;=Законод!$I$28),Z426-Законод!$H$28,IF('01_Доходи'!Z426&gt;=Законод!$I$27,Законод!$H$29,0)))),0)))</f>
        <v>0</v>
      </c>
      <c r="AA432" s="770"/>
      <c r="AB432" s="750" t="s">
        <v>157</v>
      </c>
      <c r="AC432" s="751"/>
      <c r="AD432" s="751"/>
      <c r="AE432" s="751"/>
      <c r="AF432" s="752"/>
      <c r="AG432" s="171">
        <f>IF(B422="Лікар загальної практики - сімейний лікар",IF(AG426&lt;Законод!$C$23,0,(IF(AND(AG426&gt;=Законод!$I$23,AG426&lt;=Законод!$I$24),AG426-Законод!$H$24,IF('01_Доходи'!AG426&gt;=Законод!$I$23,Законод!$I$25,0)))),IF(B422="Лікар-педіатр",IF(AG426&lt;Законод!$C$19,0,(IF(AND(AG426&gt;=Законод!$I$19,AG426&lt;=Законод!$I$20),AG426-Законод!$H$20,IF('01_Доходи'!AG426&gt;=Законод!$I$19,Законод!$H$21,0)))),IF(B422="Лікар-терапевт",IF(AG426&lt;Законод!$C$27,0,(IF(AND(AG426&gt;=Законод!$I$27,AG426&lt;=Законод!$I$28),AG426-Законод!$H$28,IF('01_Доходи'!AG426&gt;=Законод!$I$27,Законод!$H$29,0)))),0)))</f>
        <v>0</v>
      </c>
      <c r="AH432" s="773"/>
      <c r="AI432" s="176"/>
      <c r="AJ432" s="764"/>
      <c r="AK432" s="767"/>
      <c r="AL432" s="767"/>
      <c r="AM432" s="799"/>
      <c r="AN432" s="544">
        <f>IF(B422="Лікар загальної практики - сімейний лікар",L432*Законод!$I$30,IF(B422="Лікар-педіатр",L432*Законод!$I$30,IF(B422="Лікар-терапевт",L432*Законод!$I$30,0)))</f>
        <v>0</v>
      </c>
      <c r="AO432" s="544">
        <f>IF(B422="Лікар загальної практики - сімейний лікар",S432*Законод!$I$47,IF(B422="Лікар-педіатр",S432*Законод!$I$47,IF(B422="Лікар-терапевт",S432*Законод!$I$47,0)))</f>
        <v>0</v>
      </c>
      <c r="AP432" s="544">
        <f>IF(B422="Лікар загальної практики - сімейний лікар",Z432*Законод!$I$64,IF(B422="Лікар-педіатр",Z432*Законод!$I$64,IF(B422="Лікар-терапевт",Z432*Законод!$I$64,0)))</f>
        <v>0</v>
      </c>
      <c r="AQ432" s="544">
        <f>IF(B422="Лікар загальної практики - сімейний лікар",AG432*Законод!$I$81,IF(B422="Лікар-педіатр",AG432*Законод!$I$81,IF(B422="Лікар-терапевт",AG432*Законод!$I$81,0)))</f>
        <v>0</v>
      </c>
      <c r="AR432" s="185">
        <f>SUM(AN432:AQ432)</f>
        <v>0</v>
      </c>
    </row>
    <row r="433" spans="1:44" s="67" customFormat="1" ht="21" customHeight="1" thickBot="1" x14ac:dyDescent="0.3">
      <c r="A433" s="187"/>
      <c r="B433" s="782"/>
      <c r="C433" s="785"/>
      <c r="D433" s="788"/>
      <c r="E433" s="791"/>
      <c r="F433" s="660" t="str">
        <f>IF(B422="Лікар-педіатр",Законод!$J$18,IF(B422="Лікар загальної практики - сімейний лікар",Законод!$J$22,IF(B422="Лікар-терапевт",Законод!$J$22,"х")))</f>
        <v>х</v>
      </c>
      <c r="G433" s="747" t="s">
        <v>157</v>
      </c>
      <c r="H433" s="748"/>
      <c r="I433" s="748"/>
      <c r="J433" s="748"/>
      <c r="K433" s="749"/>
      <c r="L433" s="171">
        <f>IF(B422="Лікар загальної практики - сімейний лікар",IF(L426&gt;=Законод!$J$23,'01_Доходи'!L426-('01_Доходи'!L427+'01_Доходи'!L428+'01_Доходи'!L429+'01_Доходи'!L430+'01_Доходи'!L431+'01_Доходи'!L432),0),IF(B422="Лікар-педіатр",IF(L426&gt;=Законод!$J$19,'01_Доходи'!L426-('01_Доходи'!L427+'01_Доходи'!L428+'01_Доходи'!L429+'01_Доходи'!L430+'01_Доходи'!L431+'01_Доходи'!L432),0),IF(B422="Лікар-терапевт",IF('01_Доходи'!L426&gt;=Законод!$J$27,L426-Законод!$I$28,0),0)))</f>
        <v>0</v>
      </c>
      <c r="M433" s="771"/>
      <c r="N433" s="747" t="s">
        <v>157</v>
      </c>
      <c r="O433" s="748"/>
      <c r="P433" s="748"/>
      <c r="Q433" s="748"/>
      <c r="R433" s="749"/>
      <c r="S433" s="171">
        <f>IF(B422="Лікар загальної практики - сімейний лікар",IF(S426&gt;=Законод!$J$23,'01_Доходи'!S426-('01_Доходи'!S427+'01_Доходи'!S428+'01_Доходи'!S429+'01_Доходи'!S430+'01_Доходи'!S431+'01_Доходи'!S432),0),IF(B422="Лікар-педіатр",IF(S426&gt;=Законод!$J$19,'01_Доходи'!S426-('01_Доходи'!S427+'01_Доходи'!S428+'01_Доходи'!S429+'01_Доходи'!S430+'01_Доходи'!S431+'01_Доходи'!S432),0),IF(B422="Лікар-терапевт",IF('01_Доходи'!S426&gt;=Законод!$J$27,S426-Законод!$I$28,0),0)))</f>
        <v>0</v>
      </c>
      <c r="T433" s="771"/>
      <c r="U433" s="747" t="s">
        <v>157</v>
      </c>
      <c r="V433" s="748"/>
      <c r="W433" s="748"/>
      <c r="X433" s="748"/>
      <c r="Y433" s="749"/>
      <c r="Z433" s="171">
        <f>IF(B422="Лікар загальної практики - сімейний лікар",IF(Z426&gt;=Законод!$J$23,'01_Доходи'!Z426-('01_Доходи'!Z427+'01_Доходи'!Z428+'01_Доходи'!Z429+'01_Доходи'!Z430+'01_Доходи'!Z431+'01_Доходи'!Z432),0),IF(B422="Лікар-педіатр",IF(Z426&gt;=Законод!$J$19,'01_Доходи'!Z426-('01_Доходи'!Z427+'01_Доходи'!Z428+'01_Доходи'!Z429+'01_Доходи'!Z430+'01_Доходи'!Z431+'01_Доходи'!Z432),0),IF(B422="Лікар-терапевт",IF('01_Доходи'!Z426&gt;=Законод!$J$27,Z426-Законод!$I$28,0),0)))</f>
        <v>0</v>
      </c>
      <c r="AA433" s="771"/>
      <c r="AB433" s="747" t="s">
        <v>157</v>
      </c>
      <c r="AC433" s="748"/>
      <c r="AD433" s="748"/>
      <c r="AE433" s="748"/>
      <c r="AF433" s="749"/>
      <c r="AG433" s="171">
        <f>IF(B422="Лікар загальної практики - сімейний лікар",IF(AG426&gt;=Законод!$J$23,'01_Доходи'!AG426-('01_Доходи'!AG427+'01_Доходи'!AG428+'01_Доходи'!AG429+'01_Доходи'!AG430+'01_Доходи'!AG431+'01_Доходи'!AG432),0),IF(B422="Лікар-педіатр",IF(AG426&gt;=Законод!$J$19,'01_Доходи'!AG426-('01_Доходи'!AG427+'01_Доходи'!AG428+'01_Доходи'!AG429+'01_Доходи'!AG430+'01_Доходи'!AG431+'01_Доходи'!AG432),0),IF(B422="Лікар-терапевт",IF('01_Доходи'!AG426&gt;=Законод!$J$27,AG426-Законод!$I$28,0),0)))</f>
        <v>0</v>
      </c>
      <c r="AH433" s="774"/>
      <c r="AI433" s="188"/>
      <c r="AJ433" s="765"/>
      <c r="AK433" s="768"/>
      <c r="AL433" s="768"/>
      <c r="AM433" s="800"/>
      <c r="AN433" s="661">
        <f>IF(B422="Лікар загальної практики - сімейний лікар",L433*Законод!$J$30,IF(B422="Лікар-педіатр",L433*Законод!$J$30,IF(B422="Лікар-терапевт",L433*Законод!$J$30,0)))</f>
        <v>0</v>
      </c>
      <c r="AO433" s="661">
        <f>IF(B422="Лікар загальної практики - сімейний лікар",S433*Законод!$J$47,IF(B422="Лікар-педіатр",S433*Законод!$J$47,IF(B422="Лікар-терапевт",S433*Законод!$J$47,0)))</f>
        <v>0</v>
      </c>
      <c r="AP433" s="661">
        <f>IF(B422="Лікар загальної практики - сімейний лікар",S433*Законод!$J$64,IF(B422="Лікар-педіатр",S433*Законод!$J$64,IF(B422="Лікар-терапевт",S433*Законод!$J$64,0)))</f>
        <v>0</v>
      </c>
      <c r="AQ433" s="661">
        <f>IF(B422="Лікар загальної практики - сімейний лікар",AG433*Законод!$J$81,IF(B422="Лікар-педіатр",AG433*Законод!$J$81,IF(B422="Лікар-терапевт",AG433*Законод!$J$81,0)))</f>
        <v>0</v>
      </c>
      <c r="AR433" s="662">
        <f t="shared" ref="AR433" si="61">SUM(AN433:AQ433)</f>
        <v>0</v>
      </c>
    </row>
    <row r="434" spans="1:44" s="67" customFormat="1" ht="31.9" customHeight="1" thickBot="1" x14ac:dyDescent="0.3">
      <c r="A434" s="206"/>
      <c r="B434" s="207"/>
      <c r="C434" s="207"/>
      <c r="D434" s="207"/>
      <c r="E434" s="207"/>
      <c r="F434" s="208"/>
      <c r="G434" s="209"/>
      <c r="H434" s="209"/>
      <c r="I434" s="210"/>
      <c r="J434" s="210"/>
      <c r="K434" s="210"/>
      <c r="L434" s="211"/>
      <c r="M434" s="210"/>
      <c r="N434" s="210"/>
      <c r="O434" s="210"/>
      <c r="P434" s="210"/>
      <c r="Q434" s="210"/>
      <c r="R434" s="210"/>
      <c r="S434" s="211"/>
      <c r="T434" s="210"/>
      <c r="U434" s="210"/>
      <c r="V434" s="210"/>
      <c r="W434" s="210"/>
      <c r="X434" s="210"/>
      <c r="Y434" s="210"/>
      <c r="Z434" s="211"/>
      <c r="AA434" s="210"/>
      <c r="AB434" s="210"/>
      <c r="AC434" s="210"/>
      <c r="AD434" s="210"/>
      <c r="AE434" s="210"/>
      <c r="AF434" s="210"/>
      <c r="AG434" s="211"/>
      <c r="AH434" s="210"/>
      <c r="AI434" s="210"/>
      <c r="AJ434" s="210"/>
      <c r="AK434" s="210"/>
      <c r="AL434" s="210"/>
      <c r="AM434" s="212"/>
      <c r="AN434" s="210"/>
      <c r="AO434" s="210"/>
      <c r="AP434" s="210"/>
      <c r="AQ434" s="210"/>
      <c r="AR434" s="213"/>
    </row>
    <row r="435" spans="1:44" s="67" customFormat="1" ht="31.9" customHeight="1" x14ac:dyDescent="0.25">
      <c r="A435" s="169">
        <f>A422+1</f>
        <v>32</v>
      </c>
      <c r="B435" s="780"/>
      <c r="C435" s="783"/>
      <c r="D435" s="786"/>
      <c r="E435" s="789"/>
      <c r="F435" s="170" t="s">
        <v>431</v>
      </c>
      <c r="G435" s="171">
        <f>IFERROR(IF(B435="Лікар-педіатр",G437/L437*L435,IF(B435="Лікар-терапевт","х",IF(B435="Лікар загальної практики - сімейний лікар",G437/L437*L435,0))),0)</f>
        <v>0</v>
      </c>
      <c r="H435" s="171">
        <f>IFERROR(IF(B435="Лікар-педіатр",H437/L437*L435,IF(B435="Лікар-терапевт","х",IF(B435="Лікар загальної практики - сімейний лікар",H437/L437*L435,0))),0)</f>
        <v>0</v>
      </c>
      <c r="I435" s="171">
        <f>IFERROR(IF(B435="Лікар-педіатр","x",IF(B435="Лікар-терапевт",I437/L437*L435,IF(B435="Лікар загальної практики - сімейний лікар",I437/L437*L435,0))),0)</f>
        <v>0</v>
      </c>
      <c r="J435" s="171">
        <f>IFERROR(IF(B435="Лікар-педіатр","x",IF(B435="Лікар-терапевт",J437/L437*L435,IF(B435="Лікар загальної практики - сімейний лікар",J437/L437*L435,0))),0)</f>
        <v>0</v>
      </c>
      <c r="K435" s="171">
        <f>IFERROR(IF(B435="Лікар-педіатр","x",IF(B435="Лікар-терапевт",K438*L435,IF(B435="Лікар загальної практики - сімейний лікар",K438*L435,0))),0)</f>
        <v>0</v>
      </c>
      <c r="L435" s="472"/>
      <c r="M435" s="769"/>
      <c r="N435" s="171">
        <f>IFERROR(IF(B435="Лікар-педіатр",N437/S437*S435,IF(B435="Лікар-терапевт","х",IF(B435="Лікар загальної практики - сімейний лікар",N437/S437*S435,0))),0)</f>
        <v>0</v>
      </c>
      <c r="O435" s="171">
        <f>IFERROR(IF(B435="Лікар-педіатр",O437/S437*S435,IF(B435="Лікар-терапевт","х",IF(B435="Лікар загальної практики - сімейний лікар",O437/S437*S435,0))),0)</f>
        <v>0</v>
      </c>
      <c r="P435" s="171">
        <f>IFERROR(IF(B435="Лікар-педіатр","x",IF(B435="Лікар-терапевт",P437/S437*S435,IF(B435="Лікар загальної практики - сімейний лікар",P437/S437*S435,0))),0)</f>
        <v>0</v>
      </c>
      <c r="Q435" s="171">
        <f>IFERROR(IF(B435="Лікар-педіатр","x",IF(B435="Лікар-терапевт",Q437/S437*S435,IF(B435="Лікар загальної практики - сімейний лікар",Q437/S437*S435,0))),0)</f>
        <v>0</v>
      </c>
      <c r="R435" s="171">
        <f>IFERROR(IF(B435="Лікар-педіатр","x",IF(B435="Лікар-терапевт",R438*S435,IF(B435="Лікар загальної практики - сімейний лікар",R438*S435,0))),0)</f>
        <v>0</v>
      </c>
      <c r="S435" s="472"/>
      <c r="T435" s="769"/>
      <c r="U435" s="171">
        <f>IFERROR(IF(B435="Лікар-педіатр",U437/Z437*Z435,IF(B435="Лікар-терапевт","х",IF(B435="Лікар загальної практики - сімейний лікар",U437/Z437*Z435,0))),0)</f>
        <v>0</v>
      </c>
      <c r="V435" s="171">
        <f>IFERROR(IF(B435="Лікар-педіатр",V437/Z437*Z435,IF(B435="Лікар-терапевт","х",IF(B435="Лікар загальної практики - сімейний лікар",V437/Z437*Z435,0))),0)</f>
        <v>0</v>
      </c>
      <c r="W435" s="171">
        <f>IFERROR(IF(B435="Лікар-педіатр","x",IF(B435="Лікар-терапевт",W437/Z437*Z435,IF(B435="Лікар загальної практики - сімейний лікар",W437/Z437*Z435,0))),0)</f>
        <v>0</v>
      </c>
      <c r="X435" s="171">
        <f>IFERROR(IF(B435="Лікар-педіатр","x",IF(B435="Лікар-терапевт",X437/Z437*Z435,IF(B435="Лікар загальної практики - сімейний лікар",X437/Z437*Z435,0))),0)</f>
        <v>0</v>
      </c>
      <c r="Y435" s="171">
        <f>IFERROR(IF(B435="Лікар-педіатр","x",IF(B435="Лікар-терапевт",Y438*Z435,IF(B435="Лікар загальної практики - сімейний лікар",Y438*Z435,0))),0)</f>
        <v>0</v>
      </c>
      <c r="Z435" s="472"/>
      <c r="AA435" s="769"/>
      <c r="AB435" s="171">
        <f>IFERROR(IF(B435="Лікар-педіатр",AB437/AG437*AG435,IF(B435="Лікар-терапевт","х",IF(B435="Лікар загальної практики - сімейний лікар",AB437/AG437*AG435,0))),0)</f>
        <v>0</v>
      </c>
      <c r="AC435" s="171">
        <f>IFERROR(IF(B435="Лікар-педіатр",AC437/AG437*AG435,IF(B435="Лікар-терапевт","х",IF(B435="Лікар загальної практики - сімейний лікар",AC437/AG437*AG435,0))),0)</f>
        <v>0</v>
      </c>
      <c r="AD435" s="171">
        <f>IFERROR(IF(B435="Лікар-педіатр","x",IF(B435="Лікар-терапевт",AD437/AG437*AG435,IF(B435="Лікар загальної практики - сімейний лікар",AD437/AG437*AG435,0))),0)</f>
        <v>0</v>
      </c>
      <c r="AE435" s="171">
        <f>IFERROR(IF(B435="Лікар-педіатр","x",IF(B435="Лікар-терапевт",AE437/AG437*AG435,IF(B435="Лікар загальної практики - сімейний лікар",AE437/AG437*AG435,0))),0)</f>
        <v>0</v>
      </c>
      <c r="AF435" s="171">
        <f>IFERROR(IF(B435="Лікар-педіатр","x",IF(B435="Лікар-терапевт",AF438*AG435,IF(B435="Лікар загальної практики - сімейний лікар",AF438*AG435,0))),0)</f>
        <v>0</v>
      </c>
      <c r="AG435" s="472"/>
      <c r="AH435" s="772"/>
      <c r="AI435" s="461">
        <f>A435</f>
        <v>32</v>
      </c>
      <c r="AJ435" s="763">
        <f>B435</f>
        <v>0</v>
      </c>
      <c r="AK435" s="766">
        <f>C435</f>
        <v>0</v>
      </c>
      <c r="AL435" s="766">
        <f>D435</f>
        <v>0</v>
      </c>
      <c r="AM435" s="753" t="s">
        <v>566</v>
      </c>
      <c r="AN435" s="792">
        <f>SUM(AN440:AN446)</f>
        <v>0</v>
      </c>
      <c r="AO435" s="792">
        <f>SUM(AO440:AO446)</f>
        <v>0</v>
      </c>
      <c r="AP435" s="792">
        <f>SUM(AP440:AP446)</f>
        <v>0</v>
      </c>
      <c r="AQ435" s="792">
        <f>SUM(AQ440:AQ446)</f>
        <v>0</v>
      </c>
      <c r="AR435" s="795">
        <f>SUM(AN435:AQ439)</f>
        <v>0</v>
      </c>
    </row>
    <row r="436" spans="1:44" s="210" customFormat="1" ht="23.45" customHeight="1" x14ac:dyDescent="0.25">
      <c r="A436" s="172"/>
      <c r="B436" s="781"/>
      <c r="C436" s="784"/>
      <c r="D436" s="787"/>
      <c r="E436" s="790"/>
      <c r="F436" s="170" t="s">
        <v>432</v>
      </c>
      <c r="G436" s="171">
        <f>IFERROR(IF(B435="Лікар-педіатр",G438*L436,IF(B435="Лікар-терапевт","х",IF(B435="Лікар загальної практики - сімейний лікар",G438*L436,0))),0)</f>
        <v>0</v>
      </c>
      <c r="H436" s="171">
        <f>IFERROR(IF(B435="Лікар-педіатр",H438*L436,IF(B435="Лікар-терапевт","х",IF(B435="Лікар загальної практики - сімейний лікар",H438*L436,0))),0)</f>
        <v>0</v>
      </c>
      <c r="I436" s="171">
        <f>IFERROR(IF(B435="Лікар-педіатр","x",IF(B435="Лікар-терапевт",I438*L436,IF(B435="Лікар загальної практики - сімейний лікар",I438*L436,0))),0)</f>
        <v>0</v>
      </c>
      <c r="J436" s="171">
        <f>IFERROR(IF(B435="Лікар-педіатр","x",IF(B435="Лікар-терапевт",J438*L436,IF(B435="Лікар загальної практики - сімейний лікар",J438*L436,0))),0)</f>
        <v>0</v>
      </c>
      <c r="K436" s="171">
        <f>IFERROR(IF(B435="Лікар-педіатр","x",IF(B435="Лікар-терапевт",K438*L436,IF(B435="Лікар загальної практики - сімейний лікар",K438*L436,0))),0)</f>
        <v>0</v>
      </c>
      <c r="L436" s="472"/>
      <c r="M436" s="770"/>
      <c r="N436" s="171">
        <f>IFERROR(IF(B435="Лікар-педіатр",N438*S436,IF(B435="Лікар-терапевт","х",IF(B435="Лікар загальної практики - сімейний лікар",N438*S436,0))),0)</f>
        <v>0</v>
      </c>
      <c r="O436" s="171">
        <f>IFERROR(IF(B435="Лікар-педіатр",O438*S436,IF(B435="Лікар-терапевт","х",IF(B435="Лікар загальної практики - сімейний лікар",O438*S436,0))),0)</f>
        <v>0</v>
      </c>
      <c r="P436" s="171">
        <f>IFERROR(IF(B435="Лікар-педіатр","x",IF(B435="Лікар-терапевт",P438*S436,IF(B435="Лікар загальної практики - сімейний лікар",P438*S436,0))),0)</f>
        <v>0</v>
      </c>
      <c r="Q436" s="171">
        <f>IFERROR(IF(B435="Лікар-педіатр","x",IF(B435="Лікар-терапевт",Q438*S436,IF(B435="Лікар загальної практики - сімейний лікар",Q438*S436,0))),0)</f>
        <v>0</v>
      </c>
      <c r="R436" s="171">
        <f>IFERROR(IF(B435="Лікар-педіатр","x",IF(B435="Лікар-терапевт",R438*S436,IF(B435="Лікар загальної практики - сімейний лікар",R438*S436,0))),0)</f>
        <v>0</v>
      </c>
      <c r="S436" s="472"/>
      <c r="T436" s="770"/>
      <c r="U436" s="171">
        <f>IFERROR(IF(B435="Лікар-педіатр",U438*Z436,IF(B435="Лікар-терапевт","х",IF(B435="Лікар загальної практики - сімейний лікар",U438*Z436,0))),0)</f>
        <v>0</v>
      </c>
      <c r="V436" s="171">
        <f>IFERROR(IF(B435="Лікар-педіатр",V438*Z436,IF(B435="Лікар-терапевт","х",IF(B435="Лікар загальної практики - сімейний лікар",V438*Z436,0))),0)</f>
        <v>0</v>
      </c>
      <c r="W436" s="171">
        <f>IFERROR(IF(B435="Лікар-педіатр","x",IF(B435="Лікар-терапевт",W438*Z436,IF(B435="Лікар загальної практики - сімейний лікар",W438*Z436,0))),0)</f>
        <v>0</v>
      </c>
      <c r="X436" s="171">
        <f>IFERROR(IF(B435="Лікар-педіатр","x",IF(B435="Лікар-терапевт",X438*Z436,IF(B435="Лікар загальної практики - сімейний лікар",X438*Z436,0))),0)</f>
        <v>0</v>
      </c>
      <c r="Y436" s="171">
        <f>IFERROR(IF(B435="Лікар-педіатр","x",IF(B435="Лікар-терапевт",Y438*Z436,IF(B435="Лікар загальної практики - сімейний лікар",Y438*Z436,0))),0)</f>
        <v>0</v>
      </c>
      <c r="Z436" s="472"/>
      <c r="AA436" s="770"/>
      <c r="AB436" s="171">
        <f>IFERROR(IF(B435="Лікар-педіатр",AB438*AG436,IF(B435="Лікар-терапевт","х",IF(B435="Лікар загальної практики - сімейний лікар",AB438*AG436,0))),0)</f>
        <v>0</v>
      </c>
      <c r="AC436" s="171">
        <f>IFERROR(IF(B435="Лікар-педіатр",AC438*AG436,IF(B435="Лікар-терапевт","х",IF(B435="Лікар загальної практики - сімейний лікар",AC438*AG436,0))),0)</f>
        <v>0</v>
      </c>
      <c r="AD436" s="171">
        <f>IFERROR(IF(B435="Лікар-педіатр","x",IF(B435="Лікар-терапевт",AD438*AG436,IF(B435="Лікар загальної практики - сімейний лікар",AD438*AG436,0))),0)</f>
        <v>0</v>
      </c>
      <c r="AE436" s="171">
        <f>IFERROR(IF(B435="Лікар-педіатр","x",IF(B435="Лікар-терапевт",AE438*AG436,IF(B435="Лікар загальної практики - сімейний лікар",AE438*AG436,0))),0)</f>
        <v>0</v>
      </c>
      <c r="AF436" s="171">
        <f>IFERROR(IF(B435="Лікар-педіатр","x",IF(B435="Лікар-терапевт",AF438*AG436,IF(B435="Лікар загальної практики - сімейний лікар",AF438*AG436,0))),0)</f>
        <v>0</v>
      </c>
      <c r="AG436" s="472"/>
      <c r="AH436" s="773"/>
      <c r="AI436" s="173"/>
      <c r="AJ436" s="764"/>
      <c r="AK436" s="767"/>
      <c r="AL436" s="767"/>
      <c r="AM436" s="754"/>
      <c r="AN436" s="793"/>
      <c r="AO436" s="793"/>
      <c r="AP436" s="793"/>
      <c r="AQ436" s="793"/>
      <c r="AR436" s="796"/>
    </row>
    <row r="437" spans="1:44" s="166" customFormat="1" ht="24.6" customHeight="1" x14ac:dyDescent="0.3">
      <c r="A437" s="172"/>
      <c r="B437" s="781"/>
      <c r="C437" s="784"/>
      <c r="D437" s="787"/>
      <c r="E437" s="790"/>
      <c r="F437" s="170" t="s">
        <v>433</v>
      </c>
      <c r="G437" s="174">
        <f>IF(B435="Лікар загальної практики - сімейний лікар"," ",IF(B435="Лікар-педіатр"," ",IF(B435="Лікар-терапевт","х",0)))</f>
        <v>0</v>
      </c>
      <c r="H437" s="174">
        <f>IF(B435="Лікар загальної практики - сімейний лікар"," ",IF(B435="Лікар-педіатр"," ",IF(B435="Лікар-терапевт","х",0)))</f>
        <v>0</v>
      </c>
      <c r="I437" s="174">
        <f>IF(B435="Лікар загальної практики - сімейний лікар"," ",IF(B435="Лікар-педіатр","х",IF(B435="Лікар-терапевт"," ",0)))</f>
        <v>0</v>
      </c>
      <c r="J437" s="174">
        <f>IF(B435="Лікар загальної практики - сімейний лікар"," ",IF(B435="Лікар-педіатр","х",IF(B435="Лікар-терапевт"," ",0)))</f>
        <v>0</v>
      </c>
      <c r="K437" s="174">
        <f>IF(B435="Лікар загальної практики - сімейний лікар"," ",IF(B435="Лікар-педіатр","х",IF(B435="Лікар-терапевт"," ",0)))</f>
        <v>0</v>
      </c>
      <c r="L437" s="175">
        <f>SUM(G437:K437)</f>
        <v>0</v>
      </c>
      <c r="M437" s="770"/>
      <c r="N437" s="174">
        <f>IF(B435="Лікар загальної практики - сімейний лікар"," ",IF(B435="Лікар-педіатр"," ",IF(B435="Лікар-терапевт","х",0)))</f>
        <v>0</v>
      </c>
      <c r="O437" s="174">
        <f>IF(B435="Лікар загальної практики - сімейний лікар"," ",IF(B435="Лікар-педіатр"," ",IF(B435="Лікар-терапевт","х",0)))</f>
        <v>0</v>
      </c>
      <c r="P437" s="174">
        <f>IF(B435="Лікар загальної практики - сімейний лікар"," ",IF(B435="Лікар-педіатр","х",IF(B435="Лікар-терапевт"," ",0)))</f>
        <v>0</v>
      </c>
      <c r="Q437" s="174">
        <f>IF(B435="Лікар загальної практики - сімейний лікар"," ",IF(B435="Лікар-педіатр","х",IF(B435="Лікар-терапевт"," ",0)))</f>
        <v>0</v>
      </c>
      <c r="R437" s="174">
        <f>IF(B435="Лікар загальної практики - сімейний лікар"," ",IF(B435="Лікар-педіатр","х",IF(B435="Лікар-терапевт"," ",0)))</f>
        <v>0</v>
      </c>
      <c r="S437" s="175">
        <f>SUM(N437:R437)</f>
        <v>0</v>
      </c>
      <c r="T437" s="770"/>
      <c r="U437" s="174">
        <f>IF(B435="Лікар загальної практики - сімейний лікар"," ",IF(B435="Лікар-педіатр"," ",IF(B435="Лікар-терапевт","х",0)))</f>
        <v>0</v>
      </c>
      <c r="V437" s="174">
        <f>IF(B435="Лікар загальної практики - сімейний лікар"," ",IF(B435="Лікар-педіатр"," ",IF(B435="Лікар-терапевт","х",0)))</f>
        <v>0</v>
      </c>
      <c r="W437" s="174">
        <f>IF(B435="Лікар загальної практики - сімейний лікар"," ",IF(B435="Лікар-педіатр","х",IF(B435="Лікар-терапевт"," ",0)))</f>
        <v>0</v>
      </c>
      <c r="X437" s="174">
        <f>IF(B435="Лікар загальної практики - сімейний лікар"," ",IF(B435="Лікар-педіатр","х",IF(B435="Лікар-терапевт"," ",0)))</f>
        <v>0</v>
      </c>
      <c r="Y437" s="174">
        <f>IF(B435="Лікар загальної практики - сімейний лікар"," ",IF(B435="Лікар-педіатр","х",IF(B435="Лікар-терапевт"," ",0)))</f>
        <v>0</v>
      </c>
      <c r="Z437" s="175">
        <f>SUM(U437:Y437)</f>
        <v>0</v>
      </c>
      <c r="AA437" s="770"/>
      <c r="AB437" s="174">
        <f>IF(B435="Лікар загальної практики - сімейний лікар"," ",IF(B435="Лікар-педіатр"," ",IF(B435="Лікар-терапевт","х",0)))</f>
        <v>0</v>
      </c>
      <c r="AC437" s="174">
        <f>IF(B435="Лікар загальної практики - сімейний лікар"," ",IF(B435="Лікар-педіатр"," ",IF(B435="Лікар-терапевт","х",0)))</f>
        <v>0</v>
      </c>
      <c r="AD437" s="174">
        <f>IF(B435="Лікар загальної практики - сімейний лікар"," ",IF(B435="Лікар-педіатр","х",IF(B435="Лікар-терапевт"," ",0)))</f>
        <v>0</v>
      </c>
      <c r="AE437" s="174">
        <f>IF(B435="Лікар загальної практики - сімейний лікар"," ",IF(B435="Лікар-педіатр","х",IF(B435="Лікар-терапевт"," ",0)))</f>
        <v>0</v>
      </c>
      <c r="AF437" s="174">
        <f>IF(B435="Лікар загальної практики - сімейний лікар"," ",IF(B435="Лікар-педіатр","х",IF(B435="Лікар-терапевт"," ",0)))</f>
        <v>0</v>
      </c>
      <c r="AG437" s="175">
        <f>SUM(AB437:AF437)</f>
        <v>0</v>
      </c>
      <c r="AH437" s="773"/>
      <c r="AI437" s="176"/>
      <c r="AJ437" s="764"/>
      <c r="AK437" s="767"/>
      <c r="AL437" s="767"/>
      <c r="AM437" s="754"/>
      <c r="AN437" s="793"/>
      <c r="AO437" s="793"/>
      <c r="AP437" s="793"/>
      <c r="AQ437" s="793"/>
      <c r="AR437" s="796"/>
    </row>
    <row r="438" spans="1:44" s="67" customFormat="1" ht="28.15" customHeight="1" thickBot="1" x14ac:dyDescent="0.3">
      <c r="A438" s="205"/>
      <c r="B438" s="781"/>
      <c r="C438" s="784"/>
      <c r="D438" s="787"/>
      <c r="E438" s="790"/>
      <c r="F438" s="177" t="s">
        <v>160</v>
      </c>
      <c r="G438" s="178">
        <f>IFERROR(IF(B435="Лікар-педіатр",G437/L437,IF(B435="Лікар-терапевт","х",IF(B435="Лікар загальної практики - сімейний лікар",G437/L437,0))),0)</f>
        <v>0</v>
      </c>
      <c r="H438" s="178">
        <f>IFERROR(IF(B435="Лікар-педіатр",H437/L437,IF(B435="Лікар-терапевт","х",IF(B435="Лікар загальної практики - сімейний лікар",H437/L437,0))),0)</f>
        <v>0</v>
      </c>
      <c r="I438" s="178">
        <f>IFERROR(IF(B435="Лікар-педіатр","x",IF(B435="Лікар-терапевт",I437/L437,IF(B435="Лікар загальної практики - сімейний лікар",I437/L437,0))),0)</f>
        <v>0</v>
      </c>
      <c r="J438" s="178">
        <f>IFERROR(IF(B435="Лікар-педіатр","x",IF(B435="Лікар-терапевт",J437/L437,IF(B435="Лікар загальної практики - сімейний лікар",J437/L437,0))),0)</f>
        <v>0</v>
      </c>
      <c r="K438" s="178">
        <f>IFERROR(IF(B435="Лікар-педіатр","x",IF(B435="Лікар-терапевт",K437/L437,IF(B435="Лікар загальної практики - сімейний лікар",K437/L437,0))),0)</f>
        <v>0</v>
      </c>
      <c r="L438" s="178">
        <f>SUM(G438:K438)</f>
        <v>0</v>
      </c>
      <c r="M438" s="770"/>
      <c r="N438" s="178">
        <f>IFERROR(IF(B435="Лікар-педіатр",N437/S437,IF(B435="Лікар-терапевт","х",IF(B435="Лікар загальної практики - сімейний лікар",N437/S437,0))),0)</f>
        <v>0</v>
      </c>
      <c r="O438" s="178">
        <f>IFERROR(IF(B435="Лікар-педіатр",O437/S437,IF(B435="Лікар-терапевт","х",IF(B435="Лікар загальної практики - сімейний лікар",O437/S437,0))),0)</f>
        <v>0</v>
      </c>
      <c r="P438" s="178">
        <f>IFERROR(IF(B435="Лікар-педіатр","x",IF(B435="Лікар-терапевт",P437/S437,IF(B435="Лікар загальної практики - сімейний лікар",P437/S437,0))),0)</f>
        <v>0</v>
      </c>
      <c r="Q438" s="178">
        <f>IFERROR(IF(B435="Лікар-педіатр","x",IF(B435="Лікар-терапевт",Q437/S437,IF(B435="Лікар загальної практики - сімейний лікар",Q437/S437,0))),0)</f>
        <v>0</v>
      </c>
      <c r="R438" s="178">
        <f>IFERROR(IF(B435="Лікар-педіатр","x",IF(B435="Лікар-терапевт",R437/S437,IF(B435="Лікар загальної практики - сімейний лікар",R437/S437,0))),0)</f>
        <v>0</v>
      </c>
      <c r="S438" s="178">
        <f>SUM(N438:R438)</f>
        <v>0</v>
      </c>
      <c r="T438" s="770"/>
      <c r="U438" s="178">
        <f>IFERROR(IF(B435="Лікар-педіатр",U437/Z437,IF(B435="Лікар-терапевт","х",IF(B435="Лікар загальної практики - сімейний лікар",U437/Z437,0))),0)</f>
        <v>0</v>
      </c>
      <c r="V438" s="178">
        <f>IFERROR(IF(B435="Лікар-педіатр",V437/Z437,IF(B435="Лікар-терапевт","х",IF(B435="Лікар загальної практики - сімейний лікар",V437/Z437,0))),0)</f>
        <v>0</v>
      </c>
      <c r="W438" s="178">
        <f>IFERROR(IF(B435="Лікар-педіатр","x",IF(B435="Лікар-терапевт",W437/Z437,IF(B435="Лікар загальної практики - сімейний лікар",W437/Z437,0))),0)</f>
        <v>0</v>
      </c>
      <c r="X438" s="178">
        <f>IFERROR(IF(B435="Лікар-педіатр","x",IF(B435="Лікар-терапевт",X437/Z437,IF(B435="Лікар загальної практики - сімейний лікар",X437/Z437,0))),0)</f>
        <v>0</v>
      </c>
      <c r="Y438" s="178">
        <f>IFERROR(IF(B435="Лікар-педіатр","x",IF(B435="Лікар-терапевт",Y437/Z437,IF(B435="Лікар загальної практики - сімейний лікар",Y437/Z437,0))),0)</f>
        <v>0</v>
      </c>
      <c r="Z438" s="178">
        <f>SUM(U438:Y438)</f>
        <v>0</v>
      </c>
      <c r="AA438" s="770"/>
      <c r="AB438" s="178">
        <f>IFERROR(IF(B435="Лікар-педіатр",AB437/AG437,IF(B435="Лікар-терапевт","х",IF(B435="Лікар загальної практики - сімейний лікар",AB437/AG437,0))),0)</f>
        <v>0</v>
      </c>
      <c r="AC438" s="178">
        <f>IFERROR(IF(B435="Лікар-педіатр",AC437/AG437,IF(B435="Лікар-терапевт","х",IF(B435="Лікар загальної практики - сімейний лікар",AC437/AG437,0))),0)</f>
        <v>0</v>
      </c>
      <c r="AD438" s="178">
        <f>IFERROR(IF(B435="Лікар-педіатр","x",IF(B435="Лікар-терапевт",AD437/AG437,IF(B435="Лікар загальної практики - сімейний лікар",AD437/AG437,0))),0)</f>
        <v>0</v>
      </c>
      <c r="AE438" s="178">
        <f>IFERROR(IF(B435="Лікар-педіатр","x",IF(B435="Лікар-терапевт",AE437/AG437,IF(B435="Лікар загальної практики - сімейний лікар",AE437/AG437,0))),0)</f>
        <v>0</v>
      </c>
      <c r="AF438" s="178">
        <f>IFERROR(IF(B435="Лікар-педіатр","x",IF(B435="Лікар-терапевт",AF437/AG437,IF(B435="Лікар загальної практики - сімейний лікар",AF437/AG437,0))),0)</f>
        <v>0</v>
      </c>
      <c r="AG438" s="178">
        <f>SUM(AB438:AF438)</f>
        <v>0</v>
      </c>
      <c r="AH438" s="773"/>
      <c r="AI438" s="176"/>
      <c r="AJ438" s="764"/>
      <c r="AK438" s="767"/>
      <c r="AL438" s="767"/>
      <c r="AM438" s="754"/>
      <c r="AN438" s="793"/>
      <c r="AO438" s="793"/>
      <c r="AP438" s="793"/>
      <c r="AQ438" s="793"/>
      <c r="AR438" s="796"/>
    </row>
    <row r="439" spans="1:44" s="103" customFormat="1" ht="31.15" customHeight="1" thickBot="1" x14ac:dyDescent="0.3">
      <c r="A439" s="172"/>
      <c r="B439" s="781"/>
      <c r="C439" s="784"/>
      <c r="D439" s="787"/>
      <c r="E439" s="790"/>
      <c r="F439" s="179" t="s">
        <v>434</v>
      </c>
      <c r="G439" s="180">
        <f>IF(B435="Лікар загальної практики - сімейний лікар",AVERAGE(G435:G437),IF(B435="Лікар-педіатр",AVERAGE(G435:G437),IF(B435="Лікар-терапевт","х",0)))</f>
        <v>0</v>
      </c>
      <c r="H439" s="180">
        <f>IF(B435="Лікар загальної практики - сімейний лікар",AVERAGE(H435:H437),IF(B435="Лікар-педіатр",AVERAGE(H435:H437),IF(B435="Лікар-терапевт","х",0)))</f>
        <v>0</v>
      </c>
      <c r="I439" s="180">
        <f>IF(B435="Лікар загальної практики - сімейний лікар",AVERAGE(I435:I437),IF(B435="Лікар-педіатр","x",IF(B435="Лікар-терапевт",AVERAGE(I435:I437),0)))</f>
        <v>0</v>
      </c>
      <c r="J439" s="180">
        <f>IF(B435="Лікар загальної практики - сімейний лікар",AVERAGE(J435:J437),IF(B435="Лікар-педіатр","x",IF(B435="Лікар-терапевт",AVERAGE(J435:J437),0)))</f>
        <v>0</v>
      </c>
      <c r="K439" s="180">
        <f>IF(B435="Лікар загальної практики - сімейний лікар",AVERAGE(K435:K437),IF(B435="Лікар-педіатр","x",IF(B435="Лікар-терапевт",AVERAGE(K435:K437),0)))</f>
        <v>0</v>
      </c>
      <c r="L439" s="181">
        <f>SUM(G439:K439)</f>
        <v>0</v>
      </c>
      <c r="M439" s="770"/>
      <c r="N439" s="543">
        <f>IF(B435="Лікар загальної практики - сімейний лікар",AVERAGE(N435:N437),IF(B435="Лікар-педіатр",AVERAGE(N435:N437),IF(B435="Лікар-терапевт","х",0)))</f>
        <v>0</v>
      </c>
      <c r="O439" s="180">
        <f>IF(B435="Лікар загальної практики - сімейний лікар",AVERAGE(O435:O437),IF(B435="Лікар-педіатр",AVERAGE(O435:O437),IF(B435="Лікар-терапевт","х",0)))</f>
        <v>0</v>
      </c>
      <c r="P439" s="180">
        <f>IF(B435="Лікар загальної практики - сімейний лікар",AVERAGE(P435:P437),IF(B435="Лікар-педіатр","x",IF(B435="Лікар-терапевт",AVERAGE(P435:P437),0)))</f>
        <v>0</v>
      </c>
      <c r="Q439" s="180">
        <f>IF(B435="Лікар загальної практики - сімейний лікар",AVERAGE(Q435:Q437),IF(B435="Лікар-педіатр","x",IF(B435="Лікар-терапевт",AVERAGE(Q435:Q437),0)))</f>
        <v>0</v>
      </c>
      <c r="R439" s="180">
        <f>IF(B435="Лікар загальної практики - сімейний лікар",AVERAGE(R435:R437),IF(B435="Лікар-педіатр","x",IF(B435="Лікар-терапевт",AVERAGE(R435:R437),0)))</f>
        <v>0</v>
      </c>
      <c r="S439" s="181">
        <f>SUM(N439:R439)</f>
        <v>0</v>
      </c>
      <c r="T439" s="770"/>
      <c r="U439" s="543">
        <f>IF(B435="Лікар загальної практики - сімейний лікар",AVERAGE(U435:U437),IF(B435="Лікар-педіатр",AVERAGE(U435:U437),IF(B435="Лікар-терапевт","х",0)))</f>
        <v>0</v>
      </c>
      <c r="V439" s="180">
        <f>IF(B435="Лікар загальної практики - сімейний лікар",AVERAGE(V435:V437),IF(B435="Лікар-педіатр",AVERAGE(V435:V437),IF(B435="Лікар-терапевт","х",0)))</f>
        <v>0</v>
      </c>
      <c r="W439" s="180">
        <f>IF(B435="Лікар загальної практики - сімейний лікар",AVERAGE(W435:W437),IF(B435="Лікар-педіатр","x",IF(B435="Лікар-терапевт",AVERAGE(W435:W437),0)))</f>
        <v>0</v>
      </c>
      <c r="X439" s="180">
        <f>IF(B435="Лікар загальної практики - сімейний лікар",AVERAGE(X435:X437),IF(B435="Лікар-педіатр","x",IF(B435="Лікар-терапевт",AVERAGE(X435:X437),0)))</f>
        <v>0</v>
      </c>
      <c r="Y439" s="180">
        <f>IF(B435="Лікар загальної практики - сімейний лікар",AVERAGE(Y435:Y437),IF(B435="Лікар-педіатр","x",IF(B435="Лікар-терапевт",AVERAGE(Y435:Y437),0)))</f>
        <v>0</v>
      </c>
      <c r="Z439" s="181">
        <f>SUM(U439:Y439)</f>
        <v>0</v>
      </c>
      <c r="AA439" s="770"/>
      <c r="AB439" s="543">
        <f>IF(B435="Лікар загальної практики - сімейний лікар",AVERAGE(AB435:AB437),IF(B435="Лікар-педіатр",AVERAGE(AB435:AB437),IF(B435="Лікар-терапевт","х",0)))</f>
        <v>0</v>
      </c>
      <c r="AC439" s="180">
        <f>IF(B435="Лікар загальної практики - сімейний лікар",AVERAGE(AC435:AC437),IF(B435="Лікар-педіатр",AVERAGE(AC435:AC437),IF(B435="Лікар-терапевт","х",0)))</f>
        <v>0</v>
      </c>
      <c r="AD439" s="180">
        <f>IF(B435="Лікар загальної практики - сімейний лікар",AVERAGE(AD435:AD437),IF(B435="Лікар-педіатр","x",IF(B435="Лікар-терапевт",AVERAGE(AD435:AD437),0)))</f>
        <v>0</v>
      </c>
      <c r="AE439" s="180">
        <f>IF(B435="Лікар загальної практики - сімейний лікар",AVERAGE(AE435:AE437),IF(B435="Лікар-педіатр","x",IF(B435="Лікар-терапевт",AVERAGE(AE435:AE437),0)))</f>
        <v>0</v>
      </c>
      <c r="AF439" s="180">
        <f>IF(B435="Лікар загальної практики - сімейний лікар",AVERAGE(AF435:AF437),IF(B435="Лікар-педіатр","x",IF(B435="Лікар-терапевт",AVERAGE(AF435:AF437),0)))</f>
        <v>0</v>
      </c>
      <c r="AG439" s="181">
        <f>SUM(AB439:AF439)</f>
        <v>0</v>
      </c>
      <c r="AH439" s="773"/>
      <c r="AI439" s="176"/>
      <c r="AJ439" s="764"/>
      <c r="AK439" s="767"/>
      <c r="AL439" s="767"/>
      <c r="AM439" s="755"/>
      <c r="AN439" s="794"/>
      <c r="AO439" s="794"/>
      <c r="AP439" s="794"/>
      <c r="AQ439" s="794"/>
      <c r="AR439" s="797"/>
    </row>
    <row r="440" spans="1:44" s="67" customFormat="1" ht="31.9" customHeight="1" x14ac:dyDescent="0.25">
      <c r="A440" s="172"/>
      <c r="B440" s="781"/>
      <c r="C440" s="784"/>
      <c r="D440" s="787"/>
      <c r="E440" s="790"/>
      <c r="F440" s="182" t="str">
        <f>IF(B435="Лікар-педіатр",Законод!$C$18,IF(B435="Лікар загальної практики - сімейний лікар",Законод!$C$22,IF(B435="Лікар-терапевт",Законод!$C$26,"х")))</f>
        <v>х</v>
      </c>
      <c r="G440" s="183">
        <f>IF(B435="Лікар загальної практики - сімейний лікар",IF(L439&lt;=Законод!$C$23,G439,Законод!$C$23*'01_Доходи'!G438),IF(B435="Лікар-педіатр",IF(L439&lt;=Законод!$C$19,G439,Законод!$C$19*'01_Доходи'!G438),IF(B435="Лікар-терапевт","x",0)))</f>
        <v>0</v>
      </c>
      <c r="H440" s="183">
        <f>IF(B435="Лікар загальної практики - сімейний лікар",IF(L439&lt;=Законод!$C$23,H439,Законод!$C$23*'01_Доходи'!H438),IF(B435="Лікар-педіатр",IF(L439&lt;=Законод!$C$19,H439,Законод!$C$19*'01_Доходи'!H438),IF(B435="Лікар-терапевт","x",0)))</f>
        <v>0</v>
      </c>
      <c r="I440" s="183">
        <f>IF(B435="Лікар загальної практики - сімейний лікар",IF(L439&lt;=Законод!$C$23,I439,Законод!$C$23*'01_Доходи'!I438),IF(B435="Лікар-педіатр",IF(L439&lt;=Законод!$C$27,I439,Законод!$C$27*'01_Доходи'!I438),IF(B435="Лікар-терапевт","x",0)))</f>
        <v>0</v>
      </c>
      <c r="J440" s="183">
        <f>IF(B435="Лікар загальної практики - сімейний лікар",IF(L439&lt;=Законод!$C$23,J439,Законод!$C$23*'01_Доходи'!J438),IF(B435="Лікар-педіатр",IF(L439&lt;=Законод!$C$27,J439,Законод!$C$27*'01_Доходи'!J438),IF(B435="Лікар-терапевт","x",0)))</f>
        <v>0</v>
      </c>
      <c r="K440" s="183">
        <f>IF(B435="Лікар загальної практики - сімейний лікар",IF(L439&lt;=Законод!$C$23,K439,Законод!$C$23*'01_Доходи'!K438),IF(B435="Лікар-педіатр",IF(L439&lt;=Законод!$C$27,K439,Законод!$C$27*'01_Доходи'!K438),IF(B435="Лікар-терапевт","x",0)))</f>
        <v>0</v>
      </c>
      <c r="L440" s="184">
        <f>SUM(G440:K440)</f>
        <v>0</v>
      </c>
      <c r="M440" s="770"/>
      <c r="N440" s="183">
        <f>IF(B435="Лікар загальної практики - сімейний лікар",IF(L439&lt;=Законод!$C$23,N439,Законод!$C$23*'01_Доходи'!N438),IF(B435="Лікар-педіатр",IF(L439&lt;=Законод!$C$19,N439,Законод!$C$19*'01_Доходи'!N438),IF(B435="Лікар-терапевт","x",0)))</f>
        <v>0</v>
      </c>
      <c r="O440" s="183">
        <f>IF(B435="Лікар загальної практики - сімейний лікар",IF(L439&lt;=Законод!$C$23,O439,Законод!$C$23*'01_Доходи'!O438),IF(B435="Лікар-педіатр",IF(L439&lt;=Законод!$C$19,O439,Законод!$C$19*'01_Доходи'!O438),IF(B435="Лікар-терапевт","x",0)))</f>
        <v>0</v>
      </c>
      <c r="P440" s="183">
        <f>IF(B435="Лікар загальної практики - сімейний лікар",IF(L439&lt;=Законод!$C$23,P439,Законод!$C$23*'01_Доходи'!P438),IF(B435="Лікар-педіатр",IF(L439&lt;=Законод!$C$27,P439,Законод!$C$27*'01_Доходи'!P438),IF(B435="Лікар-терапевт","x",0)))</f>
        <v>0</v>
      </c>
      <c r="Q440" s="183">
        <f>IF(B435="Лікар загальної практики - сімейний лікар",IF(L439&lt;=Законод!$C$23,Q439,Законод!$C$23*'01_Доходи'!Q438),IF(B435="Лікар-педіатр",IF(L439&lt;=Законод!$C$27,Q439,Законод!$C$27*'01_Доходи'!Q438),IF(B435="Лікар-терапевт","x",0)))</f>
        <v>0</v>
      </c>
      <c r="R440" s="183">
        <f>IF(B435="Лікар загальної практики - сімейний лікар",IF(L439&lt;=Законод!$C$23,R439,Законод!$C$23*'01_Доходи'!R438),IF(B435="Лікар-педіатр",IF(L439&lt;=Законод!$C$27,R439,Законод!$C$27*'01_Доходи'!R438),IF(B435="Лікар-терапевт","x",0)))</f>
        <v>0</v>
      </c>
      <c r="S440" s="184">
        <f>SUM(N440:R440)</f>
        <v>0</v>
      </c>
      <c r="T440" s="770"/>
      <c r="U440" s="183">
        <f>IF(B435="Лікар загальної практики - сімейний лікар",IF(L439&lt;=Законод!$C$23,U439,Законод!$C$23*'01_Доходи'!U438),IF(B435="Лікар-педіатр",IF(L439&lt;=Законод!$C$19,U439,Законод!$C$19*'01_Доходи'!U438),IF(B435="Лікар-терапевт","x",0)))</f>
        <v>0</v>
      </c>
      <c r="V440" s="183">
        <f>IF(B435="Лікар загальної практики - сімейний лікар",IF(L439&lt;=Законод!$C$23,V439,Законод!$C$23*'01_Доходи'!V438),IF(B435="Лікар-педіатр",IF(L439&lt;=Законод!$C$19,V439,Законод!$C$19*'01_Доходи'!V438),IF(B435="Лікар-терапевт","x",0)))</f>
        <v>0</v>
      </c>
      <c r="W440" s="183">
        <f>IF(B435="Лікар загальної практики - сімейний лікар",IF(L439&lt;=Законод!$C$23,W439,Законод!$C$23*'01_Доходи'!W438),IF(B435="Лікар-педіатр",IF(L439&lt;=Законод!$C$27,W439,Законод!$C$27*'01_Доходи'!W438),IF(B435="Лікар-терапевт","x",0)))</f>
        <v>0</v>
      </c>
      <c r="X440" s="183">
        <f>IF(B435="Лікар загальної практики - сімейний лікар",IF(L439&lt;=Законод!$C$23,X439,Законод!$C$23*'01_Доходи'!X438),IF(B435="Лікар-педіатр",IF(L439&lt;=Законод!$C$27,X439,Законод!$C$27*'01_Доходи'!X438),IF(B435="Лікар-терапевт","x",0)))</f>
        <v>0</v>
      </c>
      <c r="Y440" s="183">
        <f>IF(B435="Лікар загальної практики - сімейний лікар",IF(L439&lt;=Законод!$C$23,Y439,Законод!$C$23*'01_Доходи'!H438),IF(Y435="Лікар-педіатр",IF(L439&lt;=Законод!$C$27,Y439,Законод!$C$27*'01_Доходи'!Y438),IF(B435="Лікар-терапевт","x",0)))</f>
        <v>0</v>
      </c>
      <c r="Z440" s="184">
        <f>SUM(U440:Y440)</f>
        <v>0</v>
      </c>
      <c r="AA440" s="770"/>
      <c r="AB440" s="183">
        <f>IF(B435="Лікар загальної практики - сімейний лікар",IF(L439&lt;=Законод!$C$23,AB439,Законод!$C$23*'01_Доходи'!AB438),IF(B435="Лікар-педіатр",IF(L439&lt;=Законод!$C$19,AB439,Законод!$C$19*'01_Доходи'!AB438),IF(B435="Лікар-терапевт","x",0)))</f>
        <v>0</v>
      </c>
      <c r="AC440" s="183">
        <f>IF(B435="Лікар загальної практики - сімейний лікар",IF(L439&lt;=Законод!$C$23,AC439,Законод!$C$23*'01_Доходи'!AC438),IF(B435="Лікар-педіатр",IF(L439&lt;=Законод!$C$19,AC439,Законод!$C$19*'01_Доходи'!AC438),IF(B435="Лікар-терапевт","x",0)))</f>
        <v>0</v>
      </c>
      <c r="AD440" s="183">
        <f>IF(B435="Лікар загальної практики - сімейний лікар",IF(L439&lt;=Законод!$C$23,AD439,Законод!$C$23*'01_Доходи'!AD438),IF(B435="Лікар-педіатр",IF(L439&lt;=Законод!$C$27,AD439,Законод!$C$27*'01_Доходи'!AD438),IF(B435="Лікар-терапевт","x",0)))</f>
        <v>0</v>
      </c>
      <c r="AE440" s="183">
        <f>IF(B435="Лікар загальної практики - сімейний лікар",IF(L439&lt;=Законод!$C$23,AE439,Законод!$C$23*'01_Доходи'!AE438),IF(B435="Лікар-педіатр",IF(L439&lt;=Законод!$C$27,AE439,Законод!$C$27*'01_Доходи'!AE438),IF(B435="Лікар-терапевт","x",0)))</f>
        <v>0</v>
      </c>
      <c r="AF440" s="183">
        <f>IF(B435="Лікар загальної практики - сімейний лікар",IF(L439&lt;=Законод!$C$23,AF439,Законод!$C$23*'01_Доходи'!AF438),IF(B435="Лікар-педіатр",IF(L439&lt;=Законод!$C$27,AF439,Законод!$C$27*'01_Доходи'!AF438),IF(B435="Лікар-терапевт","x",0)))</f>
        <v>0</v>
      </c>
      <c r="AG440" s="184">
        <f>SUM(AB440:AF440)</f>
        <v>0</v>
      </c>
      <c r="AH440" s="773"/>
      <c r="AI440" s="176"/>
      <c r="AJ440" s="764"/>
      <c r="AK440" s="767"/>
      <c r="AL440" s="767"/>
      <c r="AM440" s="268" t="s">
        <v>175</v>
      </c>
      <c r="AN440" s="544">
        <f>IF(B435="Лікар загальної практики - сімейний лікар",G440*Законод!$J$10+'01_Доходи'!H440*Законод!$K$10+'01_Доходи'!I440*Законод!$L$10+'01_Доходи'!J440*Законод!$M$10+'01_Доходи'!K440*Законод!$N$10,IF(B435="Лікар-педіатр",G440*Законод!$J$10+'01_Доходи'!H440*Законод!$K$10,IF(B435="Лікар-терапевт",'01_Доходи'!I440*Законод!$L$10+'01_Доходи'!J440*Законод!$M$10+'01_Доходи'!K440*Законод!$N$10,0)))</f>
        <v>0</v>
      </c>
      <c r="AO440" s="544">
        <f>IF(B435="Лікар загальної практики - сімейний лікар",N440*Законод!$J$11+'01_Доходи'!O440*Законод!$K$11+'01_Доходи'!P440*Законод!$L$11+'01_Доходи'!Q440*Законод!$M$11+'01_Доходи'!R440*Законод!$N$11,IF(B435="Лікар-педіатр",N440*Законод!$J$11+'01_Доходи'!O440*Законод!$K$11,IF(B435="Лікар-терапевт",'01_Доходи'!P440*Законод!$L$11+'01_Доходи'!Q440*Законод!$M$11+'01_Доходи'!R440*Законод!$N$11,0)))</f>
        <v>0</v>
      </c>
      <c r="AP440" s="544">
        <f>IF(B435="Лікар загальної практики - сімейний лікар",U440*Законод!$J$12+'01_Доходи'!V440*Законод!$K$12+'01_Доходи'!W440*Законод!$L$12+'01_Доходи'!X440*Законод!$M$12+'01_Доходи'!Y440*Законод!$N$12,IF(B435="Лікар-педіатр",U440*Законод!$J$12+'01_Доходи'!V440*Законод!$K$12,IF(B435="Лікар-терапевт",'01_Доходи'!W440*Законод!$L$12+'01_Доходи'!X440*Законод!$M$12+'01_Доходи'!Y440*Законод!$N$12,0)))</f>
        <v>0</v>
      </c>
      <c r="AQ440" s="544">
        <f>IF(B435="Лікар загальної практики - сімейний лікар",AB440*Законод!$J$13+'01_Доходи'!AC440*Законод!$K$13+'01_Доходи'!AD440*Законод!$L$13+'01_Доходи'!AE440*Законод!$M$13+'01_Доходи'!AF440*Законод!$N$13,IF(B435="Лікар-педіатр",AB440*Законод!$J$13+'01_Доходи'!AC440*Законод!$K$13,IF(B435="Лікар-терапевт",'01_Доходи'!AD440*Законод!$L$13+'01_Доходи'!AE440*Законод!$M$13+'01_Доходи'!AF440*Законод!$N$13,0)))</f>
        <v>0</v>
      </c>
      <c r="AR440" s="185">
        <f>SUM(AN440:AQ440)</f>
        <v>0</v>
      </c>
    </row>
    <row r="441" spans="1:44" s="67" customFormat="1" ht="45" customHeight="1" x14ac:dyDescent="0.25">
      <c r="A441" s="172"/>
      <c r="B441" s="781"/>
      <c r="C441" s="784"/>
      <c r="D441" s="787"/>
      <c r="E441" s="790"/>
      <c r="F441" s="186" t="str">
        <f>IF(B435="Лікар-педіатр",Законод!$E$18,IF(B435="Лікар загальної практики - сімейний лікар",Законод!$E$22,IF(B435="Лікар-терапевт",Законод!$E$26,"х")))</f>
        <v>х</v>
      </c>
      <c r="G441" s="750" t="s">
        <v>157</v>
      </c>
      <c r="H441" s="751"/>
      <c r="I441" s="751"/>
      <c r="J441" s="751"/>
      <c r="K441" s="752"/>
      <c r="L441" s="171">
        <f>IF(B435="Лікар загальної практики - сімейний лікар",IF(L439&lt;Законод!$C$23,0,(IF(AND(L439&gt;=Законод!$E$23,L439&lt;=Законод!$E$24),L439-Законод!$C$23,IF('01_Доходи'!L439&gt;=Законод!$F$23,Законод!$E$25,0)))),IF(B435="Лікар-педіатр",IF(L439&lt;Законод!$C$19,0,(IF(AND(L439&gt;=Законод!$E$19,L439&lt;=Законод!$E$20),L439-Законод!$C$19,IF('01_Доходи'!L439&gt;=Законод!$F$19,Законод!$E$21,0)))),IF(B435="Лікар-терапевт",IF(L439&lt;Законод!$C$27,0,(IF(AND(L439&gt;=Законод!$E$27,L439&lt;=Законод!$E$28),L439-Законод!$C$27,IF('01_Доходи'!L439&gt;=Законод!$F$27,Законод!$E$29,0)))),0)))</f>
        <v>0</v>
      </c>
      <c r="M441" s="770"/>
      <c r="N441" s="750" t="s">
        <v>157</v>
      </c>
      <c r="O441" s="751"/>
      <c r="P441" s="751"/>
      <c r="Q441" s="751"/>
      <c r="R441" s="752"/>
      <c r="S441" s="171">
        <f>IF(B435="Лікар загальної практики - сімейний лікар",IF(S439&lt;Законод!$C$23,0,(IF(AND(S439&gt;=Законод!$E$23,S439&lt;=Законод!$E$24),S439-Законод!$C$23,IF('01_Доходи'!S439&gt;=Законод!$F$23,Законод!$E$25,0)))),IF(B435="Лікар-педіатр",IF(S439&lt;Законод!$C$19,0,(IF(AND(S439&gt;=Законод!$E$19,S439&lt;=Законод!$E$20),S439-Законод!$C$19,IF('01_Доходи'!S439&gt;=Законод!$F$19,Законод!$E$21,0)))),IF(B435="Лікар-терапевт",IF(S439&lt;Законод!$C$27,0,(IF(AND(S439&gt;=Законод!$E$27,S439&lt;=Законод!$E$28),S439-Законод!$C$27,IF('01_Доходи'!S439&gt;=Законод!$F$27,Законод!$E$29,0)))),0)))</f>
        <v>0</v>
      </c>
      <c r="T441" s="770"/>
      <c r="U441" s="750" t="s">
        <v>157</v>
      </c>
      <c r="V441" s="751"/>
      <c r="W441" s="751"/>
      <c r="X441" s="751"/>
      <c r="Y441" s="752"/>
      <c r="Z441" s="171">
        <f>IF(B435="Лікар загальної практики - сімейний лікар",IF(Z439&lt;Законод!$C$23,0,(IF(AND(Z439&gt;=Законод!$E$23,Z439&lt;=Законод!$E$24),Z439-Законод!$C$23,IF('01_Доходи'!Z439&gt;=Законод!$F$23,Законод!$E$25,0)))),IF(B435="Лікар-педіатр",IF(Z439&lt;Законод!$C$19,0,(IF(AND(Z439&gt;=Законод!$E$19,Z439&lt;=Законод!$E$20),Z439-Законод!$C$19,IF('01_Доходи'!Z439&gt;=Законод!$F$19,Законод!$E$21,0)))),IF(B435="Лікар-терапевт",IF(Z439&lt;Законод!$C$27,0,(IF(AND(Z439&gt;=Законод!$E$27,Z439&lt;=Законод!$E$28),Z439-Законод!$C$27,IF('01_Доходи'!Z439&gt;=Законод!$F$27,Законод!$E$29,0)))),0)))</f>
        <v>0</v>
      </c>
      <c r="AA441" s="770"/>
      <c r="AB441" s="750" t="s">
        <v>157</v>
      </c>
      <c r="AC441" s="751"/>
      <c r="AD441" s="751"/>
      <c r="AE441" s="751"/>
      <c r="AF441" s="752"/>
      <c r="AG441" s="171">
        <f>IF(B435="Лікар загальної практики - сімейний лікар",IF(S439&lt;Законод!$C$23,0,(IF(AND(AG439&gt;=Законод!$E$23,AG439&lt;=Законод!$E$24),AG439-Законод!$C$23,IF('01_Доходи'!AG439&gt;=Законод!$F$23,Законод!$E$25,0)))),IF(B435="Лікар-педіатр",IF(AG439&lt;Законод!$C$19,0,(IF(AND(AG439&gt;=Законод!$E$19,AG439&lt;=Законод!$E$20),AG439-Законод!$C$19,IF('01_Доходи'!AG439&gt;=Законод!$F$19,Законод!$E$21,0)))),IF(B435="Лікар-терапевт",IF(AG439&lt;Законод!$C$27,0,(IF(AND(AG439&gt;=Законод!$E$27,AG439&lt;=Законод!$E$28),AG439-Законод!$C$27,IF('01_Доходи'!AG439&gt;=Законод!$F$27,Законод!$E$29,0)))),0)))</f>
        <v>0</v>
      </c>
      <c r="AH441" s="773"/>
      <c r="AI441" s="176"/>
      <c r="AJ441" s="764"/>
      <c r="AK441" s="767"/>
      <c r="AL441" s="767"/>
      <c r="AM441" s="798" t="s">
        <v>176</v>
      </c>
      <c r="AN441" s="544">
        <f>IF(B435="Лікар загальної практики - сімейний лікар",L441*Законод!$E$30,IF(B435="Лікар-педіатр",L441*Законод!$E$30,IF(B435="Лікар-терапевт",L441*Законод!$E$30,0)))</f>
        <v>0</v>
      </c>
      <c r="AO441" s="544">
        <f>IF(B435="Лікар загальної практики - сімейний лікар",S441*Законод!$E$47,IF(B435="Лікар-педіатр",S441*Законод!$E$47,IF(B435="Лікар-терапевт",S441*Законод!$E$47,0)))</f>
        <v>0</v>
      </c>
      <c r="AP441" s="544">
        <f>IF(B435="Лікар загальної практики - сімейний лікар",Z441*Законод!$E$64,IF(B435="Лікар-педіатр",Z441*Законод!$E$64,IF(B435="Лікар-терапевт",Z441*Законод!$E$64,0)))</f>
        <v>0</v>
      </c>
      <c r="AQ441" s="544">
        <f>IF(B435="Лікар загальної практики - сімейний лікар",AG441*Законод!$E$81,IF(B435="Лікар-педіатр",AG441*Законод!$E$81,IF(B435="Лікар-терапевт",AG441*Законод!$E$81,0)))</f>
        <v>0</v>
      </c>
      <c r="AR441" s="185">
        <f>SUM(AN441:AQ441)</f>
        <v>0</v>
      </c>
    </row>
    <row r="442" spans="1:44" s="67" customFormat="1" ht="20.45" customHeight="1" x14ac:dyDescent="0.25">
      <c r="A442" s="172"/>
      <c r="B442" s="781"/>
      <c r="C442" s="784"/>
      <c r="D442" s="787"/>
      <c r="E442" s="790"/>
      <c r="F442" s="186" t="str">
        <f>IF(B435="Лікар-педіатр",Законод!$F$18,IF(B435="Лікар загальної практики - сімейний лікар",Законод!$F$22,IF(B435="Лікар-терапевт",Законод!$F$26,"х")))</f>
        <v>х</v>
      </c>
      <c r="G442" s="750" t="s">
        <v>157</v>
      </c>
      <c r="H442" s="751"/>
      <c r="I442" s="751"/>
      <c r="J442" s="751"/>
      <c r="K442" s="752"/>
      <c r="L442" s="171">
        <f>IF(B435="Лікар загальної практики - сімейний лікар",IF(L439&lt;Законод!$C$23,0,(IF(AND(L439&gt;=Законод!$F$23,L439&lt;=Законод!$F$24),L439-Законод!$E$24,IF('01_Доходи'!L439&gt;=Законод!$G$23,Законод!$F$25,0)))),IF(B435="Лікар-педіатр",IF(L439&lt;Законод!$C$19,0,(IF(AND(L439&gt;=Законод!$F$19,L439&lt;=Законод!$F$20),L439-Законод!$E$20,IF('01_Доходи'!L439&gt;=Законод!$G$19,Законод!$F$21,0)))),IF(B435="Лікар-терапевт",IF(L439&lt;Законод!$C$27,0,(IF(AND(L439&gt;=Законод!$F$27,L439&lt;=Законод!$F$28),L439-Законод!$E$28,IF('01_Доходи'!L439&gt;=Законод!$G$27,Законод!$F$29,0)))),0)))</f>
        <v>0</v>
      </c>
      <c r="M442" s="770"/>
      <c r="N442" s="750" t="s">
        <v>157</v>
      </c>
      <c r="O442" s="751"/>
      <c r="P442" s="751"/>
      <c r="Q442" s="751"/>
      <c r="R442" s="752"/>
      <c r="S442" s="171">
        <f>IF(B435="Лікар загальної практики - сімейний лікар",IF(S439&lt;Законод!$C$23,0,(IF(AND(S439&gt;=Законод!$F$23,S439&lt;=Законод!$F$24),S439-Законод!$E$24,IF('01_Доходи'!S439&gt;=Законод!$G$23,Законод!$F$25,0)))),IF(B435="Лікар-педіатр",IF(S439&lt;Законод!$C$19,0,(IF(AND(S439&gt;=Законод!$F$19,S439&lt;=Законод!$F$20),S439-Законод!$E$20,IF('01_Доходи'!S439&gt;=Законод!$G$19,Законод!$F$21,0)))),IF(B435="Лікар-терапевт",IF(S439&lt;Законод!$C$27,0,(IF(AND(S439&gt;=Законод!$F$27,S439&lt;=Законод!$F$28),S439-Законод!$E$28,IF('01_Доходи'!S439&gt;=Законод!$G$27,Законод!$F$29,0)))),0)))</f>
        <v>0</v>
      </c>
      <c r="T442" s="770"/>
      <c r="U442" s="750" t="s">
        <v>157</v>
      </c>
      <c r="V442" s="751"/>
      <c r="W442" s="751"/>
      <c r="X442" s="751"/>
      <c r="Y442" s="752"/>
      <c r="Z442" s="171">
        <f>IF(B435="Лікар загальної практики - сімейний лікар",IF(Z439&lt;Законод!$C$23,0,(IF(AND(Z439&gt;=Законод!$F$23,Z439&lt;=Законод!$F$24),Z439-Законод!$E$24,IF('01_Доходи'!Z439&gt;=Законод!$G$23,Законод!$F$25,0)))),IF(B435="Лікар-педіатр",IF(Z439&lt;Законод!$C$19,0,(IF(AND(Z439&gt;=Законод!$F$19,Z439&lt;=Законод!$F$20),Z439-Законод!$E$20,IF('01_Доходи'!Z439&gt;=Законод!$G$19,Законод!$F$21,0)))),IF(B435="Лікар-терапевт",IF(Z439&lt;Законод!$C$27,0,(IF(AND(Z439&gt;=Законод!$F$27,Z439&lt;=Законод!$F$28),Z439-Законод!$E$28,IF('01_Доходи'!Z439&gt;=Законод!$G$27,Законод!$F$29,0)))),0)))</f>
        <v>0</v>
      </c>
      <c r="AA442" s="770"/>
      <c r="AB442" s="750" t="s">
        <v>157</v>
      </c>
      <c r="AC442" s="751"/>
      <c r="AD442" s="751"/>
      <c r="AE442" s="751"/>
      <c r="AF442" s="752"/>
      <c r="AG442" s="171">
        <f>IF(B435="Лікар загальної практики - сімейний лікар",IF(AG439&lt;Законод!$C$23,0,(IF(AND(AG439&gt;=Законод!$F$23,AG439&lt;=Законод!$F$24),AG439-Законод!$E$24,IF('01_Доходи'!AG439&gt;=Законод!$G$23,Законод!$F$25,0)))),IF(B435="Лікар-педіатр",IF(AG439&lt;Законод!$C$19,0,(IF(AND(AG439&gt;=Законод!$F$19,AG439&lt;=Законод!$F$20),AG439-Законод!$E$20,IF('01_Доходи'!AG439&gt;=Законод!$G$19,Законод!$F$21,0)))),IF(B435="Лікар-терапевт",IF(AG439&lt;Законод!$C$27,0,(IF(AND(AG439&gt;=Законод!$F$27,AG439&lt;=Законод!$F$28),AG439-Законод!$E$28,IF('01_Доходи'!AG439&gt;=Законод!$G$27,Законод!$F$29,0)))),0)))</f>
        <v>0</v>
      </c>
      <c r="AH442" s="773"/>
      <c r="AI442" s="176"/>
      <c r="AJ442" s="764"/>
      <c r="AK442" s="767"/>
      <c r="AL442" s="767"/>
      <c r="AM442" s="799"/>
      <c r="AN442" s="544">
        <f>IF(B435="Лікар загальної практики - сімейний лікар",L442*Законод!$F$30,IF(B435="Лікар-педіатр",L442*Законод!$F$30,IF(B435="Лікар-терапевт",L442*Законод!$F$30,0)))</f>
        <v>0</v>
      </c>
      <c r="AO442" s="544">
        <f>IF(B435="Лікар загальної практики - сімейний лікар",S442*Законод!$F$47,IF(B435="Лікар-педіатр",S442*Законод!$F$47,IF(B435="Лікар-терапевт",S442*Законод!$F$47,0)))</f>
        <v>0</v>
      </c>
      <c r="AP442" s="544">
        <f>IF(B435="Лікар загальної практики - сімейний лікар",Z442*Законод!$F$64,IF(B435="Лікар-педіатр",Z442*Законод!$F$64,IF(B435="Лікар-терапевт",Z442*Законод!$F$64,0)))</f>
        <v>0</v>
      </c>
      <c r="AQ442" s="544">
        <f>IF(B435="Лікар загальної практики - сімейний лікар",AG442*Законод!$F$81,IF(B435="Лікар-педіатр",AG442*Законод!$F$81,IF(B435="Лікар-терапевт",AG442*Законод!$F$81,0)))</f>
        <v>0</v>
      </c>
      <c r="AR442" s="185">
        <f>SUM(AN442:AQ442)</f>
        <v>0</v>
      </c>
    </row>
    <row r="443" spans="1:44" s="67" customFormat="1" ht="31.9" customHeight="1" x14ac:dyDescent="0.25">
      <c r="A443" s="172"/>
      <c r="B443" s="781"/>
      <c r="C443" s="784"/>
      <c r="D443" s="787"/>
      <c r="E443" s="790"/>
      <c r="F443" s="186" t="str">
        <f>IF(B435="Лікар-педіатр",Законод!$G$18,IF(B435="Лікар загальної практики - сімейний лікар",Законод!$G$22,IF(B435="Лікар-терапевт",Законод!$G$26,"х")))</f>
        <v>х</v>
      </c>
      <c r="G443" s="750" t="s">
        <v>157</v>
      </c>
      <c r="H443" s="751"/>
      <c r="I443" s="751"/>
      <c r="J443" s="751"/>
      <c r="K443" s="752"/>
      <c r="L443" s="171">
        <f>IF(B435="Лікар загальної практики - сімейний лікар",IF(L439&lt;Законод!$C$23,0,(IF(AND(L439&gt;=Законод!$G$23,L439&lt;=Законод!$G$24),L439-Законод!$F$24,IF('01_Доходи'!L439&gt;=Законод!$H$23,Законод!$G$25,0)))),IF(B435="Лікар-педіатр",IF(L439&lt;Законод!$C$19,0,(IF(AND(L439&gt;=Законод!$G$19,L439&lt;=Законод!$G$20),L439-Законод!$F$20,IF('01_Доходи'!L439&gt;=Законод!$H$19,Законод!$G$21,0)))),IF(B435="Лікар-терапевт",IF(L439&lt;Законод!$C$27,0,(IF(AND(L439&gt;=Законод!$G$27,L439&lt;=Законод!$G$28),L439-Законод!$F$28,IF('01_Доходи'!L439&gt;=Законод!$H$27,Законод!$G$29,0)))),0)))</f>
        <v>0</v>
      </c>
      <c r="M443" s="770"/>
      <c r="N443" s="750" t="s">
        <v>157</v>
      </c>
      <c r="O443" s="751"/>
      <c r="P443" s="751"/>
      <c r="Q443" s="751"/>
      <c r="R443" s="752"/>
      <c r="S443" s="171">
        <f>IF(B435="Лікар загальної практики - сімейний лікар",IF(S439&lt;Законод!$C$23,0,(IF(AND(S439&gt;=Законод!$G$23,S439&lt;=Законод!$G$24),S439-Законод!$F$24,IF('01_Доходи'!S439&gt;=Законод!$H$23,Законод!$G$25,0)))),IF(B435="Лікар-педіатр",IF(S439&lt;Законод!$C$19,0,(IF(AND(S439&gt;=Законод!$G$19,S439&lt;=Законод!$G$20),S439-Законод!$F$20,IF('01_Доходи'!S439&gt;=Законод!$H$19,Законод!$G$21,0)))),IF(B435="Лікар-терапевт",IF(S439&lt;Законод!$C$27,0,(IF(AND(S439&gt;=Законод!$G$27,S439&lt;=Законод!$G$28),S439-Законод!$F$28,IF('01_Доходи'!S439&gt;=Законод!$H$27,Законод!$G$29,0)))),0)))</f>
        <v>0</v>
      </c>
      <c r="T443" s="770"/>
      <c r="U443" s="750" t="s">
        <v>157</v>
      </c>
      <c r="V443" s="751"/>
      <c r="W443" s="751"/>
      <c r="X443" s="751"/>
      <c r="Y443" s="752"/>
      <c r="Z443" s="171">
        <f>IF(B435="Лікар загальної практики - сімейний лікар",IF(Z439&lt;Законод!$C$23,0,(IF(AND(Z439&gt;=Законод!$G$23,Z439&lt;=Законод!$G$24),Z439-Законод!$F$24,IF('01_Доходи'!Z439&gt;=Законод!$H$23,Законод!$G$25,0)))),IF(B435="Лікар-педіатр",IF(Z439&lt;Законод!$C$19,0,(IF(AND(Z439&gt;=Законод!$G$19,Z439&lt;=Законод!$G$20),Z439-Законод!$F$20,IF('01_Доходи'!Z439&gt;=Законод!$H$19,Законод!$G$21,0)))),IF(B435="Лікар-терапевт",IF(Z439&lt;Законод!$C$27,0,(IF(AND(Z439&gt;=Законод!$G$27,Z439&lt;=Законод!$G$28),Z439-Законод!$F$28,IF('01_Доходи'!Z439&gt;=Законод!$H$27,Законод!$G$29,0)))),0)))</f>
        <v>0</v>
      </c>
      <c r="AA443" s="770"/>
      <c r="AB443" s="750" t="s">
        <v>157</v>
      </c>
      <c r="AC443" s="751"/>
      <c r="AD443" s="751"/>
      <c r="AE443" s="751"/>
      <c r="AF443" s="752"/>
      <c r="AG443" s="171">
        <f>IF(B435="Лікар загальної практики - сімейний лікар",IF(AG439&lt;Законод!$C$23,0,(IF(AND(AG439&gt;=Законод!$G$23,AG439&lt;=Законод!$G$24),AG439-Законод!$F$24,IF('01_Доходи'!AG439&gt;=Законод!$H$23,Законод!$G$25,0)))),IF(B435="Лікар-педіатр",IF(AG439&lt;Законод!$C$19,0,(IF(AND(AG439&gt;=Законод!$G$19,AG439&lt;=Законод!$G$20),AG439-Законод!$F$20,IF('01_Доходи'!AG439&gt;=Законод!$H$19,Законод!$G$21,0)))),IF(B435="Лікар-терапевт",IF(AG439&lt;Законод!$C$27,0,(IF(AND(AG439&gt;=Законод!$G$27,AG439&lt;=Законод!$G$28),AG439-Законод!$F$28,IF('01_Доходи'!AG439&gt;=Законод!$H$27,Законод!$G$29,0)))),0)))</f>
        <v>0</v>
      </c>
      <c r="AH443" s="773"/>
      <c r="AI443" s="176"/>
      <c r="AJ443" s="764"/>
      <c r="AK443" s="767"/>
      <c r="AL443" s="767"/>
      <c r="AM443" s="799"/>
      <c r="AN443" s="544">
        <f>IF(B435="Лікар загальної практики - сімейний лікар",L443*Законод!$G$39,IF(B435="Лікар-педіатр",L443*Законод!$G$30,IF(B435="Лікар-терапевт",L443*Законод!$G$30,0)))</f>
        <v>0</v>
      </c>
      <c r="AO443" s="544">
        <f>IF(B435="Лікар загальної практики - сімейний лікар",S443*Законод!$G$47,IF(B435="Лікар-педіатр",S443*Законод!$G$47,IF(B435="Лікар-терапевт",S443*Законод!$G$47,0)))</f>
        <v>0</v>
      </c>
      <c r="AP443" s="544">
        <f>IF(B435="Лікар загальної практики - сімейний лікар",Z443*Законод!$G$64,IF(B435="Лікар-педіатр",Z443*Законод!$G$64,IF(B435="Лікар-терапевт",Z443*Законод!$G$64,0)))</f>
        <v>0</v>
      </c>
      <c r="AQ443" s="544">
        <f>IF(B435="Лікар загальної практики - сімейний лікар",AG443*Законод!$G$81,IF(B435="Лікар-педіатр",AG443*Законод!$G$81,IF(B435="Лікар-терапевт",AG443*Законод!$G$81,0)))</f>
        <v>0</v>
      </c>
      <c r="AR443" s="185">
        <f t="shared" ref="AR443" si="62">SUM(AN443:AQ443)</f>
        <v>0</v>
      </c>
    </row>
    <row r="444" spans="1:44" s="67" customFormat="1" ht="31.9" customHeight="1" x14ac:dyDescent="0.25">
      <c r="A444" s="172"/>
      <c r="B444" s="781"/>
      <c r="C444" s="784"/>
      <c r="D444" s="787"/>
      <c r="E444" s="790"/>
      <c r="F444" s="186" t="str">
        <f>IF(B435="Лікар-педіатр",Законод!$H$18,IF(B435="Лікар загальної практики - сімейний лікар",Законод!$H$22,IF(B435="Лікар-терапевт",Законод!$H$26,"х")))</f>
        <v>х</v>
      </c>
      <c r="G444" s="750" t="s">
        <v>157</v>
      </c>
      <c r="H444" s="751"/>
      <c r="I444" s="751"/>
      <c r="J444" s="751"/>
      <c r="K444" s="752"/>
      <c r="L444" s="171">
        <f>IF(B435="Лікар загальної практики - сімейний лікар",IF(L439&lt;Законод!$C$23,0,(IF(AND(L439&gt;=Законод!$H$23,L439&lt;=Законод!$H$24),L439-Законод!$G$24,IF('01_Доходи'!L439&gt;=Законод!$I$23,Законод!$H$25,0)))),IF(B435="Лікар-педіатр",IF(L439&lt;Законод!$C$19,0,(IF(AND(L439&gt;=Законод!$H$19,L439&lt;=Законод!$H$20),L439-Законод!$G$20,IF('01_Доходи'!L439&gt;=Законод!$I$19,Законод!$H$21,0)))),IF(B435="Лікар-терапевт",IF(L439&lt;Законод!$C$27,0,(IF(AND(L439&gt;=Законод!$H$27,L439&lt;=Законод!$H$28),L439-Законод!$G$28,IF(L439&gt;=Законод!$I$27,Законод!$H$29,0)))),0)))</f>
        <v>0</v>
      </c>
      <c r="M444" s="770"/>
      <c r="N444" s="750" t="s">
        <v>157</v>
      </c>
      <c r="O444" s="751"/>
      <c r="P444" s="751"/>
      <c r="Q444" s="751"/>
      <c r="R444" s="752"/>
      <c r="S444" s="171">
        <f>IF(B435="Лікар загальної практики - сімейний лікар",IF(S439&lt;Законод!$C$23,0,(IF(AND(S439&gt;=Законод!$H$23,S439&lt;=Законод!$H$24),S439-Законод!$G$24,IF('01_Доходи'!S439&gt;=Законод!$I$23,Законод!$H$25,0)))),IF(B435="Лікар-педіатр",IF(S439&lt;Законод!$C$19,0,(IF(AND(S439&gt;=Законод!$H$19,S439&lt;=Законод!$H$20),S439-Законод!$G$20,IF('01_Доходи'!S439&gt;=Законод!$I$19,Законод!$H$21,0)))),IF(B435="Лікар-терапевт",IF(S439&lt;Законод!$C$27,0,(IF(AND(S439&gt;=Законод!$H$27,S439&lt;=Законод!$H$28),S439-Законод!$G$28,IF(S439&gt;=Законод!$I$27,Законод!$H$29,0)))),0)))</f>
        <v>0</v>
      </c>
      <c r="T444" s="770"/>
      <c r="U444" s="750" t="s">
        <v>157</v>
      </c>
      <c r="V444" s="751"/>
      <c r="W444" s="751"/>
      <c r="X444" s="751"/>
      <c r="Y444" s="752"/>
      <c r="Z444" s="171">
        <f>IF(B435="Лікар загальної практики - сімейний лікар",IF(Z439&lt;Законод!$C$23,0,(IF(AND(Z439&gt;=Законод!$H$23,Z439&lt;=Законод!$H$24),Z439-Законод!$G$24,IF('01_Доходи'!Z439&gt;=Законод!$I$23,Законод!$H$25,0)))),IF(B435="Лікар-педіатр",IF(Z439&lt;Законод!$C$19,0,(IF(AND(Z439&gt;=Законод!$H$19,Z439&lt;=Законод!$H$20),Z439-Законод!$G$20,IF('01_Доходи'!Z439&gt;=Законод!$I$19,Законод!$H$21,0)))),IF(B435="Лікар-терапевт",IF(Z439&lt;Законод!$C$27,0,(IF(AND(Z439&gt;=Законод!$H$27,Z439&lt;=Законод!$H$28),Z439-Законод!$G$28,IF(Z439&gt;=Законод!$I$27,Законод!$H$29,0)))),0)))</f>
        <v>0</v>
      </c>
      <c r="AA444" s="770"/>
      <c r="AB444" s="750" t="s">
        <v>157</v>
      </c>
      <c r="AC444" s="751"/>
      <c r="AD444" s="751"/>
      <c r="AE444" s="751"/>
      <c r="AF444" s="752"/>
      <c r="AG444" s="171">
        <f>IF(B435="Лікар загальної практики - сімейний лікар",IF(AG439&lt;Законод!$C$23,0,(IF(AND(AG439&gt;=Законод!$H$23,AG439&lt;=Законод!$H$24),AG439-Законод!$G$24,IF('01_Доходи'!AG439&gt;=Законод!$I$23,Законод!$H$25,0)))),IF(B435="Лікар-педіатр",IF(AG439&lt;Законод!$C$19,0,(IF(AND(AG439&gt;=Законод!$H$19,AG439&lt;=Законод!$H$20),AG439-Законод!$G$20,IF('01_Доходи'!AG439&gt;=Законод!$I$19,Законод!$H$21,0)))),IF(B435="Лікар-терапевт",IF(AG439&lt;Законод!$C$27,0,(IF(AND(AG439&gt;=Законод!$H$27,AG439&lt;=Законод!$H$28),AG439-Законод!$G$28,IF(AG439&gt;=Законод!$I$27,Законод!$H$29,0)))),0)))</f>
        <v>0</v>
      </c>
      <c r="AH444" s="773"/>
      <c r="AI444" s="176"/>
      <c r="AJ444" s="764"/>
      <c r="AK444" s="767"/>
      <c r="AL444" s="767"/>
      <c r="AM444" s="799"/>
      <c r="AN444" s="544">
        <f>IF(B435="Лікар загальної практики - сімейний лікар",L444*Законод!$H$30,IF(B435="Лікар-педіатр",L444*Законод!$H$30,IF(B435="Лікар-терапевт",L444*Законод!$H$30,0)))</f>
        <v>0</v>
      </c>
      <c r="AO444" s="544">
        <f>IF(B435="Лікар загальної практики - сімейний лікар",S444*Законод!$H$47,IF(B435="Лікар-педіатр",S444*Законод!$H$47,IF(B435="Лікар-терапевт",S444*Законод!$H$47,0)))</f>
        <v>0</v>
      </c>
      <c r="AP444" s="544">
        <f>IF(B435="Лікар загальної практики - сімейний лікар",Z444*Законод!$H$64,IF(B435="Лікар-педіатр",Z444*Законод!$H$64,IF(B435="Лікар-терапевт",Z444*Законод!$H$64,0)))</f>
        <v>0</v>
      </c>
      <c r="AQ444" s="544">
        <f>IF(B435="Лікар загальної практики - сімейний лікар",AG444*Законод!$H$81,IF(B435="Лікар-педіатр",AG444*Законод!$H$81,IF(B435="Лікар-терапевт",AG444*Законод!$H$81,0)))</f>
        <v>0</v>
      </c>
      <c r="AR444" s="185">
        <f>SUM(AN444:AQ444)</f>
        <v>0</v>
      </c>
    </row>
    <row r="445" spans="1:44" s="210" customFormat="1" ht="23.45" customHeight="1" x14ac:dyDescent="0.25">
      <c r="A445" s="172"/>
      <c r="B445" s="781"/>
      <c r="C445" s="784"/>
      <c r="D445" s="787"/>
      <c r="E445" s="790"/>
      <c r="F445" s="186" t="str">
        <f>IF(B435="Лікар-педіатр",Законод!$I$18,IF(B435="Лікар загальної практики - сімейний лікар",Законод!$I$22,IF(B435="Лікар-терапевт",Законод!$I$26,"х")))</f>
        <v>х</v>
      </c>
      <c r="G445" s="750" t="s">
        <v>157</v>
      </c>
      <c r="H445" s="751"/>
      <c r="I445" s="751"/>
      <c r="J445" s="751"/>
      <c r="K445" s="752"/>
      <c r="L445" s="171">
        <f>IF(B435="Лікар загальної практики - сімейний лікар",IF(L439&lt;Законод!$C$23,0,(IF(AND(L439&gt;=Законод!$I$23,L439&lt;=Законод!$I$24),L439-Законод!$H$24,IF('01_Доходи'!L439&gt;=Законод!$I$23,Законод!$I$25,0)))),IF(B435="Лікар-педіатр",IF(L439&lt;Законод!$C$19,0,(IF(AND(L439&gt;=Законод!$I$19,L439&lt;=Законод!$I$20),L439-Законод!$H$20,IF('01_Доходи'!L439&gt;=Законод!$I$19,Законод!$H$21,0)))),IF(B435="Лікар-терапевт",IF(L439&lt;Законод!$C$27,0,(IF(AND(L439&gt;=Законод!$I$27,L439&lt;=Законод!$I$28),L439-Законод!$H$28,IF('01_Доходи'!L439&gt;=Законод!$I$27,Законод!$H$29,0)))),0)))</f>
        <v>0</v>
      </c>
      <c r="M445" s="770"/>
      <c r="N445" s="750" t="s">
        <v>157</v>
      </c>
      <c r="O445" s="751"/>
      <c r="P445" s="751"/>
      <c r="Q445" s="751"/>
      <c r="R445" s="752"/>
      <c r="S445" s="171">
        <f>IF(B435="Лікар загальної практики - сімейний лікар",IF(S439&lt;Законод!$C$23,0,(IF(AND(S439&gt;=Законод!$I$23,S439&lt;=Законод!$I$24),S439-Законод!$H$24,IF('01_Доходи'!S439&gt;=Законод!$I$23,Законод!$I$25,0)))),IF(B435="Лікар-педіатр",IF(S439&lt;Законод!$C$19,0,(IF(AND(S439&gt;=Законод!$I$19,S439&lt;=Законод!$I$20),S439-Законод!$H$20,IF('01_Доходи'!S439&gt;=Законод!$I$19,Законод!$H$21,0)))),IF(B435="Лікар-терапевт",IF(S439&lt;Законод!$C$27,0,(IF(AND(S439&gt;=Законод!$I$27,S439&lt;=Законод!$I$28),S439-Законод!$H$28,IF('01_Доходи'!S439&gt;=Законод!$I$27,Законод!$H$29,0)))),0)))</f>
        <v>0</v>
      </c>
      <c r="T445" s="770"/>
      <c r="U445" s="750" t="s">
        <v>157</v>
      </c>
      <c r="V445" s="751"/>
      <c r="W445" s="751"/>
      <c r="X445" s="751"/>
      <c r="Y445" s="752"/>
      <c r="Z445" s="171">
        <f>IF(B435="Лікар загальної практики - сімейний лікар",IF(Z439&lt;Законод!$C$23,0,(IF(AND(Z439&gt;=Законод!$I$23,Z439&lt;=Законод!$I$24),Z439-Законод!$H$24,IF('01_Доходи'!Z439&gt;=Законод!$I$23,Законод!$I$25,0)))),IF(B435="Лікар-педіатр",IF(Z439&lt;Законод!$C$19,0,(IF(AND(Z439&gt;=Законод!$I$19,Z439&lt;=Законод!$I$20),Z439-Законод!$H$20,IF('01_Доходи'!Z439&gt;=Законод!$I$19,Законод!$H$21,0)))),IF(B435="Лікар-терапевт",IF(Z439&lt;Законод!$C$27,0,(IF(AND(Z439&gt;=Законод!$I$27,Z439&lt;=Законод!$I$28),Z439-Законод!$H$28,IF('01_Доходи'!Z439&gt;=Законод!$I$27,Законод!$H$29,0)))),0)))</f>
        <v>0</v>
      </c>
      <c r="AA445" s="770"/>
      <c r="AB445" s="750" t="s">
        <v>157</v>
      </c>
      <c r="AC445" s="751"/>
      <c r="AD445" s="751"/>
      <c r="AE445" s="751"/>
      <c r="AF445" s="752"/>
      <c r="AG445" s="171">
        <f>IF(B435="Лікар загальної практики - сімейний лікар",IF(AG439&lt;Законод!$C$23,0,(IF(AND(AG439&gt;=Законод!$I$23,AG439&lt;=Законод!$I$24),AG439-Законод!$H$24,IF('01_Доходи'!AG439&gt;=Законод!$I$23,Законод!$I$25,0)))),IF(B435="Лікар-педіатр",IF(AG439&lt;Законод!$C$19,0,(IF(AND(AG439&gt;=Законод!$I$19,AG439&lt;=Законод!$I$20),AG439-Законод!$H$20,IF('01_Доходи'!AG439&gt;=Законод!$I$19,Законод!$H$21,0)))),IF(B435="Лікар-терапевт",IF(AG439&lt;Законод!$C$27,0,(IF(AND(AG439&gt;=Законод!$I$27,AG439&lt;=Законод!$I$28),AG439-Законод!$H$28,IF('01_Доходи'!AG439&gt;=Законод!$I$27,Законод!$H$29,0)))),0)))</f>
        <v>0</v>
      </c>
      <c r="AH445" s="773"/>
      <c r="AI445" s="176"/>
      <c r="AJ445" s="764"/>
      <c r="AK445" s="767"/>
      <c r="AL445" s="767"/>
      <c r="AM445" s="799"/>
      <c r="AN445" s="544">
        <f>IF(B435="Лікар загальної практики - сімейний лікар",L445*Законод!$I$30,IF(B435="Лікар-педіатр",L445*Законод!$I$30,IF(B435="Лікар-терапевт",L445*Законод!$I$30,0)))</f>
        <v>0</v>
      </c>
      <c r="AO445" s="544">
        <f>IF(B435="Лікар загальної практики - сімейний лікар",S445*Законод!$I$47,IF(B435="Лікар-педіатр",S445*Законод!$I$47,IF(B435="Лікар-терапевт",S445*Законод!$I$47,0)))</f>
        <v>0</v>
      </c>
      <c r="AP445" s="544">
        <f>IF(B435="Лікар загальної практики - сімейний лікар",Z445*Законод!$I$64,IF(B435="Лікар-педіатр",Z445*Законод!$I$64,IF(B435="Лікар-терапевт",Z445*Законод!$I$64,0)))</f>
        <v>0</v>
      </c>
      <c r="AQ445" s="544">
        <f>IF(B435="Лікар загальної практики - сімейний лікар",AG445*Законод!$I$81,IF(B435="Лікар-педіатр",AG445*Законод!$I$81,IF(B435="Лікар-терапевт",AG445*Законод!$I$81,0)))</f>
        <v>0</v>
      </c>
      <c r="AR445" s="185">
        <f>SUM(AN445:AQ445)</f>
        <v>0</v>
      </c>
    </row>
    <row r="446" spans="1:44" s="166" customFormat="1" ht="24.6" customHeight="1" thickBot="1" x14ac:dyDescent="0.35">
      <c r="A446" s="187"/>
      <c r="B446" s="782"/>
      <c r="C446" s="785"/>
      <c r="D446" s="788"/>
      <c r="E446" s="791"/>
      <c r="F446" s="660" t="str">
        <f>IF(B435="Лікар-педіатр",Законод!$J$18,IF(B435="Лікар загальної практики - сімейний лікар",Законод!$J$22,IF(B435="Лікар-терапевт",Законод!$J$22,"х")))</f>
        <v>х</v>
      </c>
      <c r="G446" s="747" t="s">
        <v>157</v>
      </c>
      <c r="H446" s="748"/>
      <c r="I446" s="748"/>
      <c r="J446" s="748"/>
      <c r="K446" s="749"/>
      <c r="L446" s="171">
        <f>IF(B435="Лікар загальної практики - сімейний лікар",IF(L439&gt;=Законод!$J$23,'01_Доходи'!L439-('01_Доходи'!L440+'01_Доходи'!L441+'01_Доходи'!L442+'01_Доходи'!L443+'01_Доходи'!L444+'01_Доходи'!L445),0),IF(B435="Лікар-педіатр",IF(L439&gt;=Законод!$J$19,'01_Доходи'!L439-('01_Доходи'!L440+'01_Доходи'!L441+'01_Доходи'!L442+'01_Доходи'!L443+'01_Доходи'!L444+'01_Доходи'!L445),0),IF(B435="Лікар-терапевт",IF('01_Доходи'!L439&gt;=Законод!$J$27,L439-Законод!$I$28,0),0)))</f>
        <v>0</v>
      </c>
      <c r="M446" s="771"/>
      <c r="N446" s="747" t="s">
        <v>157</v>
      </c>
      <c r="O446" s="748"/>
      <c r="P446" s="748"/>
      <c r="Q446" s="748"/>
      <c r="R446" s="749"/>
      <c r="S446" s="171">
        <f>IF(B435="Лікар загальної практики - сімейний лікар",IF(S439&gt;=Законод!$J$23,'01_Доходи'!S439-('01_Доходи'!S440+'01_Доходи'!S441+'01_Доходи'!S442+'01_Доходи'!S443+'01_Доходи'!S444+'01_Доходи'!S445),0),IF(B435="Лікар-педіатр",IF(S439&gt;=Законод!$J$19,'01_Доходи'!S439-('01_Доходи'!S440+'01_Доходи'!S441+'01_Доходи'!S442+'01_Доходи'!S443+'01_Доходи'!S444+'01_Доходи'!S445),0),IF(B435="Лікар-терапевт",IF('01_Доходи'!S439&gt;=Законод!$J$27,S439-Законод!$I$28,0),0)))</f>
        <v>0</v>
      </c>
      <c r="T446" s="771"/>
      <c r="U446" s="747" t="s">
        <v>157</v>
      </c>
      <c r="V446" s="748"/>
      <c r="W446" s="748"/>
      <c r="X446" s="748"/>
      <c r="Y446" s="749"/>
      <c r="Z446" s="171">
        <f>IF(B435="Лікар загальної практики - сімейний лікар",IF(Z439&gt;=Законод!$J$23,'01_Доходи'!Z439-('01_Доходи'!Z440+'01_Доходи'!Z441+'01_Доходи'!Z442+'01_Доходи'!Z443+'01_Доходи'!Z444+'01_Доходи'!Z445),0),IF(B435="Лікар-педіатр",IF(Z439&gt;=Законод!$J$19,'01_Доходи'!Z439-('01_Доходи'!Z440+'01_Доходи'!Z441+'01_Доходи'!Z442+'01_Доходи'!Z443+'01_Доходи'!Z444+'01_Доходи'!Z445),0),IF(B435="Лікар-терапевт",IF('01_Доходи'!Z439&gt;=Законод!$J$27,Z439-Законод!$I$28,0),0)))</f>
        <v>0</v>
      </c>
      <c r="AA446" s="771"/>
      <c r="AB446" s="747" t="s">
        <v>157</v>
      </c>
      <c r="AC446" s="748"/>
      <c r="AD446" s="748"/>
      <c r="AE446" s="748"/>
      <c r="AF446" s="749"/>
      <c r="AG446" s="171">
        <f>IF(B435="Лікар загальної практики - сімейний лікар",IF(AG439&gt;=Законод!$J$23,'01_Доходи'!AG439-('01_Доходи'!AG440+'01_Доходи'!AG441+'01_Доходи'!AG442+'01_Доходи'!AG443+'01_Доходи'!AG444+'01_Доходи'!AG445),0),IF(B435="Лікар-педіатр",IF(AG439&gt;=Законод!$J$19,'01_Доходи'!AG439-('01_Доходи'!AG440+'01_Доходи'!AG441+'01_Доходи'!AG442+'01_Доходи'!AG443+'01_Доходи'!AG444+'01_Доходи'!AG445),0),IF(B435="Лікар-терапевт",IF('01_Доходи'!AG439&gt;=Законод!$J$27,AG439-Законод!$I$28,0),0)))</f>
        <v>0</v>
      </c>
      <c r="AH446" s="774"/>
      <c r="AI446" s="188"/>
      <c r="AJ446" s="765"/>
      <c r="AK446" s="768"/>
      <c r="AL446" s="768"/>
      <c r="AM446" s="800"/>
      <c r="AN446" s="661">
        <f>IF(B435="Лікар загальної практики - сімейний лікар",L446*Законод!$J$30,IF(B435="Лікар-педіатр",L446*Законод!$J$30,IF(B435="Лікар-терапевт",L446*Законод!$J$30,0)))</f>
        <v>0</v>
      </c>
      <c r="AO446" s="661">
        <f>IF(B435="Лікар загальної практики - сімейний лікар",S446*Законод!$J$47,IF(B435="Лікар-педіатр",S446*Законод!$J$47,IF(B435="Лікар-терапевт",S446*Законод!$J$47,0)))</f>
        <v>0</v>
      </c>
      <c r="AP446" s="661">
        <f>IF(B435="Лікар загальної практики - сімейний лікар",S446*Законод!$J$64,IF(B435="Лікар-педіатр",S446*Законод!$J$64,IF(B435="Лікар-терапевт",S446*Законод!$J$64,0)))</f>
        <v>0</v>
      </c>
      <c r="AQ446" s="661">
        <f>IF(B435="Лікар загальної практики - сімейний лікар",AG446*Законод!$J$81,IF(B435="Лікар-педіатр",AG446*Законод!$J$81,IF(B435="Лікар-терапевт",AG446*Законод!$J$81,0)))</f>
        <v>0</v>
      </c>
      <c r="AR446" s="662">
        <f t="shared" ref="AR446" si="63">SUM(AN446:AQ446)</f>
        <v>0</v>
      </c>
    </row>
    <row r="447" spans="1:44" s="67" customFormat="1" ht="28.15" customHeight="1" thickBot="1" x14ac:dyDescent="0.3">
      <c r="A447" s="206"/>
      <c r="B447" s="207"/>
      <c r="C447" s="207"/>
      <c r="D447" s="207"/>
      <c r="E447" s="207"/>
      <c r="F447" s="208"/>
      <c r="G447" s="209"/>
      <c r="H447" s="209"/>
      <c r="I447" s="210"/>
      <c r="J447" s="210"/>
      <c r="K447" s="210"/>
      <c r="L447" s="211"/>
      <c r="M447" s="210"/>
      <c r="N447" s="210"/>
      <c r="O447" s="210"/>
      <c r="P447" s="210"/>
      <c r="Q447" s="210"/>
      <c r="R447" s="210"/>
      <c r="S447" s="211"/>
      <c r="T447" s="210"/>
      <c r="U447" s="210"/>
      <c r="V447" s="210"/>
      <c r="W447" s="210"/>
      <c r="X447" s="210"/>
      <c r="Y447" s="210"/>
      <c r="Z447" s="211"/>
      <c r="AA447" s="210"/>
      <c r="AB447" s="210"/>
      <c r="AC447" s="210"/>
      <c r="AD447" s="210"/>
      <c r="AE447" s="210"/>
      <c r="AF447" s="210"/>
      <c r="AG447" s="211"/>
      <c r="AH447" s="210"/>
      <c r="AI447" s="210"/>
      <c r="AJ447" s="210"/>
      <c r="AK447" s="210"/>
      <c r="AL447" s="210"/>
      <c r="AM447" s="212"/>
      <c r="AN447" s="210"/>
      <c r="AO447" s="210"/>
      <c r="AP447" s="210"/>
      <c r="AQ447" s="210"/>
      <c r="AR447" s="213"/>
    </row>
    <row r="448" spans="1:44" s="103" customFormat="1" ht="31.15" customHeight="1" x14ac:dyDescent="0.25">
      <c r="A448" s="169">
        <f>A435+1</f>
        <v>33</v>
      </c>
      <c r="B448" s="780"/>
      <c r="C448" s="783"/>
      <c r="D448" s="786"/>
      <c r="E448" s="789"/>
      <c r="F448" s="170" t="s">
        <v>431</v>
      </c>
      <c r="G448" s="171">
        <f>IFERROR(IF(B448="Лікар-педіатр",G450/L450*L448,IF(B448="Лікар-терапевт","х",IF(B448="Лікар загальної практики - сімейний лікар",G450/L450*L448,0))),0)</f>
        <v>0</v>
      </c>
      <c r="H448" s="171">
        <f>IFERROR(IF(B448="Лікар-педіатр",H450/L450*L448,IF(B448="Лікар-терапевт","х",IF(B448="Лікар загальної практики - сімейний лікар",H450/L450*L448,0))),0)</f>
        <v>0</v>
      </c>
      <c r="I448" s="171">
        <f>IFERROR(IF(B448="Лікар-педіатр","x",IF(B448="Лікар-терапевт",I450/L450*L448,IF(B448="Лікар загальної практики - сімейний лікар",I450/L450*L448,0))),0)</f>
        <v>0</v>
      </c>
      <c r="J448" s="171">
        <f>IFERROR(IF(B448="Лікар-педіатр","x",IF(B448="Лікар-терапевт",J450/L450*L448,IF(B448="Лікар загальної практики - сімейний лікар",J450/L450*L448,0))),0)</f>
        <v>0</v>
      </c>
      <c r="K448" s="171">
        <f>IFERROR(IF(B448="Лікар-педіатр","x",IF(B448="Лікар-терапевт",K451*L448,IF(B448="Лікар загальної практики - сімейний лікар",K451*L448,0))),0)</f>
        <v>0</v>
      </c>
      <c r="L448" s="472"/>
      <c r="M448" s="769"/>
      <c r="N448" s="171">
        <f>IFERROR(IF(B448="Лікар-педіатр",N450/S450*S448,IF(B448="Лікар-терапевт","х",IF(B448="Лікар загальної практики - сімейний лікар",N450/S450*S448,0))),0)</f>
        <v>0</v>
      </c>
      <c r="O448" s="171">
        <f>IFERROR(IF(B448="Лікар-педіатр",O450/S450*S448,IF(B448="Лікар-терапевт","х",IF(B448="Лікар загальної практики - сімейний лікар",O450/S450*S448,0))),0)</f>
        <v>0</v>
      </c>
      <c r="P448" s="171">
        <f>IFERROR(IF(B448="Лікар-педіатр","x",IF(B448="Лікар-терапевт",P450/S450*S448,IF(B448="Лікар загальної практики - сімейний лікар",P450/S450*S448,0))),0)</f>
        <v>0</v>
      </c>
      <c r="Q448" s="171">
        <f>IFERROR(IF(B448="Лікар-педіатр","x",IF(B448="Лікар-терапевт",Q450/S450*S448,IF(B448="Лікар загальної практики - сімейний лікар",Q450/S450*S448,0))),0)</f>
        <v>0</v>
      </c>
      <c r="R448" s="171">
        <f>IFERROR(IF(B448="Лікар-педіатр","x",IF(B448="Лікар-терапевт",R451*S448,IF(B448="Лікар загальної практики - сімейний лікар",R451*S448,0))),0)</f>
        <v>0</v>
      </c>
      <c r="S448" s="472"/>
      <c r="T448" s="769"/>
      <c r="U448" s="171">
        <f>IFERROR(IF(B448="Лікар-педіатр",U450/Z450*Z448,IF(B448="Лікар-терапевт","х",IF(B448="Лікар загальної практики - сімейний лікар",U450/Z450*Z448,0))),0)</f>
        <v>0</v>
      </c>
      <c r="V448" s="171">
        <f>IFERROR(IF(B448="Лікар-педіатр",V450/Z450*Z448,IF(B448="Лікар-терапевт","х",IF(B448="Лікар загальної практики - сімейний лікар",V450/Z450*Z448,0))),0)</f>
        <v>0</v>
      </c>
      <c r="W448" s="171">
        <f>IFERROR(IF(B448="Лікар-педіатр","x",IF(B448="Лікар-терапевт",W450/Z450*Z448,IF(B448="Лікар загальної практики - сімейний лікар",W450/Z450*Z448,0))),0)</f>
        <v>0</v>
      </c>
      <c r="X448" s="171">
        <f>IFERROR(IF(B448="Лікар-педіатр","x",IF(B448="Лікар-терапевт",X450/Z450*Z448,IF(B448="Лікар загальної практики - сімейний лікар",X450/Z450*Z448,0))),0)</f>
        <v>0</v>
      </c>
      <c r="Y448" s="171">
        <f>IFERROR(IF(B448="Лікар-педіатр","x",IF(B448="Лікар-терапевт",Y451*Z448,IF(B448="Лікар загальної практики - сімейний лікар",Y451*Z448,0))),0)</f>
        <v>0</v>
      </c>
      <c r="Z448" s="472"/>
      <c r="AA448" s="769"/>
      <c r="AB448" s="171">
        <f>IFERROR(IF(B448="Лікар-педіатр",AB450/AG450*AG448,IF(B448="Лікар-терапевт","х",IF(B448="Лікар загальної практики - сімейний лікар",AB450/AG450*AG448,0))),0)</f>
        <v>0</v>
      </c>
      <c r="AC448" s="171">
        <f>IFERROR(IF(B448="Лікар-педіатр",AC450/AG450*AG448,IF(B448="Лікар-терапевт","х",IF(B448="Лікар загальної практики - сімейний лікар",AC450/AG450*AG448,0))),0)</f>
        <v>0</v>
      </c>
      <c r="AD448" s="171">
        <f>IFERROR(IF(B448="Лікар-педіатр","x",IF(B448="Лікар-терапевт",AD450/AG450*AG448,IF(B448="Лікар загальної практики - сімейний лікар",AD450/AG450*AG448,0))),0)</f>
        <v>0</v>
      </c>
      <c r="AE448" s="171">
        <f>IFERROR(IF(B448="Лікар-педіатр","x",IF(B448="Лікар-терапевт",AE450/AG450*AG448,IF(B448="Лікар загальної практики - сімейний лікар",AE450/AG450*AG448,0))),0)</f>
        <v>0</v>
      </c>
      <c r="AF448" s="171">
        <f>IFERROR(IF(B448="Лікар-педіатр","x",IF(B448="Лікар-терапевт",AF451*AG448,IF(B448="Лікар загальної практики - сімейний лікар",AF451*AG448,0))),0)</f>
        <v>0</v>
      </c>
      <c r="AG448" s="472"/>
      <c r="AH448" s="772"/>
      <c r="AI448" s="461">
        <f>A448</f>
        <v>33</v>
      </c>
      <c r="AJ448" s="763">
        <f>B448</f>
        <v>0</v>
      </c>
      <c r="AK448" s="766">
        <f>C448</f>
        <v>0</v>
      </c>
      <c r="AL448" s="766">
        <f>D448</f>
        <v>0</v>
      </c>
      <c r="AM448" s="753" t="s">
        <v>566</v>
      </c>
      <c r="AN448" s="792">
        <f>SUM(AN453:AN459)</f>
        <v>0</v>
      </c>
      <c r="AO448" s="792">
        <f>SUM(AO453:AO459)</f>
        <v>0</v>
      </c>
      <c r="AP448" s="792">
        <f>SUM(AP453:AP459)</f>
        <v>0</v>
      </c>
      <c r="AQ448" s="792">
        <f>SUM(AQ453:AQ459)</f>
        <v>0</v>
      </c>
      <c r="AR448" s="795">
        <f>SUM(AN448:AQ452)</f>
        <v>0</v>
      </c>
    </row>
    <row r="449" spans="1:44" s="67" customFormat="1" ht="31.9" customHeight="1" x14ac:dyDescent="0.25">
      <c r="A449" s="172"/>
      <c r="B449" s="781"/>
      <c r="C449" s="784"/>
      <c r="D449" s="787"/>
      <c r="E449" s="790"/>
      <c r="F449" s="170" t="s">
        <v>432</v>
      </c>
      <c r="G449" s="171">
        <f>IFERROR(IF(B448="Лікар-педіатр",G451*L449,IF(B448="Лікар-терапевт","х",IF(B448="Лікар загальної практики - сімейний лікар",G451*L449,0))),0)</f>
        <v>0</v>
      </c>
      <c r="H449" s="171">
        <f>IFERROR(IF(B448="Лікар-педіатр",H451*L449,IF(B448="Лікар-терапевт","х",IF(B448="Лікар загальної практики - сімейний лікар",H451*L449,0))),0)</f>
        <v>0</v>
      </c>
      <c r="I449" s="171">
        <f>IFERROR(IF(B448="Лікар-педіатр","x",IF(B448="Лікар-терапевт",I451*L449,IF(B448="Лікар загальної практики - сімейний лікар",I451*L449,0))),0)</f>
        <v>0</v>
      </c>
      <c r="J449" s="171">
        <f>IFERROR(IF(B448="Лікар-педіатр","x",IF(B448="Лікар-терапевт",J451*L449,IF(B448="Лікар загальної практики - сімейний лікар",J451*L449,0))),0)</f>
        <v>0</v>
      </c>
      <c r="K449" s="171">
        <f>IFERROR(IF(B448="Лікар-педіатр","x",IF(B448="Лікар-терапевт",K451*L449,IF(B448="Лікар загальної практики - сімейний лікар",K451*L449,0))),0)</f>
        <v>0</v>
      </c>
      <c r="L449" s="472"/>
      <c r="M449" s="770"/>
      <c r="N449" s="171">
        <f>IFERROR(IF(B448="Лікар-педіатр",N451*S449,IF(B448="Лікар-терапевт","х",IF(B448="Лікар загальної практики - сімейний лікар",N451*S449,0))),0)</f>
        <v>0</v>
      </c>
      <c r="O449" s="171">
        <f>IFERROR(IF(B448="Лікар-педіатр",O451*S449,IF(B448="Лікар-терапевт","х",IF(B448="Лікар загальної практики - сімейний лікар",O451*S449,0))),0)</f>
        <v>0</v>
      </c>
      <c r="P449" s="171">
        <f>IFERROR(IF(B448="Лікар-педіатр","x",IF(B448="Лікар-терапевт",P451*S449,IF(B448="Лікар загальної практики - сімейний лікар",P451*S449,0))),0)</f>
        <v>0</v>
      </c>
      <c r="Q449" s="171">
        <f>IFERROR(IF(B448="Лікар-педіатр","x",IF(B448="Лікар-терапевт",Q451*S449,IF(B448="Лікар загальної практики - сімейний лікар",Q451*S449,0))),0)</f>
        <v>0</v>
      </c>
      <c r="R449" s="171">
        <f>IFERROR(IF(B448="Лікар-педіатр","x",IF(B448="Лікар-терапевт",R451*S449,IF(B448="Лікар загальної практики - сімейний лікар",R451*S449,0))),0)</f>
        <v>0</v>
      </c>
      <c r="S449" s="472"/>
      <c r="T449" s="770"/>
      <c r="U449" s="171">
        <f>IFERROR(IF(B448="Лікар-педіатр",U451*Z449,IF(B448="Лікар-терапевт","х",IF(B448="Лікар загальної практики - сімейний лікар",U451*Z449,0))),0)</f>
        <v>0</v>
      </c>
      <c r="V449" s="171">
        <f>IFERROR(IF(B448="Лікар-педіатр",V451*Z449,IF(B448="Лікар-терапевт","х",IF(B448="Лікар загальної практики - сімейний лікар",V451*Z449,0))),0)</f>
        <v>0</v>
      </c>
      <c r="W449" s="171">
        <f>IFERROR(IF(B448="Лікар-педіатр","x",IF(B448="Лікар-терапевт",W451*Z449,IF(B448="Лікар загальної практики - сімейний лікар",W451*Z449,0))),0)</f>
        <v>0</v>
      </c>
      <c r="X449" s="171">
        <f>IFERROR(IF(B448="Лікар-педіатр","x",IF(B448="Лікар-терапевт",X451*Z449,IF(B448="Лікар загальної практики - сімейний лікар",X451*Z449,0))),0)</f>
        <v>0</v>
      </c>
      <c r="Y449" s="171">
        <f>IFERROR(IF(B448="Лікар-педіатр","x",IF(B448="Лікар-терапевт",Y451*Z449,IF(B448="Лікар загальної практики - сімейний лікар",Y451*Z449,0))),0)</f>
        <v>0</v>
      </c>
      <c r="Z449" s="472"/>
      <c r="AA449" s="770"/>
      <c r="AB449" s="171">
        <f>IFERROR(IF(B448="Лікар-педіатр",AB451*AG449,IF(B448="Лікар-терапевт","х",IF(B448="Лікар загальної практики - сімейний лікар",AB451*AG449,0))),0)</f>
        <v>0</v>
      </c>
      <c r="AC449" s="171">
        <f>IFERROR(IF(B448="Лікар-педіатр",AC451*AG449,IF(B448="Лікар-терапевт","х",IF(B448="Лікар загальної практики - сімейний лікар",AC451*AG449,0))),0)</f>
        <v>0</v>
      </c>
      <c r="AD449" s="171">
        <f>IFERROR(IF(B448="Лікар-педіатр","x",IF(B448="Лікар-терапевт",AD451*AG449,IF(B448="Лікар загальної практики - сімейний лікар",AD451*AG449,0))),0)</f>
        <v>0</v>
      </c>
      <c r="AE449" s="171">
        <f>IFERROR(IF(B448="Лікар-педіатр","x",IF(B448="Лікар-терапевт",AE451*AG449,IF(B448="Лікар загальної практики - сімейний лікар",AE451*AG449,0))),0)</f>
        <v>0</v>
      </c>
      <c r="AF449" s="171">
        <f>IFERROR(IF(B448="Лікар-педіатр","x",IF(B448="Лікар-терапевт",AF451*AG449,IF(B448="Лікар загальної практики - сімейний лікар",AF451*AG449,0))),0)</f>
        <v>0</v>
      </c>
      <c r="AG449" s="472"/>
      <c r="AH449" s="773"/>
      <c r="AI449" s="173"/>
      <c r="AJ449" s="764"/>
      <c r="AK449" s="767"/>
      <c r="AL449" s="767"/>
      <c r="AM449" s="754"/>
      <c r="AN449" s="793"/>
      <c r="AO449" s="793"/>
      <c r="AP449" s="793"/>
      <c r="AQ449" s="793"/>
      <c r="AR449" s="796"/>
    </row>
    <row r="450" spans="1:44" s="67" customFormat="1" ht="45" customHeight="1" x14ac:dyDescent="0.25">
      <c r="A450" s="205"/>
      <c r="B450" s="781"/>
      <c r="C450" s="784"/>
      <c r="D450" s="787"/>
      <c r="E450" s="790"/>
      <c r="F450" s="170" t="s">
        <v>433</v>
      </c>
      <c r="G450" s="174">
        <f>IF(B448="Лікар загальної практики - сімейний лікар"," ",IF(B448="Лікар-педіатр"," ",IF(B448="Лікар-терапевт","х",0)))</f>
        <v>0</v>
      </c>
      <c r="H450" s="174">
        <f>IF(B448="Лікар загальної практики - сімейний лікар"," ",IF(B448="Лікар-педіатр"," ",IF(B448="Лікар-терапевт","х",0)))</f>
        <v>0</v>
      </c>
      <c r="I450" s="174">
        <f>IF(B448="Лікар загальної практики - сімейний лікар"," ",IF(B448="Лікар-педіатр","х",IF(B448="Лікар-терапевт"," ",0)))</f>
        <v>0</v>
      </c>
      <c r="J450" s="174">
        <f>IF(B448="Лікар загальної практики - сімейний лікар"," ",IF(B448="Лікар-педіатр","х",IF(B448="Лікар-терапевт"," ",0)))</f>
        <v>0</v>
      </c>
      <c r="K450" s="174">
        <f>IF(B448="Лікар загальної практики - сімейний лікар"," ",IF(B448="Лікар-педіатр","х",IF(B448="Лікар-терапевт"," ",0)))</f>
        <v>0</v>
      </c>
      <c r="L450" s="175">
        <f>SUM(G450:K450)</f>
        <v>0</v>
      </c>
      <c r="M450" s="770"/>
      <c r="N450" s="174">
        <f>IF(B448="Лікар загальної практики - сімейний лікар"," ",IF(B448="Лікар-педіатр"," ",IF(B448="Лікар-терапевт","х",0)))</f>
        <v>0</v>
      </c>
      <c r="O450" s="174">
        <f>IF(B448="Лікар загальної практики - сімейний лікар"," ",IF(B448="Лікар-педіатр"," ",IF(B448="Лікар-терапевт","х",0)))</f>
        <v>0</v>
      </c>
      <c r="P450" s="174">
        <f>IF(B448="Лікар загальної практики - сімейний лікар"," ",IF(B448="Лікар-педіатр","х",IF(B448="Лікар-терапевт"," ",0)))</f>
        <v>0</v>
      </c>
      <c r="Q450" s="174">
        <f>IF(B448="Лікар загальної практики - сімейний лікар"," ",IF(B448="Лікар-педіатр","х",IF(B448="Лікар-терапевт"," ",0)))</f>
        <v>0</v>
      </c>
      <c r="R450" s="174">
        <f>IF(B448="Лікар загальної практики - сімейний лікар"," ",IF(B448="Лікар-педіатр","х",IF(B448="Лікар-терапевт"," ",0)))</f>
        <v>0</v>
      </c>
      <c r="S450" s="175">
        <f>SUM(N450:R450)</f>
        <v>0</v>
      </c>
      <c r="T450" s="770"/>
      <c r="U450" s="174">
        <f>IF(B448="Лікар загальної практики - сімейний лікар"," ",IF(B448="Лікар-педіатр"," ",IF(B448="Лікар-терапевт","х",0)))</f>
        <v>0</v>
      </c>
      <c r="V450" s="174">
        <f>IF(B448="Лікар загальної практики - сімейний лікар"," ",IF(B448="Лікар-педіатр"," ",IF(B448="Лікар-терапевт","х",0)))</f>
        <v>0</v>
      </c>
      <c r="W450" s="174">
        <f>IF(B448="Лікар загальної практики - сімейний лікар"," ",IF(B448="Лікар-педіатр","х",IF(B448="Лікар-терапевт"," ",0)))</f>
        <v>0</v>
      </c>
      <c r="X450" s="174">
        <f>IF(B448="Лікар загальної практики - сімейний лікар"," ",IF(B448="Лікар-педіатр","х",IF(B448="Лікар-терапевт"," ",0)))</f>
        <v>0</v>
      </c>
      <c r="Y450" s="174">
        <f>IF(B448="Лікар загальної практики - сімейний лікар"," ",IF(B448="Лікар-педіатр","х",IF(B448="Лікар-терапевт"," ",0)))</f>
        <v>0</v>
      </c>
      <c r="Z450" s="175">
        <f>SUM(U450:Y450)</f>
        <v>0</v>
      </c>
      <c r="AA450" s="770"/>
      <c r="AB450" s="174">
        <f>IF(B448="Лікар загальної практики - сімейний лікар"," ",IF(B448="Лікар-педіатр"," ",IF(B448="Лікар-терапевт","х",0)))</f>
        <v>0</v>
      </c>
      <c r="AC450" s="174">
        <f>IF(B448="Лікар загальної практики - сімейний лікар"," ",IF(B448="Лікар-педіатр"," ",IF(B448="Лікар-терапевт","х",0)))</f>
        <v>0</v>
      </c>
      <c r="AD450" s="174">
        <f>IF(B448="Лікар загальної практики - сімейний лікар"," ",IF(B448="Лікар-педіатр","х",IF(B448="Лікар-терапевт"," ",0)))</f>
        <v>0</v>
      </c>
      <c r="AE450" s="174">
        <f>IF(B448="Лікар загальної практики - сімейний лікар"," ",IF(B448="Лікар-педіатр","х",IF(B448="Лікар-терапевт"," ",0)))</f>
        <v>0</v>
      </c>
      <c r="AF450" s="174">
        <f>IF(B448="Лікар загальної практики - сімейний лікар"," ",IF(B448="Лікар-педіатр","х",IF(B448="Лікар-терапевт"," ",0)))</f>
        <v>0</v>
      </c>
      <c r="AG450" s="175">
        <f>SUM(AB450:AF450)</f>
        <v>0</v>
      </c>
      <c r="AH450" s="773"/>
      <c r="AI450" s="176"/>
      <c r="AJ450" s="764"/>
      <c r="AK450" s="767"/>
      <c r="AL450" s="767"/>
      <c r="AM450" s="754"/>
      <c r="AN450" s="793"/>
      <c r="AO450" s="793"/>
      <c r="AP450" s="793"/>
      <c r="AQ450" s="793"/>
      <c r="AR450" s="796"/>
    </row>
    <row r="451" spans="1:44" s="67" customFormat="1" ht="18.600000000000001" customHeight="1" thickBot="1" x14ac:dyDescent="0.3">
      <c r="A451" s="172"/>
      <c r="B451" s="781"/>
      <c r="C451" s="784"/>
      <c r="D451" s="787"/>
      <c r="E451" s="790"/>
      <c r="F451" s="177" t="s">
        <v>160</v>
      </c>
      <c r="G451" s="178">
        <f>IFERROR(IF(B448="Лікар-педіатр",G450/L450,IF(B448="Лікар-терапевт","х",IF(B448="Лікар загальної практики - сімейний лікар",G450/L450,0))),0)</f>
        <v>0</v>
      </c>
      <c r="H451" s="178">
        <f>IFERROR(IF(B448="Лікар-педіатр",H450/L450,IF(B448="Лікар-терапевт","х",IF(B448="Лікар загальної практики - сімейний лікар",H450/L450,0))),0)</f>
        <v>0</v>
      </c>
      <c r="I451" s="178">
        <f>IFERROR(IF(B448="Лікар-педіатр","x",IF(B448="Лікар-терапевт",I450/L450,IF(B448="Лікар загальної практики - сімейний лікар",I450/L450,0))),0)</f>
        <v>0</v>
      </c>
      <c r="J451" s="178">
        <f>IFERROR(IF(B448="Лікар-педіатр","x",IF(B448="Лікар-терапевт",J450/L450,IF(B448="Лікар загальної практики - сімейний лікар",J450/L450,0))),0)</f>
        <v>0</v>
      </c>
      <c r="K451" s="178">
        <f>IFERROR(IF(B448="Лікар-педіатр","x",IF(B448="Лікар-терапевт",K450/L450,IF(B448="Лікар загальної практики - сімейний лікар",K450/L450,0))),0)</f>
        <v>0</v>
      </c>
      <c r="L451" s="178">
        <f>SUM(G451:K451)</f>
        <v>0</v>
      </c>
      <c r="M451" s="770"/>
      <c r="N451" s="178">
        <f>IFERROR(IF(B448="Лікар-педіатр",N450/S450,IF(B448="Лікар-терапевт","х",IF(B448="Лікар загальної практики - сімейний лікар",N450/S450,0))),0)</f>
        <v>0</v>
      </c>
      <c r="O451" s="178">
        <f>IFERROR(IF(B448="Лікар-педіатр",O450/S450,IF(B448="Лікар-терапевт","х",IF(B448="Лікар загальної практики - сімейний лікар",O450/S450,0))),0)</f>
        <v>0</v>
      </c>
      <c r="P451" s="178">
        <f>IFERROR(IF(B448="Лікар-педіатр","x",IF(B448="Лікар-терапевт",P450/S450,IF(B448="Лікар загальної практики - сімейний лікар",P450/S450,0))),0)</f>
        <v>0</v>
      </c>
      <c r="Q451" s="178">
        <f>IFERROR(IF(B448="Лікар-педіатр","x",IF(B448="Лікар-терапевт",Q450/S450,IF(B448="Лікар загальної практики - сімейний лікар",Q450/S450,0))),0)</f>
        <v>0</v>
      </c>
      <c r="R451" s="178">
        <f>IFERROR(IF(B448="Лікар-педіатр","x",IF(B448="Лікар-терапевт",R450/S450,IF(B448="Лікар загальної практики - сімейний лікар",R450/S450,0))),0)</f>
        <v>0</v>
      </c>
      <c r="S451" s="178">
        <f>SUM(N451:R451)</f>
        <v>0</v>
      </c>
      <c r="T451" s="770"/>
      <c r="U451" s="178">
        <f>IFERROR(IF(B448="Лікар-педіатр",U450/Z450,IF(B448="Лікар-терапевт","х",IF(B448="Лікар загальної практики - сімейний лікар",U450/Z450,0))),0)</f>
        <v>0</v>
      </c>
      <c r="V451" s="178">
        <f>IFERROR(IF(B448="Лікар-педіатр",V450/Z450,IF(B448="Лікар-терапевт","х",IF(B448="Лікар загальної практики - сімейний лікар",V450/Z450,0))),0)</f>
        <v>0</v>
      </c>
      <c r="W451" s="178">
        <f>IFERROR(IF(B448="Лікар-педіатр","x",IF(B448="Лікар-терапевт",W450/Z450,IF(B448="Лікар загальної практики - сімейний лікар",W450/Z450,0))),0)</f>
        <v>0</v>
      </c>
      <c r="X451" s="178">
        <f>IFERROR(IF(B448="Лікар-педіатр","x",IF(B448="Лікар-терапевт",X450/Z450,IF(B448="Лікар загальної практики - сімейний лікар",X450/Z450,0))),0)</f>
        <v>0</v>
      </c>
      <c r="Y451" s="178">
        <f>IFERROR(IF(B448="Лікар-педіатр","x",IF(B448="Лікар-терапевт",Y450/Z450,IF(B448="Лікар загальної практики - сімейний лікар",Y450/Z450,0))),0)</f>
        <v>0</v>
      </c>
      <c r="Z451" s="178">
        <f>SUM(U451:Y451)</f>
        <v>0</v>
      </c>
      <c r="AA451" s="770"/>
      <c r="AB451" s="178">
        <f>IFERROR(IF(B448="Лікар-педіатр",AB450/AG450,IF(B448="Лікар-терапевт","х",IF(B448="Лікар загальної практики - сімейний лікар",AB450/AG450,0))),0)</f>
        <v>0</v>
      </c>
      <c r="AC451" s="178">
        <f>IFERROR(IF(B448="Лікар-педіатр",AC450/AG450,IF(B448="Лікар-терапевт","х",IF(B448="Лікар загальної практики - сімейний лікар",AC450/AG450,0))),0)</f>
        <v>0</v>
      </c>
      <c r="AD451" s="178">
        <f>IFERROR(IF(B448="Лікар-педіатр","x",IF(B448="Лікар-терапевт",AD450/AG450,IF(B448="Лікар загальної практики - сімейний лікар",AD450/AG450,0))),0)</f>
        <v>0</v>
      </c>
      <c r="AE451" s="178">
        <f>IFERROR(IF(B448="Лікар-педіатр","x",IF(B448="Лікар-терапевт",AE450/AG450,IF(B448="Лікар загальної практики - сімейний лікар",AE450/AG450,0))),0)</f>
        <v>0</v>
      </c>
      <c r="AF451" s="178">
        <f>IFERROR(IF(B448="Лікар-педіатр","x",IF(B448="Лікар-терапевт",AF450/AG450,IF(B448="Лікар загальної практики - сімейний лікар",AF450/AG450,0))),0)</f>
        <v>0</v>
      </c>
      <c r="AG451" s="178">
        <f>SUM(AB451:AF451)</f>
        <v>0</v>
      </c>
      <c r="AH451" s="773"/>
      <c r="AI451" s="176"/>
      <c r="AJ451" s="764"/>
      <c r="AK451" s="767"/>
      <c r="AL451" s="767"/>
      <c r="AM451" s="754"/>
      <c r="AN451" s="793"/>
      <c r="AO451" s="793"/>
      <c r="AP451" s="793"/>
      <c r="AQ451" s="793"/>
      <c r="AR451" s="796"/>
    </row>
    <row r="452" spans="1:44" s="67" customFormat="1" ht="31.9" customHeight="1" thickBot="1" x14ac:dyDescent="0.3">
      <c r="A452" s="172"/>
      <c r="B452" s="781"/>
      <c r="C452" s="784"/>
      <c r="D452" s="787"/>
      <c r="E452" s="790"/>
      <c r="F452" s="179" t="s">
        <v>434</v>
      </c>
      <c r="G452" s="180">
        <f>IF(B448="Лікар загальної практики - сімейний лікар",AVERAGE(G448:G450),IF(B448="Лікар-педіатр",AVERAGE(G448:G450),IF(B448="Лікар-терапевт","х",0)))</f>
        <v>0</v>
      </c>
      <c r="H452" s="180">
        <f>IF(B448="Лікар загальної практики - сімейний лікар",AVERAGE(H448:H450),IF(B448="Лікар-педіатр",AVERAGE(H448:H450),IF(B448="Лікар-терапевт","х",0)))</f>
        <v>0</v>
      </c>
      <c r="I452" s="180">
        <f>IF(B448="Лікар загальної практики - сімейний лікар",AVERAGE(I448:I450),IF(B448="Лікар-педіатр","x",IF(B448="Лікар-терапевт",AVERAGE(I448:I450),0)))</f>
        <v>0</v>
      </c>
      <c r="J452" s="180">
        <f>IF(B448="Лікар загальної практики - сімейний лікар",AVERAGE(J448:J450),IF(B448="Лікар-педіатр","x",IF(B448="Лікар-терапевт",AVERAGE(J448:J450),0)))</f>
        <v>0</v>
      </c>
      <c r="K452" s="180">
        <f>IF(B448="Лікар загальної практики - сімейний лікар",AVERAGE(K448:K450),IF(B448="Лікар-педіатр","x",IF(B448="Лікар-терапевт",AVERAGE(K448:K450),0)))</f>
        <v>0</v>
      </c>
      <c r="L452" s="181">
        <f>SUM(G452:K452)</f>
        <v>0</v>
      </c>
      <c r="M452" s="770"/>
      <c r="N452" s="543">
        <f>IF(B448="Лікар загальної практики - сімейний лікар",AVERAGE(N448:N450),IF(B448="Лікар-педіатр",AVERAGE(N448:N450),IF(B448="Лікар-терапевт","х",0)))</f>
        <v>0</v>
      </c>
      <c r="O452" s="180">
        <f>IF(B448="Лікар загальної практики - сімейний лікар",AVERAGE(O448:O450),IF(B448="Лікар-педіатр",AVERAGE(O448:O450),IF(B448="Лікар-терапевт","х",0)))</f>
        <v>0</v>
      </c>
      <c r="P452" s="180">
        <f>IF(B448="Лікар загальної практики - сімейний лікар",AVERAGE(P448:P450),IF(B448="Лікар-педіатр","x",IF(B448="Лікар-терапевт",AVERAGE(P448:P450),0)))</f>
        <v>0</v>
      </c>
      <c r="Q452" s="180">
        <f>IF(B448="Лікар загальної практики - сімейний лікар",AVERAGE(Q448:Q450),IF(B448="Лікар-педіатр","x",IF(B448="Лікар-терапевт",AVERAGE(Q448:Q450),0)))</f>
        <v>0</v>
      </c>
      <c r="R452" s="180">
        <f>IF(B448="Лікар загальної практики - сімейний лікар",AVERAGE(R448:R450),IF(B448="Лікар-педіатр","x",IF(B448="Лікар-терапевт",AVERAGE(R448:R450),0)))</f>
        <v>0</v>
      </c>
      <c r="S452" s="181">
        <f>SUM(N452:R452)</f>
        <v>0</v>
      </c>
      <c r="T452" s="770"/>
      <c r="U452" s="543">
        <f>IF(B448="Лікар загальної практики - сімейний лікар",AVERAGE(U448:U450),IF(B448="Лікар-педіатр",AVERAGE(U448:U450),IF(B448="Лікар-терапевт","х",0)))</f>
        <v>0</v>
      </c>
      <c r="V452" s="180">
        <f>IF(B448="Лікар загальної практики - сімейний лікар",AVERAGE(V448:V450),IF(B448="Лікар-педіатр",AVERAGE(V448:V450),IF(B448="Лікар-терапевт","х",0)))</f>
        <v>0</v>
      </c>
      <c r="W452" s="180">
        <f>IF(B448="Лікар загальної практики - сімейний лікар",AVERAGE(W448:W450),IF(B448="Лікар-педіатр","x",IF(B448="Лікар-терапевт",AVERAGE(W448:W450),0)))</f>
        <v>0</v>
      </c>
      <c r="X452" s="180">
        <f>IF(B448="Лікар загальної практики - сімейний лікар",AVERAGE(X448:X450),IF(B448="Лікар-педіатр","x",IF(B448="Лікар-терапевт",AVERAGE(X448:X450),0)))</f>
        <v>0</v>
      </c>
      <c r="Y452" s="180">
        <f>IF(B448="Лікар загальної практики - сімейний лікар",AVERAGE(Y448:Y450),IF(B448="Лікар-педіатр","x",IF(B448="Лікар-терапевт",AVERAGE(Y448:Y450),0)))</f>
        <v>0</v>
      </c>
      <c r="Z452" s="181">
        <f>SUM(U452:Y452)</f>
        <v>0</v>
      </c>
      <c r="AA452" s="770"/>
      <c r="AB452" s="543">
        <f>IF(B448="Лікар загальної практики - сімейний лікар",AVERAGE(AB448:AB450),IF(B448="Лікар-педіатр",AVERAGE(AB448:AB450),IF(B448="Лікар-терапевт","х",0)))</f>
        <v>0</v>
      </c>
      <c r="AC452" s="180">
        <f>IF(B448="Лікар загальної практики - сімейний лікар",AVERAGE(AC448:AC450),IF(B448="Лікар-педіатр",AVERAGE(AC448:AC450),IF(B448="Лікар-терапевт","х",0)))</f>
        <v>0</v>
      </c>
      <c r="AD452" s="180">
        <f>IF(B448="Лікар загальної практики - сімейний лікар",AVERAGE(AD448:AD450),IF(B448="Лікар-педіатр","x",IF(B448="Лікар-терапевт",AVERAGE(AD448:AD450),0)))</f>
        <v>0</v>
      </c>
      <c r="AE452" s="180">
        <f>IF(B448="Лікар загальної практики - сімейний лікар",AVERAGE(AE448:AE450),IF(B448="Лікар-педіатр","x",IF(B448="Лікар-терапевт",AVERAGE(AE448:AE450),0)))</f>
        <v>0</v>
      </c>
      <c r="AF452" s="180">
        <f>IF(B448="Лікар загальної практики - сімейний лікар",AVERAGE(AF448:AF450),IF(B448="Лікар-педіатр","x",IF(B448="Лікар-терапевт",AVERAGE(AF448:AF450),0)))</f>
        <v>0</v>
      </c>
      <c r="AG452" s="181">
        <f>SUM(AB452:AF452)</f>
        <v>0</v>
      </c>
      <c r="AH452" s="773"/>
      <c r="AI452" s="176"/>
      <c r="AJ452" s="764"/>
      <c r="AK452" s="767"/>
      <c r="AL452" s="767"/>
      <c r="AM452" s="755"/>
      <c r="AN452" s="794"/>
      <c r="AO452" s="794"/>
      <c r="AP452" s="794"/>
      <c r="AQ452" s="794"/>
      <c r="AR452" s="797"/>
    </row>
    <row r="453" spans="1:44" s="67" customFormat="1" ht="31.9" customHeight="1" x14ac:dyDescent="0.25">
      <c r="A453" s="172"/>
      <c r="B453" s="781"/>
      <c r="C453" s="784"/>
      <c r="D453" s="787"/>
      <c r="E453" s="790"/>
      <c r="F453" s="182" t="str">
        <f>IF(B448="Лікар-педіатр",Законод!$C$18,IF(B448="Лікар загальної практики - сімейний лікар",Законод!$C$22,IF(B448="Лікар-терапевт",Законод!$C$26,"х")))</f>
        <v>х</v>
      </c>
      <c r="G453" s="183">
        <f>IF(B448="Лікар загальної практики - сімейний лікар",IF(L452&lt;=Законод!$C$23,G452,Законод!$C$23*'01_Доходи'!G451),IF(B448="Лікар-педіатр",IF(L452&lt;=Законод!$C$19,G452,Законод!$C$19*'01_Доходи'!G451),IF(B448="Лікар-терапевт","x",0)))</f>
        <v>0</v>
      </c>
      <c r="H453" s="183">
        <f>IF(B448="Лікар загальної практики - сімейний лікар",IF(L452&lt;=Законод!$C$23,H452,Законод!$C$23*'01_Доходи'!H451),IF(B448="Лікар-педіатр",IF(L452&lt;=Законод!$C$19,H452,Законод!$C$19*'01_Доходи'!H451),IF(B448="Лікар-терапевт","x",0)))</f>
        <v>0</v>
      </c>
      <c r="I453" s="183">
        <f>IF(B448="Лікар загальної практики - сімейний лікар",IF(L452&lt;=Законод!$C$23,I452,Законод!$C$23*'01_Доходи'!I451),IF(B448="Лікар-педіатр",IF(L452&lt;=Законод!$C$27,I452,Законод!$C$27*'01_Доходи'!I451),IF(B448="Лікар-терапевт","x",0)))</f>
        <v>0</v>
      </c>
      <c r="J453" s="183">
        <f>IF(B448="Лікар загальної практики - сімейний лікар",IF(L452&lt;=Законод!$C$23,J452,Законод!$C$23*'01_Доходи'!J451),IF(B448="Лікар-педіатр",IF(L452&lt;=Законод!$C$27,J452,Законод!$C$27*'01_Доходи'!J451),IF(B448="Лікар-терапевт","x",0)))</f>
        <v>0</v>
      </c>
      <c r="K453" s="183">
        <f>IF(B448="Лікар загальної практики - сімейний лікар",IF(L452&lt;=Законод!$C$23,K452,Законод!$C$23*'01_Доходи'!K451),IF(B448="Лікар-педіатр",IF(L452&lt;=Законод!$C$27,K452,Законод!$C$27*'01_Доходи'!K451),IF(B448="Лікар-терапевт","x",0)))</f>
        <v>0</v>
      </c>
      <c r="L453" s="184">
        <f>SUM(G453:K453)</f>
        <v>0</v>
      </c>
      <c r="M453" s="770"/>
      <c r="N453" s="183">
        <f>IF(B448="Лікар загальної практики - сімейний лікар",IF(L452&lt;=Законод!$C$23,N452,Законод!$C$23*'01_Доходи'!N451),IF(B448="Лікар-педіатр",IF(L452&lt;=Законод!$C$19,N452,Законод!$C$19*'01_Доходи'!N451),IF(B448="Лікар-терапевт","x",0)))</f>
        <v>0</v>
      </c>
      <c r="O453" s="183">
        <f>IF(B448="Лікар загальної практики - сімейний лікар",IF(L452&lt;=Законод!$C$23,O452,Законод!$C$23*'01_Доходи'!O451),IF(B448="Лікар-педіатр",IF(L452&lt;=Законод!$C$19,O452,Законод!$C$19*'01_Доходи'!O451),IF(B448="Лікар-терапевт","x",0)))</f>
        <v>0</v>
      </c>
      <c r="P453" s="183">
        <f>IF(B448="Лікар загальної практики - сімейний лікар",IF(L452&lt;=Законод!$C$23,P452,Законод!$C$23*'01_Доходи'!P451),IF(B448="Лікар-педіатр",IF(L452&lt;=Законод!$C$27,P452,Законод!$C$27*'01_Доходи'!P451),IF(B448="Лікар-терапевт","x",0)))</f>
        <v>0</v>
      </c>
      <c r="Q453" s="183">
        <f>IF(B448="Лікар загальної практики - сімейний лікар",IF(L452&lt;=Законод!$C$23,Q452,Законод!$C$23*'01_Доходи'!Q451),IF(B448="Лікар-педіатр",IF(L452&lt;=Законод!$C$27,Q452,Законод!$C$27*'01_Доходи'!Q451),IF(B448="Лікар-терапевт","x",0)))</f>
        <v>0</v>
      </c>
      <c r="R453" s="183">
        <f>IF(B448="Лікар загальної практики - сімейний лікар",IF(L452&lt;=Законод!$C$23,R452,Законод!$C$23*'01_Доходи'!R451),IF(B448="Лікар-педіатр",IF(L452&lt;=Законод!$C$27,R452,Законод!$C$27*'01_Доходи'!R451),IF(B448="Лікар-терапевт","x",0)))</f>
        <v>0</v>
      </c>
      <c r="S453" s="184">
        <f>SUM(N453:R453)</f>
        <v>0</v>
      </c>
      <c r="T453" s="770"/>
      <c r="U453" s="183">
        <f>IF(B448="Лікар загальної практики - сімейний лікар",IF(L452&lt;=Законод!$C$23,U452,Законод!$C$23*'01_Доходи'!U451),IF(B448="Лікар-педіатр",IF(L452&lt;=Законод!$C$19,U452,Законод!$C$19*'01_Доходи'!U451),IF(B448="Лікар-терапевт","x",0)))</f>
        <v>0</v>
      </c>
      <c r="V453" s="183">
        <f>IF(B448="Лікар загальної практики - сімейний лікар",IF(L452&lt;=Законод!$C$23,V452,Законод!$C$23*'01_Доходи'!V451),IF(B448="Лікар-педіатр",IF(L452&lt;=Законод!$C$19,V452,Законод!$C$19*'01_Доходи'!V451),IF(B448="Лікар-терапевт","x",0)))</f>
        <v>0</v>
      </c>
      <c r="W453" s="183">
        <f>IF(B448="Лікар загальної практики - сімейний лікар",IF(L452&lt;=Законод!$C$23,W452,Законод!$C$23*'01_Доходи'!W451),IF(B448="Лікар-педіатр",IF(L452&lt;=Законод!$C$27,W452,Законод!$C$27*'01_Доходи'!W451),IF(B448="Лікар-терапевт","x",0)))</f>
        <v>0</v>
      </c>
      <c r="X453" s="183">
        <f>IF(B448="Лікар загальної практики - сімейний лікар",IF(L452&lt;=Законод!$C$23,X452,Законод!$C$23*'01_Доходи'!X451),IF(B448="Лікар-педіатр",IF(L452&lt;=Законод!$C$27,X452,Законод!$C$27*'01_Доходи'!X451),IF(B448="Лікар-терапевт","x",0)))</f>
        <v>0</v>
      </c>
      <c r="Y453" s="183">
        <f>IF(B448="Лікар загальної практики - сімейний лікар",IF(L452&lt;=Законод!$C$23,Y452,Законод!$C$23*'01_Доходи'!H451),IF(Y448="Лікар-педіатр",IF(L452&lt;=Законод!$C$27,Y452,Законод!$C$27*'01_Доходи'!Y451),IF(B448="Лікар-терапевт","x",0)))</f>
        <v>0</v>
      </c>
      <c r="Z453" s="184">
        <f>SUM(U453:Y453)</f>
        <v>0</v>
      </c>
      <c r="AA453" s="770"/>
      <c r="AB453" s="183">
        <f>IF(B448="Лікар загальної практики - сімейний лікар",IF(L452&lt;=Законод!$C$23,AB452,Законод!$C$23*'01_Доходи'!AB451),IF(B448="Лікар-педіатр",IF(L452&lt;=Законод!$C$19,AB452,Законод!$C$19*'01_Доходи'!AB451),IF(B448="Лікар-терапевт","x",0)))</f>
        <v>0</v>
      </c>
      <c r="AC453" s="183">
        <f>IF(B448="Лікар загальної практики - сімейний лікар",IF(L452&lt;=Законод!$C$23,AC452,Законод!$C$23*'01_Доходи'!AC451),IF(B448="Лікар-педіатр",IF(L452&lt;=Законод!$C$19,AC452,Законод!$C$19*'01_Доходи'!AC451),IF(B448="Лікар-терапевт","x",0)))</f>
        <v>0</v>
      </c>
      <c r="AD453" s="183">
        <f>IF(B448="Лікар загальної практики - сімейний лікар",IF(L452&lt;=Законод!$C$23,AD452,Законод!$C$23*'01_Доходи'!AD451),IF(B448="Лікар-педіатр",IF(L452&lt;=Законод!$C$27,AD452,Законод!$C$27*'01_Доходи'!AD451),IF(B448="Лікар-терапевт","x",0)))</f>
        <v>0</v>
      </c>
      <c r="AE453" s="183">
        <f>IF(B448="Лікар загальної практики - сімейний лікар",IF(L452&lt;=Законод!$C$23,AE452,Законод!$C$23*'01_Доходи'!AE451),IF(B448="Лікар-педіатр",IF(L452&lt;=Законод!$C$27,AE452,Законод!$C$27*'01_Доходи'!AE451),IF(B448="Лікар-терапевт","x",0)))</f>
        <v>0</v>
      </c>
      <c r="AF453" s="183">
        <f>IF(B448="Лікар загальної практики - сімейний лікар",IF(L452&lt;=Законод!$C$23,AF452,Законод!$C$23*'01_Доходи'!AF451),IF(B448="Лікар-педіатр",IF(L452&lt;=Законод!$C$27,AF452,Законод!$C$27*'01_Доходи'!AF451),IF(B448="Лікар-терапевт","x",0)))</f>
        <v>0</v>
      </c>
      <c r="AG453" s="184">
        <f>SUM(AB453:AF453)</f>
        <v>0</v>
      </c>
      <c r="AH453" s="773"/>
      <c r="AI453" s="176"/>
      <c r="AJ453" s="764"/>
      <c r="AK453" s="767"/>
      <c r="AL453" s="767"/>
      <c r="AM453" s="268" t="s">
        <v>175</v>
      </c>
      <c r="AN453" s="544">
        <f>IF(B448="Лікар загальної практики - сімейний лікар",G453*Законод!$J$10+'01_Доходи'!H453*Законод!$K$10+'01_Доходи'!I453*Законод!$L$10+'01_Доходи'!J453*Законод!$M$10+'01_Доходи'!K453*Законод!$N$10,IF(B448="Лікар-педіатр",G453*Законод!$J$10+'01_Доходи'!H453*Законод!$K$10,IF(B448="Лікар-терапевт",'01_Доходи'!I453*Законод!$L$10+'01_Доходи'!J453*Законод!$M$10+'01_Доходи'!K453*Законод!$N$10,0)))</f>
        <v>0</v>
      </c>
      <c r="AO453" s="544">
        <f>IF(B448="Лікар загальної практики - сімейний лікар",N453*Законод!$J$11+'01_Доходи'!O453*Законод!$K$11+'01_Доходи'!P453*Законод!$L$11+'01_Доходи'!Q453*Законод!$M$11+'01_Доходи'!R453*Законод!$N$11,IF(B448="Лікар-педіатр",N453*Законод!$J$11+'01_Доходи'!O453*Законод!$K$11,IF(B448="Лікар-терапевт",'01_Доходи'!P453*Законод!$L$11+'01_Доходи'!Q453*Законод!$M$11+'01_Доходи'!R453*Законод!$N$11,0)))</f>
        <v>0</v>
      </c>
      <c r="AP453" s="544">
        <f>IF(B448="Лікар загальної практики - сімейний лікар",U453*Законод!$J$12+'01_Доходи'!V453*Законод!$K$12+'01_Доходи'!W453*Законод!$L$12+'01_Доходи'!X453*Законод!$M$12+'01_Доходи'!Y453*Законод!$N$12,IF(B448="Лікар-педіатр",U453*Законод!$J$12+'01_Доходи'!V453*Законод!$K$12,IF(B448="Лікар-терапевт",'01_Доходи'!W453*Законод!$L$12+'01_Доходи'!X453*Законод!$M$12+'01_Доходи'!Y453*Законод!$N$12,0)))</f>
        <v>0</v>
      </c>
      <c r="AQ453" s="544">
        <f>IF(B448="Лікар загальної практики - сімейний лікар",AB453*Законод!$J$13+'01_Доходи'!AC453*Законод!$K$13+'01_Доходи'!AD453*Законод!$L$13+'01_Доходи'!AE453*Законод!$M$13+'01_Доходи'!AF453*Законод!$N$13,IF(B448="Лікар-педіатр",AB453*Законод!$J$13+'01_Доходи'!AC453*Законод!$K$13,IF(B448="Лікар-терапевт",'01_Доходи'!AD453*Законод!$L$13+'01_Доходи'!AE453*Законод!$M$13+'01_Доходи'!AF453*Законод!$N$13,0)))</f>
        <v>0</v>
      </c>
      <c r="AR453" s="185">
        <f>SUM(AN453:AQ453)</f>
        <v>0</v>
      </c>
    </row>
    <row r="454" spans="1:44" s="210" customFormat="1" ht="23.45" customHeight="1" x14ac:dyDescent="0.25">
      <c r="A454" s="172"/>
      <c r="B454" s="781"/>
      <c r="C454" s="784"/>
      <c r="D454" s="787"/>
      <c r="E454" s="790"/>
      <c r="F454" s="186" t="str">
        <f>IF(B448="Лікар-педіатр",Законод!$E$18,IF(B448="Лікар загальної практики - сімейний лікар",Законод!$E$22,IF(B448="Лікар-терапевт",Законод!$E$26,"х")))</f>
        <v>х</v>
      </c>
      <c r="G454" s="750" t="s">
        <v>157</v>
      </c>
      <c r="H454" s="751"/>
      <c r="I454" s="751"/>
      <c r="J454" s="751"/>
      <c r="K454" s="752"/>
      <c r="L454" s="171">
        <f>IF(B448="Лікар загальної практики - сімейний лікар",IF(L452&lt;Законод!$C$23,0,(IF(AND(L452&gt;=Законод!$E$23,L452&lt;=Законод!$E$24),L452-Законод!$C$23,IF('01_Доходи'!L452&gt;=Законод!$F$23,Законод!$E$25,0)))),IF(B448="Лікар-педіатр",IF(L452&lt;Законод!$C$19,0,(IF(AND(L452&gt;=Законод!$E$19,L452&lt;=Законод!$E$20),L452-Законод!$C$19,IF('01_Доходи'!L452&gt;=Законод!$F$19,Законод!$E$21,0)))),IF(B448="Лікар-терапевт",IF(L452&lt;Законод!$C$27,0,(IF(AND(L452&gt;=Законод!$E$27,L452&lt;=Законод!$E$28),L452-Законод!$C$27,IF('01_Доходи'!L452&gt;=Законод!$F$27,Законод!$E$29,0)))),0)))</f>
        <v>0</v>
      </c>
      <c r="M454" s="770"/>
      <c r="N454" s="750" t="s">
        <v>157</v>
      </c>
      <c r="O454" s="751"/>
      <c r="P454" s="751"/>
      <c r="Q454" s="751"/>
      <c r="R454" s="752"/>
      <c r="S454" s="171">
        <f>IF(B448="Лікар загальної практики - сімейний лікар",IF(S452&lt;Законод!$C$23,0,(IF(AND(S452&gt;=Законод!$E$23,S452&lt;=Законод!$E$24),S452-Законод!$C$23,IF('01_Доходи'!S452&gt;=Законод!$F$23,Законод!$E$25,0)))),IF(B448="Лікар-педіатр",IF(S452&lt;Законод!$C$19,0,(IF(AND(S452&gt;=Законод!$E$19,S452&lt;=Законод!$E$20),S452-Законод!$C$19,IF('01_Доходи'!S452&gt;=Законод!$F$19,Законод!$E$21,0)))),IF(B448="Лікар-терапевт",IF(S452&lt;Законод!$C$27,0,(IF(AND(S452&gt;=Законод!$E$27,S452&lt;=Законод!$E$28),S452-Законод!$C$27,IF('01_Доходи'!S452&gt;=Законод!$F$27,Законод!$E$29,0)))),0)))</f>
        <v>0</v>
      </c>
      <c r="T454" s="770"/>
      <c r="U454" s="750" t="s">
        <v>157</v>
      </c>
      <c r="V454" s="751"/>
      <c r="W454" s="751"/>
      <c r="X454" s="751"/>
      <c r="Y454" s="752"/>
      <c r="Z454" s="171">
        <f>IF(B448="Лікар загальної практики - сімейний лікар",IF(Z452&lt;Законод!$C$23,0,(IF(AND(Z452&gt;=Законод!$E$23,Z452&lt;=Законод!$E$24),Z452-Законод!$C$23,IF('01_Доходи'!Z452&gt;=Законод!$F$23,Законод!$E$25,0)))),IF(B448="Лікар-педіатр",IF(Z452&lt;Законод!$C$19,0,(IF(AND(Z452&gt;=Законод!$E$19,Z452&lt;=Законод!$E$20),Z452-Законод!$C$19,IF('01_Доходи'!Z452&gt;=Законод!$F$19,Законод!$E$21,0)))),IF(B448="Лікар-терапевт",IF(Z452&lt;Законод!$C$27,0,(IF(AND(Z452&gt;=Законод!$E$27,Z452&lt;=Законод!$E$28),Z452-Законод!$C$27,IF('01_Доходи'!Z452&gt;=Законод!$F$27,Законод!$E$29,0)))),0)))</f>
        <v>0</v>
      </c>
      <c r="AA454" s="770"/>
      <c r="AB454" s="750" t="s">
        <v>157</v>
      </c>
      <c r="AC454" s="751"/>
      <c r="AD454" s="751"/>
      <c r="AE454" s="751"/>
      <c r="AF454" s="752"/>
      <c r="AG454" s="171">
        <f>IF(B448="Лікар загальної практики - сімейний лікар",IF(S452&lt;Законод!$C$23,0,(IF(AND(AG452&gt;=Законод!$E$23,AG452&lt;=Законод!$E$24),AG452-Законод!$C$23,IF('01_Доходи'!AG452&gt;=Законод!$F$23,Законод!$E$25,0)))),IF(B448="Лікар-педіатр",IF(AG452&lt;Законод!$C$19,0,(IF(AND(AG452&gt;=Законод!$E$19,AG452&lt;=Законод!$E$20),AG452-Законод!$C$19,IF('01_Доходи'!AG452&gt;=Законод!$F$19,Законод!$E$21,0)))),IF(B448="Лікар-терапевт",IF(AG452&lt;Законод!$C$27,0,(IF(AND(AG452&gt;=Законод!$E$27,AG452&lt;=Законод!$E$28),AG452-Законод!$C$27,IF('01_Доходи'!AG452&gt;=Законод!$F$27,Законод!$E$29,0)))),0)))</f>
        <v>0</v>
      </c>
      <c r="AH454" s="773"/>
      <c r="AI454" s="176"/>
      <c r="AJ454" s="764"/>
      <c r="AK454" s="767"/>
      <c r="AL454" s="767"/>
      <c r="AM454" s="798" t="s">
        <v>176</v>
      </c>
      <c r="AN454" s="544">
        <f>IF(B448="Лікар загальної практики - сімейний лікар",L454*Законод!$E$30,IF(B448="Лікар-педіатр",L454*Законод!$E$30,IF(B448="Лікар-терапевт",L454*Законод!$E$30,0)))</f>
        <v>0</v>
      </c>
      <c r="AO454" s="544">
        <f>IF(B448="Лікар загальної практики - сімейний лікар",S454*Законод!$E$47,IF(B448="Лікар-педіатр",S454*Законод!$E$47,IF(B448="Лікар-терапевт",S454*Законод!$E$47,0)))</f>
        <v>0</v>
      </c>
      <c r="AP454" s="544">
        <f>IF(B448="Лікар загальної практики - сімейний лікар",Z454*Законод!$E$64,IF(B448="Лікар-педіатр",Z454*Законод!$E$64,IF(B448="Лікар-терапевт",Z454*Законод!$E$64,0)))</f>
        <v>0</v>
      </c>
      <c r="AQ454" s="544">
        <f>IF(B448="Лікар загальної практики - сімейний лікар",AG454*Законод!$E$81,IF(B448="Лікар-педіатр",AG454*Законод!$E$81,IF(B448="Лікар-терапевт",AG454*Законод!$E$81,0)))</f>
        <v>0</v>
      </c>
      <c r="AR454" s="185">
        <f>SUM(AN454:AQ454)</f>
        <v>0</v>
      </c>
    </row>
    <row r="455" spans="1:44" s="166" customFormat="1" ht="24.6" customHeight="1" x14ac:dyDescent="0.3">
      <c r="A455" s="172"/>
      <c r="B455" s="781"/>
      <c r="C455" s="784"/>
      <c r="D455" s="787"/>
      <c r="E455" s="790"/>
      <c r="F455" s="186" t="str">
        <f>IF(B448="Лікар-педіатр",Законод!$F$18,IF(B448="Лікар загальної практики - сімейний лікар",Законод!$F$22,IF(B448="Лікар-терапевт",Законод!$F$26,"х")))</f>
        <v>х</v>
      </c>
      <c r="G455" s="750" t="s">
        <v>157</v>
      </c>
      <c r="H455" s="751"/>
      <c r="I455" s="751"/>
      <c r="J455" s="751"/>
      <c r="K455" s="752"/>
      <c r="L455" s="171">
        <f>IF(B448="Лікар загальної практики - сімейний лікар",IF(L452&lt;Законод!$C$23,0,(IF(AND(L452&gt;=Законод!$F$23,L452&lt;=Законод!$F$24),L452-Законод!$E$24,IF('01_Доходи'!L452&gt;=Законод!$G$23,Законод!$F$25,0)))),IF(B448="Лікар-педіатр",IF(L452&lt;Законод!$C$19,0,(IF(AND(L452&gt;=Законод!$F$19,L452&lt;=Законод!$F$20),L452-Законод!$E$20,IF('01_Доходи'!L452&gt;=Законод!$G$19,Законод!$F$21,0)))),IF(B448="Лікар-терапевт",IF(L452&lt;Законод!$C$27,0,(IF(AND(L452&gt;=Законод!$F$27,L452&lt;=Законод!$F$28),L452-Законод!$E$28,IF('01_Доходи'!L452&gt;=Законод!$G$27,Законод!$F$29,0)))),0)))</f>
        <v>0</v>
      </c>
      <c r="M455" s="770"/>
      <c r="N455" s="750" t="s">
        <v>157</v>
      </c>
      <c r="O455" s="751"/>
      <c r="P455" s="751"/>
      <c r="Q455" s="751"/>
      <c r="R455" s="752"/>
      <c r="S455" s="171">
        <f>IF(B448="Лікар загальної практики - сімейний лікар",IF(S452&lt;Законод!$C$23,0,(IF(AND(S452&gt;=Законод!$F$23,S452&lt;=Законод!$F$24),S452-Законод!$E$24,IF('01_Доходи'!S452&gt;=Законод!$G$23,Законод!$F$25,0)))),IF(B448="Лікар-педіатр",IF(S452&lt;Законод!$C$19,0,(IF(AND(S452&gt;=Законод!$F$19,S452&lt;=Законод!$F$20),S452-Законод!$E$20,IF('01_Доходи'!S452&gt;=Законод!$G$19,Законод!$F$21,0)))),IF(B448="Лікар-терапевт",IF(S452&lt;Законод!$C$27,0,(IF(AND(S452&gt;=Законод!$F$27,S452&lt;=Законод!$F$28),S452-Законод!$E$28,IF('01_Доходи'!S452&gt;=Законод!$G$27,Законод!$F$29,0)))),0)))</f>
        <v>0</v>
      </c>
      <c r="T455" s="770"/>
      <c r="U455" s="750" t="s">
        <v>157</v>
      </c>
      <c r="V455" s="751"/>
      <c r="W455" s="751"/>
      <c r="X455" s="751"/>
      <c r="Y455" s="752"/>
      <c r="Z455" s="171">
        <f>IF(B448="Лікар загальної практики - сімейний лікар",IF(Z452&lt;Законод!$C$23,0,(IF(AND(Z452&gt;=Законод!$F$23,Z452&lt;=Законод!$F$24),Z452-Законод!$E$24,IF('01_Доходи'!Z452&gt;=Законод!$G$23,Законод!$F$25,0)))),IF(B448="Лікар-педіатр",IF(Z452&lt;Законод!$C$19,0,(IF(AND(Z452&gt;=Законод!$F$19,Z452&lt;=Законод!$F$20),Z452-Законод!$E$20,IF('01_Доходи'!Z452&gt;=Законод!$G$19,Законод!$F$21,0)))),IF(B448="Лікар-терапевт",IF(Z452&lt;Законод!$C$27,0,(IF(AND(Z452&gt;=Законод!$F$27,Z452&lt;=Законод!$F$28),Z452-Законод!$E$28,IF('01_Доходи'!Z452&gt;=Законод!$G$27,Законод!$F$29,0)))),0)))</f>
        <v>0</v>
      </c>
      <c r="AA455" s="770"/>
      <c r="AB455" s="750" t="s">
        <v>157</v>
      </c>
      <c r="AC455" s="751"/>
      <c r="AD455" s="751"/>
      <c r="AE455" s="751"/>
      <c r="AF455" s="752"/>
      <c r="AG455" s="171">
        <f>IF(B448="Лікар загальної практики - сімейний лікар",IF(AG452&lt;Законод!$C$23,0,(IF(AND(AG452&gt;=Законод!$F$23,AG452&lt;=Законод!$F$24),AG452-Законод!$E$24,IF('01_Доходи'!AG452&gt;=Законод!$G$23,Законод!$F$25,0)))),IF(B448="Лікар-педіатр",IF(AG452&lt;Законод!$C$19,0,(IF(AND(AG452&gt;=Законод!$F$19,AG452&lt;=Законод!$F$20),AG452-Законод!$E$20,IF('01_Доходи'!AG452&gt;=Законод!$G$19,Законод!$F$21,0)))),IF(B448="Лікар-терапевт",IF(AG452&lt;Законод!$C$27,0,(IF(AND(AG452&gt;=Законод!$F$27,AG452&lt;=Законод!$F$28),AG452-Законод!$E$28,IF('01_Доходи'!AG452&gt;=Законод!$G$27,Законод!$F$29,0)))),0)))</f>
        <v>0</v>
      </c>
      <c r="AH455" s="773"/>
      <c r="AI455" s="176"/>
      <c r="AJ455" s="764"/>
      <c r="AK455" s="767"/>
      <c r="AL455" s="767"/>
      <c r="AM455" s="799"/>
      <c r="AN455" s="544">
        <f>IF(B448="Лікар загальної практики - сімейний лікар",L455*Законод!$F$30,IF(B448="Лікар-педіатр",L455*Законод!$F$30,IF(B448="Лікар-терапевт",L455*Законод!$F$30,0)))</f>
        <v>0</v>
      </c>
      <c r="AO455" s="544">
        <f>IF(B448="Лікар загальної практики - сімейний лікар",S455*Законод!$F$47,IF(B448="Лікар-педіатр",S455*Законод!$F$47,IF(B448="Лікар-терапевт",S455*Законод!$F$47,0)))</f>
        <v>0</v>
      </c>
      <c r="AP455" s="544">
        <f>IF(B448="Лікар загальної практики - сімейний лікар",Z455*Законод!$F$64,IF(B448="Лікар-педіатр",Z455*Законод!$F$64,IF(B448="Лікар-терапевт",Z455*Законод!$F$64,0)))</f>
        <v>0</v>
      </c>
      <c r="AQ455" s="544">
        <f>IF(B448="Лікар загальної практики - сімейний лікар",AG455*Законод!$F$81,IF(B448="Лікар-педіатр",AG455*Законод!$F$81,IF(B448="Лікар-терапевт",AG455*Законод!$F$81,0)))</f>
        <v>0</v>
      </c>
      <c r="AR455" s="185">
        <f>SUM(AN455:AQ455)</f>
        <v>0</v>
      </c>
    </row>
    <row r="456" spans="1:44" s="67" customFormat="1" ht="28.15" customHeight="1" x14ac:dyDescent="0.25">
      <c r="A456" s="172"/>
      <c r="B456" s="781"/>
      <c r="C456" s="784"/>
      <c r="D456" s="787"/>
      <c r="E456" s="790"/>
      <c r="F456" s="186" t="str">
        <f>IF(B448="Лікар-педіатр",Законод!$G$18,IF(B448="Лікар загальної практики - сімейний лікар",Законод!$G$22,IF(B448="Лікар-терапевт",Законод!$G$26,"х")))</f>
        <v>х</v>
      </c>
      <c r="G456" s="750" t="s">
        <v>157</v>
      </c>
      <c r="H456" s="751"/>
      <c r="I456" s="751"/>
      <c r="J456" s="751"/>
      <c r="K456" s="752"/>
      <c r="L456" s="171">
        <f>IF(B448="Лікар загальної практики - сімейний лікар",IF(L452&lt;Законод!$C$23,0,(IF(AND(L452&gt;=Законод!$G$23,L452&lt;=Законод!$G$24),L452-Законод!$F$24,IF('01_Доходи'!L452&gt;=Законод!$H$23,Законод!$G$25,0)))),IF(B448="Лікар-педіатр",IF(L452&lt;Законод!$C$19,0,(IF(AND(L452&gt;=Законод!$G$19,L452&lt;=Законод!$G$20),L452-Законод!$F$20,IF('01_Доходи'!L452&gt;=Законод!$H$19,Законод!$G$21,0)))),IF(B448="Лікар-терапевт",IF(L452&lt;Законод!$C$27,0,(IF(AND(L452&gt;=Законод!$G$27,L452&lt;=Законод!$G$28),L452-Законод!$F$28,IF('01_Доходи'!L452&gt;=Законод!$H$27,Законод!$G$29,0)))),0)))</f>
        <v>0</v>
      </c>
      <c r="M456" s="770"/>
      <c r="N456" s="750" t="s">
        <v>157</v>
      </c>
      <c r="O456" s="751"/>
      <c r="P456" s="751"/>
      <c r="Q456" s="751"/>
      <c r="R456" s="752"/>
      <c r="S456" s="171">
        <f>IF(B448="Лікар загальної практики - сімейний лікар",IF(S452&lt;Законод!$C$23,0,(IF(AND(S452&gt;=Законод!$G$23,S452&lt;=Законод!$G$24),S452-Законод!$F$24,IF('01_Доходи'!S452&gt;=Законод!$H$23,Законод!$G$25,0)))),IF(B448="Лікар-педіатр",IF(S452&lt;Законод!$C$19,0,(IF(AND(S452&gt;=Законод!$G$19,S452&lt;=Законод!$G$20),S452-Законод!$F$20,IF('01_Доходи'!S452&gt;=Законод!$H$19,Законод!$G$21,0)))),IF(B448="Лікар-терапевт",IF(S452&lt;Законод!$C$27,0,(IF(AND(S452&gt;=Законод!$G$27,S452&lt;=Законод!$G$28),S452-Законод!$F$28,IF('01_Доходи'!S452&gt;=Законод!$H$27,Законод!$G$29,0)))),0)))</f>
        <v>0</v>
      </c>
      <c r="T456" s="770"/>
      <c r="U456" s="750" t="s">
        <v>157</v>
      </c>
      <c r="V456" s="751"/>
      <c r="W456" s="751"/>
      <c r="X456" s="751"/>
      <c r="Y456" s="752"/>
      <c r="Z456" s="171">
        <f>IF(B448="Лікар загальної практики - сімейний лікар",IF(Z452&lt;Законод!$C$23,0,(IF(AND(Z452&gt;=Законод!$G$23,Z452&lt;=Законод!$G$24),Z452-Законод!$F$24,IF('01_Доходи'!Z452&gt;=Законод!$H$23,Законод!$G$25,0)))),IF(B448="Лікар-педіатр",IF(Z452&lt;Законод!$C$19,0,(IF(AND(Z452&gt;=Законод!$G$19,Z452&lt;=Законод!$G$20),Z452-Законод!$F$20,IF('01_Доходи'!Z452&gt;=Законод!$H$19,Законод!$G$21,0)))),IF(B448="Лікар-терапевт",IF(Z452&lt;Законод!$C$27,0,(IF(AND(Z452&gt;=Законод!$G$27,Z452&lt;=Законод!$G$28),Z452-Законод!$F$28,IF('01_Доходи'!Z452&gt;=Законод!$H$27,Законод!$G$29,0)))),0)))</f>
        <v>0</v>
      </c>
      <c r="AA456" s="770"/>
      <c r="AB456" s="750" t="s">
        <v>157</v>
      </c>
      <c r="AC456" s="751"/>
      <c r="AD456" s="751"/>
      <c r="AE456" s="751"/>
      <c r="AF456" s="752"/>
      <c r="AG456" s="171">
        <f>IF(B448="Лікар загальної практики - сімейний лікар",IF(AG452&lt;Законод!$C$23,0,(IF(AND(AG452&gt;=Законод!$G$23,AG452&lt;=Законод!$G$24),AG452-Законод!$F$24,IF('01_Доходи'!AG452&gt;=Законод!$H$23,Законод!$G$25,0)))),IF(B448="Лікар-педіатр",IF(AG452&lt;Законод!$C$19,0,(IF(AND(AG452&gt;=Законод!$G$19,AG452&lt;=Законод!$G$20),AG452-Законод!$F$20,IF('01_Доходи'!AG452&gt;=Законод!$H$19,Законод!$G$21,0)))),IF(B448="Лікар-терапевт",IF(AG452&lt;Законод!$C$27,0,(IF(AND(AG452&gt;=Законод!$G$27,AG452&lt;=Законод!$G$28),AG452-Законод!$F$28,IF('01_Доходи'!AG452&gt;=Законод!$H$27,Законод!$G$29,0)))),0)))</f>
        <v>0</v>
      </c>
      <c r="AH456" s="773"/>
      <c r="AI456" s="176"/>
      <c r="AJ456" s="764"/>
      <c r="AK456" s="767"/>
      <c r="AL456" s="767"/>
      <c r="AM456" s="799"/>
      <c r="AN456" s="544">
        <f>IF(B448="Лікар загальної практики - сімейний лікар",L456*Законод!$G$39,IF(B448="Лікар-педіатр",L456*Законод!$G$30,IF(B448="Лікар-терапевт",L456*Законод!$G$30,0)))</f>
        <v>0</v>
      </c>
      <c r="AO456" s="544">
        <f>IF(B448="Лікар загальної практики - сімейний лікар",S456*Законод!$G$47,IF(B448="Лікар-педіатр",S456*Законод!$G$47,IF(B448="Лікар-терапевт",S456*Законод!$G$47,0)))</f>
        <v>0</v>
      </c>
      <c r="AP456" s="544">
        <f>IF(B448="Лікар загальної практики - сімейний лікар",Z456*Законод!$G$64,IF(B448="Лікар-педіатр",Z456*Законод!$G$64,IF(B448="Лікар-терапевт",Z456*Законод!$G$64,0)))</f>
        <v>0</v>
      </c>
      <c r="AQ456" s="544">
        <f>IF(B448="Лікар загальної практики - сімейний лікар",AG456*Законод!$G$81,IF(B448="Лікар-педіатр",AG456*Законод!$G$81,IF(B448="Лікар-терапевт",AG456*Законод!$G$81,0)))</f>
        <v>0</v>
      </c>
      <c r="AR456" s="185">
        <f t="shared" ref="AR456" si="64">SUM(AN456:AQ456)</f>
        <v>0</v>
      </c>
    </row>
    <row r="457" spans="1:44" s="103" customFormat="1" ht="31.15" customHeight="1" x14ac:dyDescent="0.25">
      <c r="A457" s="172"/>
      <c r="B457" s="781"/>
      <c r="C457" s="784"/>
      <c r="D457" s="787"/>
      <c r="E457" s="790"/>
      <c r="F457" s="186" t="str">
        <f>IF(B448="Лікар-педіатр",Законод!$H$18,IF(B448="Лікар загальної практики - сімейний лікар",Законод!$H$22,IF(B448="Лікар-терапевт",Законод!$H$26,"х")))</f>
        <v>х</v>
      </c>
      <c r="G457" s="750" t="s">
        <v>157</v>
      </c>
      <c r="H457" s="751"/>
      <c r="I457" s="751"/>
      <c r="J457" s="751"/>
      <c r="K457" s="752"/>
      <c r="L457" s="171">
        <f>IF(B448="Лікар загальної практики - сімейний лікар",IF(L452&lt;Законод!$C$23,0,(IF(AND(L452&gt;=Законод!$H$23,L452&lt;=Законод!$H$24),L452-Законод!$G$24,IF('01_Доходи'!L452&gt;=Законод!$I$23,Законод!$H$25,0)))),IF(B448="Лікар-педіатр",IF(L452&lt;Законод!$C$19,0,(IF(AND(L452&gt;=Законод!$H$19,L452&lt;=Законод!$H$20),L452-Законод!$G$20,IF('01_Доходи'!L452&gt;=Законод!$I$19,Законод!$H$21,0)))),IF(B448="Лікар-терапевт",IF(L452&lt;Законод!$C$27,0,(IF(AND(L452&gt;=Законод!$H$27,L452&lt;=Законод!$H$28),L452-Законод!$G$28,IF(L452&gt;=Законод!$I$27,Законод!$H$29,0)))),0)))</f>
        <v>0</v>
      </c>
      <c r="M457" s="770"/>
      <c r="N457" s="750" t="s">
        <v>157</v>
      </c>
      <c r="O457" s="751"/>
      <c r="P457" s="751"/>
      <c r="Q457" s="751"/>
      <c r="R457" s="752"/>
      <c r="S457" s="171">
        <f>IF(B448="Лікар загальної практики - сімейний лікар",IF(S452&lt;Законод!$C$23,0,(IF(AND(S452&gt;=Законод!$H$23,S452&lt;=Законод!$H$24),S452-Законод!$G$24,IF('01_Доходи'!S452&gt;=Законод!$I$23,Законод!$H$25,0)))),IF(B448="Лікар-педіатр",IF(S452&lt;Законод!$C$19,0,(IF(AND(S452&gt;=Законод!$H$19,S452&lt;=Законод!$H$20),S452-Законод!$G$20,IF('01_Доходи'!S452&gt;=Законод!$I$19,Законод!$H$21,0)))),IF(B448="Лікар-терапевт",IF(S452&lt;Законод!$C$27,0,(IF(AND(S452&gt;=Законод!$H$27,S452&lt;=Законод!$H$28),S452-Законод!$G$28,IF(S452&gt;=Законод!$I$27,Законод!$H$29,0)))),0)))</f>
        <v>0</v>
      </c>
      <c r="T457" s="770"/>
      <c r="U457" s="750" t="s">
        <v>157</v>
      </c>
      <c r="V457" s="751"/>
      <c r="W457" s="751"/>
      <c r="X457" s="751"/>
      <c r="Y457" s="752"/>
      <c r="Z457" s="171">
        <f>IF(B448="Лікар загальної практики - сімейний лікар",IF(Z452&lt;Законод!$C$23,0,(IF(AND(Z452&gt;=Законод!$H$23,Z452&lt;=Законод!$H$24),Z452-Законод!$G$24,IF('01_Доходи'!Z452&gt;=Законод!$I$23,Законод!$H$25,0)))),IF(B448="Лікар-педіатр",IF(Z452&lt;Законод!$C$19,0,(IF(AND(Z452&gt;=Законод!$H$19,Z452&lt;=Законод!$H$20),Z452-Законод!$G$20,IF('01_Доходи'!Z452&gt;=Законод!$I$19,Законод!$H$21,0)))),IF(B448="Лікар-терапевт",IF(Z452&lt;Законод!$C$27,0,(IF(AND(Z452&gt;=Законод!$H$27,Z452&lt;=Законод!$H$28),Z452-Законод!$G$28,IF(Z452&gt;=Законод!$I$27,Законод!$H$29,0)))),0)))</f>
        <v>0</v>
      </c>
      <c r="AA457" s="770"/>
      <c r="AB457" s="750" t="s">
        <v>157</v>
      </c>
      <c r="AC457" s="751"/>
      <c r="AD457" s="751"/>
      <c r="AE457" s="751"/>
      <c r="AF457" s="752"/>
      <c r="AG457" s="171">
        <f>IF(B448="Лікар загальної практики - сімейний лікар",IF(AG452&lt;Законод!$C$23,0,(IF(AND(AG452&gt;=Законод!$H$23,AG452&lt;=Законод!$H$24),AG452-Законод!$G$24,IF('01_Доходи'!AG452&gt;=Законод!$I$23,Законод!$H$25,0)))),IF(B448="Лікар-педіатр",IF(AG452&lt;Законод!$C$19,0,(IF(AND(AG452&gt;=Законод!$H$19,AG452&lt;=Законод!$H$20),AG452-Законод!$G$20,IF('01_Доходи'!AG452&gt;=Законод!$I$19,Законод!$H$21,0)))),IF(B448="Лікар-терапевт",IF(AG452&lt;Законод!$C$27,0,(IF(AND(AG452&gt;=Законод!$H$27,AG452&lt;=Законод!$H$28),AG452-Законод!$G$28,IF(AG452&gt;=Законод!$I$27,Законод!$H$29,0)))),0)))</f>
        <v>0</v>
      </c>
      <c r="AH457" s="773"/>
      <c r="AI457" s="176"/>
      <c r="AJ457" s="764"/>
      <c r="AK457" s="767"/>
      <c r="AL457" s="767"/>
      <c r="AM457" s="799"/>
      <c r="AN457" s="544">
        <f>IF(B448="Лікар загальної практики - сімейний лікар",L457*Законод!$H$30,IF(B448="Лікар-педіатр",L457*Законод!$H$30,IF(B448="Лікар-терапевт",L457*Законод!$H$30,0)))</f>
        <v>0</v>
      </c>
      <c r="AO457" s="544">
        <f>IF(B448="Лікар загальної практики - сімейний лікар",S457*Законод!$H$47,IF(B448="Лікар-педіатр",S457*Законод!$H$47,IF(B448="Лікар-терапевт",S457*Законод!$H$47,0)))</f>
        <v>0</v>
      </c>
      <c r="AP457" s="544">
        <f>IF(B448="Лікар загальної практики - сімейний лікар",Z457*Законод!$H$64,IF(B448="Лікар-педіатр",Z457*Законод!$H$64,IF(B448="Лікар-терапевт",Z457*Законод!$H$64,0)))</f>
        <v>0</v>
      </c>
      <c r="AQ457" s="544">
        <f>IF(B448="Лікар загальної практики - сімейний лікар",AG457*Законод!$H$81,IF(B448="Лікар-педіатр",AG457*Законод!$H$81,IF(B448="Лікар-терапевт",AG457*Законод!$H$81,0)))</f>
        <v>0</v>
      </c>
      <c r="AR457" s="185">
        <f>SUM(AN457:AQ457)</f>
        <v>0</v>
      </c>
    </row>
    <row r="458" spans="1:44" s="67" customFormat="1" ht="31.9" customHeight="1" x14ac:dyDescent="0.25">
      <c r="A458" s="172"/>
      <c r="B458" s="781"/>
      <c r="C458" s="784"/>
      <c r="D458" s="787"/>
      <c r="E458" s="790"/>
      <c r="F458" s="186" t="str">
        <f>IF(B448="Лікар-педіатр",Законод!$I$18,IF(B448="Лікар загальної практики - сімейний лікар",Законод!$I$22,IF(B448="Лікар-терапевт",Законод!$I$26,"х")))</f>
        <v>х</v>
      </c>
      <c r="G458" s="750" t="s">
        <v>157</v>
      </c>
      <c r="H458" s="751"/>
      <c r="I458" s="751"/>
      <c r="J458" s="751"/>
      <c r="K458" s="752"/>
      <c r="L458" s="171">
        <f>IF(B448="Лікар загальної практики - сімейний лікар",IF(L452&lt;Законод!$C$23,0,(IF(AND(L452&gt;=Законод!$I$23,L452&lt;=Законод!$I$24),L452-Законод!$H$24,IF('01_Доходи'!L452&gt;=Законод!$I$23,Законод!$I$25,0)))),IF(B448="Лікар-педіатр",IF(L452&lt;Законод!$C$19,0,(IF(AND(L452&gt;=Законод!$I$19,L452&lt;=Законод!$I$20),L452-Законод!$H$20,IF('01_Доходи'!L452&gt;=Законод!$I$19,Законод!$H$21,0)))),IF(B448="Лікар-терапевт",IF(L452&lt;Законод!$C$27,0,(IF(AND(L452&gt;=Законод!$I$27,L452&lt;=Законод!$I$28),L452-Законод!$H$28,IF('01_Доходи'!L452&gt;=Законод!$I$27,Законод!$H$29,0)))),0)))</f>
        <v>0</v>
      </c>
      <c r="M458" s="770"/>
      <c r="N458" s="750" t="s">
        <v>157</v>
      </c>
      <c r="O458" s="751"/>
      <c r="P458" s="751"/>
      <c r="Q458" s="751"/>
      <c r="R458" s="752"/>
      <c r="S458" s="171">
        <f>IF(B448="Лікар загальної практики - сімейний лікар",IF(S452&lt;Законод!$C$23,0,(IF(AND(S452&gt;=Законод!$I$23,S452&lt;=Законод!$I$24),S452-Законод!$H$24,IF('01_Доходи'!S452&gt;=Законод!$I$23,Законод!$I$25,0)))),IF(B448="Лікар-педіатр",IF(S452&lt;Законод!$C$19,0,(IF(AND(S452&gt;=Законод!$I$19,S452&lt;=Законод!$I$20),S452-Законод!$H$20,IF('01_Доходи'!S452&gt;=Законод!$I$19,Законод!$H$21,0)))),IF(B448="Лікар-терапевт",IF(S452&lt;Законод!$C$27,0,(IF(AND(S452&gt;=Законод!$I$27,S452&lt;=Законод!$I$28),S452-Законод!$H$28,IF('01_Доходи'!S452&gt;=Законод!$I$27,Законод!$H$29,0)))),0)))</f>
        <v>0</v>
      </c>
      <c r="T458" s="770"/>
      <c r="U458" s="750" t="s">
        <v>157</v>
      </c>
      <c r="V458" s="751"/>
      <c r="W458" s="751"/>
      <c r="X458" s="751"/>
      <c r="Y458" s="752"/>
      <c r="Z458" s="171">
        <f>IF(B448="Лікар загальної практики - сімейний лікар",IF(Z452&lt;Законод!$C$23,0,(IF(AND(Z452&gt;=Законод!$I$23,Z452&lt;=Законод!$I$24),Z452-Законод!$H$24,IF('01_Доходи'!Z452&gt;=Законод!$I$23,Законод!$I$25,0)))),IF(B448="Лікар-педіатр",IF(Z452&lt;Законод!$C$19,0,(IF(AND(Z452&gt;=Законод!$I$19,Z452&lt;=Законод!$I$20),Z452-Законод!$H$20,IF('01_Доходи'!Z452&gt;=Законод!$I$19,Законод!$H$21,0)))),IF(B448="Лікар-терапевт",IF(Z452&lt;Законод!$C$27,0,(IF(AND(Z452&gt;=Законод!$I$27,Z452&lt;=Законод!$I$28),Z452-Законод!$H$28,IF('01_Доходи'!Z452&gt;=Законод!$I$27,Законод!$H$29,0)))),0)))</f>
        <v>0</v>
      </c>
      <c r="AA458" s="770"/>
      <c r="AB458" s="750" t="s">
        <v>157</v>
      </c>
      <c r="AC458" s="751"/>
      <c r="AD458" s="751"/>
      <c r="AE458" s="751"/>
      <c r="AF458" s="752"/>
      <c r="AG458" s="171">
        <f>IF(B448="Лікар загальної практики - сімейний лікар",IF(AG452&lt;Законод!$C$23,0,(IF(AND(AG452&gt;=Законод!$I$23,AG452&lt;=Законод!$I$24),AG452-Законод!$H$24,IF('01_Доходи'!AG452&gt;=Законод!$I$23,Законод!$I$25,0)))),IF(B448="Лікар-педіатр",IF(AG452&lt;Законод!$C$19,0,(IF(AND(AG452&gt;=Законод!$I$19,AG452&lt;=Законод!$I$20),AG452-Законод!$H$20,IF('01_Доходи'!AG452&gt;=Законод!$I$19,Законод!$H$21,0)))),IF(B448="Лікар-терапевт",IF(AG452&lt;Законод!$C$27,0,(IF(AND(AG452&gt;=Законод!$I$27,AG452&lt;=Законод!$I$28),AG452-Законод!$H$28,IF('01_Доходи'!AG452&gt;=Законод!$I$27,Законод!$H$29,0)))),0)))</f>
        <v>0</v>
      </c>
      <c r="AH458" s="773"/>
      <c r="AI458" s="176"/>
      <c r="AJ458" s="764"/>
      <c r="AK458" s="767"/>
      <c r="AL458" s="767"/>
      <c r="AM458" s="799"/>
      <c r="AN458" s="544">
        <f>IF(B448="Лікар загальної практики - сімейний лікар",L458*Законод!$I$30,IF(B448="Лікар-педіатр",L458*Законод!$I$30,IF(B448="Лікар-терапевт",L458*Законод!$I$30,0)))</f>
        <v>0</v>
      </c>
      <c r="AO458" s="544">
        <f>IF(B448="Лікар загальної практики - сімейний лікар",S458*Законод!$I$47,IF(B448="Лікар-педіатр",S458*Законод!$I$47,IF(B448="Лікар-терапевт",S458*Законод!$I$47,0)))</f>
        <v>0</v>
      </c>
      <c r="AP458" s="544">
        <f>IF(B448="Лікар загальної практики - сімейний лікар",Z458*Законод!$I$64,IF(B448="Лікар-педіатр",Z458*Законод!$I$64,IF(B448="Лікар-терапевт",Z458*Законод!$I$64,0)))</f>
        <v>0</v>
      </c>
      <c r="AQ458" s="544">
        <f>IF(B448="Лікар загальної практики - сімейний лікар",AG458*Законод!$I$81,IF(B448="Лікар-педіатр",AG458*Законод!$I$81,IF(B448="Лікар-терапевт",AG458*Законод!$I$81,0)))</f>
        <v>0</v>
      </c>
      <c r="AR458" s="185">
        <f>SUM(AN458:AQ458)</f>
        <v>0</v>
      </c>
    </row>
    <row r="459" spans="1:44" s="67" customFormat="1" ht="45" customHeight="1" thickBot="1" x14ac:dyDescent="0.3">
      <c r="A459" s="187"/>
      <c r="B459" s="782"/>
      <c r="C459" s="785"/>
      <c r="D459" s="788"/>
      <c r="E459" s="791"/>
      <c r="F459" s="660" t="str">
        <f>IF(B448="Лікар-педіатр",Законод!$J$18,IF(B448="Лікар загальної практики - сімейний лікар",Законод!$J$22,IF(B448="Лікар-терапевт",Законод!$J$22,"х")))</f>
        <v>х</v>
      </c>
      <c r="G459" s="747" t="s">
        <v>157</v>
      </c>
      <c r="H459" s="748"/>
      <c r="I459" s="748"/>
      <c r="J459" s="748"/>
      <c r="K459" s="749"/>
      <c r="L459" s="171">
        <f>IF(B448="Лікар загальної практики - сімейний лікар",IF(L452&gt;=Законод!$J$23,'01_Доходи'!L452-('01_Доходи'!L453+'01_Доходи'!L454+'01_Доходи'!L455+'01_Доходи'!L456+'01_Доходи'!L457+'01_Доходи'!L458),0),IF(B448="Лікар-педіатр",IF(L452&gt;=Законод!$J$19,'01_Доходи'!L452-('01_Доходи'!L453+'01_Доходи'!L454+'01_Доходи'!L455+'01_Доходи'!L456+'01_Доходи'!L457+'01_Доходи'!L458),0),IF(B448="Лікар-терапевт",IF('01_Доходи'!L452&gt;=Законод!$J$27,L452-Законод!$I$28,0),0)))</f>
        <v>0</v>
      </c>
      <c r="M459" s="771"/>
      <c r="N459" s="747" t="s">
        <v>157</v>
      </c>
      <c r="O459" s="748"/>
      <c r="P459" s="748"/>
      <c r="Q459" s="748"/>
      <c r="R459" s="749"/>
      <c r="S459" s="171">
        <f>IF(B448="Лікар загальної практики - сімейний лікар",IF(S452&gt;=Законод!$J$23,'01_Доходи'!S452-('01_Доходи'!S453+'01_Доходи'!S454+'01_Доходи'!S455+'01_Доходи'!S456+'01_Доходи'!S457+'01_Доходи'!S458),0),IF(B448="Лікар-педіатр",IF(S452&gt;=Законод!$J$19,'01_Доходи'!S452-('01_Доходи'!S453+'01_Доходи'!S454+'01_Доходи'!S455+'01_Доходи'!S456+'01_Доходи'!S457+'01_Доходи'!S458),0),IF(B448="Лікар-терапевт",IF('01_Доходи'!S452&gt;=Законод!$J$27,S452-Законод!$I$28,0),0)))</f>
        <v>0</v>
      </c>
      <c r="T459" s="771"/>
      <c r="U459" s="747" t="s">
        <v>157</v>
      </c>
      <c r="V459" s="748"/>
      <c r="W459" s="748"/>
      <c r="X459" s="748"/>
      <c r="Y459" s="749"/>
      <c r="Z459" s="171">
        <f>IF(B448="Лікар загальної практики - сімейний лікар",IF(Z452&gt;=Законод!$J$23,'01_Доходи'!Z452-('01_Доходи'!Z453+'01_Доходи'!Z454+'01_Доходи'!Z455+'01_Доходи'!Z456+'01_Доходи'!Z457+'01_Доходи'!Z458),0),IF(B448="Лікар-педіатр",IF(Z452&gt;=Законод!$J$19,'01_Доходи'!Z452-('01_Доходи'!Z453+'01_Доходи'!Z454+'01_Доходи'!Z455+'01_Доходи'!Z456+'01_Доходи'!Z457+'01_Доходи'!Z458),0),IF(B448="Лікар-терапевт",IF('01_Доходи'!Z452&gt;=Законод!$J$27,Z452-Законод!$I$28,0),0)))</f>
        <v>0</v>
      </c>
      <c r="AA459" s="771"/>
      <c r="AB459" s="747" t="s">
        <v>157</v>
      </c>
      <c r="AC459" s="748"/>
      <c r="AD459" s="748"/>
      <c r="AE459" s="748"/>
      <c r="AF459" s="749"/>
      <c r="AG459" s="171">
        <f>IF(B448="Лікар загальної практики - сімейний лікар",IF(AG452&gt;=Законод!$J$23,'01_Доходи'!AG452-('01_Доходи'!AG453+'01_Доходи'!AG454+'01_Доходи'!AG455+'01_Доходи'!AG456+'01_Доходи'!AG457+'01_Доходи'!AG458),0),IF(B448="Лікар-педіатр",IF(AG452&gt;=Законод!$J$19,'01_Доходи'!AG452-('01_Доходи'!AG453+'01_Доходи'!AG454+'01_Доходи'!AG455+'01_Доходи'!AG456+'01_Доходи'!AG457+'01_Доходи'!AG458),0),IF(B448="Лікар-терапевт",IF('01_Доходи'!AG452&gt;=Законод!$J$27,AG452-Законод!$I$28,0),0)))</f>
        <v>0</v>
      </c>
      <c r="AH459" s="774"/>
      <c r="AI459" s="188"/>
      <c r="AJ459" s="765"/>
      <c r="AK459" s="768"/>
      <c r="AL459" s="768"/>
      <c r="AM459" s="800"/>
      <c r="AN459" s="661">
        <f>IF(B448="Лікар загальної практики - сімейний лікар",L459*Законод!$J$30,IF(B448="Лікар-педіатр",L459*Законод!$J$30,IF(B448="Лікар-терапевт",L459*Законод!$J$30,0)))</f>
        <v>0</v>
      </c>
      <c r="AO459" s="661">
        <f>IF(B448="Лікар загальної практики - сімейний лікар",S459*Законод!$J$47,IF(B448="Лікар-педіатр",S459*Законод!$J$47,IF(B448="Лікар-терапевт",S459*Законод!$J$47,0)))</f>
        <v>0</v>
      </c>
      <c r="AP459" s="661">
        <f>IF(B448="Лікар загальної практики - сімейний лікар",S459*Законод!$J$64,IF(B448="Лікар-педіатр",S459*Законод!$J$64,IF(B448="Лікар-терапевт",S459*Законод!$J$64,0)))</f>
        <v>0</v>
      </c>
      <c r="AQ459" s="661">
        <f>IF(B448="Лікар загальної практики - сімейний лікар",AG459*Законод!$J$81,IF(B448="Лікар-педіатр",AG459*Законод!$J$81,IF(B448="Лікар-терапевт",AG459*Законод!$J$81,0)))</f>
        <v>0</v>
      </c>
      <c r="AR459" s="662">
        <f t="shared" ref="AR459" si="65">SUM(AN459:AQ459)</f>
        <v>0</v>
      </c>
    </row>
    <row r="460" spans="1:44" s="67" customFormat="1" ht="23.25" thickBot="1" x14ac:dyDescent="0.3">
      <c r="A460" s="206"/>
      <c r="B460" s="207"/>
      <c r="C460" s="207"/>
      <c r="D460" s="207"/>
      <c r="E460" s="207"/>
      <c r="F460" s="208"/>
      <c r="G460" s="209"/>
      <c r="H460" s="209"/>
      <c r="I460" s="210"/>
      <c r="J460" s="210"/>
      <c r="K460" s="210"/>
      <c r="L460" s="211"/>
      <c r="M460" s="210"/>
      <c r="N460" s="210"/>
      <c r="O460" s="210"/>
      <c r="P460" s="210"/>
      <c r="Q460" s="210"/>
      <c r="R460" s="210"/>
      <c r="S460" s="211"/>
      <c r="T460" s="210"/>
      <c r="U460" s="210"/>
      <c r="V460" s="210"/>
      <c r="W460" s="210"/>
      <c r="X460" s="210"/>
      <c r="Y460" s="210"/>
      <c r="Z460" s="211"/>
      <c r="AA460" s="210"/>
      <c r="AB460" s="210"/>
      <c r="AC460" s="210"/>
      <c r="AD460" s="210"/>
      <c r="AE460" s="210"/>
      <c r="AF460" s="210"/>
      <c r="AG460" s="211"/>
      <c r="AH460" s="210"/>
      <c r="AI460" s="210"/>
      <c r="AJ460" s="210"/>
      <c r="AK460" s="210"/>
      <c r="AL460" s="210"/>
      <c r="AM460" s="212"/>
      <c r="AN460" s="210"/>
      <c r="AO460" s="210"/>
      <c r="AP460" s="210"/>
      <c r="AQ460" s="210"/>
      <c r="AR460" s="213"/>
    </row>
    <row r="461" spans="1:44" s="67" customFormat="1" ht="31.9" customHeight="1" x14ac:dyDescent="0.25">
      <c r="A461" s="169">
        <f>A448+1</f>
        <v>34</v>
      </c>
      <c r="B461" s="780"/>
      <c r="C461" s="783"/>
      <c r="D461" s="786"/>
      <c r="E461" s="789"/>
      <c r="F461" s="170" t="s">
        <v>431</v>
      </c>
      <c r="G461" s="171">
        <f>IFERROR(IF(B461="Лікар-педіатр",G463/L463*L461,IF(B461="Лікар-терапевт","х",IF(B461="Лікар загальної практики - сімейний лікар",G463/L463*L461,0))),0)</f>
        <v>0</v>
      </c>
      <c r="H461" s="171">
        <f>IFERROR(IF(B461="Лікар-педіатр",H463/L463*L461,IF(B461="Лікар-терапевт","х",IF(B461="Лікар загальної практики - сімейний лікар",H463/L463*L461,0))),0)</f>
        <v>0</v>
      </c>
      <c r="I461" s="171">
        <f>IFERROR(IF(B461="Лікар-педіатр","x",IF(B461="Лікар-терапевт",I463/L463*L461,IF(B461="Лікар загальної практики - сімейний лікар",I463/L463*L461,0))),0)</f>
        <v>0</v>
      </c>
      <c r="J461" s="171">
        <f>IFERROR(IF(B461="Лікар-педіатр","x",IF(B461="Лікар-терапевт",J463/L463*L461,IF(B461="Лікар загальної практики - сімейний лікар",J463/L463*L461,0))),0)</f>
        <v>0</v>
      </c>
      <c r="K461" s="171">
        <f>IFERROR(IF(B461="Лікар-педіатр","x",IF(B461="Лікар-терапевт",K464*L461,IF(B461="Лікар загальної практики - сімейний лікар",K464*L461,0))),0)</f>
        <v>0</v>
      </c>
      <c r="L461" s="472"/>
      <c r="M461" s="769"/>
      <c r="N461" s="171">
        <f>IFERROR(IF(B461="Лікар-педіатр",N463/S463*S461,IF(B461="Лікар-терапевт","х",IF(B461="Лікар загальної практики - сімейний лікар",N463/S463*S461,0))),0)</f>
        <v>0</v>
      </c>
      <c r="O461" s="171">
        <f>IFERROR(IF(B461="Лікар-педіатр",O463/S463*S461,IF(B461="Лікар-терапевт","х",IF(B461="Лікар загальної практики - сімейний лікар",O463/S463*S461,0))),0)</f>
        <v>0</v>
      </c>
      <c r="P461" s="171">
        <f>IFERROR(IF(B461="Лікар-педіатр","x",IF(B461="Лікар-терапевт",P463/S463*S461,IF(B461="Лікар загальної практики - сімейний лікар",P463/S463*S461,0))),0)</f>
        <v>0</v>
      </c>
      <c r="Q461" s="171">
        <f>IFERROR(IF(B461="Лікар-педіатр","x",IF(B461="Лікар-терапевт",Q463/S463*S461,IF(B461="Лікар загальної практики - сімейний лікар",Q463/S463*S461,0))),0)</f>
        <v>0</v>
      </c>
      <c r="R461" s="171">
        <f>IFERROR(IF(B461="Лікар-педіатр","x",IF(B461="Лікар-терапевт",R464*S461,IF(B461="Лікар загальної практики - сімейний лікар",R464*S461,0))),0)</f>
        <v>0</v>
      </c>
      <c r="S461" s="472"/>
      <c r="T461" s="769"/>
      <c r="U461" s="171">
        <f>IFERROR(IF(B461="Лікар-педіатр",U463/Z463*Z461,IF(B461="Лікар-терапевт","х",IF(B461="Лікар загальної практики - сімейний лікар",U463/Z463*Z461,0))),0)</f>
        <v>0</v>
      </c>
      <c r="V461" s="171">
        <f>IFERROR(IF(B461="Лікар-педіатр",V463/Z463*Z461,IF(B461="Лікар-терапевт","х",IF(B461="Лікар загальної практики - сімейний лікар",V463/Z463*Z461,0))),0)</f>
        <v>0</v>
      </c>
      <c r="W461" s="171">
        <f>IFERROR(IF(B461="Лікар-педіатр","x",IF(B461="Лікар-терапевт",W463/Z463*Z461,IF(B461="Лікар загальної практики - сімейний лікар",W463/Z463*Z461,0))),0)</f>
        <v>0</v>
      </c>
      <c r="X461" s="171">
        <f>IFERROR(IF(B461="Лікар-педіатр","x",IF(B461="Лікар-терапевт",X463/Z463*Z461,IF(B461="Лікар загальної практики - сімейний лікар",X463/Z463*Z461,0))),0)</f>
        <v>0</v>
      </c>
      <c r="Y461" s="171">
        <f>IFERROR(IF(B461="Лікар-педіатр","x",IF(B461="Лікар-терапевт",Y464*Z461,IF(B461="Лікар загальної практики - сімейний лікар",Y464*Z461,0))),0)</f>
        <v>0</v>
      </c>
      <c r="Z461" s="472"/>
      <c r="AA461" s="769"/>
      <c r="AB461" s="171">
        <f>IFERROR(IF(B461="Лікар-педіатр",AB463/AG463*AG461,IF(B461="Лікар-терапевт","х",IF(B461="Лікар загальної практики - сімейний лікар",AB463/AG463*AG461,0))),0)</f>
        <v>0</v>
      </c>
      <c r="AC461" s="171">
        <f>IFERROR(IF(B461="Лікар-педіатр",AC463/AG463*AG461,IF(B461="Лікар-терапевт","х",IF(B461="Лікар загальної практики - сімейний лікар",AC463/AG463*AG461,0))),0)</f>
        <v>0</v>
      </c>
      <c r="AD461" s="171">
        <f>IFERROR(IF(B461="Лікар-педіатр","x",IF(B461="Лікар-терапевт",AD463/AG463*AG461,IF(B461="Лікар загальної практики - сімейний лікар",AD463/AG463*AG461,0))),0)</f>
        <v>0</v>
      </c>
      <c r="AE461" s="171">
        <f>IFERROR(IF(B461="Лікар-педіатр","x",IF(B461="Лікар-терапевт",AE463/AG463*AG461,IF(B461="Лікар загальної практики - сімейний лікар",AE463/AG463*AG461,0))),0)</f>
        <v>0</v>
      </c>
      <c r="AF461" s="171">
        <f>IFERROR(IF(B461="Лікар-педіатр","x",IF(B461="Лікар-терапевт",AF464*AG461,IF(B461="Лікар загальної практики - сімейний лікар",AF464*AG461,0))),0)</f>
        <v>0</v>
      </c>
      <c r="AG461" s="472"/>
      <c r="AH461" s="772"/>
      <c r="AI461" s="461">
        <f>A461</f>
        <v>34</v>
      </c>
      <c r="AJ461" s="763">
        <f>B461</f>
        <v>0</v>
      </c>
      <c r="AK461" s="766">
        <f>C461</f>
        <v>0</v>
      </c>
      <c r="AL461" s="766">
        <f>D461</f>
        <v>0</v>
      </c>
      <c r="AM461" s="753" t="s">
        <v>566</v>
      </c>
      <c r="AN461" s="792">
        <f>SUM(AN466:AN472)</f>
        <v>0</v>
      </c>
      <c r="AO461" s="792">
        <f>SUM(AO466:AO472)</f>
        <v>0</v>
      </c>
      <c r="AP461" s="792">
        <f>SUM(AP466:AP472)</f>
        <v>0</v>
      </c>
      <c r="AQ461" s="792">
        <f>SUM(AQ466:AQ472)</f>
        <v>0</v>
      </c>
      <c r="AR461" s="795">
        <f>SUM(AN461:AQ465)</f>
        <v>0</v>
      </c>
    </row>
    <row r="462" spans="1:44" s="67" customFormat="1" ht="31.9" customHeight="1" x14ac:dyDescent="0.25">
      <c r="A462" s="172"/>
      <c r="B462" s="781"/>
      <c r="C462" s="784"/>
      <c r="D462" s="787"/>
      <c r="E462" s="790"/>
      <c r="F462" s="170" t="s">
        <v>432</v>
      </c>
      <c r="G462" s="171">
        <f>IFERROR(IF(B461="Лікар-педіатр",G464*L462,IF(B461="Лікар-терапевт","х",IF(B461="Лікар загальної практики - сімейний лікар",G464*L462,0))),0)</f>
        <v>0</v>
      </c>
      <c r="H462" s="171">
        <f>IFERROR(IF(B461="Лікар-педіатр",H464*L462,IF(B461="Лікар-терапевт","х",IF(B461="Лікар загальної практики - сімейний лікар",H464*L462,0))),0)</f>
        <v>0</v>
      </c>
      <c r="I462" s="171">
        <f>IFERROR(IF(B461="Лікар-педіатр","x",IF(B461="Лікар-терапевт",I464*L462,IF(B461="Лікар загальної практики - сімейний лікар",I464*L462,0))),0)</f>
        <v>0</v>
      </c>
      <c r="J462" s="171">
        <f>IFERROR(IF(B461="Лікар-педіатр","x",IF(B461="Лікар-терапевт",J464*L462,IF(B461="Лікар загальної практики - сімейний лікар",J464*L462,0))),0)</f>
        <v>0</v>
      </c>
      <c r="K462" s="171">
        <f>IFERROR(IF(B461="Лікар-педіатр","x",IF(B461="Лікар-терапевт",K464*L462,IF(B461="Лікар загальної практики - сімейний лікар",K464*L462,0))),0)</f>
        <v>0</v>
      </c>
      <c r="L462" s="472"/>
      <c r="M462" s="770"/>
      <c r="N462" s="171">
        <f>IFERROR(IF(B461="Лікар-педіатр",N464*S462,IF(B461="Лікар-терапевт","х",IF(B461="Лікар загальної практики - сімейний лікар",N464*S462,0))),0)</f>
        <v>0</v>
      </c>
      <c r="O462" s="171">
        <f>IFERROR(IF(B461="Лікар-педіатр",O464*S462,IF(B461="Лікар-терапевт","х",IF(B461="Лікар загальної практики - сімейний лікар",O464*S462,0))),0)</f>
        <v>0</v>
      </c>
      <c r="P462" s="171">
        <f>IFERROR(IF(B461="Лікар-педіатр","x",IF(B461="Лікар-терапевт",P464*S462,IF(B461="Лікар загальної практики - сімейний лікар",P464*S462,0))),0)</f>
        <v>0</v>
      </c>
      <c r="Q462" s="171">
        <f>IFERROR(IF(B461="Лікар-педіатр","x",IF(B461="Лікар-терапевт",Q464*S462,IF(B461="Лікар загальної практики - сімейний лікар",Q464*S462,0))),0)</f>
        <v>0</v>
      </c>
      <c r="R462" s="171">
        <f>IFERROR(IF(B461="Лікар-педіатр","x",IF(B461="Лікар-терапевт",R464*S462,IF(B461="Лікар загальної практики - сімейний лікар",R464*S462,0))),0)</f>
        <v>0</v>
      </c>
      <c r="S462" s="472"/>
      <c r="T462" s="770"/>
      <c r="U462" s="171">
        <f>IFERROR(IF(B461="Лікар-педіатр",U464*Z462,IF(B461="Лікар-терапевт","х",IF(B461="Лікар загальної практики - сімейний лікар",U464*Z462,0))),0)</f>
        <v>0</v>
      </c>
      <c r="V462" s="171">
        <f>IFERROR(IF(B461="Лікар-педіатр",V464*Z462,IF(B461="Лікар-терапевт","х",IF(B461="Лікар загальної практики - сімейний лікар",V464*Z462,0))),0)</f>
        <v>0</v>
      </c>
      <c r="W462" s="171">
        <f>IFERROR(IF(B461="Лікар-педіатр","x",IF(B461="Лікар-терапевт",W464*Z462,IF(B461="Лікар загальної практики - сімейний лікар",W464*Z462,0))),0)</f>
        <v>0</v>
      </c>
      <c r="X462" s="171">
        <f>IFERROR(IF(B461="Лікар-педіатр","x",IF(B461="Лікар-терапевт",X464*Z462,IF(B461="Лікар загальної практики - сімейний лікар",X464*Z462,0))),0)</f>
        <v>0</v>
      </c>
      <c r="Y462" s="171">
        <f>IFERROR(IF(B461="Лікар-педіатр","x",IF(B461="Лікар-терапевт",Y464*Z462,IF(B461="Лікар загальної практики - сімейний лікар",Y464*Z462,0))),0)</f>
        <v>0</v>
      </c>
      <c r="Z462" s="472"/>
      <c r="AA462" s="770"/>
      <c r="AB462" s="171">
        <f>IFERROR(IF(B461="Лікар-педіатр",AB464*AG462,IF(B461="Лікар-терапевт","х",IF(B461="Лікар загальної практики - сімейний лікар",AB464*AG462,0))),0)</f>
        <v>0</v>
      </c>
      <c r="AC462" s="171">
        <f>IFERROR(IF(B461="Лікар-педіатр",AC464*AG462,IF(B461="Лікар-терапевт","х",IF(B461="Лікар загальної практики - сімейний лікар",AC464*AG462,0))),0)</f>
        <v>0</v>
      </c>
      <c r="AD462" s="171">
        <f>IFERROR(IF(B461="Лікар-педіатр","x",IF(B461="Лікар-терапевт",AD464*AG462,IF(B461="Лікар загальної практики - сімейний лікар",AD464*AG462,0))),0)</f>
        <v>0</v>
      </c>
      <c r="AE462" s="171">
        <f>IFERROR(IF(B461="Лікар-педіатр","x",IF(B461="Лікар-терапевт",AE464*AG462,IF(B461="Лікар загальної практики - сімейний лікар",AE464*AG462,0))),0)</f>
        <v>0</v>
      </c>
      <c r="AF462" s="171">
        <f>IFERROR(IF(B461="Лікар-педіатр","x",IF(B461="Лікар-терапевт",AF464*AG462,IF(B461="Лікар загальної практики - сімейний лікар",AF464*AG462,0))),0)</f>
        <v>0</v>
      </c>
      <c r="AG462" s="472"/>
      <c r="AH462" s="773"/>
      <c r="AI462" s="173"/>
      <c r="AJ462" s="764"/>
      <c r="AK462" s="767"/>
      <c r="AL462" s="767"/>
      <c r="AM462" s="754"/>
      <c r="AN462" s="793"/>
      <c r="AO462" s="793"/>
      <c r="AP462" s="793"/>
      <c r="AQ462" s="793"/>
      <c r="AR462" s="796"/>
    </row>
    <row r="463" spans="1:44" s="210" customFormat="1" ht="23.45" customHeight="1" x14ac:dyDescent="0.25">
      <c r="A463" s="205"/>
      <c r="B463" s="781"/>
      <c r="C463" s="784"/>
      <c r="D463" s="787"/>
      <c r="E463" s="790"/>
      <c r="F463" s="170" t="s">
        <v>433</v>
      </c>
      <c r="G463" s="174">
        <f>IF(B461="Лікар загальної практики - сімейний лікар"," ",IF(B461="Лікар-педіатр"," ",IF(B461="Лікар-терапевт","х",0)))</f>
        <v>0</v>
      </c>
      <c r="H463" s="174">
        <f>IF(B461="Лікар загальної практики - сімейний лікар"," ",IF(B461="Лікар-педіатр"," ",IF(B461="Лікар-терапевт","х",0)))</f>
        <v>0</v>
      </c>
      <c r="I463" s="174">
        <f>IF(B461="Лікар загальної практики - сімейний лікар"," ",IF(B461="Лікар-педіатр","х",IF(B461="Лікар-терапевт"," ",0)))</f>
        <v>0</v>
      </c>
      <c r="J463" s="174">
        <f>IF(B461="Лікар загальної практики - сімейний лікар"," ",IF(B461="Лікар-педіатр","х",IF(B461="Лікар-терапевт"," ",0)))</f>
        <v>0</v>
      </c>
      <c r="K463" s="174">
        <f>IF(B461="Лікар загальної практики - сімейний лікар"," ",IF(B461="Лікар-педіатр","х",IF(B461="Лікар-терапевт"," ",0)))</f>
        <v>0</v>
      </c>
      <c r="L463" s="175">
        <f>SUM(G463:K463)</f>
        <v>0</v>
      </c>
      <c r="M463" s="770"/>
      <c r="N463" s="174">
        <f>IF(B461="Лікар загальної практики - сімейний лікар"," ",IF(B461="Лікар-педіатр"," ",IF(B461="Лікар-терапевт","х",0)))</f>
        <v>0</v>
      </c>
      <c r="O463" s="174">
        <f>IF(B461="Лікар загальної практики - сімейний лікар"," ",IF(B461="Лікар-педіатр"," ",IF(B461="Лікар-терапевт","х",0)))</f>
        <v>0</v>
      </c>
      <c r="P463" s="174">
        <f>IF(B461="Лікар загальної практики - сімейний лікар"," ",IF(B461="Лікар-педіатр","х",IF(B461="Лікар-терапевт"," ",0)))</f>
        <v>0</v>
      </c>
      <c r="Q463" s="174">
        <f>IF(B461="Лікар загальної практики - сімейний лікар"," ",IF(B461="Лікар-педіатр","х",IF(B461="Лікар-терапевт"," ",0)))</f>
        <v>0</v>
      </c>
      <c r="R463" s="174">
        <f>IF(B461="Лікар загальної практики - сімейний лікар"," ",IF(B461="Лікар-педіатр","х",IF(B461="Лікар-терапевт"," ",0)))</f>
        <v>0</v>
      </c>
      <c r="S463" s="175">
        <f>SUM(N463:R463)</f>
        <v>0</v>
      </c>
      <c r="T463" s="770"/>
      <c r="U463" s="174">
        <f>IF(B461="Лікар загальної практики - сімейний лікар"," ",IF(B461="Лікар-педіатр"," ",IF(B461="Лікар-терапевт","х",0)))</f>
        <v>0</v>
      </c>
      <c r="V463" s="174">
        <f>IF(B461="Лікар загальної практики - сімейний лікар"," ",IF(B461="Лікар-педіатр"," ",IF(B461="Лікар-терапевт","х",0)))</f>
        <v>0</v>
      </c>
      <c r="W463" s="174">
        <f>IF(B461="Лікар загальної практики - сімейний лікар"," ",IF(B461="Лікар-педіатр","х",IF(B461="Лікар-терапевт"," ",0)))</f>
        <v>0</v>
      </c>
      <c r="X463" s="174">
        <f>IF(B461="Лікар загальної практики - сімейний лікар"," ",IF(B461="Лікар-педіатр","х",IF(B461="Лікар-терапевт"," ",0)))</f>
        <v>0</v>
      </c>
      <c r="Y463" s="174">
        <f>IF(B461="Лікар загальної практики - сімейний лікар"," ",IF(B461="Лікар-педіатр","х",IF(B461="Лікар-терапевт"," ",0)))</f>
        <v>0</v>
      </c>
      <c r="Z463" s="175">
        <f>SUM(U463:Y463)</f>
        <v>0</v>
      </c>
      <c r="AA463" s="770"/>
      <c r="AB463" s="174">
        <f>IF(B461="Лікар загальної практики - сімейний лікар"," ",IF(B461="Лікар-педіатр"," ",IF(B461="Лікар-терапевт","х",0)))</f>
        <v>0</v>
      </c>
      <c r="AC463" s="174">
        <f>IF(B461="Лікар загальної практики - сімейний лікар"," ",IF(B461="Лікар-педіатр"," ",IF(B461="Лікар-терапевт","х",0)))</f>
        <v>0</v>
      </c>
      <c r="AD463" s="174">
        <f>IF(B461="Лікар загальної практики - сімейний лікар"," ",IF(B461="Лікар-педіатр","х",IF(B461="Лікар-терапевт"," ",0)))</f>
        <v>0</v>
      </c>
      <c r="AE463" s="174">
        <f>IF(B461="Лікар загальної практики - сімейний лікар"," ",IF(B461="Лікар-педіатр","х",IF(B461="Лікар-терапевт"," ",0)))</f>
        <v>0</v>
      </c>
      <c r="AF463" s="174">
        <f>IF(B461="Лікар загальної практики - сімейний лікар"," ",IF(B461="Лікар-педіатр","х",IF(B461="Лікар-терапевт"," ",0)))</f>
        <v>0</v>
      </c>
      <c r="AG463" s="175">
        <f>SUM(AB463:AF463)</f>
        <v>0</v>
      </c>
      <c r="AH463" s="773"/>
      <c r="AI463" s="176"/>
      <c r="AJ463" s="764"/>
      <c r="AK463" s="767"/>
      <c r="AL463" s="767"/>
      <c r="AM463" s="754"/>
      <c r="AN463" s="793"/>
      <c r="AO463" s="793"/>
      <c r="AP463" s="793"/>
      <c r="AQ463" s="793"/>
      <c r="AR463" s="796"/>
    </row>
    <row r="464" spans="1:44" s="166" customFormat="1" ht="24.6" customHeight="1" thickBot="1" x14ac:dyDescent="0.35">
      <c r="A464" s="172"/>
      <c r="B464" s="781"/>
      <c r="C464" s="784"/>
      <c r="D464" s="787"/>
      <c r="E464" s="790"/>
      <c r="F464" s="177" t="s">
        <v>160</v>
      </c>
      <c r="G464" s="178">
        <f>IFERROR(IF(B461="Лікар-педіатр",G463/L463,IF(B461="Лікар-терапевт","х",IF(B461="Лікар загальної практики - сімейний лікар",G463/L463,0))),0)</f>
        <v>0</v>
      </c>
      <c r="H464" s="178">
        <f>IFERROR(IF(B461="Лікар-педіатр",H463/L463,IF(B461="Лікар-терапевт","х",IF(B461="Лікар загальної практики - сімейний лікар",H463/L463,0))),0)</f>
        <v>0</v>
      </c>
      <c r="I464" s="178">
        <f>IFERROR(IF(B461="Лікар-педіатр","x",IF(B461="Лікар-терапевт",I463/L463,IF(B461="Лікар загальної практики - сімейний лікар",I463/L463,0))),0)</f>
        <v>0</v>
      </c>
      <c r="J464" s="178">
        <f>IFERROR(IF(B461="Лікар-педіатр","x",IF(B461="Лікар-терапевт",J463/L463,IF(B461="Лікар загальної практики - сімейний лікар",J463/L463,0))),0)</f>
        <v>0</v>
      </c>
      <c r="K464" s="178">
        <f>IFERROR(IF(B461="Лікар-педіатр","x",IF(B461="Лікар-терапевт",K463/L463,IF(B461="Лікар загальної практики - сімейний лікар",K463/L463,0))),0)</f>
        <v>0</v>
      </c>
      <c r="L464" s="178">
        <f>SUM(G464:K464)</f>
        <v>0</v>
      </c>
      <c r="M464" s="770"/>
      <c r="N464" s="178">
        <f>IFERROR(IF(B461="Лікар-педіатр",N463/S463,IF(B461="Лікар-терапевт","х",IF(B461="Лікар загальної практики - сімейний лікар",N463/S463,0))),0)</f>
        <v>0</v>
      </c>
      <c r="O464" s="178">
        <f>IFERROR(IF(B461="Лікар-педіатр",O463/S463,IF(B461="Лікар-терапевт","х",IF(B461="Лікар загальної практики - сімейний лікар",O463/S463,0))),0)</f>
        <v>0</v>
      </c>
      <c r="P464" s="178">
        <f>IFERROR(IF(B461="Лікар-педіатр","x",IF(B461="Лікар-терапевт",P463/S463,IF(B461="Лікар загальної практики - сімейний лікар",P463/S463,0))),0)</f>
        <v>0</v>
      </c>
      <c r="Q464" s="178">
        <f>IFERROR(IF(B461="Лікар-педіатр","x",IF(B461="Лікар-терапевт",Q463/S463,IF(B461="Лікар загальної практики - сімейний лікар",Q463/S463,0))),0)</f>
        <v>0</v>
      </c>
      <c r="R464" s="178">
        <f>IFERROR(IF(B461="Лікар-педіатр","x",IF(B461="Лікар-терапевт",R463/S463,IF(B461="Лікар загальної практики - сімейний лікар",R463/S463,0))),0)</f>
        <v>0</v>
      </c>
      <c r="S464" s="178">
        <f>SUM(N464:R464)</f>
        <v>0</v>
      </c>
      <c r="T464" s="770"/>
      <c r="U464" s="178">
        <f>IFERROR(IF(B461="Лікар-педіатр",U463/Z463,IF(B461="Лікар-терапевт","х",IF(B461="Лікар загальної практики - сімейний лікар",U463/Z463,0))),0)</f>
        <v>0</v>
      </c>
      <c r="V464" s="178">
        <f>IFERROR(IF(B461="Лікар-педіатр",V463/Z463,IF(B461="Лікар-терапевт","х",IF(B461="Лікар загальної практики - сімейний лікар",V463/Z463,0))),0)</f>
        <v>0</v>
      </c>
      <c r="W464" s="178">
        <f>IFERROR(IF(B461="Лікар-педіатр","x",IF(B461="Лікар-терапевт",W463/Z463,IF(B461="Лікар загальної практики - сімейний лікар",W463/Z463,0))),0)</f>
        <v>0</v>
      </c>
      <c r="X464" s="178">
        <f>IFERROR(IF(B461="Лікар-педіатр","x",IF(B461="Лікар-терапевт",X463/Z463,IF(B461="Лікар загальної практики - сімейний лікар",X463/Z463,0))),0)</f>
        <v>0</v>
      </c>
      <c r="Y464" s="178">
        <f>IFERROR(IF(B461="Лікар-педіатр","x",IF(B461="Лікар-терапевт",Y463/Z463,IF(B461="Лікар загальної практики - сімейний лікар",Y463/Z463,0))),0)</f>
        <v>0</v>
      </c>
      <c r="Z464" s="178">
        <f>SUM(U464:Y464)</f>
        <v>0</v>
      </c>
      <c r="AA464" s="770"/>
      <c r="AB464" s="178">
        <f>IFERROR(IF(B461="Лікар-педіатр",AB463/AG463,IF(B461="Лікар-терапевт","х",IF(B461="Лікар загальної практики - сімейний лікар",AB463/AG463,0))),0)</f>
        <v>0</v>
      </c>
      <c r="AC464" s="178">
        <f>IFERROR(IF(B461="Лікар-педіатр",AC463/AG463,IF(B461="Лікар-терапевт","х",IF(B461="Лікар загальної практики - сімейний лікар",AC463/AG463,0))),0)</f>
        <v>0</v>
      </c>
      <c r="AD464" s="178">
        <f>IFERROR(IF(B461="Лікар-педіатр","x",IF(B461="Лікар-терапевт",AD463/AG463,IF(B461="Лікар загальної практики - сімейний лікар",AD463/AG463,0))),0)</f>
        <v>0</v>
      </c>
      <c r="AE464" s="178">
        <f>IFERROR(IF(B461="Лікар-педіатр","x",IF(B461="Лікар-терапевт",AE463/AG463,IF(B461="Лікар загальної практики - сімейний лікар",AE463/AG463,0))),0)</f>
        <v>0</v>
      </c>
      <c r="AF464" s="178">
        <f>IFERROR(IF(B461="Лікар-педіатр","x",IF(B461="Лікар-терапевт",AF463/AG463,IF(B461="Лікар загальної практики - сімейний лікар",AF463/AG463,0))),0)</f>
        <v>0</v>
      </c>
      <c r="AG464" s="178">
        <f>SUM(AB464:AF464)</f>
        <v>0</v>
      </c>
      <c r="AH464" s="773"/>
      <c r="AI464" s="176"/>
      <c r="AJ464" s="764"/>
      <c r="AK464" s="767"/>
      <c r="AL464" s="767"/>
      <c r="AM464" s="754"/>
      <c r="AN464" s="793"/>
      <c r="AO464" s="793"/>
      <c r="AP464" s="793"/>
      <c r="AQ464" s="793"/>
      <c r="AR464" s="796"/>
    </row>
    <row r="465" spans="1:44" s="67" customFormat="1" ht="28.15" customHeight="1" thickBot="1" x14ac:dyDescent="0.3">
      <c r="A465" s="172"/>
      <c r="B465" s="781"/>
      <c r="C465" s="784"/>
      <c r="D465" s="787"/>
      <c r="E465" s="790"/>
      <c r="F465" s="179" t="s">
        <v>434</v>
      </c>
      <c r="G465" s="180">
        <f>IF(B461="Лікар загальної практики - сімейний лікар",AVERAGE(G461:G463),IF(B461="Лікар-педіатр",AVERAGE(G461:G463),IF(B461="Лікар-терапевт","х",0)))</f>
        <v>0</v>
      </c>
      <c r="H465" s="180">
        <f>IF(B461="Лікар загальної практики - сімейний лікар",AVERAGE(H461:H463),IF(B461="Лікар-педіатр",AVERAGE(H461:H463),IF(B461="Лікар-терапевт","х",0)))</f>
        <v>0</v>
      </c>
      <c r="I465" s="180">
        <f>IF(B461="Лікар загальної практики - сімейний лікар",AVERAGE(I461:I463),IF(B461="Лікар-педіатр","x",IF(B461="Лікар-терапевт",AVERAGE(I461:I463),0)))</f>
        <v>0</v>
      </c>
      <c r="J465" s="180">
        <f>IF(B461="Лікар загальної практики - сімейний лікар",AVERAGE(J461:J463),IF(B461="Лікар-педіатр","x",IF(B461="Лікар-терапевт",AVERAGE(J461:J463),0)))</f>
        <v>0</v>
      </c>
      <c r="K465" s="180">
        <f>IF(B461="Лікар загальної практики - сімейний лікар",AVERAGE(K461:K463),IF(B461="Лікар-педіатр","x",IF(B461="Лікар-терапевт",AVERAGE(K461:K463),0)))</f>
        <v>0</v>
      </c>
      <c r="L465" s="181">
        <f>SUM(G465:K465)</f>
        <v>0</v>
      </c>
      <c r="M465" s="770"/>
      <c r="N465" s="543">
        <f>IF(B461="Лікар загальної практики - сімейний лікар",AVERAGE(N461:N463),IF(B461="Лікар-педіатр",AVERAGE(N461:N463),IF(B461="Лікар-терапевт","х",0)))</f>
        <v>0</v>
      </c>
      <c r="O465" s="180">
        <f>IF(B461="Лікар загальної практики - сімейний лікар",AVERAGE(O461:O463),IF(B461="Лікар-педіатр",AVERAGE(O461:O463),IF(B461="Лікар-терапевт","х",0)))</f>
        <v>0</v>
      </c>
      <c r="P465" s="180">
        <f>IF(B461="Лікар загальної практики - сімейний лікар",AVERAGE(P461:P463),IF(B461="Лікар-педіатр","x",IF(B461="Лікар-терапевт",AVERAGE(P461:P463),0)))</f>
        <v>0</v>
      </c>
      <c r="Q465" s="180">
        <f>IF(B461="Лікар загальної практики - сімейний лікар",AVERAGE(Q461:Q463),IF(B461="Лікар-педіатр","x",IF(B461="Лікар-терапевт",AVERAGE(Q461:Q463),0)))</f>
        <v>0</v>
      </c>
      <c r="R465" s="180">
        <f>IF(B461="Лікар загальної практики - сімейний лікар",AVERAGE(R461:R463),IF(B461="Лікар-педіатр","x",IF(B461="Лікар-терапевт",AVERAGE(R461:R463),0)))</f>
        <v>0</v>
      </c>
      <c r="S465" s="181">
        <f>SUM(N465:R465)</f>
        <v>0</v>
      </c>
      <c r="T465" s="770"/>
      <c r="U465" s="543">
        <f>IF(B461="Лікар загальної практики - сімейний лікар",AVERAGE(U461:U463),IF(B461="Лікар-педіатр",AVERAGE(U461:U463),IF(B461="Лікар-терапевт","х",0)))</f>
        <v>0</v>
      </c>
      <c r="V465" s="180">
        <f>IF(B461="Лікар загальної практики - сімейний лікар",AVERAGE(V461:V463),IF(B461="Лікар-педіатр",AVERAGE(V461:V463),IF(B461="Лікар-терапевт","х",0)))</f>
        <v>0</v>
      </c>
      <c r="W465" s="180">
        <f>IF(B461="Лікар загальної практики - сімейний лікар",AVERAGE(W461:W463),IF(B461="Лікар-педіатр","x",IF(B461="Лікар-терапевт",AVERAGE(W461:W463),0)))</f>
        <v>0</v>
      </c>
      <c r="X465" s="180">
        <f>IF(B461="Лікар загальної практики - сімейний лікар",AVERAGE(X461:X463),IF(B461="Лікар-педіатр","x",IF(B461="Лікар-терапевт",AVERAGE(X461:X463),0)))</f>
        <v>0</v>
      </c>
      <c r="Y465" s="180">
        <f>IF(B461="Лікар загальної практики - сімейний лікар",AVERAGE(Y461:Y463),IF(B461="Лікар-педіатр","x",IF(B461="Лікар-терапевт",AVERAGE(Y461:Y463),0)))</f>
        <v>0</v>
      </c>
      <c r="Z465" s="181">
        <f>SUM(U465:Y465)</f>
        <v>0</v>
      </c>
      <c r="AA465" s="770"/>
      <c r="AB465" s="543">
        <f>IF(B461="Лікар загальної практики - сімейний лікар",AVERAGE(AB461:AB463),IF(B461="Лікар-педіатр",AVERAGE(AB461:AB463),IF(B461="Лікар-терапевт","х",0)))</f>
        <v>0</v>
      </c>
      <c r="AC465" s="180">
        <f>IF(B461="Лікар загальної практики - сімейний лікар",AVERAGE(AC461:AC463),IF(B461="Лікар-педіатр",AVERAGE(AC461:AC463),IF(B461="Лікар-терапевт","х",0)))</f>
        <v>0</v>
      </c>
      <c r="AD465" s="180">
        <f>IF(B461="Лікар загальної практики - сімейний лікар",AVERAGE(AD461:AD463),IF(B461="Лікар-педіатр","x",IF(B461="Лікар-терапевт",AVERAGE(AD461:AD463),0)))</f>
        <v>0</v>
      </c>
      <c r="AE465" s="180">
        <f>IF(B461="Лікар загальної практики - сімейний лікар",AVERAGE(AE461:AE463),IF(B461="Лікар-педіатр","x",IF(B461="Лікар-терапевт",AVERAGE(AE461:AE463),0)))</f>
        <v>0</v>
      </c>
      <c r="AF465" s="180">
        <f>IF(B461="Лікар загальної практики - сімейний лікар",AVERAGE(AF461:AF463),IF(B461="Лікар-педіатр","x",IF(B461="Лікар-терапевт",AVERAGE(AF461:AF463),0)))</f>
        <v>0</v>
      </c>
      <c r="AG465" s="181">
        <f>SUM(AB465:AF465)</f>
        <v>0</v>
      </c>
      <c r="AH465" s="773"/>
      <c r="AI465" s="176"/>
      <c r="AJ465" s="764"/>
      <c r="AK465" s="767"/>
      <c r="AL465" s="767"/>
      <c r="AM465" s="755"/>
      <c r="AN465" s="794"/>
      <c r="AO465" s="794"/>
      <c r="AP465" s="794"/>
      <c r="AQ465" s="794"/>
      <c r="AR465" s="797"/>
    </row>
    <row r="466" spans="1:44" s="103" customFormat="1" ht="31.15" customHeight="1" x14ac:dyDescent="0.25">
      <c r="A466" s="172"/>
      <c r="B466" s="781"/>
      <c r="C466" s="784"/>
      <c r="D466" s="787"/>
      <c r="E466" s="790"/>
      <c r="F466" s="182" t="str">
        <f>IF(B461="Лікар-педіатр",Законод!$C$18,IF(B461="Лікар загальної практики - сімейний лікар",Законод!$C$22,IF(B461="Лікар-терапевт",Законод!$C$26,"х")))</f>
        <v>х</v>
      </c>
      <c r="G466" s="183">
        <f>IF(B461="Лікар загальної практики - сімейний лікар",IF(L465&lt;=Законод!$C$23,G465,Законод!$C$23*'01_Доходи'!G464),IF(B461="Лікар-педіатр",IF(L465&lt;=Законод!$C$19,G465,Законод!$C$19*'01_Доходи'!G464),IF(B461="Лікар-терапевт","x",0)))</f>
        <v>0</v>
      </c>
      <c r="H466" s="183">
        <f>IF(B461="Лікар загальної практики - сімейний лікар",IF(L465&lt;=Законод!$C$23,H465,Законод!$C$23*'01_Доходи'!H464),IF(B461="Лікар-педіатр",IF(L465&lt;=Законод!$C$19,H465,Законод!$C$19*'01_Доходи'!H464),IF(B461="Лікар-терапевт","x",0)))</f>
        <v>0</v>
      </c>
      <c r="I466" s="183">
        <f>IF(B461="Лікар загальної практики - сімейний лікар",IF(L465&lt;=Законод!$C$23,I465,Законод!$C$23*'01_Доходи'!I464),IF(B461="Лікар-педіатр",IF(L465&lt;=Законод!$C$27,I465,Законод!$C$27*'01_Доходи'!I464),IF(B461="Лікар-терапевт","x",0)))</f>
        <v>0</v>
      </c>
      <c r="J466" s="183">
        <f>IF(B461="Лікар загальної практики - сімейний лікар",IF(L465&lt;=Законод!$C$23,J465,Законод!$C$23*'01_Доходи'!J464),IF(B461="Лікар-педіатр",IF(L465&lt;=Законод!$C$27,J465,Законод!$C$27*'01_Доходи'!J464),IF(B461="Лікар-терапевт","x",0)))</f>
        <v>0</v>
      </c>
      <c r="K466" s="183">
        <f>IF(B461="Лікар загальної практики - сімейний лікар",IF(L465&lt;=Законод!$C$23,K465,Законод!$C$23*'01_Доходи'!K464),IF(B461="Лікар-педіатр",IF(L465&lt;=Законод!$C$27,K465,Законод!$C$27*'01_Доходи'!K464),IF(B461="Лікар-терапевт","x",0)))</f>
        <v>0</v>
      </c>
      <c r="L466" s="184">
        <f>SUM(G466:K466)</f>
        <v>0</v>
      </c>
      <c r="M466" s="770"/>
      <c r="N466" s="183">
        <f>IF(B461="Лікар загальної практики - сімейний лікар",IF(L465&lt;=Законод!$C$23,N465,Законод!$C$23*'01_Доходи'!N464),IF(B461="Лікар-педіатр",IF(L465&lt;=Законод!$C$19,N465,Законод!$C$19*'01_Доходи'!N464),IF(B461="Лікар-терапевт","x",0)))</f>
        <v>0</v>
      </c>
      <c r="O466" s="183">
        <f>IF(B461="Лікар загальної практики - сімейний лікар",IF(L465&lt;=Законод!$C$23,O465,Законод!$C$23*'01_Доходи'!O464),IF(B461="Лікар-педіатр",IF(L465&lt;=Законод!$C$19,O465,Законод!$C$19*'01_Доходи'!O464),IF(B461="Лікар-терапевт","x",0)))</f>
        <v>0</v>
      </c>
      <c r="P466" s="183">
        <f>IF(B461="Лікар загальної практики - сімейний лікар",IF(L465&lt;=Законод!$C$23,P465,Законод!$C$23*'01_Доходи'!P464),IF(B461="Лікар-педіатр",IF(L465&lt;=Законод!$C$27,P465,Законод!$C$27*'01_Доходи'!P464),IF(B461="Лікар-терапевт","x",0)))</f>
        <v>0</v>
      </c>
      <c r="Q466" s="183">
        <f>IF(B461="Лікар загальної практики - сімейний лікар",IF(L465&lt;=Законод!$C$23,Q465,Законод!$C$23*'01_Доходи'!Q464),IF(B461="Лікар-педіатр",IF(L465&lt;=Законод!$C$27,Q465,Законод!$C$27*'01_Доходи'!Q464),IF(B461="Лікар-терапевт","x",0)))</f>
        <v>0</v>
      </c>
      <c r="R466" s="183">
        <f>IF(B461="Лікар загальної практики - сімейний лікар",IF(L465&lt;=Законод!$C$23,R465,Законод!$C$23*'01_Доходи'!R464),IF(B461="Лікар-педіатр",IF(L465&lt;=Законод!$C$27,R465,Законод!$C$27*'01_Доходи'!R464),IF(B461="Лікар-терапевт","x",0)))</f>
        <v>0</v>
      </c>
      <c r="S466" s="184">
        <f>SUM(N466:R466)</f>
        <v>0</v>
      </c>
      <c r="T466" s="770"/>
      <c r="U466" s="183">
        <f>IF(B461="Лікар загальної практики - сімейний лікар",IF(L465&lt;=Законод!$C$23,U465,Законод!$C$23*'01_Доходи'!U464),IF(B461="Лікар-педіатр",IF(L465&lt;=Законод!$C$19,U465,Законод!$C$19*'01_Доходи'!U464),IF(B461="Лікар-терапевт","x",0)))</f>
        <v>0</v>
      </c>
      <c r="V466" s="183">
        <f>IF(B461="Лікар загальної практики - сімейний лікар",IF(L465&lt;=Законод!$C$23,V465,Законод!$C$23*'01_Доходи'!V464),IF(B461="Лікар-педіатр",IF(L465&lt;=Законод!$C$19,V465,Законод!$C$19*'01_Доходи'!V464),IF(B461="Лікар-терапевт","x",0)))</f>
        <v>0</v>
      </c>
      <c r="W466" s="183">
        <f>IF(B461="Лікар загальної практики - сімейний лікар",IF(L465&lt;=Законод!$C$23,W465,Законод!$C$23*'01_Доходи'!W464),IF(B461="Лікар-педіатр",IF(L465&lt;=Законод!$C$27,W465,Законод!$C$27*'01_Доходи'!W464),IF(B461="Лікар-терапевт","x",0)))</f>
        <v>0</v>
      </c>
      <c r="X466" s="183">
        <f>IF(B461="Лікар загальної практики - сімейний лікар",IF(L465&lt;=Законод!$C$23,X465,Законод!$C$23*'01_Доходи'!X464),IF(B461="Лікар-педіатр",IF(L465&lt;=Законод!$C$27,X465,Законод!$C$27*'01_Доходи'!X464),IF(B461="Лікар-терапевт","x",0)))</f>
        <v>0</v>
      </c>
      <c r="Y466" s="183">
        <f>IF(B461="Лікар загальної практики - сімейний лікар",IF(L465&lt;=Законод!$C$23,Y465,Законод!$C$23*'01_Доходи'!H464),IF(Y461="Лікар-педіатр",IF(L465&lt;=Законод!$C$27,Y465,Законод!$C$27*'01_Доходи'!Y464),IF(B461="Лікар-терапевт","x",0)))</f>
        <v>0</v>
      </c>
      <c r="Z466" s="184">
        <f>SUM(U466:Y466)</f>
        <v>0</v>
      </c>
      <c r="AA466" s="770"/>
      <c r="AB466" s="183">
        <f>IF(B461="Лікар загальної практики - сімейний лікар",IF(L465&lt;=Законод!$C$23,AB465,Законод!$C$23*'01_Доходи'!AB464),IF(B461="Лікар-педіатр",IF(L465&lt;=Законод!$C$19,AB465,Законод!$C$19*'01_Доходи'!AB464),IF(B461="Лікар-терапевт","x",0)))</f>
        <v>0</v>
      </c>
      <c r="AC466" s="183">
        <f>IF(B461="Лікар загальної практики - сімейний лікар",IF(L465&lt;=Законод!$C$23,AC465,Законод!$C$23*'01_Доходи'!AC464),IF(B461="Лікар-педіатр",IF(L465&lt;=Законод!$C$19,AC465,Законод!$C$19*'01_Доходи'!AC464),IF(B461="Лікар-терапевт","x",0)))</f>
        <v>0</v>
      </c>
      <c r="AD466" s="183">
        <f>IF(B461="Лікар загальної практики - сімейний лікар",IF(L465&lt;=Законод!$C$23,AD465,Законод!$C$23*'01_Доходи'!AD464),IF(B461="Лікар-педіатр",IF(L465&lt;=Законод!$C$27,AD465,Законод!$C$27*'01_Доходи'!AD464),IF(B461="Лікар-терапевт","x",0)))</f>
        <v>0</v>
      </c>
      <c r="AE466" s="183">
        <f>IF(B461="Лікар загальної практики - сімейний лікар",IF(L465&lt;=Законод!$C$23,AE465,Законод!$C$23*'01_Доходи'!AE464),IF(B461="Лікар-педіатр",IF(L465&lt;=Законод!$C$27,AE465,Законод!$C$27*'01_Доходи'!AE464),IF(B461="Лікар-терапевт","x",0)))</f>
        <v>0</v>
      </c>
      <c r="AF466" s="183">
        <f>IF(B461="Лікар загальної практики - сімейний лікар",IF(L465&lt;=Законод!$C$23,AF465,Законод!$C$23*'01_Доходи'!AF464),IF(B461="Лікар-педіатр",IF(L465&lt;=Законод!$C$27,AF465,Законод!$C$27*'01_Доходи'!AF464),IF(B461="Лікар-терапевт","x",0)))</f>
        <v>0</v>
      </c>
      <c r="AG466" s="184">
        <f>SUM(AB466:AF466)</f>
        <v>0</v>
      </c>
      <c r="AH466" s="773"/>
      <c r="AI466" s="176"/>
      <c r="AJ466" s="764"/>
      <c r="AK466" s="767"/>
      <c r="AL466" s="767"/>
      <c r="AM466" s="268" t="s">
        <v>175</v>
      </c>
      <c r="AN466" s="544">
        <f>IF(B461="Лікар загальної практики - сімейний лікар",G466*Законод!$J$10+'01_Доходи'!H466*Законод!$K$10+'01_Доходи'!I466*Законод!$L$10+'01_Доходи'!J466*Законод!$M$10+'01_Доходи'!K466*Законод!$N$10,IF(B461="Лікар-педіатр",G466*Законод!$J$10+'01_Доходи'!H466*Законод!$K$10,IF(B461="Лікар-терапевт",'01_Доходи'!I466*Законод!$L$10+'01_Доходи'!J466*Законод!$M$10+'01_Доходи'!K466*Законод!$N$10,0)))</f>
        <v>0</v>
      </c>
      <c r="AO466" s="544">
        <f>IF(B461="Лікар загальної практики - сімейний лікар",N466*Законод!$J$11+'01_Доходи'!O466*Законод!$K$11+'01_Доходи'!P466*Законод!$L$11+'01_Доходи'!Q466*Законод!$M$11+'01_Доходи'!R466*Законод!$N$11,IF(B461="Лікар-педіатр",N466*Законод!$J$11+'01_Доходи'!O466*Законод!$K$11,IF(B461="Лікар-терапевт",'01_Доходи'!P466*Законод!$L$11+'01_Доходи'!Q466*Законод!$M$11+'01_Доходи'!R466*Законод!$N$11,0)))</f>
        <v>0</v>
      </c>
      <c r="AP466" s="544">
        <f>IF(B461="Лікар загальної практики - сімейний лікар",U466*Законод!$J$12+'01_Доходи'!V466*Законод!$K$12+'01_Доходи'!W466*Законод!$L$12+'01_Доходи'!X466*Законод!$M$12+'01_Доходи'!Y466*Законод!$N$12,IF(B461="Лікар-педіатр",U466*Законод!$J$12+'01_Доходи'!V466*Законод!$K$12,IF(B461="Лікар-терапевт",'01_Доходи'!W466*Законод!$L$12+'01_Доходи'!X466*Законод!$M$12+'01_Доходи'!Y466*Законод!$N$12,0)))</f>
        <v>0</v>
      </c>
      <c r="AQ466" s="544">
        <f>IF(B461="Лікар загальної практики - сімейний лікар",AB466*Законод!$J$13+'01_Доходи'!AC466*Законод!$K$13+'01_Доходи'!AD466*Законод!$L$13+'01_Доходи'!AE466*Законод!$M$13+'01_Доходи'!AF466*Законод!$N$13,IF(B461="Лікар-педіатр",AB466*Законод!$J$13+'01_Доходи'!AC466*Законод!$K$13,IF(B461="Лікар-терапевт",'01_Доходи'!AD466*Законод!$L$13+'01_Доходи'!AE466*Законод!$M$13+'01_Доходи'!AF466*Законод!$N$13,0)))</f>
        <v>0</v>
      </c>
      <c r="AR466" s="185">
        <f>SUM(AN466:AQ466)</f>
        <v>0</v>
      </c>
    </row>
    <row r="467" spans="1:44" s="67" customFormat="1" ht="31.9" customHeight="1" x14ac:dyDescent="0.25">
      <c r="A467" s="172"/>
      <c r="B467" s="781"/>
      <c r="C467" s="784"/>
      <c r="D467" s="787"/>
      <c r="E467" s="790"/>
      <c r="F467" s="186" t="str">
        <f>IF(B461="Лікар-педіатр",Законод!$E$18,IF(B461="Лікар загальної практики - сімейний лікар",Законод!$E$22,IF(B461="Лікар-терапевт",Законод!$E$26,"х")))</f>
        <v>х</v>
      </c>
      <c r="G467" s="750" t="s">
        <v>157</v>
      </c>
      <c r="H467" s="751"/>
      <c r="I467" s="751"/>
      <c r="J467" s="751"/>
      <c r="K467" s="752"/>
      <c r="L467" s="171">
        <f>IF(B461="Лікар загальної практики - сімейний лікар",IF(L465&lt;Законод!$C$23,0,(IF(AND(L465&gt;=Законод!$E$23,L465&lt;=Законод!$E$24),L465-Законод!$C$23,IF('01_Доходи'!L465&gt;=Законод!$F$23,Законод!$E$25,0)))),IF(B461="Лікар-педіатр",IF(L465&lt;Законод!$C$19,0,(IF(AND(L465&gt;=Законод!$E$19,L465&lt;=Законод!$E$20),L465-Законод!$C$19,IF('01_Доходи'!L465&gt;=Законод!$F$19,Законод!$E$21,0)))),IF(B461="Лікар-терапевт",IF(L465&lt;Законод!$C$27,0,(IF(AND(L465&gt;=Законод!$E$27,L465&lt;=Законод!$E$28),L465-Законод!$C$27,IF('01_Доходи'!L465&gt;=Законод!$F$27,Законод!$E$29,0)))),0)))</f>
        <v>0</v>
      </c>
      <c r="M467" s="770"/>
      <c r="N467" s="750" t="s">
        <v>157</v>
      </c>
      <c r="O467" s="751"/>
      <c r="P467" s="751"/>
      <c r="Q467" s="751"/>
      <c r="R467" s="752"/>
      <c r="S467" s="171">
        <f>IF(B461="Лікар загальної практики - сімейний лікар",IF(S465&lt;Законод!$C$23,0,(IF(AND(S465&gt;=Законод!$E$23,S465&lt;=Законод!$E$24),S465-Законод!$C$23,IF('01_Доходи'!S465&gt;=Законод!$F$23,Законод!$E$25,0)))),IF(B461="Лікар-педіатр",IF(S465&lt;Законод!$C$19,0,(IF(AND(S465&gt;=Законод!$E$19,S465&lt;=Законод!$E$20),S465-Законод!$C$19,IF('01_Доходи'!S465&gt;=Законод!$F$19,Законод!$E$21,0)))),IF(B461="Лікар-терапевт",IF(S465&lt;Законод!$C$27,0,(IF(AND(S465&gt;=Законод!$E$27,S465&lt;=Законод!$E$28),S465-Законод!$C$27,IF('01_Доходи'!S465&gt;=Законод!$F$27,Законод!$E$29,0)))),0)))</f>
        <v>0</v>
      </c>
      <c r="T467" s="770"/>
      <c r="U467" s="750" t="s">
        <v>157</v>
      </c>
      <c r="V467" s="751"/>
      <c r="W467" s="751"/>
      <c r="X467" s="751"/>
      <c r="Y467" s="752"/>
      <c r="Z467" s="171">
        <f>IF(B461="Лікар загальної практики - сімейний лікар",IF(Z465&lt;Законод!$C$23,0,(IF(AND(Z465&gt;=Законод!$E$23,Z465&lt;=Законод!$E$24),Z465-Законод!$C$23,IF('01_Доходи'!Z465&gt;=Законод!$F$23,Законод!$E$25,0)))),IF(B461="Лікар-педіатр",IF(Z465&lt;Законод!$C$19,0,(IF(AND(Z465&gt;=Законод!$E$19,Z465&lt;=Законод!$E$20),Z465-Законод!$C$19,IF('01_Доходи'!Z465&gt;=Законод!$F$19,Законод!$E$21,0)))),IF(B461="Лікар-терапевт",IF(Z465&lt;Законод!$C$27,0,(IF(AND(Z465&gt;=Законод!$E$27,Z465&lt;=Законод!$E$28),Z465-Законод!$C$27,IF('01_Доходи'!Z465&gt;=Законод!$F$27,Законод!$E$29,0)))),0)))</f>
        <v>0</v>
      </c>
      <c r="AA467" s="770"/>
      <c r="AB467" s="750" t="s">
        <v>157</v>
      </c>
      <c r="AC467" s="751"/>
      <c r="AD467" s="751"/>
      <c r="AE467" s="751"/>
      <c r="AF467" s="752"/>
      <c r="AG467" s="171">
        <f>IF(B461="Лікар загальної практики - сімейний лікар",IF(S465&lt;Законод!$C$23,0,(IF(AND(AG465&gt;=Законод!$E$23,AG465&lt;=Законод!$E$24),AG465-Законод!$C$23,IF('01_Доходи'!AG465&gt;=Законод!$F$23,Законод!$E$25,0)))),IF(B461="Лікар-педіатр",IF(AG465&lt;Законод!$C$19,0,(IF(AND(AG465&gt;=Законод!$E$19,AG465&lt;=Законод!$E$20),AG465-Законод!$C$19,IF('01_Доходи'!AG465&gt;=Законод!$F$19,Законод!$E$21,0)))),IF(B461="Лікар-терапевт",IF(AG465&lt;Законод!$C$27,0,(IF(AND(AG465&gt;=Законод!$E$27,AG465&lt;=Законод!$E$28),AG465-Законод!$C$27,IF('01_Доходи'!AG465&gt;=Законод!$F$27,Законод!$E$29,0)))),0)))</f>
        <v>0</v>
      </c>
      <c r="AH467" s="773"/>
      <c r="AI467" s="176"/>
      <c r="AJ467" s="764"/>
      <c r="AK467" s="767"/>
      <c r="AL467" s="767"/>
      <c r="AM467" s="798" t="s">
        <v>176</v>
      </c>
      <c r="AN467" s="544">
        <f>IF(B461="Лікар загальної практики - сімейний лікар",L467*Законод!$E$30,IF(B461="Лікар-педіатр",L467*Законод!$E$30,IF(B461="Лікар-терапевт",L467*Законод!$E$30,0)))</f>
        <v>0</v>
      </c>
      <c r="AO467" s="544">
        <f>IF(B461="Лікар загальної практики - сімейний лікар",S467*Законод!$E$47,IF(B461="Лікар-педіатр",S467*Законод!$E$47,IF(B461="Лікар-терапевт",S467*Законод!$E$47,0)))</f>
        <v>0</v>
      </c>
      <c r="AP467" s="544">
        <f>IF(B461="Лікар загальної практики - сімейний лікар",Z467*Законод!$E$64,IF(B461="Лікар-педіатр",Z467*Законод!$E$64,IF(B461="Лікар-терапевт",Z467*Законод!$E$64,0)))</f>
        <v>0</v>
      </c>
      <c r="AQ467" s="544">
        <f>IF(B461="Лікар загальної практики - сімейний лікар",AG467*Законод!$E$81,IF(B461="Лікар-педіатр",AG467*Законод!$E$81,IF(B461="Лікар-терапевт",AG467*Законод!$E$81,0)))</f>
        <v>0</v>
      </c>
      <c r="AR467" s="185">
        <f>SUM(AN467:AQ467)</f>
        <v>0</v>
      </c>
    </row>
    <row r="468" spans="1:44" s="67" customFormat="1" ht="45" customHeight="1" x14ac:dyDescent="0.25">
      <c r="A468" s="172"/>
      <c r="B468" s="781"/>
      <c r="C468" s="784"/>
      <c r="D468" s="787"/>
      <c r="E468" s="790"/>
      <c r="F468" s="186" t="str">
        <f>IF(B461="Лікар-педіатр",Законод!$F$18,IF(B461="Лікар загальної практики - сімейний лікар",Законод!$F$22,IF(B461="Лікар-терапевт",Законод!$F$26,"х")))</f>
        <v>х</v>
      </c>
      <c r="G468" s="750" t="s">
        <v>157</v>
      </c>
      <c r="H468" s="751"/>
      <c r="I468" s="751"/>
      <c r="J468" s="751"/>
      <c r="K468" s="752"/>
      <c r="L468" s="171">
        <f>IF(B461="Лікар загальної практики - сімейний лікар",IF(L465&lt;Законод!$C$23,0,(IF(AND(L465&gt;=Законод!$F$23,L465&lt;=Законод!$F$24),L465-Законод!$E$24,IF('01_Доходи'!L465&gt;=Законод!$G$23,Законод!$F$25,0)))),IF(B461="Лікар-педіатр",IF(L465&lt;Законод!$C$19,0,(IF(AND(L465&gt;=Законод!$F$19,L465&lt;=Законод!$F$20),L465-Законод!$E$20,IF('01_Доходи'!L465&gt;=Законод!$G$19,Законод!$F$21,0)))),IF(B461="Лікар-терапевт",IF(L465&lt;Законод!$C$27,0,(IF(AND(L465&gt;=Законод!$F$27,L465&lt;=Законод!$F$28),L465-Законод!$E$28,IF('01_Доходи'!L465&gt;=Законод!$G$27,Законод!$F$29,0)))),0)))</f>
        <v>0</v>
      </c>
      <c r="M468" s="770"/>
      <c r="N468" s="750" t="s">
        <v>157</v>
      </c>
      <c r="O468" s="751"/>
      <c r="P468" s="751"/>
      <c r="Q468" s="751"/>
      <c r="R468" s="752"/>
      <c r="S468" s="171">
        <f>IF(B461="Лікар загальної практики - сімейний лікар",IF(S465&lt;Законод!$C$23,0,(IF(AND(S465&gt;=Законод!$F$23,S465&lt;=Законод!$F$24),S465-Законод!$E$24,IF('01_Доходи'!S465&gt;=Законод!$G$23,Законод!$F$25,0)))),IF(B461="Лікар-педіатр",IF(S465&lt;Законод!$C$19,0,(IF(AND(S465&gt;=Законод!$F$19,S465&lt;=Законод!$F$20),S465-Законод!$E$20,IF('01_Доходи'!S465&gt;=Законод!$G$19,Законод!$F$21,0)))),IF(B461="Лікар-терапевт",IF(S465&lt;Законод!$C$27,0,(IF(AND(S465&gt;=Законод!$F$27,S465&lt;=Законод!$F$28),S465-Законод!$E$28,IF('01_Доходи'!S465&gt;=Законод!$G$27,Законод!$F$29,0)))),0)))</f>
        <v>0</v>
      </c>
      <c r="T468" s="770"/>
      <c r="U468" s="750" t="s">
        <v>157</v>
      </c>
      <c r="V468" s="751"/>
      <c r="W468" s="751"/>
      <c r="X468" s="751"/>
      <c r="Y468" s="752"/>
      <c r="Z468" s="171">
        <f>IF(B461="Лікар загальної практики - сімейний лікар",IF(Z465&lt;Законод!$C$23,0,(IF(AND(Z465&gt;=Законод!$F$23,Z465&lt;=Законод!$F$24),Z465-Законод!$E$24,IF('01_Доходи'!Z465&gt;=Законод!$G$23,Законод!$F$25,0)))),IF(B461="Лікар-педіатр",IF(Z465&lt;Законод!$C$19,0,(IF(AND(Z465&gt;=Законод!$F$19,Z465&lt;=Законод!$F$20),Z465-Законод!$E$20,IF('01_Доходи'!Z465&gt;=Законод!$G$19,Законод!$F$21,0)))),IF(B461="Лікар-терапевт",IF(Z465&lt;Законод!$C$27,0,(IF(AND(Z465&gt;=Законод!$F$27,Z465&lt;=Законод!$F$28),Z465-Законод!$E$28,IF('01_Доходи'!Z465&gt;=Законод!$G$27,Законод!$F$29,0)))),0)))</f>
        <v>0</v>
      </c>
      <c r="AA468" s="770"/>
      <c r="AB468" s="750" t="s">
        <v>157</v>
      </c>
      <c r="AC468" s="751"/>
      <c r="AD468" s="751"/>
      <c r="AE468" s="751"/>
      <c r="AF468" s="752"/>
      <c r="AG468" s="171">
        <f>IF(B461="Лікар загальної практики - сімейний лікар",IF(AG465&lt;Законод!$C$23,0,(IF(AND(AG465&gt;=Законод!$F$23,AG465&lt;=Законод!$F$24),AG465-Законод!$E$24,IF('01_Доходи'!AG465&gt;=Законод!$G$23,Законод!$F$25,0)))),IF(B461="Лікар-педіатр",IF(AG465&lt;Законод!$C$19,0,(IF(AND(AG465&gt;=Законод!$F$19,AG465&lt;=Законод!$F$20),AG465-Законод!$E$20,IF('01_Доходи'!AG465&gt;=Законод!$G$19,Законод!$F$21,0)))),IF(B461="Лікар-терапевт",IF(AG465&lt;Законод!$C$27,0,(IF(AND(AG465&gt;=Законод!$F$27,AG465&lt;=Законод!$F$28),AG465-Законод!$E$28,IF('01_Доходи'!AG465&gt;=Законод!$G$27,Законод!$F$29,0)))),0)))</f>
        <v>0</v>
      </c>
      <c r="AH468" s="773"/>
      <c r="AI468" s="176"/>
      <c r="AJ468" s="764"/>
      <c r="AK468" s="767"/>
      <c r="AL468" s="767"/>
      <c r="AM468" s="799"/>
      <c r="AN468" s="544">
        <f>IF(B461="Лікар загальної практики - сімейний лікар",L468*Законод!$F$30,IF(B461="Лікар-педіатр",L468*Законод!$F$30,IF(B461="Лікар-терапевт",L468*Законод!$F$30,0)))</f>
        <v>0</v>
      </c>
      <c r="AO468" s="544">
        <f>IF(B461="Лікар загальної практики - сімейний лікар",S468*Законод!$F$47,IF(B461="Лікар-педіатр",S468*Законод!$F$47,IF(B461="Лікар-терапевт",S468*Законод!$F$47,0)))</f>
        <v>0</v>
      </c>
      <c r="AP468" s="544">
        <f>IF(B461="Лікар загальної практики - сімейний лікар",Z468*Законод!$F$64,IF(B461="Лікар-педіатр",Z468*Законод!$F$64,IF(B461="Лікар-терапевт",Z468*Законод!$F$64,0)))</f>
        <v>0</v>
      </c>
      <c r="AQ468" s="544">
        <f>IF(B461="Лікар загальної практики - сімейний лікар",AG468*Законод!$F$81,IF(B461="Лікар-педіатр",AG468*Законод!$F$81,IF(B461="Лікар-терапевт",AG468*Законод!$F$81,0)))</f>
        <v>0</v>
      </c>
      <c r="AR468" s="185">
        <f>SUM(AN468:AQ468)</f>
        <v>0</v>
      </c>
    </row>
    <row r="469" spans="1:44" s="67" customFormat="1" ht="20.45" customHeight="1" x14ac:dyDescent="0.25">
      <c r="A469" s="172"/>
      <c r="B469" s="781"/>
      <c r="C469" s="784"/>
      <c r="D469" s="787"/>
      <c r="E469" s="790"/>
      <c r="F469" s="186" t="str">
        <f>IF(B461="Лікар-педіатр",Законод!$G$18,IF(B461="Лікар загальної практики - сімейний лікар",Законод!$G$22,IF(B461="Лікар-терапевт",Законод!$G$26,"х")))</f>
        <v>х</v>
      </c>
      <c r="G469" s="750" t="s">
        <v>157</v>
      </c>
      <c r="H469" s="751"/>
      <c r="I469" s="751"/>
      <c r="J469" s="751"/>
      <c r="K469" s="752"/>
      <c r="L469" s="171">
        <f>IF(B461="Лікар загальної практики - сімейний лікар",IF(L465&lt;Законод!$C$23,0,(IF(AND(L465&gt;=Законод!$G$23,L465&lt;=Законод!$G$24),L465-Законод!$F$24,IF('01_Доходи'!L465&gt;=Законод!$H$23,Законод!$G$25,0)))),IF(B461="Лікар-педіатр",IF(L465&lt;Законод!$C$19,0,(IF(AND(L465&gt;=Законод!$G$19,L465&lt;=Законод!$G$20),L465-Законод!$F$20,IF('01_Доходи'!L465&gt;=Законод!$H$19,Законод!$G$21,0)))),IF(B461="Лікар-терапевт",IF(L465&lt;Законод!$C$27,0,(IF(AND(L465&gt;=Законод!$G$27,L465&lt;=Законод!$G$28),L465-Законод!$F$28,IF('01_Доходи'!L465&gt;=Законод!$H$27,Законод!$G$29,0)))),0)))</f>
        <v>0</v>
      </c>
      <c r="M469" s="770"/>
      <c r="N469" s="750" t="s">
        <v>157</v>
      </c>
      <c r="O469" s="751"/>
      <c r="P469" s="751"/>
      <c r="Q469" s="751"/>
      <c r="R469" s="752"/>
      <c r="S469" s="171">
        <f>IF(B461="Лікар загальної практики - сімейний лікар",IF(S465&lt;Законод!$C$23,0,(IF(AND(S465&gt;=Законод!$G$23,S465&lt;=Законод!$G$24),S465-Законод!$F$24,IF('01_Доходи'!S465&gt;=Законод!$H$23,Законод!$G$25,0)))),IF(B461="Лікар-педіатр",IF(S465&lt;Законод!$C$19,0,(IF(AND(S465&gt;=Законод!$G$19,S465&lt;=Законод!$G$20),S465-Законод!$F$20,IF('01_Доходи'!S465&gt;=Законод!$H$19,Законод!$G$21,0)))),IF(B461="Лікар-терапевт",IF(S465&lt;Законод!$C$27,0,(IF(AND(S465&gt;=Законод!$G$27,S465&lt;=Законод!$G$28),S465-Законод!$F$28,IF('01_Доходи'!S465&gt;=Законод!$H$27,Законод!$G$29,0)))),0)))</f>
        <v>0</v>
      </c>
      <c r="T469" s="770"/>
      <c r="U469" s="750" t="s">
        <v>157</v>
      </c>
      <c r="V469" s="751"/>
      <c r="W469" s="751"/>
      <c r="X469" s="751"/>
      <c r="Y469" s="752"/>
      <c r="Z469" s="171">
        <f>IF(B461="Лікар загальної практики - сімейний лікар",IF(Z465&lt;Законод!$C$23,0,(IF(AND(Z465&gt;=Законод!$G$23,Z465&lt;=Законод!$G$24),Z465-Законод!$F$24,IF('01_Доходи'!Z465&gt;=Законод!$H$23,Законод!$G$25,0)))),IF(B461="Лікар-педіатр",IF(Z465&lt;Законод!$C$19,0,(IF(AND(Z465&gt;=Законод!$G$19,Z465&lt;=Законод!$G$20),Z465-Законод!$F$20,IF('01_Доходи'!Z465&gt;=Законод!$H$19,Законод!$G$21,0)))),IF(B461="Лікар-терапевт",IF(Z465&lt;Законод!$C$27,0,(IF(AND(Z465&gt;=Законод!$G$27,Z465&lt;=Законод!$G$28),Z465-Законод!$F$28,IF('01_Доходи'!Z465&gt;=Законод!$H$27,Законод!$G$29,0)))),0)))</f>
        <v>0</v>
      </c>
      <c r="AA469" s="770"/>
      <c r="AB469" s="750" t="s">
        <v>157</v>
      </c>
      <c r="AC469" s="751"/>
      <c r="AD469" s="751"/>
      <c r="AE469" s="751"/>
      <c r="AF469" s="752"/>
      <c r="AG469" s="171">
        <f>IF(B461="Лікар загальної практики - сімейний лікар",IF(AG465&lt;Законод!$C$23,0,(IF(AND(AG465&gt;=Законод!$G$23,AG465&lt;=Законод!$G$24),AG465-Законод!$F$24,IF('01_Доходи'!AG465&gt;=Законод!$H$23,Законод!$G$25,0)))),IF(B461="Лікар-педіатр",IF(AG465&lt;Законод!$C$19,0,(IF(AND(AG465&gt;=Законод!$G$19,AG465&lt;=Законод!$G$20),AG465-Законод!$F$20,IF('01_Доходи'!AG465&gt;=Законод!$H$19,Законод!$G$21,0)))),IF(B461="Лікар-терапевт",IF(AG465&lt;Законод!$C$27,0,(IF(AND(AG465&gt;=Законод!$G$27,AG465&lt;=Законод!$G$28),AG465-Законод!$F$28,IF('01_Доходи'!AG465&gt;=Законод!$H$27,Законод!$G$29,0)))),0)))</f>
        <v>0</v>
      </c>
      <c r="AH469" s="773"/>
      <c r="AI469" s="176"/>
      <c r="AJ469" s="764"/>
      <c r="AK469" s="767"/>
      <c r="AL469" s="767"/>
      <c r="AM469" s="799"/>
      <c r="AN469" s="544">
        <f>IF(B461="Лікар загальної практики - сімейний лікар",L469*Законод!$G$39,IF(B461="Лікар-педіатр",L469*Законод!$G$30,IF(B461="Лікар-терапевт",L469*Законод!$G$30,0)))</f>
        <v>0</v>
      </c>
      <c r="AO469" s="544">
        <f>IF(B461="Лікар загальної практики - сімейний лікар",S469*Законод!$G$47,IF(B461="Лікар-педіатр",S469*Законод!$G$47,IF(B461="Лікар-терапевт",S469*Законод!$G$47,0)))</f>
        <v>0</v>
      </c>
      <c r="AP469" s="544">
        <f>IF(B461="Лікар загальної практики - сімейний лікар",Z469*Законод!$G$64,IF(B461="Лікар-педіатр",Z469*Законод!$G$64,IF(B461="Лікар-терапевт",Z469*Законод!$G$64,0)))</f>
        <v>0</v>
      </c>
      <c r="AQ469" s="544">
        <f>IF(B461="Лікар загальної практики - сімейний лікар",AG469*Законод!$G$81,IF(B461="Лікар-педіатр",AG469*Законод!$G$81,IF(B461="Лікар-терапевт",AG469*Законод!$G$81,0)))</f>
        <v>0</v>
      </c>
      <c r="AR469" s="185">
        <f t="shared" ref="AR469" si="66">SUM(AN469:AQ469)</f>
        <v>0</v>
      </c>
    </row>
    <row r="470" spans="1:44" s="67" customFormat="1" ht="31.9" customHeight="1" x14ac:dyDescent="0.25">
      <c r="A470" s="172"/>
      <c r="B470" s="781"/>
      <c r="C470" s="784"/>
      <c r="D470" s="787"/>
      <c r="E470" s="790"/>
      <c r="F470" s="186" t="str">
        <f>IF(B461="Лікар-педіатр",Законод!$H$18,IF(B461="Лікар загальної практики - сімейний лікар",Законод!$H$22,IF(B461="Лікар-терапевт",Законод!$H$26,"х")))</f>
        <v>х</v>
      </c>
      <c r="G470" s="750" t="s">
        <v>157</v>
      </c>
      <c r="H470" s="751"/>
      <c r="I470" s="751"/>
      <c r="J470" s="751"/>
      <c r="K470" s="752"/>
      <c r="L470" s="171">
        <f>IF(B461="Лікар загальної практики - сімейний лікар",IF(L465&lt;Законод!$C$23,0,(IF(AND(L465&gt;=Законод!$H$23,L465&lt;=Законод!$H$24),L465-Законод!$G$24,IF('01_Доходи'!L465&gt;=Законод!$I$23,Законод!$H$25,0)))),IF(B461="Лікар-педіатр",IF(L465&lt;Законод!$C$19,0,(IF(AND(L465&gt;=Законод!$H$19,L465&lt;=Законод!$H$20),L465-Законод!$G$20,IF('01_Доходи'!L465&gt;=Законод!$I$19,Законод!$H$21,0)))),IF(B461="Лікар-терапевт",IF(L465&lt;Законод!$C$27,0,(IF(AND(L465&gt;=Законод!$H$27,L465&lt;=Законод!$H$28),L465-Законод!$G$28,IF(L465&gt;=Законод!$I$27,Законод!$H$29,0)))),0)))</f>
        <v>0</v>
      </c>
      <c r="M470" s="770"/>
      <c r="N470" s="750" t="s">
        <v>157</v>
      </c>
      <c r="O470" s="751"/>
      <c r="P470" s="751"/>
      <c r="Q470" s="751"/>
      <c r="R470" s="752"/>
      <c r="S470" s="171">
        <f>IF(B461="Лікар загальної практики - сімейний лікар",IF(S465&lt;Законод!$C$23,0,(IF(AND(S465&gt;=Законод!$H$23,S465&lt;=Законод!$H$24),S465-Законод!$G$24,IF('01_Доходи'!S465&gt;=Законод!$I$23,Законод!$H$25,0)))),IF(B461="Лікар-педіатр",IF(S465&lt;Законод!$C$19,0,(IF(AND(S465&gt;=Законод!$H$19,S465&lt;=Законод!$H$20),S465-Законод!$G$20,IF('01_Доходи'!S465&gt;=Законод!$I$19,Законод!$H$21,0)))),IF(B461="Лікар-терапевт",IF(S465&lt;Законод!$C$27,0,(IF(AND(S465&gt;=Законод!$H$27,S465&lt;=Законод!$H$28),S465-Законод!$G$28,IF(S465&gt;=Законод!$I$27,Законод!$H$29,0)))),0)))</f>
        <v>0</v>
      </c>
      <c r="T470" s="770"/>
      <c r="U470" s="750" t="s">
        <v>157</v>
      </c>
      <c r="V470" s="751"/>
      <c r="W470" s="751"/>
      <c r="X470" s="751"/>
      <c r="Y470" s="752"/>
      <c r="Z470" s="171">
        <f>IF(B461="Лікар загальної практики - сімейний лікар",IF(Z465&lt;Законод!$C$23,0,(IF(AND(Z465&gt;=Законод!$H$23,Z465&lt;=Законод!$H$24),Z465-Законод!$G$24,IF('01_Доходи'!Z465&gt;=Законод!$I$23,Законод!$H$25,0)))),IF(B461="Лікар-педіатр",IF(Z465&lt;Законод!$C$19,0,(IF(AND(Z465&gt;=Законод!$H$19,Z465&lt;=Законод!$H$20),Z465-Законод!$G$20,IF('01_Доходи'!Z465&gt;=Законод!$I$19,Законод!$H$21,0)))),IF(B461="Лікар-терапевт",IF(Z465&lt;Законод!$C$27,0,(IF(AND(Z465&gt;=Законод!$H$27,Z465&lt;=Законод!$H$28),Z465-Законод!$G$28,IF(Z465&gt;=Законод!$I$27,Законод!$H$29,0)))),0)))</f>
        <v>0</v>
      </c>
      <c r="AA470" s="770"/>
      <c r="AB470" s="750" t="s">
        <v>157</v>
      </c>
      <c r="AC470" s="751"/>
      <c r="AD470" s="751"/>
      <c r="AE470" s="751"/>
      <c r="AF470" s="752"/>
      <c r="AG470" s="171">
        <f>IF(B461="Лікар загальної практики - сімейний лікар",IF(AG465&lt;Законод!$C$23,0,(IF(AND(AG465&gt;=Законод!$H$23,AG465&lt;=Законод!$H$24),AG465-Законод!$G$24,IF('01_Доходи'!AG465&gt;=Законод!$I$23,Законод!$H$25,0)))),IF(B461="Лікар-педіатр",IF(AG465&lt;Законод!$C$19,0,(IF(AND(AG465&gt;=Законод!$H$19,AG465&lt;=Законод!$H$20),AG465-Законод!$G$20,IF('01_Доходи'!AG465&gt;=Законод!$I$19,Законод!$H$21,0)))),IF(B461="Лікар-терапевт",IF(AG465&lt;Законод!$C$27,0,(IF(AND(AG465&gt;=Законод!$H$27,AG465&lt;=Законод!$H$28),AG465-Законод!$G$28,IF(AG465&gt;=Законод!$I$27,Законод!$H$29,0)))),0)))</f>
        <v>0</v>
      </c>
      <c r="AH470" s="773"/>
      <c r="AI470" s="176"/>
      <c r="AJ470" s="764"/>
      <c r="AK470" s="767"/>
      <c r="AL470" s="767"/>
      <c r="AM470" s="799"/>
      <c r="AN470" s="544">
        <f>IF(B461="Лікар загальної практики - сімейний лікар",L470*Законод!$H$30,IF(B461="Лікар-педіатр",L470*Законод!$H$30,IF(B461="Лікар-терапевт",L470*Законод!$H$30,0)))</f>
        <v>0</v>
      </c>
      <c r="AO470" s="544">
        <f>IF(B461="Лікар загальної практики - сімейний лікар",S470*Законод!$H$47,IF(B461="Лікар-педіатр",S470*Законод!$H$47,IF(B461="Лікар-терапевт",S470*Законод!$H$47,0)))</f>
        <v>0</v>
      </c>
      <c r="AP470" s="544">
        <f>IF(B461="Лікар загальної практики - сімейний лікар",Z470*Законод!$H$64,IF(B461="Лікар-педіатр",Z470*Законод!$H$64,IF(B461="Лікар-терапевт",Z470*Законод!$H$64,0)))</f>
        <v>0</v>
      </c>
      <c r="AQ470" s="544">
        <f>IF(B461="Лікар загальної практики - сімейний лікар",AG470*Законод!$H$81,IF(B461="Лікар-педіатр",AG470*Законод!$H$81,IF(B461="Лікар-терапевт",AG470*Законод!$H$81,0)))</f>
        <v>0</v>
      </c>
      <c r="AR470" s="185">
        <f>SUM(AN470:AQ470)</f>
        <v>0</v>
      </c>
    </row>
    <row r="471" spans="1:44" s="67" customFormat="1" ht="31.9" customHeight="1" x14ac:dyDescent="0.25">
      <c r="A471" s="172"/>
      <c r="B471" s="781"/>
      <c r="C471" s="784"/>
      <c r="D471" s="787"/>
      <c r="E471" s="790"/>
      <c r="F471" s="186" t="str">
        <f>IF(B461="Лікар-педіатр",Законод!$I$18,IF(B461="Лікар загальної практики - сімейний лікар",Законод!$I$22,IF(B461="Лікар-терапевт",Законод!$I$26,"х")))</f>
        <v>х</v>
      </c>
      <c r="G471" s="750" t="s">
        <v>157</v>
      </c>
      <c r="H471" s="751"/>
      <c r="I471" s="751"/>
      <c r="J471" s="751"/>
      <c r="K471" s="752"/>
      <c r="L471" s="171">
        <f>IF(B461="Лікар загальної практики - сімейний лікар",IF(L465&lt;Законод!$C$23,0,(IF(AND(L465&gt;=Законод!$I$23,L465&lt;=Законод!$I$24),L465-Законод!$H$24,IF('01_Доходи'!L465&gt;=Законод!$I$23,Законод!$I$25,0)))),IF(B461="Лікар-педіатр",IF(L465&lt;Законод!$C$19,0,(IF(AND(L465&gt;=Законод!$I$19,L465&lt;=Законод!$I$20),L465-Законод!$H$20,IF('01_Доходи'!L465&gt;=Законод!$I$19,Законод!$H$21,0)))),IF(B461="Лікар-терапевт",IF(L465&lt;Законод!$C$27,0,(IF(AND(L465&gt;=Законод!$I$27,L465&lt;=Законод!$I$28),L465-Законод!$H$28,IF('01_Доходи'!L465&gt;=Законод!$I$27,Законод!$H$29,0)))),0)))</f>
        <v>0</v>
      </c>
      <c r="M471" s="770"/>
      <c r="N471" s="750" t="s">
        <v>157</v>
      </c>
      <c r="O471" s="751"/>
      <c r="P471" s="751"/>
      <c r="Q471" s="751"/>
      <c r="R471" s="752"/>
      <c r="S471" s="171">
        <f>IF(B461="Лікар загальної практики - сімейний лікар",IF(S465&lt;Законод!$C$23,0,(IF(AND(S465&gt;=Законод!$I$23,S465&lt;=Законод!$I$24),S465-Законод!$H$24,IF('01_Доходи'!S465&gt;=Законод!$I$23,Законод!$I$25,0)))),IF(B461="Лікар-педіатр",IF(S465&lt;Законод!$C$19,0,(IF(AND(S465&gt;=Законод!$I$19,S465&lt;=Законод!$I$20),S465-Законод!$H$20,IF('01_Доходи'!S465&gt;=Законод!$I$19,Законод!$H$21,0)))),IF(B461="Лікар-терапевт",IF(S465&lt;Законод!$C$27,0,(IF(AND(S465&gt;=Законод!$I$27,S465&lt;=Законод!$I$28),S465-Законод!$H$28,IF('01_Доходи'!S465&gt;=Законод!$I$27,Законод!$H$29,0)))),0)))</f>
        <v>0</v>
      </c>
      <c r="T471" s="770"/>
      <c r="U471" s="750" t="s">
        <v>157</v>
      </c>
      <c r="V471" s="751"/>
      <c r="W471" s="751"/>
      <c r="X471" s="751"/>
      <c r="Y471" s="752"/>
      <c r="Z471" s="171">
        <f>IF(B461="Лікар загальної практики - сімейний лікар",IF(Z465&lt;Законод!$C$23,0,(IF(AND(Z465&gt;=Законод!$I$23,Z465&lt;=Законод!$I$24),Z465-Законод!$H$24,IF('01_Доходи'!Z465&gt;=Законод!$I$23,Законод!$I$25,0)))),IF(B461="Лікар-педіатр",IF(Z465&lt;Законод!$C$19,0,(IF(AND(Z465&gt;=Законод!$I$19,Z465&lt;=Законод!$I$20),Z465-Законод!$H$20,IF('01_Доходи'!Z465&gt;=Законод!$I$19,Законод!$H$21,0)))),IF(B461="Лікар-терапевт",IF(Z465&lt;Законод!$C$27,0,(IF(AND(Z465&gt;=Законод!$I$27,Z465&lt;=Законод!$I$28),Z465-Законод!$H$28,IF('01_Доходи'!Z465&gt;=Законод!$I$27,Законод!$H$29,0)))),0)))</f>
        <v>0</v>
      </c>
      <c r="AA471" s="770"/>
      <c r="AB471" s="750" t="s">
        <v>157</v>
      </c>
      <c r="AC471" s="751"/>
      <c r="AD471" s="751"/>
      <c r="AE471" s="751"/>
      <c r="AF471" s="752"/>
      <c r="AG471" s="171">
        <f>IF(B461="Лікар загальної практики - сімейний лікар",IF(AG465&lt;Законод!$C$23,0,(IF(AND(AG465&gt;=Законод!$I$23,AG465&lt;=Законод!$I$24),AG465-Законод!$H$24,IF('01_Доходи'!AG465&gt;=Законод!$I$23,Законод!$I$25,0)))),IF(B461="Лікар-педіатр",IF(AG465&lt;Законод!$C$19,0,(IF(AND(AG465&gt;=Законод!$I$19,AG465&lt;=Законод!$I$20),AG465-Законод!$H$20,IF('01_Доходи'!AG465&gt;=Законод!$I$19,Законод!$H$21,0)))),IF(B461="Лікар-терапевт",IF(AG465&lt;Законод!$C$27,0,(IF(AND(AG465&gt;=Законод!$I$27,AG465&lt;=Законод!$I$28),AG465-Законод!$H$28,IF('01_Доходи'!AG465&gt;=Законод!$I$27,Законод!$H$29,0)))),0)))</f>
        <v>0</v>
      </c>
      <c r="AH471" s="773"/>
      <c r="AI471" s="176"/>
      <c r="AJ471" s="764"/>
      <c r="AK471" s="767"/>
      <c r="AL471" s="767"/>
      <c r="AM471" s="799"/>
      <c r="AN471" s="544">
        <f>IF(B461="Лікар загальної практики - сімейний лікар",L471*Законод!$I$30,IF(B461="Лікар-педіатр",L471*Законод!$I$30,IF(B461="Лікар-терапевт",L471*Законод!$I$30,0)))</f>
        <v>0</v>
      </c>
      <c r="AO471" s="544">
        <f>IF(B461="Лікар загальної практики - сімейний лікар",S471*Законод!$I$47,IF(B461="Лікар-педіатр",S471*Законод!$I$47,IF(B461="Лікар-терапевт",S471*Законод!$I$47,0)))</f>
        <v>0</v>
      </c>
      <c r="AP471" s="544">
        <f>IF(B461="Лікар загальної практики - сімейний лікар",Z471*Законод!$I$64,IF(B461="Лікар-педіатр",Z471*Законод!$I$64,IF(B461="Лікар-терапевт",Z471*Законод!$I$64,0)))</f>
        <v>0</v>
      </c>
      <c r="AQ471" s="544">
        <f>IF(B461="Лікар загальної практики - сімейний лікар",AG471*Законод!$I$81,IF(B461="Лікар-педіатр",AG471*Законод!$I$81,IF(B461="Лікар-терапевт",AG471*Законод!$I$81,0)))</f>
        <v>0</v>
      </c>
      <c r="AR471" s="185">
        <f>SUM(AN471:AQ471)</f>
        <v>0</v>
      </c>
    </row>
    <row r="472" spans="1:44" s="210" customFormat="1" ht="23.45" customHeight="1" thickBot="1" x14ac:dyDescent="0.3">
      <c r="A472" s="187"/>
      <c r="B472" s="782"/>
      <c r="C472" s="785"/>
      <c r="D472" s="788"/>
      <c r="E472" s="791"/>
      <c r="F472" s="660" t="str">
        <f>IF(B461="Лікар-педіатр",Законод!$J$18,IF(B461="Лікар загальної практики - сімейний лікар",Законод!$J$22,IF(B461="Лікар-терапевт",Законод!$J$22,"х")))</f>
        <v>х</v>
      </c>
      <c r="G472" s="747" t="s">
        <v>157</v>
      </c>
      <c r="H472" s="748"/>
      <c r="I472" s="748"/>
      <c r="J472" s="748"/>
      <c r="K472" s="749"/>
      <c r="L472" s="171">
        <f>IF(B461="Лікар загальної практики - сімейний лікар",IF(L465&gt;=Законод!$J$23,'01_Доходи'!L465-('01_Доходи'!L466+'01_Доходи'!L467+'01_Доходи'!L468+'01_Доходи'!L469+'01_Доходи'!L470+'01_Доходи'!L471),0),IF(B461="Лікар-педіатр",IF(L465&gt;=Законод!$J$19,'01_Доходи'!L465-('01_Доходи'!L466+'01_Доходи'!L467+'01_Доходи'!L468+'01_Доходи'!L469+'01_Доходи'!L470+'01_Доходи'!L471),0),IF(B461="Лікар-терапевт",IF('01_Доходи'!L465&gt;=Законод!$J$27,L465-Законод!$I$28,0),0)))</f>
        <v>0</v>
      </c>
      <c r="M472" s="771"/>
      <c r="N472" s="747" t="s">
        <v>157</v>
      </c>
      <c r="O472" s="748"/>
      <c r="P472" s="748"/>
      <c r="Q472" s="748"/>
      <c r="R472" s="749"/>
      <c r="S472" s="171">
        <f>IF(B461="Лікар загальної практики - сімейний лікар",IF(S465&gt;=Законод!$J$23,'01_Доходи'!S465-('01_Доходи'!S466+'01_Доходи'!S467+'01_Доходи'!S468+'01_Доходи'!S469+'01_Доходи'!S470+'01_Доходи'!S471),0),IF(B461="Лікар-педіатр",IF(S465&gt;=Законод!$J$19,'01_Доходи'!S465-('01_Доходи'!S466+'01_Доходи'!S467+'01_Доходи'!S468+'01_Доходи'!S469+'01_Доходи'!S470+'01_Доходи'!S471),0),IF(B461="Лікар-терапевт",IF('01_Доходи'!S465&gt;=Законод!$J$27,S465-Законод!$I$28,0),0)))</f>
        <v>0</v>
      </c>
      <c r="T472" s="771"/>
      <c r="U472" s="747" t="s">
        <v>157</v>
      </c>
      <c r="V472" s="748"/>
      <c r="W472" s="748"/>
      <c r="X472" s="748"/>
      <c r="Y472" s="749"/>
      <c r="Z472" s="171">
        <f>IF(B461="Лікар загальної практики - сімейний лікар",IF(Z465&gt;=Законод!$J$23,'01_Доходи'!Z465-('01_Доходи'!Z466+'01_Доходи'!Z467+'01_Доходи'!Z468+'01_Доходи'!Z469+'01_Доходи'!Z470+'01_Доходи'!Z471),0),IF(B461="Лікар-педіатр",IF(Z465&gt;=Законод!$J$19,'01_Доходи'!Z465-('01_Доходи'!Z466+'01_Доходи'!Z467+'01_Доходи'!Z468+'01_Доходи'!Z469+'01_Доходи'!Z470+'01_Доходи'!Z471),0),IF(B461="Лікар-терапевт",IF('01_Доходи'!Z465&gt;=Законод!$J$27,Z465-Законод!$I$28,0),0)))</f>
        <v>0</v>
      </c>
      <c r="AA472" s="771"/>
      <c r="AB472" s="747" t="s">
        <v>157</v>
      </c>
      <c r="AC472" s="748"/>
      <c r="AD472" s="748"/>
      <c r="AE472" s="748"/>
      <c r="AF472" s="749"/>
      <c r="AG472" s="171">
        <f>IF(B461="Лікар загальної практики - сімейний лікар",IF(AG465&gt;=Законод!$J$23,'01_Доходи'!AG465-('01_Доходи'!AG466+'01_Доходи'!AG467+'01_Доходи'!AG468+'01_Доходи'!AG469+'01_Доходи'!AG470+'01_Доходи'!AG471),0),IF(B461="Лікар-педіатр",IF(AG465&gt;=Законод!$J$19,'01_Доходи'!AG465-('01_Доходи'!AG466+'01_Доходи'!AG467+'01_Доходи'!AG468+'01_Доходи'!AG469+'01_Доходи'!AG470+'01_Доходи'!AG471),0),IF(B461="Лікар-терапевт",IF('01_Доходи'!AG465&gt;=Законод!$J$27,AG465-Законод!$I$28,0),0)))</f>
        <v>0</v>
      </c>
      <c r="AH472" s="774"/>
      <c r="AI472" s="188"/>
      <c r="AJ472" s="765"/>
      <c r="AK472" s="768"/>
      <c r="AL472" s="768"/>
      <c r="AM472" s="800"/>
      <c r="AN472" s="661">
        <f>IF(B461="Лікар загальної практики - сімейний лікар",L472*Законод!$J$30,IF(B461="Лікар-педіатр",L472*Законод!$J$30,IF(B461="Лікар-терапевт",L472*Законод!$J$30,0)))</f>
        <v>0</v>
      </c>
      <c r="AO472" s="661">
        <f>IF(B461="Лікар загальної практики - сімейний лікар",S472*Законод!$J$47,IF(B461="Лікар-педіатр",S472*Законод!$J$47,IF(B461="Лікар-терапевт",S472*Законод!$J$47,0)))</f>
        <v>0</v>
      </c>
      <c r="AP472" s="661">
        <f>IF(B461="Лікар загальної практики - сімейний лікар",S472*Законод!$J$64,IF(B461="Лікар-педіатр",S472*Законод!$J$64,IF(B461="Лікар-терапевт",S472*Законод!$J$64,0)))</f>
        <v>0</v>
      </c>
      <c r="AQ472" s="661">
        <f>IF(B461="Лікар загальної практики - сімейний лікар",AG472*Законод!$J$81,IF(B461="Лікар-педіатр",AG472*Законод!$J$81,IF(B461="Лікар-терапевт",AG472*Законод!$J$81,0)))</f>
        <v>0</v>
      </c>
      <c r="AR472" s="662">
        <f t="shared" ref="AR472" si="67">SUM(AN472:AQ472)</f>
        <v>0</v>
      </c>
    </row>
    <row r="473" spans="1:44" s="166" customFormat="1" ht="24.6" customHeight="1" thickBot="1" x14ac:dyDescent="0.35">
      <c r="A473" s="206"/>
      <c r="B473" s="207"/>
      <c r="C473" s="207"/>
      <c r="D473" s="207"/>
      <c r="E473" s="207"/>
      <c r="F473" s="208"/>
      <c r="G473" s="209"/>
      <c r="H473" s="209"/>
      <c r="I473" s="210"/>
      <c r="J473" s="210"/>
      <c r="K473" s="210"/>
      <c r="L473" s="211"/>
      <c r="M473" s="210"/>
      <c r="N473" s="210"/>
      <c r="O473" s="210"/>
      <c r="P473" s="210"/>
      <c r="Q473" s="210"/>
      <c r="R473" s="210"/>
      <c r="S473" s="211"/>
      <c r="T473" s="210"/>
      <c r="U473" s="210"/>
      <c r="V473" s="210"/>
      <c r="W473" s="210"/>
      <c r="X473" s="210"/>
      <c r="Y473" s="210"/>
      <c r="Z473" s="211"/>
      <c r="AA473" s="210"/>
      <c r="AB473" s="210"/>
      <c r="AC473" s="210"/>
      <c r="AD473" s="210"/>
      <c r="AE473" s="210"/>
      <c r="AF473" s="210"/>
      <c r="AG473" s="211"/>
      <c r="AH473" s="210"/>
      <c r="AI473" s="210"/>
      <c r="AJ473" s="210"/>
      <c r="AK473" s="210"/>
      <c r="AL473" s="210"/>
      <c r="AM473" s="212"/>
      <c r="AN473" s="210"/>
      <c r="AO473" s="210"/>
      <c r="AP473" s="210"/>
      <c r="AQ473" s="210"/>
      <c r="AR473" s="213"/>
    </row>
    <row r="474" spans="1:44" s="67" customFormat="1" ht="28.15" customHeight="1" x14ac:dyDescent="0.25">
      <c r="A474" s="169">
        <f>A461+1</f>
        <v>35</v>
      </c>
      <c r="B474" s="780"/>
      <c r="C474" s="783"/>
      <c r="D474" s="786"/>
      <c r="E474" s="789"/>
      <c r="F474" s="170" t="s">
        <v>431</v>
      </c>
      <c r="G474" s="171">
        <f>IFERROR(IF(B474="Лікар-педіатр",G476/L476*L474,IF(B474="Лікар-терапевт","х",IF(B474="Лікар загальної практики - сімейний лікар",G476/L476*L474,0))),0)</f>
        <v>0</v>
      </c>
      <c r="H474" s="171">
        <f>IFERROR(IF(B474="Лікар-педіатр",H476/L476*L474,IF(B474="Лікар-терапевт","х",IF(B474="Лікар загальної практики - сімейний лікар",H476/L476*L474,0))),0)</f>
        <v>0</v>
      </c>
      <c r="I474" s="171">
        <f>IFERROR(IF(B474="Лікар-педіатр","x",IF(B474="Лікар-терапевт",I476/L476*L474,IF(B474="Лікар загальної практики - сімейний лікар",I476/L476*L474,0))),0)</f>
        <v>0</v>
      </c>
      <c r="J474" s="171">
        <f>IFERROR(IF(B474="Лікар-педіатр","x",IF(B474="Лікар-терапевт",J476/L476*L474,IF(B474="Лікар загальної практики - сімейний лікар",J476/L476*L474,0))),0)</f>
        <v>0</v>
      </c>
      <c r="K474" s="171">
        <f>IFERROR(IF(B474="Лікар-педіатр","x",IF(B474="Лікар-терапевт",K477*L474,IF(B474="Лікар загальної практики - сімейний лікар",K477*L474,0))),0)</f>
        <v>0</v>
      </c>
      <c r="L474" s="472"/>
      <c r="M474" s="769"/>
      <c r="N474" s="171">
        <f>IFERROR(IF(B474="Лікар-педіатр",N476/S476*S474,IF(B474="Лікар-терапевт","х",IF(B474="Лікар загальної практики - сімейний лікар",N476/S476*S474,0))),0)</f>
        <v>0</v>
      </c>
      <c r="O474" s="171">
        <f>IFERROR(IF(B474="Лікар-педіатр",O476/S476*S474,IF(B474="Лікар-терапевт","х",IF(B474="Лікар загальної практики - сімейний лікар",O476/S476*S474,0))),0)</f>
        <v>0</v>
      </c>
      <c r="P474" s="171">
        <f>IFERROR(IF(B474="Лікар-педіатр","x",IF(B474="Лікар-терапевт",P476/S476*S474,IF(B474="Лікар загальної практики - сімейний лікар",P476/S476*S474,0))),0)</f>
        <v>0</v>
      </c>
      <c r="Q474" s="171">
        <f>IFERROR(IF(B474="Лікар-педіатр","x",IF(B474="Лікар-терапевт",Q476/S476*S474,IF(B474="Лікар загальної практики - сімейний лікар",Q476/S476*S474,0))),0)</f>
        <v>0</v>
      </c>
      <c r="R474" s="171">
        <f>IFERROR(IF(B474="Лікар-педіатр","x",IF(B474="Лікар-терапевт",R477*S474,IF(B474="Лікар загальної практики - сімейний лікар",R477*S474,0))),0)</f>
        <v>0</v>
      </c>
      <c r="S474" s="472"/>
      <c r="T474" s="769"/>
      <c r="U474" s="171">
        <f>IFERROR(IF(B474="Лікар-педіатр",U476/Z476*Z474,IF(B474="Лікар-терапевт","х",IF(B474="Лікар загальної практики - сімейний лікар",U476/Z476*Z474,0))),0)</f>
        <v>0</v>
      </c>
      <c r="V474" s="171">
        <f>IFERROR(IF(B474="Лікар-педіатр",V476/Z476*Z474,IF(B474="Лікар-терапевт","х",IF(B474="Лікар загальної практики - сімейний лікар",V476/Z476*Z474,0))),0)</f>
        <v>0</v>
      </c>
      <c r="W474" s="171">
        <f>IFERROR(IF(B474="Лікар-педіатр","x",IF(B474="Лікар-терапевт",W476/Z476*Z474,IF(B474="Лікар загальної практики - сімейний лікар",W476/Z476*Z474,0))),0)</f>
        <v>0</v>
      </c>
      <c r="X474" s="171">
        <f>IFERROR(IF(B474="Лікар-педіатр","x",IF(B474="Лікар-терапевт",X476/Z476*Z474,IF(B474="Лікар загальної практики - сімейний лікар",X476/Z476*Z474,0))),0)</f>
        <v>0</v>
      </c>
      <c r="Y474" s="171">
        <f>IFERROR(IF(B474="Лікар-педіатр","x",IF(B474="Лікар-терапевт",Y477*Z474,IF(B474="Лікар загальної практики - сімейний лікар",Y477*Z474,0))),0)</f>
        <v>0</v>
      </c>
      <c r="Z474" s="472"/>
      <c r="AA474" s="769"/>
      <c r="AB474" s="171">
        <f>IFERROR(IF(B474="Лікар-педіатр",AB476/AG476*AG474,IF(B474="Лікар-терапевт","х",IF(B474="Лікар загальної практики - сімейний лікар",AB476/AG476*AG474,0))),0)</f>
        <v>0</v>
      </c>
      <c r="AC474" s="171">
        <f>IFERROR(IF(B474="Лікар-педіатр",AC476/AG476*AG474,IF(B474="Лікар-терапевт","х",IF(B474="Лікар загальної практики - сімейний лікар",AC476/AG476*AG474,0))),0)</f>
        <v>0</v>
      </c>
      <c r="AD474" s="171">
        <f>IFERROR(IF(B474="Лікар-педіатр","x",IF(B474="Лікар-терапевт",AD476/AG476*AG474,IF(B474="Лікар загальної практики - сімейний лікар",AD476/AG476*AG474,0))),0)</f>
        <v>0</v>
      </c>
      <c r="AE474" s="171">
        <f>IFERROR(IF(B474="Лікар-педіатр","x",IF(B474="Лікар-терапевт",AE476/AG476*AG474,IF(B474="Лікар загальної практики - сімейний лікар",AE476/AG476*AG474,0))),0)</f>
        <v>0</v>
      </c>
      <c r="AF474" s="171">
        <f>IFERROR(IF(B474="Лікар-педіатр","x",IF(B474="Лікар-терапевт",AF477*AG474,IF(B474="Лікар загальної практики - сімейний лікар",AF477*AG474,0))),0)</f>
        <v>0</v>
      </c>
      <c r="AG474" s="472"/>
      <c r="AH474" s="772"/>
      <c r="AI474" s="461">
        <f>A474</f>
        <v>35</v>
      </c>
      <c r="AJ474" s="763">
        <f>B474</f>
        <v>0</v>
      </c>
      <c r="AK474" s="766">
        <f>C474</f>
        <v>0</v>
      </c>
      <c r="AL474" s="766">
        <f>D474</f>
        <v>0</v>
      </c>
      <c r="AM474" s="753" t="s">
        <v>566</v>
      </c>
      <c r="AN474" s="792">
        <f>SUM(AN479:AN485)</f>
        <v>0</v>
      </c>
      <c r="AO474" s="792">
        <f>SUM(AO479:AO485)</f>
        <v>0</v>
      </c>
      <c r="AP474" s="792">
        <f>SUM(AP479:AP485)</f>
        <v>0</v>
      </c>
      <c r="AQ474" s="792">
        <f>SUM(AQ479:AQ485)</f>
        <v>0</v>
      </c>
      <c r="AR474" s="795">
        <f>SUM(AN474:AQ478)</f>
        <v>0</v>
      </c>
    </row>
    <row r="475" spans="1:44" s="103" customFormat="1" ht="31.15" customHeight="1" x14ac:dyDescent="0.25">
      <c r="A475" s="172"/>
      <c r="B475" s="781"/>
      <c r="C475" s="784"/>
      <c r="D475" s="787"/>
      <c r="E475" s="790"/>
      <c r="F475" s="170" t="s">
        <v>432</v>
      </c>
      <c r="G475" s="171">
        <f>IFERROR(IF(B474="Лікар-педіатр",G477*L475,IF(B474="Лікар-терапевт","х",IF(B474="Лікар загальної практики - сімейний лікар",G477*L475,0))),0)</f>
        <v>0</v>
      </c>
      <c r="H475" s="171">
        <f>IFERROR(IF(B474="Лікар-педіатр",H477*L475,IF(B474="Лікар-терапевт","х",IF(B474="Лікар загальної практики - сімейний лікар",H477*L475,0))),0)</f>
        <v>0</v>
      </c>
      <c r="I475" s="171">
        <f>IFERROR(IF(B474="Лікар-педіатр","x",IF(B474="Лікар-терапевт",I477*L475,IF(B474="Лікар загальної практики - сімейний лікар",I477*L475,0))),0)</f>
        <v>0</v>
      </c>
      <c r="J475" s="171">
        <f>IFERROR(IF(B474="Лікар-педіатр","x",IF(B474="Лікар-терапевт",J477*L475,IF(B474="Лікар загальної практики - сімейний лікар",J477*L475,0))),0)</f>
        <v>0</v>
      </c>
      <c r="K475" s="171">
        <f>IFERROR(IF(B474="Лікар-педіатр","x",IF(B474="Лікар-терапевт",K477*L475,IF(B474="Лікар загальної практики - сімейний лікар",K477*L475,0))),0)</f>
        <v>0</v>
      </c>
      <c r="L475" s="472"/>
      <c r="M475" s="770"/>
      <c r="N475" s="171">
        <f>IFERROR(IF(B474="Лікар-педіатр",N477*S475,IF(B474="Лікар-терапевт","х",IF(B474="Лікар загальної практики - сімейний лікар",N477*S475,0))),0)</f>
        <v>0</v>
      </c>
      <c r="O475" s="171">
        <f>IFERROR(IF(B474="Лікар-педіатр",O477*S475,IF(B474="Лікар-терапевт","х",IF(B474="Лікар загальної практики - сімейний лікар",O477*S475,0))),0)</f>
        <v>0</v>
      </c>
      <c r="P475" s="171">
        <f>IFERROR(IF(B474="Лікар-педіатр","x",IF(B474="Лікар-терапевт",P477*S475,IF(B474="Лікар загальної практики - сімейний лікар",P477*S475,0))),0)</f>
        <v>0</v>
      </c>
      <c r="Q475" s="171">
        <f>IFERROR(IF(B474="Лікар-педіатр","x",IF(B474="Лікар-терапевт",Q477*S475,IF(B474="Лікар загальної практики - сімейний лікар",Q477*S475,0))),0)</f>
        <v>0</v>
      </c>
      <c r="R475" s="171">
        <f>IFERROR(IF(B474="Лікар-педіатр","x",IF(B474="Лікар-терапевт",R477*S475,IF(B474="Лікар загальної практики - сімейний лікар",R477*S475,0))),0)</f>
        <v>0</v>
      </c>
      <c r="S475" s="472"/>
      <c r="T475" s="770"/>
      <c r="U475" s="171">
        <f>IFERROR(IF(B474="Лікар-педіатр",U477*Z475,IF(B474="Лікар-терапевт","х",IF(B474="Лікар загальної практики - сімейний лікар",U477*Z475,0))),0)</f>
        <v>0</v>
      </c>
      <c r="V475" s="171">
        <f>IFERROR(IF(B474="Лікар-педіатр",V477*Z475,IF(B474="Лікар-терапевт","х",IF(B474="Лікар загальної практики - сімейний лікар",V477*Z475,0))),0)</f>
        <v>0</v>
      </c>
      <c r="W475" s="171">
        <f>IFERROR(IF(B474="Лікар-педіатр","x",IF(B474="Лікар-терапевт",W477*Z475,IF(B474="Лікар загальної практики - сімейний лікар",W477*Z475,0))),0)</f>
        <v>0</v>
      </c>
      <c r="X475" s="171">
        <f>IFERROR(IF(B474="Лікар-педіатр","x",IF(B474="Лікар-терапевт",X477*Z475,IF(B474="Лікар загальної практики - сімейний лікар",X477*Z475,0))),0)</f>
        <v>0</v>
      </c>
      <c r="Y475" s="171">
        <f>IFERROR(IF(B474="Лікар-педіатр","x",IF(B474="Лікар-терапевт",Y477*Z475,IF(B474="Лікар загальної практики - сімейний лікар",Y477*Z475,0))),0)</f>
        <v>0</v>
      </c>
      <c r="Z475" s="472"/>
      <c r="AA475" s="770"/>
      <c r="AB475" s="171">
        <f>IFERROR(IF(B474="Лікар-педіатр",AB477*AG475,IF(B474="Лікар-терапевт","х",IF(B474="Лікар загальної практики - сімейний лікар",AB477*AG475,0))),0)</f>
        <v>0</v>
      </c>
      <c r="AC475" s="171">
        <f>IFERROR(IF(B474="Лікар-педіатр",AC477*AG475,IF(B474="Лікар-терапевт","х",IF(B474="Лікар загальної практики - сімейний лікар",AC477*AG475,0))),0)</f>
        <v>0</v>
      </c>
      <c r="AD475" s="171">
        <f>IFERROR(IF(B474="Лікар-педіатр","x",IF(B474="Лікар-терапевт",AD477*AG475,IF(B474="Лікар загальної практики - сімейний лікар",AD477*AG475,0))),0)</f>
        <v>0</v>
      </c>
      <c r="AE475" s="171">
        <f>IFERROR(IF(B474="Лікар-педіатр","x",IF(B474="Лікар-терапевт",AE477*AG475,IF(B474="Лікар загальної практики - сімейний лікар",AE477*AG475,0))),0)</f>
        <v>0</v>
      </c>
      <c r="AF475" s="171">
        <f>IFERROR(IF(B474="Лікар-педіатр","x",IF(B474="Лікар-терапевт",AF477*AG475,IF(B474="Лікар загальної практики - сімейний лікар",AF477*AG475,0))),0)</f>
        <v>0</v>
      </c>
      <c r="AG475" s="472"/>
      <c r="AH475" s="773"/>
      <c r="AI475" s="173"/>
      <c r="AJ475" s="764"/>
      <c r="AK475" s="767"/>
      <c r="AL475" s="767"/>
      <c r="AM475" s="754"/>
      <c r="AN475" s="793"/>
      <c r="AO475" s="793"/>
      <c r="AP475" s="793"/>
      <c r="AQ475" s="793"/>
      <c r="AR475" s="796"/>
    </row>
    <row r="476" spans="1:44" s="67" customFormat="1" ht="31.9" customHeight="1" x14ac:dyDescent="0.25">
      <c r="A476" s="205"/>
      <c r="B476" s="781"/>
      <c r="C476" s="784"/>
      <c r="D476" s="787"/>
      <c r="E476" s="790"/>
      <c r="F476" s="170" t="s">
        <v>433</v>
      </c>
      <c r="G476" s="174">
        <f>IF(B474="Лікар загальної практики - сімейний лікар"," ",IF(B474="Лікар-педіатр"," ",IF(B474="Лікар-терапевт","х",0)))</f>
        <v>0</v>
      </c>
      <c r="H476" s="174">
        <f>IF(B474="Лікар загальної практики - сімейний лікар"," ",IF(B474="Лікар-педіатр"," ",IF(B474="Лікар-терапевт","х",0)))</f>
        <v>0</v>
      </c>
      <c r="I476" s="174">
        <f>IF(B474="Лікар загальної практики - сімейний лікар"," ",IF(B474="Лікар-педіатр","х",IF(B474="Лікар-терапевт"," ",0)))</f>
        <v>0</v>
      </c>
      <c r="J476" s="174">
        <f>IF(B474="Лікар загальної практики - сімейний лікар"," ",IF(B474="Лікар-педіатр","х",IF(B474="Лікар-терапевт"," ",0)))</f>
        <v>0</v>
      </c>
      <c r="K476" s="174">
        <f>IF(B474="Лікар загальної практики - сімейний лікар"," ",IF(B474="Лікар-педіатр","х",IF(B474="Лікар-терапевт"," ",0)))</f>
        <v>0</v>
      </c>
      <c r="L476" s="175">
        <f>SUM(G476:K476)</f>
        <v>0</v>
      </c>
      <c r="M476" s="770"/>
      <c r="N476" s="174">
        <f>IF(B474="Лікар загальної практики - сімейний лікар"," ",IF(B474="Лікар-педіатр"," ",IF(B474="Лікар-терапевт","х",0)))</f>
        <v>0</v>
      </c>
      <c r="O476" s="174">
        <f>IF(B474="Лікар загальної практики - сімейний лікар"," ",IF(B474="Лікар-педіатр"," ",IF(B474="Лікар-терапевт","х",0)))</f>
        <v>0</v>
      </c>
      <c r="P476" s="174">
        <f>IF(B474="Лікар загальної практики - сімейний лікар"," ",IF(B474="Лікар-педіатр","х",IF(B474="Лікар-терапевт"," ",0)))</f>
        <v>0</v>
      </c>
      <c r="Q476" s="174">
        <f>IF(B474="Лікар загальної практики - сімейний лікар"," ",IF(B474="Лікар-педіатр","х",IF(B474="Лікар-терапевт"," ",0)))</f>
        <v>0</v>
      </c>
      <c r="R476" s="174">
        <f>IF(B474="Лікар загальної практики - сімейний лікар"," ",IF(B474="Лікар-педіатр","х",IF(B474="Лікар-терапевт"," ",0)))</f>
        <v>0</v>
      </c>
      <c r="S476" s="175">
        <f>SUM(N476:R476)</f>
        <v>0</v>
      </c>
      <c r="T476" s="770"/>
      <c r="U476" s="174">
        <f>IF(B474="Лікар загальної практики - сімейний лікар"," ",IF(B474="Лікар-педіатр"," ",IF(B474="Лікар-терапевт","х",0)))</f>
        <v>0</v>
      </c>
      <c r="V476" s="174">
        <f>IF(B474="Лікар загальної практики - сімейний лікар"," ",IF(B474="Лікар-педіатр"," ",IF(B474="Лікар-терапевт","х",0)))</f>
        <v>0</v>
      </c>
      <c r="W476" s="174">
        <f>IF(B474="Лікар загальної практики - сімейний лікар"," ",IF(B474="Лікар-педіатр","х",IF(B474="Лікар-терапевт"," ",0)))</f>
        <v>0</v>
      </c>
      <c r="X476" s="174">
        <f>IF(B474="Лікар загальної практики - сімейний лікар"," ",IF(B474="Лікар-педіатр","х",IF(B474="Лікар-терапевт"," ",0)))</f>
        <v>0</v>
      </c>
      <c r="Y476" s="174">
        <f>IF(B474="Лікар загальної практики - сімейний лікар"," ",IF(B474="Лікар-педіатр","х",IF(B474="Лікар-терапевт"," ",0)))</f>
        <v>0</v>
      </c>
      <c r="Z476" s="175">
        <f>SUM(U476:Y476)</f>
        <v>0</v>
      </c>
      <c r="AA476" s="770"/>
      <c r="AB476" s="174">
        <f>IF(B474="Лікар загальної практики - сімейний лікар"," ",IF(B474="Лікар-педіатр"," ",IF(B474="Лікар-терапевт","х",0)))</f>
        <v>0</v>
      </c>
      <c r="AC476" s="174">
        <f>IF(B474="Лікар загальної практики - сімейний лікар"," ",IF(B474="Лікар-педіатр"," ",IF(B474="Лікар-терапевт","х",0)))</f>
        <v>0</v>
      </c>
      <c r="AD476" s="174">
        <f>IF(B474="Лікар загальної практики - сімейний лікар"," ",IF(B474="Лікар-педіатр","х",IF(B474="Лікар-терапевт"," ",0)))</f>
        <v>0</v>
      </c>
      <c r="AE476" s="174">
        <f>IF(B474="Лікар загальної практики - сімейний лікар"," ",IF(B474="Лікар-педіатр","х",IF(B474="Лікар-терапевт"," ",0)))</f>
        <v>0</v>
      </c>
      <c r="AF476" s="174">
        <f>IF(B474="Лікар загальної практики - сімейний лікар"," ",IF(B474="Лікар-педіатр","х",IF(B474="Лікар-терапевт"," ",0)))</f>
        <v>0</v>
      </c>
      <c r="AG476" s="175">
        <f>SUM(AB476:AF476)</f>
        <v>0</v>
      </c>
      <c r="AH476" s="773"/>
      <c r="AI476" s="176"/>
      <c r="AJ476" s="764"/>
      <c r="AK476" s="767"/>
      <c r="AL476" s="767"/>
      <c r="AM476" s="754"/>
      <c r="AN476" s="793"/>
      <c r="AO476" s="793"/>
      <c r="AP476" s="793"/>
      <c r="AQ476" s="793"/>
      <c r="AR476" s="796"/>
    </row>
    <row r="477" spans="1:44" s="67" customFormat="1" ht="45" customHeight="1" thickBot="1" x14ac:dyDescent="0.3">
      <c r="A477" s="172"/>
      <c r="B477" s="781"/>
      <c r="C477" s="784"/>
      <c r="D477" s="787"/>
      <c r="E477" s="790"/>
      <c r="F477" s="177" t="s">
        <v>160</v>
      </c>
      <c r="G477" s="178">
        <f>IFERROR(IF(B474="Лікар-педіатр",G476/L476,IF(B474="Лікар-терапевт","х",IF(B474="Лікар загальної практики - сімейний лікар",G476/L476,0))),0)</f>
        <v>0</v>
      </c>
      <c r="H477" s="178">
        <f>IFERROR(IF(B474="Лікар-педіатр",H476/L476,IF(B474="Лікар-терапевт","х",IF(B474="Лікар загальної практики - сімейний лікар",H476/L476,0))),0)</f>
        <v>0</v>
      </c>
      <c r="I477" s="178">
        <f>IFERROR(IF(B474="Лікар-педіатр","x",IF(B474="Лікар-терапевт",I476/L476,IF(B474="Лікар загальної практики - сімейний лікар",I476/L476,0))),0)</f>
        <v>0</v>
      </c>
      <c r="J477" s="178">
        <f>IFERROR(IF(B474="Лікар-педіатр","x",IF(B474="Лікар-терапевт",J476/L476,IF(B474="Лікар загальної практики - сімейний лікар",J476/L476,0))),0)</f>
        <v>0</v>
      </c>
      <c r="K477" s="178">
        <f>IFERROR(IF(B474="Лікар-педіатр","x",IF(B474="Лікар-терапевт",K476/L476,IF(B474="Лікар загальної практики - сімейний лікар",K476/L476,0))),0)</f>
        <v>0</v>
      </c>
      <c r="L477" s="178">
        <f>SUM(G477:K477)</f>
        <v>0</v>
      </c>
      <c r="M477" s="770"/>
      <c r="N477" s="178">
        <f>IFERROR(IF(B474="Лікар-педіатр",N476/S476,IF(B474="Лікар-терапевт","х",IF(B474="Лікар загальної практики - сімейний лікар",N476/S476,0))),0)</f>
        <v>0</v>
      </c>
      <c r="O477" s="178">
        <f>IFERROR(IF(B474="Лікар-педіатр",O476/S476,IF(B474="Лікар-терапевт","х",IF(B474="Лікар загальної практики - сімейний лікар",O476/S476,0))),0)</f>
        <v>0</v>
      </c>
      <c r="P477" s="178">
        <f>IFERROR(IF(B474="Лікар-педіатр","x",IF(B474="Лікар-терапевт",P476/S476,IF(B474="Лікар загальної практики - сімейний лікар",P476/S476,0))),0)</f>
        <v>0</v>
      </c>
      <c r="Q477" s="178">
        <f>IFERROR(IF(B474="Лікар-педіатр","x",IF(B474="Лікар-терапевт",Q476/S476,IF(B474="Лікар загальної практики - сімейний лікар",Q476/S476,0))),0)</f>
        <v>0</v>
      </c>
      <c r="R477" s="178">
        <f>IFERROR(IF(B474="Лікар-педіатр","x",IF(B474="Лікар-терапевт",R476/S476,IF(B474="Лікар загальної практики - сімейний лікар",R476/S476,0))),0)</f>
        <v>0</v>
      </c>
      <c r="S477" s="178">
        <f>SUM(N477:R477)</f>
        <v>0</v>
      </c>
      <c r="T477" s="770"/>
      <c r="U477" s="178">
        <f>IFERROR(IF(B474="Лікар-педіатр",U476/Z476,IF(B474="Лікар-терапевт","х",IF(B474="Лікар загальної практики - сімейний лікар",U476/Z476,0))),0)</f>
        <v>0</v>
      </c>
      <c r="V477" s="178">
        <f>IFERROR(IF(B474="Лікар-педіатр",V476/Z476,IF(B474="Лікар-терапевт","х",IF(B474="Лікар загальної практики - сімейний лікар",V476/Z476,0))),0)</f>
        <v>0</v>
      </c>
      <c r="W477" s="178">
        <f>IFERROR(IF(B474="Лікар-педіатр","x",IF(B474="Лікар-терапевт",W476/Z476,IF(B474="Лікар загальної практики - сімейний лікар",W476/Z476,0))),0)</f>
        <v>0</v>
      </c>
      <c r="X477" s="178">
        <f>IFERROR(IF(B474="Лікар-педіатр","x",IF(B474="Лікар-терапевт",X476/Z476,IF(B474="Лікар загальної практики - сімейний лікар",X476/Z476,0))),0)</f>
        <v>0</v>
      </c>
      <c r="Y477" s="178">
        <f>IFERROR(IF(B474="Лікар-педіатр","x",IF(B474="Лікар-терапевт",Y476/Z476,IF(B474="Лікар загальної практики - сімейний лікар",Y476/Z476,0))),0)</f>
        <v>0</v>
      </c>
      <c r="Z477" s="178">
        <f>SUM(U477:Y477)</f>
        <v>0</v>
      </c>
      <c r="AA477" s="770"/>
      <c r="AB477" s="178">
        <f>IFERROR(IF(B474="Лікар-педіатр",AB476/AG476,IF(B474="Лікар-терапевт","х",IF(B474="Лікар загальної практики - сімейний лікар",AB476/AG476,0))),0)</f>
        <v>0</v>
      </c>
      <c r="AC477" s="178">
        <f>IFERROR(IF(B474="Лікар-педіатр",AC476/AG476,IF(B474="Лікар-терапевт","х",IF(B474="Лікар загальної практики - сімейний лікар",AC476/AG476,0))),0)</f>
        <v>0</v>
      </c>
      <c r="AD477" s="178">
        <f>IFERROR(IF(B474="Лікар-педіатр","x",IF(B474="Лікар-терапевт",AD476/AG476,IF(B474="Лікар загальної практики - сімейний лікар",AD476/AG476,0))),0)</f>
        <v>0</v>
      </c>
      <c r="AE477" s="178">
        <f>IFERROR(IF(B474="Лікар-педіатр","x",IF(B474="Лікар-терапевт",AE476/AG476,IF(B474="Лікар загальної практики - сімейний лікар",AE476/AG476,0))),0)</f>
        <v>0</v>
      </c>
      <c r="AF477" s="178">
        <f>IFERROR(IF(B474="Лікар-педіатр","x",IF(B474="Лікар-терапевт",AF476/AG476,IF(B474="Лікар загальної практики - сімейний лікар",AF476/AG476,0))),0)</f>
        <v>0</v>
      </c>
      <c r="AG477" s="178">
        <f>SUM(AB477:AF477)</f>
        <v>0</v>
      </c>
      <c r="AH477" s="773"/>
      <c r="AI477" s="176"/>
      <c r="AJ477" s="764"/>
      <c r="AK477" s="767"/>
      <c r="AL477" s="767"/>
      <c r="AM477" s="754"/>
      <c r="AN477" s="793"/>
      <c r="AO477" s="793"/>
      <c r="AP477" s="793"/>
      <c r="AQ477" s="793"/>
      <c r="AR477" s="796"/>
    </row>
    <row r="478" spans="1:44" s="67" customFormat="1" ht="32.25" thickBot="1" x14ac:dyDescent="0.3">
      <c r="A478" s="172"/>
      <c r="B478" s="781"/>
      <c r="C478" s="784"/>
      <c r="D478" s="787"/>
      <c r="E478" s="790"/>
      <c r="F478" s="179" t="s">
        <v>434</v>
      </c>
      <c r="G478" s="180">
        <f>IF(B474="Лікар загальної практики - сімейний лікар",AVERAGE(G474:G476),IF(B474="Лікар-педіатр",AVERAGE(G474:G476),IF(B474="Лікар-терапевт","х",0)))</f>
        <v>0</v>
      </c>
      <c r="H478" s="180">
        <f>IF(B474="Лікар загальної практики - сімейний лікар",AVERAGE(H474:H476),IF(B474="Лікар-педіатр",AVERAGE(H474:H476),IF(B474="Лікар-терапевт","х",0)))</f>
        <v>0</v>
      </c>
      <c r="I478" s="180">
        <f>IF(B474="Лікар загальної практики - сімейний лікар",AVERAGE(I474:I476),IF(B474="Лікар-педіатр","x",IF(B474="Лікар-терапевт",AVERAGE(I474:I476),0)))</f>
        <v>0</v>
      </c>
      <c r="J478" s="180">
        <f>IF(B474="Лікар загальної практики - сімейний лікар",AVERAGE(J474:J476),IF(B474="Лікар-педіатр","x",IF(B474="Лікар-терапевт",AVERAGE(J474:J476),0)))</f>
        <v>0</v>
      </c>
      <c r="K478" s="180">
        <f>IF(B474="Лікар загальної практики - сімейний лікар",AVERAGE(K474:K476),IF(B474="Лікар-педіатр","x",IF(B474="Лікар-терапевт",AVERAGE(K474:K476),0)))</f>
        <v>0</v>
      </c>
      <c r="L478" s="181">
        <f>SUM(G478:K478)</f>
        <v>0</v>
      </c>
      <c r="M478" s="770"/>
      <c r="N478" s="543">
        <f>IF(B474="Лікар загальної практики - сімейний лікар",AVERAGE(N474:N476),IF(B474="Лікар-педіатр",AVERAGE(N474:N476),IF(B474="Лікар-терапевт","х",0)))</f>
        <v>0</v>
      </c>
      <c r="O478" s="180">
        <f>IF(B474="Лікар загальної практики - сімейний лікар",AVERAGE(O474:O476),IF(B474="Лікар-педіатр",AVERAGE(O474:O476),IF(B474="Лікар-терапевт","х",0)))</f>
        <v>0</v>
      </c>
      <c r="P478" s="180">
        <f>IF(B474="Лікар загальної практики - сімейний лікар",AVERAGE(P474:P476),IF(B474="Лікар-педіатр","x",IF(B474="Лікар-терапевт",AVERAGE(P474:P476),0)))</f>
        <v>0</v>
      </c>
      <c r="Q478" s="180">
        <f>IF(B474="Лікар загальної практики - сімейний лікар",AVERAGE(Q474:Q476),IF(B474="Лікар-педіатр","x",IF(B474="Лікар-терапевт",AVERAGE(Q474:Q476),0)))</f>
        <v>0</v>
      </c>
      <c r="R478" s="180">
        <f>IF(B474="Лікар загальної практики - сімейний лікар",AVERAGE(R474:R476),IF(B474="Лікар-педіатр","x",IF(B474="Лікар-терапевт",AVERAGE(R474:R476),0)))</f>
        <v>0</v>
      </c>
      <c r="S478" s="181">
        <f>SUM(N478:R478)</f>
        <v>0</v>
      </c>
      <c r="T478" s="770"/>
      <c r="U478" s="543">
        <f>IF(B474="Лікар загальної практики - сімейний лікар",AVERAGE(U474:U476),IF(B474="Лікар-педіатр",AVERAGE(U474:U476),IF(B474="Лікар-терапевт","х",0)))</f>
        <v>0</v>
      </c>
      <c r="V478" s="180">
        <f>IF(B474="Лікар загальної практики - сімейний лікар",AVERAGE(V474:V476),IF(B474="Лікар-педіатр",AVERAGE(V474:V476),IF(B474="Лікар-терапевт","х",0)))</f>
        <v>0</v>
      </c>
      <c r="W478" s="180">
        <f>IF(B474="Лікар загальної практики - сімейний лікар",AVERAGE(W474:W476),IF(B474="Лікар-педіатр","x",IF(B474="Лікар-терапевт",AVERAGE(W474:W476),0)))</f>
        <v>0</v>
      </c>
      <c r="X478" s="180">
        <f>IF(B474="Лікар загальної практики - сімейний лікар",AVERAGE(X474:X476),IF(B474="Лікар-педіатр","x",IF(B474="Лікар-терапевт",AVERAGE(X474:X476),0)))</f>
        <v>0</v>
      </c>
      <c r="Y478" s="180">
        <f>IF(B474="Лікар загальної практики - сімейний лікар",AVERAGE(Y474:Y476),IF(B474="Лікар-педіатр","x",IF(B474="Лікар-терапевт",AVERAGE(Y474:Y476),0)))</f>
        <v>0</v>
      </c>
      <c r="Z478" s="181">
        <f>SUM(U478:Y478)</f>
        <v>0</v>
      </c>
      <c r="AA478" s="770"/>
      <c r="AB478" s="543">
        <f>IF(B474="Лікар загальної практики - сімейний лікар",AVERAGE(AB474:AB476),IF(B474="Лікар-педіатр",AVERAGE(AB474:AB476),IF(B474="Лікар-терапевт","х",0)))</f>
        <v>0</v>
      </c>
      <c r="AC478" s="180">
        <f>IF(B474="Лікар загальної практики - сімейний лікар",AVERAGE(AC474:AC476),IF(B474="Лікар-педіатр",AVERAGE(AC474:AC476),IF(B474="Лікар-терапевт","х",0)))</f>
        <v>0</v>
      </c>
      <c r="AD478" s="180">
        <f>IF(B474="Лікар загальної практики - сімейний лікар",AVERAGE(AD474:AD476),IF(B474="Лікар-педіатр","x",IF(B474="Лікар-терапевт",AVERAGE(AD474:AD476),0)))</f>
        <v>0</v>
      </c>
      <c r="AE478" s="180">
        <f>IF(B474="Лікар загальної практики - сімейний лікар",AVERAGE(AE474:AE476),IF(B474="Лікар-педіатр","x",IF(B474="Лікар-терапевт",AVERAGE(AE474:AE476),0)))</f>
        <v>0</v>
      </c>
      <c r="AF478" s="180">
        <f>IF(B474="Лікар загальної практики - сімейний лікар",AVERAGE(AF474:AF476),IF(B474="Лікар-педіатр","x",IF(B474="Лікар-терапевт",AVERAGE(AF474:AF476),0)))</f>
        <v>0</v>
      </c>
      <c r="AG478" s="181">
        <f>SUM(AB478:AF478)</f>
        <v>0</v>
      </c>
      <c r="AH478" s="773"/>
      <c r="AI478" s="176"/>
      <c r="AJ478" s="764"/>
      <c r="AK478" s="767"/>
      <c r="AL478" s="767"/>
      <c r="AM478" s="755"/>
      <c r="AN478" s="794"/>
      <c r="AO478" s="794"/>
      <c r="AP478" s="794"/>
      <c r="AQ478" s="794"/>
      <c r="AR478" s="797"/>
    </row>
    <row r="479" spans="1:44" s="67" customFormat="1" ht="31.9" customHeight="1" x14ac:dyDescent="0.25">
      <c r="A479" s="172"/>
      <c r="B479" s="781"/>
      <c r="C479" s="784"/>
      <c r="D479" s="787"/>
      <c r="E479" s="790"/>
      <c r="F479" s="182" t="str">
        <f>IF(B474="Лікар-педіатр",Законод!$C$18,IF(B474="Лікар загальної практики - сімейний лікар",Законод!$C$22,IF(B474="Лікар-терапевт",Законод!$C$26,"х")))</f>
        <v>х</v>
      </c>
      <c r="G479" s="183">
        <f>IF(B474="Лікар загальної практики - сімейний лікар",IF(L478&lt;=Законод!$C$23,G478,Законод!$C$23*'01_Доходи'!G477),IF(B474="Лікар-педіатр",IF(L478&lt;=Законод!$C$19,G478,Законод!$C$19*'01_Доходи'!G477),IF(B474="Лікар-терапевт","x",0)))</f>
        <v>0</v>
      </c>
      <c r="H479" s="183">
        <f>IF(B474="Лікар загальної практики - сімейний лікар",IF(L478&lt;=Законод!$C$23,H478,Законод!$C$23*'01_Доходи'!H477),IF(B474="Лікар-педіатр",IF(L478&lt;=Законод!$C$19,H478,Законод!$C$19*'01_Доходи'!H477),IF(B474="Лікар-терапевт","x",0)))</f>
        <v>0</v>
      </c>
      <c r="I479" s="183">
        <f>IF(B474="Лікар загальної практики - сімейний лікар",IF(L478&lt;=Законод!$C$23,I478,Законод!$C$23*'01_Доходи'!I477),IF(B474="Лікар-педіатр",IF(L478&lt;=Законод!$C$27,I478,Законод!$C$27*'01_Доходи'!I477),IF(B474="Лікар-терапевт","x",0)))</f>
        <v>0</v>
      </c>
      <c r="J479" s="183">
        <f>IF(B474="Лікар загальної практики - сімейний лікар",IF(L478&lt;=Законод!$C$23,J478,Законод!$C$23*'01_Доходи'!J477),IF(B474="Лікар-педіатр",IF(L478&lt;=Законод!$C$27,J478,Законод!$C$27*'01_Доходи'!J477),IF(B474="Лікар-терапевт","x",0)))</f>
        <v>0</v>
      </c>
      <c r="K479" s="183">
        <f>IF(B474="Лікар загальної практики - сімейний лікар",IF(L478&lt;=Законод!$C$23,K478,Законод!$C$23*'01_Доходи'!K477),IF(B474="Лікар-педіатр",IF(L478&lt;=Законод!$C$27,K478,Законод!$C$27*'01_Доходи'!K477),IF(B474="Лікар-терапевт","x",0)))</f>
        <v>0</v>
      </c>
      <c r="L479" s="184">
        <f>SUM(G479:K479)</f>
        <v>0</v>
      </c>
      <c r="M479" s="770"/>
      <c r="N479" s="183">
        <f>IF(B474="Лікар загальної практики - сімейний лікар",IF(L478&lt;=Законод!$C$23,N478,Законод!$C$23*'01_Доходи'!N477),IF(B474="Лікар-педіатр",IF(L478&lt;=Законод!$C$19,N478,Законод!$C$19*'01_Доходи'!N477),IF(B474="Лікар-терапевт","x",0)))</f>
        <v>0</v>
      </c>
      <c r="O479" s="183">
        <f>IF(B474="Лікар загальної практики - сімейний лікар",IF(L478&lt;=Законод!$C$23,O478,Законод!$C$23*'01_Доходи'!O477),IF(B474="Лікар-педіатр",IF(L478&lt;=Законод!$C$19,O478,Законод!$C$19*'01_Доходи'!O477),IF(B474="Лікар-терапевт","x",0)))</f>
        <v>0</v>
      </c>
      <c r="P479" s="183">
        <f>IF(B474="Лікар загальної практики - сімейний лікар",IF(L478&lt;=Законод!$C$23,P478,Законод!$C$23*'01_Доходи'!P477),IF(B474="Лікар-педіатр",IF(L478&lt;=Законод!$C$27,P478,Законод!$C$27*'01_Доходи'!P477),IF(B474="Лікар-терапевт","x",0)))</f>
        <v>0</v>
      </c>
      <c r="Q479" s="183">
        <f>IF(B474="Лікар загальної практики - сімейний лікар",IF(L478&lt;=Законод!$C$23,Q478,Законод!$C$23*'01_Доходи'!Q477),IF(B474="Лікар-педіатр",IF(L478&lt;=Законод!$C$27,Q478,Законод!$C$27*'01_Доходи'!Q477),IF(B474="Лікар-терапевт","x",0)))</f>
        <v>0</v>
      </c>
      <c r="R479" s="183">
        <f>IF(B474="Лікар загальної практики - сімейний лікар",IF(L478&lt;=Законод!$C$23,R478,Законод!$C$23*'01_Доходи'!R477),IF(B474="Лікар-педіатр",IF(L478&lt;=Законод!$C$27,R478,Законод!$C$27*'01_Доходи'!R477),IF(B474="Лікар-терапевт","x",0)))</f>
        <v>0</v>
      </c>
      <c r="S479" s="184">
        <f>SUM(N479:R479)</f>
        <v>0</v>
      </c>
      <c r="T479" s="770"/>
      <c r="U479" s="183">
        <f>IF(B474="Лікар загальної практики - сімейний лікар",IF(L478&lt;=Законод!$C$23,U478,Законод!$C$23*'01_Доходи'!U477),IF(B474="Лікар-педіатр",IF(L478&lt;=Законод!$C$19,U478,Законод!$C$19*'01_Доходи'!U477),IF(B474="Лікар-терапевт","x",0)))</f>
        <v>0</v>
      </c>
      <c r="V479" s="183">
        <f>IF(B474="Лікар загальної практики - сімейний лікар",IF(L478&lt;=Законод!$C$23,V478,Законод!$C$23*'01_Доходи'!V477),IF(B474="Лікар-педіатр",IF(L478&lt;=Законод!$C$19,V478,Законод!$C$19*'01_Доходи'!V477),IF(B474="Лікар-терапевт","x",0)))</f>
        <v>0</v>
      </c>
      <c r="W479" s="183">
        <f>IF(B474="Лікар загальної практики - сімейний лікар",IF(L478&lt;=Законод!$C$23,W478,Законод!$C$23*'01_Доходи'!W477),IF(B474="Лікар-педіатр",IF(L478&lt;=Законод!$C$27,W478,Законод!$C$27*'01_Доходи'!W477),IF(B474="Лікар-терапевт","x",0)))</f>
        <v>0</v>
      </c>
      <c r="X479" s="183">
        <f>IF(B474="Лікар загальної практики - сімейний лікар",IF(L478&lt;=Законод!$C$23,X478,Законод!$C$23*'01_Доходи'!X477),IF(B474="Лікар-педіатр",IF(L478&lt;=Законод!$C$27,X478,Законод!$C$27*'01_Доходи'!X477),IF(B474="Лікар-терапевт","x",0)))</f>
        <v>0</v>
      </c>
      <c r="Y479" s="183">
        <f>IF(B474="Лікар загальної практики - сімейний лікар",IF(L478&lt;=Законод!$C$23,Y478,Законод!$C$23*'01_Доходи'!H477),IF(Y474="Лікар-педіатр",IF(L478&lt;=Законод!$C$27,Y478,Законод!$C$27*'01_Доходи'!Y477),IF(B474="Лікар-терапевт","x",0)))</f>
        <v>0</v>
      </c>
      <c r="Z479" s="184">
        <f>SUM(U479:Y479)</f>
        <v>0</v>
      </c>
      <c r="AA479" s="770"/>
      <c r="AB479" s="183">
        <f>IF(B474="Лікар загальної практики - сімейний лікар",IF(L478&lt;=Законод!$C$23,AB478,Законод!$C$23*'01_Доходи'!AB477),IF(B474="Лікар-педіатр",IF(L478&lt;=Законод!$C$19,AB478,Законод!$C$19*'01_Доходи'!AB477),IF(B474="Лікар-терапевт","x",0)))</f>
        <v>0</v>
      </c>
      <c r="AC479" s="183">
        <f>IF(B474="Лікар загальної практики - сімейний лікар",IF(L478&lt;=Законод!$C$23,AC478,Законод!$C$23*'01_Доходи'!AC477),IF(B474="Лікар-педіатр",IF(L478&lt;=Законод!$C$19,AC478,Законод!$C$19*'01_Доходи'!AC477),IF(B474="Лікар-терапевт","x",0)))</f>
        <v>0</v>
      </c>
      <c r="AD479" s="183">
        <f>IF(B474="Лікар загальної практики - сімейний лікар",IF(L478&lt;=Законод!$C$23,AD478,Законод!$C$23*'01_Доходи'!AD477),IF(B474="Лікар-педіатр",IF(L478&lt;=Законод!$C$27,AD478,Законод!$C$27*'01_Доходи'!AD477),IF(B474="Лікар-терапевт","x",0)))</f>
        <v>0</v>
      </c>
      <c r="AE479" s="183">
        <f>IF(B474="Лікар загальної практики - сімейний лікар",IF(L478&lt;=Законод!$C$23,AE478,Законод!$C$23*'01_Доходи'!AE477),IF(B474="Лікар-педіатр",IF(L478&lt;=Законод!$C$27,AE478,Законод!$C$27*'01_Доходи'!AE477),IF(B474="Лікар-терапевт","x",0)))</f>
        <v>0</v>
      </c>
      <c r="AF479" s="183">
        <f>IF(B474="Лікар загальної практики - сімейний лікар",IF(L478&lt;=Законод!$C$23,AF478,Законод!$C$23*'01_Доходи'!AF477),IF(B474="Лікар-педіатр",IF(L478&lt;=Законод!$C$27,AF478,Законод!$C$27*'01_Доходи'!AF477),IF(B474="Лікар-терапевт","x",0)))</f>
        <v>0</v>
      </c>
      <c r="AG479" s="184">
        <f>SUM(AB479:AF479)</f>
        <v>0</v>
      </c>
      <c r="AH479" s="773"/>
      <c r="AI479" s="176"/>
      <c r="AJ479" s="764"/>
      <c r="AK479" s="767"/>
      <c r="AL479" s="767"/>
      <c r="AM479" s="268" t="s">
        <v>175</v>
      </c>
      <c r="AN479" s="544">
        <f>IF(B474="Лікар загальної практики - сімейний лікар",G479*Законод!$J$10+'01_Доходи'!H479*Законод!$K$10+'01_Доходи'!I479*Законод!$L$10+'01_Доходи'!J479*Законод!$M$10+'01_Доходи'!K479*Законод!$N$10,IF(B474="Лікар-педіатр",G479*Законод!$J$10+'01_Доходи'!H479*Законод!$K$10,IF(B474="Лікар-терапевт",'01_Доходи'!I479*Законод!$L$10+'01_Доходи'!J479*Законод!$M$10+'01_Доходи'!K479*Законод!$N$10,0)))</f>
        <v>0</v>
      </c>
      <c r="AO479" s="544">
        <f>IF(B474="Лікар загальної практики - сімейний лікар",N479*Законод!$J$11+'01_Доходи'!O479*Законод!$K$11+'01_Доходи'!P479*Законод!$L$11+'01_Доходи'!Q479*Законод!$M$11+'01_Доходи'!R479*Законод!$N$11,IF(B474="Лікар-педіатр",N479*Законод!$J$11+'01_Доходи'!O479*Законод!$K$11,IF(B474="Лікар-терапевт",'01_Доходи'!P479*Законод!$L$11+'01_Доходи'!Q479*Законод!$M$11+'01_Доходи'!R479*Законод!$N$11,0)))</f>
        <v>0</v>
      </c>
      <c r="AP479" s="544">
        <f>IF(B474="Лікар загальної практики - сімейний лікар",U479*Законод!$J$12+'01_Доходи'!V479*Законод!$K$12+'01_Доходи'!W479*Законод!$L$12+'01_Доходи'!X479*Законод!$M$12+'01_Доходи'!Y479*Законод!$N$12,IF(B474="Лікар-педіатр",U479*Законод!$J$12+'01_Доходи'!V479*Законод!$K$12,IF(B474="Лікар-терапевт",'01_Доходи'!W479*Законод!$L$12+'01_Доходи'!X479*Законод!$M$12+'01_Доходи'!Y479*Законод!$N$12,0)))</f>
        <v>0</v>
      </c>
      <c r="AQ479" s="544">
        <f>IF(B474="Лікар загальної практики - сімейний лікар",AB479*Законод!$J$13+'01_Доходи'!AC479*Законод!$K$13+'01_Доходи'!AD479*Законод!$L$13+'01_Доходи'!AE479*Законод!$M$13+'01_Доходи'!AF479*Законод!$N$13,IF(B474="Лікар-педіатр",AB479*Законод!$J$13+'01_Доходи'!AC479*Законод!$K$13,IF(B474="Лікар-терапевт",'01_Доходи'!AD479*Законод!$L$13+'01_Доходи'!AE479*Законод!$M$13+'01_Доходи'!AF479*Законод!$N$13,0)))</f>
        <v>0</v>
      </c>
      <c r="AR479" s="185">
        <f>SUM(AN479:AQ479)</f>
        <v>0</v>
      </c>
    </row>
    <row r="480" spans="1:44" s="67" customFormat="1" ht="31.9" customHeight="1" x14ac:dyDescent="0.25">
      <c r="A480" s="172"/>
      <c r="B480" s="781"/>
      <c r="C480" s="784"/>
      <c r="D480" s="787"/>
      <c r="E480" s="790"/>
      <c r="F480" s="186" t="str">
        <f>IF(B474="Лікар-педіатр",Законод!$E$18,IF(B474="Лікар загальної практики - сімейний лікар",Законод!$E$22,IF(B474="Лікар-терапевт",Законод!$E$26,"х")))</f>
        <v>х</v>
      </c>
      <c r="G480" s="750" t="s">
        <v>157</v>
      </c>
      <c r="H480" s="751"/>
      <c r="I480" s="751"/>
      <c r="J480" s="751"/>
      <c r="K480" s="752"/>
      <c r="L480" s="171">
        <f>IF(B474="Лікар загальної практики - сімейний лікар",IF(L478&lt;Законод!$C$23,0,(IF(AND(L478&gt;=Законод!$E$23,L478&lt;=Законод!$E$24),L478-Законод!$C$23,IF('01_Доходи'!L478&gt;=Законод!$F$23,Законод!$E$25,0)))),IF(B474="Лікар-педіатр",IF(L478&lt;Законод!$C$19,0,(IF(AND(L478&gt;=Законод!$E$19,L478&lt;=Законод!$E$20),L478-Законод!$C$19,IF('01_Доходи'!L478&gt;=Законод!$F$19,Законод!$E$21,0)))),IF(B474="Лікар-терапевт",IF(L478&lt;Законод!$C$27,0,(IF(AND(L478&gt;=Законод!$E$27,L478&lt;=Законод!$E$28),L478-Законод!$C$27,IF('01_Доходи'!L478&gt;=Законод!$F$27,Законод!$E$29,0)))),0)))</f>
        <v>0</v>
      </c>
      <c r="M480" s="770"/>
      <c r="N480" s="750" t="s">
        <v>157</v>
      </c>
      <c r="O480" s="751"/>
      <c r="P480" s="751"/>
      <c r="Q480" s="751"/>
      <c r="R480" s="752"/>
      <c r="S480" s="171">
        <f>IF(B474="Лікар загальної практики - сімейний лікар",IF(S478&lt;Законод!$C$23,0,(IF(AND(S478&gt;=Законод!$E$23,S478&lt;=Законод!$E$24),S478-Законод!$C$23,IF('01_Доходи'!S478&gt;=Законод!$F$23,Законод!$E$25,0)))),IF(B474="Лікар-педіатр",IF(S478&lt;Законод!$C$19,0,(IF(AND(S478&gt;=Законод!$E$19,S478&lt;=Законод!$E$20),S478-Законод!$C$19,IF('01_Доходи'!S478&gt;=Законод!$F$19,Законод!$E$21,0)))),IF(B474="Лікар-терапевт",IF(S478&lt;Законод!$C$27,0,(IF(AND(S478&gt;=Законод!$E$27,S478&lt;=Законод!$E$28),S478-Законод!$C$27,IF('01_Доходи'!S478&gt;=Законод!$F$27,Законод!$E$29,0)))),0)))</f>
        <v>0</v>
      </c>
      <c r="T480" s="770"/>
      <c r="U480" s="750" t="s">
        <v>157</v>
      </c>
      <c r="V480" s="751"/>
      <c r="W480" s="751"/>
      <c r="X480" s="751"/>
      <c r="Y480" s="752"/>
      <c r="Z480" s="171">
        <f>IF(B474="Лікар загальної практики - сімейний лікар",IF(Z478&lt;Законод!$C$23,0,(IF(AND(Z478&gt;=Законод!$E$23,Z478&lt;=Законод!$E$24),Z478-Законод!$C$23,IF('01_Доходи'!Z478&gt;=Законод!$F$23,Законод!$E$25,0)))),IF(B474="Лікар-педіатр",IF(Z478&lt;Законод!$C$19,0,(IF(AND(Z478&gt;=Законод!$E$19,Z478&lt;=Законод!$E$20),Z478-Законод!$C$19,IF('01_Доходи'!Z478&gt;=Законод!$F$19,Законод!$E$21,0)))),IF(B474="Лікар-терапевт",IF(Z478&lt;Законод!$C$27,0,(IF(AND(Z478&gt;=Законод!$E$27,Z478&lt;=Законод!$E$28),Z478-Законод!$C$27,IF('01_Доходи'!Z478&gt;=Законод!$F$27,Законод!$E$29,0)))),0)))</f>
        <v>0</v>
      </c>
      <c r="AA480" s="770"/>
      <c r="AB480" s="750" t="s">
        <v>157</v>
      </c>
      <c r="AC480" s="751"/>
      <c r="AD480" s="751"/>
      <c r="AE480" s="751"/>
      <c r="AF480" s="752"/>
      <c r="AG480" s="171">
        <f>IF(B474="Лікар загальної практики - сімейний лікар",IF(S478&lt;Законод!$C$23,0,(IF(AND(AG478&gt;=Законод!$E$23,AG478&lt;=Законод!$E$24),AG478-Законод!$C$23,IF('01_Доходи'!AG478&gt;=Законод!$F$23,Законод!$E$25,0)))),IF(B474="Лікар-педіатр",IF(AG478&lt;Законод!$C$19,0,(IF(AND(AG478&gt;=Законод!$E$19,AG478&lt;=Законод!$E$20),AG478-Законод!$C$19,IF('01_Доходи'!AG478&gt;=Законод!$F$19,Законод!$E$21,0)))),IF(B474="Лікар-терапевт",IF(AG478&lt;Законод!$C$27,0,(IF(AND(AG478&gt;=Законод!$E$27,AG478&lt;=Законод!$E$28),AG478-Законод!$C$27,IF('01_Доходи'!AG478&gt;=Законод!$F$27,Законод!$E$29,0)))),0)))</f>
        <v>0</v>
      </c>
      <c r="AH480" s="773"/>
      <c r="AI480" s="176"/>
      <c r="AJ480" s="764"/>
      <c r="AK480" s="767"/>
      <c r="AL480" s="767"/>
      <c r="AM480" s="798" t="s">
        <v>176</v>
      </c>
      <c r="AN480" s="544">
        <f>IF(B474="Лікар загальної практики - сімейний лікар",L480*Законод!$E$30,IF(B474="Лікар-педіатр",L480*Законод!$E$30,IF(B474="Лікар-терапевт",L480*Законод!$E$30,0)))</f>
        <v>0</v>
      </c>
      <c r="AO480" s="544">
        <f>IF(B474="Лікар загальної практики - сімейний лікар",S480*Законод!$E$47,IF(B474="Лікар-педіатр",S480*Законод!$E$47,IF(B474="Лікар-терапевт",S480*Законод!$E$47,0)))</f>
        <v>0</v>
      </c>
      <c r="AP480" s="544">
        <f>IF(B474="Лікар загальної практики - сімейний лікар",Z480*Законод!$E$64,IF(B474="Лікар-педіатр",Z480*Законод!$E$64,IF(B474="Лікар-терапевт",Z480*Законод!$E$64,0)))</f>
        <v>0</v>
      </c>
      <c r="AQ480" s="544">
        <f>IF(B474="Лікар загальної практики - сімейний лікар",AG480*Законод!$E$81,IF(B474="Лікар-педіатр",AG480*Законод!$E$81,IF(B474="Лікар-терапевт",AG480*Законод!$E$81,0)))</f>
        <v>0</v>
      </c>
      <c r="AR480" s="185">
        <f>SUM(AN480:AQ480)</f>
        <v>0</v>
      </c>
    </row>
    <row r="481" spans="1:44" s="210" customFormat="1" ht="23.45" customHeight="1" x14ac:dyDescent="0.25">
      <c r="A481" s="172"/>
      <c r="B481" s="781"/>
      <c r="C481" s="784"/>
      <c r="D481" s="787"/>
      <c r="E481" s="790"/>
      <c r="F481" s="186" t="str">
        <f>IF(B474="Лікар-педіатр",Законод!$F$18,IF(B474="Лікар загальної практики - сімейний лікар",Законод!$F$22,IF(B474="Лікар-терапевт",Законод!$F$26,"х")))</f>
        <v>х</v>
      </c>
      <c r="G481" s="750" t="s">
        <v>157</v>
      </c>
      <c r="H481" s="751"/>
      <c r="I481" s="751"/>
      <c r="J481" s="751"/>
      <c r="K481" s="752"/>
      <c r="L481" s="171">
        <f>IF(B474="Лікар загальної практики - сімейний лікар",IF(L478&lt;Законод!$C$23,0,(IF(AND(L478&gt;=Законод!$F$23,L478&lt;=Законод!$F$24),L478-Законод!$E$24,IF('01_Доходи'!L478&gt;=Законод!$G$23,Законод!$F$25,0)))),IF(B474="Лікар-педіатр",IF(L478&lt;Законод!$C$19,0,(IF(AND(L478&gt;=Законод!$F$19,L478&lt;=Законод!$F$20),L478-Законод!$E$20,IF('01_Доходи'!L478&gt;=Законод!$G$19,Законод!$F$21,0)))),IF(B474="Лікар-терапевт",IF(L478&lt;Законод!$C$27,0,(IF(AND(L478&gt;=Законод!$F$27,L478&lt;=Законод!$F$28),L478-Законод!$E$28,IF('01_Доходи'!L478&gt;=Законод!$G$27,Законод!$F$29,0)))),0)))</f>
        <v>0</v>
      </c>
      <c r="M481" s="770"/>
      <c r="N481" s="750" t="s">
        <v>157</v>
      </c>
      <c r="O481" s="751"/>
      <c r="P481" s="751"/>
      <c r="Q481" s="751"/>
      <c r="R481" s="752"/>
      <c r="S481" s="171">
        <f>IF(B474="Лікар загальної практики - сімейний лікар",IF(S478&lt;Законод!$C$23,0,(IF(AND(S478&gt;=Законод!$F$23,S478&lt;=Законод!$F$24),S478-Законод!$E$24,IF('01_Доходи'!S478&gt;=Законод!$G$23,Законод!$F$25,0)))),IF(B474="Лікар-педіатр",IF(S478&lt;Законод!$C$19,0,(IF(AND(S478&gt;=Законод!$F$19,S478&lt;=Законод!$F$20),S478-Законод!$E$20,IF('01_Доходи'!S478&gt;=Законод!$G$19,Законод!$F$21,0)))),IF(B474="Лікар-терапевт",IF(S478&lt;Законод!$C$27,0,(IF(AND(S478&gt;=Законод!$F$27,S478&lt;=Законод!$F$28),S478-Законод!$E$28,IF('01_Доходи'!S478&gt;=Законод!$G$27,Законод!$F$29,0)))),0)))</f>
        <v>0</v>
      </c>
      <c r="T481" s="770"/>
      <c r="U481" s="750" t="s">
        <v>157</v>
      </c>
      <c r="V481" s="751"/>
      <c r="W481" s="751"/>
      <c r="X481" s="751"/>
      <c r="Y481" s="752"/>
      <c r="Z481" s="171">
        <f>IF(B474="Лікар загальної практики - сімейний лікар",IF(Z478&lt;Законод!$C$23,0,(IF(AND(Z478&gt;=Законод!$F$23,Z478&lt;=Законод!$F$24),Z478-Законод!$E$24,IF('01_Доходи'!Z478&gt;=Законод!$G$23,Законод!$F$25,0)))),IF(B474="Лікар-педіатр",IF(Z478&lt;Законод!$C$19,0,(IF(AND(Z478&gt;=Законод!$F$19,Z478&lt;=Законод!$F$20),Z478-Законод!$E$20,IF('01_Доходи'!Z478&gt;=Законод!$G$19,Законод!$F$21,0)))),IF(B474="Лікар-терапевт",IF(Z478&lt;Законод!$C$27,0,(IF(AND(Z478&gt;=Законод!$F$27,Z478&lt;=Законод!$F$28),Z478-Законод!$E$28,IF('01_Доходи'!Z478&gt;=Законод!$G$27,Законод!$F$29,0)))),0)))</f>
        <v>0</v>
      </c>
      <c r="AA481" s="770"/>
      <c r="AB481" s="750" t="s">
        <v>157</v>
      </c>
      <c r="AC481" s="751"/>
      <c r="AD481" s="751"/>
      <c r="AE481" s="751"/>
      <c r="AF481" s="752"/>
      <c r="AG481" s="171">
        <f>IF(B474="Лікар загальної практики - сімейний лікар",IF(AG478&lt;Законод!$C$23,0,(IF(AND(AG478&gt;=Законод!$F$23,AG478&lt;=Законод!$F$24),AG478-Законод!$E$24,IF('01_Доходи'!AG478&gt;=Законод!$G$23,Законод!$F$25,0)))),IF(B474="Лікар-педіатр",IF(AG478&lt;Законод!$C$19,0,(IF(AND(AG478&gt;=Законод!$F$19,AG478&lt;=Законод!$F$20),AG478-Законод!$E$20,IF('01_Доходи'!AG478&gt;=Законод!$G$19,Законод!$F$21,0)))),IF(B474="Лікар-терапевт",IF(AG478&lt;Законод!$C$27,0,(IF(AND(AG478&gt;=Законод!$F$27,AG478&lt;=Законод!$F$28),AG478-Законод!$E$28,IF('01_Доходи'!AG478&gt;=Законод!$G$27,Законод!$F$29,0)))),0)))</f>
        <v>0</v>
      </c>
      <c r="AH481" s="773"/>
      <c r="AI481" s="176"/>
      <c r="AJ481" s="764"/>
      <c r="AK481" s="767"/>
      <c r="AL481" s="767"/>
      <c r="AM481" s="799"/>
      <c r="AN481" s="544">
        <f>IF(B474="Лікар загальної практики - сімейний лікар",L481*Законод!$F$30,IF(B474="Лікар-педіатр",L481*Законод!$F$30,IF(B474="Лікар-терапевт",L481*Законод!$F$30,0)))</f>
        <v>0</v>
      </c>
      <c r="AO481" s="544">
        <f>IF(B474="Лікар загальної практики - сімейний лікар",S481*Законод!$F$47,IF(B474="Лікар-педіатр",S481*Законод!$F$47,IF(B474="Лікар-терапевт",S481*Законод!$F$47,0)))</f>
        <v>0</v>
      </c>
      <c r="AP481" s="544">
        <f>IF(B474="Лікар загальної практики - сімейний лікар",Z481*Законод!$F$64,IF(B474="Лікар-педіатр",Z481*Законод!$F$64,IF(B474="Лікар-терапевт",Z481*Законод!$F$64,0)))</f>
        <v>0</v>
      </c>
      <c r="AQ481" s="544">
        <f>IF(B474="Лікар загальної практики - сімейний лікар",AG481*Законод!$F$81,IF(B474="Лікар-педіатр",AG481*Законод!$F$81,IF(B474="Лікар-терапевт",AG481*Законод!$F$81,0)))</f>
        <v>0</v>
      </c>
      <c r="AR481" s="185">
        <f>SUM(AN481:AQ481)</f>
        <v>0</v>
      </c>
    </row>
    <row r="482" spans="1:44" s="166" customFormat="1" ht="24.6" customHeight="1" x14ac:dyDescent="0.3">
      <c r="A482" s="172"/>
      <c r="B482" s="781"/>
      <c r="C482" s="784"/>
      <c r="D482" s="787"/>
      <c r="E482" s="790"/>
      <c r="F482" s="186" t="str">
        <f>IF(B474="Лікар-педіатр",Законод!$G$18,IF(B474="Лікар загальної практики - сімейний лікар",Законод!$G$22,IF(B474="Лікар-терапевт",Законод!$G$26,"х")))</f>
        <v>х</v>
      </c>
      <c r="G482" s="750" t="s">
        <v>157</v>
      </c>
      <c r="H482" s="751"/>
      <c r="I482" s="751"/>
      <c r="J482" s="751"/>
      <c r="K482" s="752"/>
      <c r="L482" s="171">
        <f>IF(B474="Лікар загальної практики - сімейний лікар",IF(L478&lt;Законод!$C$23,0,(IF(AND(L478&gt;=Законод!$G$23,L478&lt;=Законод!$G$24),L478-Законод!$F$24,IF('01_Доходи'!L478&gt;=Законод!$H$23,Законод!$G$25,0)))),IF(B474="Лікар-педіатр",IF(L478&lt;Законод!$C$19,0,(IF(AND(L478&gt;=Законод!$G$19,L478&lt;=Законод!$G$20),L478-Законод!$F$20,IF('01_Доходи'!L478&gt;=Законод!$H$19,Законод!$G$21,0)))),IF(B474="Лікар-терапевт",IF(L478&lt;Законод!$C$27,0,(IF(AND(L478&gt;=Законод!$G$27,L478&lt;=Законод!$G$28),L478-Законод!$F$28,IF('01_Доходи'!L478&gt;=Законод!$H$27,Законод!$G$29,0)))),0)))</f>
        <v>0</v>
      </c>
      <c r="M482" s="770"/>
      <c r="N482" s="750" t="s">
        <v>157</v>
      </c>
      <c r="O482" s="751"/>
      <c r="P482" s="751"/>
      <c r="Q482" s="751"/>
      <c r="R482" s="752"/>
      <c r="S482" s="171">
        <f>IF(B474="Лікар загальної практики - сімейний лікар",IF(S478&lt;Законод!$C$23,0,(IF(AND(S478&gt;=Законод!$G$23,S478&lt;=Законод!$G$24),S478-Законод!$F$24,IF('01_Доходи'!S478&gt;=Законод!$H$23,Законод!$G$25,0)))),IF(B474="Лікар-педіатр",IF(S478&lt;Законод!$C$19,0,(IF(AND(S478&gt;=Законод!$G$19,S478&lt;=Законод!$G$20),S478-Законод!$F$20,IF('01_Доходи'!S478&gt;=Законод!$H$19,Законод!$G$21,0)))),IF(B474="Лікар-терапевт",IF(S478&lt;Законод!$C$27,0,(IF(AND(S478&gt;=Законод!$G$27,S478&lt;=Законод!$G$28),S478-Законод!$F$28,IF('01_Доходи'!S478&gt;=Законод!$H$27,Законод!$G$29,0)))),0)))</f>
        <v>0</v>
      </c>
      <c r="T482" s="770"/>
      <c r="U482" s="750" t="s">
        <v>157</v>
      </c>
      <c r="V482" s="751"/>
      <c r="W482" s="751"/>
      <c r="X482" s="751"/>
      <c r="Y482" s="752"/>
      <c r="Z482" s="171">
        <f>IF(B474="Лікар загальної практики - сімейний лікар",IF(Z478&lt;Законод!$C$23,0,(IF(AND(Z478&gt;=Законод!$G$23,Z478&lt;=Законод!$G$24),Z478-Законод!$F$24,IF('01_Доходи'!Z478&gt;=Законод!$H$23,Законод!$G$25,0)))),IF(B474="Лікар-педіатр",IF(Z478&lt;Законод!$C$19,0,(IF(AND(Z478&gt;=Законод!$G$19,Z478&lt;=Законод!$G$20),Z478-Законод!$F$20,IF('01_Доходи'!Z478&gt;=Законод!$H$19,Законод!$G$21,0)))),IF(B474="Лікар-терапевт",IF(Z478&lt;Законод!$C$27,0,(IF(AND(Z478&gt;=Законод!$G$27,Z478&lt;=Законод!$G$28),Z478-Законод!$F$28,IF('01_Доходи'!Z478&gt;=Законод!$H$27,Законод!$G$29,0)))),0)))</f>
        <v>0</v>
      </c>
      <c r="AA482" s="770"/>
      <c r="AB482" s="750" t="s">
        <v>157</v>
      </c>
      <c r="AC482" s="751"/>
      <c r="AD482" s="751"/>
      <c r="AE482" s="751"/>
      <c r="AF482" s="752"/>
      <c r="AG482" s="171">
        <f>IF(B474="Лікар загальної практики - сімейний лікар",IF(AG478&lt;Законод!$C$23,0,(IF(AND(AG478&gt;=Законод!$G$23,AG478&lt;=Законод!$G$24),AG478-Законод!$F$24,IF('01_Доходи'!AG478&gt;=Законод!$H$23,Законод!$G$25,0)))),IF(B474="Лікар-педіатр",IF(AG478&lt;Законод!$C$19,0,(IF(AND(AG478&gt;=Законод!$G$19,AG478&lt;=Законод!$G$20),AG478-Законод!$F$20,IF('01_Доходи'!AG478&gt;=Законод!$H$19,Законод!$G$21,0)))),IF(B474="Лікар-терапевт",IF(AG478&lt;Законод!$C$27,0,(IF(AND(AG478&gt;=Законод!$G$27,AG478&lt;=Законод!$G$28),AG478-Законод!$F$28,IF('01_Доходи'!AG478&gt;=Законод!$H$27,Законод!$G$29,0)))),0)))</f>
        <v>0</v>
      </c>
      <c r="AH482" s="773"/>
      <c r="AI482" s="176"/>
      <c r="AJ482" s="764"/>
      <c r="AK482" s="767"/>
      <c r="AL482" s="767"/>
      <c r="AM482" s="799"/>
      <c r="AN482" s="544">
        <f>IF(B474="Лікар загальної практики - сімейний лікар",L482*Законод!$G$39,IF(B474="Лікар-педіатр",L482*Законод!$G$30,IF(B474="Лікар-терапевт",L482*Законод!$G$30,0)))</f>
        <v>0</v>
      </c>
      <c r="AO482" s="544">
        <f>IF(B474="Лікар загальної практики - сімейний лікар",S482*Законод!$G$47,IF(B474="Лікар-педіатр",S482*Законод!$G$47,IF(B474="Лікар-терапевт",S482*Законод!$G$47,0)))</f>
        <v>0</v>
      </c>
      <c r="AP482" s="544">
        <f>IF(B474="Лікар загальної практики - сімейний лікар",Z482*Законод!$G$64,IF(B474="Лікар-педіатр",Z482*Законод!$G$64,IF(B474="Лікар-терапевт",Z482*Законод!$G$64,0)))</f>
        <v>0</v>
      </c>
      <c r="AQ482" s="544">
        <f>IF(B474="Лікар загальної практики - сімейний лікар",AG482*Законод!$G$81,IF(B474="Лікар-педіатр",AG482*Законод!$G$81,IF(B474="Лікар-терапевт",AG482*Законод!$G$81,0)))</f>
        <v>0</v>
      </c>
      <c r="AR482" s="185">
        <f t="shared" ref="AR482" si="68">SUM(AN482:AQ482)</f>
        <v>0</v>
      </c>
    </row>
    <row r="483" spans="1:44" s="67" customFormat="1" ht="28.15" customHeight="1" x14ac:dyDescent="0.25">
      <c r="A483" s="172"/>
      <c r="B483" s="781"/>
      <c r="C483" s="784"/>
      <c r="D483" s="787"/>
      <c r="E483" s="790"/>
      <c r="F483" s="186" t="str">
        <f>IF(B474="Лікар-педіатр",Законод!$H$18,IF(B474="Лікар загальної практики - сімейний лікар",Законод!$H$22,IF(B474="Лікар-терапевт",Законод!$H$26,"х")))</f>
        <v>х</v>
      </c>
      <c r="G483" s="750" t="s">
        <v>157</v>
      </c>
      <c r="H483" s="751"/>
      <c r="I483" s="751"/>
      <c r="J483" s="751"/>
      <c r="K483" s="752"/>
      <c r="L483" s="171">
        <f>IF(B474="Лікар загальної практики - сімейний лікар",IF(L478&lt;Законод!$C$23,0,(IF(AND(L478&gt;=Законод!$H$23,L478&lt;=Законод!$H$24),L478-Законод!$G$24,IF('01_Доходи'!L478&gt;=Законод!$I$23,Законод!$H$25,0)))),IF(B474="Лікар-педіатр",IF(L478&lt;Законод!$C$19,0,(IF(AND(L478&gt;=Законод!$H$19,L478&lt;=Законод!$H$20),L478-Законод!$G$20,IF('01_Доходи'!L478&gt;=Законод!$I$19,Законод!$H$21,0)))),IF(B474="Лікар-терапевт",IF(L478&lt;Законод!$C$27,0,(IF(AND(L478&gt;=Законод!$H$27,L478&lt;=Законод!$H$28),L478-Законод!$G$28,IF(L478&gt;=Законод!$I$27,Законод!$H$29,0)))),0)))</f>
        <v>0</v>
      </c>
      <c r="M483" s="770"/>
      <c r="N483" s="750" t="s">
        <v>157</v>
      </c>
      <c r="O483" s="751"/>
      <c r="P483" s="751"/>
      <c r="Q483" s="751"/>
      <c r="R483" s="752"/>
      <c r="S483" s="171">
        <f>IF(B474="Лікар загальної практики - сімейний лікар",IF(S478&lt;Законод!$C$23,0,(IF(AND(S478&gt;=Законод!$H$23,S478&lt;=Законод!$H$24),S478-Законод!$G$24,IF('01_Доходи'!S478&gt;=Законод!$I$23,Законод!$H$25,0)))),IF(B474="Лікар-педіатр",IF(S478&lt;Законод!$C$19,0,(IF(AND(S478&gt;=Законод!$H$19,S478&lt;=Законод!$H$20),S478-Законод!$G$20,IF('01_Доходи'!S478&gt;=Законод!$I$19,Законод!$H$21,0)))),IF(B474="Лікар-терапевт",IF(S478&lt;Законод!$C$27,0,(IF(AND(S478&gt;=Законод!$H$27,S478&lt;=Законод!$H$28),S478-Законод!$G$28,IF(S478&gt;=Законод!$I$27,Законод!$H$29,0)))),0)))</f>
        <v>0</v>
      </c>
      <c r="T483" s="770"/>
      <c r="U483" s="750" t="s">
        <v>157</v>
      </c>
      <c r="V483" s="751"/>
      <c r="W483" s="751"/>
      <c r="X483" s="751"/>
      <c r="Y483" s="752"/>
      <c r="Z483" s="171">
        <f>IF(B474="Лікар загальної практики - сімейний лікар",IF(Z478&lt;Законод!$C$23,0,(IF(AND(Z478&gt;=Законод!$H$23,Z478&lt;=Законод!$H$24),Z478-Законод!$G$24,IF('01_Доходи'!Z478&gt;=Законод!$I$23,Законод!$H$25,0)))),IF(B474="Лікар-педіатр",IF(Z478&lt;Законод!$C$19,0,(IF(AND(Z478&gt;=Законод!$H$19,Z478&lt;=Законод!$H$20),Z478-Законод!$G$20,IF('01_Доходи'!Z478&gt;=Законод!$I$19,Законод!$H$21,0)))),IF(B474="Лікар-терапевт",IF(Z478&lt;Законод!$C$27,0,(IF(AND(Z478&gt;=Законод!$H$27,Z478&lt;=Законод!$H$28),Z478-Законод!$G$28,IF(Z478&gt;=Законод!$I$27,Законод!$H$29,0)))),0)))</f>
        <v>0</v>
      </c>
      <c r="AA483" s="770"/>
      <c r="AB483" s="750" t="s">
        <v>157</v>
      </c>
      <c r="AC483" s="751"/>
      <c r="AD483" s="751"/>
      <c r="AE483" s="751"/>
      <c r="AF483" s="752"/>
      <c r="AG483" s="171">
        <f>IF(B474="Лікар загальної практики - сімейний лікар",IF(AG478&lt;Законод!$C$23,0,(IF(AND(AG478&gt;=Законод!$H$23,AG478&lt;=Законод!$H$24),AG478-Законод!$G$24,IF('01_Доходи'!AG478&gt;=Законод!$I$23,Законод!$H$25,0)))),IF(B474="Лікар-педіатр",IF(AG478&lt;Законод!$C$19,0,(IF(AND(AG478&gt;=Законод!$H$19,AG478&lt;=Законод!$H$20),AG478-Законод!$G$20,IF('01_Доходи'!AG478&gt;=Законод!$I$19,Законод!$H$21,0)))),IF(B474="Лікар-терапевт",IF(AG478&lt;Законод!$C$27,0,(IF(AND(AG478&gt;=Законод!$H$27,AG478&lt;=Законод!$H$28),AG478-Законод!$G$28,IF(AG478&gt;=Законод!$I$27,Законод!$H$29,0)))),0)))</f>
        <v>0</v>
      </c>
      <c r="AH483" s="773"/>
      <c r="AI483" s="176"/>
      <c r="AJ483" s="764"/>
      <c r="AK483" s="767"/>
      <c r="AL483" s="767"/>
      <c r="AM483" s="799"/>
      <c r="AN483" s="544">
        <f>IF(B474="Лікар загальної практики - сімейний лікар",L483*Законод!$H$30,IF(B474="Лікар-педіатр",L483*Законод!$H$30,IF(B474="Лікар-терапевт",L483*Законод!$H$30,0)))</f>
        <v>0</v>
      </c>
      <c r="AO483" s="544">
        <f>IF(B474="Лікар загальної практики - сімейний лікар",S483*Законод!$H$47,IF(B474="Лікар-педіатр",S483*Законод!$H$47,IF(B474="Лікар-терапевт",S483*Законод!$H$47,0)))</f>
        <v>0</v>
      </c>
      <c r="AP483" s="544">
        <f>IF(B474="Лікар загальної практики - сімейний лікар",Z483*Законод!$H$64,IF(B474="Лікар-педіатр",Z483*Законод!$H$64,IF(B474="Лікар-терапевт",Z483*Законод!$H$64,0)))</f>
        <v>0</v>
      </c>
      <c r="AQ483" s="544">
        <f>IF(B474="Лікар загальної практики - сімейний лікар",AG483*Законод!$H$81,IF(B474="Лікар-педіатр",AG483*Законод!$H$81,IF(B474="Лікар-терапевт",AG483*Законод!$H$81,0)))</f>
        <v>0</v>
      </c>
      <c r="AR483" s="185">
        <f>SUM(AN483:AQ483)</f>
        <v>0</v>
      </c>
    </row>
    <row r="484" spans="1:44" s="103" customFormat="1" ht="31.15" customHeight="1" x14ac:dyDescent="0.25">
      <c r="A484" s="172"/>
      <c r="B484" s="781"/>
      <c r="C484" s="784"/>
      <c r="D484" s="787"/>
      <c r="E484" s="790"/>
      <c r="F484" s="186" t="str">
        <f>IF(B474="Лікар-педіатр",Законод!$I$18,IF(B474="Лікар загальної практики - сімейний лікар",Законод!$I$22,IF(B474="Лікар-терапевт",Законод!$I$26,"х")))</f>
        <v>х</v>
      </c>
      <c r="G484" s="750" t="s">
        <v>157</v>
      </c>
      <c r="H484" s="751"/>
      <c r="I484" s="751"/>
      <c r="J484" s="751"/>
      <c r="K484" s="752"/>
      <c r="L484" s="171">
        <f>IF(B474="Лікар загальної практики - сімейний лікар",IF(L478&lt;Законод!$C$23,0,(IF(AND(L478&gt;=Законод!$I$23,L478&lt;=Законод!$I$24),L478-Законод!$H$24,IF('01_Доходи'!L478&gt;=Законод!$I$23,Законод!$I$25,0)))),IF(B474="Лікар-педіатр",IF(L478&lt;Законод!$C$19,0,(IF(AND(L478&gt;=Законод!$I$19,L478&lt;=Законод!$I$20),L478-Законод!$H$20,IF('01_Доходи'!L478&gt;=Законод!$I$19,Законод!$H$21,0)))),IF(B474="Лікар-терапевт",IF(L478&lt;Законод!$C$27,0,(IF(AND(L478&gt;=Законод!$I$27,L478&lt;=Законод!$I$28),L478-Законод!$H$28,IF('01_Доходи'!L478&gt;=Законод!$I$27,Законод!$H$29,0)))),0)))</f>
        <v>0</v>
      </c>
      <c r="M484" s="770"/>
      <c r="N484" s="750" t="s">
        <v>157</v>
      </c>
      <c r="O484" s="751"/>
      <c r="P484" s="751"/>
      <c r="Q484" s="751"/>
      <c r="R484" s="752"/>
      <c r="S484" s="171">
        <f>IF(B474="Лікар загальної практики - сімейний лікар",IF(S478&lt;Законод!$C$23,0,(IF(AND(S478&gt;=Законод!$I$23,S478&lt;=Законод!$I$24),S478-Законод!$H$24,IF('01_Доходи'!S478&gt;=Законод!$I$23,Законод!$I$25,0)))),IF(B474="Лікар-педіатр",IF(S478&lt;Законод!$C$19,0,(IF(AND(S478&gt;=Законод!$I$19,S478&lt;=Законод!$I$20),S478-Законод!$H$20,IF('01_Доходи'!S478&gt;=Законод!$I$19,Законод!$H$21,0)))),IF(B474="Лікар-терапевт",IF(S478&lt;Законод!$C$27,0,(IF(AND(S478&gt;=Законод!$I$27,S478&lt;=Законод!$I$28),S478-Законод!$H$28,IF('01_Доходи'!S478&gt;=Законод!$I$27,Законод!$H$29,0)))),0)))</f>
        <v>0</v>
      </c>
      <c r="T484" s="770"/>
      <c r="U484" s="750" t="s">
        <v>157</v>
      </c>
      <c r="V484" s="751"/>
      <c r="W484" s="751"/>
      <c r="X484" s="751"/>
      <c r="Y484" s="752"/>
      <c r="Z484" s="171">
        <f>IF(B474="Лікар загальної практики - сімейний лікар",IF(Z478&lt;Законод!$C$23,0,(IF(AND(Z478&gt;=Законод!$I$23,Z478&lt;=Законод!$I$24),Z478-Законод!$H$24,IF('01_Доходи'!Z478&gt;=Законод!$I$23,Законод!$I$25,0)))),IF(B474="Лікар-педіатр",IF(Z478&lt;Законод!$C$19,0,(IF(AND(Z478&gt;=Законод!$I$19,Z478&lt;=Законод!$I$20),Z478-Законод!$H$20,IF('01_Доходи'!Z478&gt;=Законод!$I$19,Законод!$H$21,0)))),IF(B474="Лікар-терапевт",IF(Z478&lt;Законод!$C$27,0,(IF(AND(Z478&gt;=Законод!$I$27,Z478&lt;=Законод!$I$28),Z478-Законод!$H$28,IF('01_Доходи'!Z478&gt;=Законод!$I$27,Законод!$H$29,0)))),0)))</f>
        <v>0</v>
      </c>
      <c r="AA484" s="770"/>
      <c r="AB484" s="750" t="s">
        <v>157</v>
      </c>
      <c r="AC484" s="751"/>
      <c r="AD484" s="751"/>
      <c r="AE484" s="751"/>
      <c r="AF484" s="752"/>
      <c r="AG484" s="171">
        <f>IF(B474="Лікар загальної практики - сімейний лікар",IF(AG478&lt;Законод!$C$23,0,(IF(AND(AG478&gt;=Законод!$I$23,AG478&lt;=Законод!$I$24),AG478-Законод!$H$24,IF('01_Доходи'!AG478&gt;=Законод!$I$23,Законод!$I$25,0)))),IF(B474="Лікар-педіатр",IF(AG478&lt;Законод!$C$19,0,(IF(AND(AG478&gt;=Законод!$I$19,AG478&lt;=Законод!$I$20),AG478-Законод!$H$20,IF('01_Доходи'!AG478&gt;=Законод!$I$19,Законод!$H$21,0)))),IF(B474="Лікар-терапевт",IF(AG478&lt;Законод!$C$27,0,(IF(AND(AG478&gt;=Законод!$I$27,AG478&lt;=Законод!$I$28),AG478-Законод!$H$28,IF('01_Доходи'!AG478&gt;=Законод!$I$27,Законод!$H$29,0)))),0)))</f>
        <v>0</v>
      </c>
      <c r="AH484" s="773"/>
      <c r="AI484" s="176"/>
      <c r="AJ484" s="764"/>
      <c r="AK484" s="767"/>
      <c r="AL484" s="767"/>
      <c r="AM484" s="799"/>
      <c r="AN484" s="544">
        <f>IF(B474="Лікар загальної практики - сімейний лікар",L484*Законод!$I$30,IF(B474="Лікар-педіатр",L484*Законод!$I$30,IF(B474="Лікар-терапевт",L484*Законод!$I$30,0)))</f>
        <v>0</v>
      </c>
      <c r="AO484" s="544">
        <f>IF(B474="Лікар загальної практики - сімейний лікар",S484*Законод!$I$47,IF(B474="Лікар-педіатр",S484*Законод!$I$47,IF(B474="Лікар-терапевт",S484*Законод!$I$47,0)))</f>
        <v>0</v>
      </c>
      <c r="AP484" s="544">
        <f>IF(B474="Лікар загальної практики - сімейний лікар",Z484*Законод!$I$64,IF(B474="Лікар-педіатр",Z484*Законод!$I$64,IF(B474="Лікар-терапевт",Z484*Законод!$I$64,0)))</f>
        <v>0</v>
      </c>
      <c r="AQ484" s="544">
        <f>IF(B474="Лікар загальної практики - сімейний лікар",AG484*Законод!$I$81,IF(B474="Лікар-педіатр",AG484*Законод!$I$81,IF(B474="Лікар-терапевт",AG484*Законод!$I$81,0)))</f>
        <v>0</v>
      </c>
      <c r="AR484" s="185">
        <f>SUM(AN484:AQ484)</f>
        <v>0</v>
      </c>
    </row>
    <row r="485" spans="1:44" s="67" customFormat="1" ht="31.9" customHeight="1" thickBot="1" x14ac:dyDescent="0.3">
      <c r="A485" s="187"/>
      <c r="B485" s="782"/>
      <c r="C485" s="785"/>
      <c r="D485" s="788"/>
      <c r="E485" s="791"/>
      <c r="F485" s="660" t="str">
        <f>IF(B474="Лікар-педіатр",Законод!$J$18,IF(B474="Лікар загальної практики - сімейний лікар",Законод!$J$22,IF(B474="Лікар-терапевт",Законод!$J$22,"х")))</f>
        <v>х</v>
      </c>
      <c r="G485" s="747" t="s">
        <v>157</v>
      </c>
      <c r="H485" s="748"/>
      <c r="I485" s="748"/>
      <c r="J485" s="748"/>
      <c r="K485" s="749"/>
      <c r="L485" s="171">
        <f>IF(B474="Лікар загальної практики - сімейний лікар",IF(L478&gt;=Законод!$J$23,'01_Доходи'!L478-('01_Доходи'!L479+'01_Доходи'!L480+'01_Доходи'!L481+'01_Доходи'!L482+'01_Доходи'!L483+'01_Доходи'!L484),0),IF(B474="Лікар-педіатр",IF(L478&gt;=Законод!$J$19,'01_Доходи'!L478-('01_Доходи'!L479+'01_Доходи'!L480+'01_Доходи'!L481+'01_Доходи'!L482+'01_Доходи'!L483+'01_Доходи'!L484),0),IF(B474="Лікар-терапевт",IF('01_Доходи'!L478&gt;=Законод!$J$27,L478-Законод!$I$28,0),0)))</f>
        <v>0</v>
      </c>
      <c r="M485" s="771"/>
      <c r="N485" s="747" t="s">
        <v>157</v>
      </c>
      <c r="O485" s="748"/>
      <c r="P485" s="748"/>
      <c r="Q485" s="748"/>
      <c r="R485" s="749"/>
      <c r="S485" s="171">
        <f>IF(B474="Лікар загальної практики - сімейний лікар",IF(S478&gt;=Законод!$J$23,'01_Доходи'!S478-('01_Доходи'!S479+'01_Доходи'!S480+'01_Доходи'!S481+'01_Доходи'!S482+'01_Доходи'!S483+'01_Доходи'!S484),0),IF(B474="Лікар-педіатр",IF(S478&gt;=Законод!$J$19,'01_Доходи'!S478-('01_Доходи'!S479+'01_Доходи'!S480+'01_Доходи'!S481+'01_Доходи'!S482+'01_Доходи'!S483+'01_Доходи'!S484),0),IF(B474="Лікар-терапевт",IF('01_Доходи'!S478&gt;=Законод!$J$27,S478-Законод!$I$28,0),0)))</f>
        <v>0</v>
      </c>
      <c r="T485" s="771"/>
      <c r="U485" s="747" t="s">
        <v>157</v>
      </c>
      <c r="V485" s="748"/>
      <c r="W485" s="748"/>
      <c r="X485" s="748"/>
      <c r="Y485" s="749"/>
      <c r="Z485" s="171">
        <f>IF(B474="Лікар загальної практики - сімейний лікар",IF(Z478&gt;=Законод!$J$23,'01_Доходи'!Z478-('01_Доходи'!Z479+'01_Доходи'!Z480+'01_Доходи'!Z481+'01_Доходи'!Z482+'01_Доходи'!Z483+'01_Доходи'!Z484),0),IF(B474="Лікар-педіатр",IF(Z478&gt;=Законод!$J$19,'01_Доходи'!Z478-('01_Доходи'!Z479+'01_Доходи'!Z480+'01_Доходи'!Z481+'01_Доходи'!Z482+'01_Доходи'!Z483+'01_Доходи'!Z484),0),IF(B474="Лікар-терапевт",IF('01_Доходи'!Z478&gt;=Законод!$J$27,Z478-Законод!$I$28,0),0)))</f>
        <v>0</v>
      </c>
      <c r="AA485" s="771"/>
      <c r="AB485" s="747" t="s">
        <v>157</v>
      </c>
      <c r="AC485" s="748"/>
      <c r="AD485" s="748"/>
      <c r="AE485" s="748"/>
      <c r="AF485" s="749"/>
      <c r="AG485" s="171">
        <f>IF(B474="Лікар загальної практики - сімейний лікар",IF(AG478&gt;=Законод!$J$23,'01_Доходи'!AG478-('01_Доходи'!AG479+'01_Доходи'!AG480+'01_Доходи'!AG481+'01_Доходи'!AG482+'01_Доходи'!AG483+'01_Доходи'!AG484),0),IF(B474="Лікар-педіатр",IF(AG478&gt;=Законод!$J$19,'01_Доходи'!AG478-('01_Доходи'!AG479+'01_Доходи'!AG480+'01_Доходи'!AG481+'01_Доходи'!AG482+'01_Доходи'!AG483+'01_Доходи'!AG484),0),IF(B474="Лікар-терапевт",IF('01_Доходи'!AG478&gt;=Законод!$J$27,AG478-Законод!$I$28,0),0)))</f>
        <v>0</v>
      </c>
      <c r="AH485" s="774"/>
      <c r="AI485" s="188"/>
      <c r="AJ485" s="765"/>
      <c r="AK485" s="768"/>
      <c r="AL485" s="768"/>
      <c r="AM485" s="800"/>
      <c r="AN485" s="661">
        <f>IF(B474="Лікар загальної практики - сімейний лікар",L485*Законод!$J$30,IF(B474="Лікар-педіатр",L485*Законод!$J$30,IF(B474="Лікар-терапевт",L485*Законод!$J$30,0)))</f>
        <v>0</v>
      </c>
      <c r="AO485" s="661">
        <f>IF(B474="Лікар загальної практики - сімейний лікар",S485*Законод!$J$47,IF(B474="Лікар-педіатр",S485*Законод!$J$47,IF(B474="Лікар-терапевт",S485*Законод!$J$47,0)))</f>
        <v>0</v>
      </c>
      <c r="AP485" s="661">
        <f>IF(B474="Лікар загальної практики - сімейний лікар",S485*Законод!$J$64,IF(B474="Лікар-педіатр",S485*Законод!$J$64,IF(B474="Лікар-терапевт",S485*Законод!$J$64,0)))</f>
        <v>0</v>
      </c>
      <c r="AQ485" s="661">
        <f>IF(B474="Лікар загальної практики - сімейний лікар",AG485*Законод!$J$81,IF(B474="Лікар-педіатр",AG485*Законод!$J$81,IF(B474="Лікар-терапевт",AG485*Законод!$J$81,0)))</f>
        <v>0</v>
      </c>
      <c r="AR485" s="662">
        <f t="shared" ref="AR485" si="69">SUM(AN485:AQ485)</f>
        <v>0</v>
      </c>
    </row>
    <row r="486" spans="1:44" s="67" customFormat="1" ht="45" customHeight="1" thickBot="1" x14ac:dyDescent="0.3">
      <c r="A486" s="206"/>
      <c r="B486" s="207"/>
      <c r="C486" s="207"/>
      <c r="D486" s="207"/>
      <c r="E486" s="207"/>
      <c r="F486" s="208"/>
      <c r="G486" s="209"/>
      <c r="H486" s="209"/>
      <c r="I486" s="210"/>
      <c r="J486" s="210"/>
      <c r="K486" s="210"/>
      <c r="L486" s="211"/>
      <c r="M486" s="210"/>
      <c r="N486" s="210"/>
      <c r="O486" s="210"/>
      <c r="P486" s="210"/>
      <c r="Q486" s="210"/>
      <c r="R486" s="210"/>
      <c r="S486" s="211"/>
      <c r="T486" s="210"/>
      <c r="U486" s="210"/>
      <c r="V486" s="210"/>
      <c r="W486" s="210"/>
      <c r="X486" s="210"/>
      <c r="Y486" s="210"/>
      <c r="Z486" s="211"/>
      <c r="AA486" s="210"/>
      <c r="AB486" s="210"/>
      <c r="AC486" s="210"/>
      <c r="AD486" s="210"/>
      <c r="AE486" s="210"/>
      <c r="AF486" s="210"/>
      <c r="AG486" s="211"/>
      <c r="AH486" s="210"/>
      <c r="AI486" s="210"/>
      <c r="AJ486" s="210"/>
      <c r="AK486" s="210"/>
      <c r="AL486" s="210"/>
      <c r="AM486" s="212"/>
      <c r="AN486" s="210"/>
      <c r="AO486" s="210"/>
      <c r="AP486" s="210"/>
      <c r="AQ486" s="210"/>
      <c r="AR486" s="213"/>
    </row>
    <row r="487" spans="1:44" s="67" customFormat="1" ht="18" customHeight="1" x14ac:dyDescent="0.25">
      <c r="A487" s="169">
        <f>A474+1</f>
        <v>36</v>
      </c>
      <c r="B487" s="780"/>
      <c r="C487" s="783"/>
      <c r="D487" s="786"/>
      <c r="E487" s="789"/>
      <c r="F487" s="170" t="s">
        <v>431</v>
      </c>
      <c r="G487" s="171">
        <f>IFERROR(IF(B487="Лікар-педіатр",G489/L489*L487,IF(B487="Лікар-терапевт","х",IF(B487="Лікар загальної практики - сімейний лікар",G489/L489*L487,0))),0)</f>
        <v>0</v>
      </c>
      <c r="H487" s="171">
        <f>IFERROR(IF(B487="Лікар-педіатр",H489/L489*L487,IF(B487="Лікар-терапевт","х",IF(B487="Лікар загальної практики - сімейний лікар",H489/L489*L487,0))),0)</f>
        <v>0</v>
      </c>
      <c r="I487" s="171">
        <f>IFERROR(IF(B487="Лікар-педіатр","x",IF(B487="Лікар-терапевт",I489/L489*L487,IF(B487="Лікар загальної практики - сімейний лікар",I489/L489*L487,0))),0)</f>
        <v>0</v>
      </c>
      <c r="J487" s="171">
        <f>IFERROR(IF(B487="Лікар-педіатр","x",IF(B487="Лікар-терапевт",J489/L489*L487,IF(B487="Лікар загальної практики - сімейний лікар",J489/L489*L487,0))),0)</f>
        <v>0</v>
      </c>
      <c r="K487" s="171">
        <f>IFERROR(IF(B487="Лікар-педіатр","x",IF(B487="Лікар-терапевт",K490*L487,IF(B487="Лікар загальної практики - сімейний лікар",K490*L487,0))),0)</f>
        <v>0</v>
      </c>
      <c r="L487" s="472"/>
      <c r="M487" s="769"/>
      <c r="N487" s="171">
        <f>IFERROR(IF(B487="Лікар-педіатр",N489/S489*S487,IF(B487="Лікар-терапевт","х",IF(B487="Лікар загальної практики - сімейний лікар",N489/S489*S487,0))),0)</f>
        <v>0</v>
      </c>
      <c r="O487" s="171">
        <f>IFERROR(IF(B487="Лікар-педіатр",O489/S489*S487,IF(B487="Лікар-терапевт","х",IF(B487="Лікар загальної практики - сімейний лікар",O489/S489*S487,0))),0)</f>
        <v>0</v>
      </c>
      <c r="P487" s="171">
        <f>IFERROR(IF(B487="Лікар-педіатр","x",IF(B487="Лікар-терапевт",P489/S489*S487,IF(B487="Лікар загальної практики - сімейний лікар",P489/S489*S487,0))),0)</f>
        <v>0</v>
      </c>
      <c r="Q487" s="171">
        <f>IFERROR(IF(B487="Лікар-педіатр","x",IF(B487="Лікар-терапевт",Q489/S489*S487,IF(B487="Лікар загальної практики - сімейний лікар",Q489/S489*S487,0))),0)</f>
        <v>0</v>
      </c>
      <c r="R487" s="171">
        <f>IFERROR(IF(B487="Лікар-педіатр","x",IF(B487="Лікар-терапевт",R490*S487,IF(B487="Лікар загальної практики - сімейний лікар",R490*S487,0))),0)</f>
        <v>0</v>
      </c>
      <c r="S487" s="472"/>
      <c r="T487" s="769"/>
      <c r="U487" s="171">
        <f>IFERROR(IF(B487="Лікар-педіатр",U489/Z489*Z487,IF(B487="Лікар-терапевт","х",IF(B487="Лікар загальної практики - сімейний лікар",U489/Z489*Z487,0))),0)</f>
        <v>0</v>
      </c>
      <c r="V487" s="171">
        <f>IFERROR(IF(B487="Лікар-педіатр",V489/Z489*Z487,IF(B487="Лікар-терапевт","х",IF(B487="Лікар загальної практики - сімейний лікар",V489/Z489*Z487,0))),0)</f>
        <v>0</v>
      </c>
      <c r="W487" s="171">
        <f>IFERROR(IF(B487="Лікар-педіатр","x",IF(B487="Лікар-терапевт",W489/Z489*Z487,IF(B487="Лікар загальної практики - сімейний лікар",W489/Z489*Z487,0))),0)</f>
        <v>0</v>
      </c>
      <c r="X487" s="171">
        <f>IFERROR(IF(B487="Лікар-педіатр","x",IF(B487="Лікар-терапевт",X489/Z489*Z487,IF(B487="Лікар загальної практики - сімейний лікар",X489/Z489*Z487,0))),0)</f>
        <v>0</v>
      </c>
      <c r="Y487" s="171">
        <f>IFERROR(IF(B487="Лікар-педіатр","x",IF(B487="Лікар-терапевт",Y490*Z487,IF(B487="Лікар загальної практики - сімейний лікар",Y490*Z487,0))),0)</f>
        <v>0</v>
      </c>
      <c r="Z487" s="472"/>
      <c r="AA487" s="769"/>
      <c r="AB487" s="171">
        <f>IFERROR(IF(B487="Лікар-педіатр",AB489/AG489*AG487,IF(B487="Лікар-терапевт","х",IF(B487="Лікар загальної практики - сімейний лікар",AB489/AG489*AG487,0))),0)</f>
        <v>0</v>
      </c>
      <c r="AC487" s="171">
        <f>IFERROR(IF(B487="Лікар-педіатр",AC489/AG489*AG487,IF(B487="Лікар-терапевт","х",IF(B487="Лікар загальної практики - сімейний лікар",AC489/AG489*AG487,0))),0)</f>
        <v>0</v>
      </c>
      <c r="AD487" s="171">
        <f>IFERROR(IF(B487="Лікар-педіатр","x",IF(B487="Лікар-терапевт",AD489/AG489*AG487,IF(B487="Лікар загальної практики - сімейний лікар",AD489/AG489*AG487,0))),0)</f>
        <v>0</v>
      </c>
      <c r="AE487" s="171">
        <f>IFERROR(IF(B487="Лікар-педіатр","x",IF(B487="Лікар-терапевт",AE489/AG489*AG487,IF(B487="Лікар загальної практики - сімейний лікар",AE489/AG489*AG487,0))),0)</f>
        <v>0</v>
      </c>
      <c r="AF487" s="171">
        <f>IFERROR(IF(B487="Лікар-педіатр","x",IF(B487="Лікар-терапевт",AF490*AG487,IF(B487="Лікар загальної практики - сімейний лікар",AF490*AG487,0))),0)</f>
        <v>0</v>
      </c>
      <c r="AG487" s="472"/>
      <c r="AH487" s="772"/>
      <c r="AI487" s="461">
        <f>A487</f>
        <v>36</v>
      </c>
      <c r="AJ487" s="763">
        <f>B487</f>
        <v>0</v>
      </c>
      <c r="AK487" s="766">
        <f>C487</f>
        <v>0</v>
      </c>
      <c r="AL487" s="766">
        <f>D487</f>
        <v>0</v>
      </c>
      <c r="AM487" s="753" t="s">
        <v>566</v>
      </c>
      <c r="AN487" s="792">
        <f>SUM(AN492:AN498)</f>
        <v>0</v>
      </c>
      <c r="AO487" s="792">
        <f>SUM(AO492:AO498)</f>
        <v>0</v>
      </c>
      <c r="AP487" s="792">
        <f>SUM(AP492:AP498)</f>
        <v>0</v>
      </c>
      <c r="AQ487" s="792">
        <f>SUM(AQ492:AQ498)</f>
        <v>0</v>
      </c>
      <c r="AR487" s="795">
        <f>SUM(AN487:AQ491)</f>
        <v>0</v>
      </c>
    </row>
    <row r="488" spans="1:44" s="67" customFormat="1" ht="31.9" customHeight="1" x14ac:dyDescent="0.25">
      <c r="A488" s="172"/>
      <c r="B488" s="781"/>
      <c r="C488" s="784"/>
      <c r="D488" s="787"/>
      <c r="E488" s="790"/>
      <c r="F488" s="170" t="s">
        <v>432</v>
      </c>
      <c r="G488" s="171">
        <f>IFERROR(IF(B487="Лікар-педіатр",G490*L488,IF(B487="Лікар-терапевт","х",IF(B487="Лікар загальної практики - сімейний лікар",G490*L488,0))),0)</f>
        <v>0</v>
      </c>
      <c r="H488" s="171">
        <f>IFERROR(IF(B487="Лікар-педіатр",H490*L488,IF(B487="Лікар-терапевт","х",IF(B487="Лікар загальної практики - сімейний лікар",H490*L488,0))),0)</f>
        <v>0</v>
      </c>
      <c r="I488" s="171">
        <f>IFERROR(IF(B487="Лікар-педіатр","x",IF(B487="Лікар-терапевт",I490*L488,IF(B487="Лікар загальної практики - сімейний лікар",I490*L488,0))),0)</f>
        <v>0</v>
      </c>
      <c r="J488" s="171">
        <f>IFERROR(IF(B487="Лікар-педіатр","x",IF(B487="Лікар-терапевт",J490*L488,IF(B487="Лікар загальної практики - сімейний лікар",J490*L488,0))),0)</f>
        <v>0</v>
      </c>
      <c r="K488" s="171">
        <f>IFERROR(IF(B487="Лікар-педіатр","x",IF(B487="Лікар-терапевт",K490*L488,IF(B487="Лікар загальної практики - сімейний лікар",K490*L488,0))),0)</f>
        <v>0</v>
      </c>
      <c r="L488" s="472"/>
      <c r="M488" s="770"/>
      <c r="N488" s="171">
        <f>IFERROR(IF(B487="Лікар-педіатр",N490*S488,IF(B487="Лікар-терапевт","х",IF(B487="Лікар загальної практики - сімейний лікар",N490*S488,0))),0)</f>
        <v>0</v>
      </c>
      <c r="O488" s="171">
        <f>IFERROR(IF(B487="Лікар-педіатр",O490*S488,IF(B487="Лікар-терапевт","х",IF(B487="Лікар загальної практики - сімейний лікар",O490*S488,0))),0)</f>
        <v>0</v>
      </c>
      <c r="P488" s="171">
        <f>IFERROR(IF(B487="Лікар-педіатр","x",IF(B487="Лікар-терапевт",P490*S488,IF(B487="Лікар загальної практики - сімейний лікар",P490*S488,0))),0)</f>
        <v>0</v>
      </c>
      <c r="Q488" s="171">
        <f>IFERROR(IF(B487="Лікар-педіатр","x",IF(B487="Лікар-терапевт",Q490*S488,IF(B487="Лікар загальної практики - сімейний лікар",Q490*S488,0))),0)</f>
        <v>0</v>
      </c>
      <c r="R488" s="171">
        <f>IFERROR(IF(B487="Лікар-педіатр","x",IF(B487="Лікар-терапевт",R490*S488,IF(B487="Лікар загальної практики - сімейний лікар",R490*S488,0))),0)</f>
        <v>0</v>
      </c>
      <c r="S488" s="472"/>
      <c r="T488" s="770"/>
      <c r="U488" s="171">
        <f>IFERROR(IF(B487="Лікар-педіатр",U490*Z488,IF(B487="Лікар-терапевт","х",IF(B487="Лікар загальної практики - сімейний лікар",U490*Z488,0))),0)</f>
        <v>0</v>
      </c>
      <c r="V488" s="171">
        <f>IFERROR(IF(B487="Лікар-педіатр",V490*Z488,IF(B487="Лікар-терапевт","х",IF(B487="Лікар загальної практики - сімейний лікар",V490*Z488,0))),0)</f>
        <v>0</v>
      </c>
      <c r="W488" s="171">
        <f>IFERROR(IF(B487="Лікар-педіатр","x",IF(B487="Лікар-терапевт",W490*Z488,IF(B487="Лікар загальної практики - сімейний лікар",W490*Z488,0))),0)</f>
        <v>0</v>
      </c>
      <c r="X488" s="171">
        <f>IFERROR(IF(B487="Лікар-педіатр","x",IF(B487="Лікар-терапевт",X490*Z488,IF(B487="Лікар загальної практики - сімейний лікар",X490*Z488,0))),0)</f>
        <v>0</v>
      </c>
      <c r="Y488" s="171">
        <f>IFERROR(IF(B487="Лікар-педіатр","x",IF(B487="Лікар-терапевт",Y490*Z488,IF(B487="Лікар загальної практики - сімейний лікар",Y490*Z488,0))),0)</f>
        <v>0</v>
      </c>
      <c r="Z488" s="472"/>
      <c r="AA488" s="770"/>
      <c r="AB488" s="171">
        <f>IFERROR(IF(B487="Лікар-педіатр",AB490*AG488,IF(B487="Лікар-терапевт","х",IF(B487="Лікар загальної практики - сімейний лікар",AB490*AG488,0))),0)</f>
        <v>0</v>
      </c>
      <c r="AC488" s="171">
        <f>IFERROR(IF(B487="Лікар-педіатр",AC490*AG488,IF(B487="Лікар-терапевт","х",IF(B487="Лікар загальної практики - сімейний лікар",AC490*AG488,0))),0)</f>
        <v>0</v>
      </c>
      <c r="AD488" s="171">
        <f>IFERROR(IF(B487="Лікар-педіатр","x",IF(B487="Лікар-терапевт",AD490*AG488,IF(B487="Лікар загальної практики - сімейний лікар",AD490*AG488,0))),0)</f>
        <v>0</v>
      </c>
      <c r="AE488" s="171">
        <f>IFERROR(IF(B487="Лікар-педіатр","x",IF(B487="Лікар-терапевт",AE490*AG488,IF(B487="Лікар загальної практики - сімейний лікар",AE490*AG488,0))),0)</f>
        <v>0</v>
      </c>
      <c r="AF488" s="171">
        <f>IFERROR(IF(B487="Лікар-педіатр","x",IF(B487="Лікар-терапевт",AF490*AG488,IF(B487="Лікар загальної практики - сімейний лікар",AF490*AG488,0))),0)</f>
        <v>0</v>
      </c>
      <c r="AG488" s="472"/>
      <c r="AH488" s="773"/>
      <c r="AI488" s="173"/>
      <c r="AJ488" s="764"/>
      <c r="AK488" s="767"/>
      <c r="AL488" s="767"/>
      <c r="AM488" s="754"/>
      <c r="AN488" s="793"/>
      <c r="AO488" s="793"/>
      <c r="AP488" s="793"/>
      <c r="AQ488" s="793"/>
      <c r="AR488" s="796"/>
    </row>
    <row r="489" spans="1:44" s="67" customFormat="1" ht="31.9" customHeight="1" x14ac:dyDescent="0.25">
      <c r="A489" s="205"/>
      <c r="B489" s="781"/>
      <c r="C489" s="784"/>
      <c r="D489" s="787"/>
      <c r="E489" s="790"/>
      <c r="F489" s="170" t="s">
        <v>433</v>
      </c>
      <c r="G489" s="174">
        <f>IF(B487="Лікар загальної практики - сімейний лікар"," ",IF(B487="Лікар-педіатр"," ",IF(B487="Лікар-терапевт","х",0)))</f>
        <v>0</v>
      </c>
      <c r="H489" s="174">
        <f>IF(B487="Лікар загальної практики - сімейний лікар"," ",IF(B487="Лікар-педіатр"," ",IF(B487="Лікар-терапевт","х",0)))</f>
        <v>0</v>
      </c>
      <c r="I489" s="174">
        <f>IF(B487="Лікар загальної практики - сімейний лікар"," ",IF(B487="Лікар-педіатр","х",IF(B487="Лікар-терапевт"," ",0)))</f>
        <v>0</v>
      </c>
      <c r="J489" s="174">
        <f>IF(B487="Лікар загальної практики - сімейний лікар"," ",IF(B487="Лікар-педіатр","х",IF(B487="Лікар-терапевт"," ",0)))</f>
        <v>0</v>
      </c>
      <c r="K489" s="174">
        <f>IF(B487="Лікар загальної практики - сімейний лікар"," ",IF(B487="Лікар-педіатр","х",IF(B487="Лікар-терапевт"," ",0)))</f>
        <v>0</v>
      </c>
      <c r="L489" s="175">
        <f>SUM(G489:K489)</f>
        <v>0</v>
      </c>
      <c r="M489" s="770"/>
      <c r="N489" s="174">
        <f>IF(B487="Лікар загальної практики - сімейний лікар"," ",IF(B487="Лікар-педіатр"," ",IF(B487="Лікар-терапевт","х",0)))</f>
        <v>0</v>
      </c>
      <c r="O489" s="174">
        <f>IF(B487="Лікар загальної практики - сімейний лікар"," ",IF(B487="Лікар-педіатр"," ",IF(B487="Лікар-терапевт","х",0)))</f>
        <v>0</v>
      </c>
      <c r="P489" s="174">
        <f>IF(B487="Лікар загальної практики - сімейний лікар"," ",IF(B487="Лікар-педіатр","х",IF(B487="Лікар-терапевт"," ",0)))</f>
        <v>0</v>
      </c>
      <c r="Q489" s="174">
        <f>IF(B487="Лікар загальної практики - сімейний лікар"," ",IF(B487="Лікар-педіатр","х",IF(B487="Лікар-терапевт"," ",0)))</f>
        <v>0</v>
      </c>
      <c r="R489" s="174">
        <f>IF(B487="Лікар загальної практики - сімейний лікар"," ",IF(B487="Лікар-педіатр","х",IF(B487="Лікар-терапевт"," ",0)))</f>
        <v>0</v>
      </c>
      <c r="S489" s="175">
        <f>SUM(N489:R489)</f>
        <v>0</v>
      </c>
      <c r="T489" s="770"/>
      <c r="U489" s="174">
        <f>IF(B487="Лікар загальної практики - сімейний лікар"," ",IF(B487="Лікар-педіатр"," ",IF(B487="Лікар-терапевт","х",0)))</f>
        <v>0</v>
      </c>
      <c r="V489" s="174">
        <f>IF(B487="Лікар загальної практики - сімейний лікар"," ",IF(B487="Лікар-педіатр"," ",IF(B487="Лікар-терапевт","х",0)))</f>
        <v>0</v>
      </c>
      <c r="W489" s="174">
        <f>IF(B487="Лікар загальної практики - сімейний лікар"," ",IF(B487="Лікар-педіатр","х",IF(B487="Лікар-терапевт"," ",0)))</f>
        <v>0</v>
      </c>
      <c r="X489" s="174">
        <f>IF(B487="Лікар загальної практики - сімейний лікар"," ",IF(B487="Лікар-педіатр","х",IF(B487="Лікар-терапевт"," ",0)))</f>
        <v>0</v>
      </c>
      <c r="Y489" s="174">
        <f>IF(B487="Лікар загальної практики - сімейний лікар"," ",IF(B487="Лікар-педіатр","х",IF(B487="Лікар-терапевт"," ",0)))</f>
        <v>0</v>
      </c>
      <c r="Z489" s="175">
        <f>SUM(U489:Y489)</f>
        <v>0</v>
      </c>
      <c r="AA489" s="770"/>
      <c r="AB489" s="174">
        <f>IF(B487="Лікар загальної практики - сімейний лікар"," ",IF(B487="Лікар-педіатр"," ",IF(B487="Лікар-терапевт","х",0)))</f>
        <v>0</v>
      </c>
      <c r="AC489" s="174">
        <f>IF(B487="Лікар загальної практики - сімейний лікар"," ",IF(B487="Лікар-педіатр"," ",IF(B487="Лікар-терапевт","х",0)))</f>
        <v>0</v>
      </c>
      <c r="AD489" s="174">
        <f>IF(B487="Лікар загальної практики - сімейний лікар"," ",IF(B487="Лікар-педіатр","х",IF(B487="Лікар-терапевт"," ",0)))</f>
        <v>0</v>
      </c>
      <c r="AE489" s="174">
        <f>IF(B487="Лікар загальної практики - сімейний лікар"," ",IF(B487="Лікар-педіатр","х",IF(B487="Лікар-терапевт"," ",0)))</f>
        <v>0</v>
      </c>
      <c r="AF489" s="174">
        <f>IF(B487="Лікар загальної практики - сімейний лікар"," ",IF(B487="Лікар-педіатр","х",IF(B487="Лікар-терапевт"," ",0)))</f>
        <v>0</v>
      </c>
      <c r="AG489" s="175">
        <f>SUM(AB489:AF489)</f>
        <v>0</v>
      </c>
      <c r="AH489" s="773"/>
      <c r="AI489" s="176"/>
      <c r="AJ489" s="764"/>
      <c r="AK489" s="767"/>
      <c r="AL489" s="767"/>
      <c r="AM489" s="754"/>
      <c r="AN489" s="793"/>
      <c r="AO489" s="793"/>
      <c r="AP489" s="793"/>
      <c r="AQ489" s="793"/>
      <c r="AR489" s="796"/>
    </row>
    <row r="490" spans="1:44" s="210" customFormat="1" ht="23.45" customHeight="1" thickBot="1" x14ac:dyDescent="0.3">
      <c r="A490" s="172"/>
      <c r="B490" s="781"/>
      <c r="C490" s="784"/>
      <c r="D490" s="787"/>
      <c r="E490" s="790"/>
      <c r="F490" s="177" t="s">
        <v>160</v>
      </c>
      <c r="G490" s="178">
        <f>IFERROR(IF(B487="Лікар-педіатр",G489/L489,IF(B487="Лікар-терапевт","х",IF(B487="Лікар загальної практики - сімейний лікар",G489/L489,0))),0)</f>
        <v>0</v>
      </c>
      <c r="H490" s="178">
        <f>IFERROR(IF(B487="Лікар-педіатр",H489/L489,IF(B487="Лікар-терапевт","х",IF(B487="Лікар загальної практики - сімейний лікар",H489/L489,0))),0)</f>
        <v>0</v>
      </c>
      <c r="I490" s="178">
        <f>IFERROR(IF(B487="Лікар-педіатр","x",IF(B487="Лікар-терапевт",I489/L489,IF(B487="Лікар загальної практики - сімейний лікар",I489/L489,0))),0)</f>
        <v>0</v>
      </c>
      <c r="J490" s="178">
        <f>IFERROR(IF(B487="Лікар-педіатр","x",IF(B487="Лікар-терапевт",J489/L489,IF(B487="Лікар загальної практики - сімейний лікар",J489/L489,0))),0)</f>
        <v>0</v>
      </c>
      <c r="K490" s="178">
        <f>IFERROR(IF(B487="Лікар-педіатр","x",IF(B487="Лікар-терапевт",K489/L489,IF(B487="Лікар загальної практики - сімейний лікар",K489/L489,0))),0)</f>
        <v>0</v>
      </c>
      <c r="L490" s="178">
        <f>SUM(G490:K490)</f>
        <v>0</v>
      </c>
      <c r="M490" s="770"/>
      <c r="N490" s="178">
        <f>IFERROR(IF(B487="Лікар-педіатр",N489/S489,IF(B487="Лікар-терапевт","х",IF(B487="Лікар загальної практики - сімейний лікар",N489/S489,0))),0)</f>
        <v>0</v>
      </c>
      <c r="O490" s="178">
        <f>IFERROR(IF(B487="Лікар-педіатр",O489/S489,IF(B487="Лікар-терапевт","х",IF(B487="Лікар загальної практики - сімейний лікар",O489/S489,0))),0)</f>
        <v>0</v>
      </c>
      <c r="P490" s="178">
        <f>IFERROR(IF(B487="Лікар-педіатр","x",IF(B487="Лікар-терапевт",P489/S489,IF(B487="Лікар загальної практики - сімейний лікар",P489/S489,0))),0)</f>
        <v>0</v>
      </c>
      <c r="Q490" s="178">
        <f>IFERROR(IF(B487="Лікар-педіатр","x",IF(B487="Лікар-терапевт",Q489/S489,IF(B487="Лікар загальної практики - сімейний лікар",Q489/S489,0))),0)</f>
        <v>0</v>
      </c>
      <c r="R490" s="178">
        <f>IFERROR(IF(B487="Лікар-педіатр","x",IF(B487="Лікар-терапевт",R489/S489,IF(B487="Лікар загальної практики - сімейний лікар",R489/S489,0))),0)</f>
        <v>0</v>
      </c>
      <c r="S490" s="178">
        <f>SUM(N490:R490)</f>
        <v>0</v>
      </c>
      <c r="T490" s="770"/>
      <c r="U490" s="178">
        <f>IFERROR(IF(B487="Лікар-педіатр",U489/Z489,IF(B487="Лікар-терапевт","х",IF(B487="Лікар загальної практики - сімейний лікар",U489/Z489,0))),0)</f>
        <v>0</v>
      </c>
      <c r="V490" s="178">
        <f>IFERROR(IF(B487="Лікар-педіатр",V489/Z489,IF(B487="Лікар-терапевт","х",IF(B487="Лікар загальної практики - сімейний лікар",V489/Z489,0))),0)</f>
        <v>0</v>
      </c>
      <c r="W490" s="178">
        <f>IFERROR(IF(B487="Лікар-педіатр","x",IF(B487="Лікар-терапевт",W489/Z489,IF(B487="Лікар загальної практики - сімейний лікар",W489/Z489,0))),0)</f>
        <v>0</v>
      </c>
      <c r="X490" s="178">
        <f>IFERROR(IF(B487="Лікар-педіатр","x",IF(B487="Лікар-терапевт",X489/Z489,IF(B487="Лікар загальної практики - сімейний лікар",X489/Z489,0))),0)</f>
        <v>0</v>
      </c>
      <c r="Y490" s="178">
        <f>IFERROR(IF(B487="Лікар-педіатр","x",IF(B487="Лікар-терапевт",Y489/Z489,IF(B487="Лікар загальної практики - сімейний лікар",Y489/Z489,0))),0)</f>
        <v>0</v>
      </c>
      <c r="Z490" s="178">
        <f>SUM(U490:Y490)</f>
        <v>0</v>
      </c>
      <c r="AA490" s="770"/>
      <c r="AB490" s="178">
        <f>IFERROR(IF(B487="Лікар-педіатр",AB489/AG489,IF(B487="Лікар-терапевт","х",IF(B487="Лікар загальної практики - сімейний лікар",AB489/AG489,0))),0)</f>
        <v>0</v>
      </c>
      <c r="AC490" s="178">
        <f>IFERROR(IF(B487="Лікар-педіатр",AC489/AG489,IF(B487="Лікар-терапевт","х",IF(B487="Лікар загальної практики - сімейний лікар",AC489/AG489,0))),0)</f>
        <v>0</v>
      </c>
      <c r="AD490" s="178">
        <f>IFERROR(IF(B487="Лікар-педіатр","x",IF(B487="Лікар-терапевт",AD489/AG489,IF(B487="Лікар загальної практики - сімейний лікар",AD489/AG489,0))),0)</f>
        <v>0</v>
      </c>
      <c r="AE490" s="178">
        <f>IFERROR(IF(B487="Лікар-педіатр","x",IF(B487="Лікар-терапевт",AE489/AG489,IF(B487="Лікар загальної практики - сімейний лікар",AE489/AG489,0))),0)</f>
        <v>0</v>
      </c>
      <c r="AF490" s="178">
        <f>IFERROR(IF(B487="Лікар-педіатр","x",IF(B487="Лікар-терапевт",AF489/AG489,IF(B487="Лікар загальної практики - сімейний лікар",AF489/AG489,0))),0)</f>
        <v>0</v>
      </c>
      <c r="AG490" s="178">
        <f>SUM(AB490:AF490)</f>
        <v>0</v>
      </c>
      <c r="AH490" s="773"/>
      <c r="AI490" s="176"/>
      <c r="AJ490" s="764"/>
      <c r="AK490" s="767"/>
      <c r="AL490" s="767"/>
      <c r="AM490" s="754"/>
      <c r="AN490" s="793"/>
      <c r="AO490" s="793"/>
      <c r="AP490" s="793"/>
      <c r="AQ490" s="793"/>
      <c r="AR490" s="796"/>
    </row>
    <row r="491" spans="1:44" s="166" customFormat="1" ht="24.6" customHeight="1" thickBot="1" x14ac:dyDescent="0.35">
      <c r="A491" s="172"/>
      <c r="B491" s="781"/>
      <c r="C491" s="784"/>
      <c r="D491" s="787"/>
      <c r="E491" s="790"/>
      <c r="F491" s="179" t="s">
        <v>434</v>
      </c>
      <c r="G491" s="180">
        <f>IF(B487="Лікар загальної практики - сімейний лікар",AVERAGE(G487:G489),IF(B487="Лікар-педіатр",AVERAGE(G487:G489),IF(B487="Лікар-терапевт","х",0)))</f>
        <v>0</v>
      </c>
      <c r="H491" s="180">
        <f>IF(B487="Лікар загальної практики - сімейний лікар",AVERAGE(H487:H489),IF(B487="Лікар-педіатр",AVERAGE(H487:H489),IF(B487="Лікар-терапевт","х",0)))</f>
        <v>0</v>
      </c>
      <c r="I491" s="180">
        <f>IF(B487="Лікар загальної практики - сімейний лікар",AVERAGE(I487:I489),IF(B487="Лікар-педіатр","x",IF(B487="Лікар-терапевт",AVERAGE(I487:I489),0)))</f>
        <v>0</v>
      </c>
      <c r="J491" s="180">
        <f>IF(B487="Лікар загальної практики - сімейний лікар",AVERAGE(J487:J489),IF(B487="Лікар-педіатр","x",IF(B487="Лікар-терапевт",AVERAGE(J487:J489),0)))</f>
        <v>0</v>
      </c>
      <c r="K491" s="180">
        <f>IF(B487="Лікар загальної практики - сімейний лікар",AVERAGE(K487:K489),IF(B487="Лікар-педіатр","x",IF(B487="Лікар-терапевт",AVERAGE(K487:K489),0)))</f>
        <v>0</v>
      </c>
      <c r="L491" s="181">
        <f>SUM(G491:K491)</f>
        <v>0</v>
      </c>
      <c r="M491" s="770"/>
      <c r="N491" s="543">
        <f>IF(B487="Лікар загальної практики - сімейний лікар",AVERAGE(N487:N489),IF(B487="Лікар-педіатр",AVERAGE(N487:N489),IF(B487="Лікар-терапевт","х",0)))</f>
        <v>0</v>
      </c>
      <c r="O491" s="180">
        <f>IF(B487="Лікар загальної практики - сімейний лікар",AVERAGE(O487:O489),IF(B487="Лікар-педіатр",AVERAGE(O487:O489),IF(B487="Лікар-терапевт","х",0)))</f>
        <v>0</v>
      </c>
      <c r="P491" s="180">
        <f>IF(B487="Лікар загальної практики - сімейний лікар",AVERAGE(P487:P489),IF(B487="Лікар-педіатр","x",IF(B487="Лікар-терапевт",AVERAGE(P487:P489),0)))</f>
        <v>0</v>
      </c>
      <c r="Q491" s="180">
        <f>IF(B487="Лікар загальної практики - сімейний лікар",AVERAGE(Q487:Q489),IF(B487="Лікар-педіатр","x",IF(B487="Лікар-терапевт",AVERAGE(Q487:Q489),0)))</f>
        <v>0</v>
      </c>
      <c r="R491" s="180">
        <f>IF(B487="Лікар загальної практики - сімейний лікар",AVERAGE(R487:R489),IF(B487="Лікар-педіатр","x",IF(B487="Лікар-терапевт",AVERAGE(R487:R489),0)))</f>
        <v>0</v>
      </c>
      <c r="S491" s="181">
        <f>SUM(N491:R491)</f>
        <v>0</v>
      </c>
      <c r="T491" s="770"/>
      <c r="U491" s="543">
        <f>IF(B487="Лікар загальної практики - сімейний лікар",AVERAGE(U487:U489),IF(B487="Лікар-педіатр",AVERAGE(U487:U489),IF(B487="Лікар-терапевт","х",0)))</f>
        <v>0</v>
      </c>
      <c r="V491" s="180">
        <f>IF(B487="Лікар загальної практики - сімейний лікар",AVERAGE(V487:V489),IF(B487="Лікар-педіатр",AVERAGE(V487:V489),IF(B487="Лікар-терапевт","х",0)))</f>
        <v>0</v>
      </c>
      <c r="W491" s="180">
        <f>IF(B487="Лікар загальної практики - сімейний лікар",AVERAGE(W487:W489),IF(B487="Лікар-педіатр","x",IF(B487="Лікар-терапевт",AVERAGE(W487:W489),0)))</f>
        <v>0</v>
      </c>
      <c r="X491" s="180">
        <f>IF(B487="Лікар загальної практики - сімейний лікар",AVERAGE(X487:X489),IF(B487="Лікар-педіатр","x",IF(B487="Лікар-терапевт",AVERAGE(X487:X489),0)))</f>
        <v>0</v>
      </c>
      <c r="Y491" s="180">
        <f>IF(B487="Лікар загальної практики - сімейний лікар",AVERAGE(Y487:Y489),IF(B487="Лікар-педіатр","x",IF(B487="Лікар-терапевт",AVERAGE(Y487:Y489),0)))</f>
        <v>0</v>
      </c>
      <c r="Z491" s="181">
        <f>SUM(U491:Y491)</f>
        <v>0</v>
      </c>
      <c r="AA491" s="770"/>
      <c r="AB491" s="543">
        <f>IF(B487="Лікар загальної практики - сімейний лікар",AVERAGE(AB487:AB489),IF(B487="Лікар-педіатр",AVERAGE(AB487:AB489),IF(B487="Лікар-терапевт","х",0)))</f>
        <v>0</v>
      </c>
      <c r="AC491" s="180">
        <f>IF(B487="Лікар загальної практики - сімейний лікар",AVERAGE(AC487:AC489),IF(B487="Лікар-педіатр",AVERAGE(AC487:AC489),IF(B487="Лікар-терапевт","х",0)))</f>
        <v>0</v>
      </c>
      <c r="AD491" s="180">
        <f>IF(B487="Лікар загальної практики - сімейний лікар",AVERAGE(AD487:AD489),IF(B487="Лікар-педіатр","x",IF(B487="Лікар-терапевт",AVERAGE(AD487:AD489),0)))</f>
        <v>0</v>
      </c>
      <c r="AE491" s="180">
        <f>IF(B487="Лікар загальної практики - сімейний лікар",AVERAGE(AE487:AE489),IF(B487="Лікар-педіатр","x",IF(B487="Лікар-терапевт",AVERAGE(AE487:AE489),0)))</f>
        <v>0</v>
      </c>
      <c r="AF491" s="180">
        <f>IF(B487="Лікар загальної практики - сімейний лікар",AVERAGE(AF487:AF489),IF(B487="Лікар-педіатр","x",IF(B487="Лікар-терапевт",AVERAGE(AF487:AF489),0)))</f>
        <v>0</v>
      </c>
      <c r="AG491" s="181">
        <f>SUM(AB491:AF491)</f>
        <v>0</v>
      </c>
      <c r="AH491" s="773"/>
      <c r="AI491" s="176"/>
      <c r="AJ491" s="764"/>
      <c r="AK491" s="767"/>
      <c r="AL491" s="767"/>
      <c r="AM491" s="755"/>
      <c r="AN491" s="794"/>
      <c r="AO491" s="794"/>
      <c r="AP491" s="794"/>
      <c r="AQ491" s="794"/>
      <c r="AR491" s="797"/>
    </row>
    <row r="492" spans="1:44" s="67" customFormat="1" ht="28.15" customHeight="1" x14ac:dyDescent="0.25">
      <c r="A492" s="172"/>
      <c r="B492" s="781"/>
      <c r="C492" s="784"/>
      <c r="D492" s="787"/>
      <c r="E492" s="790"/>
      <c r="F492" s="182" t="str">
        <f>IF(B487="Лікар-педіатр",Законод!$C$18,IF(B487="Лікар загальної практики - сімейний лікар",Законод!$C$22,IF(B487="Лікар-терапевт",Законод!$C$26,"х")))</f>
        <v>х</v>
      </c>
      <c r="G492" s="183">
        <f>IF(B487="Лікар загальної практики - сімейний лікар",IF(L491&lt;=Законод!$C$23,G491,Законод!$C$23*'01_Доходи'!G490),IF(B487="Лікар-педіатр",IF(L491&lt;=Законод!$C$19,G491,Законод!$C$19*'01_Доходи'!G490),IF(B487="Лікар-терапевт","x",0)))</f>
        <v>0</v>
      </c>
      <c r="H492" s="183">
        <f>IF(B487="Лікар загальної практики - сімейний лікар",IF(L491&lt;=Законод!$C$23,H491,Законод!$C$23*'01_Доходи'!H490),IF(B487="Лікар-педіатр",IF(L491&lt;=Законод!$C$19,H491,Законод!$C$19*'01_Доходи'!H490),IF(B487="Лікар-терапевт","x",0)))</f>
        <v>0</v>
      </c>
      <c r="I492" s="183">
        <f>IF(B487="Лікар загальної практики - сімейний лікар",IF(L491&lt;=Законод!$C$23,I491,Законод!$C$23*'01_Доходи'!I490),IF(B487="Лікар-педіатр",IF(L491&lt;=Законод!$C$27,I491,Законод!$C$27*'01_Доходи'!I490),IF(B487="Лікар-терапевт","x",0)))</f>
        <v>0</v>
      </c>
      <c r="J492" s="183">
        <f>IF(B487="Лікар загальної практики - сімейний лікар",IF(L491&lt;=Законод!$C$23,J491,Законод!$C$23*'01_Доходи'!J490),IF(B487="Лікар-педіатр",IF(L491&lt;=Законод!$C$27,J491,Законод!$C$27*'01_Доходи'!J490),IF(B487="Лікар-терапевт","x",0)))</f>
        <v>0</v>
      </c>
      <c r="K492" s="183">
        <f>IF(B487="Лікар загальної практики - сімейний лікар",IF(L491&lt;=Законод!$C$23,K491,Законод!$C$23*'01_Доходи'!K490),IF(B487="Лікар-педіатр",IF(L491&lt;=Законод!$C$27,K491,Законод!$C$27*'01_Доходи'!K490),IF(B487="Лікар-терапевт","x",0)))</f>
        <v>0</v>
      </c>
      <c r="L492" s="184">
        <f>SUM(G492:K492)</f>
        <v>0</v>
      </c>
      <c r="M492" s="770"/>
      <c r="N492" s="183">
        <f>IF(B487="Лікар загальної практики - сімейний лікар",IF(L491&lt;=Законод!$C$23,N491,Законод!$C$23*'01_Доходи'!N490),IF(B487="Лікар-педіатр",IF(L491&lt;=Законод!$C$19,N491,Законод!$C$19*'01_Доходи'!N490),IF(B487="Лікар-терапевт","x",0)))</f>
        <v>0</v>
      </c>
      <c r="O492" s="183">
        <f>IF(B487="Лікар загальної практики - сімейний лікар",IF(L491&lt;=Законод!$C$23,O491,Законод!$C$23*'01_Доходи'!O490),IF(B487="Лікар-педіатр",IF(L491&lt;=Законод!$C$19,O491,Законод!$C$19*'01_Доходи'!O490),IF(B487="Лікар-терапевт","x",0)))</f>
        <v>0</v>
      </c>
      <c r="P492" s="183">
        <f>IF(B487="Лікар загальної практики - сімейний лікар",IF(L491&lt;=Законод!$C$23,P491,Законод!$C$23*'01_Доходи'!P490),IF(B487="Лікар-педіатр",IF(L491&lt;=Законод!$C$27,P491,Законод!$C$27*'01_Доходи'!P490),IF(B487="Лікар-терапевт","x",0)))</f>
        <v>0</v>
      </c>
      <c r="Q492" s="183">
        <f>IF(B487="Лікар загальної практики - сімейний лікар",IF(L491&lt;=Законод!$C$23,Q491,Законод!$C$23*'01_Доходи'!Q490),IF(B487="Лікар-педіатр",IF(L491&lt;=Законод!$C$27,Q491,Законод!$C$27*'01_Доходи'!Q490),IF(B487="Лікар-терапевт","x",0)))</f>
        <v>0</v>
      </c>
      <c r="R492" s="183">
        <f>IF(B487="Лікар загальної практики - сімейний лікар",IF(L491&lt;=Законод!$C$23,R491,Законод!$C$23*'01_Доходи'!R490),IF(B487="Лікар-педіатр",IF(L491&lt;=Законод!$C$27,R491,Законод!$C$27*'01_Доходи'!R490),IF(B487="Лікар-терапевт","x",0)))</f>
        <v>0</v>
      </c>
      <c r="S492" s="184">
        <f>SUM(N492:R492)</f>
        <v>0</v>
      </c>
      <c r="T492" s="770"/>
      <c r="U492" s="183">
        <f>IF(B487="Лікар загальної практики - сімейний лікар",IF(L491&lt;=Законод!$C$23,U491,Законод!$C$23*'01_Доходи'!U490),IF(B487="Лікар-педіатр",IF(L491&lt;=Законод!$C$19,U491,Законод!$C$19*'01_Доходи'!U490),IF(B487="Лікар-терапевт","x",0)))</f>
        <v>0</v>
      </c>
      <c r="V492" s="183">
        <f>IF(B487="Лікар загальної практики - сімейний лікар",IF(L491&lt;=Законод!$C$23,V491,Законод!$C$23*'01_Доходи'!V490),IF(B487="Лікар-педіатр",IF(L491&lt;=Законод!$C$19,V491,Законод!$C$19*'01_Доходи'!V490),IF(B487="Лікар-терапевт","x",0)))</f>
        <v>0</v>
      </c>
      <c r="W492" s="183">
        <f>IF(B487="Лікар загальної практики - сімейний лікар",IF(L491&lt;=Законод!$C$23,W491,Законод!$C$23*'01_Доходи'!W490),IF(B487="Лікар-педіатр",IF(L491&lt;=Законод!$C$27,W491,Законод!$C$27*'01_Доходи'!W490),IF(B487="Лікар-терапевт","x",0)))</f>
        <v>0</v>
      </c>
      <c r="X492" s="183">
        <f>IF(B487="Лікар загальної практики - сімейний лікар",IF(L491&lt;=Законод!$C$23,X491,Законод!$C$23*'01_Доходи'!X490),IF(B487="Лікар-педіатр",IF(L491&lt;=Законод!$C$27,X491,Законод!$C$27*'01_Доходи'!X490),IF(B487="Лікар-терапевт","x",0)))</f>
        <v>0</v>
      </c>
      <c r="Y492" s="183">
        <f>IF(B487="Лікар загальної практики - сімейний лікар",IF(L491&lt;=Законод!$C$23,Y491,Законод!$C$23*'01_Доходи'!H490),IF(Y487="Лікар-педіатр",IF(L491&lt;=Законод!$C$27,Y491,Законод!$C$27*'01_Доходи'!Y490),IF(B487="Лікар-терапевт","x",0)))</f>
        <v>0</v>
      </c>
      <c r="Z492" s="184">
        <f>SUM(U492:Y492)</f>
        <v>0</v>
      </c>
      <c r="AA492" s="770"/>
      <c r="AB492" s="183">
        <f>IF(B487="Лікар загальної практики - сімейний лікар",IF(L491&lt;=Законод!$C$23,AB491,Законод!$C$23*'01_Доходи'!AB490),IF(B487="Лікар-педіатр",IF(L491&lt;=Законод!$C$19,AB491,Законод!$C$19*'01_Доходи'!AB490),IF(B487="Лікар-терапевт","x",0)))</f>
        <v>0</v>
      </c>
      <c r="AC492" s="183">
        <f>IF(B487="Лікар загальної практики - сімейний лікар",IF(L491&lt;=Законод!$C$23,AC491,Законод!$C$23*'01_Доходи'!AC490),IF(B487="Лікар-педіатр",IF(L491&lt;=Законод!$C$19,AC491,Законод!$C$19*'01_Доходи'!AC490),IF(B487="Лікар-терапевт","x",0)))</f>
        <v>0</v>
      </c>
      <c r="AD492" s="183">
        <f>IF(B487="Лікар загальної практики - сімейний лікар",IF(L491&lt;=Законод!$C$23,AD491,Законод!$C$23*'01_Доходи'!AD490),IF(B487="Лікар-педіатр",IF(L491&lt;=Законод!$C$27,AD491,Законод!$C$27*'01_Доходи'!AD490),IF(B487="Лікар-терапевт","x",0)))</f>
        <v>0</v>
      </c>
      <c r="AE492" s="183">
        <f>IF(B487="Лікар загальної практики - сімейний лікар",IF(L491&lt;=Законод!$C$23,AE491,Законод!$C$23*'01_Доходи'!AE490),IF(B487="Лікар-педіатр",IF(L491&lt;=Законод!$C$27,AE491,Законод!$C$27*'01_Доходи'!AE490),IF(B487="Лікар-терапевт","x",0)))</f>
        <v>0</v>
      </c>
      <c r="AF492" s="183">
        <f>IF(B487="Лікар загальної практики - сімейний лікар",IF(L491&lt;=Законод!$C$23,AF491,Законод!$C$23*'01_Доходи'!AF490),IF(B487="Лікар-педіатр",IF(L491&lt;=Законод!$C$27,AF491,Законод!$C$27*'01_Доходи'!AF490),IF(B487="Лікар-терапевт","x",0)))</f>
        <v>0</v>
      </c>
      <c r="AG492" s="184">
        <f>SUM(AB492:AF492)</f>
        <v>0</v>
      </c>
      <c r="AH492" s="773"/>
      <c r="AI492" s="176"/>
      <c r="AJ492" s="764"/>
      <c r="AK492" s="767"/>
      <c r="AL492" s="767"/>
      <c r="AM492" s="268" t="s">
        <v>175</v>
      </c>
      <c r="AN492" s="544">
        <f>IF(B487="Лікар загальної практики - сімейний лікар",G492*Законод!$J$10+'01_Доходи'!H492*Законод!$K$10+'01_Доходи'!I492*Законод!$L$10+'01_Доходи'!J492*Законод!$M$10+'01_Доходи'!K492*Законод!$N$10,IF(B487="Лікар-педіатр",G492*Законод!$J$10+'01_Доходи'!H492*Законод!$K$10,IF(B487="Лікар-терапевт",'01_Доходи'!I492*Законод!$L$10+'01_Доходи'!J492*Законод!$M$10+'01_Доходи'!K492*Законод!$N$10,0)))</f>
        <v>0</v>
      </c>
      <c r="AO492" s="544">
        <f>IF(B487="Лікар загальної практики - сімейний лікар",N492*Законод!$J$11+'01_Доходи'!O492*Законод!$K$11+'01_Доходи'!P492*Законод!$L$11+'01_Доходи'!Q492*Законод!$M$11+'01_Доходи'!R492*Законод!$N$11,IF(B487="Лікар-педіатр",N492*Законод!$J$11+'01_Доходи'!O492*Законод!$K$11,IF(B487="Лікар-терапевт",'01_Доходи'!P492*Законод!$L$11+'01_Доходи'!Q492*Законод!$M$11+'01_Доходи'!R492*Законод!$N$11,0)))</f>
        <v>0</v>
      </c>
      <c r="AP492" s="544">
        <f>IF(B487="Лікар загальної практики - сімейний лікар",U492*Законод!$J$12+'01_Доходи'!V492*Законод!$K$12+'01_Доходи'!W492*Законод!$L$12+'01_Доходи'!X492*Законод!$M$12+'01_Доходи'!Y492*Законод!$N$12,IF(B487="Лікар-педіатр",U492*Законод!$J$12+'01_Доходи'!V492*Законод!$K$12,IF(B487="Лікар-терапевт",'01_Доходи'!W492*Законод!$L$12+'01_Доходи'!X492*Законод!$M$12+'01_Доходи'!Y492*Законод!$N$12,0)))</f>
        <v>0</v>
      </c>
      <c r="AQ492" s="544">
        <f>IF(B487="Лікар загальної практики - сімейний лікар",AB492*Законод!$J$13+'01_Доходи'!AC492*Законод!$K$13+'01_Доходи'!AD492*Законод!$L$13+'01_Доходи'!AE492*Законод!$M$13+'01_Доходи'!AF492*Законод!$N$13,IF(B487="Лікар-педіатр",AB492*Законод!$J$13+'01_Доходи'!AC492*Законод!$K$13,IF(B487="Лікар-терапевт",'01_Доходи'!AD492*Законод!$L$13+'01_Доходи'!AE492*Законод!$M$13+'01_Доходи'!AF492*Законод!$N$13,0)))</f>
        <v>0</v>
      </c>
      <c r="AR492" s="185">
        <f>SUM(AN492:AQ492)</f>
        <v>0</v>
      </c>
    </row>
    <row r="493" spans="1:44" s="103" customFormat="1" ht="31.15" customHeight="1" x14ac:dyDescent="0.25">
      <c r="A493" s="172"/>
      <c r="B493" s="781"/>
      <c r="C493" s="784"/>
      <c r="D493" s="787"/>
      <c r="E493" s="790"/>
      <c r="F493" s="186" t="str">
        <f>IF(B487="Лікар-педіатр",Законод!$E$18,IF(B487="Лікар загальної практики - сімейний лікар",Законод!$E$22,IF(B487="Лікар-терапевт",Законод!$E$26,"х")))</f>
        <v>х</v>
      </c>
      <c r="G493" s="750" t="s">
        <v>157</v>
      </c>
      <c r="H493" s="751"/>
      <c r="I493" s="751"/>
      <c r="J493" s="751"/>
      <c r="K493" s="752"/>
      <c r="L493" s="171">
        <f>IF(B487="Лікар загальної практики - сімейний лікар",IF(L491&lt;Законод!$C$23,0,(IF(AND(L491&gt;=Законод!$E$23,L491&lt;=Законод!$E$24),L491-Законод!$C$23,IF('01_Доходи'!L491&gt;=Законод!$F$23,Законод!$E$25,0)))),IF(B487="Лікар-педіатр",IF(L491&lt;Законод!$C$19,0,(IF(AND(L491&gt;=Законод!$E$19,L491&lt;=Законод!$E$20),L491-Законод!$C$19,IF('01_Доходи'!L491&gt;=Законод!$F$19,Законод!$E$21,0)))),IF(B487="Лікар-терапевт",IF(L491&lt;Законод!$C$27,0,(IF(AND(L491&gt;=Законод!$E$27,L491&lt;=Законод!$E$28),L491-Законод!$C$27,IF('01_Доходи'!L491&gt;=Законод!$F$27,Законод!$E$29,0)))),0)))</f>
        <v>0</v>
      </c>
      <c r="M493" s="770"/>
      <c r="N493" s="750" t="s">
        <v>157</v>
      </c>
      <c r="O493" s="751"/>
      <c r="P493" s="751"/>
      <c r="Q493" s="751"/>
      <c r="R493" s="752"/>
      <c r="S493" s="171">
        <f>IF(B487="Лікар загальної практики - сімейний лікар",IF(S491&lt;Законод!$C$23,0,(IF(AND(S491&gt;=Законод!$E$23,S491&lt;=Законод!$E$24),S491-Законод!$C$23,IF('01_Доходи'!S491&gt;=Законод!$F$23,Законод!$E$25,0)))),IF(B487="Лікар-педіатр",IF(S491&lt;Законод!$C$19,0,(IF(AND(S491&gt;=Законод!$E$19,S491&lt;=Законод!$E$20),S491-Законод!$C$19,IF('01_Доходи'!S491&gt;=Законод!$F$19,Законод!$E$21,0)))),IF(B487="Лікар-терапевт",IF(S491&lt;Законод!$C$27,0,(IF(AND(S491&gt;=Законод!$E$27,S491&lt;=Законод!$E$28),S491-Законод!$C$27,IF('01_Доходи'!S491&gt;=Законод!$F$27,Законод!$E$29,0)))),0)))</f>
        <v>0</v>
      </c>
      <c r="T493" s="770"/>
      <c r="U493" s="750" t="s">
        <v>157</v>
      </c>
      <c r="V493" s="751"/>
      <c r="W493" s="751"/>
      <c r="X493" s="751"/>
      <c r="Y493" s="752"/>
      <c r="Z493" s="171">
        <f>IF(B487="Лікар загальної практики - сімейний лікар",IF(Z491&lt;Законод!$C$23,0,(IF(AND(Z491&gt;=Законод!$E$23,Z491&lt;=Законод!$E$24),Z491-Законод!$C$23,IF('01_Доходи'!Z491&gt;=Законод!$F$23,Законод!$E$25,0)))),IF(B487="Лікар-педіатр",IF(Z491&lt;Законод!$C$19,0,(IF(AND(Z491&gt;=Законод!$E$19,Z491&lt;=Законод!$E$20),Z491-Законод!$C$19,IF('01_Доходи'!Z491&gt;=Законод!$F$19,Законод!$E$21,0)))),IF(B487="Лікар-терапевт",IF(Z491&lt;Законод!$C$27,0,(IF(AND(Z491&gt;=Законод!$E$27,Z491&lt;=Законод!$E$28),Z491-Законод!$C$27,IF('01_Доходи'!Z491&gt;=Законод!$F$27,Законод!$E$29,0)))),0)))</f>
        <v>0</v>
      </c>
      <c r="AA493" s="770"/>
      <c r="AB493" s="750" t="s">
        <v>157</v>
      </c>
      <c r="AC493" s="751"/>
      <c r="AD493" s="751"/>
      <c r="AE493" s="751"/>
      <c r="AF493" s="752"/>
      <c r="AG493" s="171">
        <f>IF(B487="Лікар загальної практики - сімейний лікар",IF(S491&lt;Законод!$C$23,0,(IF(AND(AG491&gt;=Законод!$E$23,AG491&lt;=Законод!$E$24),AG491-Законод!$C$23,IF('01_Доходи'!AG491&gt;=Законод!$F$23,Законод!$E$25,0)))),IF(B487="Лікар-педіатр",IF(AG491&lt;Законод!$C$19,0,(IF(AND(AG491&gt;=Законод!$E$19,AG491&lt;=Законод!$E$20),AG491-Законод!$C$19,IF('01_Доходи'!AG491&gt;=Законод!$F$19,Законод!$E$21,0)))),IF(B487="Лікар-терапевт",IF(AG491&lt;Законод!$C$27,0,(IF(AND(AG491&gt;=Законод!$E$27,AG491&lt;=Законод!$E$28),AG491-Законод!$C$27,IF('01_Доходи'!AG491&gt;=Законод!$F$27,Законод!$E$29,0)))),0)))</f>
        <v>0</v>
      </c>
      <c r="AH493" s="773"/>
      <c r="AI493" s="176"/>
      <c r="AJ493" s="764"/>
      <c r="AK493" s="767"/>
      <c r="AL493" s="767"/>
      <c r="AM493" s="798" t="s">
        <v>176</v>
      </c>
      <c r="AN493" s="544">
        <f>IF(B487="Лікар загальної практики - сімейний лікар",L493*Законод!$E$30,IF(B487="Лікар-педіатр",L493*Законод!$E$30,IF(B487="Лікар-терапевт",L493*Законод!$E$30,0)))</f>
        <v>0</v>
      </c>
      <c r="AO493" s="544">
        <f>IF(B487="Лікар загальної практики - сімейний лікар",S493*Законод!$E$47,IF(B487="Лікар-педіатр",S493*Законод!$E$47,IF(B487="Лікар-терапевт",S493*Законод!$E$47,0)))</f>
        <v>0</v>
      </c>
      <c r="AP493" s="544">
        <f>IF(B487="Лікар загальної практики - сімейний лікар",Z493*Законод!$E$64,IF(B487="Лікар-педіатр",Z493*Законод!$E$64,IF(B487="Лікар-терапевт",Z493*Законод!$E$64,0)))</f>
        <v>0</v>
      </c>
      <c r="AQ493" s="544">
        <f>IF(B487="Лікар загальної практики - сімейний лікар",AG493*Законод!$E$81,IF(B487="Лікар-педіатр",AG493*Законод!$E$81,IF(B487="Лікар-терапевт",AG493*Законод!$E$81,0)))</f>
        <v>0</v>
      </c>
      <c r="AR493" s="185">
        <f>SUM(AN493:AQ493)</f>
        <v>0</v>
      </c>
    </row>
    <row r="494" spans="1:44" s="67" customFormat="1" ht="31.9" customHeight="1" x14ac:dyDescent="0.25">
      <c r="A494" s="172"/>
      <c r="B494" s="781"/>
      <c r="C494" s="784"/>
      <c r="D494" s="787"/>
      <c r="E494" s="790"/>
      <c r="F494" s="186" t="str">
        <f>IF(B487="Лікар-педіатр",Законод!$F$18,IF(B487="Лікар загальної практики - сімейний лікар",Законод!$F$22,IF(B487="Лікар-терапевт",Законод!$F$26,"х")))</f>
        <v>х</v>
      </c>
      <c r="G494" s="750" t="s">
        <v>157</v>
      </c>
      <c r="H494" s="751"/>
      <c r="I494" s="751"/>
      <c r="J494" s="751"/>
      <c r="K494" s="752"/>
      <c r="L494" s="171">
        <f>IF(B487="Лікар загальної практики - сімейний лікар",IF(L491&lt;Законод!$C$23,0,(IF(AND(L491&gt;=Законод!$F$23,L491&lt;=Законод!$F$24),L491-Законод!$E$24,IF('01_Доходи'!L491&gt;=Законод!$G$23,Законод!$F$25,0)))),IF(B487="Лікар-педіатр",IF(L491&lt;Законод!$C$19,0,(IF(AND(L491&gt;=Законод!$F$19,L491&lt;=Законод!$F$20),L491-Законод!$E$20,IF('01_Доходи'!L491&gt;=Законод!$G$19,Законод!$F$21,0)))),IF(B487="Лікар-терапевт",IF(L491&lt;Законод!$C$27,0,(IF(AND(L491&gt;=Законод!$F$27,L491&lt;=Законод!$F$28),L491-Законод!$E$28,IF('01_Доходи'!L491&gt;=Законод!$G$27,Законод!$F$29,0)))),0)))</f>
        <v>0</v>
      </c>
      <c r="M494" s="770"/>
      <c r="N494" s="750" t="s">
        <v>157</v>
      </c>
      <c r="O494" s="751"/>
      <c r="P494" s="751"/>
      <c r="Q494" s="751"/>
      <c r="R494" s="752"/>
      <c r="S494" s="171">
        <f>IF(B487="Лікар загальної практики - сімейний лікар",IF(S491&lt;Законод!$C$23,0,(IF(AND(S491&gt;=Законод!$F$23,S491&lt;=Законод!$F$24),S491-Законод!$E$24,IF('01_Доходи'!S491&gt;=Законод!$G$23,Законод!$F$25,0)))),IF(B487="Лікар-педіатр",IF(S491&lt;Законод!$C$19,0,(IF(AND(S491&gt;=Законод!$F$19,S491&lt;=Законод!$F$20),S491-Законод!$E$20,IF('01_Доходи'!S491&gt;=Законод!$G$19,Законод!$F$21,0)))),IF(B487="Лікар-терапевт",IF(S491&lt;Законод!$C$27,0,(IF(AND(S491&gt;=Законод!$F$27,S491&lt;=Законод!$F$28),S491-Законод!$E$28,IF('01_Доходи'!S491&gt;=Законод!$G$27,Законод!$F$29,0)))),0)))</f>
        <v>0</v>
      </c>
      <c r="T494" s="770"/>
      <c r="U494" s="750" t="s">
        <v>157</v>
      </c>
      <c r="V494" s="751"/>
      <c r="W494" s="751"/>
      <c r="X494" s="751"/>
      <c r="Y494" s="752"/>
      <c r="Z494" s="171">
        <f>IF(B487="Лікар загальної практики - сімейний лікар",IF(Z491&lt;Законод!$C$23,0,(IF(AND(Z491&gt;=Законод!$F$23,Z491&lt;=Законод!$F$24),Z491-Законод!$E$24,IF('01_Доходи'!Z491&gt;=Законод!$G$23,Законод!$F$25,0)))),IF(B487="Лікар-педіатр",IF(Z491&lt;Законод!$C$19,0,(IF(AND(Z491&gt;=Законод!$F$19,Z491&lt;=Законод!$F$20),Z491-Законод!$E$20,IF('01_Доходи'!Z491&gt;=Законод!$G$19,Законод!$F$21,0)))),IF(B487="Лікар-терапевт",IF(Z491&lt;Законод!$C$27,0,(IF(AND(Z491&gt;=Законод!$F$27,Z491&lt;=Законод!$F$28),Z491-Законод!$E$28,IF('01_Доходи'!Z491&gt;=Законод!$G$27,Законод!$F$29,0)))),0)))</f>
        <v>0</v>
      </c>
      <c r="AA494" s="770"/>
      <c r="AB494" s="750" t="s">
        <v>157</v>
      </c>
      <c r="AC494" s="751"/>
      <c r="AD494" s="751"/>
      <c r="AE494" s="751"/>
      <c r="AF494" s="752"/>
      <c r="AG494" s="171">
        <f>IF(B487="Лікар загальної практики - сімейний лікар",IF(AG491&lt;Законод!$C$23,0,(IF(AND(AG491&gt;=Законод!$F$23,AG491&lt;=Законод!$F$24),AG491-Законод!$E$24,IF('01_Доходи'!AG491&gt;=Законод!$G$23,Законод!$F$25,0)))),IF(B487="Лікар-педіатр",IF(AG491&lt;Законод!$C$19,0,(IF(AND(AG491&gt;=Законод!$F$19,AG491&lt;=Законод!$F$20),AG491-Законод!$E$20,IF('01_Доходи'!AG491&gt;=Законод!$G$19,Законод!$F$21,0)))),IF(B487="Лікар-терапевт",IF(AG491&lt;Законод!$C$27,0,(IF(AND(AG491&gt;=Законод!$F$27,AG491&lt;=Законод!$F$28),AG491-Законод!$E$28,IF('01_Доходи'!AG491&gt;=Законод!$G$27,Законод!$F$29,0)))),0)))</f>
        <v>0</v>
      </c>
      <c r="AH494" s="773"/>
      <c r="AI494" s="176"/>
      <c r="AJ494" s="764"/>
      <c r="AK494" s="767"/>
      <c r="AL494" s="767"/>
      <c r="AM494" s="799"/>
      <c r="AN494" s="544">
        <f>IF(B487="Лікар загальної практики - сімейний лікар",L494*Законод!$F$30,IF(B487="Лікар-педіатр",L494*Законод!$F$30,IF(B487="Лікар-терапевт",L494*Законод!$F$30,0)))</f>
        <v>0</v>
      </c>
      <c r="AO494" s="544">
        <f>IF(B487="Лікар загальної практики - сімейний лікар",S494*Законод!$F$47,IF(B487="Лікар-педіатр",S494*Законод!$F$47,IF(B487="Лікар-терапевт",S494*Законод!$F$47,0)))</f>
        <v>0</v>
      </c>
      <c r="AP494" s="544">
        <f>IF(B487="Лікар загальної практики - сімейний лікар",Z494*Законод!$F$64,IF(B487="Лікар-педіатр",Z494*Законод!$F$64,IF(B487="Лікар-терапевт",Z494*Законод!$F$64,0)))</f>
        <v>0</v>
      </c>
      <c r="AQ494" s="544">
        <f>IF(B487="Лікар загальної практики - сімейний лікар",AG494*Законод!$F$81,IF(B487="Лікар-педіатр",AG494*Законод!$F$81,IF(B487="Лікар-терапевт",AG494*Законод!$F$81,0)))</f>
        <v>0</v>
      </c>
      <c r="AR494" s="185">
        <f>SUM(AN494:AQ494)</f>
        <v>0</v>
      </c>
    </row>
    <row r="495" spans="1:44" s="67" customFormat="1" ht="45" customHeight="1" x14ac:dyDescent="0.25">
      <c r="A495" s="172"/>
      <c r="B495" s="781"/>
      <c r="C495" s="784"/>
      <c r="D495" s="787"/>
      <c r="E495" s="790"/>
      <c r="F495" s="186" t="str">
        <f>IF(B487="Лікар-педіатр",Законод!$G$18,IF(B487="Лікар загальної практики - сімейний лікар",Законод!$G$22,IF(B487="Лікар-терапевт",Законод!$G$26,"х")))</f>
        <v>х</v>
      </c>
      <c r="G495" s="750" t="s">
        <v>157</v>
      </c>
      <c r="H495" s="751"/>
      <c r="I495" s="751"/>
      <c r="J495" s="751"/>
      <c r="K495" s="752"/>
      <c r="L495" s="171">
        <f>IF(B487="Лікар загальної практики - сімейний лікар",IF(L491&lt;Законод!$C$23,0,(IF(AND(L491&gt;=Законод!$G$23,L491&lt;=Законод!$G$24),L491-Законод!$F$24,IF('01_Доходи'!L491&gt;=Законод!$H$23,Законод!$G$25,0)))),IF(B487="Лікар-педіатр",IF(L491&lt;Законод!$C$19,0,(IF(AND(L491&gt;=Законод!$G$19,L491&lt;=Законод!$G$20),L491-Законод!$F$20,IF('01_Доходи'!L491&gt;=Законод!$H$19,Законод!$G$21,0)))),IF(B487="Лікар-терапевт",IF(L491&lt;Законод!$C$27,0,(IF(AND(L491&gt;=Законод!$G$27,L491&lt;=Законод!$G$28),L491-Законод!$F$28,IF('01_Доходи'!L491&gt;=Законод!$H$27,Законод!$G$29,0)))),0)))</f>
        <v>0</v>
      </c>
      <c r="M495" s="770"/>
      <c r="N495" s="750" t="s">
        <v>157</v>
      </c>
      <c r="O495" s="751"/>
      <c r="P495" s="751"/>
      <c r="Q495" s="751"/>
      <c r="R495" s="752"/>
      <c r="S495" s="171">
        <f>IF(B487="Лікар загальної практики - сімейний лікар",IF(S491&lt;Законод!$C$23,0,(IF(AND(S491&gt;=Законод!$G$23,S491&lt;=Законод!$G$24),S491-Законод!$F$24,IF('01_Доходи'!S491&gt;=Законод!$H$23,Законод!$G$25,0)))),IF(B487="Лікар-педіатр",IF(S491&lt;Законод!$C$19,0,(IF(AND(S491&gt;=Законод!$G$19,S491&lt;=Законод!$G$20),S491-Законод!$F$20,IF('01_Доходи'!S491&gt;=Законод!$H$19,Законод!$G$21,0)))),IF(B487="Лікар-терапевт",IF(S491&lt;Законод!$C$27,0,(IF(AND(S491&gt;=Законод!$G$27,S491&lt;=Законод!$G$28),S491-Законод!$F$28,IF('01_Доходи'!S491&gt;=Законод!$H$27,Законод!$G$29,0)))),0)))</f>
        <v>0</v>
      </c>
      <c r="T495" s="770"/>
      <c r="U495" s="750" t="s">
        <v>157</v>
      </c>
      <c r="V495" s="751"/>
      <c r="W495" s="751"/>
      <c r="X495" s="751"/>
      <c r="Y495" s="752"/>
      <c r="Z495" s="171">
        <f>IF(B487="Лікар загальної практики - сімейний лікар",IF(Z491&lt;Законод!$C$23,0,(IF(AND(Z491&gt;=Законод!$G$23,Z491&lt;=Законод!$G$24),Z491-Законод!$F$24,IF('01_Доходи'!Z491&gt;=Законод!$H$23,Законод!$G$25,0)))),IF(B487="Лікар-педіатр",IF(Z491&lt;Законод!$C$19,0,(IF(AND(Z491&gt;=Законод!$G$19,Z491&lt;=Законод!$G$20),Z491-Законод!$F$20,IF('01_Доходи'!Z491&gt;=Законод!$H$19,Законод!$G$21,0)))),IF(B487="Лікар-терапевт",IF(Z491&lt;Законод!$C$27,0,(IF(AND(Z491&gt;=Законод!$G$27,Z491&lt;=Законод!$G$28),Z491-Законод!$F$28,IF('01_Доходи'!Z491&gt;=Законод!$H$27,Законод!$G$29,0)))),0)))</f>
        <v>0</v>
      </c>
      <c r="AA495" s="770"/>
      <c r="AB495" s="750" t="s">
        <v>157</v>
      </c>
      <c r="AC495" s="751"/>
      <c r="AD495" s="751"/>
      <c r="AE495" s="751"/>
      <c r="AF495" s="752"/>
      <c r="AG495" s="171">
        <f>IF(B487="Лікар загальної практики - сімейний лікар",IF(AG491&lt;Законод!$C$23,0,(IF(AND(AG491&gt;=Законод!$G$23,AG491&lt;=Законод!$G$24),AG491-Законод!$F$24,IF('01_Доходи'!AG491&gt;=Законод!$H$23,Законод!$G$25,0)))),IF(B487="Лікар-педіатр",IF(AG491&lt;Законод!$C$19,0,(IF(AND(AG491&gt;=Законод!$G$19,AG491&lt;=Законод!$G$20),AG491-Законод!$F$20,IF('01_Доходи'!AG491&gt;=Законод!$H$19,Законод!$G$21,0)))),IF(B487="Лікар-терапевт",IF(AG491&lt;Законод!$C$27,0,(IF(AND(AG491&gt;=Законод!$G$27,AG491&lt;=Законод!$G$28),AG491-Законод!$F$28,IF('01_Доходи'!AG491&gt;=Законод!$H$27,Законод!$G$29,0)))),0)))</f>
        <v>0</v>
      </c>
      <c r="AH495" s="773"/>
      <c r="AI495" s="176"/>
      <c r="AJ495" s="764"/>
      <c r="AK495" s="767"/>
      <c r="AL495" s="767"/>
      <c r="AM495" s="799"/>
      <c r="AN495" s="544">
        <f>IF(B487="Лікар загальної практики - сімейний лікар",L495*Законод!$G$39,IF(B487="Лікар-педіатр",L495*Законод!$G$30,IF(B487="Лікар-терапевт",L495*Законод!$G$30,0)))</f>
        <v>0</v>
      </c>
      <c r="AO495" s="544">
        <f>IF(B487="Лікар загальної практики - сімейний лікар",S495*Законод!$G$47,IF(B487="Лікар-педіатр",S495*Законод!$G$47,IF(B487="Лікар-терапевт",S495*Законод!$G$47,0)))</f>
        <v>0</v>
      </c>
      <c r="AP495" s="544">
        <f>IF(B487="Лікар загальної практики - сімейний лікар",Z495*Законод!$G$64,IF(B487="Лікар-педіатр",Z495*Законод!$G$64,IF(B487="Лікар-терапевт",Z495*Законод!$G$64,0)))</f>
        <v>0</v>
      </c>
      <c r="AQ495" s="544">
        <f>IF(B487="Лікар загальної практики - сімейний лікар",AG495*Законод!$G$81,IF(B487="Лікар-педіатр",AG495*Законод!$G$81,IF(B487="Лікар-терапевт",AG495*Законод!$G$81,0)))</f>
        <v>0</v>
      </c>
      <c r="AR495" s="185">
        <f t="shared" ref="AR495" si="70">SUM(AN495:AQ495)</f>
        <v>0</v>
      </c>
    </row>
    <row r="496" spans="1:44" s="67" customFormat="1" ht="20.45" customHeight="1" x14ac:dyDescent="0.25">
      <c r="A496" s="172"/>
      <c r="B496" s="781"/>
      <c r="C496" s="784"/>
      <c r="D496" s="787"/>
      <c r="E496" s="790"/>
      <c r="F496" s="186" t="str">
        <f>IF(B487="Лікар-педіатр",Законод!$H$18,IF(B487="Лікар загальної практики - сімейний лікар",Законод!$H$22,IF(B487="Лікар-терапевт",Законод!$H$26,"х")))</f>
        <v>х</v>
      </c>
      <c r="G496" s="750" t="s">
        <v>157</v>
      </c>
      <c r="H496" s="751"/>
      <c r="I496" s="751"/>
      <c r="J496" s="751"/>
      <c r="K496" s="752"/>
      <c r="L496" s="171">
        <f>IF(B487="Лікар загальної практики - сімейний лікар",IF(L491&lt;Законод!$C$23,0,(IF(AND(L491&gt;=Законод!$H$23,L491&lt;=Законод!$H$24),L491-Законод!$G$24,IF('01_Доходи'!L491&gt;=Законод!$I$23,Законод!$H$25,0)))),IF(B487="Лікар-педіатр",IF(L491&lt;Законод!$C$19,0,(IF(AND(L491&gt;=Законод!$H$19,L491&lt;=Законод!$H$20),L491-Законод!$G$20,IF('01_Доходи'!L491&gt;=Законод!$I$19,Законод!$H$21,0)))),IF(B487="Лікар-терапевт",IF(L491&lt;Законод!$C$27,0,(IF(AND(L491&gt;=Законод!$H$27,L491&lt;=Законод!$H$28),L491-Законод!$G$28,IF(L491&gt;=Законод!$I$27,Законод!$H$29,0)))),0)))</f>
        <v>0</v>
      </c>
      <c r="M496" s="770"/>
      <c r="N496" s="750" t="s">
        <v>157</v>
      </c>
      <c r="O496" s="751"/>
      <c r="P496" s="751"/>
      <c r="Q496" s="751"/>
      <c r="R496" s="752"/>
      <c r="S496" s="171">
        <f>IF(B487="Лікар загальної практики - сімейний лікар",IF(S491&lt;Законод!$C$23,0,(IF(AND(S491&gt;=Законод!$H$23,S491&lt;=Законод!$H$24),S491-Законод!$G$24,IF('01_Доходи'!S491&gt;=Законод!$I$23,Законод!$H$25,0)))),IF(B487="Лікар-педіатр",IF(S491&lt;Законод!$C$19,0,(IF(AND(S491&gt;=Законод!$H$19,S491&lt;=Законод!$H$20),S491-Законод!$G$20,IF('01_Доходи'!S491&gt;=Законод!$I$19,Законод!$H$21,0)))),IF(B487="Лікар-терапевт",IF(S491&lt;Законод!$C$27,0,(IF(AND(S491&gt;=Законод!$H$27,S491&lt;=Законод!$H$28),S491-Законод!$G$28,IF(S491&gt;=Законод!$I$27,Законод!$H$29,0)))),0)))</f>
        <v>0</v>
      </c>
      <c r="T496" s="770"/>
      <c r="U496" s="750" t="s">
        <v>157</v>
      </c>
      <c r="V496" s="751"/>
      <c r="W496" s="751"/>
      <c r="X496" s="751"/>
      <c r="Y496" s="752"/>
      <c r="Z496" s="171">
        <f>IF(B487="Лікар загальної практики - сімейний лікар",IF(Z491&lt;Законод!$C$23,0,(IF(AND(Z491&gt;=Законод!$H$23,Z491&lt;=Законод!$H$24),Z491-Законод!$G$24,IF('01_Доходи'!Z491&gt;=Законод!$I$23,Законод!$H$25,0)))),IF(B487="Лікар-педіатр",IF(Z491&lt;Законод!$C$19,0,(IF(AND(Z491&gt;=Законод!$H$19,Z491&lt;=Законод!$H$20),Z491-Законод!$G$20,IF('01_Доходи'!Z491&gt;=Законод!$I$19,Законод!$H$21,0)))),IF(B487="Лікар-терапевт",IF(Z491&lt;Законод!$C$27,0,(IF(AND(Z491&gt;=Законод!$H$27,Z491&lt;=Законод!$H$28),Z491-Законод!$G$28,IF(Z491&gt;=Законод!$I$27,Законод!$H$29,0)))),0)))</f>
        <v>0</v>
      </c>
      <c r="AA496" s="770"/>
      <c r="AB496" s="750" t="s">
        <v>157</v>
      </c>
      <c r="AC496" s="751"/>
      <c r="AD496" s="751"/>
      <c r="AE496" s="751"/>
      <c r="AF496" s="752"/>
      <c r="AG496" s="171">
        <f>IF(B487="Лікар загальної практики - сімейний лікар",IF(AG491&lt;Законод!$C$23,0,(IF(AND(AG491&gt;=Законод!$H$23,AG491&lt;=Законод!$H$24),AG491-Законод!$G$24,IF('01_Доходи'!AG491&gt;=Законод!$I$23,Законод!$H$25,0)))),IF(B487="Лікар-педіатр",IF(AG491&lt;Законод!$C$19,0,(IF(AND(AG491&gt;=Законод!$H$19,AG491&lt;=Законод!$H$20),AG491-Законод!$G$20,IF('01_Доходи'!AG491&gt;=Законод!$I$19,Законод!$H$21,0)))),IF(B487="Лікар-терапевт",IF(AG491&lt;Законод!$C$27,0,(IF(AND(AG491&gt;=Законод!$H$27,AG491&lt;=Законод!$H$28),AG491-Законод!$G$28,IF(AG491&gt;=Законод!$I$27,Законод!$H$29,0)))),0)))</f>
        <v>0</v>
      </c>
      <c r="AH496" s="773"/>
      <c r="AI496" s="176"/>
      <c r="AJ496" s="764"/>
      <c r="AK496" s="767"/>
      <c r="AL496" s="767"/>
      <c r="AM496" s="799"/>
      <c r="AN496" s="544">
        <f>IF(B487="Лікар загальної практики - сімейний лікар",L496*Законод!$H$30,IF(B487="Лікар-педіатр",L496*Законод!$H$30,IF(B487="Лікар-терапевт",L496*Законод!$H$30,0)))</f>
        <v>0</v>
      </c>
      <c r="AO496" s="544">
        <f>IF(B487="Лікар загальної практики - сімейний лікар",S496*Законод!$H$47,IF(B487="Лікар-педіатр",S496*Законод!$H$47,IF(B487="Лікар-терапевт",S496*Законод!$H$47,0)))</f>
        <v>0</v>
      </c>
      <c r="AP496" s="544">
        <f>IF(B487="Лікар загальної практики - сімейний лікар",Z496*Законод!$H$64,IF(B487="Лікар-педіатр",Z496*Законод!$H$64,IF(B487="Лікар-терапевт",Z496*Законод!$H$64,0)))</f>
        <v>0</v>
      </c>
      <c r="AQ496" s="544">
        <f>IF(B487="Лікар загальної практики - сімейний лікар",AG496*Законод!$H$81,IF(B487="Лікар-педіатр",AG496*Законод!$H$81,IF(B487="Лікар-терапевт",AG496*Законод!$H$81,0)))</f>
        <v>0</v>
      </c>
      <c r="AR496" s="185">
        <f>SUM(AN496:AQ496)</f>
        <v>0</v>
      </c>
    </row>
    <row r="497" spans="1:44" s="67" customFormat="1" ht="31.9" customHeight="1" x14ac:dyDescent="0.25">
      <c r="A497" s="172"/>
      <c r="B497" s="781"/>
      <c r="C497" s="784"/>
      <c r="D497" s="787"/>
      <c r="E497" s="790"/>
      <c r="F497" s="186" t="str">
        <f>IF(B487="Лікар-педіатр",Законод!$I$18,IF(B487="Лікар загальної практики - сімейний лікар",Законод!$I$22,IF(B487="Лікар-терапевт",Законод!$I$26,"х")))</f>
        <v>х</v>
      </c>
      <c r="G497" s="750" t="s">
        <v>157</v>
      </c>
      <c r="H497" s="751"/>
      <c r="I497" s="751"/>
      <c r="J497" s="751"/>
      <c r="K497" s="752"/>
      <c r="L497" s="171">
        <f>IF(B487="Лікар загальної практики - сімейний лікар",IF(L491&lt;Законод!$C$23,0,(IF(AND(L491&gt;=Законод!$I$23,L491&lt;=Законод!$I$24),L491-Законод!$H$24,IF('01_Доходи'!L491&gt;=Законод!$I$23,Законод!$I$25,0)))),IF(B487="Лікар-педіатр",IF(L491&lt;Законод!$C$19,0,(IF(AND(L491&gt;=Законод!$I$19,L491&lt;=Законод!$I$20),L491-Законод!$H$20,IF('01_Доходи'!L491&gt;=Законод!$I$19,Законод!$H$21,0)))),IF(B487="Лікар-терапевт",IF(L491&lt;Законод!$C$27,0,(IF(AND(L491&gt;=Законод!$I$27,L491&lt;=Законод!$I$28),L491-Законод!$H$28,IF('01_Доходи'!L491&gt;=Законод!$I$27,Законод!$H$29,0)))),0)))</f>
        <v>0</v>
      </c>
      <c r="M497" s="770"/>
      <c r="N497" s="750" t="s">
        <v>157</v>
      </c>
      <c r="O497" s="751"/>
      <c r="P497" s="751"/>
      <c r="Q497" s="751"/>
      <c r="R497" s="752"/>
      <c r="S497" s="171">
        <f>IF(B487="Лікар загальної практики - сімейний лікар",IF(S491&lt;Законод!$C$23,0,(IF(AND(S491&gt;=Законод!$I$23,S491&lt;=Законод!$I$24),S491-Законод!$H$24,IF('01_Доходи'!S491&gt;=Законод!$I$23,Законод!$I$25,0)))),IF(B487="Лікар-педіатр",IF(S491&lt;Законод!$C$19,0,(IF(AND(S491&gt;=Законод!$I$19,S491&lt;=Законод!$I$20),S491-Законод!$H$20,IF('01_Доходи'!S491&gt;=Законод!$I$19,Законод!$H$21,0)))),IF(B487="Лікар-терапевт",IF(S491&lt;Законод!$C$27,0,(IF(AND(S491&gt;=Законод!$I$27,S491&lt;=Законод!$I$28),S491-Законод!$H$28,IF('01_Доходи'!S491&gt;=Законод!$I$27,Законод!$H$29,0)))),0)))</f>
        <v>0</v>
      </c>
      <c r="T497" s="770"/>
      <c r="U497" s="750" t="s">
        <v>157</v>
      </c>
      <c r="V497" s="751"/>
      <c r="W497" s="751"/>
      <c r="X497" s="751"/>
      <c r="Y497" s="752"/>
      <c r="Z497" s="171">
        <f>IF(B487="Лікар загальної практики - сімейний лікар",IF(Z491&lt;Законод!$C$23,0,(IF(AND(Z491&gt;=Законод!$I$23,Z491&lt;=Законод!$I$24),Z491-Законод!$H$24,IF('01_Доходи'!Z491&gt;=Законод!$I$23,Законод!$I$25,0)))),IF(B487="Лікар-педіатр",IF(Z491&lt;Законод!$C$19,0,(IF(AND(Z491&gt;=Законод!$I$19,Z491&lt;=Законод!$I$20),Z491-Законод!$H$20,IF('01_Доходи'!Z491&gt;=Законод!$I$19,Законод!$H$21,0)))),IF(B487="Лікар-терапевт",IF(Z491&lt;Законод!$C$27,0,(IF(AND(Z491&gt;=Законод!$I$27,Z491&lt;=Законод!$I$28),Z491-Законод!$H$28,IF('01_Доходи'!Z491&gt;=Законод!$I$27,Законод!$H$29,0)))),0)))</f>
        <v>0</v>
      </c>
      <c r="AA497" s="770"/>
      <c r="AB497" s="750" t="s">
        <v>157</v>
      </c>
      <c r="AC497" s="751"/>
      <c r="AD497" s="751"/>
      <c r="AE497" s="751"/>
      <c r="AF497" s="752"/>
      <c r="AG497" s="171">
        <f>IF(B487="Лікар загальної практики - сімейний лікар",IF(AG491&lt;Законод!$C$23,0,(IF(AND(AG491&gt;=Законод!$I$23,AG491&lt;=Законод!$I$24),AG491-Законод!$H$24,IF('01_Доходи'!AG491&gt;=Законод!$I$23,Законод!$I$25,0)))),IF(B487="Лікар-педіатр",IF(AG491&lt;Законод!$C$19,0,(IF(AND(AG491&gt;=Законод!$I$19,AG491&lt;=Законод!$I$20),AG491-Законод!$H$20,IF('01_Доходи'!AG491&gt;=Законод!$I$19,Законод!$H$21,0)))),IF(B487="Лікар-терапевт",IF(AG491&lt;Законод!$C$27,0,(IF(AND(AG491&gt;=Законод!$I$27,AG491&lt;=Законод!$I$28),AG491-Законод!$H$28,IF('01_Доходи'!AG491&gt;=Законод!$I$27,Законод!$H$29,0)))),0)))</f>
        <v>0</v>
      </c>
      <c r="AH497" s="773"/>
      <c r="AI497" s="176"/>
      <c r="AJ497" s="764"/>
      <c r="AK497" s="767"/>
      <c r="AL497" s="767"/>
      <c r="AM497" s="799"/>
      <c r="AN497" s="544">
        <f>IF(B487="Лікар загальної практики - сімейний лікар",L497*Законод!$I$30,IF(B487="Лікар-педіатр",L497*Законод!$I$30,IF(B487="Лікар-терапевт",L497*Законод!$I$30,0)))</f>
        <v>0</v>
      </c>
      <c r="AO497" s="544">
        <f>IF(B487="Лікар загальної практики - сімейний лікар",S497*Законод!$I$47,IF(B487="Лікар-педіатр",S497*Законод!$I$47,IF(B487="Лікар-терапевт",S497*Законод!$I$47,0)))</f>
        <v>0</v>
      </c>
      <c r="AP497" s="544">
        <f>IF(B487="Лікар загальної практики - сімейний лікар",Z497*Законод!$I$64,IF(B487="Лікар-педіатр",Z497*Законод!$I$64,IF(B487="Лікар-терапевт",Z497*Законод!$I$64,0)))</f>
        <v>0</v>
      </c>
      <c r="AQ497" s="544">
        <f>IF(B487="Лікар загальної практики - сімейний лікар",AG497*Законод!$I$81,IF(B487="Лікар-педіатр",AG497*Законод!$I$81,IF(B487="Лікар-терапевт",AG497*Законод!$I$81,0)))</f>
        <v>0</v>
      </c>
      <c r="AR497" s="185">
        <f>SUM(AN497:AQ497)</f>
        <v>0</v>
      </c>
    </row>
    <row r="498" spans="1:44" s="67" customFormat="1" ht="31.9" customHeight="1" thickBot="1" x14ac:dyDescent="0.3">
      <c r="A498" s="187"/>
      <c r="B498" s="782"/>
      <c r="C498" s="785"/>
      <c r="D498" s="788"/>
      <c r="E498" s="791"/>
      <c r="F498" s="660" t="str">
        <f>IF(B487="Лікар-педіатр",Законод!$J$18,IF(B487="Лікар загальної практики - сімейний лікар",Законод!$J$22,IF(B487="Лікар-терапевт",Законод!$J$22,"х")))</f>
        <v>х</v>
      </c>
      <c r="G498" s="747" t="s">
        <v>157</v>
      </c>
      <c r="H498" s="748"/>
      <c r="I498" s="748"/>
      <c r="J498" s="748"/>
      <c r="K498" s="749"/>
      <c r="L498" s="171">
        <f>IF(B487="Лікар загальної практики - сімейний лікар",IF(L491&gt;=Законод!$J$23,'01_Доходи'!L491-('01_Доходи'!L492+'01_Доходи'!L493+'01_Доходи'!L494+'01_Доходи'!L495+'01_Доходи'!L496+'01_Доходи'!L497),0),IF(B487="Лікар-педіатр",IF(L491&gt;=Законод!$J$19,'01_Доходи'!L491-('01_Доходи'!L492+'01_Доходи'!L493+'01_Доходи'!L494+'01_Доходи'!L495+'01_Доходи'!L496+'01_Доходи'!L497),0),IF(B487="Лікар-терапевт",IF('01_Доходи'!L491&gt;=Законод!$J$27,L491-Законод!$I$28,0),0)))</f>
        <v>0</v>
      </c>
      <c r="M498" s="771"/>
      <c r="N498" s="747" t="s">
        <v>157</v>
      </c>
      <c r="O498" s="748"/>
      <c r="P498" s="748"/>
      <c r="Q498" s="748"/>
      <c r="R498" s="749"/>
      <c r="S498" s="171">
        <f>IF(B487="Лікар загальної практики - сімейний лікар",IF(S491&gt;=Законод!$J$23,'01_Доходи'!S491-('01_Доходи'!S492+'01_Доходи'!S493+'01_Доходи'!S494+'01_Доходи'!S495+'01_Доходи'!S496+'01_Доходи'!S497),0),IF(B487="Лікар-педіатр",IF(S491&gt;=Законод!$J$19,'01_Доходи'!S491-('01_Доходи'!S492+'01_Доходи'!S493+'01_Доходи'!S494+'01_Доходи'!S495+'01_Доходи'!S496+'01_Доходи'!S497),0),IF(B487="Лікар-терапевт",IF('01_Доходи'!S491&gt;=Законод!$J$27,S491-Законод!$I$28,0),0)))</f>
        <v>0</v>
      </c>
      <c r="T498" s="771"/>
      <c r="U498" s="747" t="s">
        <v>157</v>
      </c>
      <c r="V498" s="748"/>
      <c r="W498" s="748"/>
      <c r="X498" s="748"/>
      <c r="Y498" s="749"/>
      <c r="Z498" s="171">
        <f>IF(B487="Лікар загальної практики - сімейний лікар",IF(Z491&gt;=Законод!$J$23,'01_Доходи'!Z491-('01_Доходи'!Z492+'01_Доходи'!Z493+'01_Доходи'!Z494+'01_Доходи'!Z495+'01_Доходи'!Z496+'01_Доходи'!Z497),0),IF(B487="Лікар-педіатр",IF(Z491&gt;=Законод!$J$19,'01_Доходи'!Z491-('01_Доходи'!Z492+'01_Доходи'!Z493+'01_Доходи'!Z494+'01_Доходи'!Z495+'01_Доходи'!Z496+'01_Доходи'!Z497),0),IF(B487="Лікар-терапевт",IF('01_Доходи'!Z491&gt;=Законод!$J$27,Z491-Законод!$I$28,0),0)))</f>
        <v>0</v>
      </c>
      <c r="AA498" s="771"/>
      <c r="AB498" s="747" t="s">
        <v>157</v>
      </c>
      <c r="AC498" s="748"/>
      <c r="AD498" s="748"/>
      <c r="AE498" s="748"/>
      <c r="AF498" s="749"/>
      <c r="AG498" s="171">
        <f>IF(B487="Лікар загальної практики - сімейний лікар",IF(AG491&gt;=Законод!$J$23,'01_Доходи'!AG491-('01_Доходи'!AG492+'01_Доходи'!AG493+'01_Доходи'!AG494+'01_Доходи'!AG495+'01_Доходи'!AG496+'01_Доходи'!AG497),0),IF(B487="Лікар-педіатр",IF(AG491&gt;=Законод!$J$19,'01_Доходи'!AG491-('01_Доходи'!AG492+'01_Доходи'!AG493+'01_Доходи'!AG494+'01_Доходи'!AG495+'01_Доходи'!AG496+'01_Доходи'!AG497),0),IF(B487="Лікар-терапевт",IF('01_Доходи'!AG491&gt;=Законод!$J$27,AG491-Законод!$I$28,0),0)))</f>
        <v>0</v>
      </c>
      <c r="AH498" s="774"/>
      <c r="AI498" s="188"/>
      <c r="AJ498" s="765"/>
      <c r="AK498" s="768"/>
      <c r="AL498" s="768"/>
      <c r="AM498" s="800"/>
      <c r="AN498" s="661">
        <f>IF(B487="Лікар загальної практики - сімейний лікар",L498*Законод!$J$30,IF(B487="Лікар-педіатр",L498*Законод!$J$30,IF(B487="Лікар-терапевт",L498*Законод!$J$30,0)))</f>
        <v>0</v>
      </c>
      <c r="AO498" s="661">
        <f>IF(B487="Лікар загальної практики - сімейний лікар",S498*Законод!$J$47,IF(B487="Лікар-педіатр",S498*Законод!$J$47,IF(B487="Лікар-терапевт",S498*Законод!$J$47,0)))</f>
        <v>0</v>
      </c>
      <c r="AP498" s="661">
        <f>IF(B487="Лікар загальної практики - сімейний лікар",S498*Законод!$J$64,IF(B487="Лікар-педіатр",S498*Законод!$J$64,IF(B487="Лікар-терапевт",S498*Законод!$J$64,0)))</f>
        <v>0</v>
      </c>
      <c r="AQ498" s="661">
        <f>IF(B487="Лікар загальної практики - сімейний лікар",AG498*Законод!$J$81,IF(B487="Лікар-педіатр",AG498*Законод!$J$81,IF(B487="Лікар-терапевт",AG498*Законод!$J$81,0)))</f>
        <v>0</v>
      </c>
      <c r="AR498" s="662">
        <f t="shared" ref="AR498" si="71">SUM(AN498:AQ498)</f>
        <v>0</v>
      </c>
    </row>
    <row r="499" spans="1:44" s="210" customFormat="1" ht="23.45" customHeight="1" thickBot="1" x14ac:dyDescent="0.3">
      <c r="A499" s="206"/>
      <c r="B499" s="207"/>
      <c r="C499" s="207"/>
      <c r="D499" s="207"/>
      <c r="E499" s="207"/>
      <c r="F499" s="208"/>
      <c r="G499" s="209"/>
      <c r="H499" s="209"/>
      <c r="L499" s="211"/>
      <c r="S499" s="211"/>
      <c r="Z499" s="211"/>
      <c r="AG499" s="211"/>
      <c r="AM499" s="212"/>
      <c r="AR499" s="213"/>
    </row>
    <row r="500" spans="1:44" s="166" customFormat="1" ht="24.6" customHeight="1" x14ac:dyDescent="0.3">
      <c r="A500" s="169">
        <f>A487+1</f>
        <v>37</v>
      </c>
      <c r="B500" s="780"/>
      <c r="C500" s="783"/>
      <c r="D500" s="786"/>
      <c r="E500" s="789"/>
      <c r="F500" s="170" t="s">
        <v>431</v>
      </c>
      <c r="G500" s="171">
        <f>IFERROR(IF(B500="Лікар-педіатр",G502/L502*L500,IF(B500="Лікар-терапевт","х",IF(B500="Лікар загальної практики - сімейний лікар",G502/L502*L500,0))),0)</f>
        <v>0</v>
      </c>
      <c r="H500" s="171">
        <f>IFERROR(IF(B500="Лікар-педіатр",H502/L502*L500,IF(B500="Лікар-терапевт","х",IF(B500="Лікар загальної практики - сімейний лікар",H502/L502*L500,0))),0)</f>
        <v>0</v>
      </c>
      <c r="I500" s="171">
        <f>IFERROR(IF(B500="Лікар-педіатр","x",IF(B500="Лікар-терапевт",I502/L502*L500,IF(B500="Лікар загальної практики - сімейний лікар",I502/L502*L500,0))),0)</f>
        <v>0</v>
      </c>
      <c r="J500" s="171">
        <f>IFERROR(IF(B500="Лікар-педіатр","x",IF(B500="Лікар-терапевт",J502/L502*L500,IF(B500="Лікар загальної практики - сімейний лікар",J502/L502*L500,0))),0)</f>
        <v>0</v>
      </c>
      <c r="K500" s="171">
        <f>IFERROR(IF(B500="Лікар-педіатр","x",IF(B500="Лікар-терапевт",K503*L500,IF(B500="Лікар загальної практики - сімейний лікар",K503*L500,0))),0)</f>
        <v>0</v>
      </c>
      <c r="L500" s="472"/>
      <c r="M500" s="769"/>
      <c r="N500" s="171">
        <f>IFERROR(IF(B500="Лікар-педіатр",N502/S502*S500,IF(B500="Лікар-терапевт","х",IF(B500="Лікар загальної практики - сімейний лікар",N502/S502*S500,0))),0)</f>
        <v>0</v>
      </c>
      <c r="O500" s="171">
        <f>IFERROR(IF(B500="Лікар-педіатр",O502/S502*S500,IF(B500="Лікар-терапевт","х",IF(B500="Лікар загальної практики - сімейний лікар",O502/S502*S500,0))),0)</f>
        <v>0</v>
      </c>
      <c r="P500" s="171">
        <f>IFERROR(IF(B500="Лікар-педіатр","x",IF(B500="Лікар-терапевт",P502/S502*S500,IF(B500="Лікар загальної практики - сімейний лікар",P502/S502*S500,0))),0)</f>
        <v>0</v>
      </c>
      <c r="Q500" s="171">
        <f>IFERROR(IF(B500="Лікар-педіатр","x",IF(B500="Лікар-терапевт",Q502/S502*S500,IF(B500="Лікар загальної практики - сімейний лікар",Q502/S502*S500,0))),0)</f>
        <v>0</v>
      </c>
      <c r="R500" s="171">
        <f>IFERROR(IF(B500="Лікар-педіатр","x",IF(B500="Лікар-терапевт",R503*S500,IF(B500="Лікар загальної практики - сімейний лікар",R503*S500,0))),0)</f>
        <v>0</v>
      </c>
      <c r="S500" s="472"/>
      <c r="T500" s="769"/>
      <c r="U500" s="171">
        <f>IFERROR(IF(B500="Лікар-педіатр",U502/Z502*Z500,IF(B500="Лікар-терапевт","х",IF(B500="Лікар загальної практики - сімейний лікар",U502/Z502*Z500,0))),0)</f>
        <v>0</v>
      </c>
      <c r="V500" s="171">
        <f>IFERROR(IF(B500="Лікар-педіатр",V502/Z502*Z500,IF(B500="Лікар-терапевт","х",IF(B500="Лікар загальної практики - сімейний лікар",V502/Z502*Z500,0))),0)</f>
        <v>0</v>
      </c>
      <c r="W500" s="171">
        <f>IFERROR(IF(B500="Лікар-педіатр","x",IF(B500="Лікар-терапевт",W502/Z502*Z500,IF(B500="Лікар загальної практики - сімейний лікар",W502/Z502*Z500,0))),0)</f>
        <v>0</v>
      </c>
      <c r="X500" s="171">
        <f>IFERROR(IF(B500="Лікар-педіатр","x",IF(B500="Лікар-терапевт",X502/Z502*Z500,IF(B500="Лікар загальної практики - сімейний лікар",X502/Z502*Z500,0))),0)</f>
        <v>0</v>
      </c>
      <c r="Y500" s="171">
        <f>IFERROR(IF(B500="Лікар-педіатр","x",IF(B500="Лікар-терапевт",Y503*Z500,IF(B500="Лікар загальної практики - сімейний лікар",Y503*Z500,0))),0)</f>
        <v>0</v>
      </c>
      <c r="Z500" s="472"/>
      <c r="AA500" s="769"/>
      <c r="AB500" s="171">
        <f>IFERROR(IF(B500="Лікар-педіатр",AB502/AG502*AG500,IF(B500="Лікар-терапевт","х",IF(B500="Лікар загальної практики - сімейний лікар",AB502/AG502*AG500,0))),0)</f>
        <v>0</v>
      </c>
      <c r="AC500" s="171">
        <f>IFERROR(IF(B500="Лікар-педіатр",AC502/AG502*AG500,IF(B500="Лікар-терапевт","х",IF(B500="Лікар загальної практики - сімейний лікар",AC502/AG502*AG500,0))),0)</f>
        <v>0</v>
      </c>
      <c r="AD500" s="171">
        <f>IFERROR(IF(B500="Лікар-педіатр","x",IF(B500="Лікар-терапевт",AD502/AG502*AG500,IF(B500="Лікар загальної практики - сімейний лікар",AD502/AG502*AG500,0))),0)</f>
        <v>0</v>
      </c>
      <c r="AE500" s="171">
        <f>IFERROR(IF(B500="Лікар-педіатр","x",IF(B500="Лікар-терапевт",AE502/AG502*AG500,IF(B500="Лікар загальної практики - сімейний лікар",AE502/AG502*AG500,0))),0)</f>
        <v>0</v>
      </c>
      <c r="AF500" s="171">
        <f>IFERROR(IF(B500="Лікар-педіатр","x",IF(B500="Лікар-терапевт",AF503*AG500,IF(B500="Лікар загальної практики - сімейний лікар",AF503*AG500,0))),0)</f>
        <v>0</v>
      </c>
      <c r="AG500" s="472"/>
      <c r="AH500" s="772"/>
      <c r="AI500" s="461">
        <f>A500</f>
        <v>37</v>
      </c>
      <c r="AJ500" s="763">
        <f>B500</f>
        <v>0</v>
      </c>
      <c r="AK500" s="766">
        <f>C500</f>
        <v>0</v>
      </c>
      <c r="AL500" s="766">
        <f>D500</f>
        <v>0</v>
      </c>
      <c r="AM500" s="753" t="s">
        <v>566</v>
      </c>
      <c r="AN500" s="792">
        <f>SUM(AN505:AN511)</f>
        <v>0</v>
      </c>
      <c r="AO500" s="792">
        <f>SUM(AO505:AO511)</f>
        <v>0</v>
      </c>
      <c r="AP500" s="792">
        <f>SUM(AP505:AP511)</f>
        <v>0</v>
      </c>
      <c r="AQ500" s="792">
        <f>SUM(AQ505:AQ511)</f>
        <v>0</v>
      </c>
      <c r="AR500" s="795">
        <f>SUM(AN500:AQ504)</f>
        <v>0</v>
      </c>
    </row>
    <row r="501" spans="1:44" s="67" customFormat="1" ht="28.15" customHeight="1" x14ac:dyDescent="0.25">
      <c r="A501" s="172"/>
      <c r="B501" s="781"/>
      <c r="C501" s="784"/>
      <c r="D501" s="787"/>
      <c r="E501" s="790"/>
      <c r="F501" s="170" t="s">
        <v>432</v>
      </c>
      <c r="G501" s="171">
        <f>IFERROR(IF(B500="Лікар-педіатр",G503*L501,IF(B500="Лікар-терапевт","х",IF(B500="Лікар загальної практики - сімейний лікар",G503*L501,0))),0)</f>
        <v>0</v>
      </c>
      <c r="H501" s="171">
        <f>IFERROR(IF(B500="Лікар-педіатр",H503*L501,IF(B500="Лікар-терапевт","х",IF(B500="Лікар загальної практики - сімейний лікар",H503*L501,0))),0)</f>
        <v>0</v>
      </c>
      <c r="I501" s="171">
        <f>IFERROR(IF(B500="Лікар-педіатр","x",IF(B500="Лікар-терапевт",I503*L501,IF(B500="Лікар загальної практики - сімейний лікар",I503*L501,0))),0)</f>
        <v>0</v>
      </c>
      <c r="J501" s="171">
        <f>IFERROR(IF(B500="Лікар-педіатр","x",IF(B500="Лікар-терапевт",J503*L501,IF(B500="Лікар загальної практики - сімейний лікар",J503*L501,0))),0)</f>
        <v>0</v>
      </c>
      <c r="K501" s="171">
        <f>IFERROR(IF(B500="Лікар-педіатр","x",IF(B500="Лікар-терапевт",K503*L501,IF(B500="Лікар загальної практики - сімейний лікар",K503*L501,0))),0)</f>
        <v>0</v>
      </c>
      <c r="L501" s="472"/>
      <c r="M501" s="770"/>
      <c r="N501" s="171">
        <f>IFERROR(IF(B500="Лікар-педіатр",N503*S501,IF(B500="Лікар-терапевт","х",IF(B500="Лікар загальної практики - сімейний лікар",N503*S501,0))),0)</f>
        <v>0</v>
      </c>
      <c r="O501" s="171">
        <f>IFERROR(IF(B500="Лікар-педіатр",O503*S501,IF(B500="Лікар-терапевт","х",IF(B500="Лікар загальної практики - сімейний лікар",O503*S501,0))),0)</f>
        <v>0</v>
      </c>
      <c r="P501" s="171">
        <f>IFERROR(IF(B500="Лікар-педіатр","x",IF(B500="Лікар-терапевт",P503*S501,IF(B500="Лікар загальної практики - сімейний лікар",P503*S501,0))),0)</f>
        <v>0</v>
      </c>
      <c r="Q501" s="171">
        <f>IFERROR(IF(B500="Лікар-педіатр","x",IF(B500="Лікар-терапевт",Q503*S501,IF(B500="Лікар загальної практики - сімейний лікар",Q503*S501,0))),0)</f>
        <v>0</v>
      </c>
      <c r="R501" s="171">
        <f>IFERROR(IF(B500="Лікар-педіатр","x",IF(B500="Лікар-терапевт",R503*S501,IF(B500="Лікар загальної практики - сімейний лікар",R503*S501,0))),0)</f>
        <v>0</v>
      </c>
      <c r="S501" s="472"/>
      <c r="T501" s="770"/>
      <c r="U501" s="171">
        <f>IFERROR(IF(B500="Лікар-педіатр",U503*Z501,IF(B500="Лікар-терапевт","х",IF(B500="Лікар загальної практики - сімейний лікар",U503*Z501,0))),0)</f>
        <v>0</v>
      </c>
      <c r="V501" s="171">
        <f>IFERROR(IF(B500="Лікар-педіатр",V503*Z501,IF(B500="Лікар-терапевт","х",IF(B500="Лікар загальної практики - сімейний лікар",V503*Z501,0))),0)</f>
        <v>0</v>
      </c>
      <c r="W501" s="171">
        <f>IFERROR(IF(B500="Лікар-педіатр","x",IF(B500="Лікар-терапевт",W503*Z501,IF(B500="Лікар загальної практики - сімейний лікар",W503*Z501,0))),0)</f>
        <v>0</v>
      </c>
      <c r="X501" s="171">
        <f>IFERROR(IF(B500="Лікар-педіатр","x",IF(B500="Лікар-терапевт",X503*Z501,IF(B500="Лікар загальної практики - сімейний лікар",X503*Z501,0))),0)</f>
        <v>0</v>
      </c>
      <c r="Y501" s="171">
        <f>IFERROR(IF(B500="Лікар-педіатр","x",IF(B500="Лікар-терапевт",Y503*Z501,IF(B500="Лікар загальної практики - сімейний лікар",Y503*Z501,0))),0)</f>
        <v>0</v>
      </c>
      <c r="Z501" s="472"/>
      <c r="AA501" s="770"/>
      <c r="AB501" s="171">
        <f>IFERROR(IF(B500="Лікар-педіатр",AB503*AG501,IF(B500="Лікар-терапевт","х",IF(B500="Лікар загальної практики - сімейний лікар",AB503*AG501,0))),0)</f>
        <v>0</v>
      </c>
      <c r="AC501" s="171">
        <f>IFERROR(IF(B500="Лікар-педіатр",AC503*AG501,IF(B500="Лікар-терапевт","х",IF(B500="Лікар загальної практики - сімейний лікар",AC503*AG501,0))),0)</f>
        <v>0</v>
      </c>
      <c r="AD501" s="171">
        <f>IFERROR(IF(B500="Лікар-педіатр","x",IF(B500="Лікар-терапевт",AD503*AG501,IF(B500="Лікар загальної практики - сімейний лікар",AD503*AG501,0))),0)</f>
        <v>0</v>
      </c>
      <c r="AE501" s="171">
        <f>IFERROR(IF(B500="Лікар-педіатр","x",IF(B500="Лікар-терапевт",AE503*AG501,IF(B500="Лікар загальної практики - сімейний лікар",AE503*AG501,0))),0)</f>
        <v>0</v>
      </c>
      <c r="AF501" s="171">
        <f>IFERROR(IF(B500="Лікар-педіатр","x",IF(B500="Лікар-терапевт",AF503*AG501,IF(B500="Лікар загальної практики - сімейний лікар",AF503*AG501,0))),0)</f>
        <v>0</v>
      </c>
      <c r="AG501" s="472"/>
      <c r="AH501" s="773"/>
      <c r="AI501" s="173"/>
      <c r="AJ501" s="764"/>
      <c r="AK501" s="767"/>
      <c r="AL501" s="767"/>
      <c r="AM501" s="754"/>
      <c r="AN501" s="793"/>
      <c r="AO501" s="793"/>
      <c r="AP501" s="793"/>
      <c r="AQ501" s="793"/>
      <c r="AR501" s="796"/>
    </row>
    <row r="502" spans="1:44" s="103" customFormat="1" ht="31.15" customHeight="1" x14ac:dyDescent="0.25">
      <c r="A502" s="205"/>
      <c r="B502" s="781"/>
      <c r="C502" s="784"/>
      <c r="D502" s="787"/>
      <c r="E502" s="790"/>
      <c r="F502" s="170" t="s">
        <v>433</v>
      </c>
      <c r="G502" s="174">
        <f>IF(B500="Лікар загальної практики - сімейний лікар"," ",IF(B500="Лікар-педіатр"," ",IF(B500="Лікар-терапевт","х",0)))</f>
        <v>0</v>
      </c>
      <c r="H502" s="174">
        <f>IF(B500="Лікар загальної практики - сімейний лікар"," ",IF(B500="Лікар-педіатр"," ",IF(B500="Лікар-терапевт","х",0)))</f>
        <v>0</v>
      </c>
      <c r="I502" s="174">
        <f>IF(B500="Лікар загальної практики - сімейний лікар"," ",IF(B500="Лікар-педіатр","х",IF(B500="Лікар-терапевт"," ",0)))</f>
        <v>0</v>
      </c>
      <c r="J502" s="174">
        <f>IF(B500="Лікар загальної практики - сімейний лікар"," ",IF(B500="Лікар-педіатр","х",IF(B500="Лікар-терапевт"," ",0)))</f>
        <v>0</v>
      </c>
      <c r="K502" s="174">
        <f>IF(B500="Лікар загальної практики - сімейний лікар"," ",IF(B500="Лікар-педіатр","х",IF(B500="Лікар-терапевт"," ",0)))</f>
        <v>0</v>
      </c>
      <c r="L502" s="175">
        <f>SUM(G502:K502)</f>
        <v>0</v>
      </c>
      <c r="M502" s="770"/>
      <c r="N502" s="174">
        <f>IF(B500="Лікар загальної практики - сімейний лікар"," ",IF(B500="Лікар-педіатр"," ",IF(B500="Лікар-терапевт","х",0)))</f>
        <v>0</v>
      </c>
      <c r="O502" s="174">
        <f>IF(B500="Лікар загальної практики - сімейний лікар"," ",IF(B500="Лікар-педіатр"," ",IF(B500="Лікар-терапевт","х",0)))</f>
        <v>0</v>
      </c>
      <c r="P502" s="174">
        <f>IF(B500="Лікар загальної практики - сімейний лікар"," ",IF(B500="Лікар-педіатр","х",IF(B500="Лікар-терапевт"," ",0)))</f>
        <v>0</v>
      </c>
      <c r="Q502" s="174">
        <f>IF(B500="Лікар загальної практики - сімейний лікар"," ",IF(B500="Лікар-педіатр","х",IF(B500="Лікар-терапевт"," ",0)))</f>
        <v>0</v>
      </c>
      <c r="R502" s="174">
        <f>IF(B500="Лікар загальної практики - сімейний лікар"," ",IF(B500="Лікар-педіатр","х",IF(B500="Лікар-терапевт"," ",0)))</f>
        <v>0</v>
      </c>
      <c r="S502" s="175">
        <f>SUM(N502:R502)</f>
        <v>0</v>
      </c>
      <c r="T502" s="770"/>
      <c r="U502" s="174">
        <f>IF(B500="Лікар загальної практики - сімейний лікар"," ",IF(B500="Лікар-педіатр"," ",IF(B500="Лікар-терапевт","х",0)))</f>
        <v>0</v>
      </c>
      <c r="V502" s="174">
        <f>IF(B500="Лікар загальної практики - сімейний лікар"," ",IF(B500="Лікар-педіатр"," ",IF(B500="Лікар-терапевт","х",0)))</f>
        <v>0</v>
      </c>
      <c r="W502" s="174">
        <f>IF(B500="Лікар загальної практики - сімейний лікар"," ",IF(B500="Лікар-педіатр","х",IF(B500="Лікар-терапевт"," ",0)))</f>
        <v>0</v>
      </c>
      <c r="X502" s="174">
        <f>IF(B500="Лікар загальної практики - сімейний лікар"," ",IF(B500="Лікар-педіатр","х",IF(B500="Лікар-терапевт"," ",0)))</f>
        <v>0</v>
      </c>
      <c r="Y502" s="174">
        <f>IF(B500="Лікар загальної практики - сімейний лікар"," ",IF(B500="Лікар-педіатр","х",IF(B500="Лікар-терапевт"," ",0)))</f>
        <v>0</v>
      </c>
      <c r="Z502" s="175">
        <f>SUM(U502:Y502)</f>
        <v>0</v>
      </c>
      <c r="AA502" s="770"/>
      <c r="AB502" s="174">
        <f>IF(B500="Лікар загальної практики - сімейний лікар"," ",IF(B500="Лікар-педіатр"," ",IF(B500="Лікар-терапевт","х",0)))</f>
        <v>0</v>
      </c>
      <c r="AC502" s="174">
        <f>IF(B500="Лікар загальної практики - сімейний лікар"," ",IF(B500="Лікар-педіатр"," ",IF(B500="Лікар-терапевт","х",0)))</f>
        <v>0</v>
      </c>
      <c r="AD502" s="174">
        <f>IF(B500="Лікар загальної практики - сімейний лікар"," ",IF(B500="Лікар-педіатр","х",IF(B500="Лікар-терапевт"," ",0)))</f>
        <v>0</v>
      </c>
      <c r="AE502" s="174">
        <f>IF(B500="Лікар загальної практики - сімейний лікар"," ",IF(B500="Лікар-педіатр","х",IF(B500="Лікар-терапевт"," ",0)))</f>
        <v>0</v>
      </c>
      <c r="AF502" s="174">
        <f>IF(B500="Лікар загальної практики - сімейний лікар"," ",IF(B500="Лікар-педіатр","х",IF(B500="Лікар-терапевт"," ",0)))</f>
        <v>0</v>
      </c>
      <c r="AG502" s="175">
        <f>SUM(AB502:AF502)</f>
        <v>0</v>
      </c>
      <c r="AH502" s="773"/>
      <c r="AI502" s="176"/>
      <c r="AJ502" s="764"/>
      <c r="AK502" s="767"/>
      <c r="AL502" s="767"/>
      <c r="AM502" s="754"/>
      <c r="AN502" s="793"/>
      <c r="AO502" s="793"/>
      <c r="AP502" s="793"/>
      <c r="AQ502" s="793"/>
      <c r="AR502" s="796"/>
    </row>
    <row r="503" spans="1:44" s="67" customFormat="1" ht="31.9" customHeight="1" thickBot="1" x14ac:dyDescent="0.3">
      <c r="A503" s="172"/>
      <c r="B503" s="781"/>
      <c r="C503" s="784"/>
      <c r="D503" s="787"/>
      <c r="E503" s="790"/>
      <c r="F503" s="177" t="s">
        <v>160</v>
      </c>
      <c r="G503" s="178">
        <f>IFERROR(IF(B500="Лікар-педіатр",G502/L502,IF(B500="Лікар-терапевт","х",IF(B500="Лікар загальної практики - сімейний лікар",G502/L502,0))),0)</f>
        <v>0</v>
      </c>
      <c r="H503" s="178">
        <f>IFERROR(IF(B500="Лікар-педіатр",H502/L502,IF(B500="Лікар-терапевт","х",IF(B500="Лікар загальної практики - сімейний лікар",H502/L502,0))),0)</f>
        <v>0</v>
      </c>
      <c r="I503" s="178">
        <f>IFERROR(IF(B500="Лікар-педіатр","x",IF(B500="Лікар-терапевт",I502/L502,IF(B500="Лікар загальної практики - сімейний лікар",I502/L502,0))),0)</f>
        <v>0</v>
      </c>
      <c r="J503" s="178">
        <f>IFERROR(IF(B500="Лікар-педіатр","x",IF(B500="Лікар-терапевт",J502/L502,IF(B500="Лікар загальної практики - сімейний лікар",J502/L502,0))),0)</f>
        <v>0</v>
      </c>
      <c r="K503" s="178">
        <f>IFERROR(IF(B500="Лікар-педіатр","x",IF(B500="Лікар-терапевт",K502/L502,IF(B500="Лікар загальної практики - сімейний лікар",K502/L502,0))),0)</f>
        <v>0</v>
      </c>
      <c r="L503" s="178">
        <f>SUM(G503:K503)</f>
        <v>0</v>
      </c>
      <c r="M503" s="770"/>
      <c r="N503" s="178">
        <f>IFERROR(IF(B500="Лікар-педіатр",N502/S502,IF(B500="Лікар-терапевт","х",IF(B500="Лікар загальної практики - сімейний лікар",N502/S502,0))),0)</f>
        <v>0</v>
      </c>
      <c r="O503" s="178">
        <f>IFERROR(IF(B500="Лікар-педіатр",O502/S502,IF(B500="Лікар-терапевт","х",IF(B500="Лікар загальної практики - сімейний лікар",O502/S502,0))),0)</f>
        <v>0</v>
      </c>
      <c r="P503" s="178">
        <f>IFERROR(IF(B500="Лікар-педіатр","x",IF(B500="Лікар-терапевт",P502/S502,IF(B500="Лікар загальної практики - сімейний лікар",P502/S502,0))),0)</f>
        <v>0</v>
      </c>
      <c r="Q503" s="178">
        <f>IFERROR(IF(B500="Лікар-педіатр","x",IF(B500="Лікар-терапевт",Q502/S502,IF(B500="Лікар загальної практики - сімейний лікар",Q502/S502,0))),0)</f>
        <v>0</v>
      </c>
      <c r="R503" s="178">
        <f>IFERROR(IF(B500="Лікар-педіатр","x",IF(B500="Лікар-терапевт",R502/S502,IF(B500="Лікар загальної практики - сімейний лікар",R502/S502,0))),0)</f>
        <v>0</v>
      </c>
      <c r="S503" s="178">
        <f>SUM(N503:R503)</f>
        <v>0</v>
      </c>
      <c r="T503" s="770"/>
      <c r="U503" s="178">
        <f>IFERROR(IF(B500="Лікар-педіатр",U502/Z502,IF(B500="Лікар-терапевт","х",IF(B500="Лікар загальної практики - сімейний лікар",U502/Z502,0))),0)</f>
        <v>0</v>
      </c>
      <c r="V503" s="178">
        <f>IFERROR(IF(B500="Лікар-педіатр",V502/Z502,IF(B500="Лікар-терапевт","х",IF(B500="Лікар загальної практики - сімейний лікар",V502/Z502,0))),0)</f>
        <v>0</v>
      </c>
      <c r="W503" s="178">
        <f>IFERROR(IF(B500="Лікар-педіатр","x",IF(B500="Лікар-терапевт",W502/Z502,IF(B500="Лікар загальної практики - сімейний лікар",W502/Z502,0))),0)</f>
        <v>0</v>
      </c>
      <c r="X503" s="178">
        <f>IFERROR(IF(B500="Лікар-педіатр","x",IF(B500="Лікар-терапевт",X502/Z502,IF(B500="Лікар загальної практики - сімейний лікар",X502/Z502,0))),0)</f>
        <v>0</v>
      </c>
      <c r="Y503" s="178">
        <f>IFERROR(IF(B500="Лікар-педіатр","x",IF(B500="Лікар-терапевт",Y502/Z502,IF(B500="Лікар загальної практики - сімейний лікар",Y502/Z502,0))),0)</f>
        <v>0</v>
      </c>
      <c r="Z503" s="178">
        <f>SUM(U503:Y503)</f>
        <v>0</v>
      </c>
      <c r="AA503" s="770"/>
      <c r="AB503" s="178">
        <f>IFERROR(IF(B500="Лікар-педіатр",AB502/AG502,IF(B500="Лікар-терапевт","х",IF(B500="Лікар загальної практики - сімейний лікар",AB502/AG502,0))),0)</f>
        <v>0</v>
      </c>
      <c r="AC503" s="178">
        <f>IFERROR(IF(B500="Лікар-педіатр",AC502/AG502,IF(B500="Лікар-терапевт","х",IF(B500="Лікар загальної практики - сімейний лікар",AC502/AG502,0))),0)</f>
        <v>0</v>
      </c>
      <c r="AD503" s="178">
        <f>IFERROR(IF(B500="Лікар-педіатр","x",IF(B500="Лікар-терапевт",AD502/AG502,IF(B500="Лікар загальної практики - сімейний лікар",AD502/AG502,0))),0)</f>
        <v>0</v>
      </c>
      <c r="AE503" s="178">
        <f>IFERROR(IF(B500="Лікар-педіатр","x",IF(B500="Лікар-терапевт",AE502/AG502,IF(B500="Лікар загальної практики - сімейний лікар",AE502/AG502,0))),0)</f>
        <v>0</v>
      </c>
      <c r="AF503" s="178">
        <f>IFERROR(IF(B500="Лікар-педіатр","x",IF(B500="Лікар-терапевт",AF502/AG502,IF(B500="Лікар загальної практики - сімейний лікар",AF502/AG502,0))),0)</f>
        <v>0</v>
      </c>
      <c r="AG503" s="178">
        <f>SUM(AB503:AF503)</f>
        <v>0</v>
      </c>
      <c r="AH503" s="773"/>
      <c r="AI503" s="176"/>
      <c r="AJ503" s="764"/>
      <c r="AK503" s="767"/>
      <c r="AL503" s="767"/>
      <c r="AM503" s="754"/>
      <c r="AN503" s="793"/>
      <c r="AO503" s="793"/>
      <c r="AP503" s="793"/>
      <c r="AQ503" s="793"/>
      <c r="AR503" s="796"/>
    </row>
    <row r="504" spans="1:44" s="67" customFormat="1" ht="45" customHeight="1" thickBot="1" x14ac:dyDescent="0.3">
      <c r="A504" s="172"/>
      <c r="B504" s="781"/>
      <c r="C504" s="784"/>
      <c r="D504" s="787"/>
      <c r="E504" s="790"/>
      <c r="F504" s="179" t="s">
        <v>434</v>
      </c>
      <c r="G504" s="180">
        <f>IF(B500="Лікар загальної практики - сімейний лікар",AVERAGE(G500:G502),IF(B500="Лікар-педіатр",AVERAGE(G500:G502),IF(B500="Лікар-терапевт","х",0)))</f>
        <v>0</v>
      </c>
      <c r="H504" s="180">
        <f>IF(B500="Лікар загальної практики - сімейний лікар",AVERAGE(H500:H502),IF(B500="Лікар-педіатр",AVERAGE(H500:H502),IF(B500="Лікар-терапевт","х",0)))</f>
        <v>0</v>
      </c>
      <c r="I504" s="180">
        <f>IF(B500="Лікар загальної практики - сімейний лікар",AVERAGE(I500:I502),IF(B500="Лікар-педіатр","x",IF(B500="Лікар-терапевт",AVERAGE(I500:I502),0)))</f>
        <v>0</v>
      </c>
      <c r="J504" s="180">
        <f>IF(B500="Лікар загальної практики - сімейний лікар",AVERAGE(J500:J502),IF(B500="Лікар-педіатр","x",IF(B500="Лікар-терапевт",AVERAGE(J500:J502),0)))</f>
        <v>0</v>
      </c>
      <c r="K504" s="180">
        <f>IF(B500="Лікар загальної практики - сімейний лікар",AVERAGE(K500:K502),IF(B500="Лікар-педіатр","x",IF(B500="Лікар-терапевт",AVERAGE(K500:K502),0)))</f>
        <v>0</v>
      </c>
      <c r="L504" s="181">
        <f>SUM(G504:K504)</f>
        <v>0</v>
      </c>
      <c r="M504" s="770"/>
      <c r="N504" s="543">
        <f>IF(B500="Лікар загальної практики - сімейний лікар",AVERAGE(N500:N502),IF(B500="Лікар-педіатр",AVERAGE(N500:N502),IF(B500="Лікар-терапевт","х",0)))</f>
        <v>0</v>
      </c>
      <c r="O504" s="180">
        <f>IF(B500="Лікар загальної практики - сімейний лікар",AVERAGE(O500:O502),IF(B500="Лікар-педіатр",AVERAGE(O500:O502),IF(B500="Лікар-терапевт","х",0)))</f>
        <v>0</v>
      </c>
      <c r="P504" s="180">
        <f>IF(B500="Лікар загальної практики - сімейний лікар",AVERAGE(P500:P502),IF(B500="Лікар-педіатр","x",IF(B500="Лікар-терапевт",AVERAGE(P500:P502),0)))</f>
        <v>0</v>
      </c>
      <c r="Q504" s="180">
        <f>IF(B500="Лікар загальної практики - сімейний лікар",AVERAGE(Q500:Q502),IF(B500="Лікар-педіатр","x",IF(B500="Лікар-терапевт",AVERAGE(Q500:Q502),0)))</f>
        <v>0</v>
      </c>
      <c r="R504" s="180">
        <f>IF(B500="Лікар загальної практики - сімейний лікар",AVERAGE(R500:R502),IF(B500="Лікар-педіатр","x",IF(B500="Лікар-терапевт",AVERAGE(R500:R502),0)))</f>
        <v>0</v>
      </c>
      <c r="S504" s="181">
        <f>SUM(N504:R504)</f>
        <v>0</v>
      </c>
      <c r="T504" s="770"/>
      <c r="U504" s="543">
        <f>IF(B500="Лікар загальної практики - сімейний лікар",AVERAGE(U500:U502),IF(B500="Лікар-педіатр",AVERAGE(U500:U502),IF(B500="Лікар-терапевт","х",0)))</f>
        <v>0</v>
      </c>
      <c r="V504" s="180">
        <f>IF(B500="Лікар загальної практики - сімейний лікар",AVERAGE(V500:V502),IF(B500="Лікар-педіатр",AVERAGE(V500:V502),IF(B500="Лікар-терапевт","х",0)))</f>
        <v>0</v>
      </c>
      <c r="W504" s="180">
        <f>IF(B500="Лікар загальної практики - сімейний лікар",AVERAGE(W500:W502),IF(B500="Лікар-педіатр","x",IF(B500="Лікар-терапевт",AVERAGE(W500:W502),0)))</f>
        <v>0</v>
      </c>
      <c r="X504" s="180">
        <f>IF(B500="Лікар загальної практики - сімейний лікар",AVERAGE(X500:X502),IF(B500="Лікар-педіатр","x",IF(B500="Лікар-терапевт",AVERAGE(X500:X502),0)))</f>
        <v>0</v>
      </c>
      <c r="Y504" s="180">
        <f>IF(B500="Лікар загальної практики - сімейний лікар",AVERAGE(Y500:Y502),IF(B500="Лікар-педіатр","x",IF(B500="Лікар-терапевт",AVERAGE(Y500:Y502),0)))</f>
        <v>0</v>
      </c>
      <c r="Z504" s="181">
        <f>SUM(U504:Y504)</f>
        <v>0</v>
      </c>
      <c r="AA504" s="770"/>
      <c r="AB504" s="543">
        <f>IF(B500="Лікар загальної практики - сімейний лікар",AVERAGE(AB500:AB502),IF(B500="Лікар-педіатр",AVERAGE(AB500:AB502),IF(B500="Лікар-терапевт","х",0)))</f>
        <v>0</v>
      </c>
      <c r="AC504" s="180">
        <f>IF(B500="Лікар загальної практики - сімейний лікар",AVERAGE(AC500:AC502),IF(B500="Лікар-педіатр",AVERAGE(AC500:AC502),IF(B500="Лікар-терапевт","х",0)))</f>
        <v>0</v>
      </c>
      <c r="AD504" s="180">
        <f>IF(B500="Лікар загальної практики - сімейний лікар",AVERAGE(AD500:AD502),IF(B500="Лікар-педіатр","x",IF(B500="Лікар-терапевт",AVERAGE(AD500:AD502),0)))</f>
        <v>0</v>
      </c>
      <c r="AE504" s="180">
        <f>IF(B500="Лікар загальної практики - сімейний лікар",AVERAGE(AE500:AE502),IF(B500="Лікар-педіатр","x",IF(B500="Лікар-терапевт",AVERAGE(AE500:AE502),0)))</f>
        <v>0</v>
      </c>
      <c r="AF504" s="180">
        <f>IF(B500="Лікар загальної практики - сімейний лікар",AVERAGE(AF500:AF502),IF(B500="Лікар-педіатр","x",IF(B500="Лікар-терапевт",AVERAGE(AF500:AF502),0)))</f>
        <v>0</v>
      </c>
      <c r="AG504" s="181">
        <f>SUM(AB504:AF504)</f>
        <v>0</v>
      </c>
      <c r="AH504" s="773"/>
      <c r="AI504" s="176"/>
      <c r="AJ504" s="764"/>
      <c r="AK504" s="767"/>
      <c r="AL504" s="767"/>
      <c r="AM504" s="755"/>
      <c r="AN504" s="794"/>
      <c r="AO504" s="794"/>
      <c r="AP504" s="794"/>
      <c r="AQ504" s="794"/>
      <c r="AR504" s="797"/>
    </row>
    <row r="505" spans="1:44" s="67" customFormat="1" ht="40.5" x14ac:dyDescent="0.25">
      <c r="A505" s="172"/>
      <c r="B505" s="781"/>
      <c r="C505" s="784"/>
      <c r="D505" s="787"/>
      <c r="E505" s="790"/>
      <c r="F505" s="182" t="str">
        <f>IF(B500="Лікар-педіатр",Законод!$C$18,IF(B500="Лікар загальної практики - сімейний лікар",Законод!$C$22,IF(B500="Лікар-терапевт",Законод!$C$26,"х")))</f>
        <v>х</v>
      </c>
      <c r="G505" s="183">
        <f>IF(B500="Лікар загальної практики - сімейний лікар",IF(L504&lt;=Законод!$C$23,G504,Законод!$C$23*'01_Доходи'!G503),IF(B500="Лікар-педіатр",IF(L504&lt;=Законод!$C$19,G504,Законод!$C$19*'01_Доходи'!G503),IF(B500="Лікар-терапевт","x",0)))</f>
        <v>0</v>
      </c>
      <c r="H505" s="183">
        <f>IF(B500="Лікар загальної практики - сімейний лікар",IF(L504&lt;=Законод!$C$23,H504,Законод!$C$23*'01_Доходи'!H503),IF(B500="Лікар-педіатр",IF(L504&lt;=Законод!$C$19,H504,Законод!$C$19*'01_Доходи'!H503),IF(B500="Лікар-терапевт","x",0)))</f>
        <v>0</v>
      </c>
      <c r="I505" s="183">
        <f>IF(B500="Лікар загальної практики - сімейний лікар",IF(L504&lt;=Законод!$C$23,I504,Законод!$C$23*'01_Доходи'!I503),IF(B500="Лікар-педіатр",IF(L504&lt;=Законод!$C$27,I504,Законод!$C$27*'01_Доходи'!I503),IF(B500="Лікар-терапевт","x",0)))</f>
        <v>0</v>
      </c>
      <c r="J505" s="183">
        <f>IF(B500="Лікар загальної практики - сімейний лікар",IF(L504&lt;=Законод!$C$23,J504,Законод!$C$23*'01_Доходи'!J503),IF(B500="Лікар-педіатр",IF(L504&lt;=Законод!$C$27,J504,Законод!$C$27*'01_Доходи'!J503),IF(B500="Лікар-терапевт","x",0)))</f>
        <v>0</v>
      </c>
      <c r="K505" s="183">
        <f>IF(B500="Лікар загальної практики - сімейний лікар",IF(L504&lt;=Законод!$C$23,K504,Законод!$C$23*'01_Доходи'!K503),IF(B500="Лікар-педіатр",IF(L504&lt;=Законод!$C$27,K504,Законод!$C$27*'01_Доходи'!K503),IF(B500="Лікар-терапевт","x",0)))</f>
        <v>0</v>
      </c>
      <c r="L505" s="184">
        <f>SUM(G505:K505)</f>
        <v>0</v>
      </c>
      <c r="M505" s="770"/>
      <c r="N505" s="183">
        <f>IF(B500="Лікар загальної практики - сімейний лікар",IF(L504&lt;=Законод!$C$23,N504,Законод!$C$23*'01_Доходи'!N503),IF(B500="Лікар-педіатр",IF(L504&lt;=Законод!$C$19,N504,Законод!$C$19*'01_Доходи'!N503),IF(B500="Лікар-терапевт","x",0)))</f>
        <v>0</v>
      </c>
      <c r="O505" s="183">
        <f>IF(B500="Лікар загальної практики - сімейний лікар",IF(L504&lt;=Законод!$C$23,O504,Законод!$C$23*'01_Доходи'!O503),IF(B500="Лікар-педіатр",IF(L504&lt;=Законод!$C$19,O504,Законод!$C$19*'01_Доходи'!O503),IF(B500="Лікар-терапевт","x",0)))</f>
        <v>0</v>
      </c>
      <c r="P505" s="183">
        <f>IF(B500="Лікар загальної практики - сімейний лікар",IF(L504&lt;=Законод!$C$23,P504,Законод!$C$23*'01_Доходи'!P503),IF(B500="Лікар-педіатр",IF(L504&lt;=Законод!$C$27,P504,Законод!$C$27*'01_Доходи'!P503),IF(B500="Лікар-терапевт","x",0)))</f>
        <v>0</v>
      </c>
      <c r="Q505" s="183">
        <f>IF(B500="Лікар загальної практики - сімейний лікар",IF(L504&lt;=Законод!$C$23,Q504,Законод!$C$23*'01_Доходи'!Q503),IF(B500="Лікар-педіатр",IF(L504&lt;=Законод!$C$27,Q504,Законод!$C$27*'01_Доходи'!Q503),IF(B500="Лікар-терапевт","x",0)))</f>
        <v>0</v>
      </c>
      <c r="R505" s="183">
        <f>IF(B500="Лікар загальної практики - сімейний лікар",IF(L504&lt;=Законод!$C$23,R504,Законод!$C$23*'01_Доходи'!R503),IF(B500="Лікар-педіатр",IF(L504&lt;=Законод!$C$27,R504,Законод!$C$27*'01_Доходи'!R503),IF(B500="Лікар-терапевт","x",0)))</f>
        <v>0</v>
      </c>
      <c r="S505" s="184">
        <f>SUM(N505:R505)</f>
        <v>0</v>
      </c>
      <c r="T505" s="770"/>
      <c r="U505" s="183">
        <f>IF(B500="Лікар загальної практики - сімейний лікар",IF(L504&lt;=Законод!$C$23,U504,Законод!$C$23*'01_Доходи'!U503),IF(B500="Лікар-педіатр",IF(L504&lt;=Законод!$C$19,U504,Законод!$C$19*'01_Доходи'!U503),IF(B500="Лікар-терапевт","x",0)))</f>
        <v>0</v>
      </c>
      <c r="V505" s="183">
        <f>IF(B500="Лікар загальної практики - сімейний лікар",IF(L504&lt;=Законод!$C$23,V504,Законод!$C$23*'01_Доходи'!V503),IF(B500="Лікар-педіатр",IF(L504&lt;=Законод!$C$19,V504,Законод!$C$19*'01_Доходи'!V503),IF(B500="Лікар-терапевт","x",0)))</f>
        <v>0</v>
      </c>
      <c r="W505" s="183">
        <f>IF(B500="Лікар загальної практики - сімейний лікар",IF(L504&lt;=Законод!$C$23,W504,Законод!$C$23*'01_Доходи'!W503),IF(B500="Лікар-педіатр",IF(L504&lt;=Законод!$C$27,W504,Законод!$C$27*'01_Доходи'!W503),IF(B500="Лікар-терапевт","x",0)))</f>
        <v>0</v>
      </c>
      <c r="X505" s="183">
        <f>IF(B500="Лікар загальної практики - сімейний лікар",IF(L504&lt;=Законод!$C$23,X504,Законод!$C$23*'01_Доходи'!X503),IF(B500="Лікар-педіатр",IF(L504&lt;=Законод!$C$27,X504,Законод!$C$27*'01_Доходи'!X503),IF(B500="Лікар-терапевт","x",0)))</f>
        <v>0</v>
      </c>
      <c r="Y505" s="183">
        <f>IF(B500="Лікар загальної практики - сімейний лікар",IF(L504&lt;=Законод!$C$23,Y504,Законод!$C$23*'01_Доходи'!H503),IF(Y500="Лікар-педіатр",IF(L504&lt;=Законод!$C$27,Y504,Законод!$C$27*'01_Доходи'!Y503),IF(B500="Лікар-терапевт","x",0)))</f>
        <v>0</v>
      </c>
      <c r="Z505" s="184">
        <f>SUM(U505:Y505)</f>
        <v>0</v>
      </c>
      <c r="AA505" s="770"/>
      <c r="AB505" s="183">
        <f>IF(B500="Лікар загальної практики - сімейний лікар",IF(L504&lt;=Законод!$C$23,AB504,Законод!$C$23*'01_Доходи'!AB503),IF(B500="Лікар-педіатр",IF(L504&lt;=Законод!$C$19,AB504,Законод!$C$19*'01_Доходи'!AB503),IF(B500="Лікар-терапевт","x",0)))</f>
        <v>0</v>
      </c>
      <c r="AC505" s="183">
        <f>IF(B500="Лікар загальної практики - сімейний лікар",IF(L504&lt;=Законод!$C$23,AC504,Законод!$C$23*'01_Доходи'!AC503),IF(B500="Лікар-педіатр",IF(L504&lt;=Законод!$C$19,AC504,Законод!$C$19*'01_Доходи'!AC503),IF(B500="Лікар-терапевт","x",0)))</f>
        <v>0</v>
      </c>
      <c r="AD505" s="183">
        <f>IF(B500="Лікар загальної практики - сімейний лікар",IF(L504&lt;=Законод!$C$23,AD504,Законод!$C$23*'01_Доходи'!AD503),IF(B500="Лікар-педіатр",IF(L504&lt;=Законод!$C$27,AD504,Законод!$C$27*'01_Доходи'!AD503),IF(B500="Лікар-терапевт","x",0)))</f>
        <v>0</v>
      </c>
      <c r="AE505" s="183">
        <f>IF(B500="Лікар загальної практики - сімейний лікар",IF(L504&lt;=Законод!$C$23,AE504,Законод!$C$23*'01_Доходи'!AE503),IF(B500="Лікар-педіатр",IF(L504&lt;=Законод!$C$27,AE504,Законод!$C$27*'01_Доходи'!AE503),IF(B500="Лікар-терапевт","x",0)))</f>
        <v>0</v>
      </c>
      <c r="AF505" s="183">
        <f>IF(B500="Лікар загальної практики - сімейний лікар",IF(L504&lt;=Законод!$C$23,AF504,Законод!$C$23*'01_Доходи'!AF503),IF(B500="Лікар-педіатр",IF(L504&lt;=Законод!$C$27,AF504,Законод!$C$27*'01_Доходи'!AF503),IF(B500="Лікар-терапевт","x",0)))</f>
        <v>0</v>
      </c>
      <c r="AG505" s="184">
        <f>SUM(AB505:AF505)</f>
        <v>0</v>
      </c>
      <c r="AH505" s="773"/>
      <c r="AI505" s="176"/>
      <c r="AJ505" s="764"/>
      <c r="AK505" s="767"/>
      <c r="AL505" s="767"/>
      <c r="AM505" s="268" t="s">
        <v>175</v>
      </c>
      <c r="AN505" s="544">
        <f>IF(B500="Лікар загальної практики - сімейний лікар",G505*Законод!$J$10+'01_Доходи'!H505*Законод!$K$10+'01_Доходи'!I505*Законод!$L$10+'01_Доходи'!J505*Законод!$M$10+'01_Доходи'!K505*Законод!$N$10,IF(B500="Лікар-педіатр",G505*Законод!$J$10+'01_Доходи'!H505*Законод!$K$10,IF(B500="Лікар-терапевт",'01_Доходи'!I505*Законод!$L$10+'01_Доходи'!J505*Законод!$M$10+'01_Доходи'!K505*Законод!$N$10,0)))</f>
        <v>0</v>
      </c>
      <c r="AO505" s="544">
        <f>IF(B500="Лікар загальної практики - сімейний лікар",N505*Законод!$J$11+'01_Доходи'!O505*Законод!$K$11+'01_Доходи'!P505*Законод!$L$11+'01_Доходи'!Q505*Законод!$M$11+'01_Доходи'!R505*Законод!$N$11,IF(B500="Лікар-педіатр",N505*Законод!$J$11+'01_Доходи'!O505*Законод!$K$11,IF(B500="Лікар-терапевт",'01_Доходи'!P505*Законод!$L$11+'01_Доходи'!Q505*Законод!$M$11+'01_Доходи'!R505*Законод!$N$11,0)))</f>
        <v>0</v>
      </c>
      <c r="AP505" s="544">
        <f>IF(B500="Лікар загальної практики - сімейний лікар",U505*Законод!$J$12+'01_Доходи'!V505*Законод!$K$12+'01_Доходи'!W505*Законод!$L$12+'01_Доходи'!X505*Законод!$M$12+'01_Доходи'!Y505*Законод!$N$12,IF(B500="Лікар-педіатр",U505*Законод!$J$12+'01_Доходи'!V505*Законод!$K$12,IF(B500="Лікар-терапевт",'01_Доходи'!W505*Законод!$L$12+'01_Доходи'!X505*Законод!$M$12+'01_Доходи'!Y505*Законод!$N$12,0)))</f>
        <v>0</v>
      </c>
      <c r="AQ505" s="544">
        <f>IF(B500="Лікар загальної практики - сімейний лікар",AB505*Законод!$J$13+'01_Доходи'!AC505*Законод!$K$13+'01_Доходи'!AD505*Законод!$L$13+'01_Доходи'!AE505*Законод!$M$13+'01_Доходи'!AF505*Законод!$N$13,IF(B500="Лікар-педіатр",AB505*Законод!$J$13+'01_Доходи'!AC505*Законод!$K$13,IF(B500="Лікар-терапевт",'01_Доходи'!AD505*Законод!$L$13+'01_Доходи'!AE505*Законод!$M$13+'01_Доходи'!AF505*Законод!$N$13,0)))</f>
        <v>0</v>
      </c>
      <c r="AR505" s="185">
        <f>SUM(AN505:AQ505)</f>
        <v>0</v>
      </c>
    </row>
    <row r="506" spans="1:44" s="67" customFormat="1" ht="31.9" customHeight="1" x14ac:dyDescent="0.25">
      <c r="A506" s="172"/>
      <c r="B506" s="781"/>
      <c r="C506" s="784"/>
      <c r="D506" s="787"/>
      <c r="E506" s="790"/>
      <c r="F506" s="186" t="str">
        <f>IF(B500="Лікар-педіатр",Законод!$E$18,IF(B500="Лікар загальної практики - сімейний лікар",Законод!$E$22,IF(B500="Лікар-терапевт",Законод!$E$26,"х")))</f>
        <v>х</v>
      </c>
      <c r="G506" s="750" t="s">
        <v>157</v>
      </c>
      <c r="H506" s="751"/>
      <c r="I506" s="751"/>
      <c r="J506" s="751"/>
      <c r="K506" s="752"/>
      <c r="L506" s="171">
        <f>IF(B500="Лікар загальної практики - сімейний лікар",IF(L504&lt;Законод!$C$23,0,(IF(AND(L504&gt;=Законод!$E$23,L504&lt;=Законод!$E$24),L504-Законод!$C$23,IF('01_Доходи'!L504&gt;=Законод!$F$23,Законод!$E$25,0)))),IF(B500="Лікар-педіатр",IF(L504&lt;Законод!$C$19,0,(IF(AND(L504&gt;=Законод!$E$19,L504&lt;=Законод!$E$20),L504-Законод!$C$19,IF('01_Доходи'!L504&gt;=Законод!$F$19,Законод!$E$21,0)))),IF(B500="Лікар-терапевт",IF(L504&lt;Законод!$C$27,0,(IF(AND(L504&gt;=Законод!$E$27,L504&lt;=Законод!$E$28),L504-Законод!$C$27,IF('01_Доходи'!L504&gt;=Законод!$F$27,Законод!$E$29,0)))),0)))</f>
        <v>0</v>
      </c>
      <c r="M506" s="770"/>
      <c r="N506" s="750" t="s">
        <v>157</v>
      </c>
      <c r="O506" s="751"/>
      <c r="P506" s="751"/>
      <c r="Q506" s="751"/>
      <c r="R506" s="752"/>
      <c r="S506" s="171">
        <f>IF(B500="Лікар загальної практики - сімейний лікар",IF(S504&lt;Законод!$C$23,0,(IF(AND(S504&gt;=Законод!$E$23,S504&lt;=Законод!$E$24),S504-Законод!$C$23,IF('01_Доходи'!S504&gt;=Законод!$F$23,Законод!$E$25,0)))),IF(B500="Лікар-педіатр",IF(S504&lt;Законод!$C$19,0,(IF(AND(S504&gt;=Законод!$E$19,S504&lt;=Законод!$E$20),S504-Законод!$C$19,IF('01_Доходи'!S504&gt;=Законод!$F$19,Законод!$E$21,0)))),IF(B500="Лікар-терапевт",IF(S504&lt;Законод!$C$27,0,(IF(AND(S504&gt;=Законод!$E$27,S504&lt;=Законод!$E$28),S504-Законод!$C$27,IF('01_Доходи'!S504&gt;=Законод!$F$27,Законод!$E$29,0)))),0)))</f>
        <v>0</v>
      </c>
      <c r="T506" s="770"/>
      <c r="U506" s="750" t="s">
        <v>157</v>
      </c>
      <c r="V506" s="751"/>
      <c r="W506" s="751"/>
      <c r="X506" s="751"/>
      <c r="Y506" s="752"/>
      <c r="Z506" s="171">
        <f>IF(B500="Лікар загальної практики - сімейний лікар",IF(Z504&lt;Законод!$C$23,0,(IF(AND(Z504&gt;=Законод!$E$23,Z504&lt;=Законод!$E$24),Z504-Законод!$C$23,IF('01_Доходи'!Z504&gt;=Законод!$F$23,Законод!$E$25,0)))),IF(B500="Лікар-педіатр",IF(Z504&lt;Законод!$C$19,0,(IF(AND(Z504&gt;=Законод!$E$19,Z504&lt;=Законод!$E$20),Z504-Законод!$C$19,IF('01_Доходи'!Z504&gt;=Законод!$F$19,Законод!$E$21,0)))),IF(B500="Лікар-терапевт",IF(Z504&lt;Законод!$C$27,0,(IF(AND(Z504&gt;=Законод!$E$27,Z504&lt;=Законод!$E$28),Z504-Законод!$C$27,IF('01_Доходи'!Z504&gt;=Законод!$F$27,Законод!$E$29,0)))),0)))</f>
        <v>0</v>
      </c>
      <c r="AA506" s="770"/>
      <c r="AB506" s="750" t="s">
        <v>157</v>
      </c>
      <c r="AC506" s="751"/>
      <c r="AD506" s="751"/>
      <c r="AE506" s="751"/>
      <c r="AF506" s="752"/>
      <c r="AG506" s="171">
        <f>IF(B500="Лікар загальної практики - сімейний лікар",IF(S504&lt;Законод!$C$23,0,(IF(AND(AG504&gt;=Законод!$E$23,AG504&lt;=Законод!$E$24),AG504-Законод!$C$23,IF('01_Доходи'!AG504&gt;=Законод!$F$23,Законод!$E$25,0)))),IF(B500="Лікар-педіатр",IF(AG504&lt;Законод!$C$19,0,(IF(AND(AG504&gt;=Законод!$E$19,AG504&lt;=Законод!$E$20),AG504-Законод!$C$19,IF('01_Доходи'!AG504&gt;=Законод!$F$19,Законод!$E$21,0)))),IF(B500="Лікар-терапевт",IF(AG504&lt;Законод!$C$27,0,(IF(AND(AG504&gt;=Законод!$E$27,AG504&lt;=Законод!$E$28),AG504-Законод!$C$27,IF('01_Доходи'!AG504&gt;=Законод!$F$27,Законод!$E$29,0)))),0)))</f>
        <v>0</v>
      </c>
      <c r="AH506" s="773"/>
      <c r="AI506" s="176"/>
      <c r="AJ506" s="764"/>
      <c r="AK506" s="767"/>
      <c r="AL506" s="767"/>
      <c r="AM506" s="798" t="s">
        <v>176</v>
      </c>
      <c r="AN506" s="544">
        <f>IF(B500="Лікар загальної практики - сімейний лікар",L506*Законод!$E$30,IF(B500="Лікар-педіатр",L506*Законод!$E$30,IF(B500="Лікар-терапевт",L506*Законод!$E$30,0)))</f>
        <v>0</v>
      </c>
      <c r="AO506" s="544">
        <f>IF(B500="Лікар загальної практики - сімейний лікар",S506*Законод!$E$47,IF(B500="Лікар-педіатр",S506*Законод!$E$47,IF(B500="Лікар-терапевт",S506*Законод!$E$47,0)))</f>
        <v>0</v>
      </c>
      <c r="AP506" s="544">
        <f>IF(B500="Лікар загальної практики - сімейний лікар",Z506*Законод!$E$64,IF(B500="Лікар-педіатр",Z506*Законод!$E$64,IF(B500="Лікар-терапевт",Z506*Законод!$E$64,0)))</f>
        <v>0</v>
      </c>
      <c r="AQ506" s="544">
        <f>IF(B500="Лікар загальної практики - сімейний лікар",AG506*Законод!$E$81,IF(B500="Лікар-педіатр",AG506*Законод!$E$81,IF(B500="Лікар-терапевт",AG506*Законод!$E$81,0)))</f>
        <v>0</v>
      </c>
      <c r="AR506" s="185">
        <f>SUM(AN506:AQ506)</f>
        <v>0</v>
      </c>
    </row>
    <row r="507" spans="1:44" s="67" customFormat="1" ht="31.9" customHeight="1" x14ac:dyDescent="0.25">
      <c r="A507" s="172"/>
      <c r="B507" s="781"/>
      <c r="C507" s="784"/>
      <c r="D507" s="787"/>
      <c r="E507" s="790"/>
      <c r="F507" s="186" t="str">
        <f>IF(B500="Лікар-педіатр",Законод!$F$18,IF(B500="Лікар загальної практики - сімейний лікар",Законод!$F$22,IF(B500="Лікар-терапевт",Законод!$F$26,"х")))</f>
        <v>х</v>
      </c>
      <c r="G507" s="750" t="s">
        <v>157</v>
      </c>
      <c r="H507" s="751"/>
      <c r="I507" s="751"/>
      <c r="J507" s="751"/>
      <c r="K507" s="752"/>
      <c r="L507" s="171">
        <f>IF(B500="Лікар загальної практики - сімейний лікар",IF(L504&lt;Законод!$C$23,0,(IF(AND(L504&gt;=Законод!$F$23,L504&lt;=Законод!$F$24),L504-Законод!$E$24,IF('01_Доходи'!L504&gt;=Законод!$G$23,Законод!$F$25,0)))),IF(B500="Лікар-педіатр",IF(L504&lt;Законод!$C$19,0,(IF(AND(L504&gt;=Законод!$F$19,L504&lt;=Законод!$F$20),L504-Законод!$E$20,IF('01_Доходи'!L504&gt;=Законод!$G$19,Законод!$F$21,0)))),IF(B500="Лікар-терапевт",IF(L504&lt;Законод!$C$27,0,(IF(AND(L504&gt;=Законод!$F$27,L504&lt;=Законод!$F$28),L504-Законод!$E$28,IF('01_Доходи'!L504&gt;=Законод!$G$27,Законод!$F$29,0)))),0)))</f>
        <v>0</v>
      </c>
      <c r="M507" s="770"/>
      <c r="N507" s="750" t="s">
        <v>157</v>
      </c>
      <c r="O507" s="751"/>
      <c r="P507" s="751"/>
      <c r="Q507" s="751"/>
      <c r="R507" s="752"/>
      <c r="S507" s="171">
        <f>IF(B500="Лікар загальної практики - сімейний лікар",IF(S504&lt;Законод!$C$23,0,(IF(AND(S504&gt;=Законод!$F$23,S504&lt;=Законод!$F$24),S504-Законод!$E$24,IF('01_Доходи'!S504&gt;=Законод!$G$23,Законод!$F$25,0)))),IF(B500="Лікар-педіатр",IF(S504&lt;Законод!$C$19,0,(IF(AND(S504&gt;=Законод!$F$19,S504&lt;=Законод!$F$20),S504-Законод!$E$20,IF('01_Доходи'!S504&gt;=Законод!$G$19,Законод!$F$21,0)))),IF(B500="Лікар-терапевт",IF(S504&lt;Законод!$C$27,0,(IF(AND(S504&gt;=Законод!$F$27,S504&lt;=Законод!$F$28),S504-Законод!$E$28,IF('01_Доходи'!S504&gt;=Законод!$G$27,Законод!$F$29,0)))),0)))</f>
        <v>0</v>
      </c>
      <c r="T507" s="770"/>
      <c r="U507" s="750" t="s">
        <v>157</v>
      </c>
      <c r="V507" s="751"/>
      <c r="W507" s="751"/>
      <c r="X507" s="751"/>
      <c r="Y507" s="752"/>
      <c r="Z507" s="171">
        <f>IF(B500="Лікар загальної практики - сімейний лікар",IF(Z504&lt;Законод!$C$23,0,(IF(AND(Z504&gt;=Законод!$F$23,Z504&lt;=Законод!$F$24),Z504-Законод!$E$24,IF('01_Доходи'!Z504&gt;=Законод!$G$23,Законод!$F$25,0)))),IF(B500="Лікар-педіатр",IF(Z504&lt;Законод!$C$19,0,(IF(AND(Z504&gt;=Законод!$F$19,Z504&lt;=Законод!$F$20),Z504-Законод!$E$20,IF('01_Доходи'!Z504&gt;=Законод!$G$19,Законод!$F$21,0)))),IF(B500="Лікар-терапевт",IF(Z504&lt;Законод!$C$27,0,(IF(AND(Z504&gt;=Законод!$F$27,Z504&lt;=Законод!$F$28),Z504-Законод!$E$28,IF('01_Доходи'!Z504&gt;=Законод!$G$27,Законод!$F$29,0)))),0)))</f>
        <v>0</v>
      </c>
      <c r="AA507" s="770"/>
      <c r="AB507" s="750" t="s">
        <v>157</v>
      </c>
      <c r="AC507" s="751"/>
      <c r="AD507" s="751"/>
      <c r="AE507" s="751"/>
      <c r="AF507" s="752"/>
      <c r="AG507" s="171">
        <f>IF(B500="Лікар загальної практики - сімейний лікар",IF(AG504&lt;Законод!$C$23,0,(IF(AND(AG504&gt;=Законод!$F$23,AG504&lt;=Законод!$F$24),AG504-Законод!$E$24,IF('01_Доходи'!AG504&gt;=Законод!$G$23,Законод!$F$25,0)))),IF(B500="Лікар-педіатр",IF(AG504&lt;Законод!$C$19,0,(IF(AND(AG504&gt;=Законод!$F$19,AG504&lt;=Законод!$F$20),AG504-Законод!$E$20,IF('01_Доходи'!AG504&gt;=Законод!$G$19,Законод!$F$21,0)))),IF(B500="Лікар-терапевт",IF(AG504&lt;Законод!$C$27,0,(IF(AND(AG504&gt;=Законод!$F$27,AG504&lt;=Законод!$F$28),AG504-Законод!$E$28,IF('01_Доходи'!AG504&gt;=Законод!$G$27,Законод!$F$29,0)))),0)))</f>
        <v>0</v>
      </c>
      <c r="AH507" s="773"/>
      <c r="AI507" s="176"/>
      <c r="AJ507" s="764"/>
      <c r="AK507" s="767"/>
      <c r="AL507" s="767"/>
      <c r="AM507" s="799"/>
      <c r="AN507" s="544">
        <f>IF(B500="Лікар загальної практики - сімейний лікар",L507*Законод!$F$30,IF(B500="Лікар-педіатр",L507*Законод!$F$30,IF(B500="Лікар-терапевт",L507*Законод!$F$30,0)))</f>
        <v>0</v>
      </c>
      <c r="AO507" s="544">
        <f>IF(B500="Лікар загальної практики - сімейний лікар",S507*Законод!$F$47,IF(B500="Лікар-педіатр",S507*Законод!$F$47,IF(B500="Лікар-терапевт",S507*Законод!$F$47,0)))</f>
        <v>0</v>
      </c>
      <c r="AP507" s="544">
        <f>IF(B500="Лікар загальної практики - сімейний лікар",Z507*Законод!$F$64,IF(B500="Лікар-педіатр",Z507*Законод!$F$64,IF(B500="Лікар-терапевт",Z507*Законод!$F$64,0)))</f>
        <v>0</v>
      </c>
      <c r="AQ507" s="544">
        <f>IF(B500="Лікар загальної практики - сімейний лікар",AG507*Законод!$F$81,IF(B500="Лікар-педіатр",AG507*Законод!$F$81,IF(B500="Лікар-терапевт",AG507*Законод!$F$81,0)))</f>
        <v>0</v>
      </c>
      <c r="AR507" s="185">
        <f>SUM(AN507:AQ507)</f>
        <v>0</v>
      </c>
    </row>
    <row r="508" spans="1:44" s="210" customFormat="1" ht="23.45" customHeight="1" x14ac:dyDescent="0.25">
      <c r="A508" s="172"/>
      <c r="B508" s="781"/>
      <c r="C508" s="784"/>
      <c r="D508" s="787"/>
      <c r="E508" s="790"/>
      <c r="F508" s="186" t="str">
        <f>IF(B500="Лікар-педіатр",Законод!$G$18,IF(B500="Лікар загальної практики - сімейний лікар",Законод!$G$22,IF(B500="Лікар-терапевт",Законод!$G$26,"х")))</f>
        <v>х</v>
      </c>
      <c r="G508" s="750" t="s">
        <v>157</v>
      </c>
      <c r="H508" s="751"/>
      <c r="I508" s="751"/>
      <c r="J508" s="751"/>
      <c r="K508" s="752"/>
      <c r="L508" s="171">
        <f>IF(B500="Лікар загальної практики - сімейний лікар",IF(L504&lt;Законод!$C$23,0,(IF(AND(L504&gt;=Законод!$G$23,L504&lt;=Законод!$G$24),L504-Законод!$F$24,IF('01_Доходи'!L504&gt;=Законод!$H$23,Законод!$G$25,0)))),IF(B500="Лікар-педіатр",IF(L504&lt;Законод!$C$19,0,(IF(AND(L504&gt;=Законод!$G$19,L504&lt;=Законод!$G$20),L504-Законод!$F$20,IF('01_Доходи'!L504&gt;=Законод!$H$19,Законод!$G$21,0)))),IF(B500="Лікар-терапевт",IF(L504&lt;Законод!$C$27,0,(IF(AND(L504&gt;=Законод!$G$27,L504&lt;=Законод!$G$28),L504-Законод!$F$28,IF('01_Доходи'!L504&gt;=Законод!$H$27,Законод!$G$29,0)))),0)))</f>
        <v>0</v>
      </c>
      <c r="M508" s="770"/>
      <c r="N508" s="750" t="s">
        <v>157</v>
      </c>
      <c r="O508" s="751"/>
      <c r="P508" s="751"/>
      <c r="Q508" s="751"/>
      <c r="R508" s="752"/>
      <c r="S508" s="171">
        <f>IF(B500="Лікар загальної практики - сімейний лікар",IF(S504&lt;Законод!$C$23,0,(IF(AND(S504&gt;=Законод!$G$23,S504&lt;=Законод!$G$24),S504-Законод!$F$24,IF('01_Доходи'!S504&gt;=Законод!$H$23,Законод!$G$25,0)))),IF(B500="Лікар-педіатр",IF(S504&lt;Законод!$C$19,0,(IF(AND(S504&gt;=Законод!$G$19,S504&lt;=Законод!$G$20),S504-Законод!$F$20,IF('01_Доходи'!S504&gt;=Законод!$H$19,Законод!$G$21,0)))),IF(B500="Лікар-терапевт",IF(S504&lt;Законод!$C$27,0,(IF(AND(S504&gt;=Законод!$G$27,S504&lt;=Законод!$G$28),S504-Законод!$F$28,IF('01_Доходи'!S504&gt;=Законод!$H$27,Законод!$G$29,0)))),0)))</f>
        <v>0</v>
      </c>
      <c r="T508" s="770"/>
      <c r="U508" s="750" t="s">
        <v>157</v>
      </c>
      <c r="V508" s="751"/>
      <c r="W508" s="751"/>
      <c r="X508" s="751"/>
      <c r="Y508" s="752"/>
      <c r="Z508" s="171">
        <f>IF(B500="Лікар загальної практики - сімейний лікар",IF(Z504&lt;Законод!$C$23,0,(IF(AND(Z504&gt;=Законод!$G$23,Z504&lt;=Законод!$G$24),Z504-Законод!$F$24,IF('01_Доходи'!Z504&gt;=Законод!$H$23,Законод!$G$25,0)))),IF(B500="Лікар-педіатр",IF(Z504&lt;Законод!$C$19,0,(IF(AND(Z504&gt;=Законод!$G$19,Z504&lt;=Законод!$G$20),Z504-Законод!$F$20,IF('01_Доходи'!Z504&gt;=Законод!$H$19,Законод!$G$21,0)))),IF(B500="Лікар-терапевт",IF(Z504&lt;Законод!$C$27,0,(IF(AND(Z504&gt;=Законод!$G$27,Z504&lt;=Законод!$G$28),Z504-Законод!$F$28,IF('01_Доходи'!Z504&gt;=Законод!$H$27,Законод!$G$29,0)))),0)))</f>
        <v>0</v>
      </c>
      <c r="AA508" s="770"/>
      <c r="AB508" s="750" t="s">
        <v>157</v>
      </c>
      <c r="AC508" s="751"/>
      <c r="AD508" s="751"/>
      <c r="AE508" s="751"/>
      <c r="AF508" s="752"/>
      <c r="AG508" s="171">
        <f>IF(B500="Лікар загальної практики - сімейний лікар",IF(AG504&lt;Законод!$C$23,0,(IF(AND(AG504&gt;=Законод!$G$23,AG504&lt;=Законод!$G$24),AG504-Законод!$F$24,IF('01_Доходи'!AG504&gt;=Законод!$H$23,Законод!$G$25,0)))),IF(B500="Лікар-педіатр",IF(AG504&lt;Законод!$C$19,0,(IF(AND(AG504&gt;=Законод!$G$19,AG504&lt;=Законод!$G$20),AG504-Законод!$F$20,IF('01_Доходи'!AG504&gt;=Законод!$H$19,Законод!$G$21,0)))),IF(B500="Лікар-терапевт",IF(AG504&lt;Законод!$C$27,0,(IF(AND(AG504&gt;=Законод!$G$27,AG504&lt;=Законод!$G$28),AG504-Законод!$F$28,IF('01_Доходи'!AG504&gt;=Законод!$H$27,Законод!$G$29,0)))),0)))</f>
        <v>0</v>
      </c>
      <c r="AH508" s="773"/>
      <c r="AI508" s="176"/>
      <c r="AJ508" s="764"/>
      <c r="AK508" s="767"/>
      <c r="AL508" s="767"/>
      <c r="AM508" s="799"/>
      <c r="AN508" s="544">
        <f>IF(B500="Лікар загальної практики - сімейний лікар",L508*Законод!$G$39,IF(B500="Лікар-педіатр",L508*Законод!$G$30,IF(B500="Лікар-терапевт",L508*Законод!$G$30,0)))</f>
        <v>0</v>
      </c>
      <c r="AO508" s="544">
        <f>IF(B500="Лікар загальної практики - сімейний лікар",S508*Законод!$G$47,IF(B500="Лікар-педіатр",S508*Законод!$G$47,IF(B500="Лікар-терапевт",S508*Законод!$G$47,0)))</f>
        <v>0</v>
      </c>
      <c r="AP508" s="544">
        <f>IF(B500="Лікар загальної практики - сімейний лікар",Z508*Законод!$G$64,IF(B500="Лікар-педіатр",Z508*Законод!$G$64,IF(B500="Лікар-терапевт",Z508*Законод!$G$64,0)))</f>
        <v>0</v>
      </c>
      <c r="AQ508" s="544">
        <f>IF(B500="Лікар загальної практики - сімейний лікар",AG508*Законод!$G$81,IF(B500="Лікар-педіатр",AG508*Законод!$G$81,IF(B500="Лікар-терапевт",AG508*Законод!$G$81,0)))</f>
        <v>0</v>
      </c>
      <c r="AR508" s="185">
        <f t="shared" ref="AR508" si="72">SUM(AN508:AQ508)</f>
        <v>0</v>
      </c>
    </row>
    <row r="509" spans="1:44" s="166" customFormat="1" ht="24.6" customHeight="1" x14ac:dyDescent="0.3">
      <c r="A509" s="172"/>
      <c r="B509" s="781"/>
      <c r="C509" s="784"/>
      <c r="D509" s="787"/>
      <c r="E509" s="790"/>
      <c r="F509" s="186" t="str">
        <f>IF(B500="Лікар-педіатр",Законод!$H$18,IF(B500="Лікар загальної практики - сімейний лікар",Законод!$H$22,IF(B500="Лікар-терапевт",Законод!$H$26,"х")))</f>
        <v>х</v>
      </c>
      <c r="G509" s="750" t="s">
        <v>157</v>
      </c>
      <c r="H509" s="751"/>
      <c r="I509" s="751"/>
      <c r="J509" s="751"/>
      <c r="K509" s="752"/>
      <c r="L509" s="171">
        <f>IF(B500="Лікар загальної практики - сімейний лікар",IF(L504&lt;Законод!$C$23,0,(IF(AND(L504&gt;=Законод!$H$23,L504&lt;=Законод!$H$24),L504-Законод!$G$24,IF('01_Доходи'!L504&gt;=Законод!$I$23,Законод!$H$25,0)))),IF(B500="Лікар-педіатр",IF(L504&lt;Законод!$C$19,0,(IF(AND(L504&gt;=Законод!$H$19,L504&lt;=Законод!$H$20),L504-Законод!$G$20,IF('01_Доходи'!L504&gt;=Законод!$I$19,Законод!$H$21,0)))),IF(B500="Лікар-терапевт",IF(L504&lt;Законод!$C$27,0,(IF(AND(L504&gt;=Законод!$H$27,L504&lt;=Законод!$H$28),L504-Законод!$G$28,IF(L504&gt;=Законод!$I$27,Законод!$H$29,0)))),0)))</f>
        <v>0</v>
      </c>
      <c r="M509" s="770"/>
      <c r="N509" s="750" t="s">
        <v>157</v>
      </c>
      <c r="O509" s="751"/>
      <c r="P509" s="751"/>
      <c r="Q509" s="751"/>
      <c r="R509" s="752"/>
      <c r="S509" s="171">
        <f>IF(B500="Лікар загальної практики - сімейний лікар",IF(S504&lt;Законод!$C$23,0,(IF(AND(S504&gt;=Законод!$H$23,S504&lt;=Законод!$H$24),S504-Законод!$G$24,IF('01_Доходи'!S504&gt;=Законод!$I$23,Законод!$H$25,0)))),IF(B500="Лікар-педіатр",IF(S504&lt;Законод!$C$19,0,(IF(AND(S504&gt;=Законод!$H$19,S504&lt;=Законод!$H$20),S504-Законод!$G$20,IF('01_Доходи'!S504&gt;=Законод!$I$19,Законод!$H$21,0)))),IF(B500="Лікар-терапевт",IF(S504&lt;Законод!$C$27,0,(IF(AND(S504&gt;=Законод!$H$27,S504&lt;=Законод!$H$28),S504-Законод!$G$28,IF(S504&gt;=Законод!$I$27,Законод!$H$29,0)))),0)))</f>
        <v>0</v>
      </c>
      <c r="T509" s="770"/>
      <c r="U509" s="750" t="s">
        <v>157</v>
      </c>
      <c r="V509" s="751"/>
      <c r="W509" s="751"/>
      <c r="X509" s="751"/>
      <c r="Y509" s="752"/>
      <c r="Z509" s="171">
        <f>IF(B500="Лікар загальної практики - сімейний лікар",IF(Z504&lt;Законод!$C$23,0,(IF(AND(Z504&gt;=Законод!$H$23,Z504&lt;=Законод!$H$24),Z504-Законод!$G$24,IF('01_Доходи'!Z504&gt;=Законод!$I$23,Законод!$H$25,0)))),IF(B500="Лікар-педіатр",IF(Z504&lt;Законод!$C$19,0,(IF(AND(Z504&gt;=Законод!$H$19,Z504&lt;=Законод!$H$20),Z504-Законод!$G$20,IF('01_Доходи'!Z504&gt;=Законод!$I$19,Законод!$H$21,0)))),IF(B500="Лікар-терапевт",IF(Z504&lt;Законод!$C$27,0,(IF(AND(Z504&gt;=Законод!$H$27,Z504&lt;=Законод!$H$28),Z504-Законод!$G$28,IF(Z504&gt;=Законод!$I$27,Законод!$H$29,0)))),0)))</f>
        <v>0</v>
      </c>
      <c r="AA509" s="770"/>
      <c r="AB509" s="750" t="s">
        <v>157</v>
      </c>
      <c r="AC509" s="751"/>
      <c r="AD509" s="751"/>
      <c r="AE509" s="751"/>
      <c r="AF509" s="752"/>
      <c r="AG509" s="171">
        <f>IF(B500="Лікар загальної практики - сімейний лікар",IF(AG504&lt;Законод!$C$23,0,(IF(AND(AG504&gt;=Законод!$H$23,AG504&lt;=Законод!$H$24),AG504-Законод!$G$24,IF('01_Доходи'!AG504&gt;=Законод!$I$23,Законод!$H$25,0)))),IF(B500="Лікар-педіатр",IF(AG504&lt;Законод!$C$19,0,(IF(AND(AG504&gt;=Законод!$H$19,AG504&lt;=Законод!$H$20),AG504-Законод!$G$20,IF('01_Доходи'!AG504&gt;=Законод!$I$19,Законод!$H$21,0)))),IF(B500="Лікар-терапевт",IF(AG504&lt;Законод!$C$27,0,(IF(AND(AG504&gt;=Законод!$H$27,AG504&lt;=Законод!$H$28),AG504-Законод!$G$28,IF(AG504&gt;=Законод!$I$27,Законод!$H$29,0)))),0)))</f>
        <v>0</v>
      </c>
      <c r="AH509" s="773"/>
      <c r="AI509" s="176"/>
      <c r="AJ509" s="764"/>
      <c r="AK509" s="767"/>
      <c r="AL509" s="767"/>
      <c r="AM509" s="799"/>
      <c r="AN509" s="544">
        <f>IF(B500="Лікар загальної практики - сімейний лікар",L509*Законод!$H$30,IF(B500="Лікар-педіатр",L509*Законод!$H$30,IF(B500="Лікар-терапевт",L509*Законод!$H$30,0)))</f>
        <v>0</v>
      </c>
      <c r="AO509" s="544">
        <f>IF(B500="Лікар загальної практики - сімейний лікар",S509*Законод!$H$47,IF(B500="Лікар-педіатр",S509*Законод!$H$47,IF(B500="Лікар-терапевт",S509*Законод!$H$47,0)))</f>
        <v>0</v>
      </c>
      <c r="AP509" s="544">
        <f>IF(B500="Лікар загальної практики - сімейний лікар",Z509*Законод!$H$64,IF(B500="Лікар-педіатр",Z509*Законод!$H$64,IF(B500="Лікар-терапевт",Z509*Законод!$H$64,0)))</f>
        <v>0</v>
      </c>
      <c r="AQ509" s="544">
        <f>IF(B500="Лікар загальної практики - сімейний лікар",AG509*Законод!$H$81,IF(B500="Лікар-педіатр",AG509*Законод!$H$81,IF(B500="Лікар-терапевт",AG509*Законод!$H$81,0)))</f>
        <v>0</v>
      </c>
      <c r="AR509" s="185">
        <f>SUM(AN509:AQ509)</f>
        <v>0</v>
      </c>
    </row>
    <row r="510" spans="1:44" s="67" customFormat="1" ht="28.15" customHeight="1" x14ac:dyDescent="0.25">
      <c r="A510" s="172"/>
      <c r="B510" s="781"/>
      <c r="C510" s="784"/>
      <c r="D510" s="787"/>
      <c r="E510" s="790"/>
      <c r="F510" s="186" t="str">
        <f>IF(B500="Лікар-педіатр",Законод!$I$18,IF(B500="Лікар загальної практики - сімейний лікар",Законод!$I$22,IF(B500="Лікар-терапевт",Законод!$I$26,"х")))</f>
        <v>х</v>
      </c>
      <c r="G510" s="750" t="s">
        <v>157</v>
      </c>
      <c r="H510" s="751"/>
      <c r="I510" s="751"/>
      <c r="J510" s="751"/>
      <c r="K510" s="752"/>
      <c r="L510" s="171">
        <f>IF(B500="Лікар загальної практики - сімейний лікар",IF(L504&lt;Законод!$C$23,0,(IF(AND(L504&gt;=Законод!$I$23,L504&lt;=Законод!$I$24),L504-Законод!$H$24,IF('01_Доходи'!L504&gt;=Законод!$I$23,Законод!$I$25,0)))),IF(B500="Лікар-педіатр",IF(L504&lt;Законод!$C$19,0,(IF(AND(L504&gt;=Законод!$I$19,L504&lt;=Законод!$I$20),L504-Законод!$H$20,IF('01_Доходи'!L504&gt;=Законод!$I$19,Законод!$H$21,0)))),IF(B500="Лікар-терапевт",IF(L504&lt;Законод!$C$27,0,(IF(AND(L504&gt;=Законод!$I$27,L504&lt;=Законод!$I$28),L504-Законод!$H$28,IF('01_Доходи'!L504&gt;=Законод!$I$27,Законод!$H$29,0)))),0)))</f>
        <v>0</v>
      </c>
      <c r="M510" s="770"/>
      <c r="N510" s="750" t="s">
        <v>157</v>
      </c>
      <c r="O510" s="751"/>
      <c r="P510" s="751"/>
      <c r="Q510" s="751"/>
      <c r="R510" s="752"/>
      <c r="S510" s="171">
        <f>IF(B500="Лікар загальної практики - сімейний лікар",IF(S504&lt;Законод!$C$23,0,(IF(AND(S504&gt;=Законод!$I$23,S504&lt;=Законод!$I$24),S504-Законод!$H$24,IF('01_Доходи'!S504&gt;=Законод!$I$23,Законод!$I$25,0)))),IF(B500="Лікар-педіатр",IF(S504&lt;Законод!$C$19,0,(IF(AND(S504&gt;=Законод!$I$19,S504&lt;=Законод!$I$20),S504-Законод!$H$20,IF('01_Доходи'!S504&gt;=Законод!$I$19,Законод!$H$21,0)))),IF(B500="Лікар-терапевт",IF(S504&lt;Законод!$C$27,0,(IF(AND(S504&gt;=Законод!$I$27,S504&lt;=Законод!$I$28),S504-Законод!$H$28,IF('01_Доходи'!S504&gt;=Законод!$I$27,Законод!$H$29,0)))),0)))</f>
        <v>0</v>
      </c>
      <c r="T510" s="770"/>
      <c r="U510" s="750" t="s">
        <v>157</v>
      </c>
      <c r="V510" s="751"/>
      <c r="W510" s="751"/>
      <c r="X510" s="751"/>
      <c r="Y510" s="752"/>
      <c r="Z510" s="171">
        <f>IF(B500="Лікар загальної практики - сімейний лікар",IF(Z504&lt;Законод!$C$23,0,(IF(AND(Z504&gt;=Законод!$I$23,Z504&lt;=Законод!$I$24),Z504-Законод!$H$24,IF('01_Доходи'!Z504&gt;=Законод!$I$23,Законод!$I$25,0)))),IF(B500="Лікар-педіатр",IF(Z504&lt;Законод!$C$19,0,(IF(AND(Z504&gt;=Законод!$I$19,Z504&lt;=Законод!$I$20),Z504-Законод!$H$20,IF('01_Доходи'!Z504&gt;=Законод!$I$19,Законод!$H$21,0)))),IF(B500="Лікар-терапевт",IF(Z504&lt;Законод!$C$27,0,(IF(AND(Z504&gt;=Законод!$I$27,Z504&lt;=Законод!$I$28),Z504-Законод!$H$28,IF('01_Доходи'!Z504&gt;=Законод!$I$27,Законод!$H$29,0)))),0)))</f>
        <v>0</v>
      </c>
      <c r="AA510" s="770"/>
      <c r="AB510" s="750" t="s">
        <v>157</v>
      </c>
      <c r="AC510" s="751"/>
      <c r="AD510" s="751"/>
      <c r="AE510" s="751"/>
      <c r="AF510" s="752"/>
      <c r="AG510" s="171">
        <f>IF(B500="Лікар загальної практики - сімейний лікар",IF(AG504&lt;Законод!$C$23,0,(IF(AND(AG504&gt;=Законод!$I$23,AG504&lt;=Законод!$I$24),AG504-Законод!$H$24,IF('01_Доходи'!AG504&gt;=Законод!$I$23,Законод!$I$25,0)))),IF(B500="Лікар-педіатр",IF(AG504&lt;Законод!$C$19,0,(IF(AND(AG504&gt;=Законод!$I$19,AG504&lt;=Законод!$I$20),AG504-Законод!$H$20,IF('01_Доходи'!AG504&gt;=Законод!$I$19,Законод!$H$21,0)))),IF(B500="Лікар-терапевт",IF(AG504&lt;Законод!$C$27,0,(IF(AND(AG504&gt;=Законод!$I$27,AG504&lt;=Законод!$I$28),AG504-Законод!$H$28,IF('01_Доходи'!AG504&gt;=Законод!$I$27,Законод!$H$29,0)))),0)))</f>
        <v>0</v>
      </c>
      <c r="AH510" s="773"/>
      <c r="AI510" s="176"/>
      <c r="AJ510" s="764"/>
      <c r="AK510" s="767"/>
      <c r="AL510" s="767"/>
      <c r="AM510" s="799"/>
      <c r="AN510" s="544">
        <f>IF(B500="Лікар загальної практики - сімейний лікар",L510*Законод!$I$30,IF(B500="Лікар-педіатр",L510*Законод!$I$30,IF(B500="Лікар-терапевт",L510*Законод!$I$30,0)))</f>
        <v>0</v>
      </c>
      <c r="AO510" s="544">
        <f>IF(B500="Лікар загальної практики - сімейний лікар",S510*Законод!$I$47,IF(B500="Лікар-педіатр",S510*Законод!$I$47,IF(B500="Лікар-терапевт",S510*Законод!$I$47,0)))</f>
        <v>0</v>
      </c>
      <c r="AP510" s="544">
        <f>IF(B500="Лікар загальної практики - сімейний лікар",Z510*Законод!$I$64,IF(B500="Лікар-педіатр",Z510*Законод!$I$64,IF(B500="Лікар-терапевт",Z510*Законод!$I$64,0)))</f>
        <v>0</v>
      </c>
      <c r="AQ510" s="544">
        <f>IF(B500="Лікар загальної практики - сімейний лікар",AG510*Законод!$I$81,IF(B500="Лікар-педіатр",AG510*Законод!$I$81,IF(B500="Лікар-терапевт",AG510*Законод!$I$81,0)))</f>
        <v>0</v>
      </c>
      <c r="AR510" s="185">
        <f>SUM(AN510:AQ510)</f>
        <v>0</v>
      </c>
    </row>
    <row r="511" spans="1:44" s="103" customFormat="1" ht="31.15" customHeight="1" thickBot="1" x14ac:dyDescent="0.3">
      <c r="A511" s="187"/>
      <c r="B511" s="782"/>
      <c r="C511" s="785"/>
      <c r="D511" s="788"/>
      <c r="E511" s="791"/>
      <c r="F511" s="660" t="str">
        <f>IF(B500="Лікар-педіатр",Законод!$J$18,IF(B500="Лікар загальної практики - сімейний лікар",Законод!$J$22,IF(B500="Лікар-терапевт",Законод!$J$22,"х")))</f>
        <v>х</v>
      </c>
      <c r="G511" s="747" t="s">
        <v>157</v>
      </c>
      <c r="H511" s="748"/>
      <c r="I511" s="748"/>
      <c r="J511" s="748"/>
      <c r="K511" s="749"/>
      <c r="L511" s="171">
        <f>IF(B500="Лікар загальної практики - сімейний лікар",IF(L504&gt;=Законод!$J$23,'01_Доходи'!L504-('01_Доходи'!L505+'01_Доходи'!L506+'01_Доходи'!L507+'01_Доходи'!L508+'01_Доходи'!L509+'01_Доходи'!L510),0),IF(B500="Лікар-педіатр",IF(L504&gt;=Законод!$J$19,'01_Доходи'!L504-('01_Доходи'!L505+'01_Доходи'!L506+'01_Доходи'!L507+'01_Доходи'!L508+'01_Доходи'!L509+'01_Доходи'!L510),0),IF(B500="Лікар-терапевт",IF('01_Доходи'!L504&gt;=Законод!$J$27,L504-Законод!$I$28,0),0)))</f>
        <v>0</v>
      </c>
      <c r="M511" s="771"/>
      <c r="N511" s="747" t="s">
        <v>157</v>
      </c>
      <c r="O511" s="748"/>
      <c r="P511" s="748"/>
      <c r="Q511" s="748"/>
      <c r="R511" s="749"/>
      <c r="S511" s="171">
        <f>IF(B500="Лікар загальної практики - сімейний лікар",IF(S504&gt;=Законод!$J$23,'01_Доходи'!S504-('01_Доходи'!S505+'01_Доходи'!S506+'01_Доходи'!S507+'01_Доходи'!S508+'01_Доходи'!S509+'01_Доходи'!S510),0),IF(B500="Лікар-педіатр",IF(S504&gt;=Законод!$J$19,'01_Доходи'!S504-('01_Доходи'!S505+'01_Доходи'!S506+'01_Доходи'!S507+'01_Доходи'!S508+'01_Доходи'!S509+'01_Доходи'!S510),0),IF(B500="Лікар-терапевт",IF('01_Доходи'!S504&gt;=Законод!$J$27,S504-Законод!$I$28,0),0)))</f>
        <v>0</v>
      </c>
      <c r="T511" s="771"/>
      <c r="U511" s="747" t="s">
        <v>157</v>
      </c>
      <c r="V511" s="748"/>
      <c r="W511" s="748"/>
      <c r="X511" s="748"/>
      <c r="Y511" s="749"/>
      <c r="Z511" s="171">
        <f>IF(B500="Лікар загальної практики - сімейний лікар",IF(Z504&gt;=Законод!$J$23,'01_Доходи'!Z504-('01_Доходи'!Z505+'01_Доходи'!Z506+'01_Доходи'!Z507+'01_Доходи'!Z508+'01_Доходи'!Z509+'01_Доходи'!Z510),0),IF(B500="Лікар-педіатр",IF(Z504&gt;=Законод!$J$19,'01_Доходи'!Z504-('01_Доходи'!Z505+'01_Доходи'!Z506+'01_Доходи'!Z507+'01_Доходи'!Z508+'01_Доходи'!Z509+'01_Доходи'!Z510),0),IF(B500="Лікар-терапевт",IF('01_Доходи'!Z504&gt;=Законод!$J$27,Z504-Законод!$I$28,0),0)))</f>
        <v>0</v>
      </c>
      <c r="AA511" s="771"/>
      <c r="AB511" s="747" t="s">
        <v>157</v>
      </c>
      <c r="AC511" s="748"/>
      <c r="AD511" s="748"/>
      <c r="AE511" s="748"/>
      <c r="AF511" s="749"/>
      <c r="AG511" s="171">
        <f>IF(B500="Лікар загальної практики - сімейний лікар",IF(AG504&gt;=Законод!$J$23,'01_Доходи'!AG504-('01_Доходи'!AG505+'01_Доходи'!AG506+'01_Доходи'!AG507+'01_Доходи'!AG508+'01_Доходи'!AG509+'01_Доходи'!AG510),0),IF(B500="Лікар-педіатр",IF(AG504&gt;=Законод!$J$19,'01_Доходи'!AG504-('01_Доходи'!AG505+'01_Доходи'!AG506+'01_Доходи'!AG507+'01_Доходи'!AG508+'01_Доходи'!AG509+'01_Доходи'!AG510),0),IF(B500="Лікар-терапевт",IF('01_Доходи'!AG504&gt;=Законод!$J$27,AG504-Законод!$I$28,0),0)))</f>
        <v>0</v>
      </c>
      <c r="AH511" s="774"/>
      <c r="AI511" s="188"/>
      <c r="AJ511" s="765"/>
      <c r="AK511" s="768"/>
      <c r="AL511" s="768"/>
      <c r="AM511" s="800"/>
      <c r="AN511" s="661">
        <f>IF(B500="Лікар загальної практики - сімейний лікар",L511*Законод!$J$30,IF(B500="Лікар-педіатр",L511*Законод!$J$30,IF(B500="Лікар-терапевт",L511*Законод!$J$30,0)))</f>
        <v>0</v>
      </c>
      <c r="AO511" s="661">
        <f>IF(B500="Лікар загальної практики - сімейний лікар",S511*Законод!$J$47,IF(B500="Лікар-педіатр",S511*Законод!$J$47,IF(B500="Лікар-терапевт",S511*Законод!$J$47,0)))</f>
        <v>0</v>
      </c>
      <c r="AP511" s="661">
        <f>IF(B500="Лікар загальної практики - сімейний лікар",S511*Законод!$J$64,IF(B500="Лікар-педіатр",S511*Законод!$J$64,IF(B500="Лікар-терапевт",S511*Законод!$J$64,0)))</f>
        <v>0</v>
      </c>
      <c r="AQ511" s="661">
        <f>IF(B500="Лікар загальної практики - сімейний лікар",AG511*Законод!$J$81,IF(B500="Лікар-педіатр",AG511*Законод!$J$81,IF(B500="Лікар-терапевт",AG511*Законод!$J$81,0)))</f>
        <v>0</v>
      </c>
      <c r="AR511" s="662">
        <f t="shared" ref="AR511" si="73">SUM(AN511:AQ511)</f>
        <v>0</v>
      </c>
    </row>
    <row r="512" spans="1:44" s="67" customFormat="1" ht="31.9" customHeight="1" thickBot="1" x14ac:dyDescent="0.3">
      <c r="A512" s="206"/>
      <c r="B512" s="207"/>
      <c r="C512" s="207"/>
      <c r="D512" s="207"/>
      <c r="E512" s="207"/>
      <c r="F512" s="208"/>
      <c r="G512" s="209"/>
      <c r="H512" s="209"/>
      <c r="I512" s="210"/>
      <c r="J512" s="210"/>
      <c r="K512" s="210"/>
      <c r="L512" s="211"/>
      <c r="M512" s="210"/>
      <c r="N512" s="210"/>
      <c r="O512" s="210"/>
      <c r="P512" s="210"/>
      <c r="Q512" s="210"/>
      <c r="R512" s="210"/>
      <c r="S512" s="211"/>
      <c r="T512" s="210"/>
      <c r="U512" s="210"/>
      <c r="V512" s="210"/>
      <c r="W512" s="210"/>
      <c r="X512" s="210"/>
      <c r="Y512" s="210"/>
      <c r="Z512" s="211"/>
      <c r="AA512" s="210"/>
      <c r="AB512" s="210"/>
      <c r="AC512" s="210"/>
      <c r="AD512" s="210"/>
      <c r="AE512" s="210"/>
      <c r="AF512" s="210"/>
      <c r="AG512" s="211"/>
      <c r="AH512" s="210"/>
      <c r="AI512" s="210"/>
      <c r="AJ512" s="210"/>
      <c r="AK512" s="210"/>
      <c r="AL512" s="210"/>
      <c r="AM512" s="212"/>
      <c r="AN512" s="210"/>
      <c r="AO512" s="210"/>
      <c r="AP512" s="210"/>
      <c r="AQ512" s="210"/>
      <c r="AR512" s="213"/>
    </row>
    <row r="513" spans="1:44" s="67" customFormat="1" ht="45" customHeight="1" x14ac:dyDescent="0.25">
      <c r="A513" s="169">
        <f>A500+1</f>
        <v>38</v>
      </c>
      <c r="B513" s="780"/>
      <c r="C513" s="783"/>
      <c r="D513" s="786"/>
      <c r="E513" s="789"/>
      <c r="F513" s="170" t="s">
        <v>431</v>
      </c>
      <c r="G513" s="171">
        <f>IFERROR(IF(B513="Лікар-педіатр",G515/L515*L513,IF(B513="Лікар-терапевт","х",IF(B513="Лікар загальної практики - сімейний лікар",G515/L515*L513,0))),0)</f>
        <v>0</v>
      </c>
      <c r="H513" s="171">
        <f>IFERROR(IF(B513="Лікар-педіатр",H515/L515*L513,IF(B513="Лікар-терапевт","х",IF(B513="Лікар загальної практики - сімейний лікар",H515/L515*L513,0))),0)</f>
        <v>0</v>
      </c>
      <c r="I513" s="171">
        <f>IFERROR(IF(B513="Лікар-педіатр","x",IF(B513="Лікар-терапевт",I515/L515*L513,IF(B513="Лікар загальної практики - сімейний лікар",I515/L515*L513,0))),0)</f>
        <v>0</v>
      </c>
      <c r="J513" s="171">
        <f>IFERROR(IF(B513="Лікар-педіатр","x",IF(B513="Лікар-терапевт",J515/L515*L513,IF(B513="Лікар загальної практики - сімейний лікар",J515/L515*L513,0))),0)</f>
        <v>0</v>
      </c>
      <c r="K513" s="171">
        <f>IFERROR(IF(B513="Лікар-педіатр","x",IF(B513="Лікар-терапевт",K516*L513,IF(B513="Лікар загальної практики - сімейний лікар",K516*L513,0))),0)</f>
        <v>0</v>
      </c>
      <c r="L513" s="472"/>
      <c r="M513" s="769"/>
      <c r="N513" s="171">
        <f>IFERROR(IF(B513="Лікар-педіатр",N515/S515*S513,IF(B513="Лікар-терапевт","х",IF(B513="Лікар загальної практики - сімейний лікар",N515/S515*S513,0))),0)</f>
        <v>0</v>
      </c>
      <c r="O513" s="171">
        <f>IFERROR(IF(B513="Лікар-педіатр",O515/S515*S513,IF(B513="Лікар-терапевт","х",IF(B513="Лікар загальної практики - сімейний лікар",O515/S515*S513,0))),0)</f>
        <v>0</v>
      </c>
      <c r="P513" s="171">
        <f>IFERROR(IF(B513="Лікар-педіатр","x",IF(B513="Лікар-терапевт",P515/S515*S513,IF(B513="Лікар загальної практики - сімейний лікар",P515/S515*S513,0))),0)</f>
        <v>0</v>
      </c>
      <c r="Q513" s="171">
        <f>IFERROR(IF(B513="Лікар-педіатр","x",IF(B513="Лікар-терапевт",Q515/S515*S513,IF(B513="Лікар загальної практики - сімейний лікар",Q515/S515*S513,0))),0)</f>
        <v>0</v>
      </c>
      <c r="R513" s="171">
        <f>IFERROR(IF(B513="Лікар-педіатр","x",IF(B513="Лікар-терапевт",R516*S513,IF(B513="Лікар загальної практики - сімейний лікар",R516*S513,0))),0)</f>
        <v>0</v>
      </c>
      <c r="S513" s="472"/>
      <c r="T513" s="769"/>
      <c r="U513" s="171">
        <f>IFERROR(IF(B513="Лікар-педіатр",U515/Z515*Z513,IF(B513="Лікар-терапевт","х",IF(B513="Лікар загальної практики - сімейний лікар",U515/Z515*Z513,0))),0)</f>
        <v>0</v>
      </c>
      <c r="V513" s="171">
        <f>IFERROR(IF(B513="Лікар-педіатр",V515/Z515*Z513,IF(B513="Лікар-терапевт","х",IF(B513="Лікар загальної практики - сімейний лікар",V515/Z515*Z513,0))),0)</f>
        <v>0</v>
      </c>
      <c r="W513" s="171">
        <f>IFERROR(IF(B513="Лікар-педіатр","x",IF(B513="Лікар-терапевт",W515/Z515*Z513,IF(B513="Лікар загальної практики - сімейний лікар",W515/Z515*Z513,0))),0)</f>
        <v>0</v>
      </c>
      <c r="X513" s="171">
        <f>IFERROR(IF(B513="Лікар-педіатр","x",IF(B513="Лікар-терапевт",X515/Z515*Z513,IF(B513="Лікар загальної практики - сімейний лікар",X515/Z515*Z513,0))),0)</f>
        <v>0</v>
      </c>
      <c r="Y513" s="171">
        <f>IFERROR(IF(B513="Лікар-педіатр","x",IF(B513="Лікар-терапевт",Y516*Z513,IF(B513="Лікар загальної практики - сімейний лікар",Y516*Z513,0))),0)</f>
        <v>0</v>
      </c>
      <c r="Z513" s="472"/>
      <c r="AA513" s="769"/>
      <c r="AB513" s="171">
        <f>IFERROR(IF(B513="Лікар-педіатр",AB515/AG515*AG513,IF(B513="Лікар-терапевт","х",IF(B513="Лікар загальної практики - сімейний лікар",AB515/AG515*AG513,0))),0)</f>
        <v>0</v>
      </c>
      <c r="AC513" s="171">
        <f>IFERROR(IF(B513="Лікар-педіатр",AC515/AG515*AG513,IF(B513="Лікар-терапевт","х",IF(B513="Лікар загальної практики - сімейний лікар",AC515/AG515*AG513,0))),0)</f>
        <v>0</v>
      </c>
      <c r="AD513" s="171">
        <f>IFERROR(IF(B513="Лікар-педіатр","x",IF(B513="Лікар-терапевт",AD515/AG515*AG513,IF(B513="Лікар загальної практики - сімейний лікар",AD515/AG515*AG513,0))),0)</f>
        <v>0</v>
      </c>
      <c r="AE513" s="171">
        <f>IFERROR(IF(B513="Лікар-педіатр","x",IF(B513="Лікар-терапевт",AE515/AG515*AG513,IF(B513="Лікар загальної практики - сімейний лікар",AE515/AG515*AG513,0))),0)</f>
        <v>0</v>
      </c>
      <c r="AF513" s="171">
        <f>IFERROR(IF(B513="Лікар-педіатр","x",IF(B513="Лікар-терапевт",AF516*AG513,IF(B513="Лікар загальної практики - сімейний лікар",AF516*AG513,0))),0)</f>
        <v>0</v>
      </c>
      <c r="AG513" s="472"/>
      <c r="AH513" s="772"/>
      <c r="AI513" s="461">
        <f>A513</f>
        <v>38</v>
      </c>
      <c r="AJ513" s="763">
        <f>B513</f>
        <v>0</v>
      </c>
      <c r="AK513" s="766">
        <f>C513</f>
        <v>0</v>
      </c>
      <c r="AL513" s="766">
        <f>D513</f>
        <v>0</v>
      </c>
      <c r="AM513" s="753" t="s">
        <v>566</v>
      </c>
      <c r="AN513" s="792">
        <f>SUM(AN518:AN524)</f>
        <v>0</v>
      </c>
      <c r="AO513" s="792">
        <f>SUM(AO518:AO524)</f>
        <v>0</v>
      </c>
      <c r="AP513" s="792">
        <f>SUM(AP518:AP524)</f>
        <v>0</v>
      </c>
      <c r="AQ513" s="792">
        <f>SUM(AQ518:AQ524)</f>
        <v>0</v>
      </c>
      <c r="AR513" s="795">
        <f>SUM(AN513:AQ517)</f>
        <v>0</v>
      </c>
    </row>
    <row r="514" spans="1:44" s="67" customFormat="1" ht="18" customHeight="1" x14ac:dyDescent="0.25">
      <c r="A514" s="172"/>
      <c r="B514" s="781"/>
      <c r="C514" s="784"/>
      <c r="D514" s="787"/>
      <c r="E514" s="790"/>
      <c r="F514" s="170" t="s">
        <v>432</v>
      </c>
      <c r="G514" s="171">
        <f>IFERROR(IF(B513="Лікар-педіатр",G516*L514,IF(B513="Лікар-терапевт","х",IF(B513="Лікар загальної практики - сімейний лікар",G516*L514,0))),0)</f>
        <v>0</v>
      </c>
      <c r="H514" s="171">
        <f>IFERROR(IF(B513="Лікар-педіатр",H516*L514,IF(B513="Лікар-терапевт","х",IF(B513="Лікар загальної практики - сімейний лікар",H516*L514,0))),0)</f>
        <v>0</v>
      </c>
      <c r="I514" s="171">
        <f>IFERROR(IF(B513="Лікар-педіатр","x",IF(B513="Лікар-терапевт",I516*L514,IF(B513="Лікар загальної практики - сімейний лікар",I516*L514,0))),0)</f>
        <v>0</v>
      </c>
      <c r="J514" s="171">
        <f>IFERROR(IF(B513="Лікар-педіатр","x",IF(B513="Лікар-терапевт",J516*L514,IF(B513="Лікар загальної практики - сімейний лікар",J516*L514,0))),0)</f>
        <v>0</v>
      </c>
      <c r="K514" s="171">
        <f>IFERROR(IF(B513="Лікар-педіатр","x",IF(B513="Лікар-терапевт",K516*L514,IF(B513="Лікар загальної практики - сімейний лікар",K516*L514,0))),0)</f>
        <v>0</v>
      </c>
      <c r="L514" s="472"/>
      <c r="M514" s="770"/>
      <c r="N514" s="171">
        <f>IFERROR(IF(B513="Лікар-педіатр",N516*S514,IF(B513="Лікар-терапевт","х",IF(B513="Лікар загальної практики - сімейний лікар",N516*S514,0))),0)</f>
        <v>0</v>
      </c>
      <c r="O514" s="171">
        <f>IFERROR(IF(B513="Лікар-педіатр",O516*S514,IF(B513="Лікар-терапевт","х",IF(B513="Лікар загальної практики - сімейний лікар",O516*S514,0))),0)</f>
        <v>0</v>
      </c>
      <c r="P514" s="171">
        <f>IFERROR(IF(B513="Лікар-педіатр","x",IF(B513="Лікар-терапевт",P516*S514,IF(B513="Лікар загальної практики - сімейний лікар",P516*S514,0))),0)</f>
        <v>0</v>
      </c>
      <c r="Q514" s="171">
        <f>IFERROR(IF(B513="Лікар-педіатр","x",IF(B513="Лікар-терапевт",Q516*S514,IF(B513="Лікар загальної практики - сімейний лікар",Q516*S514,0))),0)</f>
        <v>0</v>
      </c>
      <c r="R514" s="171">
        <f>IFERROR(IF(B513="Лікар-педіатр","x",IF(B513="Лікар-терапевт",R516*S514,IF(B513="Лікар загальної практики - сімейний лікар",R516*S514,0))),0)</f>
        <v>0</v>
      </c>
      <c r="S514" s="472"/>
      <c r="T514" s="770"/>
      <c r="U514" s="171">
        <f>IFERROR(IF(B513="Лікар-педіатр",U516*Z514,IF(B513="Лікар-терапевт","х",IF(B513="Лікар загальної практики - сімейний лікар",U516*Z514,0))),0)</f>
        <v>0</v>
      </c>
      <c r="V514" s="171">
        <f>IFERROR(IF(B513="Лікар-педіатр",V516*Z514,IF(B513="Лікар-терапевт","х",IF(B513="Лікар загальної практики - сімейний лікар",V516*Z514,0))),0)</f>
        <v>0</v>
      </c>
      <c r="W514" s="171">
        <f>IFERROR(IF(B513="Лікар-педіатр","x",IF(B513="Лікар-терапевт",W516*Z514,IF(B513="Лікар загальної практики - сімейний лікар",W516*Z514,0))),0)</f>
        <v>0</v>
      </c>
      <c r="X514" s="171">
        <f>IFERROR(IF(B513="Лікар-педіатр","x",IF(B513="Лікар-терапевт",X516*Z514,IF(B513="Лікар загальної практики - сімейний лікар",X516*Z514,0))),0)</f>
        <v>0</v>
      </c>
      <c r="Y514" s="171">
        <f>IFERROR(IF(B513="Лікар-педіатр","x",IF(B513="Лікар-терапевт",Y516*Z514,IF(B513="Лікар загальної практики - сімейний лікар",Y516*Z514,0))),0)</f>
        <v>0</v>
      </c>
      <c r="Z514" s="472"/>
      <c r="AA514" s="770"/>
      <c r="AB514" s="171">
        <f>IFERROR(IF(B513="Лікар-педіатр",AB516*AG514,IF(B513="Лікар-терапевт","х",IF(B513="Лікар загальної практики - сімейний лікар",AB516*AG514,0))),0)</f>
        <v>0</v>
      </c>
      <c r="AC514" s="171">
        <f>IFERROR(IF(B513="Лікар-педіатр",AC516*AG514,IF(B513="Лікар-терапевт","х",IF(B513="Лікар загальної практики - сімейний лікар",AC516*AG514,0))),0)</f>
        <v>0</v>
      </c>
      <c r="AD514" s="171">
        <f>IFERROR(IF(B513="Лікар-педіатр","x",IF(B513="Лікар-терапевт",AD516*AG514,IF(B513="Лікар загальної практики - сімейний лікар",AD516*AG514,0))),0)</f>
        <v>0</v>
      </c>
      <c r="AE514" s="171">
        <f>IFERROR(IF(B513="Лікар-педіатр","x",IF(B513="Лікар-терапевт",AE516*AG514,IF(B513="Лікар загальної практики - сімейний лікар",AE516*AG514,0))),0)</f>
        <v>0</v>
      </c>
      <c r="AF514" s="171">
        <f>IFERROR(IF(B513="Лікар-педіатр","x",IF(B513="Лікар-терапевт",AF516*AG514,IF(B513="Лікар загальної практики - сімейний лікар",AF516*AG514,0))),0)</f>
        <v>0</v>
      </c>
      <c r="AG514" s="472"/>
      <c r="AH514" s="773"/>
      <c r="AI514" s="173"/>
      <c r="AJ514" s="764"/>
      <c r="AK514" s="767"/>
      <c r="AL514" s="767"/>
      <c r="AM514" s="754"/>
      <c r="AN514" s="793"/>
      <c r="AO514" s="793"/>
      <c r="AP514" s="793"/>
      <c r="AQ514" s="793"/>
      <c r="AR514" s="796"/>
    </row>
    <row r="515" spans="1:44" s="67" customFormat="1" ht="31.9" customHeight="1" x14ac:dyDescent="0.25">
      <c r="A515" s="205"/>
      <c r="B515" s="781"/>
      <c r="C515" s="784"/>
      <c r="D515" s="787"/>
      <c r="E515" s="790"/>
      <c r="F515" s="170" t="s">
        <v>433</v>
      </c>
      <c r="G515" s="174">
        <f>IF(B513="Лікар загальної практики - сімейний лікар"," ",IF(B513="Лікар-педіатр"," ",IF(B513="Лікар-терапевт","х",0)))</f>
        <v>0</v>
      </c>
      <c r="H515" s="174">
        <f>IF(B513="Лікар загальної практики - сімейний лікар"," ",IF(B513="Лікар-педіатр"," ",IF(B513="Лікар-терапевт","х",0)))</f>
        <v>0</v>
      </c>
      <c r="I515" s="174">
        <f>IF(B513="Лікар загальної практики - сімейний лікар"," ",IF(B513="Лікар-педіатр","х",IF(B513="Лікар-терапевт"," ",0)))</f>
        <v>0</v>
      </c>
      <c r="J515" s="174">
        <f>IF(B513="Лікар загальної практики - сімейний лікар"," ",IF(B513="Лікар-педіатр","х",IF(B513="Лікар-терапевт"," ",0)))</f>
        <v>0</v>
      </c>
      <c r="K515" s="174">
        <f>IF(B513="Лікар загальної практики - сімейний лікар"," ",IF(B513="Лікар-педіатр","х",IF(B513="Лікар-терапевт"," ",0)))</f>
        <v>0</v>
      </c>
      <c r="L515" s="175">
        <f>SUM(G515:K515)</f>
        <v>0</v>
      </c>
      <c r="M515" s="770"/>
      <c r="N515" s="174">
        <f>IF(B513="Лікар загальної практики - сімейний лікар"," ",IF(B513="Лікар-педіатр"," ",IF(B513="Лікар-терапевт","х",0)))</f>
        <v>0</v>
      </c>
      <c r="O515" s="174">
        <f>IF(B513="Лікар загальної практики - сімейний лікар"," ",IF(B513="Лікар-педіатр"," ",IF(B513="Лікар-терапевт","х",0)))</f>
        <v>0</v>
      </c>
      <c r="P515" s="174">
        <f>IF(B513="Лікар загальної практики - сімейний лікар"," ",IF(B513="Лікар-педіатр","х",IF(B513="Лікар-терапевт"," ",0)))</f>
        <v>0</v>
      </c>
      <c r="Q515" s="174">
        <f>IF(B513="Лікар загальної практики - сімейний лікар"," ",IF(B513="Лікар-педіатр","х",IF(B513="Лікар-терапевт"," ",0)))</f>
        <v>0</v>
      </c>
      <c r="R515" s="174">
        <f>IF(B513="Лікар загальної практики - сімейний лікар"," ",IF(B513="Лікар-педіатр","х",IF(B513="Лікар-терапевт"," ",0)))</f>
        <v>0</v>
      </c>
      <c r="S515" s="175">
        <f>SUM(N515:R515)</f>
        <v>0</v>
      </c>
      <c r="T515" s="770"/>
      <c r="U515" s="174">
        <f>IF(B513="Лікар загальної практики - сімейний лікар"," ",IF(B513="Лікар-педіатр"," ",IF(B513="Лікар-терапевт","х",0)))</f>
        <v>0</v>
      </c>
      <c r="V515" s="174">
        <f>IF(B513="Лікар загальної практики - сімейний лікар"," ",IF(B513="Лікар-педіатр"," ",IF(B513="Лікар-терапевт","х",0)))</f>
        <v>0</v>
      </c>
      <c r="W515" s="174">
        <f>IF(B513="Лікар загальної практики - сімейний лікар"," ",IF(B513="Лікар-педіатр","х",IF(B513="Лікар-терапевт"," ",0)))</f>
        <v>0</v>
      </c>
      <c r="X515" s="174">
        <f>IF(B513="Лікар загальної практики - сімейний лікар"," ",IF(B513="Лікар-педіатр","х",IF(B513="Лікар-терапевт"," ",0)))</f>
        <v>0</v>
      </c>
      <c r="Y515" s="174">
        <f>IF(B513="Лікар загальної практики - сімейний лікар"," ",IF(B513="Лікар-педіатр","х",IF(B513="Лікар-терапевт"," ",0)))</f>
        <v>0</v>
      </c>
      <c r="Z515" s="175">
        <f>SUM(U515:Y515)</f>
        <v>0</v>
      </c>
      <c r="AA515" s="770"/>
      <c r="AB515" s="174">
        <f>IF(B513="Лікар загальної практики - сімейний лікар"," ",IF(B513="Лікар-педіатр"," ",IF(B513="Лікар-терапевт","х",0)))</f>
        <v>0</v>
      </c>
      <c r="AC515" s="174">
        <f>IF(B513="Лікар загальної практики - сімейний лікар"," ",IF(B513="Лікар-педіатр"," ",IF(B513="Лікар-терапевт","х",0)))</f>
        <v>0</v>
      </c>
      <c r="AD515" s="174">
        <f>IF(B513="Лікар загальної практики - сімейний лікар"," ",IF(B513="Лікар-педіатр","х",IF(B513="Лікар-терапевт"," ",0)))</f>
        <v>0</v>
      </c>
      <c r="AE515" s="174">
        <f>IF(B513="Лікар загальної практики - сімейний лікар"," ",IF(B513="Лікар-педіатр","х",IF(B513="Лікар-терапевт"," ",0)))</f>
        <v>0</v>
      </c>
      <c r="AF515" s="174">
        <f>IF(B513="Лікар загальної практики - сімейний лікар"," ",IF(B513="Лікар-педіатр","х",IF(B513="Лікар-терапевт"," ",0)))</f>
        <v>0</v>
      </c>
      <c r="AG515" s="175">
        <f>SUM(AB515:AF515)</f>
        <v>0</v>
      </c>
      <c r="AH515" s="773"/>
      <c r="AI515" s="176"/>
      <c r="AJ515" s="764"/>
      <c r="AK515" s="767"/>
      <c r="AL515" s="767"/>
      <c r="AM515" s="754"/>
      <c r="AN515" s="793"/>
      <c r="AO515" s="793"/>
      <c r="AP515" s="793"/>
      <c r="AQ515" s="793"/>
      <c r="AR515" s="796"/>
    </row>
    <row r="516" spans="1:44" s="67" customFormat="1" ht="31.9" customHeight="1" thickBot="1" x14ac:dyDescent="0.3">
      <c r="A516" s="172"/>
      <c r="B516" s="781"/>
      <c r="C516" s="784"/>
      <c r="D516" s="787"/>
      <c r="E516" s="790"/>
      <c r="F516" s="177" t="s">
        <v>160</v>
      </c>
      <c r="G516" s="178">
        <f>IFERROR(IF(B513="Лікар-педіатр",G515/L515,IF(B513="Лікар-терапевт","х",IF(B513="Лікар загальної практики - сімейний лікар",G515/L515,0))),0)</f>
        <v>0</v>
      </c>
      <c r="H516" s="178">
        <f>IFERROR(IF(B513="Лікар-педіатр",H515/L515,IF(B513="Лікар-терапевт","х",IF(B513="Лікар загальної практики - сімейний лікар",H515/L515,0))),0)</f>
        <v>0</v>
      </c>
      <c r="I516" s="178">
        <f>IFERROR(IF(B513="Лікар-педіатр","x",IF(B513="Лікар-терапевт",I515/L515,IF(B513="Лікар загальної практики - сімейний лікар",I515/L515,0))),0)</f>
        <v>0</v>
      </c>
      <c r="J516" s="178">
        <f>IFERROR(IF(B513="Лікар-педіатр","x",IF(B513="Лікар-терапевт",J515/L515,IF(B513="Лікар загальної практики - сімейний лікар",J515/L515,0))),0)</f>
        <v>0</v>
      </c>
      <c r="K516" s="178">
        <f>IFERROR(IF(B513="Лікар-педіатр","x",IF(B513="Лікар-терапевт",K515/L515,IF(B513="Лікар загальної практики - сімейний лікар",K515/L515,0))),0)</f>
        <v>0</v>
      </c>
      <c r="L516" s="178">
        <f>SUM(G516:K516)</f>
        <v>0</v>
      </c>
      <c r="M516" s="770"/>
      <c r="N516" s="178">
        <f>IFERROR(IF(B513="Лікар-педіатр",N515/S515,IF(B513="Лікар-терапевт","х",IF(B513="Лікар загальної практики - сімейний лікар",N515/S515,0))),0)</f>
        <v>0</v>
      </c>
      <c r="O516" s="178">
        <f>IFERROR(IF(B513="Лікар-педіатр",O515/S515,IF(B513="Лікар-терапевт","х",IF(B513="Лікар загальної практики - сімейний лікар",O515/S515,0))),0)</f>
        <v>0</v>
      </c>
      <c r="P516" s="178">
        <f>IFERROR(IF(B513="Лікар-педіатр","x",IF(B513="Лікар-терапевт",P515/S515,IF(B513="Лікар загальної практики - сімейний лікар",P515/S515,0))),0)</f>
        <v>0</v>
      </c>
      <c r="Q516" s="178">
        <f>IFERROR(IF(B513="Лікар-педіатр","x",IF(B513="Лікар-терапевт",Q515/S515,IF(B513="Лікар загальної практики - сімейний лікар",Q515/S515,0))),0)</f>
        <v>0</v>
      </c>
      <c r="R516" s="178">
        <f>IFERROR(IF(B513="Лікар-педіатр","x",IF(B513="Лікар-терапевт",R515/S515,IF(B513="Лікар загальної практики - сімейний лікар",R515/S515,0))),0)</f>
        <v>0</v>
      </c>
      <c r="S516" s="178">
        <f>SUM(N516:R516)</f>
        <v>0</v>
      </c>
      <c r="T516" s="770"/>
      <c r="U516" s="178">
        <f>IFERROR(IF(B513="Лікар-педіатр",U515/Z515,IF(B513="Лікар-терапевт","х",IF(B513="Лікар загальної практики - сімейний лікар",U515/Z515,0))),0)</f>
        <v>0</v>
      </c>
      <c r="V516" s="178">
        <f>IFERROR(IF(B513="Лікар-педіатр",V515/Z515,IF(B513="Лікар-терапевт","х",IF(B513="Лікар загальної практики - сімейний лікар",V515/Z515,0))),0)</f>
        <v>0</v>
      </c>
      <c r="W516" s="178">
        <f>IFERROR(IF(B513="Лікар-педіатр","x",IF(B513="Лікар-терапевт",W515/Z515,IF(B513="Лікар загальної практики - сімейний лікар",W515/Z515,0))),0)</f>
        <v>0</v>
      </c>
      <c r="X516" s="178">
        <f>IFERROR(IF(B513="Лікар-педіатр","x",IF(B513="Лікар-терапевт",X515/Z515,IF(B513="Лікар загальної практики - сімейний лікар",X515/Z515,0))),0)</f>
        <v>0</v>
      </c>
      <c r="Y516" s="178">
        <f>IFERROR(IF(B513="Лікар-педіатр","x",IF(B513="Лікар-терапевт",Y515/Z515,IF(B513="Лікар загальної практики - сімейний лікар",Y515/Z515,0))),0)</f>
        <v>0</v>
      </c>
      <c r="Z516" s="178">
        <f>SUM(U516:Y516)</f>
        <v>0</v>
      </c>
      <c r="AA516" s="770"/>
      <c r="AB516" s="178">
        <f>IFERROR(IF(B513="Лікар-педіатр",AB515/AG515,IF(B513="Лікар-терапевт","х",IF(B513="Лікар загальної практики - сімейний лікар",AB515/AG515,0))),0)</f>
        <v>0</v>
      </c>
      <c r="AC516" s="178">
        <f>IFERROR(IF(B513="Лікар-педіатр",AC515/AG515,IF(B513="Лікар-терапевт","х",IF(B513="Лікар загальної практики - сімейний лікар",AC515/AG515,0))),0)</f>
        <v>0</v>
      </c>
      <c r="AD516" s="178">
        <f>IFERROR(IF(B513="Лікар-педіатр","x",IF(B513="Лікар-терапевт",AD515/AG515,IF(B513="Лікар загальної практики - сімейний лікар",AD515/AG515,0))),0)</f>
        <v>0</v>
      </c>
      <c r="AE516" s="178">
        <f>IFERROR(IF(B513="Лікар-педіатр","x",IF(B513="Лікар-терапевт",AE515/AG515,IF(B513="Лікар загальної практики - сімейний лікар",AE515/AG515,0))),0)</f>
        <v>0</v>
      </c>
      <c r="AF516" s="178">
        <f>IFERROR(IF(B513="Лікар-педіатр","x",IF(B513="Лікар-терапевт",AF515/AG515,IF(B513="Лікар загальної практики - сімейний лікар",AF515/AG515,0))),0)</f>
        <v>0</v>
      </c>
      <c r="AG516" s="178">
        <f>SUM(AB516:AF516)</f>
        <v>0</v>
      </c>
      <c r="AH516" s="773"/>
      <c r="AI516" s="176"/>
      <c r="AJ516" s="764"/>
      <c r="AK516" s="767"/>
      <c r="AL516" s="767"/>
      <c r="AM516" s="754"/>
      <c r="AN516" s="793"/>
      <c r="AO516" s="793"/>
      <c r="AP516" s="793"/>
      <c r="AQ516" s="793"/>
      <c r="AR516" s="796"/>
    </row>
    <row r="517" spans="1:44" s="210" customFormat="1" ht="23.45" customHeight="1" thickBot="1" x14ac:dyDescent="0.3">
      <c r="A517" s="172"/>
      <c r="B517" s="781"/>
      <c r="C517" s="784"/>
      <c r="D517" s="787"/>
      <c r="E517" s="790"/>
      <c r="F517" s="179" t="s">
        <v>434</v>
      </c>
      <c r="G517" s="180">
        <f>IF(B513="Лікар загальної практики - сімейний лікар",AVERAGE(G513:G515),IF(B513="Лікар-педіатр",AVERAGE(G513:G515),IF(B513="Лікар-терапевт","х",0)))</f>
        <v>0</v>
      </c>
      <c r="H517" s="180">
        <f>IF(B513="Лікар загальної практики - сімейний лікар",AVERAGE(H513:H515),IF(B513="Лікар-педіатр",AVERAGE(H513:H515),IF(B513="Лікар-терапевт","х",0)))</f>
        <v>0</v>
      </c>
      <c r="I517" s="180">
        <f>IF(B513="Лікар загальної практики - сімейний лікар",AVERAGE(I513:I515),IF(B513="Лікар-педіатр","x",IF(B513="Лікар-терапевт",AVERAGE(I513:I515),0)))</f>
        <v>0</v>
      </c>
      <c r="J517" s="180">
        <f>IF(B513="Лікар загальної практики - сімейний лікар",AVERAGE(J513:J515),IF(B513="Лікар-педіатр","x",IF(B513="Лікар-терапевт",AVERAGE(J513:J515),0)))</f>
        <v>0</v>
      </c>
      <c r="K517" s="180">
        <f>IF(B513="Лікар загальної практики - сімейний лікар",AVERAGE(K513:K515),IF(B513="Лікар-педіатр","x",IF(B513="Лікар-терапевт",AVERAGE(K513:K515),0)))</f>
        <v>0</v>
      </c>
      <c r="L517" s="181">
        <f>SUM(G517:K517)</f>
        <v>0</v>
      </c>
      <c r="M517" s="770"/>
      <c r="N517" s="543">
        <f>IF(B513="Лікар загальної практики - сімейний лікар",AVERAGE(N513:N515),IF(B513="Лікар-педіатр",AVERAGE(N513:N515),IF(B513="Лікар-терапевт","х",0)))</f>
        <v>0</v>
      </c>
      <c r="O517" s="180">
        <f>IF(B513="Лікар загальної практики - сімейний лікар",AVERAGE(O513:O515),IF(B513="Лікар-педіатр",AVERAGE(O513:O515),IF(B513="Лікар-терапевт","х",0)))</f>
        <v>0</v>
      </c>
      <c r="P517" s="180">
        <f>IF(B513="Лікар загальної практики - сімейний лікар",AVERAGE(P513:P515),IF(B513="Лікар-педіатр","x",IF(B513="Лікар-терапевт",AVERAGE(P513:P515),0)))</f>
        <v>0</v>
      </c>
      <c r="Q517" s="180">
        <f>IF(B513="Лікар загальної практики - сімейний лікар",AVERAGE(Q513:Q515),IF(B513="Лікар-педіатр","x",IF(B513="Лікар-терапевт",AVERAGE(Q513:Q515),0)))</f>
        <v>0</v>
      </c>
      <c r="R517" s="180">
        <f>IF(B513="Лікар загальної практики - сімейний лікар",AVERAGE(R513:R515),IF(B513="Лікар-педіатр","x",IF(B513="Лікар-терапевт",AVERAGE(R513:R515),0)))</f>
        <v>0</v>
      </c>
      <c r="S517" s="181">
        <f>SUM(N517:R517)</f>
        <v>0</v>
      </c>
      <c r="T517" s="770"/>
      <c r="U517" s="543">
        <f>IF(B513="Лікар загальної практики - сімейний лікар",AVERAGE(U513:U515),IF(B513="Лікар-педіатр",AVERAGE(U513:U515),IF(B513="Лікар-терапевт","х",0)))</f>
        <v>0</v>
      </c>
      <c r="V517" s="180">
        <f>IF(B513="Лікар загальної практики - сімейний лікар",AVERAGE(V513:V515),IF(B513="Лікар-педіатр",AVERAGE(V513:V515),IF(B513="Лікар-терапевт","х",0)))</f>
        <v>0</v>
      </c>
      <c r="W517" s="180">
        <f>IF(B513="Лікар загальної практики - сімейний лікар",AVERAGE(W513:W515),IF(B513="Лікар-педіатр","x",IF(B513="Лікар-терапевт",AVERAGE(W513:W515),0)))</f>
        <v>0</v>
      </c>
      <c r="X517" s="180">
        <f>IF(B513="Лікар загальної практики - сімейний лікар",AVERAGE(X513:X515),IF(B513="Лікар-педіатр","x",IF(B513="Лікар-терапевт",AVERAGE(X513:X515),0)))</f>
        <v>0</v>
      </c>
      <c r="Y517" s="180">
        <f>IF(B513="Лікар загальної практики - сімейний лікар",AVERAGE(Y513:Y515),IF(B513="Лікар-педіатр","x",IF(B513="Лікар-терапевт",AVERAGE(Y513:Y515),0)))</f>
        <v>0</v>
      </c>
      <c r="Z517" s="181">
        <f>SUM(U517:Y517)</f>
        <v>0</v>
      </c>
      <c r="AA517" s="770"/>
      <c r="AB517" s="543">
        <f>IF(B513="Лікар загальної практики - сімейний лікар",AVERAGE(AB513:AB515),IF(B513="Лікар-педіатр",AVERAGE(AB513:AB515),IF(B513="Лікар-терапевт","х",0)))</f>
        <v>0</v>
      </c>
      <c r="AC517" s="180">
        <f>IF(B513="Лікар загальної практики - сімейний лікар",AVERAGE(AC513:AC515),IF(B513="Лікар-педіатр",AVERAGE(AC513:AC515),IF(B513="Лікар-терапевт","х",0)))</f>
        <v>0</v>
      </c>
      <c r="AD517" s="180">
        <f>IF(B513="Лікар загальної практики - сімейний лікар",AVERAGE(AD513:AD515),IF(B513="Лікар-педіатр","x",IF(B513="Лікар-терапевт",AVERAGE(AD513:AD515),0)))</f>
        <v>0</v>
      </c>
      <c r="AE517" s="180">
        <f>IF(B513="Лікар загальної практики - сімейний лікар",AVERAGE(AE513:AE515),IF(B513="Лікар-педіатр","x",IF(B513="Лікар-терапевт",AVERAGE(AE513:AE515),0)))</f>
        <v>0</v>
      </c>
      <c r="AF517" s="180">
        <f>IF(B513="Лікар загальної практики - сімейний лікар",AVERAGE(AF513:AF515),IF(B513="Лікар-педіатр","x",IF(B513="Лікар-терапевт",AVERAGE(AF513:AF515),0)))</f>
        <v>0</v>
      </c>
      <c r="AG517" s="181">
        <f>SUM(AB517:AF517)</f>
        <v>0</v>
      </c>
      <c r="AH517" s="773"/>
      <c r="AI517" s="176"/>
      <c r="AJ517" s="764"/>
      <c r="AK517" s="767"/>
      <c r="AL517" s="767"/>
      <c r="AM517" s="755"/>
      <c r="AN517" s="794"/>
      <c r="AO517" s="794"/>
      <c r="AP517" s="794"/>
      <c r="AQ517" s="794"/>
      <c r="AR517" s="797"/>
    </row>
    <row r="518" spans="1:44" s="166" customFormat="1" ht="24.6" customHeight="1" x14ac:dyDescent="0.3">
      <c r="A518" s="172"/>
      <c r="B518" s="781"/>
      <c r="C518" s="784"/>
      <c r="D518" s="787"/>
      <c r="E518" s="790"/>
      <c r="F518" s="182" t="str">
        <f>IF(B513="Лікар-педіатр",Законод!$C$18,IF(B513="Лікар загальної практики - сімейний лікар",Законод!$C$22,IF(B513="Лікар-терапевт",Законод!$C$26,"х")))</f>
        <v>х</v>
      </c>
      <c r="G518" s="183">
        <f>IF(B513="Лікар загальної практики - сімейний лікар",IF(L517&lt;=Законод!$C$23,G517,Законод!$C$23*'01_Доходи'!G516),IF(B513="Лікар-педіатр",IF(L517&lt;=Законод!$C$19,G517,Законод!$C$19*'01_Доходи'!G516),IF(B513="Лікар-терапевт","x",0)))</f>
        <v>0</v>
      </c>
      <c r="H518" s="183">
        <f>IF(B513="Лікар загальної практики - сімейний лікар",IF(L517&lt;=Законод!$C$23,H517,Законод!$C$23*'01_Доходи'!H516),IF(B513="Лікар-педіатр",IF(L517&lt;=Законод!$C$19,H517,Законод!$C$19*'01_Доходи'!H516),IF(B513="Лікар-терапевт","x",0)))</f>
        <v>0</v>
      </c>
      <c r="I518" s="183">
        <f>IF(B513="Лікар загальної практики - сімейний лікар",IF(L517&lt;=Законод!$C$23,I517,Законод!$C$23*'01_Доходи'!I516),IF(B513="Лікар-педіатр",IF(L517&lt;=Законод!$C$27,I517,Законод!$C$27*'01_Доходи'!I516),IF(B513="Лікар-терапевт","x",0)))</f>
        <v>0</v>
      </c>
      <c r="J518" s="183">
        <f>IF(B513="Лікар загальної практики - сімейний лікар",IF(L517&lt;=Законод!$C$23,J517,Законод!$C$23*'01_Доходи'!J516),IF(B513="Лікар-педіатр",IF(L517&lt;=Законод!$C$27,J517,Законод!$C$27*'01_Доходи'!J516),IF(B513="Лікар-терапевт","x",0)))</f>
        <v>0</v>
      </c>
      <c r="K518" s="183">
        <f>IF(B513="Лікар загальної практики - сімейний лікар",IF(L517&lt;=Законод!$C$23,K517,Законод!$C$23*'01_Доходи'!K516),IF(B513="Лікар-педіатр",IF(L517&lt;=Законод!$C$27,K517,Законод!$C$27*'01_Доходи'!K516),IF(B513="Лікар-терапевт","x",0)))</f>
        <v>0</v>
      </c>
      <c r="L518" s="184">
        <f>SUM(G518:K518)</f>
        <v>0</v>
      </c>
      <c r="M518" s="770"/>
      <c r="N518" s="183">
        <f>IF(B513="Лікар загальної практики - сімейний лікар",IF(L517&lt;=Законод!$C$23,N517,Законод!$C$23*'01_Доходи'!N516),IF(B513="Лікар-педіатр",IF(L517&lt;=Законод!$C$19,N517,Законод!$C$19*'01_Доходи'!N516),IF(B513="Лікар-терапевт","x",0)))</f>
        <v>0</v>
      </c>
      <c r="O518" s="183">
        <f>IF(B513="Лікар загальної практики - сімейний лікар",IF(L517&lt;=Законод!$C$23,O517,Законод!$C$23*'01_Доходи'!O516),IF(B513="Лікар-педіатр",IF(L517&lt;=Законод!$C$19,O517,Законод!$C$19*'01_Доходи'!O516),IF(B513="Лікар-терапевт","x",0)))</f>
        <v>0</v>
      </c>
      <c r="P518" s="183">
        <f>IF(B513="Лікар загальної практики - сімейний лікар",IF(L517&lt;=Законод!$C$23,P517,Законод!$C$23*'01_Доходи'!P516),IF(B513="Лікар-педіатр",IF(L517&lt;=Законод!$C$27,P517,Законод!$C$27*'01_Доходи'!P516),IF(B513="Лікар-терапевт","x",0)))</f>
        <v>0</v>
      </c>
      <c r="Q518" s="183">
        <f>IF(B513="Лікар загальної практики - сімейний лікар",IF(L517&lt;=Законод!$C$23,Q517,Законод!$C$23*'01_Доходи'!Q516),IF(B513="Лікар-педіатр",IF(L517&lt;=Законод!$C$27,Q517,Законод!$C$27*'01_Доходи'!Q516),IF(B513="Лікар-терапевт","x",0)))</f>
        <v>0</v>
      </c>
      <c r="R518" s="183">
        <f>IF(B513="Лікар загальної практики - сімейний лікар",IF(L517&lt;=Законод!$C$23,R517,Законод!$C$23*'01_Доходи'!R516),IF(B513="Лікар-педіатр",IF(L517&lt;=Законод!$C$27,R517,Законод!$C$27*'01_Доходи'!R516),IF(B513="Лікар-терапевт","x",0)))</f>
        <v>0</v>
      </c>
      <c r="S518" s="184">
        <f>SUM(N518:R518)</f>
        <v>0</v>
      </c>
      <c r="T518" s="770"/>
      <c r="U518" s="183">
        <f>IF(B513="Лікар загальної практики - сімейний лікар",IF(L517&lt;=Законод!$C$23,U517,Законод!$C$23*'01_Доходи'!U516),IF(B513="Лікар-педіатр",IF(L517&lt;=Законод!$C$19,U517,Законод!$C$19*'01_Доходи'!U516),IF(B513="Лікар-терапевт","x",0)))</f>
        <v>0</v>
      </c>
      <c r="V518" s="183">
        <f>IF(B513="Лікар загальної практики - сімейний лікар",IF(L517&lt;=Законод!$C$23,V517,Законод!$C$23*'01_Доходи'!V516),IF(B513="Лікар-педіатр",IF(L517&lt;=Законод!$C$19,V517,Законод!$C$19*'01_Доходи'!V516),IF(B513="Лікар-терапевт","x",0)))</f>
        <v>0</v>
      </c>
      <c r="W518" s="183">
        <f>IF(B513="Лікар загальної практики - сімейний лікар",IF(L517&lt;=Законод!$C$23,W517,Законод!$C$23*'01_Доходи'!W516),IF(B513="Лікар-педіатр",IF(L517&lt;=Законод!$C$27,W517,Законод!$C$27*'01_Доходи'!W516),IF(B513="Лікар-терапевт","x",0)))</f>
        <v>0</v>
      </c>
      <c r="X518" s="183">
        <f>IF(B513="Лікар загальної практики - сімейний лікар",IF(L517&lt;=Законод!$C$23,X517,Законод!$C$23*'01_Доходи'!X516),IF(B513="Лікар-педіатр",IF(L517&lt;=Законод!$C$27,X517,Законод!$C$27*'01_Доходи'!X516),IF(B513="Лікар-терапевт","x",0)))</f>
        <v>0</v>
      </c>
      <c r="Y518" s="183">
        <f>IF(B513="Лікар загальної практики - сімейний лікар",IF(L517&lt;=Законод!$C$23,Y517,Законод!$C$23*'01_Доходи'!H516),IF(Y513="Лікар-педіатр",IF(L517&lt;=Законод!$C$27,Y517,Законод!$C$27*'01_Доходи'!Y516),IF(B513="Лікар-терапевт","x",0)))</f>
        <v>0</v>
      </c>
      <c r="Z518" s="184">
        <f>SUM(U518:Y518)</f>
        <v>0</v>
      </c>
      <c r="AA518" s="770"/>
      <c r="AB518" s="183">
        <f>IF(B513="Лікар загальної практики - сімейний лікар",IF(L517&lt;=Законод!$C$23,AB517,Законод!$C$23*'01_Доходи'!AB516),IF(B513="Лікар-педіатр",IF(L517&lt;=Законод!$C$19,AB517,Законод!$C$19*'01_Доходи'!AB516),IF(B513="Лікар-терапевт","x",0)))</f>
        <v>0</v>
      </c>
      <c r="AC518" s="183">
        <f>IF(B513="Лікар загальної практики - сімейний лікар",IF(L517&lt;=Законод!$C$23,AC517,Законод!$C$23*'01_Доходи'!AC516),IF(B513="Лікар-педіатр",IF(L517&lt;=Законод!$C$19,AC517,Законод!$C$19*'01_Доходи'!AC516),IF(B513="Лікар-терапевт","x",0)))</f>
        <v>0</v>
      </c>
      <c r="AD518" s="183">
        <f>IF(B513="Лікар загальної практики - сімейний лікар",IF(L517&lt;=Законод!$C$23,AD517,Законод!$C$23*'01_Доходи'!AD516),IF(B513="Лікар-педіатр",IF(L517&lt;=Законод!$C$27,AD517,Законод!$C$27*'01_Доходи'!AD516),IF(B513="Лікар-терапевт","x",0)))</f>
        <v>0</v>
      </c>
      <c r="AE518" s="183">
        <f>IF(B513="Лікар загальної практики - сімейний лікар",IF(L517&lt;=Законод!$C$23,AE517,Законод!$C$23*'01_Доходи'!AE516),IF(B513="Лікар-педіатр",IF(L517&lt;=Законод!$C$27,AE517,Законод!$C$27*'01_Доходи'!AE516),IF(B513="Лікар-терапевт","x",0)))</f>
        <v>0</v>
      </c>
      <c r="AF518" s="183">
        <f>IF(B513="Лікар загальної практики - сімейний лікар",IF(L517&lt;=Законод!$C$23,AF517,Законод!$C$23*'01_Доходи'!AF516),IF(B513="Лікар-педіатр",IF(L517&lt;=Законод!$C$27,AF517,Законод!$C$27*'01_Доходи'!AF516),IF(B513="Лікар-терапевт","x",0)))</f>
        <v>0</v>
      </c>
      <c r="AG518" s="184">
        <f>SUM(AB518:AF518)</f>
        <v>0</v>
      </c>
      <c r="AH518" s="773"/>
      <c r="AI518" s="176"/>
      <c r="AJ518" s="764"/>
      <c r="AK518" s="767"/>
      <c r="AL518" s="767"/>
      <c r="AM518" s="268" t="s">
        <v>175</v>
      </c>
      <c r="AN518" s="544">
        <f>IF(B513="Лікар загальної практики - сімейний лікар",G518*Законод!$J$10+'01_Доходи'!H518*Законод!$K$10+'01_Доходи'!I518*Законод!$L$10+'01_Доходи'!J518*Законод!$M$10+'01_Доходи'!K518*Законод!$N$10,IF(B513="Лікар-педіатр",G518*Законод!$J$10+'01_Доходи'!H518*Законод!$K$10,IF(B513="Лікар-терапевт",'01_Доходи'!I518*Законод!$L$10+'01_Доходи'!J518*Законод!$M$10+'01_Доходи'!K518*Законод!$N$10,0)))</f>
        <v>0</v>
      </c>
      <c r="AO518" s="544">
        <f>IF(B513="Лікар загальної практики - сімейний лікар",N518*Законод!$J$11+'01_Доходи'!O518*Законод!$K$11+'01_Доходи'!P518*Законод!$L$11+'01_Доходи'!Q518*Законод!$M$11+'01_Доходи'!R518*Законод!$N$11,IF(B513="Лікар-педіатр",N518*Законод!$J$11+'01_Доходи'!O518*Законод!$K$11,IF(B513="Лікар-терапевт",'01_Доходи'!P518*Законод!$L$11+'01_Доходи'!Q518*Законод!$M$11+'01_Доходи'!R518*Законод!$N$11,0)))</f>
        <v>0</v>
      </c>
      <c r="AP518" s="544">
        <f>IF(B513="Лікар загальної практики - сімейний лікар",U518*Законод!$J$12+'01_Доходи'!V518*Законод!$K$12+'01_Доходи'!W518*Законод!$L$12+'01_Доходи'!X518*Законод!$M$12+'01_Доходи'!Y518*Законод!$N$12,IF(B513="Лікар-педіатр",U518*Законод!$J$12+'01_Доходи'!V518*Законод!$K$12,IF(B513="Лікар-терапевт",'01_Доходи'!W518*Законод!$L$12+'01_Доходи'!X518*Законод!$M$12+'01_Доходи'!Y518*Законод!$N$12,0)))</f>
        <v>0</v>
      </c>
      <c r="AQ518" s="544">
        <f>IF(B513="Лікар загальної практики - сімейний лікар",AB518*Законод!$J$13+'01_Доходи'!AC518*Законод!$K$13+'01_Доходи'!AD518*Законод!$L$13+'01_Доходи'!AE518*Законод!$M$13+'01_Доходи'!AF518*Законод!$N$13,IF(B513="Лікар-педіатр",AB518*Законод!$J$13+'01_Доходи'!AC518*Законод!$K$13,IF(B513="Лікар-терапевт",'01_Доходи'!AD518*Законод!$L$13+'01_Доходи'!AE518*Законод!$M$13+'01_Доходи'!AF518*Законод!$N$13,0)))</f>
        <v>0</v>
      </c>
      <c r="AR518" s="185">
        <f>SUM(AN518:AQ518)</f>
        <v>0</v>
      </c>
    </row>
    <row r="519" spans="1:44" s="67" customFormat="1" ht="28.15" customHeight="1" x14ac:dyDescent="0.25">
      <c r="A519" s="172"/>
      <c r="B519" s="781"/>
      <c r="C519" s="784"/>
      <c r="D519" s="787"/>
      <c r="E519" s="790"/>
      <c r="F519" s="186" t="str">
        <f>IF(B513="Лікар-педіатр",Законод!$E$18,IF(B513="Лікар загальної практики - сімейний лікар",Законод!$E$22,IF(B513="Лікар-терапевт",Законод!$E$26,"х")))</f>
        <v>х</v>
      </c>
      <c r="G519" s="750" t="s">
        <v>157</v>
      </c>
      <c r="H519" s="751"/>
      <c r="I519" s="751"/>
      <c r="J519" s="751"/>
      <c r="K519" s="752"/>
      <c r="L519" s="171">
        <f>IF(B513="Лікар загальної практики - сімейний лікар",IF(L517&lt;Законод!$C$23,0,(IF(AND(L517&gt;=Законод!$E$23,L517&lt;=Законод!$E$24),L517-Законод!$C$23,IF('01_Доходи'!L517&gt;=Законод!$F$23,Законод!$E$25,0)))),IF(B513="Лікар-педіатр",IF(L517&lt;Законод!$C$19,0,(IF(AND(L517&gt;=Законод!$E$19,L517&lt;=Законод!$E$20),L517-Законод!$C$19,IF('01_Доходи'!L517&gt;=Законод!$F$19,Законод!$E$21,0)))),IF(B513="Лікар-терапевт",IF(L517&lt;Законод!$C$27,0,(IF(AND(L517&gt;=Законод!$E$27,L517&lt;=Законод!$E$28),L517-Законод!$C$27,IF('01_Доходи'!L517&gt;=Законод!$F$27,Законод!$E$29,0)))),0)))</f>
        <v>0</v>
      </c>
      <c r="M519" s="770"/>
      <c r="N519" s="750" t="s">
        <v>157</v>
      </c>
      <c r="O519" s="751"/>
      <c r="P519" s="751"/>
      <c r="Q519" s="751"/>
      <c r="R519" s="752"/>
      <c r="S519" s="171">
        <f>IF(B513="Лікар загальної практики - сімейний лікар",IF(S517&lt;Законод!$C$23,0,(IF(AND(S517&gt;=Законод!$E$23,S517&lt;=Законод!$E$24),S517-Законод!$C$23,IF('01_Доходи'!S517&gt;=Законод!$F$23,Законод!$E$25,0)))),IF(B513="Лікар-педіатр",IF(S517&lt;Законод!$C$19,0,(IF(AND(S517&gt;=Законод!$E$19,S517&lt;=Законод!$E$20),S517-Законод!$C$19,IF('01_Доходи'!S517&gt;=Законод!$F$19,Законод!$E$21,0)))),IF(B513="Лікар-терапевт",IF(S517&lt;Законод!$C$27,0,(IF(AND(S517&gt;=Законод!$E$27,S517&lt;=Законод!$E$28),S517-Законод!$C$27,IF('01_Доходи'!S517&gt;=Законод!$F$27,Законод!$E$29,0)))),0)))</f>
        <v>0</v>
      </c>
      <c r="T519" s="770"/>
      <c r="U519" s="750" t="s">
        <v>157</v>
      </c>
      <c r="V519" s="751"/>
      <c r="W519" s="751"/>
      <c r="X519" s="751"/>
      <c r="Y519" s="752"/>
      <c r="Z519" s="171">
        <f>IF(B513="Лікар загальної практики - сімейний лікар",IF(Z517&lt;Законод!$C$23,0,(IF(AND(Z517&gt;=Законод!$E$23,Z517&lt;=Законод!$E$24),Z517-Законод!$C$23,IF('01_Доходи'!Z517&gt;=Законод!$F$23,Законод!$E$25,0)))),IF(B513="Лікар-педіатр",IF(Z517&lt;Законод!$C$19,0,(IF(AND(Z517&gt;=Законод!$E$19,Z517&lt;=Законод!$E$20),Z517-Законод!$C$19,IF('01_Доходи'!Z517&gt;=Законод!$F$19,Законод!$E$21,0)))),IF(B513="Лікар-терапевт",IF(Z517&lt;Законод!$C$27,0,(IF(AND(Z517&gt;=Законод!$E$27,Z517&lt;=Законод!$E$28),Z517-Законод!$C$27,IF('01_Доходи'!Z517&gt;=Законод!$F$27,Законод!$E$29,0)))),0)))</f>
        <v>0</v>
      </c>
      <c r="AA519" s="770"/>
      <c r="AB519" s="750" t="s">
        <v>157</v>
      </c>
      <c r="AC519" s="751"/>
      <c r="AD519" s="751"/>
      <c r="AE519" s="751"/>
      <c r="AF519" s="752"/>
      <c r="AG519" s="171">
        <f>IF(B513="Лікар загальної практики - сімейний лікар",IF(S517&lt;Законод!$C$23,0,(IF(AND(AG517&gt;=Законод!$E$23,AG517&lt;=Законод!$E$24),AG517-Законод!$C$23,IF('01_Доходи'!AG517&gt;=Законод!$F$23,Законод!$E$25,0)))),IF(B513="Лікар-педіатр",IF(AG517&lt;Законод!$C$19,0,(IF(AND(AG517&gt;=Законод!$E$19,AG517&lt;=Законод!$E$20),AG517-Законод!$C$19,IF('01_Доходи'!AG517&gt;=Законод!$F$19,Законод!$E$21,0)))),IF(B513="Лікар-терапевт",IF(AG517&lt;Законод!$C$27,0,(IF(AND(AG517&gt;=Законод!$E$27,AG517&lt;=Законод!$E$28),AG517-Законод!$C$27,IF('01_Доходи'!AG517&gt;=Законод!$F$27,Законод!$E$29,0)))),0)))</f>
        <v>0</v>
      </c>
      <c r="AH519" s="773"/>
      <c r="AI519" s="176"/>
      <c r="AJ519" s="764"/>
      <c r="AK519" s="767"/>
      <c r="AL519" s="767"/>
      <c r="AM519" s="798" t="s">
        <v>176</v>
      </c>
      <c r="AN519" s="544">
        <f>IF(B513="Лікар загальної практики - сімейний лікар",L519*Законод!$E$30,IF(B513="Лікар-педіатр",L519*Законод!$E$30,IF(B513="Лікар-терапевт",L519*Законод!$E$30,0)))</f>
        <v>0</v>
      </c>
      <c r="AO519" s="544">
        <f>IF(B513="Лікар загальної практики - сімейний лікар",S519*Законод!$E$47,IF(B513="Лікар-педіатр",S519*Законод!$E$47,IF(B513="Лікар-терапевт",S519*Законод!$E$47,0)))</f>
        <v>0</v>
      </c>
      <c r="AP519" s="544">
        <f>IF(B513="Лікар загальної практики - сімейний лікар",Z519*Законод!$E$64,IF(B513="Лікар-педіатр",Z519*Законод!$E$64,IF(B513="Лікар-терапевт",Z519*Законод!$E$64,0)))</f>
        <v>0</v>
      </c>
      <c r="AQ519" s="544">
        <f>IF(B513="Лікар загальної практики - сімейний лікар",AG519*Законод!$E$81,IF(B513="Лікар-педіатр",AG519*Законод!$E$81,IF(B513="Лікар-терапевт",AG519*Законод!$E$81,0)))</f>
        <v>0</v>
      </c>
      <c r="AR519" s="185">
        <f>SUM(AN519:AQ519)</f>
        <v>0</v>
      </c>
    </row>
    <row r="520" spans="1:44" s="103" customFormat="1" ht="31.15" customHeight="1" x14ac:dyDescent="0.25">
      <c r="A520" s="172"/>
      <c r="B520" s="781"/>
      <c r="C520" s="784"/>
      <c r="D520" s="787"/>
      <c r="E520" s="790"/>
      <c r="F520" s="186" t="str">
        <f>IF(B513="Лікар-педіатр",Законод!$F$18,IF(B513="Лікар загальної практики - сімейний лікар",Законод!$F$22,IF(B513="Лікар-терапевт",Законод!$F$26,"х")))</f>
        <v>х</v>
      </c>
      <c r="G520" s="750" t="s">
        <v>157</v>
      </c>
      <c r="H520" s="751"/>
      <c r="I520" s="751"/>
      <c r="J520" s="751"/>
      <c r="K520" s="752"/>
      <c r="L520" s="171">
        <f>IF(B513="Лікар загальної практики - сімейний лікар",IF(L517&lt;Законод!$C$23,0,(IF(AND(L517&gt;=Законод!$F$23,L517&lt;=Законод!$F$24),L517-Законод!$E$24,IF('01_Доходи'!L517&gt;=Законод!$G$23,Законод!$F$25,0)))),IF(B513="Лікар-педіатр",IF(L517&lt;Законод!$C$19,0,(IF(AND(L517&gt;=Законод!$F$19,L517&lt;=Законод!$F$20),L517-Законод!$E$20,IF('01_Доходи'!L517&gt;=Законод!$G$19,Законод!$F$21,0)))),IF(B513="Лікар-терапевт",IF(L517&lt;Законод!$C$27,0,(IF(AND(L517&gt;=Законод!$F$27,L517&lt;=Законод!$F$28),L517-Законод!$E$28,IF('01_Доходи'!L517&gt;=Законод!$G$27,Законод!$F$29,0)))),0)))</f>
        <v>0</v>
      </c>
      <c r="M520" s="770"/>
      <c r="N520" s="750" t="s">
        <v>157</v>
      </c>
      <c r="O520" s="751"/>
      <c r="P520" s="751"/>
      <c r="Q520" s="751"/>
      <c r="R520" s="752"/>
      <c r="S520" s="171">
        <f>IF(B513="Лікар загальної практики - сімейний лікар",IF(S517&lt;Законод!$C$23,0,(IF(AND(S517&gt;=Законод!$F$23,S517&lt;=Законод!$F$24),S517-Законод!$E$24,IF('01_Доходи'!S517&gt;=Законод!$G$23,Законод!$F$25,0)))),IF(B513="Лікар-педіатр",IF(S517&lt;Законод!$C$19,0,(IF(AND(S517&gt;=Законод!$F$19,S517&lt;=Законод!$F$20),S517-Законод!$E$20,IF('01_Доходи'!S517&gt;=Законод!$G$19,Законод!$F$21,0)))),IF(B513="Лікар-терапевт",IF(S517&lt;Законод!$C$27,0,(IF(AND(S517&gt;=Законод!$F$27,S517&lt;=Законод!$F$28),S517-Законод!$E$28,IF('01_Доходи'!S517&gt;=Законод!$G$27,Законод!$F$29,0)))),0)))</f>
        <v>0</v>
      </c>
      <c r="T520" s="770"/>
      <c r="U520" s="750" t="s">
        <v>157</v>
      </c>
      <c r="V520" s="751"/>
      <c r="W520" s="751"/>
      <c r="X520" s="751"/>
      <c r="Y520" s="752"/>
      <c r="Z520" s="171">
        <f>IF(B513="Лікар загальної практики - сімейний лікар",IF(Z517&lt;Законод!$C$23,0,(IF(AND(Z517&gt;=Законод!$F$23,Z517&lt;=Законод!$F$24),Z517-Законод!$E$24,IF('01_Доходи'!Z517&gt;=Законод!$G$23,Законод!$F$25,0)))),IF(B513="Лікар-педіатр",IF(Z517&lt;Законод!$C$19,0,(IF(AND(Z517&gt;=Законод!$F$19,Z517&lt;=Законод!$F$20),Z517-Законод!$E$20,IF('01_Доходи'!Z517&gt;=Законод!$G$19,Законод!$F$21,0)))),IF(B513="Лікар-терапевт",IF(Z517&lt;Законод!$C$27,0,(IF(AND(Z517&gt;=Законод!$F$27,Z517&lt;=Законод!$F$28),Z517-Законод!$E$28,IF('01_Доходи'!Z517&gt;=Законод!$G$27,Законод!$F$29,0)))),0)))</f>
        <v>0</v>
      </c>
      <c r="AA520" s="770"/>
      <c r="AB520" s="750" t="s">
        <v>157</v>
      </c>
      <c r="AC520" s="751"/>
      <c r="AD520" s="751"/>
      <c r="AE520" s="751"/>
      <c r="AF520" s="752"/>
      <c r="AG520" s="171">
        <f>IF(B513="Лікар загальної практики - сімейний лікар",IF(AG517&lt;Законод!$C$23,0,(IF(AND(AG517&gt;=Законод!$F$23,AG517&lt;=Законод!$F$24),AG517-Законод!$E$24,IF('01_Доходи'!AG517&gt;=Законод!$G$23,Законод!$F$25,0)))),IF(B513="Лікар-педіатр",IF(AG517&lt;Законод!$C$19,0,(IF(AND(AG517&gt;=Законод!$F$19,AG517&lt;=Законод!$F$20),AG517-Законод!$E$20,IF('01_Доходи'!AG517&gt;=Законод!$G$19,Законод!$F$21,0)))),IF(B513="Лікар-терапевт",IF(AG517&lt;Законод!$C$27,0,(IF(AND(AG517&gt;=Законод!$F$27,AG517&lt;=Законод!$F$28),AG517-Законод!$E$28,IF('01_Доходи'!AG517&gt;=Законод!$G$27,Законод!$F$29,0)))),0)))</f>
        <v>0</v>
      </c>
      <c r="AH520" s="773"/>
      <c r="AI520" s="176"/>
      <c r="AJ520" s="764"/>
      <c r="AK520" s="767"/>
      <c r="AL520" s="767"/>
      <c r="AM520" s="799"/>
      <c r="AN520" s="544">
        <f>IF(B513="Лікар загальної практики - сімейний лікар",L520*Законод!$F$30,IF(B513="Лікар-педіатр",L520*Законод!$F$30,IF(B513="Лікар-терапевт",L520*Законод!$F$30,0)))</f>
        <v>0</v>
      </c>
      <c r="AO520" s="544">
        <f>IF(B513="Лікар загальної практики - сімейний лікар",S520*Законод!$F$47,IF(B513="Лікар-педіатр",S520*Законод!$F$47,IF(B513="Лікар-терапевт",S520*Законод!$F$47,0)))</f>
        <v>0</v>
      </c>
      <c r="AP520" s="544">
        <f>IF(B513="Лікар загальної практики - сімейний лікар",Z520*Законод!$F$64,IF(B513="Лікар-педіатр",Z520*Законод!$F$64,IF(B513="Лікар-терапевт",Z520*Законод!$F$64,0)))</f>
        <v>0</v>
      </c>
      <c r="AQ520" s="544">
        <f>IF(B513="Лікар загальної практики - сімейний лікар",AG520*Законод!$F$81,IF(B513="Лікар-педіатр",AG520*Законод!$F$81,IF(B513="Лікар-терапевт",AG520*Законод!$F$81,0)))</f>
        <v>0</v>
      </c>
      <c r="AR520" s="185">
        <f>SUM(AN520:AQ520)</f>
        <v>0</v>
      </c>
    </row>
    <row r="521" spans="1:44" s="67" customFormat="1" ht="31.9" customHeight="1" x14ac:dyDescent="0.25">
      <c r="A521" s="172"/>
      <c r="B521" s="781"/>
      <c r="C521" s="784"/>
      <c r="D521" s="787"/>
      <c r="E521" s="790"/>
      <c r="F521" s="186" t="str">
        <f>IF(B513="Лікар-педіатр",Законод!$G$18,IF(B513="Лікар загальної практики - сімейний лікар",Законод!$G$22,IF(B513="Лікар-терапевт",Законод!$G$26,"х")))</f>
        <v>х</v>
      </c>
      <c r="G521" s="750" t="s">
        <v>157</v>
      </c>
      <c r="H521" s="751"/>
      <c r="I521" s="751"/>
      <c r="J521" s="751"/>
      <c r="K521" s="752"/>
      <c r="L521" s="171">
        <f>IF(B513="Лікар загальної практики - сімейний лікар",IF(L517&lt;Законод!$C$23,0,(IF(AND(L517&gt;=Законод!$G$23,L517&lt;=Законод!$G$24),L517-Законод!$F$24,IF('01_Доходи'!L517&gt;=Законод!$H$23,Законод!$G$25,0)))),IF(B513="Лікар-педіатр",IF(L517&lt;Законод!$C$19,0,(IF(AND(L517&gt;=Законод!$G$19,L517&lt;=Законод!$G$20),L517-Законод!$F$20,IF('01_Доходи'!L517&gt;=Законод!$H$19,Законод!$G$21,0)))),IF(B513="Лікар-терапевт",IF(L517&lt;Законод!$C$27,0,(IF(AND(L517&gt;=Законод!$G$27,L517&lt;=Законод!$G$28),L517-Законод!$F$28,IF('01_Доходи'!L517&gt;=Законод!$H$27,Законод!$G$29,0)))),0)))</f>
        <v>0</v>
      </c>
      <c r="M521" s="770"/>
      <c r="N521" s="750" t="s">
        <v>157</v>
      </c>
      <c r="O521" s="751"/>
      <c r="P521" s="751"/>
      <c r="Q521" s="751"/>
      <c r="R521" s="752"/>
      <c r="S521" s="171">
        <f>IF(B513="Лікар загальної практики - сімейний лікар",IF(S517&lt;Законод!$C$23,0,(IF(AND(S517&gt;=Законод!$G$23,S517&lt;=Законод!$G$24),S517-Законод!$F$24,IF('01_Доходи'!S517&gt;=Законод!$H$23,Законод!$G$25,0)))),IF(B513="Лікар-педіатр",IF(S517&lt;Законод!$C$19,0,(IF(AND(S517&gt;=Законод!$G$19,S517&lt;=Законод!$G$20),S517-Законод!$F$20,IF('01_Доходи'!S517&gt;=Законод!$H$19,Законод!$G$21,0)))),IF(B513="Лікар-терапевт",IF(S517&lt;Законод!$C$27,0,(IF(AND(S517&gt;=Законод!$G$27,S517&lt;=Законод!$G$28),S517-Законод!$F$28,IF('01_Доходи'!S517&gt;=Законод!$H$27,Законод!$G$29,0)))),0)))</f>
        <v>0</v>
      </c>
      <c r="T521" s="770"/>
      <c r="U521" s="750" t="s">
        <v>157</v>
      </c>
      <c r="V521" s="751"/>
      <c r="W521" s="751"/>
      <c r="X521" s="751"/>
      <c r="Y521" s="752"/>
      <c r="Z521" s="171">
        <f>IF(B513="Лікар загальної практики - сімейний лікар",IF(Z517&lt;Законод!$C$23,0,(IF(AND(Z517&gt;=Законод!$G$23,Z517&lt;=Законод!$G$24),Z517-Законод!$F$24,IF('01_Доходи'!Z517&gt;=Законод!$H$23,Законод!$G$25,0)))),IF(B513="Лікар-педіатр",IF(Z517&lt;Законод!$C$19,0,(IF(AND(Z517&gt;=Законод!$G$19,Z517&lt;=Законод!$G$20),Z517-Законод!$F$20,IF('01_Доходи'!Z517&gt;=Законод!$H$19,Законод!$G$21,0)))),IF(B513="Лікар-терапевт",IF(Z517&lt;Законод!$C$27,0,(IF(AND(Z517&gt;=Законод!$G$27,Z517&lt;=Законод!$G$28),Z517-Законод!$F$28,IF('01_Доходи'!Z517&gt;=Законод!$H$27,Законод!$G$29,0)))),0)))</f>
        <v>0</v>
      </c>
      <c r="AA521" s="770"/>
      <c r="AB521" s="750" t="s">
        <v>157</v>
      </c>
      <c r="AC521" s="751"/>
      <c r="AD521" s="751"/>
      <c r="AE521" s="751"/>
      <c r="AF521" s="752"/>
      <c r="AG521" s="171">
        <f>IF(B513="Лікар загальної практики - сімейний лікар",IF(AG517&lt;Законод!$C$23,0,(IF(AND(AG517&gt;=Законод!$G$23,AG517&lt;=Законод!$G$24),AG517-Законод!$F$24,IF('01_Доходи'!AG517&gt;=Законод!$H$23,Законод!$G$25,0)))),IF(B513="Лікар-педіатр",IF(AG517&lt;Законод!$C$19,0,(IF(AND(AG517&gt;=Законод!$G$19,AG517&lt;=Законод!$G$20),AG517-Законод!$F$20,IF('01_Доходи'!AG517&gt;=Законод!$H$19,Законод!$G$21,0)))),IF(B513="Лікар-терапевт",IF(AG517&lt;Законод!$C$27,0,(IF(AND(AG517&gt;=Законод!$G$27,AG517&lt;=Законод!$G$28),AG517-Законод!$F$28,IF('01_Доходи'!AG517&gt;=Законод!$H$27,Законод!$G$29,0)))),0)))</f>
        <v>0</v>
      </c>
      <c r="AH521" s="773"/>
      <c r="AI521" s="176"/>
      <c r="AJ521" s="764"/>
      <c r="AK521" s="767"/>
      <c r="AL521" s="767"/>
      <c r="AM521" s="799"/>
      <c r="AN521" s="544">
        <f>IF(B513="Лікар загальної практики - сімейний лікар",L521*Законод!$G$39,IF(B513="Лікар-педіатр",L521*Законод!$G$30,IF(B513="Лікар-терапевт",L521*Законод!$G$30,0)))</f>
        <v>0</v>
      </c>
      <c r="AO521" s="544">
        <f>IF(B513="Лікар загальної практики - сімейний лікар",S521*Законод!$G$47,IF(B513="Лікар-педіатр",S521*Законод!$G$47,IF(B513="Лікар-терапевт",S521*Законод!$G$47,0)))</f>
        <v>0</v>
      </c>
      <c r="AP521" s="544">
        <f>IF(B513="Лікар загальної практики - сімейний лікар",Z521*Законод!$G$64,IF(B513="Лікар-педіатр",Z521*Законод!$G$64,IF(B513="Лікар-терапевт",Z521*Законод!$G$64,0)))</f>
        <v>0</v>
      </c>
      <c r="AQ521" s="544">
        <f>IF(B513="Лікар загальної практики - сімейний лікар",AG521*Законод!$G$81,IF(B513="Лікар-педіатр",AG521*Законод!$G$81,IF(B513="Лікар-терапевт",AG521*Законод!$G$81,0)))</f>
        <v>0</v>
      </c>
      <c r="AR521" s="185">
        <f t="shared" ref="AR521" si="74">SUM(AN521:AQ521)</f>
        <v>0</v>
      </c>
    </row>
    <row r="522" spans="1:44" s="67" customFormat="1" ht="45" customHeight="1" x14ac:dyDescent="0.25">
      <c r="A522" s="172"/>
      <c r="B522" s="781"/>
      <c r="C522" s="784"/>
      <c r="D522" s="787"/>
      <c r="E522" s="790"/>
      <c r="F522" s="186" t="str">
        <f>IF(B513="Лікар-педіатр",Законод!$H$18,IF(B513="Лікар загальної практики - сімейний лікар",Законод!$H$22,IF(B513="Лікар-терапевт",Законод!$H$26,"х")))</f>
        <v>х</v>
      </c>
      <c r="G522" s="750" t="s">
        <v>157</v>
      </c>
      <c r="H522" s="751"/>
      <c r="I522" s="751"/>
      <c r="J522" s="751"/>
      <c r="K522" s="752"/>
      <c r="L522" s="171">
        <f>IF(B513="Лікар загальної практики - сімейний лікар",IF(L517&lt;Законод!$C$23,0,(IF(AND(L517&gt;=Законод!$H$23,L517&lt;=Законод!$H$24),L517-Законод!$G$24,IF('01_Доходи'!L517&gt;=Законод!$I$23,Законод!$H$25,0)))),IF(B513="Лікар-педіатр",IF(L517&lt;Законод!$C$19,0,(IF(AND(L517&gt;=Законод!$H$19,L517&lt;=Законод!$H$20),L517-Законод!$G$20,IF('01_Доходи'!L517&gt;=Законод!$I$19,Законод!$H$21,0)))),IF(B513="Лікар-терапевт",IF(L517&lt;Законод!$C$27,0,(IF(AND(L517&gt;=Законод!$H$27,L517&lt;=Законод!$H$28),L517-Законод!$G$28,IF(L517&gt;=Законод!$I$27,Законод!$H$29,0)))),0)))</f>
        <v>0</v>
      </c>
      <c r="M522" s="770"/>
      <c r="N522" s="750" t="s">
        <v>157</v>
      </c>
      <c r="O522" s="751"/>
      <c r="P522" s="751"/>
      <c r="Q522" s="751"/>
      <c r="R522" s="752"/>
      <c r="S522" s="171">
        <f>IF(B513="Лікар загальної практики - сімейний лікар",IF(S517&lt;Законод!$C$23,0,(IF(AND(S517&gt;=Законод!$H$23,S517&lt;=Законод!$H$24),S517-Законод!$G$24,IF('01_Доходи'!S517&gt;=Законод!$I$23,Законод!$H$25,0)))),IF(B513="Лікар-педіатр",IF(S517&lt;Законод!$C$19,0,(IF(AND(S517&gt;=Законод!$H$19,S517&lt;=Законод!$H$20),S517-Законод!$G$20,IF('01_Доходи'!S517&gt;=Законод!$I$19,Законод!$H$21,0)))),IF(B513="Лікар-терапевт",IF(S517&lt;Законод!$C$27,0,(IF(AND(S517&gt;=Законод!$H$27,S517&lt;=Законод!$H$28),S517-Законод!$G$28,IF(S517&gt;=Законод!$I$27,Законод!$H$29,0)))),0)))</f>
        <v>0</v>
      </c>
      <c r="T522" s="770"/>
      <c r="U522" s="750" t="s">
        <v>157</v>
      </c>
      <c r="V522" s="751"/>
      <c r="W522" s="751"/>
      <c r="X522" s="751"/>
      <c r="Y522" s="752"/>
      <c r="Z522" s="171">
        <f>IF(B513="Лікар загальної практики - сімейний лікар",IF(Z517&lt;Законод!$C$23,0,(IF(AND(Z517&gt;=Законод!$H$23,Z517&lt;=Законод!$H$24),Z517-Законод!$G$24,IF('01_Доходи'!Z517&gt;=Законод!$I$23,Законод!$H$25,0)))),IF(B513="Лікар-педіатр",IF(Z517&lt;Законод!$C$19,0,(IF(AND(Z517&gt;=Законод!$H$19,Z517&lt;=Законод!$H$20),Z517-Законод!$G$20,IF('01_Доходи'!Z517&gt;=Законод!$I$19,Законод!$H$21,0)))),IF(B513="Лікар-терапевт",IF(Z517&lt;Законод!$C$27,0,(IF(AND(Z517&gt;=Законод!$H$27,Z517&lt;=Законод!$H$28),Z517-Законод!$G$28,IF(Z517&gt;=Законод!$I$27,Законод!$H$29,0)))),0)))</f>
        <v>0</v>
      </c>
      <c r="AA522" s="770"/>
      <c r="AB522" s="750" t="s">
        <v>157</v>
      </c>
      <c r="AC522" s="751"/>
      <c r="AD522" s="751"/>
      <c r="AE522" s="751"/>
      <c r="AF522" s="752"/>
      <c r="AG522" s="171">
        <f>IF(B513="Лікар загальної практики - сімейний лікар",IF(AG517&lt;Законод!$C$23,0,(IF(AND(AG517&gt;=Законод!$H$23,AG517&lt;=Законод!$H$24),AG517-Законод!$G$24,IF('01_Доходи'!AG517&gt;=Законод!$I$23,Законод!$H$25,0)))),IF(B513="Лікар-педіатр",IF(AG517&lt;Законод!$C$19,0,(IF(AND(AG517&gt;=Законод!$H$19,AG517&lt;=Законод!$H$20),AG517-Законод!$G$20,IF('01_Доходи'!AG517&gt;=Законод!$I$19,Законод!$H$21,0)))),IF(B513="Лікар-терапевт",IF(AG517&lt;Законод!$C$27,0,(IF(AND(AG517&gt;=Законод!$H$27,AG517&lt;=Законод!$H$28),AG517-Законод!$G$28,IF(AG517&gt;=Законод!$I$27,Законод!$H$29,0)))),0)))</f>
        <v>0</v>
      </c>
      <c r="AH522" s="773"/>
      <c r="AI522" s="176"/>
      <c r="AJ522" s="764"/>
      <c r="AK522" s="767"/>
      <c r="AL522" s="767"/>
      <c r="AM522" s="799"/>
      <c r="AN522" s="544">
        <f>IF(B513="Лікар загальної практики - сімейний лікар",L522*Законод!$H$30,IF(B513="Лікар-педіатр",L522*Законод!$H$30,IF(B513="Лікар-терапевт",L522*Законод!$H$30,0)))</f>
        <v>0</v>
      </c>
      <c r="AO522" s="544">
        <f>IF(B513="Лікар загальної практики - сімейний лікар",S522*Законод!$H$47,IF(B513="Лікар-педіатр",S522*Законод!$H$47,IF(B513="Лікар-терапевт",S522*Законод!$H$47,0)))</f>
        <v>0</v>
      </c>
      <c r="AP522" s="544">
        <f>IF(B513="Лікар загальної практики - сімейний лікар",Z522*Законод!$H$64,IF(B513="Лікар-педіатр",Z522*Законод!$H$64,IF(B513="Лікар-терапевт",Z522*Законод!$H$64,0)))</f>
        <v>0</v>
      </c>
      <c r="AQ522" s="544">
        <f>IF(B513="Лікар загальної практики - сімейний лікар",AG522*Законод!$H$81,IF(B513="Лікар-педіатр",AG522*Законод!$H$81,IF(B513="Лікар-терапевт",AG522*Законод!$H$81,0)))</f>
        <v>0</v>
      </c>
      <c r="AR522" s="185">
        <f>SUM(AN522:AQ522)</f>
        <v>0</v>
      </c>
    </row>
    <row r="523" spans="1:44" s="67" customFormat="1" ht="20.45" customHeight="1" x14ac:dyDescent="0.25">
      <c r="A523" s="172"/>
      <c r="B523" s="781"/>
      <c r="C523" s="784"/>
      <c r="D523" s="787"/>
      <c r="E523" s="790"/>
      <c r="F523" s="186" t="str">
        <f>IF(B513="Лікар-педіатр",Законод!$I$18,IF(B513="Лікар загальної практики - сімейний лікар",Законод!$I$22,IF(B513="Лікар-терапевт",Законод!$I$26,"х")))</f>
        <v>х</v>
      </c>
      <c r="G523" s="750" t="s">
        <v>157</v>
      </c>
      <c r="H523" s="751"/>
      <c r="I523" s="751"/>
      <c r="J523" s="751"/>
      <c r="K523" s="752"/>
      <c r="L523" s="171">
        <f>IF(B513="Лікар загальної практики - сімейний лікар",IF(L517&lt;Законод!$C$23,0,(IF(AND(L517&gt;=Законод!$I$23,L517&lt;=Законод!$I$24),L517-Законод!$H$24,IF('01_Доходи'!L517&gt;=Законод!$I$23,Законод!$I$25,0)))),IF(B513="Лікар-педіатр",IF(L517&lt;Законод!$C$19,0,(IF(AND(L517&gt;=Законод!$I$19,L517&lt;=Законод!$I$20),L517-Законод!$H$20,IF('01_Доходи'!L517&gt;=Законод!$I$19,Законод!$H$21,0)))),IF(B513="Лікар-терапевт",IF(L517&lt;Законод!$C$27,0,(IF(AND(L517&gt;=Законод!$I$27,L517&lt;=Законод!$I$28),L517-Законод!$H$28,IF('01_Доходи'!L517&gt;=Законод!$I$27,Законод!$H$29,0)))),0)))</f>
        <v>0</v>
      </c>
      <c r="M523" s="770"/>
      <c r="N523" s="750" t="s">
        <v>157</v>
      </c>
      <c r="O523" s="751"/>
      <c r="P523" s="751"/>
      <c r="Q523" s="751"/>
      <c r="R523" s="752"/>
      <c r="S523" s="171">
        <f>IF(B513="Лікар загальної практики - сімейний лікар",IF(S517&lt;Законод!$C$23,0,(IF(AND(S517&gt;=Законод!$I$23,S517&lt;=Законод!$I$24),S517-Законод!$H$24,IF('01_Доходи'!S517&gt;=Законод!$I$23,Законод!$I$25,0)))),IF(B513="Лікар-педіатр",IF(S517&lt;Законод!$C$19,0,(IF(AND(S517&gt;=Законод!$I$19,S517&lt;=Законод!$I$20),S517-Законод!$H$20,IF('01_Доходи'!S517&gt;=Законод!$I$19,Законод!$H$21,0)))),IF(B513="Лікар-терапевт",IF(S517&lt;Законод!$C$27,0,(IF(AND(S517&gt;=Законод!$I$27,S517&lt;=Законод!$I$28),S517-Законод!$H$28,IF('01_Доходи'!S517&gt;=Законод!$I$27,Законод!$H$29,0)))),0)))</f>
        <v>0</v>
      </c>
      <c r="T523" s="770"/>
      <c r="U523" s="750" t="s">
        <v>157</v>
      </c>
      <c r="V523" s="751"/>
      <c r="W523" s="751"/>
      <c r="X523" s="751"/>
      <c r="Y523" s="752"/>
      <c r="Z523" s="171">
        <f>IF(B513="Лікар загальної практики - сімейний лікар",IF(Z517&lt;Законод!$C$23,0,(IF(AND(Z517&gt;=Законод!$I$23,Z517&lt;=Законод!$I$24),Z517-Законод!$H$24,IF('01_Доходи'!Z517&gt;=Законод!$I$23,Законод!$I$25,0)))),IF(B513="Лікар-педіатр",IF(Z517&lt;Законод!$C$19,0,(IF(AND(Z517&gt;=Законод!$I$19,Z517&lt;=Законод!$I$20),Z517-Законод!$H$20,IF('01_Доходи'!Z517&gt;=Законод!$I$19,Законод!$H$21,0)))),IF(B513="Лікар-терапевт",IF(Z517&lt;Законод!$C$27,0,(IF(AND(Z517&gt;=Законод!$I$27,Z517&lt;=Законод!$I$28),Z517-Законод!$H$28,IF('01_Доходи'!Z517&gt;=Законод!$I$27,Законод!$H$29,0)))),0)))</f>
        <v>0</v>
      </c>
      <c r="AA523" s="770"/>
      <c r="AB523" s="750" t="s">
        <v>157</v>
      </c>
      <c r="AC523" s="751"/>
      <c r="AD523" s="751"/>
      <c r="AE523" s="751"/>
      <c r="AF523" s="752"/>
      <c r="AG523" s="171">
        <f>IF(B513="Лікар загальної практики - сімейний лікар",IF(AG517&lt;Законод!$C$23,0,(IF(AND(AG517&gt;=Законод!$I$23,AG517&lt;=Законод!$I$24),AG517-Законод!$H$24,IF('01_Доходи'!AG517&gt;=Законод!$I$23,Законод!$I$25,0)))),IF(B513="Лікар-педіатр",IF(AG517&lt;Законод!$C$19,0,(IF(AND(AG517&gt;=Законод!$I$19,AG517&lt;=Законод!$I$20),AG517-Законод!$H$20,IF('01_Доходи'!AG517&gt;=Законод!$I$19,Законод!$H$21,0)))),IF(B513="Лікар-терапевт",IF(AG517&lt;Законод!$C$27,0,(IF(AND(AG517&gt;=Законод!$I$27,AG517&lt;=Законод!$I$28),AG517-Законод!$H$28,IF('01_Доходи'!AG517&gt;=Законод!$I$27,Законод!$H$29,0)))),0)))</f>
        <v>0</v>
      </c>
      <c r="AH523" s="773"/>
      <c r="AI523" s="176"/>
      <c r="AJ523" s="764"/>
      <c r="AK523" s="767"/>
      <c r="AL523" s="767"/>
      <c r="AM523" s="799"/>
      <c r="AN523" s="544">
        <f>IF(B513="Лікар загальної практики - сімейний лікар",L523*Законод!$I$30,IF(B513="Лікар-педіатр",L523*Законод!$I$30,IF(B513="Лікар-терапевт",L523*Законод!$I$30,0)))</f>
        <v>0</v>
      </c>
      <c r="AO523" s="544">
        <f>IF(B513="Лікар загальної практики - сімейний лікар",S523*Законод!$I$47,IF(B513="Лікар-педіатр",S523*Законод!$I$47,IF(B513="Лікар-терапевт",S523*Законод!$I$47,0)))</f>
        <v>0</v>
      </c>
      <c r="AP523" s="544">
        <f>IF(B513="Лікар загальної практики - сімейний лікар",Z523*Законод!$I$64,IF(B513="Лікар-педіатр",Z523*Законод!$I$64,IF(B513="Лікар-терапевт",Z523*Законод!$I$64,0)))</f>
        <v>0</v>
      </c>
      <c r="AQ523" s="544">
        <f>IF(B513="Лікар загальної практики - сімейний лікар",AG523*Законод!$I$81,IF(B513="Лікар-педіатр",AG523*Законод!$I$81,IF(B513="Лікар-терапевт",AG523*Законод!$I$81,0)))</f>
        <v>0</v>
      </c>
      <c r="AR523" s="185">
        <f>SUM(AN523:AQ523)</f>
        <v>0</v>
      </c>
    </row>
    <row r="524" spans="1:44" s="67" customFormat="1" ht="31.9" customHeight="1" thickBot="1" x14ac:dyDescent="0.3">
      <c r="A524" s="187"/>
      <c r="B524" s="782"/>
      <c r="C524" s="785"/>
      <c r="D524" s="788"/>
      <c r="E524" s="791"/>
      <c r="F524" s="660" t="str">
        <f>IF(B513="Лікар-педіатр",Законод!$J$18,IF(B513="Лікар загальної практики - сімейний лікар",Законод!$J$22,IF(B513="Лікар-терапевт",Законод!$J$22,"х")))</f>
        <v>х</v>
      </c>
      <c r="G524" s="747" t="s">
        <v>157</v>
      </c>
      <c r="H524" s="748"/>
      <c r="I524" s="748"/>
      <c r="J524" s="748"/>
      <c r="K524" s="749"/>
      <c r="L524" s="171">
        <f>IF(B513="Лікар загальної практики - сімейний лікар",IF(L517&gt;=Законод!$J$23,'01_Доходи'!L517-('01_Доходи'!L518+'01_Доходи'!L519+'01_Доходи'!L520+'01_Доходи'!L521+'01_Доходи'!L522+'01_Доходи'!L523),0),IF(B513="Лікар-педіатр",IF(L517&gt;=Законод!$J$19,'01_Доходи'!L517-('01_Доходи'!L518+'01_Доходи'!L519+'01_Доходи'!L520+'01_Доходи'!L521+'01_Доходи'!L522+'01_Доходи'!L523),0),IF(B513="Лікар-терапевт",IF('01_Доходи'!L517&gt;=Законод!$J$27,L517-Законод!$I$28,0),0)))</f>
        <v>0</v>
      </c>
      <c r="M524" s="771"/>
      <c r="N524" s="747" t="s">
        <v>157</v>
      </c>
      <c r="O524" s="748"/>
      <c r="P524" s="748"/>
      <c r="Q524" s="748"/>
      <c r="R524" s="749"/>
      <c r="S524" s="171">
        <f>IF(B513="Лікар загальної практики - сімейний лікар",IF(S517&gt;=Законод!$J$23,'01_Доходи'!S517-('01_Доходи'!S518+'01_Доходи'!S519+'01_Доходи'!S520+'01_Доходи'!S521+'01_Доходи'!S522+'01_Доходи'!S523),0),IF(B513="Лікар-педіатр",IF(S517&gt;=Законод!$J$19,'01_Доходи'!S517-('01_Доходи'!S518+'01_Доходи'!S519+'01_Доходи'!S520+'01_Доходи'!S521+'01_Доходи'!S522+'01_Доходи'!S523),0),IF(B513="Лікар-терапевт",IF('01_Доходи'!S517&gt;=Законод!$J$27,S517-Законод!$I$28,0),0)))</f>
        <v>0</v>
      </c>
      <c r="T524" s="771"/>
      <c r="U524" s="747" t="s">
        <v>157</v>
      </c>
      <c r="V524" s="748"/>
      <c r="W524" s="748"/>
      <c r="X524" s="748"/>
      <c r="Y524" s="749"/>
      <c r="Z524" s="171">
        <f>IF(B513="Лікар загальної практики - сімейний лікар",IF(Z517&gt;=Законод!$J$23,'01_Доходи'!Z517-('01_Доходи'!Z518+'01_Доходи'!Z519+'01_Доходи'!Z520+'01_Доходи'!Z521+'01_Доходи'!Z522+'01_Доходи'!Z523),0),IF(B513="Лікар-педіатр",IF(Z517&gt;=Законод!$J$19,'01_Доходи'!Z517-('01_Доходи'!Z518+'01_Доходи'!Z519+'01_Доходи'!Z520+'01_Доходи'!Z521+'01_Доходи'!Z522+'01_Доходи'!Z523),0),IF(B513="Лікар-терапевт",IF('01_Доходи'!Z517&gt;=Законод!$J$27,Z517-Законод!$I$28,0),0)))</f>
        <v>0</v>
      </c>
      <c r="AA524" s="771"/>
      <c r="AB524" s="747" t="s">
        <v>157</v>
      </c>
      <c r="AC524" s="748"/>
      <c r="AD524" s="748"/>
      <c r="AE524" s="748"/>
      <c r="AF524" s="749"/>
      <c r="AG524" s="171">
        <f>IF(B513="Лікар загальної практики - сімейний лікар",IF(AG517&gt;=Законод!$J$23,'01_Доходи'!AG517-('01_Доходи'!AG518+'01_Доходи'!AG519+'01_Доходи'!AG520+'01_Доходи'!AG521+'01_Доходи'!AG522+'01_Доходи'!AG523),0),IF(B513="Лікар-педіатр",IF(AG517&gt;=Законод!$J$19,'01_Доходи'!AG517-('01_Доходи'!AG518+'01_Доходи'!AG519+'01_Доходи'!AG520+'01_Доходи'!AG521+'01_Доходи'!AG522+'01_Доходи'!AG523),0),IF(B513="Лікар-терапевт",IF('01_Доходи'!AG517&gt;=Законод!$J$27,AG517-Законод!$I$28,0),0)))</f>
        <v>0</v>
      </c>
      <c r="AH524" s="774"/>
      <c r="AI524" s="188"/>
      <c r="AJ524" s="765"/>
      <c r="AK524" s="768"/>
      <c r="AL524" s="768"/>
      <c r="AM524" s="800"/>
      <c r="AN524" s="661">
        <f>IF(B513="Лікар загальної практики - сімейний лікар",L524*Законод!$J$30,IF(B513="Лікар-педіатр",L524*Законод!$J$30,IF(B513="Лікар-терапевт",L524*Законод!$J$30,0)))</f>
        <v>0</v>
      </c>
      <c r="AO524" s="661">
        <f>IF(B513="Лікар загальної практики - сімейний лікар",S524*Законод!$J$47,IF(B513="Лікар-педіатр",S524*Законод!$J$47,IF(B513="Лікар-терапевт",S524*Законод!$J$47,0)))</f>
        <v>0</v>
      </c>
      <c r="AP524" s="661">
        <f>IF(B513="Лікар загальної практики - сімейний лікар",S524*Законод!$J$64,IF(B513="Лікар-педіатр",S524*Законод!$J$64,IF(B513="Лікар-терапевт",S524*Законод!$J$64,0)))</f>
        <v>0</v>
      </c>
      <c r="AQ524" s="661">
        <f>IF(B513="Лікар загальної практики - сімейний лікар",AG524*Законод!$J$81,IF(B513="Лікар-педіатр",AG524*Законод!$J$81,IF(B513="Лікар-терапевт",AG524*Законод!$J$81,0)))</f>
        <v>0</v>
      </c>
      <c r="AR524" s="662">
        <f t="shared" ref="AR524" si="75">SUM(AN524:AQ524)</f>
        <v>0</v>
      </c>
    </row>
    <row r="525" spans="1:44" s="67" customFormat="1" ht="31.9" customHeight="1" thickBot="1" x14ac:dyDescent="0.3">
      <c r="A525" s="206"/>
      <c r="B525" s="207"/>
      <c r="C525" s="207"/>
      <c r="D525" s="207"/>
      <c r="E525" s="207"/>
      <c r="F525" s="208"/>
      <c r="G525" s="209"/>
      <c r="H525" s="209"/>
      <c r="I525" s="210"/>
      <c r="J525" s="210"/>
      <c r="K525" s="210"/>
      <c r="L525" s="211"/>
      <c r="M525" s="210"/>
      <c r="N525" s="210"/>
      <c r="O525" s="210"/>
      <c r="P525" s="210"/>
      <c r="Q525" s="210"/>
      <c r="R525" s="210"/>
      <c r="S525" s="211"/>
      <c r="T525" s="210"/>
      <c r="U525" s="210"/>
      <c r="V525" s="210"/>
      <c r="W525" s="210"/>
      <c r="X525" s="210"/>
      <c r="Y525" s="210"/>
      <c r="Z525" s="211"/>
      <c r="AA525" s="210"/>
      <c r="AB525" s="210"/>
      <c r="AC525" s="210"/>
      <c r="AD525" s="210"/>
      <c r="AE525" s="210"/>
      <c r="AF525" s="210"/>
      <c r="AG525" s="211"/>
      <c r="AH525" s="210"/>
      <c r="AI525" s="210"/>
      <c r="AJ525" s="210"/>
      <c r="AK525" s="210"/>
      <c r="AL525" s="210"/>
      <c r="AM525" s="212"/>
      <c r="AN525" s="210"/>
      <c r="AO525" s="210"/>
      <c r="AP525" s="210"/>
      <c r="AQ525" s="210"/>
      <c r="AR525" s="213"/>
    </row>
    <row r="526" spans="1:44" s="210" customFormat="1" ht="23.45" customHeight="1" x14ac:dyDescent="0.25">
      <c r="A526" s="169">
        <f>A513+1</f>
        <v>39</v>
      </c>
      <c r="B526" s="780"/>
      <c r="C526" s="783"/>
      <c r="D526" s="786"/>
      <c r="E526" s="789"/>
      <c r="F526" s="170" t="s">
        <v>431</v>
      </c>
      <c r="G526" s="171">
        <f>IFERROR(IF(B526="Лікар-педіатр",G528/L528*L526,IF(B526="Лікар-терапевт","х",IF(B526="Лікар загальної практики - сімейний лікар",G528/L528*L526,0))),0)</f>
        <v>0</v>
      </c>
      <c r="H526" s="171">
        <f>IFERROR(IF(B526="Лікар-педіатр",H528/L528*L526,IF(B526="Лікар-терапевт","х",IF(B526="Лікар загальної практики - сімейний лікар",H528/L528*L526,0))),0)</f>
        <v>0</v>
      </c>
      <c r="I526" s="171">
        <f>IFERROR(IF(B526="Лікар-педіатр","x",IF(B526="Лікар-терапевт",I528/L528*L526,IF(B526="Лікар загальної практики - сімейний лікар",I528/L528*L526,0))),0)</f>
        <v>0</v>
      </c>
      <c r="J526" s="171">
        <f>IFERROR(IF(B526="Лікар-педіатр","x",IF(B526="Лікар-терапевт",J528/L528*L526,IF(B526="Лікар загальної практики - сімейний лікар",J528/L528*L526,0))),0)</f>
        <v>0</v>
      </c>
      <c r="K526" s="171">
        <f>IFERROR(IF(B526="Лікар-педіатр","x",IF(B526="Лікар-терапевт",K529*L526,IF(B526="Лікар загальної практики - сімейний лікар",K529*L526,0))),0)</f>
        <v>0</v>
      </c>
      <c r="L526" s="472"/>
      <c r="M526" s="769"/>
      <c r="N526" s="171">
        <f>IFERROR(IF(B526="Лікар-педіатр",N528/S528*S526,IF(B526="Лікар-терапевт","х",IF(B526="Лікар загальної практики - сімейний лікар",N528/S528*S526,0))),0)</f>
        <v>0</v>
      </c>
      <c r="O526" s="171">
        <f>IFERROR(IF(B526="Лікар-педіатр",O528/S528*S526,IF(B526="Лікар-терапевт","х",IF(B526="Лікар загальної практики - сімейний лікар",O528/S528*S526,0))),0)</f>
        <v>0</v>
      </c>
      <c r="P526" s="171">
        <f>IFERROR(IF(B526="Лікар-педіатр","x",IF(B526="Лікар-терапевт",P528/S528*S526,IF(B526="Лікар загальної практики - сімейний лікар",P528/S528*S526,0))),0)</f>
        <v>0</v>
      </c>
      <c r="Q526" s="171">
        <f>IFERROR(IF(B526="Лікар-педіатр","x",IF(B526="Лікар-терапевт",Q528/S528*S526,IF(B526="Лікар загальної практики - сімейний лікар",Q528/S528*S526,0))),0)</f>
        <v>0</v>
      </c>
      <c r="R526" s="171">
        <f>IFERROR(IF(B526="Лікар-педіатр","x",IF(B526="Лікар-терапевт",R529*S526,IF(B526="Лікар загальної практики - сімейний лікар",R529*S526,0))),0)</f>
        <v>0</v>
      </c>
      <c r="S526" s="472"/>
      <c r="T526" s="769"/>
      <c r="U526" s="171">
        <f>IFERROR(IF(B526="Лікар-педіатр",U528/Z528*Z526,IF(B526="Лікар-терапевт","х",IF(B526="Лікар загальної практики - сімейний лікар",U528/Z528*Z526,0))),0)</f>
        <v>0</v>
      </c>
      <c r="V526" s="171">
        <f>IFERROR(IF(B526="Лікар-педіатр",V528/Z528*Z526,IF(B526="Лікар-терапевт","х",IF(B526="Лікар загальної практики - сімейний лікар",V528/Z528*Z526,0))),0)</f>
        <v>0</v>
      </c>
      <c r="W526" s="171">
        <f>IFERROR(IF(B526="Лікар-педіатр","x",IF(B526="Лікар-терапевт",W528/Z528*Z526,IF(B526="Лікар загальної практики - сімейний лікар",W528/Z528*Z526,0))),0)</f>
        <v>0</v>
      </c>
      <c r="X526" s="171">
        <f>IFERROR(IF(B526="Лікар-педіатр","x",IF(B526="Лікар-терапевт",X528/Z528*Z526,IF(B526="Лікар загальної практики - сімейний лікар",X528/Z528*Z526,0))),0)</f>
        <v>0</v>
      </c>
      <c r="Y526" s="171">
        <f>IFERROR(IF(B526="Лікар-педіатр","x",IF(B526="Лікар-терапевт",Y529*Z526,IF(B526="Лікар загальної практики - сімейний лікар",Y529*Z526,0))),0)</f>
        <v>0</v>
      </c>
      <c r="Z526" s="472"/>
      <c r="AA526" s="769"/>
      <c r="AB526" s="171">
        <f>IFERROR(IF(B526="Лікар-педіатр",AB528/AG528*AG526,IF(B526="Лікар-терапевт","х",IF(B526="Лікар загальної практики - сімейний лікар",AB528/AG528*AG526,0))),0)</f>
        <v>0</v>
      </c>
      <c r="AC526" s="171">
        <f>IFERROR(IF(B526="Лікар-педіатр",AC528/AG528*AG526,IF(B526="Лікар-терапевт","х",IF(B526="Лікар загальної практики - сімейний лікар",AC528/AG528*AG526,0))),0)</f>
        <v>0</v>
      </c>
      <c r="AD526" s="171">
        <f>IFERROR(IF(B526="Лікар-педіатр","x",IF(B526="Лікар-терапевт",AD528/AG528*AG526,IF(B526="Лікар загальної практики - сімейний лікар",AD528/AG528*AG526,0))),0)</f>
        <v>0</v>
      </c>
      <c r="AE526" s="171">
        <f>IFERROR(IF(B526="Лікар-педіатр","x",IF(B526="Лікар-терапевт",AE528/AG528*AG526,IF(B526="Лікар загальної практики - сімейний лікар",AE528/AG528*AG526,0))),0)</f>
        <v>0</v>
      </c>
      <c r="AF526" s="171">
        <f>IFERROR(IF(B526="Лікар-педіатр","x",IF(B526="Лікар-терапевт",AF529*AG526,IF(B526="Лікар загальної практики - сімейний лікар",AF529*AG526,0))),0)</f>
        <v>0</v>
      </c>
      <c r="AG526" s="472"/>
      <c r="AH526" s="772"/>
      <c r="AI526" s="461">
        <f>A526</f>
        <v>39</v>
      </c>
      <c r="AJ526" s="763">
        <f>B526</f>
        <v>0</v>
      </c>
      <c r="AK526" s="766">
        <f>C526</f>
        <v>0</v>
      </c>
      <c r="AL526" s="766">
        <f>D526</f>
        <v>0</v>
      </c>
      <c r="AM526" s="753" t="s">
        <v>566</v>
      </c>
      <c r="AN526" s="792">
        <f>SUM(AN531:AN537)</f>
        <v>0</v>
      </c>
      <c r="AO526" s="792">
        <f>SUM(AO531:AO537)</f>
        <v>0</v>
      </c>
      <c r="AP526" s="792">
        <f>SUM(AP531:AP537)</f>
        <v>0</v>
      </c>
      <c r="AQ526" s="792">
        <f>SUM(AQ531:AQ537)</f>
        <v>0</v>
      </c>
      <c r="AR526" s="795">
        <f>SUM(AN526:AQ530)</f>
        <v>0</v>
      </c>
    </row>
    <row r="527" spans="1:44" s="166" customFormat="1" ht="24.6" customHeight="1" x14ac:dyDescent="0.3">
      <c r="A527" s="172"/>
      <c r="B527" s="781"/>
      <c r="C527" s="784"/>
      <c r="D527" s="787"/>
      <c r="E527" s="790"/>
      <c r="F527" s="170" t="s">
        <v>432</v>
      </c>
      <c r="G527" s="171">
        <f>IFERROR(IF(B526="Лікар-педіатр",G529*L527,IF(B526="Лікар-терапевт","х",IF(B526="Лікар загальної практики - сімейний лікар",G529*L527,0))),0)</f>
        <v>0</v>
      </c>
      <c r="H527" s="171">
        <f>IFERROR(IF(B526="Лікар-педіатр",H529*L527,IF(B526="Лікар-терапевт","х",IF(B526="Лікар загальної практики - сімейний лікар",H529*L527,0))),0)</f>
        <v>0</v>
      </c>
      <c r="I527" s="171">
        <f>IFERROR(IF(B526="Лікар-педіатр","x",IF(B526="Лікар-терапевт",I529*L527,IF(B526="Лікар загальної практики - сімейний лікар",I529*L527,0))),0)</f>
        <v>0</v>
      </c>
      <c r="J527" s="171">
        <f>IFERROR(IF(B526="Лікар-педіатр","x",IF(B526="Лікар-терапевт",J529*L527,IF(B526="Лікар загальної практики - сімейний лікар",J529*L527,0))),0)</f>
        <v>0</v>
      </c>
      <c r="K527" s="171">
        <f>IFERROR(IF(B526="Лікар-педіатр","x",IF(B526="Лікар-терапевт",K529*L527,IF(B526="Лікар загальної практики - сімейний лікар",K529*L527,0))),0)</f>
        <v>0</v>
      </c>
      <c r="L527" s="472"/>
      <c r="M527" s="770"/>
      <c r="N527" s="171">
        <f>IFERROR(IF(B526="Лікар-педіатр",N529*S527,IF(B526="Лікар-терапевт","х",IF(B526="Лікар загальної практики - сімейний лікар",N529*S527,0))),0)</f>
        <v>0</v>
      </c>
      <c r="O527" s="171">
        <f>IFERROR(IF(B526="Лікар-педіатр",O529*S527,IF(B526="Лікар-терапевт","х",IF(B526="Лікар загальної практики - сімейний лікар",O529*S527,0))),0)</f>
        <v>0</v>
      </c>
      <c r="P527" s="171">
        <f>IFERROR(IF(B526="Лікар-педіатр","x",IF(B526="Лікар-терапевт",P529*S527,IF(B526="Лікар загальної практики - сімейний лікар",P529*S527,0))),0)</f>
        <v>0</v>
      </c>
      <c r="Q527" s="171">
        <f>IFERROR(IF(B526="Лікар-педіатр","x",IF(B526="Лікар-терапевт",Q529*S527,IF(B526="Лікар загальної практики - сімейний лікар",Q529*S527,0))),0)</f>
        <v>0</v>
      </c>
      <c r="R527" s="171">
        <f>IFERROR(IF(B526="Лікар-педіатр","x",IF(B526="Лікар-терапевт",R529*S527,IF(B526="Лікар загальної практики - сімейний лікар",R529*S527,0))),0)</f>
        <v>0</v>
      </c>
      <c r="S527" s="472"/>
      <c r="T527" s="770"/>
      <c r="U527" s="171">
        <f>IFERROR(IF(B526="Лікар-педіатр",U529*Z527,IF(B526="Лікар-терапевт","х",IF(B526="Лікар загальної практики - сімейний лікар",U529*Z527,0))),0)</f>
        <v>0</v>
      </c>
      <c r="V527" s="171">
        <f>IFERROR(IF(B526="Лікар-педіатр",V529*Z527,IF(B526="Лікар-терапевт","х",IF(B526="Лікар загальної практики - сімейний лікар",V529*Z527,0))),0)</f>
        <v>0</v>
      </c>
      <c r="W527" s="171">
        <f>IFERROR(IF(B526="Лікар-педіатр","x",IF(B526="Лікар-терапевт",W529*Z527,IF(B526="Лікар загальної практики - сімейний лікар",W529*Z527,0))),0)</f>
        <v>0</v>
      </c>
      <c r="X527" s="171">
        <f>IFERROR(IF(B526="Лікар-педіатр","x",IF(B526="Лікар-терапевт",X529*Z527,IF(B526="Лікар загальної практики - сімейний лікар",X529*Z527,0))),0)</f>
        <v>0</v>
      </c>
      <c r="Y527" s="171">
        <f>IFERROR(IF(B526="Лікар-педіатр","x",IF(B526="Лікар-терапевт",Y529*Z527,IF(B526="Лікар загальної практики - сімейний лікар",Y529*Z527,0))),0)</f>
        <v>0</v>
      </c>
      <c r="Z527" s="472"/>
      <c r="AA527" s="770"/>
      <c r="AB527" s="171">
        <f>IFERROR(IF(B526="Лікар-педіатр",AB529*AG527,IF(B526="Лікар-терапевт","х",IF(B526="Лікар загальної практики - сімейний лікар",AB529*AG527,0))),0)</f>
        <v>0</v>
      </c>
      <c r="AC527" s="171">
        <f>IFERROR(IF(B526="Лікар-педіатр",AC529*AG527,IF(B526="Лікар-терапевт","х",IF(B526="Лікар загальної практики - сімейний лікар",AC529*AG527,0))),0)</f>
        <v>0</v>
      </c>
      <c r="AD527" s="171">
        <f>IFERROR(IF(B526="Лікар-педіатр","x",IF(B526="Лікар-терапевт",AD529*AG527,IF(B526="Лікар загальної практики - сімейний лікар",AD529*AG527,0))),0)</f>
        <v>0</v>
      </c>
      <c r="AE527" s="171">
        <f>IFERROR(IF(B526="Лікар-педіатр","x",IF(B526="Лікар-терапевт",AE529*AG527,IF(B526="Лікар загальної практики - сімейний лікар",AE529*AG527,0))),0)</f>
        <v>0</v>
      </c>
      <c r="AF527" s="171">
        <f>IFERROR(IF(B526="Лікар-педіатр","x",IF(B526="Лікар-терапевт",AF529*AG527,IF(B526="Лікар загальної практики - сімейний лікар",AF529*AG527,0))),0)</f>
        <v>0</v>
      </c>
      <c r="AG527" s="472"/>
      <c r="AH527" s="773"/>
      <c r="AI527" s="173"/>
      <c r="AJ527" s="764"/>
      <c r="AK527" s="767"/>
      <c r="AL527" s="767"/>
      <c r="AM527" s="754"/>
      <c r="AN527" s="793"/>
      <c r="AO527" s="793"/>
      <c r="AP527" s="793"/>
      <c r="AQ527" s="793"/>
      <c r="AR527" s="796"/>
    </row>
    <row r="528" spans="1:44" s="67" customFormat="1" ht="28.15" customHeight="1" x14ac:dyDescent="0.25">
      <c r="A528" s="205"/>
      <c r="B528" s="781"/>
      <c r="C528" s="784"/>
      <c r="D528" s="787"/>
      <c r="E528" s="790"/>
      <c r="F528" s="170" t="s">
        <v>433</v>
      </c>
      <c r="G528" s="174">
        <f>IF(B526="Лікар загальної практики - сімейний лікар"," ",IF(B526="Лікар-педіатр"," ",IF(B526="Лікар-терапевт","х",0)))</f>
        <v>0</v>
      </c>
      <c r="H528" s="174">
        <f>IF(B526="Лікар загальної практики - сімейний лікар"," ",IF(B526="Лікар-педіатр"," ",IF(B526="Лікар-терапевт","х",0)))</f>
        <v>0</v>
      </c>
      <c r="I528" s="174">
        <f>IF(B526="Лікар загальної практики - сімейний лікар"," ",IF(B526="Лікар-педіатр","х",IF(B526="Лікар-терапевт"," ",0)))</f>
        <v>0</v>
      </c>
      <c r="J528" s="174">
        <f>IF(B526="Лікар загальної практики - сімейний лікар"," ",IF(B526="Лікар-педіатр","х",IF(B526="Лікар-терапевт"," ",0)))</f>
        <v>0</v>
      </c>
      <c r="K528" s="174">
        <f>IF(B526="Лікар загальної практики - сімейний лікар"," ",IF(B526="Лікар-педіатр","х",IF(B526="Лікар-терапевт"," ",0)))</f>
        <v>0</v>
      </c>
      <c r="L528" s="175">
        <f>SUM(G528:K528)</f>
        <v>0</v>
      </c>
      <c r="M528" s="770"/>
      <c r="N528" s="174">
        <f>IF(B526="Лікар загальної практики - сімейний лікар"," ",IF(B526="Лікар-педіатр"," ",IF(B526="Лікар-терапевт","х",0)))</f>
        <v>0</v>
      </c>
      <c r="O528" s="174">
        <f>IF(B526="Лікар загальної практики - сімейний лікар"," ",IF(B526="Лікар-педіатр"," ",IF(B526="Лікар-терапевт","х",0)))</f>
        <v>0</v>
      </c>
      <c r="P528" s="174">
        <f>IF(B526="Лікар загальної практики - сімейний лікар"," ",IF(B526="Лікар-педіатр","х",IF(B526="Лікар-терапевт"," ",0)))</f>
        <v>0</v>
      </c>
      <c r="Q528" s="174">
        <f>IF(B526="Лікар загальної практики - сімейний лікар"," ",IF(B526="Лікар-педіатр","х",IF(B526="Лікар-терапевт"," ",0)))</f>
        <v>0</v>
      </c>
      <c r="R528" s="174">
        <f>IF(B526="Лікар загальної практики - сімейний лікар"," ",IF(B526="Лікар-педіатр","х",IF(B526="Лікар-терапевт"," ",0)))</f>
        <v>0</v>
      </c>
      <c r="S528" s="175">
        <f>SUM(N528:R528)</f>
        <v>0</v>
      </c>
      <c r="T528" s="770"/>
      <c r="U528" s="174">
        <f>IF(B526="Лікар загальної практики - сімейний лікар"," ",IF(B526="Лікар-педіатр"," ",IF(B526="Лікар-терапевт","х",0)))</f>
        <v>0</v>
      </c>
      <c r="V528" s="174">
        <f>IF(B526="Лікар загальної практики - сімейний лікар"," ",IF(B526="Лікар-педіатр"," ",IF(B526="Лікар-терапевт","х",0)))</f>
        <v>0</v>
      </c>
      <c r="W528" s="174">
        <f>IF(B526="Лікар загальної практики - сімейний лікар"," ",IF(B526="Лікар-педіатр","х",IF(B526="Лікар-терапевт"," ",0)))</f>
        <v>0</v>
      </c>
      <c r="X528" s="174">
        <f>IF(B526="Лікар загальної практики - сімейний лікар"," ",IF(B526="Лікар-педіатр","х",IF(B526="Лікар-терапевт"," ",0)))</f>
        <v>0</v>
      </c>
      <c r="Y528" s="174">
        <f>IF(B526="Лікар загальної практики - сімейний лікар"," ",IF(B526="Лікар-педіатр","х",IF(B526="Лікар-терапевт"," ",0)))</f>
        <v>0</v>
      </c>
      <c r="Z528" s="175">
        <f>SUM(U528:Y528)</f>
        <v>0</v>
      </c>
      <c r="AA528" s="770"/>
      <c r="AB528" s="174">
        <f>IF(B526="Лікар загальної практики - сімейний лікар"," ",IF(B526="Лікар-педіатр"," ",IF(B526="Лікар-терапевт","х",0)))</f>
        <v>0</v>
      </c>
      <c r="AC528" s="174">
        <f>IF(B526="Лікар загальної практики - сімейний лікар"," ",IF(B526="Лікар-педіатр"," ",IF(B526="Лікар-терапевт","х",0)))</f>
        <v>0</v>
      </c>
      <c r="AD528" s="174">
        <f>IF(B526="Лікар загальної практики - сімейний лікар"," ",IF(B526="Лікар-педіатр","х",IF(B526="Лікар-терапевт"," ",0)))</f>
        <v>0</v>
      </c>
      <c r="AE528" s="174">
        <f>IF(B526="Лікар загальної практики - сімейний лікар"," ",IF(B526="Лікар-педіатр","х",IF(B526="Лікар-терапевт"," ",0)))</f>
        <v>0</v>
      </c>
      <c r="AF528" s="174">
        <f>IF(B526="Лікар загальної практики - сімейний лікар"," ",IF(B526="Лікар-педіатр","х",IF(B526="Лікар-терапевт"," ",0)))</f>
        <v>0</v>
      </c>
      <c r="AG528" s="175">
        <f>SUM(AB528:AF528)</f>
        <v>0</v>
      </c>
      <c r="AH528" s="773"/>
      <c r="AI528" s="176"/>
      <c r="AJ528" s="764"/>
      <c r="AK528" s="767"/>
      <c r="AL528" s="767"/>
      <c r="AM528" s="754"/>
      <c r="AN528" s="793"/>
      <c r="AO528" s="793"/>
      <c r="AP528" s="793"/>
      <c r="AQ528" s="793"/>
      <c r="AR528" s="796"/>
    </row>
    <row r="529" spans="1:44" s="103" customFormat="1" ht="31.15" customHeight="1" thickBot="1" x14ac:dyDescent="0.3">
      <c r="A529" s="172"/>
      <c r="B529" s="781"/>
      <c r="C529" s="784"/>
      <c r="D529" s="787"/>
      <c r="E529" s="790"/>
      <c r="F529" s="177" t="s">
        <v>160</v>
      </c>
      <c r="G529" s="178">
        <f>IFERROR(IF(B526="Лікар-педіатр",G528/L528,IF(B526="Лікар-терапевт","х",IF(B526="Лікар загальної практики - сімейний лікар",G528/L528,0))),0)</f>
        <v>0</v>
      </c>
      <c r="H529" s="178">
        <f>IFERROR(IF(B526="Лікар-педіатр",H528/L528,IF(B526="Лікар-терапевт","х",IF(B526="Лікар загальної практики - сімейний лікар",H528/L528,0))),0)</f>
        <v>0</v>
      </c>
      <c r="I529" s="178">
        <f>IFERROR(IF(B526="Лікар-педіатр","x",IF(B526="Лікар-терапевт",I528/L528,IF(B526="Лікар загальної практики - сімейний лікар",I528/L528,0))),0)</f>
        <v>0</v>
      </c>
      <c r="J529" s="178">
        <f>IFERROR(IF(B526="Лікар-педіатр","x",IF(B526="Лікар-терапевт",J528/L528,IF(B526="Лікар загальної практики - сімейний лікар",J528/L528,0))),0)</f>
        <v>0</v>
      </c>
      <c r="K529" s="178">
        <f>IFERROR(IF(B526="Лікар-педіатр","x",IF(B526="Лікар-терапевт",K528/L528,IF(B526="Лікар загальної практики - сімейний лікар",K528/L528,0))),0)</f>
        <v>0</v>
      </c>
      <c r="L529" s="178">
        <f>SUM(G529:K529)</f>
        <v>0</v>
      </c>
      <c r="M529" s="770"/>
      <c r="N529" s="178">
        <f>IFERROR(IF(B526="Лікар-педіатр",N528/S528,IF(B526="Лікар-терапевт","х",IF(B526="Лікар загальної практики - сімейний лікар",N528/S528,0))),0)</f>
        <v>0</v>
      </c>
      <c r="O529" s="178">
        <f>IFERROR(IF(B526="Лікар-педіатр",O528/S528,IF(B526="Лікар-терапевт","х",IF(B526="Лікар загальної практики - сімейний лікар",O528/S528,0))),0)</f>
        <v>0</v>
      </c>
      <c r="P529" s="178">
        <f>IFERROR(IF(B526="Лікар-педіатр","x",IF(B526="Лікар-терапевт",P528/S528,IF(B526="Лікар загальної практики - сімейний лікар",P528/S528,0))),0)</f>
        <v>0</v>
      </c>
      <c r="Q529" s="178">
        <f>IFERROR(IF(B526="Лікар-педіатр","x",IF(B526="Лікар-терапевт",Q528/S528,IF(B526="Лікар загальної практики - сімейний лікар",Q528/S528,0))),0)</f>
        <v>0</v>
      </c>
      <c r="R529" s="178">
        <f>IFERROR(IF(B526="Лікар-педіатр","x",IF(B526="Лікар-терапевт",R528/S528,IF(B526="Лікар загальної практики - сімейний лікар",R528/S528,0))),0)</f>
        <v>0</v>
      </c>
      <c r="S529" s="178">
        <f>SUM(N529:R529)</f>
        <v>0</v>
      </c>
      <c r="T529" s="770"/>
      <c r="U529" s="178">
        <f>IFERROR(IF(B526="Лікар-педіатр",U528/Z528,IF(B526="Лікар-терапевт","х",IF(B526="Лікар загальної практики - сімейний лікар",U528/Z528,0))),0)</f>
        <v>0</v>
      </c>
      <c r="V529" s="178">
        <f>IFERROR(IF(B526="Лікар-педіатр",V528/Z528,IF(B526="Лікар-терапевт","х",IF(B526="Лікар загальної практики - сімейний лікар",V528/Z528,0))),0)</f>
        <v>0</v>
      </c>
      <c r="W529" s="178">
        <f>IFERROR(IF(B526="Лікар-педіатр","x",IF(B526="Лікар-терапевт",W528/Z528,IF(B526="Лікар загальної практики - сімейний лікар",W528/Z528,0))),0)</f>
        <v>0</v>
      </c>
      <c r="X529" s="178">
        <f>IFERROR(IF(B526="Лікар-педіатр","x",IF(B526="Лікар-терапевт",X528/Z528,IF(B526="Лікар загальної практики - сімейний лікар",X528/Z528,0))),0)</f>
        <v>0</v>
      </c>
      <c r="Y529" s="178">
        <f>IFERROR(IF(B526="Лікар-педіатр","x",IF(B526="Лікар-терапевт",Y528/Z528,IF(B526="Лікар загальної практики - сімейний лікар",Y528/Z528,0))),0)</f>
        <v>0</v>
      </c>
      <c r="Z529" s="178">
        <f>SUM(U529:Y529)</f>
        <v>0</v>
      </c>
      <c r="AA529" s="770"/>
      <c r="AB529" s="178">
        <f>IFERROR(IF(B526="Лікар-педіатр",AB528/AG528,IF(B526="Лікар-терапевт","х",IF(B526="Лікар загальної практики - сімейний лікар",AB528/AG528,0))),0)</f>
        <v>0</v>
      </c>
      <c r="AC529" s="178">
        <f>IFERROR(IF(B526="Лікар-педіатр",AC528/AG528,IF(B526="Лікар-терапевт","х",IF(B526="Лікар загальної практики - сімейний лікар",AC528/AG528,0))),0)</f>
        <v>0</v>
      </c>
      <c r="AD529" s="178">
        <f>IFERROR(IF(B526="Лікар-педіатр","x",IF(B526="Лікар-терапевт",AD528/AG528,IF(B526="Лікар загальної практики - сімейний лікар",AD528/AG528,0))),0)</f>
        <v>0</v>
      </c>
      <c r="AE529" s="178">
        <f>IFERROR(IF(B526="Лікар-педіатр","x",IF(B526="Лікар-терапевт",AE528/AG528,IF(B526="Лікар загальної практики - сімейний лікар",AE528/AG528,0))),0)</f>
        <v>0</v>
      </c>
      <c r="AF529" s="178">
        <f>IFERROR(IF(B526="Лікар-педіатр","x",IF(B526="Лікар-терапевт",AF528/AG528,IF(B526="Лікар загальної практики - сімейний лікар",AF528/AG528,0))),0)</f>
        <v>0</v>
      </c>
      <c r="AG529" s="178">
        <f>SUM(AB529:AF529)</f>
        <v>0</v>
      </c>
      <c r="AH529" s="773"/>
      <c r="AI529" s="176"/>
      <c r="AJ529" s="764"/>
      <c r="AK529" s="767"/>
      <c r="AL529" s="767"/>
      <c r="AM529" s="754"/>
      <c r="AN529" s="793"/>
      <c r="AO529" s="793"/>
      <c r="AP529" s="793"/>
      <c r="AQ529" s="793"/>
      <c r="AR529" s="796"/>
    </row>
    <row r="530" spans="1:44" s="67" customFormat="1" ht="31.9" customHeight="1" thickBot="1" x14ac:dyDescent="0.3">
      <c r="A530" s="172"/>
      <c r="B530" s="781"/>
      <c r="C530" s="784"/>
      <c r="D530" s="787"/>
      <c r="E530" s="790"/>
      <c r="F530" s="179" t="s">
        <v>434</v>
      </c>
      <c r="G530" s="180">
        <f>IF(B526="Лікар загальної практики - сімейний лікар",AVERAGE(G526:G528),IF(B526="Лікар-педіатр",AVERAGE(G526:G528),IF(B526="Лікар-терапевт","х",0)))</f>
        <v>0</v>
      </c>
      <c r="H530" s="180">
        <f>IF(B526="Лікар загальної практики - сімейний лікар",AVERAGE(H526:H528),IF(B526="Лікар-педіатр",AVERAGE(H526:H528),IF(B526="Лікар-терапевт","х",0)))</f>
        <v>0</v>
      </c>
      <c r="I530" s="180">
        <f>IF(B526="Лікар загальної практики - сімейний лікар",AVERAGE(I526:I528),IF(B526="Лікар-педіатр","x",IF(B526="Лікар-терапевт",AVERAGE(I526:I528),0)))</f>
        <v>0</v>
      </c>
      <c r="J530" s="180">
        <f>IF(B526="Лікар загальної практики - сімейний лікар",AVERAGE(J526:J528),IF(B526="Лікар-педіатр","x",IF(B526="Лікар-терапевт",AVERAGE(J526:J528),0)))</f>
        <v>0</v>
      </c>
      <c r="K530" s="180">
        <f>IF(B526="Лікар загальної практики - сімейний лікар",AVERAGE(K526:K528),IF(B526="Лікар-педіатр","x",IF(B526="Лікар-терапевт",AVERAGE(K526:K528),0)))</f>
        <v>0</v>
      </c>
      <c r="L530" s="181">
        <f>SUM(G530:K530)</f>
        <v>0</v>
      </c>
      <c r="M530" s="770"/>
      <c r="N530" s="543">
        <f>IF(B526="Лікар загальної практики - сімейний лікар",AVERAGE(N526:N528),IF(B526="Лікар-педіатр",AVERAGE(N526:N528),IF(B526="Лікар-терапевт","х",0)))</f>
        <v>0</v>
      </c>
      <c r="O530" s="180">
        <f>IF(B526="Лікар загальної практики - сімейний лікар",AVERAGE(O526:O528),IF(B526="Лікар-педіатр",AVERAGE(O526:O528),IF(B526="Лікар-терапевт","х",0)))</f>
        <v>0</v>
      </c>
      <c r="P530" s="180">
        <f>IF(B526="Лікар загальної практики - сімейний лікар",AVERAGE(P526:P528),IF(B526="Лікар-педіатр","x",IF(B526="Лікар-терапевт",AVERAGE(P526:P528),0)))</f>
        <v>0</v>
      </c>
      <c r="Q530" s="180">
        <f>IF(B526="Лікар загальної практики - сімейний лікар",AVERAGE(Q526:Q528),IF(B526="Лікар-педіатр","x",IF(B526="Лікар-терапевт",AVERAGE(Q526:Q528),0)))</f>
        <v>0</v>
      </c>
      <c r="R530" s="180">
        <f>IF(B526="Лікар загальної практики - сімейний лікар",AVERAGE(R526:R528),IF(B526="Лікар-педіатр","x",IF(B526="Лікар-терапевт",AVERAGE(R526:R528),0)))</f>
        <v>0</v>
      </c>
      <c r="S530" s="181">
        <f>SUM(N530:R530)</f>
        <v>0</v>
      </c>
      <c r="T530" s="770"/>
      <c r="U530" s="543">
        <f>IF(B526="Лікар загальної практики - сімейний лікар",AVERAGE(U526:U528),IF(B526="Лікар-педіатр",AVERAGE(U526:U528),IF(B526="Лікар-терапевт","х",0)))</f>
        <v>0</v>
      </c>
      <c r="V530" s="180">
        <f>IF(B526="Лікар загальної практики - сімейний лікар",AVERAGE(V526:V528),IF(B526="Лікар-педіатр",AVERAGE(V526:V528),IF(B526="Лікар-терапевт","х",0)))</f>
        <v>0</v>
      </c>
      <c r="W530" s="180">
        <f>IF(B526="Лікар загальної практики - сімейний лікар",AVERAGE(W526:W528),IF(B526="Лікар-педіатр","x",IF(B526="Лікар-терапевт",AVERAGE(W526:W528),0)))</f>
        <v>0</v>
      </c>
      <c r="X530" s="180">
        <f>IF(B526="Лікар загальної практики - сімейний лікар",AVERAGE(X526:X528),IF(B526="Лікар-педіатр","x",IF(B526="Лікар-терапевт",AVERAGE(X526:X528),0)))</f>
        <v>0</v>
      </c>
      <c r="Y530" s="180">
        <f>IF(B526="Лікар загальної практики - сімейний лікар",AVERAGE(Y526:Y528),IF(B526="Лікар-педіатр","x",IF(B526="Лікар-терапевт",AVERAGE(Y526:Y528),0)))</f>
        <v>0</v>
      </c>
      <c r="Z530" s="181">
        <f>SUM(U530:Y530)</f>
        <v>0</v>
      </c>
      <c r="AA530" s="770"/>
      <c r="AB530" s="543">
        <f>IF(B526="Лікар загальної практики - сімейний лікар",AVERAGE(AB526:AB528),IF(B526="Лікар-педіатр",AVERAGE(AB526:AB528),IF(B526="Лікар-терапевт","х",0)))</f>
        <v>0</v>
      </c>
      <c r="AC530" s="180">
        <f>IF(B526="Лікар загальної практики - сімейний лікар",AVERAGE(AC526:AC528),IF(B526="Лікар-педіатр",AVERAGE(AC526:AC528),IF(B526="Лікар-терапевт","х",0)))</f>
        <v>0</v>
      </c>
      <c r="AD530" s="180">
        <f>IF(B526="Лікар загальної практики - сімейний лікар",AVERAGE(AD526:AD528),IF(B526="Лікар-педіатр","x",IF(B526="Лікар-терапевт",AVERAGE(AD526:AD528),0)))</f>
        <v>0</v>
      </c>
      <c r="AE530" s="180">
        <f>IF(B526="Лікар загальної практики - сімейний лікар",AVERAGE(AE526:AE528),IF(B526="Лікар-педіатр","x",IF(B526="Лікар-терапевт",AVERAGE(AE526:AE528),0)))</f>
        <v>0</v>
      </c>
      <c r="AF530" s="180">
        <f>IF(B526="Лікар загальної практики - сімейний лікар",AVERAGE(AF526:AF528),IF(B526="Лікар-педіатр","x",IF(B526="Лікар-терапевт",AVERAGE(AF526:AF528),0)))</f>
        <v>0</v>
      </c>
      <c r="AG530" s="181">
        <f>SUM(AB530:AF530)</f>
        <v>0</v>
      </c>
      <c r="AH530" s="773"/>
      <c r="AI530" s="176"/>
      <c r="AJ530" s="764"/>
      <c r="AK530" s="767"/>
      <c r="AL530" s="767"/>
      <c r="AM530" s="755"/>
      <c r="AN530" s="794"/>
      <c r="AO530" s="794"/>
      <c r="AP530" s="794"/>
      <c r="AQ530" s="794"/>
      <c r="AR530" s="797"/>
    </row>
    <row r="531" spans="1:44" s="67" customFormat="1" ht="45" customHeight="1" x14ac:dyDescent="0.25">
      <c r="A531" s="172"/>
      <c r="B531" s="781"/>
      <c r="C531" s="784"/>
      <c r="D531" s="787"/>
      <c r="E531" s="790"/>
      <c r="F531" s="182" t="str">
        <f>IF(B526="Лікар-педіатр",Законод!$C$18,IF(B526="Лікар загальної практики - сімейний лікар",Законод!$C$22,IF(B526="Лікар-терапевт",Законод!$C$26,"х")))</f>
        <v>х</v>
      </c>
      <c r="G531" s="183">
        <f>IF(B526="Лікар загальної практики - сімейний лікар",IF(L530&lt;=Законод!$C$23,G530,Законод!$C$23*'01_Доходи'!G529),IF(B526="Лікар-педіатр",IF(L530&lt;=Законод!$C$19,G530,Законод!$C$19*'01_Доходи'!G529),IF(B526="Лікар-терапевт","x",0)))</f>
        <v>0</v>
      </c>
      <c r="H531" s="183">
        <f>IF(B526="Лікар загальної практики - сімейний лікар",IF(L530&lt;=Законод!$C$23,H530,Законод!$C$23*'01_Доходи'!H529),IF(B526="Лікар-педіатр",IF(L530&lt;=Законод!$C$19,H530,Законод!$C$19*'01_Доходи'!H529),IF(B526="Лікар-терапевт","x",0)))</f>
        <v>0</v>
      </c>
      <c r="I531" s="183">
        <f>IF(B526="Лікар загальної практики - сімейний лікар",IF(L530&lt;=Законод!$C$23,I530,Законод!$C$23*'01_Доходи'!I529),IF(B526="Лікар-педіатр",IF(L530&lt;=Законод!$C$27,I530,Законод!$C$27*'01_Доходи'!I529),IF(B526="Лікар-терапевт","x",0)))</f>
        <v>0</v>
      </c>
      <c r="J531" s="183">
        <f>IF(B526="Лікар загальної практики - сімейний лікар",IF(L530&lt;=Законод!$C$23,J530,Законод!$C$23*'01_Доходи'!J529),IF(B526="Лікар-педіатр",IF(L530&lt;=Законод!$C$27,J530,Законод!$C$27*'01_Доходи'!J529),IF(B526="Лікар-терапевт","x",0)))</f>
        <v>0</v>
      </c>
      <c r="K531" s="183">
        <f>IF(B526="Лікар загальної практики - сімейний лікар",IF(L530&lt;=Законод!$C$23,K530,Законод!$C$23*'01_Доходи'!K529),IF(B526="Лікар-педіатр",IF(L530&lt;=Законод!$C$27,K530,Законод!$C$27*'01_Доходи'!K529),IF(B526="Лікар-терапевт","x",0)))</f>
        <v>0</v>
      </c>
      <c r="L531" s="184">
        <f>SUM(G531:K531)</f>
        <v>0</v>
      </c>
      <c r="M531" s="770"/>
      <c r="N531" s="183">
        <f>IF(B526="Лікар загальної практики - сімейний лікар",IF(L530&lt;=Законод!$C$23,N530,Законод!$C$23*'01_Доходи'!N529),IF(B526="Лікар-педіатр",IF(L530&lt;=Законод!$C$19,N530,Законод!$C$19*'01_Доходи'!N529),IF(B526="Лікар-терапевт","x",0)))</f>
        <v>0</v>
      </c>
      <c r="O531" s="183">
        <f>IF(B526="Лікар загальної практики - сімейний лікар",IF(L530&lt;=Законод!$C$23,O530,Законод!$C$23*'01_Доходи'!O529),IF(B526="Лікар-педіатр",IF(L530&lt;=Законод!$C$19,O530,Законод!$C$19*'01_Доходи'!O529),IF(B526="Лікар-терапевт","x",0)))</f>
        <v>0</v>
      </c>
      <c r="P531" s="183">
        <f>IF(B526="Лікар загальної практики - сімейний лікар",IF(L530&lt;=Законод!$C$23,P530,Законод!$C$23*'01_Доходи'!P529),IF(B526="Лікар-педіатр",IF(L530&lt;=Законод!$C$27,P530,Законод!$C$27*'01_Доходи'!P529),IF(B526="Лікар-терапевт","x",0)))</f>
        <v>0</v>
      </c>
      <c r="Q531" s="183">
        <f>IF(B526="Лікар загальної практики - сімейний лікар",IF(L530&lt;=Законод!$C$23,Q530,Законод!$C$23*'01_Доходи'!Q529),IF(B526="Лікар-педіатр",IF(L530&lt;=Законод!$C$27,Q530,Законод!$C$27*'01_Доходи'!Q529),IF(B526="Лікар-терапевт","x",0)))</f>
        <v>0</v>
      </c>
      <c r="R531" s="183">
        <f>IF(B526="Лікар загальної практики - сімейний лікар",IF(L530&lt;=Законод!$C$23,R530,Законод!$C$23*'01_Доходи'!R529),IF(B526="Лікар-педіатр",IF(L530&lt;=Законод!$C$27,R530,Законод!$C$27*'01_Доходи'!R529),IF(B526="Лікар-терапевт","x",0)))</f>
        <v>0</v>
      </c>
      <c r="S531" s="184">
        <f>SUM(N531:R531)</f>
        <v>0</v>
      </c>
      <c r="T531" s="770"/>
      <c r="U531" s="183">
        <f>IF(B526="Лікар загальної практики - сімейний лікар",IF(L530&lt;=Законод!$C$23,U530,Законод!$C$23*'01_Доходи'!U529),IF(B526="Лікар-педіатр",IF(L530&lt;=Законод!$C$19,U530,Законод!$C$19*'01_Доходи'!U529),IF(B526="Лікар-терапевт","x",0)))</f>
        <v>0</v>
      </c>
      <c r="V531" s="183">
        <f>IF(B526="Лікар загальної практики - сімейний лікар",IF(L530&lt;=Законод!$C$23,V530,Законод!$C$23*'01_Доходи'!V529),IF(B526="Лікар-педіатр",IF(L530&lt;=Законод!$C$19,V530,Законод!$C$19*'01_Доходи'!V529),IF(B526="Лікар-терапевт","x",0)))</f>
        <v>0</v>
      </c>
      <c r="W531" s="183">
        <f>IF(B526="Лікар загальної практики - сімейний лікар",IF(L530&lt;=Законод!$C$23,W530,Законод!$C$23*'01_Доходи'!W529),IF(B526="Лікар-педіатр",IF(L530&lt;=Законод!$C$27,W530,Законод!$C$27*'01_Доходи'!W529),IF(B526="Лікар-терапевт","x",0)))</f>
        <v>0</v>
      </c>
      <c r="X531" s="183">
        <f>IF(B526="Лікар загальної практики - сімейний лікар",IF(L530&lt;=Законод!$C$23,X530,Законод!$C$23*'01_Доходи'!X529),IF(B526="Лікар-педіатр",IF(L530&lt;=Законод!$C$27,X530,Законод!$C$27*'01_Доходи'!X529),IF(B526="Лікар-терапевт","x",0)))</f>
        <v>0</v>
      </c>
      <c r="Y531" s="183">
        <f>IF(B526="Лікар загальної практики - сімейний лікар",IF(L530&lt;=Законод!$C$23,Y530,Законод!$C$23*'01_Доходи'!H529),IF(Y526="Лікар-педіатр",IF(L530&lt;=Законод!$C$27,Y530,Законод!$C$27*'01_Доходи'!Y529),IF(B526="Лікар-терапевт","x",0)))</f>
        <v>0</v>
      </c>
      <c r="Z531" s="184">
        <f>SUM(U531:Y531)</f>
        <v>0</v>
      </c>
      <c r="AA531" s="770"/>
      <c r="AB531" s="183">
        <f>IF(B526="Лікар загальної практики - сімейний лікар",IF(L530&lt;=Законод!$C$23,AB530,Законод!$C$23*'01_Доходи'!AB529),IF(B526="Лікар-педіатр",IF(L530&lt;=Законод!$C$19,AB530,Законод!$C$19*'01_Доходи'!AB529),IF(B526="Лікар-терапевт","x",0)))</f>
        <v>0</v>
      </c>
      <c r="AC531" s="183">
        <f>IF(B526="Лікар загальної практики - сімейний лікар",IF(L530&lt;=Законод!$C$23,AC530,Законод!$C$23*'01_Доходи'!AC529),IF(B526="Лікар-педіатр",IF(L530&lt;=Законод!$C$19,AC530,Законод!$C$19*'01_Доходи'!AC529),IF(B526="Лікар-терапевт","x",0)))</f>
        <v>0</v>
      </c>
      <c r="AD531" s="183">
        <f>IF(B526="Лікар загальної практики - сімейний лікар",IF(L530&lt;=Законод!$C$23,AD530,Законод!$C$23*'01_Доходи'!AD529),IF(B526="Лікар-педіатр",IF(L530&lt;=Законод!$C$27,AD530,Законод!$C$27*'01_Доходи'!AD529),IF(B526="Лікар-терапевт","x",0)))</f>
        <v>0</v>
      </c>
      <c r="AE531" s="183">
        <f>IF(B526="Лікар загальної практики - сімейний лікар",IF(L530&lt;=Законод!$C$23,AE530,Законод!$C$23*'01_Доходи'!AE529),IF(B526="Лікар-педіатр",IF(L530&lt;=Законод!$C$27,AE530,Законод!$C$27*'01_Доходи'!AE529),IF(B526="Лікар-терапевт","x",0)))</f>
        <v>0</v>
      </c>
      <c r="AF531" s="183">
        <f>IF(B526="Лікар загальної практики - сімейний лікар",IF(L530&lt;=Законод!$C$23,AF530,Законод!$C$23*'01_Доходи'!AF529),IF(B526="Лікар-педіатр",IF(L530&lt;=Законод!$C$27,AF530,Законод!$C$27*'01_Доходи'!AF529),IF(B526="Лікар-терапевт","x",0)))</f>
        <v>0</v>
      </c>
      <c r="AG531" s="184">
        <f>SUM(AB531:AF531)</f>
        <v>0</v>
      </c>
      <c r="AH531" s="773"/>
      <c r="AI531" s="176"/>
      <c r="AJ531" s="764"/>
      <c r="AK531" s="767"/>
      <c r="AL531" s="767"/>
      <c r="AM531" s="268" t="s">
        <v>175</v>
      </c>
      <c r="AN531" s="544">
        <f>IF(B526="Лікар загальної практики - сімейний лікар",G531*Законод!$J$10+'01_Доходи'!H531*Законод!$K$10+'01_Доходи'!I531*Законод!$L$10+'01_Доходи'!J531*Законод!$M$10+'01_Доходи'!K531*Законод!$N$10,IF(B526="Лікар-педіатр",G531*Законод!$J$10+'01_Доходи'!H531*Законод!$K$10,IF(B526="Лікар-терапевт",'01_Доходи'!I531*Законод!$L$10+'01_Доходи'!J531*Законод!$M$10+'01_Доходи'!K531*Законод!$N$10,0)))</f>
        <v>0</v>
      </c>
      <c r="AO531" s="544">
        <f>IF(B526="Лікар загальної практики - сімейний лікар",N531*Законод!$J$11+'01_Доходи'!O531*Законод!$K$11+'01_Доходи'!P531*Законод!$L$11+'01_Доходи'!Q531*Законод!$M$11+'01_Доходи'!R531*Законод!$N$11,IF(B526="Лікар-педіатр",N531*Законод!$J$11+'01_Доходи'!O531*Законод!$K$11,IF(B526="Лікар-терапевт",'01_Доходи'!P531*Законод!$L$11+'01_Доходи'!Q531*Законод!$M$11+'01_Доходи'!R531*Законод!$N$11,0)))</f>
        <v>0</v>
      </c>
      <c r="AP531" s="544">
        <f>IF(B526="Лікар загальної практики - сімейний лікар",U531*Законод!$J$12+'01_Доходи'!V531*Законод!$K$12+'01_Доходи'!W531*Законод!$L$12+'01_Доходи'!X531*Законод!$M$12+'01_Доходи'!Y531*Законод!$N$12,IF(B526="Лікар-педіатр",U531*Законод!$J$12+'01_Доходи'!V531*Законод!$K$12,IF(B526="Лікар-терапевт",'01_Доходи'!W531*Законод!$L$12+'01_Доходи'!X531*Законод!$M$12+'01_Доходи'!Y531*Законод!$N$12,0)))</f>
        <v>0</v>
      </c>
      <c r="AQ531" s="544">
        <f>IF(B526="Лікар загальної практики - сімейний лікар",AB531*Законод!$J$13+'01_Доходи'!AC531*Законод!$K$13+'01_Доходи'!AD531*Законод!$L$13+'01_Доходи'!AE531*Законод!$M$13+'01_Доходи'!AF531*Законод!$N$13,IF(B526="Лікар-педіатр",AB531*Законод!$J$13+'01_Доходи'!AC531*Законод!$K$13,IF(B526="Лікар-терапевт",'01_Доходи'!AD531*Законод!$L$13+'01_Доходи'!AE531*Законод!$M$13+'01_Доходи'!AF531*Законод!$N$13,0)))</f>
        <v>0</v>
      </c>
      <c r="AR531" s="185">
        <f>SUM(AN531:AQ531)</f>
        <v>0</v>
      </c>
    </row>
    <row r="532" spans="1:44" s="67" customFormat="1" ht="20.45" customHeight="1" x14ac:dyDescent="0.25">
      <c r="A532" s="172"/>
      <c r="B532" s="781"/>
      <c r="C532" s="784"/>
      <c r="D532" s="787"/>
      <c r="E532" s="790"/>
      <c r="F532" s="186" t="str">
        <f>IF(B526="Лікар-педіатр",Законод!$E$18,IF(B526="Лікар загальної практики - сімейний лікар",Законод!$E$22,IF(B526="Лікар-терапевт",Законод!$E$26,"х")))</f>
        <v>х</v>
      </c>
      <c r="G532" s="750" t="s">
        <v>157</v>
      </c>
      <c r="H532" s="751"/>
      <c r="I532" s="751"/>
      <c r="J532" s="751"/>
      <c r="K532" s="752"/>
      <c r="L532" s="171">
        <f>IF(B526="Лікар загальної практики - сімейний лікар",IF(L530&lt;Законод!$C$23,0,(IF(AND(L530&gt;=Законод!$E$23,L530&lt;=Законод!$E$24),L530-Законод!$C$23,IF('01_Доходи'!L530&gt;=Законод!$F$23,Законод!$E$25,0)))),IF(B526="Лікар-педіатр",IF(L530&lt;Законод!$C$19,0,(IF(AND(L530&gt;=Законод!$E$19,L530&lt;=Законод!$E$20),L530-Законод!$C$19,IF('01_Доходи'!L530&gt;=Законод!$F$19,Законод!$E$21,0)))),IF(B526="Лікар-терапевт",IF(L530&lt;Законод!$C$27,0,(IF(AND(L530&gt;=Законод!$E$27,L530&lt;=Законод!$E$28),L530-Законод!$C$27,IF('01_Доходи'!L530&gt;=Законод!$F$27,Законод!$E$29,0)))),0)))</f>
        <v>0</v>
      </c>
      <c r="M532" s="770"/>
      <c r="N532" s="750" t="s">
        <v>157</v>
      </c>
      <c r="O532" s="751"/>
      <c r="P532" s="751"/>
      <c r="Q532" s="751"/>
      <c r="R532" s="752"/>
      <c r="S532" s="171">
        <f>IF(B526="Лікар загальної практики - сімейний лікар",IF(S530&lt;Законод!$C$23,0,(IF(AND(S530&gt;=Законод!$E$23,S530&lt;=Законод!$E$24),S530-Законод!$C$23,IF('01_Доходи'!S530&gt;=Законод!$F$23,Законод!$E$25,0)))),IF(B526="Лікар-педіатр",IF(S530&lt;Законод!$C$19,0,(IF(AND(S530&gt;=Законод!$E$19,S530&lt;=Законод!$E$20),S530-Законод!$C$19,IF('01_Доходи'!S530&gt;=Законод!$F$19,Законод!$E$21,0)))),IF(B526="Лікар-терапевт",IF(S530&lt;Законод!$C$27,0,(IF(AND(S530&gt;=Законод!$E$27,S530&lt;=Законод!$E$28),S530-Законод!$C$27,IF('01_Доходи'!S530&gt;=Законод!$F$27,Законод!$E$29,0)))),0)))</f>
        <v>0</v>
      </c>
      <c r="T532" s="770"/>
      <c r="U532" s="750" t="s">
        <v>157</v>
      </c>
      <c r="V532" s="751"/>
      <c r="W532" s="751"/>
      <c r="X532" s="751"/>
      <c r="Y532" s="752"/>
      <c r="Z532" s="171">
        <f>IF(B526="Лікар загальної практики - сімейний лікар",IF(Z530&lt;Законод!$C$23,0,(IF(AND(Z530&gt;=Законод!$E$23,Z530&lt;=Законод!$E$24),Z530-Законод!$C$23,IF('01_Доходи'!Z530&gt;=Законод!$F$23,Законод!$E$25,0)))),IF(B526="Лікар-педіатр",IF(Z530&lt;Законод!$C$19,0,(IF(AND(Z530&gt;=Законод!$E$19,Z530&lt;=Законод!$E$20),Z530-Законод!$C$19,IF('01_Доходи'!Z530&gt;=Законод!$F$19,Законод!$E$21,0)))),IF(B526="Лікар-терапевт",IF(Z530&lt;Законод!$C$27,0,(IF(AND(Z530&gt;=Законод!$E$27,Z530&lt;=Законод!$E$28),Z530-Законод!$C$27,IF('01_Доходи'!Z530&gt;=Законод!$F$27,Законод!$E$29,0)))),0)))</f>
        <v>0</v>
      </c>
      <c r="AA532" s="770"/>
      <c r="AB532" s="750" t="s">
        <v>157</v>
      </c>
      <c r="AC532" s="751"/>
      <c r="AD532" s="751"/>
      <c r="AE532" s="751"/>
      <c r="AF532" s="752"/>
      <c r="AG532" s="171">
        <f>IF(B526="Лікар загальної практики - сімейний лікар",IF(S530&lt;Законод!$C$23,0,(IF(AND(AG530&gt;=Законод!$E$23,AG530&lt;=Законод!$E$24),AG530-Законод!$C$23,IF('01_Доходи'!AG530&gt;=Законод!$F$23,Законод!$E$25,0)))),IF(B526="Лікар-педіатр",IF(AG530&lt;Законод!$C$19,0,(IF(AND(AG530&gt;=Законод!$E$19,AG530&lt;=Законод!$E$20),AG530-Законод!$C$19,IF('01_Доходи'!AG530&gt;=Законод!$F$19,Законод!$E$21,0)))),IF(B526="Лікар-терапевт",IF(AG530&lt;Законод!$C$27,0,(IF(AND(AG530&gt;=Законод!$E$27,AG530&lt;=Законод!$E$28),AG530-Законод!$C$27,IF('01_Доходи'!AG530&gt;=Законод!$F$27,Законод!$E$29,0)))),0)))</f>
        <v>0</v>
      </c>
      <c r="AH532" s="773"/>
      <c r="AI532" s="176"/>
      <c r="AJ532" s="764"/>
      <c r="AK532" s="767"/>
      <c r="AL532" s="767"/>
      <c r="AM532" s="798" t="s">
        <v>176</v>
      </c>
      <c r="AN532" s="544">
        <f>IF(B526="Лікар загальної практики - сімейний лікар",L532*Законод!$E$30,IF(B526="Лікар-педіатр",L532*Законод!$E$30,IF(B526="Лікар-терапевт",L532*Законод!$E$30,0)))</f>
        <v>0</v>
      </c>
      <c r="AO532" s="544">
        <f>IF(B526="Лікар загальної практики - сімейний лікар",S532*Законод!$E$47,IF(B526="Лікар-педіатр",S532*Законод!$E$47,IF(B526="Лікар-терапевт",S532*Законод!$E$47,0)))</f>
        <v>0</v>
      </c>
      <c r="AP532" s="544">
        <f>IF(B526="Лікар загальної практики - сімейний лікар",Z532*Законод!$E$64,IF(B526="Лікар-педіатр",Z532*Законод!$E$64,IF(B526="Лікар-терапевт",Z532*Законод!$E$64,0)))</f>
        <v>0</v>
      </c>
      <c r="AQ532" s="544">
        <f>IF(B526="Лікар загальної практики - сімейний лікар",AG532*Законод!$E$81,IF(B526="Лікар-педіатр",AG532*Законод!$E$81,IF(B526="Лікар-терапевт",AG532*Законод!$E$81,0)))</f>
        <v>0</v>
      </c>
      <c r="AR532" s="185">
        <f>SUM(AN532:AQ532)</f>
        <v>0</v>
      </c>
    </row>
    <row r="533" spans="1:44" s="67" customFormat="1" ht="31.9" customHeight="1" x14ac:dyDescent="0.25">
      <c r="A533" s="172"/>
      <c r="B533" s="781"/>
      <c r="C533" s="784"/>
      <c r="D533" s="787"/>
      <c r="E533" s="790"/>
      <c r="F533" s="186" t="str">
        <f>IF(B526="Лікар-педіатр",Законод!$F$18,IF(B526="Лікар загальної практики - сімейний лікар",Законод!$F$22,IF(B526="Лікар-терапевт",Законод!$F$26,"х")))</f>
        <v>х</v>
      </c>
      <c r="G533" s="750" t="s">
        <v>157</v>
      </c>
      <c r="H533" s="751"/>
      <c r="I533" s="751"/>
      <c r="J533" s="751"/>
      <c r="K533" s="752"/>
      <c r="L533" s="171">
        <f>IF(B526="Лікар загальної практики - сімейний лікар",IF(L530&lt;Законод!$C$23,0,(IF(AND(L530&gt;=Законод!$F$23,L530&lt;=Законод!$F$24),L530-Законод!$E$24,IF('01_Доходи'!L530&gt;=Законод!$G$23,Законод!$F$25,0)))),IF(B526="Лікар-педіатр",IF(L530&lt;Законод!$C$19,0,(IF(AND(L530&gt;=Законод!$F$19,L530&lt;=Законод!$F$20),L530-Законод!$E$20,IF('01_Доходи'!L530&gt;=Законод!$G$19,Законод!$F$21,0)))),IF(B526="Лікар-терапевт",IF(L530&lt;Законод!$C$27,0,(IF(AND(L530&gt;=Законод!$F$27,L530&lt;=Законод!$F$28),L530-Законод!$E$28,IF('01_Доходи'!L530&gt;=Законод!$G$27,Законод!$F$29,0)))),0)))</f>
        <v>0</v>
      </c>
      <c r="M533" s="770"/>
      <c r="N533" s="750" t="s">
        <v>157</v>
      </c>
      <c r="O533" s="751"/>
      <c r="P533" s="751"/>
      <c r="Q533" s="751"/>
      <c r="R533" s="752"/>
      <c r="S533" s="171">
        <f>IF(B526="Лікар загальної практики - сімейний лікар",IF(S530&lt;Законод!$C$23,0,(IF(AND(S530&gt;=Законод!$F$23,S530&lt;=Законод!$F$24),S530-Законод!$E$24,IF('01_Доходи'!S530&gt;=Законод!$G$23,Законод!$F$25,0)))),IF(B526="Лікар-педіатр",IF(S530&lt;Законод!$C$19,0,(IF(AND(S530&gt;=Законод!$F$19,S530&lt;=Законод!$F$20),S530-Законод!$E$20,IF('01_Доходи'!S530&gt;=Законод!$G$19,Законод!$F$21,0)))),IF(B526="Лікар-терапевт",IF(S530&lt;Законод!$C$27,0,(IF(AND(S530&gt;=Законод!$F$27,S530&lt;=Законод!$F$28),S530-Законод!$E$28,IF('01_Доходи'!S530&gt;=Законод!$G$27,Законод!$F$29,0)))),0)))</f>
        <v>0</v>
      </c>
      <c r="T533" s="770"/>
      <c r="U533" s="750" t="s">
        <v>157</v>
      </c>
      <c r="V533" s="751"/>
      <c r="W533" s="751"/>
      <c r="X533" s="751"/>
      <c r="Y533" s="752"/>
      <c r="Z533" s="171">
        <f>IF(B526="Лікар загальної практики - сімейний лікар",IF(Z530&lt;Законод!$C$23,0,(IF(AND(Z530&gt;=Законод!$F$23,Z530&lt;=Законод!$F$24),Z530-Законод!$E$24,IF('01_Доходи'!Z530&gt;=Законод!$G$23,Законод!$F$25,0)))),IF(B526="Лікар-педіатр",IF(Z530&lt;Законод!$C$19,0,(IF(AND(Z530&gt;=Законод!$F$19,Z530&lt;=Законод!$F$20),Z530-Законод!$E$20,IF('01_Доходи'!Z530&gt;=Законод!$G$19,Законод!$F$21,0)))),IF(B526="Лікар-терапевт",IF(Z530&lt;Законод!$C$27,0,(IF(AND(Z530&gt;=Законод!$F$27,Z530&lt;=Законод!$F$28),Z530-Законод!$E$28,IF('01_Доходи'!Z530&gt;=Законод!$G$27,Законод!$F$29,0)))),0)))</f>
        <v>0</v>
      </c>
      <c r="AA533" s="770"/>
      <c r="AB533" s="750" t="s">
        <v>157</v>
      </c>
      <c r="AC533" s="751"/>
      <c r="AD533" s="751"/>
      <c r="AE533" s="751"/>
      <c r="AF533" s="752"/>
      <c r="AG533" s="171">
        <f>IF(B526="Лікар загальної практики - сімейний лікар",IF(AG530&lt;Законод!$C$23,0,(IF(AND(AG530&gt;=Законод!$F$23,AG530&lt;=Законод!$F$24),AG530-Законод!$E$24,IF('01_Доходи'!AG530&gt;=Законод!$G$23,Законод!$F$25,0)))),IF(B526="Лікар-педіатр",IF(AG530&lt;Законод!$C$19,0,(IF(AND(AG530&gt;=Законод!$F$19,AG530&lt;=Законод!$F$20),AG530-Законод!$E$20,IF('01_Доходи'!AG530&gt;=Законод!$G$19,Законод!$F$21,0)))),IF(B526="Лікар-терапевт",IF(AG530&lt;Законод!$C$27,0,(IF(AND(AG530&gt;=Законод!$F$27,AG530&lt;=Законод!$F$28),AG530-Законод!$E$28,IF('01_Доходи'!AG530&gt;=Законод!$G$27,Законод!$F$29,0)))),0)))</f>
        <v>0</v>
      </c>
      <c r="AH533" s="773"/>
      <c r="AI533" s="176"/>
      <c r="AJ533" s="764"/>
      <c r="AK533" s="767"/>
      <c r="AL533" s="767"/>
      <c r="AM533" s="799"/>
      <c r="AN533" s="544">
        <f>IF(B526="Лікар загальної практики - сімейний лікар",L533*Законод!$F$30,IF(B526="Лікар-педіатр",L533*Законод!$F$30,IF(B526="Лікар-терапевт",L533*Законод!$F$30,0)))</f>
        <v>0</v>
      </c>
      <c r="AO533" s="544">
        <f>IF(B526="Лікар загальної практики - сімейний лікар",S533*Законод!$F$47,IF(B526="Лікар-педіатр",S533*Законод!$F$47,IF(B526="Лікар-терапевт",S533*Законод!$F$47,0)))</f>
        <v>0</v>
      </c>
      <c r="AP533" s="544">
        <f>IF(B526="Лікар загальної практики - сімейний лікар",Z533*Законод!$F$64,IF(B526="Лікар-педіатр",Z533*Законод!$F$64,IF(B526="Лікар-терапевт",Z533*Законод!$F$64,0)))</f>
        <v>0</v>
      </c>
      <c r="AQ533" s="544">
        <f>IF(B526="Лікар загальної практики - сімейний лікар",AG533*Законод!$F$81,IF(B526="Лікар-педіатр",AG533*Законод!$F$81,IF(B526="Лікар-терапевт",AG533*Законод!$F$81,0)))</f>
        <v>0</v>
      </c>
      <c r="AR533" s="185">
        <f>SUM(AN533:AQ533)</f>
        <v>0</v>
      </c>
    </row>
    <row r="534" spans="1:44" s="67" customFormat="1" ht="31.9" customHeight="1" x14ac:dyDescent="0.25">
      <c r="A534" s="172"/>
      <c r="B534" s="781"/>
      <c r="C534" s="784"/>
      <c r="D534" s="787"/>
      <c r="E534" s="790"/>
      <c r="F534" s="186" t="str">
        <f>IF(B526="Лікар-педіатр",Законод!$G$18,IF(B526="Лікар загальної практики - сімейний лікар",Законод!$G$22,IF(B526="Лікар-терапевт",Законод!$G$26,"х")))</f>
        <v>х</v>
      </c>
      <c r="G534" s="750" t="s">
        <v>157</v>
      </c>
      <c r="H534" s="751"/>
      <c r="I534" s="751"/>
      <c r="J534" s="751"/>
      <c r="K534" s="752"/>
      <c r="L534" s="171">
        <f>IF(B526="Лікар загальної практики - сімейний лікар",IF(L530&lt;Законод!$C$23,0,(IF(AND(L530&gt;=Законод!$G$23,L530&lt;=Законод!$G$24),L530-Законод!$F$24,IF('01_Доходи'!L530&gt;=Законод!$H$23,Законод!$G$25,0)))),IF(B526="Лікар-педіатр",IF(L530&lt;Законод!$C$19,0,(IF(AND(L530&gt;=Законод!$G$19,L530&lt;=Законод!$G$20),L530-Законод!$F$20,IF('01_Доходи'!L530&gt;=Законод!$H$19,Законод!$G$21,0)))),IF(B526="Лікар-терапевт",IF(L530&lt;Законод!$C$27,0,(IF(AND(L530&gt;=Законод!$G$27,L530&lt;=Законод!$G$28),L530-Законод!$F$28,IF('01_Доходи'!L530&gt;=Законод!$H$27,Законод!$G$29,0)))),0)))</f>
        <v>0</v>
      </c>
      <c r="M534" s="770"/>
      <c r="N534" s="750" t="s">
        <v>157</v>
      </c>
      <c r="O534" s="751"/>
      <c r="P534" s="751"/>
      <c r="Q534" s="751"/>
      <c r="R534" s="752"/>
      <c r="S534" s="171">
        <f>IF(B526="Лікар загальної практики - сімейний лікар",IF(S530&lt;Законод!$C$23,0,(IF(AND(S530&gt;=Законод!$G$23,S530&lt;=Законод!$G$24),S530-Законод!$F$24,IF('01_Доходи'!S530&gt;=Законод!$H$23,Законод!$G$25,0)))),IF(B526="Лікар-педіатр",IF(S530&lt;Законод!$C$19,0,(IF(AND(S530&gt;=Законод!$G$19,S530&lt;=Законод!$G$20),S530-Законод!$F$20,IF('01_Доходи'!S530&gt;=Законод!$H$19,Законод!$G$21,0)))),IF(B526="Лікар-терапевт",IF(S530&lt;Законод!$C$27,0,(IF(AND(S530&gt;=Законод!$G$27,S530&lt;=Законод!$G$28),S530-Законод!$F$28,IF('01_Доходи'!S530&gt;=Законод!$H$27,Законод!$G$29,0)))),0)))</f>
        <v>0</v>
      </c>
      <c r="T534" s="770"/>
      <c r="U534" s="750" t="s">
        <v>157</v>
      </c>
      <c r="V534" s="751"/>
      <c r="W534" s="751"/>
      <c r="X534" s="751"/>
      <c r="Y534" s="752"/>
      <c r="Z534" s="171">
        <f>IF(B526="Лікар загальної практики - сімейний лікар",IF(Z530&lt;Законод!$C$23,0,(IF(AND(Z530&gt;=Законод!$G$23,Z530&lt;=Законод!$G$24),Z530-Законод!$F$24,IF('01_Доходи'!Z530&gt;=Законод!$H$23,Законод!$G$25,0)))),IF(B526="Лікар-педіатр",IF(Z530&lt;Законод!$C$19,0,(IF(AND(Z530&gt;=Законод!$G$19,Z530&lt;=Законод!$G$20),Z530-Законод!$F$20,IF('01_Доходи'!Z530&gt;=Законод!$H$19,Законод!$G$21,0)))),IF(B526="Лікар-терапевт",IF(Z530&lt;Законод!$C$27,0,(IF(AND(Z530&gt;=Законод!$G$27,Z530&lt;=Законод!$G$28),Z530-Законод!$F$28,IF('01_Доходи'!Z530&gt;=Законод!$H$27,Законод!$G$29,0)))),0)))</f>
        <v>0</v>
      </c>
      <c r="AA534" s="770"/>
      <c r="AB534" s="750" t="s">
        <v>157</v>
      </c>
      <c r="AC534" s="751"/>
      <c r="AD534" s="751"/>
      <c r="AE534" s="751"/>
      <c r="AF534" s="752"/>
      <c r="AG534" s="171">
        <f>IF(B526="Лікар загальної практики - сімейний лікар",IF(AG530&lt;Законод!$C$23,0,(IF(AND(AG530&gt;=Законод!$G$23,AG530&lt;=Законод!$G$24),AG530-Законод!$F$24,IF('01_Доходи'!AG530&gt;=Законод!$H$23,Законод!$G$25,0)))),IF(B526="Лікар-педіатр",IF(AG530&lt;Законод!$C$19,0,(IF(AND(AG530&gt;=Законод!$G$19,AG530&lt;=Законод!$G$20),AG530-Законод!$F$20,IF('01_Доходи'!AG530&gt;=Законод!$H$19,Законод!$G$21,0)))),IF(B526="Лікар-терапевт",IF(AG530&lt;Законод!$C$27,0,(IF(AND(AG530&gt;=Законод!$G$27,AG530&lt;=Законод!$G$28),AG530-Законод!$F$28,IF('01_Доходи'!AG530&gt;=Законод!$H$27,Законод!$G$29,0)))),0)))</f>
        <v>0</v>
      </c>
      <c r="AH534" s="773"/>
      <c r="AI534" s="176"/>
      <c r="AJ534" s="764"/>
      <c r="AK534" s="767"/>
      <c r="AL534" s="767"/>
      <c r="AM534" s="799"/>
      <c r="AN534" s="544">
        <f>IF(B526="Лікар загальної практики - сімейний лікар",L534*Законод!$G$39,IF(B526="Лікар-педіатр",L534*Законод!$G$30,IF(B526="Лікар-терапевт",L534*Законод!$G$30,0)))</f>
        <v>0</v>
      </c>
      <c r="AO534" s="544">
        <f>IF(B526="Лікар загальної практики - сімейний лікар",S534*Законод!$G$47,IF(B526="Лікар-педіатр",S534*Законод!$G$47,IF(B526="Лікар-терапевт",S534*Законод!$G$47,0)))</f>
        <v>0</v>
      </c>
      <c r="AP534" s="544">
        <f>IF(B526="Лікар загальної практики - сімейний лікар",Z534*Законод!$G$64,IF(B526="Лікар-педіатр",Z534*Законод!$G$64,IF(B526="Лікар-терапевт",Z534*Законод!$G$64,0)))</f>
        <v>0</v>
      </c>
      <c r="AQ534" s="544">
        <f>IF(B526="Лікар загальної практики - сімейний лікар",AG534*Законод!$G$81,IF(B526="Лікар-педіатр",AG534*Законод!$G$81,IF(B526="Лікар-терапевт",AG534*Законод!$G$81,0)))</f>
        <v>0</v>
      </c>
      <c r="AR534" s="185">
        <f t="shared" ref="AR534" si="76">SUM(AN534:AQ534)</f>
        <v>0</v>
      </c>
    </row>
    <row r="535" spans="1:44" s="210" customFormat="1" ht="23.45" customHeight="1" x14ac:dyDescent="0.25">
      <c r="A535" s="172"/>
      <c r="B535" s="781"/>
      <c r="C535" s="784"/>
      <c r="D535" s="787"/>
      <c r="E535" s="790"/>
      <c r="F535" s="186" t="str">
        <f>IF(B526="Лікар-педіатр",Законод!$H$18,IF(B526="Лікар загальної практики - сімейний лікар",Законод!$H$22,IF(B526="Лікар-терапевт",Законод!$H$26,"х")))</f>
        <v>х</v>
      </c>
      <c r="G535" s="750" t="s">
        <v>157</v>
      </c>
      <c r="H535" s="751"/>
      <c r="I535" s="751"/>
      <c r="J535" s="751"/>
      <c r="K535" s="752"/>
      <c r="L535" s="171">
        <f>IF(B526="Лікар загальної практики - сімейний лікар",IF(L530&lt;Законод!$C$23,0,(IF(AND(L530&gt;=Законод!$H$23,L530&lt;=Законод!$H$24),L530-Законод!$G$24,IF('01_Доходи'!L530&gt;=Законод!$I$23,Законод!$H$25,0)))),IF(B526="Лікар-педіатр",IF(L530&lt;Законод!$C$19,0,(IF(AND(L530&gt;=Законод!$H$19,L530&lt;=Законод!$H$20),L530-Законод!$G$20,IF('01_Доходи'!L530&gt;=Законод!$I$19,Законод!$H$21,0)))),IF(B526="Лікар-терапевт",IF(L530&lt;Законод!$C$27,0,(IF(AND(L530&gt;=Законод!$H$27,L530&lt;=Законод!$H$28),L530-Законод!$G$28,IF(L530&gt;=Законод!$I$27,Законод!$H$29,0)))),0)))</f>
        <v>0</v>
      </c>
      <c r="M535" s="770"/>
      <c r="N535" s="750" t="s">
        <v>157</v>
      </c>
      <c r="O535" s="751"/>
      <c r="P535" s="751"/>
      <c r="Q535" s="751"/>
      <c r="R535" s="752"/>
      <c r="S535" s="171">
        <f>IF(B526="Лікар загальної практики - сімейний лікар",IF(S530&lt;Законод!$C$23,0,(IF(AND(S530&gt;=Законод!$H$23,S530&lt;=Законод!$H$24),S530-Законод!$G$24,IF('01_Доходи'!S530&gt;=Законод!$I$23,Законод!$H$25,0)))),IF(B526="Лікар-педіатр",IF(S530&lt;Законод!$C$19,0,(IF(AND(S530&gt;=Законод!$H$19,S530&lt;=Законод!$H$20),S530-Законод!$G$20,IF('01_Доходи'!S530&gt;=Законод!$I$19,Законод!$H$21,0)))),IF(B526="Лікар-терапевт",IF(S530&lt;Законод!$C$27,0,(IF(AND(S530&gt;=Законод!$H$27,S530&lt;=Законод!$H$28),S530-Законод!$G$28,IF(S530&gt;=Законод!$I$27,Законод!$H$29,0)))),0)))</f>
        <v>0</v>
      </c>
      <c r="T535" s="770"/>
      <c r="U535" s="750" t="s">
        <v>157</v>
      </c>
      <c r="V535" s="751"/>
      <c r="W535" s="751"/>
      <c r="X535" s="751"/>
      <c r="Y535" s="752"/>
      <c r="Z535" s="171">
        <f>IF(B526="Лікар загальної практики - сімейний лікар",IF(Z530&lt;Законод!$C$23,0,(IF(AND(Z530&gt;=Законод!$H$23,Z530&lt;=Законод!$H$24),Z530-Законод!$G$24,IF('01_Доходи'!Z530&gt;=Законод!$I$23,Законод!$H$25,0)))),IF(B526="Лікар-педіатр",IF(Z530&lt;Законод!$C$19,0,(IF(AND(Z530&gt;=Законод!$H$19,Z530&lt;=Законод!$H$20),Z530-Законод!$G$20,IF('01_Доходи'!Z530&gt;=Законод!$I$19,Законод!$H$21,0)))),IF(B526="Лікар-терапевт",IF(Z530&lt;Законод!$C$27,0,(IF(AND(Z530&gt;=Законод!$H$27,Z530&lt;=Законод!$H$28),Z530-Законод!$G$28,IF(Z530&gt;=Законод!$I$27,Законод!$H$29,0)))),0)))</f>
        <v>0</v>
      </c>
      <c r="AA535" s="770"/>
      <c r="AB535" s="750" t="s">
        <v>157</v>
      </c>
      <c r="AC535" s="751"/>
      <c r="AD535" s="751"/>
      <c r="AE535" s="751"/>
      <c r="AF535" s="752"/>
      <c r="AG535" s="171">
        <f>IF(B526="Лікар загальної практики - сімейний лікар",IF(AG530&lt;Законод!$C$23,0,(IF(AND(AG530&gt;=Законод!$H$23,AG530&lt;=Законод!$H$24),AG530-Законод!$G$24,IF('01_Доходи'!AG530&gt;=Законод!$I$23,Законод!$H$25,0)))),IF(B526="Лікар-педіатр",IF(AG530&lt;Законод!$C$19,0,(IF(AND(AG530&gt;=Законод!$H$19,AG530&lt;=Законод!$H$20),AG530-Законод!$G$20,IF('01_Доходи'!AG530&gt;=Законод!$I$19,Законод!$H$21,0)))),IF(B526="Лікар-терапевт",IF(AG530&lt;Законод!$C$27,0,(IF(AND(AG530&gt;=Законод!$H$27,AG530&lt;=Законод!$H$28),AG530-Законод!$G$28,IF(AG530&gt;=Законод!$I$27,Законод!$H$29,0)))),0)))</f>
        <v>0</v>
      </c>
      <c r="AH535" s="773"/>
      <c r="AI535" s="176"/>
      <c r="AJ535" s="764"/>
      <c r="AK535" s="767"/>
      <c r="AL535" s="767"/>
      <c r="AM535" s="799"/>
      <c r="AN535" s="544">
        <f>IF(B526="Лікар загальної практики - сімейний лікар",L535*Законод!$H$30,IF(B526="Лікар-педіатр",L535*Законод!$H$30,IF(B526="Лікар-терапевт",L535*Законод!$H$30,0)))</f>
        <v>0</v>
      </c>
      <c r="AO535" s="544">
        <f>IF(B526="Лікар загальної практики - сімейний лікар",S535*Законод!$H$47,IF(B526="Лікар-педіатр",S535*Законод!$H$47,IF(B526="Лікар-терапевт",S535*Законод!$H$47,0)))</f>
        <v>0</v>
      </c>
      <c r="AP535" s="544">
        <f>IF(B526="Лікар загальної практики - сімейний лікар",Z535*Законод!$H$64,IF(B526="Лікар-педіатр",Z535*Законод!$H$64,IF(B526="Лікар-терапевт",Z535*Законод!$H$64,0)))</f>
        <v>0</v>
      </c>
      <c r="AQ535" s="544">
        <f>IF(B526="Лікар загальної практики - сімейний лікар",AG535*Законод!$H$81,IF(B526="Лікар-педіатр",AG535*Законод!$H$81,IF(B526="Лікар-терапевт",AG535*Законод!$H$81,0)))</f>
        <v>0</v>
      </c>
      <c r="AR535" s="185">
        <f>SUM(AN535:AQ535)</f>
        <v>0</v>
      </c>
    </row>
    <row r="536" spans="1:44" s="166" customFormat="1" ht="24.6" customHeight="1" x14ac:dyDescent="0.3">
      <c r="A536" s="172"/>
      <c r="B536" s="781"/>
      <c r="C536" s="784"/>
      <c r="D536" s="787"/>
      <c r="E536" s="790"/>
      <c r="F536" s="186" t="str">
        <f>IF(B526="Лікар-педіатр",Законод!$I$18,IF(B526="Лікар загальної практики - сімейний лікар",Законод!$I$22,IF(B526="Лікар-терапевт",Законод!$I$26,"х")))</f>
        <v>х</v>
      </c>
      <c r="G536" s="750" t="s">
        <v>157</v>
      </c>
      <c r="H536" s="751"/>
      <c r="I536" s="751"/>
      <c r="J536" s="751"/>
      <c r="K536" s="752"/>
      <c r="L536" s="171">
        <f>IF(B526="Лікар загальної практики - сімейний лікар",IF(L530&lt;Законод!$C$23,0,(IF(AND(L530&gt;=Законод!$I$23,L530&lt;=Законод!$I$24),L530-Законод!$H$24,IF('01_Доходи'!L530&gt;=Законод!$I$23,Законод!$I$25,0)))),IF(B526="Лікар-педіатр",IF(L530&lt;Законод!$C$19,0,(IF(AND(L530&gt;=Законод!$I$19,L530&lt;=Законод!$I$20),L530-Законод!$H$20,IF('01_Доходи'!L530&gt;=Законод!$I$19,Законод!$H$21,0)))),IF(B526="Лікар-терапевт",IF(L530&lt;Законод!$C$27,0,(IF(AND(L530&gt;=Законод!$I$27,L530&lt;=Законод!$I$28),L530-Законод!$H$28,IF('01_Доходи'!L530&gt;=Законод!$I$27,Законод!$H$29,0)))),0)))</f>
        <v>0</v>
      </c>
      <c r="M536" s="770"/>
      <c r="N536" s="750" t="s">
        <v>157</v>
      </c>
      <c r="O536" s="751"/>
      <c r="P536" s="751"/>
      <c r="Q536" s="751"/>
      <c r="R536" s="752"/>
      <c r="S536" s="171">
        <f>IF(B526="Лікар загальної практики - сімейний лікар",IF(S530&lt;Законод!$C$23,0,(IF(AND(S530&gt;=Законод!$I$23,S530&lt;=Законод!$I$24),S530-Законод!$H$24,IF('01_Доходи'!S530&gt;=Законод!$I$23,Законод!$I$25,0)))),IF(B526="Лікар-педіатр",IF(S530&lt;Законод!$C$19,0,(IF(AND(S530&gt;=Законод!$I$19,S530&lt;=Законод!$I$20),S530-Законод!$H$20,IF('01_Доходи'!S530&gt;=Законод!$I$19,Законод!$H$21,0)))),IF(B526="Лікар-терапевт",IF(S530&lt;Законод!$C$27,0,(IF(AND(S530&gt;=Законод!$I$27,S530&lt;=Законод!$I$28),S530-Законод!$H$28,IF('01_Доходи'!S530&gt;=Законод!$I$27,Законод!$H$29,0)))),0)))</f>
        <v>0</v>
      </c>
      <c r="T536" s="770"/>
      <c r="U536" s="750" t="s">
        <v>157</v>
      </c>
      <c r="V536" s="751"/>
      <c r="W536" s="751"/>
      <c r="X536" s="751"/>
      <c r="Y536" s="752"/>
      <c r="Z536" s="171">
        <f>IF(B526="Лікар загальної практики - сімейний лікар",IF(Z530&lt;Законод!$C$23,0,(IF(AND(Z530&gt;=Законод!$I$23,Z530&lt;=Законод!$I$24),Z530-Законод!$H$24,IF('01_Доходи'!Z530&gt;=Законод!$I$23,Законод!$I$25,0)))),IF(B526="Лікар-педіатр",IF(Z530&lt;Законод!$C$19,0,(IF(AND(Z530&gt;=Законод!$I$19,Z530&lt;=Законод!$I$20),Z530-Законод!$H$20,IF('01_Доходи'!Z530&gt;=Законод!$I$19,Законод!$H$21,0)))),IF(B526="Лікар-терапевт",IF(Z530&lt;Законод!$C$27,0,(IF(AND(Z530&gt;=Законод!$I$27,Z530&lt;=Законод!$I$28),Z530-Законод!$H$28,IF('01_Доходи'!Z530&gt;=Законод!$I$27,Законод!$H$29,0)))),0)))</f>
        <v>0</v>
      </c>
      <c r="AA536" s="770"/>
      <c r="AB536" s="750" t="s">
        <v>157</v>
      </c>
      <c r="AC536" s="751"/>
      <c r="AD536" s="751"/>
      <c r="AE536" s="751"/>
      <c r="AF536" s="752"/>
      <c r="AG536" s="171">
        <f>IF(B526="Лікар загальної практики - сімейний лікар",IF(AG530&lt;Законод!$C$23,0,(IF(AND(AG530&gt;=Законод!$I$23,AG530&lt;=Законод!$I$24),AG530-Законод!$H$24,IF('01_Доходи'!AG530&gt;=Законод!$I$23,Законод!$I$25,0)))),IF(B526="Лікар-педіатр",IF(AG530&lt;Законод!$C$19,0,(IF(AND(AG530&gt;=Законод!$I$19,AG530&lt;=Законод!$I$20),AG530-Законод!$H$20,IF('01_Доходи'!AG530&gt;=Законод!$I$19,Законод!$H$21,0)))),IF(B526="Лікар-терапевт",IF(AG530&lt;Законод!$C$27,0,(IF(AND(AG530&gt;=Законод!$I$27,AG530&lt;=Законод!$I$28),AG530-Законод!$H$28,IF('01_Доходи'!AG530&gt;=Законод!$I$27,Законод!$H$29,0)))),0)))</f>
        <v>0</v>
      </c>
      <c r="AH536" s="773"/>
      <c r="AI536" s="176"/>
      <c r="AJ536" s="764"/>
      <c r="AK536" s="767"/>
      <c r="AL536" s="767"/>
      <c r="AM536" s="799"/>
      <c r="AN536" s="544">
        <f>IF(B526="Лікар загальної практики - сімейний лікар",L536*Законод!$I$30,IF(B526="Лікар-педіатр",L536*Законод!$I$30,IF(B526="Лікар-терапевт",L536*Законод!$I$30,0)))</f>
        <v>0</v>
      </c>
      <c r="AO536" s="544">
        <f>IF(B526="Лікар загальної практики - сімейний лікар",S536*Законод!$I$47,IF(B526="Лікар-педіатр",S536*Законод!$I$47,IF(B526="Лікар-терапевт",S536*Законод!$I$47,0)))</f>
        <v>0</v>
      </c>
      <c r="AP536" s="544">
        <f>IF(B526="Лікар загальної практики - сімейний лікар",Z536*Законод!$I$64,IF(B526="Лікар-педіатр",Z536*Законод!$I$64,IF(B526="Лікар-терапевт",Z536*Законод!$I$64,0)))</f>
        <v>0</v>
      </c>
      <c r="AQ536" s="544">
        <f>IF(B526="Лікар загальної практики - сімейний лікар",AG536*Законод!$I$81,IF(B526="Лікар-педіатр",AG536*Законод!$I$81,IF(B526="Лікар-терапевт",AG536*Законод!$I$81,0)))</f>
        <v>0</v>
      </c>
      <c r="AR536" s="185">
        <f>SUM(AN536:AQ536)</f>
        <v>0</v>
      </c>
    </row>
    <row r="537" spans="1:44" s="67" customFormat="1" ht="28.15" customHeight="1" thickBot="1" x14ac:dyDescent="0.3">
      <c r="A537" s="187"/>
      <c r="B537" s="782"/>
      <c r="C537" s="785"/>
      <c r="D537" s="788"/>
      <c r="E537" s="791"/>
      <c r="F537" s="660" t="str">
        <f>IF(B526="Лікар-педіатр",Законод!$J$18,IF(B526="Лікар загальної практики - сімейний лікар",Законод!$J$22,IF(B526="Лікар-терапевт",Законод!$J$22,"х")))</f>
        <v>х</v>
      </c>
      <c r="G537" s="747" t="s">
        <v>157</v>
      </c>
      <c r="H537" s="748"/>
      <c r="I537" s="748"/>
      <c r="J537" s="748"/>
      <c r="K537" s="749"/>
      <c r="L537" s="171">
        <f>IF(B526="Лікар загальної практики - сімейний лікар",IF(L530&gt;=Законод!$J$23,'01_Доходи'!L530-('01_Доходи'!L531+'01_Доходи'!L532+'01_Доходи'!L533+'01_Доходи'!L534+'01_Доходи'!L535+'01_Доходи'!L536),0),IF(B526="Лікар-педіатр",IF(L530&gt;=Законод!$J$19,'01_Доходи'!L530-('01_Доходи'!L531+'01_Доходи'!L532+'01_Доходи'!L533+'01_Доходи'!L534+'01_Доходи'!L535+'01_Доходи'!L536),0),IF(B526="Лікар-терапевт",IF('01_Доходи'!L530&gt;=Законод!$J$27,L530-Законод!$I$28,0),0)))</f>
        <v>0</v>
      </c>
      <c r="M537" s="771"/>
      <c r="N537" s="747" t="s">
        <v>157</v>
      </c>
      <c r="O537" s="748"/>
      <c r="P537" s="748"/>
      <c r="Q537" s="748"/>
      <c r="R537" s="749"/>
      <c r="S537" s="171">
        <f>IF(B526="Лікар загальної практики - сімейний лікар",IF(S530&gt;=Законод!$J$23,'01_Доходи'!S530-('01_Доходи'!S531+'01_Доходи'!S532+'01_Доходи'!S533+'01_Доходи'!S534+'01_Доходи'!S535+'01_Доходи'!S536),0),IF(B526="Лікар-педіатр",IF(S530&gt;=Законод!$J$19,'01_Доходи'!S530-('01_Доходи'!S531+'01_Доходи'!S532+'01_Доходи'!S533+'01_Доходи'!S534+'01_Доходи'!S535+'01_Доходи'!S536),0),IF(B526="Лікар-терапевт",IF('01_Доходи'!S530&gt;=Законод!$J$27,S530-Законод!$I$28,0),0)))</f>
        <v>0</v>
      </c>
      <c r="T537" s="771"/>
      <c r="U537" s="747" t="s">
        <v>157</v>
      </c>
      <c r="V537" s="748"/>
      <c r="W537" s="748"/>
      <c r="X537" s="748"/>
      <c r="Y537" s="749"/>
      <c r="Z537" s="171">
        <f>IF(B526="Лікар загальної практики - сімейний лікар",IF(Z530&gt;=Законод!$J$23,'01_Доходи'!Z530-('01_Доходи'!Z531+'01_Доходи'!Z532+'01_Доходи'!Z533+'01_Доходи'!Z534+'01_Доходи'!Z535+'01_Доходи'!Z536),0),IF(B526="Лікар-педіатр",IF(Z530&gt;=Законод!$J$19,'01_Доходи'!Z530-('01_Доходи'!Z531+'01_Доходи'!Z532+'01_Доходи'!Z533+'01_Доходи'!Z534+'01_Доходи'!Z535+'01_Доходи'!Z536),0),IF(B526="Лікар-терапевт",IF('01_Доходи'!Z530&gt;=Законод!$J$27,Z530-Законод!$I$28,0),0)))</f>
        <v>0</v>
      </c>
      <c r="AA537" s="771"/>
      <c r="AB537" s="747" t="s">
        <v>157</v>
      </c>
      <c r="AC537" s="748"/>
      <c r="AD537" s="748"/>
      <c r="AE537" s="748"/>
      <c r="AF537" s="749"/>
      <c r="AG537" s="171">
        <f>IF(B526="Лікар загальної практики - сімейний лікар",IF(AG530&gt;=Законод!$J$23,'01_Доходи'!AG530-('01_Доходи'!AG531+'01_Доходи'!AG532+'01_Доходи'!AG533+'01_Доходи'!AG534+'01_Доходи'!AG535+'01_Доходи'!AG536),0),IF(B526="Лікар-педіатр",IF(AG530&gt;=Законод!$J$19,'01_Доходи'!AG530-('01_Доходи'!AG531+'01_Доходи'!AG532+'01_Доходи'!AG533+'01_Доходи'!AG534+'01_Доходи'!AG535+'01_Доходи'!AG536),0),IF(B526="Лікар-терапевт",IF('01_Доходи'!AG530&gt;=Законод!$J$27,AG530-Законод!$I$28,0),0)))</f>
        <v>0</v>
      </c>
      <c r="AH537" s="774"/>
      <c r="AI537" s="188"/>
      <c r="AJ537" s="765"/>
      <c r="AK537" s="768"/>
      <c r="AL537" s="768"/>
      <c r="AM537" s="800"/>
      <c r="AN537" s="661">
        <f>IF(B526="Лікар загальної практики - сімейний лікар",L537*Законод!$J$30,IF(B526="Лікар-педіатр",L537*Законод!$J$30,IF(B526="Лікар-терапевт",L537*Законод!$J$30,0)))</f>
        <v>0</v>
      </c>
      <c r="AO537" s="661">
        <f>IF(B526="Лікар загальної практики - сімейний лікар",S537*Законод!$J$47,IF(B526="Лікар-педіатр",S537*Законод!$J$47,IF(B526="Лікар-терапевт",S537*Законод!$J$47,0)))</f>
        <v>0</v>
      </c>
      <c r="AP537" s="661">
        <f>IF(B526="Лікар загальної практики - сімейний лікар",S537*Законод!$J$64,IF(B526="Лікар-педіатр",S537*Законод!$J$64,IF(B526="Лікар-терапевт",S537*Законод!$J$64,0)))</f>
        <v>0</v>
      </c>
      <c r="AQ537" s="661">
        <f>IF(B526="Лікар загальної практики - сімейний лікар",AG537*Законод!$J$81,IF(B526="Лікар-педіатр",AG537*Законод!$J$81,IF(B526="Лікар-терапевт",AG537*Законод!$J$81,0)))</f>
        <v>0</v>
      </c>
      <c r="AR537" s="662">
        <f t="shared" ref="AR537" si="77">SUM(AN537:AQ537)</f>
        <v>0</v>
      </c>
    </row>
    <row r="538" spans="1:44" s="103" customFormat="1" ht="31.15" customHeight="1" thickBot="1" x14ac:dyDescent="0.3">
      <c r="A538" s="206"/>
      <c r="B538" s="207"/>
      <c r="C538" s="207"/>
      <c r="D538" s="207"/>
      <c r="E538" s="207"/>
      <c r="F538" s="208"/>
      <c r="G538" s="209"/>
      <c r="H538" s="209"/>
      <c r="I538" s="210"/>
      <c r="J538" s="210"/>
      <c r="K538" s="210"/>
      <c r="L538" s="211"/>
      <c r="M538" s="210"/>
      <c r="N538" s="210"/>
      <c r="O538" s="210"/>
      <c r="P538" s="210"/>
      <c r="Q538" s="210"/>
      <c r="R538" s="210"/>
      <c r="S538" s="211"/>
      <c r="T538" s="210"/>
      <c r="U538" s="210"/>
      <c r="V538" s="210"/>
      <c r="W538" s="210"/>
      <c r="X538" s="210"/>
      <c r="Y538" s="210"/>
      <c r="Z538" s="211"/>
      <c r="AA538" s="210"/>
      <c r="AB538" s="210"/>
      <c r="AC538" s="210"/>
      <c r="AD538" s="210"/>
      <c r="AE538" s="210"/>
      <c r="AF538" s="210"/>
      <c r="AG538" s="211"/>
      <c r="AH538" s="210"/>
      <c r="AI538" s="210"/>
      <c r="AJ538" s="210"/>
      <c r="AK538" s="210"/>
      <c r="AL538" s="210"/>
      <c r="AM538" s="212"/>
      <c r="AN538" s="210"/>
      <c r="AO538" s="210"/>
      <c r="AP538" s="210"/>
      <c r="AQ538" s="210"/>
      <c r="AR538" s="213"/>
    </row>
    <row r="539" spans="1:44" s="67" customFormat="1" ht="31.9" customHeight="1" x14ac:dyDescent="0.25">
      <c r="A539" s="169">
        <f>A526+1</f>
        <v>40</v>
      </c>
      <c r="B539" s="780"/>
      <c r="C539" s="783"/>
      <c r="D539" s="786"/>
      <c r="E539" s="789"/>
      <c r="F539" s="170" t="s">
        <v>431</v>
      </c>
      <c r="G539" s="171">
        <f>IFERROR(IF(B539="Лікар-педіатр",G541/L541*L539,IF(B539="Лікар-терапевт","х",IF(B539="Лікар загальної практики - сімейний лікар",G541/L541*L539,0))),0)</f>
        <v>0</v>
      </c>
      <c r="H539" s="171">
        <f>IFERROR(IF(B539="Лікар-педіатр",H541/L541*L539,IF(B539="Лікар-терапевт","х",IF(B539="Лікар загальної практики - сімейний лікар",H541/L541*L539,0))),0)</f>
        <v>0</v>
      </c>
      <c r="I539" s="171">
        <f>IFERROR(IF(B539="Лікар-педіатр","x",IF(B539="Лікар-терапевт",I541/L541*L539,IF(B539="Лікар загальної практики - сімейний лікар",I541/L541*L539,0))),0)</f>
        <v>0</v>
      </c>
      <c r="J539" s="171">
        <f>IFERROR(IF(B539="Лікар-педіатр","x",IF(B539="Лікар-терапевт",J541/L541*L539,IF(B539="Лікар загальної практики - сімейний лікар",J541/L541*L539,0))),0)</f>
        <v>0</v>
      </c>
      <c r="K539" s="171">
        <f>IFERROR(IF(B539="Лікар-педіатр","x",IF(B539="Лікар-терапевт",K542*L539,IF(B539="Лікар загальної практики - сімейний лікар",K542*L539,0))),0)</f>
        <v>0</v>
      </c>
      <c r="L539" s="472"/>
      <c r="M539" s="769"/>
      <c r="N539" s="171">
        <f>IFERROR(IF(B539="Лікар-педіатр",N541/S541*S539,IF(B539="Лікар-терапевт","х",IF(B539="Лікар загальної практики - сімейний лікар",N541/S541*S539,0))),0)</f>
        <v>0</v>
      </c>
      <c r="O539" s="171">
        <f>IFERROR(IF(B539="Лікар-педіатр",O541/S541*S539,IF(B539="Лікар-терапевт","х",IF(B539="Лікар загальної практики - сімейний лікар",O541/S541*S539,0))),0)</f>
        <v>0</v>
      </c>
      <c r="P539" s="171">
        <f>IFERROR(IF(B539="Лікар-педіатр","x",IF(B539="Лікар-терапевт",P541/S541*S539,IF(B539="Лікар загальної практики - сімейний лікар",P541/S541*S539,0))),0)</f>
        <v>0</v>
      </c>
      <c r="Q539" s="171">
        <f>IFERROR(IF(B539="Лікар-педіатр","x",IF(B539="Лікар-терапевт",Q541/S541*S539,IF(B539="Лікар загальної практики - сімейний лікар",Q541/S541*S539,0))),0)</f>
        <v>0</v>
      </c>
      <c r="R539" s="171">
        <f>IFERROR(IF(B539="Лікар-педіатр","x",IF(B539="Лікар-терапевт",R542*S539,IF(B539="Лікар загальної практики - сімейний лікар",R542*S539,0))),0)</f>
        <v>0</v>
      </c>
      <c r="S539" s="472"/>
      <c r="T539" s="769"/>
      <c r="U539" s="171">
        <f>IFERROR(IF(B539="Лікар-педіатр",U541/Z541*Z539,IF(B539="Лікар-терапевт","х",IF(B539="Лікар загальної практики - сімейний лікар",U541/Z541*Z539,0))),0)</f>
        <v>0</v>
      </c>
      <c r="V539" s="171">
        <f>IFERROR(IF(B539="Лікар-педіатр",V541/Z541*Z539,IF(B539="Лікар-терапевт","х",IF(B539="Лікар загальної практики - сімейний лікар",V541/Z541*Z539,0))),0)</f>
        <v>0</v>
      </c>
      <c r="W539" s="171">
        <f>IFERROR(IF(B539="Лікар-педіатр","x",IF(B539="Лікар-терапевт",W541/Z541*Z539,IF(B539="Лікар загальної практики - сімейний лікар",W541/Z541*Z539,0))),0)</f>
        <v>0</v>
      </c>
      <c r="X539" s="171">
        <f>IFERROR(IF(B539="Лікар-педіатр","x",IF(B539="Лікар-терапевт",X541/Z541*Z539,IF(B539="Лікар загальної практики - сімейний лікар",X541/Z541*Z539,0))),0)</f>
        <v>0</v>
      </c>
      <c r="Y539" s="171">
        <f>IFERROR(IF(B539="Лікар-педіатр","x",IF(B539="Лікар-терапевт",Y542*Z539,IF(B539="Лікар загальної практики - сімейний лікар",Y542*Z539,0))),0)</f>
        <v>0</v>
      </c>
      <c r="Z539" s="472"/>
      <c r="AA539" s="769"/>
      <c r="AB539" s="171">
        <f>IFERROR(IF(B539="Лікар-педіатр",AB541/AG541*AG539,IF(B539="Лікар-терапевт","х",IF(B539="Лікар загальної практики - сімейний лікар",AB541/AG541*AG539,0))),0)</f>
        <v>0</v>
      </c>
      <c r="AC539" s="171">
        <f>IFERROR(IF(B539="Лікар-педіатр",AC541/AG541*AG539,IF(B539="Лікар-терапевт","х",IF(B539="Лікар загальної практики - сімейний лікар",AC541/AG541*AG539,0))),0)</f>
        <v>0</v>
      </c>
      <c r="AD539" s="171">
        <f>IFERROR(IF(B539="Лікар-педіатр","x",IF(B539="Лікар-терапевт",AD541/AG541*AG539,IF(B539="Лікар загальної практики - сімейний лікар",AD541/AG541*AG539,0))),0)</f>
        <v>0</v>
      </c>
      <c r="AE539" s="171">
        <f>IFERROR(IF(B539="Лікар-педіатр","x",IF(B539="Лікар-терапевт",AE541/AG541*AG539,IF(B539="Лікар загальної практики - сімейний лікар",AE541/AG541*AG539,0))),0)</f>
        <v>0</v>
      </c>
      <c r="AF539" s="171">
        <f>IFERROR(IF(B539="Лікар-педіатр","x",IF(B539="Лікар-терапевт",AF542*AG539,IF(B539="Лікар загальної практики - сімейний лікар",AF542*AG539,0))),0)</f>
        <v>0</v>
      </c>
      <c r="AG539" s="472"/>
      <c r="AH539" s="772"/>
      <c r="AI539" s="461">
        <f>A539</f>
        <v>40</v>
      </c>
      <c r="AJ539" s="763">
        <f>B539</f>
        <v>0</v>
      </c>
      <c r="AK539" s="766">
        <f>C539</f>
        <v>0</v>
      </c>
      <c r="AL539" s="766">
        <f>D539</f>
        <v>0</v>
      </c>
      <c r="AM539" s="753" t="s">
        <v>566</v>
      </c>
      <c r="AN539" s="792">
        <f>SUM(AN544:AN550)</f>
        <v>0</v>
      </c>
      <c r="AO539" s="792">
        <f>SUM(AO544:AO550)</f>
        <v>0</v>
      </c>
      <c r="AP539" s="792">
        <f>SUM(AP544:AP550)</f>
        <v>0</v>
      </c>
      <c r="AQ539" s="792">
        <f>SUM(AQ544:AQ550)</f>
        <v>0</v>
      </c>
      <c r="AR539" s="795">
        <f>SUM(AN539:AQ543)</f>
        <v>0</v>
      </c>
    </row>
    <row r="540" spans="1:44" s="67" customFormat="1" ht="45" customHeight="1" x14ac:dyDescent="0.25">
      <c r="A540" s="172"/>
      <c r="B540" s="781"/>
      <c r="C540" s="784"/>
      <c r="D540" s="787"/>
      <c r="E540" s="790"/>
      <c r="F540" s="170" t="s">
        <v>432</v>
      </c>
      <c r="G540" s="171">
        <f>IFERROR(IF(B539="Лікар-педіатр",G542*L540,IF(B539="Лікар-терапевт","х",IF(B539="Лікар загальної практики - сімейний лікар",G542*L540,0))),0)</f>
        <v>0</v>
      </c>
      <c r="H540" s="171">
        <f>IFERROR(IF(B539="Лікар-педіатр",H542*L540,IF(B539="Лікар-терапевт","х",IF(B539="Лікар загальної практики - сімейний лікар",H542*L540,0))),0)</f>
        <v>0</v>
      </c>
      <c r="I540" s="171">
        <f>IFERROR(IF(B539="Лікар-педіатр","x",IF(B539="Лікар-терапевт",I542*L540,IF(B539="Лікар загальної практики - сімейний лікар",I542*L540,0))),0)</f>
        <v>0</v>
      </c>
      <c r="J540" s="171">
        <f>IFERROR(IF(B539="Лікар-педіатр","x",IF(B539="Лікар-терапевт",J542*L540,IF(B539="Лікар загальної практики - сімейний лікар",J542*L540,0))),0)</f>
        <v>0</v>
      </c>
      <c r="K540" s="171">
        <f>IFERROR(IF(B539="Лікар-педіатр","x",IF(B539="Лікар-терапевт",K542*L540,IF(B539="Лікар загальної практики - сімейний лікар",K542*L540,0))),0)</f>
        <v>0</v>
      </c>
      <c r="L540" s="472"/>
      <c r="M540" s="770"/>
      <c r="N540" s="171">
        <f>IFERROR(IF(B539="Лікар-педіатр",N542*S540,IF(B539="Лікар-терапевт","х",IF(B539="Лікар загальної практики - сімейний лікар",N542*S540,0))),0)</f>
        <v>0</v>
      </c>
      <c r="O540" s="171">
        <f>IFERROR(IF(B539="Лікар-педіатр",O542*S540,IF(B539="Лікар-терапевт","х",IF(B539="Лікар загальної практики - сімейний лікар",O542*S540,0))),0)</f>
        <v>0</v>
      </c>
      <c r="P540" s="171">
        <f>IFERROR(IF(B539="Лікар-педіатр","x",IF(B539="Лікар-терапевт",P542*S540,IF(B539="Лікар загальної практики - сімейний лікар",P542*S540,0))),0)</f>
        <v>0</v>
      </c>
      <c r="Q540" s="171">
        <f>IFERROR(IF(B539="Лікар-педіатр","x",IF(B539="Лікар-терапевт",Q542*S540,IF(B539="Лікар загальної практики - сімейний лікар",Q542*S540,0))),0)</f>
        <v>0</v>
      </c>
      <c r="R540" s="171">
        <f>IFERROR(IF(B539="Лікар-педіатр","x",IF(B539="Лікар-терапевт",R542*S540,IF(B539="Лікар загальної практики - сімейний лікар",R542*S540,0))),0)</f>
        <v>0</v>
      </c>
      <c r="S540" s="472"/>
      <c r="T540" s="770"/>
      <c r="U540" s="171">
        <f>IFERROR(IF(B539="Лікар-педіатр",U542*Z540,IF(B539="Лікар-терапевт","х",IF(B539="Лікар загальної практики - сімейний лікар",U542*Z540,0))),0)</f>
        <v>0</v>
      </c>
      <c r="V540" s="171">
        <f>IFERROR(IF(B539="Лікар-педіатр",V542*Z540,IF(B539="Лікар-терапевт","х",IF(B539="Лікар загальної практики - сімейний лікар",V542*Z540,0))),0)</f>
        <v>0</v>
      </c>
      <c r="W540" s="171">
        <f>IFERROR(IF(B539="Лікар-педіатр","x",IF(B539="Лікар-терапевт",W542*Z540,IF(B539="Лікар загальної практики - сімейний лікар",W542*Z540,0))),0)</f>
        <v>0</v>
      </c>
      <c r="X540" s="171">
        <f>IFERROR(IF(B539="Лікар-педіатр","x",IF(B539="Лікар-терапевт",X542*Z540,IF(B539="Лікар загальної практики - сімейний лікар",X542*Z540,0))),0)</f>
        <v>0</v>
      </c>
      <c r="Y540" s="171">
        <f>IFERROR(IF(B539="Лікар-педіатр","x",IF(B539="Лікар-терапевт",Y542*Z540,IF(B539="Лікар загальної практики - сімейний лікар",Y542*Z540,0))),0)</f>
        <v>0</v>
      </c>
      <c r="Z540" s="472"/>
      <c r="AA540" s="770"/>
      <c r="AB540" s="171">
        <f>IFERROR(IF(B539="Лікар-педіатр",AB542*AG540,IF(B539="Лікар-терапевт","х",IF(B539="Лікар загальної практики - сімейний лікар",AB542*AG540,0))),0)</f>
        <v>0</v>
      </c>
      <c r="AC540" s="171">
        <f>IFERROR(IF(B539="Лікар-педіатр",AC542*AG540,IF(B539="Лікар-терапевт","х",IF(B539="Лікар загальної практики - сімейний лікар",AC542*AG540,0))),0)</f>
        <v>0</v>
      </c>
      <c r="AD540" s="171">
        <f>IFERROR(IF(B539="Лікар-педіатр","x",IF(B539="Лікар-терапевт",AD542*AG540,IF(B539="Лікар загальної практики - сімейний лікар",AD542*AG540,0))),0)</f>
        <v>0</v>
      </c>
      <c r="AE540" s="171">
        <f>IFERROR(IF(B539="Лікар-педіатр","x",IF(B539="Лікар-терапевт",AE542*AG540,IF(B539="Лікар загальної практики - сімейний лікар",AE542*AG540,0))),0)</f>
        <v>0</v>
      </c>
      <c r="AF540" s="171">
        <f>IFERROR(IF(B539="Лікар-педіатр","x",IF(B539="Лікар-терапевт",AF542*AG540,IF(B539="Лікар загальної практики - сімейний лікар",AF542*AG540,0))),0)</f>
        <v>0</v>
      </c>
      <c r="AG540" s="472"/>
      <c r="AH540" s="773"/>
      <c r="AI540" s="173"/>
      <c r="AJ540" s="764"/>
      <c r="AK540" s="767"/>
      <c r="AL540" s="767"/>
      <c r="AM540" s="754"/>
      <c r="AN540" s="793"/>
      <c r="AO540" s="793"/>
      <c r="AP540" s="793"/>
      <c r="AQ540" s="793"/>
      <c r="AR540" s="796"/>
    </row>
    <row r="541" spans="1:44" s="67" customFormat="1" ht="18" customHeight="1" x14ac:dyDescent="0.25">
      <c r="A541" s="205"/>
      <c r="B541" s="781"/>
      <c r="C541" s="784"/>
      <c r="D541" s="787"/>
      <c r="E541" s="790"/>
      <c r="F541" s="170" t="s">
        <v>433</v>
      </c>
      <c r="G541" s="174">
        <f>IF(B539="Лікар загальної практики - сімейний лікар"," ",IF(B539="Лікар-педіатр"," ",IF(B539="Лікар-терапевт","х",0)))</f>
        <v>0</v>
      </c>
      <c r="H541" s="174">
        <f>IF(B539="Лікар загальної практики - сімейний лікар"," ",IF(B539="Лікар-педіатр"," ",IF(B539="Лікар-терапевт","х",0)))</f>
        <v>0</v>
      </c>
      <c r="I541" s="174">
        <f>IF(B539="Лікар загальної практики - сімейний лікар"," ",IF(B539="Лікар-педіатр","х",IF(B539="Лікар-терапевт"," ",0)))</f>
        <v>0</v>
      </c>
      <c r="J541" s="174">
        <f>IF(B539="Лікар загальної практики - сімейний лікар"," ",IF(B539="Лікар-педіатр","х",IF(B539="Лікар-терапевт"," ",0)))</f>
        <v>0</v>
      </c>
      <c r="K541" s="174">
        <f>IF(B539="Лікар загальної практики - сімейний лікар"," ",IF(B539="Лікар-педіатр","х",IF(B539="Лікар-терапевт"," ",0)))</f>
        <v>0</v>
      </c>
      <c r="L541" s="175">
        <f>SUM(G541:K541)</f>
        <v>0</v>
      </c>
      <c r="M541" s="770"/>
      <c r="N541" s="174">
        <f>IF(B539="Лікар загальної практики - сімейний лікар"," ",IF(B539="Лікар-педіатр"," ",IF(B539="Лікар-терапевт","х",0)))</f>
        <v>0</v>
      </c>
      <c r="O541" s="174">
        <f>IF(B539="Лікар загальної практики - сімейний лікар"," ",IF(B539="Лікар-педіатр"," ",IF(B539="Лікар-терапевт","х",0)))</f>
        <v>0</v>
      </c>
      <c r="P541" s="174">
        <f>IF(B539="Лікар загальної практики - сімейний лікар"," ",IF(B539="Лікар-педіатр","х",IF(B539="Лікар-терапевт"," ",0)))</f>
        <v>0</v>
      </c>
      <c r="Q541" s="174">
        <f>IF(B539="Лікар загальної практики - сімейний лікар"," ",IF(B539="Лікар-педіатр","х",IF(B539="Лікар-терапевт"," ",0)))</f>
        <v>0</v>
      </c>
      <c r="R541" s="174">
        <f>IF(B539="Лікар загальної практики - сімейний лікар"," ",IF(B539="Лікар-педіатр","х",IF(B539="Лікар-терапевт"," ",0)))</f>
        <v>0</v>
      </c>
      <c r="S541" s="175">
        <f>SUM(N541:R541)</f>
        <v>0</v>
      </c>
      <c r="T541" s="770"/>
      <c r="U541" s="174">
        <f>IF(B539="Лікар загальної практики - сімейний лікар"," ",IF(B539="Лікар-педіатр"," ",IF(B539="Лікар-терапевт","х",0)))</f>
        <v>0</v>
      </c>
      <c r="V541" s="174">
        <f>IF(B539="Лікар загальної практики - сімейний лікар"," ",IF(B539="Лікар-педіатр"," ",IF(B539="Лікар-терапевт","х",0)))</f>
        <v>0</v>
      </c>
      <c r="W541" s="174">
        <f>IF(B539="Лікар загальної практики - сімейний лікар"," ",IF(B539="Лікар-педіатр","х",IF(B539="Лікар-терапевт"," ",0)))</f>
        <v>0</v>
      </c>
      <c r="X541" s="174">
        <f>IF(B539="Лікар загальної практики - сімейний лікар"," ",IF(B539="Лікар-педіатр","х",IF(B539="Лікар-терапевт"," ",0)))</f>
        <v>0</v>
      </c>
      <c r="Y541" s="174">
        <f>IF(B539="Лікар загальної практики - сімейний лікар"," ",IF(B539="Лікар-педіатр","х",IF(B539="Лікар-терапевт"," ",0)))</f>
        <v>0</v>
      </c>
      <c r="Z541" s="175">
        <f>SUM(U541:Y541)</f>
        <v>0</v>
      </c>
      <c r="AA541" s="770"/>
      <c r="AB541" s="174">
        <f>IF(B539="Лікар загальної практики - сімейний лікар"," ",IF(B539="Лікар-педіатр"," ",IF(B539="Лікар-терапевт","х",0)))</f>
        <v>0</v>
      </c>
      <c r="AC541" s="174">
        <f>IF(B539="Лікар загальної практики - сімейний лікар"," ",IF(B539="Лікар-педіатр"," ",IF(B539="Лікар-терапевт","х",0)))</f>
        <v>0</v>
      </c>
      <c r="AD541" s="174">
        <f>IF(B539="Лікар загальної практики - сімейний лікар"," ",IF(B539="Лікар-педіатр","х",IF(B539="Лікар-терапевт"," ",0)))</f>
        <v>0</v>
      </c>
      <c r="AE541" s="174">
        <f>IF(B539="Лікар загальної практики - сімейний лікар"," ",IF(B539="Лікар-педіатр","х",IF(B539="Лікар-терапевт"," ",0)))</f>
        <v>0</v>
      </c>
      <c r="AF541" s="174">
        <f>IF(B539="Лікар загальної практики - сімейний лікар"," ",IF(B539="Лікар-педіатр","х",IF(B539="Лікар-терапевт"," ",0)))</f>
        <v>0</v>
      </c>
      <c r="AG541" s="175">
        <f>SUM(AB541:AF541)</f>
        <v>0</v>
      </c>
      <c r="AH541" s="773"/>
      <c r="AI541" s="176"/>
      <c r="AJ541" s="764"/>
      <c r="AK541" s="767"/>
      <c r="AL541" s="767"/>
      <c r="AM541" s="754"/>
      <c r="AN541" s="793"/>
      <c r="AO541" s="793"/>
      <c r="AP541" s="793"/>
      <c r="AQ541" s="793"/>
      <c r="AR541" s="796"/>
    </row>
    <row r="542" spans="1:44" s="67" customFormat="1" ht="31.9" customHeight="1" thickBot="1" x14ac:dyDescent="0.3">
      <c r="A542" s="172"/>
      <c r="B542" s="781"/>
      <c r="C542" s="784"/>
      <c r="D542" s="787"/>
      <c r="E542" s="790"/>
      <c r="F542" s="177" t="s">
        <v>160</v>
      </c>
      <c r="G542" s="178">
        <f>IFERROR(IF(B539="Лікар-педіатр",G541/L541,IF(B539="Лікар-терапевт","х",IF(B539="Лікар загальної практики - сімейний лікар",G541/L541,0))),0)</f>
        <v>0</v>
      </c>
      <c r="H542" s="178">
        <f>IFERROR(IF(B539="Лікар-педіатр",H541/L541,IF(B539="Лікар-терапевт","х",IF(B539="Лікар загальної практики - сімейний лікар",H541/L541,0))),0)</f>
        <v>0</v>
      </c>
      <c r="I542" s="178">
        <f>IFERROR(IF(B539="Лікар-педіатр","x",IF(B539="Лікар-терапевт",I541/L541,IF(B539="Лікар загальної практики - сімейний лікар",I541/L541,0))),0)</f>
        <v>0</v>
      </c>
      <c r="J542" s="178">
        <f>IFERROR(IF(B539="Лікар-педіатр","x",IF(B539="Лікар-терапевт",J541/L541,IF(B539="Лікар загальної практики - сімейний лікар",J541/L541,0))),0)</f>
        <v>0</v>
      </c>
      <c r="K542" s="178">
        <f>IFERROR(IF(B539="Лікар-педіатр","x",IF(B539="Лікар-терапевт",K541/L541,IF(B539="Лікар загальної практики - сімейний лікар",K541/L541,0))),0)</f>
        <v>0</v>
      </c>
      <c r="L542" s="178">
        <f>SUM(G542:K542)</f>
        <v>0</v>
      </c>
      <c r="M542" s="770"/>
      <c r="N542" s="178">
        <f>IFERROR(IF(B539="Лікар-педіатр",N541/S541,IF(B539="Лікар-терапевт","х",IF(B539="Лікар загальної практики - сімейний лікар",N541/S541,0))),0)</f>
        <v>0</v>
      </c>
      <c r="O542" s="178">
        <f>IFERROR(IF(B539="Лікар-педіатр",O541/S541,IF(B539="Лікар-терапевт","х",IF(B539="Лікар загальної практики - сімейний лікар",O541/S541,0))),0)</f>
        <v>0</v>
      </c>
      <c r="P542" s="178">
        <f>IFERROR(IF(B539="Лікар-педіатр","x",IF(B539="Лікар-терапевт",P541/S541,IF(B539="Лікар загальної практики - сімейний лікар",P541/S541,0))),0)</f>
        <v>0</v>
      </c>
      <c r="Q542" s="178">
        <f>IFERROR(IF(B539="Лікар-педіатр","x",IF(B539="Лікар-терапевт",Q541/S541,IF(B539="Лікар загальної практики - сімейний лікар",Q541/S541,0))),0)</f>
        <v>0</v>
      </c>
      <c r="R542" s="178">
        <f>IFERROR(IF(B539="Лікар-педіатр","x",IF(B539="Лікар-терапевт",R541/S541,IF(B539="Лікар загальної практики - сімейний лікар",R541/S541,0))),0)</f>
        <v>0</v>
      </c>
      <c r="S542" s="178">
        <f>SUM(N542:R542)</f>
        <v>0</v>
      </c>
      <c r="T542" s="770"/>
      <c r="U542" s="178">
        <f>IFERROR(IF(B539="Лікар-педіатр",U541/Z541,IF(B539="Лікар-терапевт","х",IF(B539="Лікар загальної практики - сімейний лікар",U541/Z541,0))),0)</f>
        <v>0</v>
      </c>
      <c r="V542" s="178">
        <f>IFERROR(IF(B539="Лікар-педіатр",V541/Z541,IF(B539="Лікар-терапевт","х",IF(B539="Лікар загальної практики - сімейний лікар",V541/Z541,0))),0)</f>
        <v>0</v>
      </c>
      <c r="W542" s="178">
        <f>IFERROR(IF(B539="Лікар-педіатр","x",IF(B539="Лікар-терапевт",W541/Z541,IF(B539="Лікар загальної практики - сімейний лікар",W541/Z541,0))),0)</f>
        <v>0</v>
      </c>
      <c r="X542" s="178">
        <f>IFERROR(IF(B539="Лікар-педіатр","x",IF(B539="Лікар-терапевт",X541/Z541,IF(B539="Лікар загальної практики - сімейний лікар",X541/Z541,0))),0)</f>
        <v>0</v>
      </c>
      <c r="Y542" s="178">
        <f>IFERROR(IF(B539="Лікар-педіатр","x",IF(B539="Лікар-терапевт",Y541/Z541,IF(B539="Лікар загальної практики - сімейний лікар",Y541/Z541,0))),0)</f>
        <v>0</v>
      </c>
      <c r="Z542" s="178">
        <f>SUM(U542:Y542)</f>
        <v>0</v>
      </c>
      <c r="AA542" s="770"/>
      <c r="AB542" s="178">
        <f>IFERROR(IF(B539="Лікар-педіатр",AB541/AG541,IF(B539="Лікар-терапевт","х",IF(B539="Лікар загальної практики - сімейний лікар",AB541/AG541,0))),0)</f>
        <v>0</v>
      </c>
      <c r="AC542" s="178">
        <f>IFERROR(IF(B539="Лікар-педіатр",AC541/AG541,IF(B539="Лікар-терапевт","х",IF(B539="Лікар загальної практики - сімейний лікар",AC541/AG541,0))),0)</f>
        <v>0</v>
      </c>
      <c r="AD542" s="178">
        <f>IFERROR(IF(B539="Лікар-педіатр","x",IF(B539="Лікар-терапевт",AD541/AG541,IF(B539="Лікар загальної практики - сімейний лікар",AD541/AG541,0))),0)</f>
        <v>0</v>
      </c>
      <c r="AE542" s="178">
        <f>IFERROR(IF(B539="Лікар-педіатр","x",IF(B539="Лікар-терапевт",AE541/AG541,IF(B539="Лікар загальної практики - сімейний лікар",AE541/AG541,0))),0)</f>
        <v>0</v>
      </c>
      <c r="AF542" s="178">
        <f>IFERROR(IF(B539="Лікар-педіатр","x",IF(B539="Лікар-терапевт",AF541/AG541,IF(B539="Лікар загальної практики - сімейний лікар",AF541/AG541,0))),0)</f>
        <v>0</v>
      </c>
      <c r="AG542" s="178">
        <f>SUM(AB542:AF542)</f>
        <v>0</v>
      </c>
      <c r="AH542" s="773"/>
      <c r="AI542" s="176"/>
      <c r="AJ542" s="764"/>
      <c r="AK542" s="767"/>
      <c r="AL542" s="767"/>
      <c r="AM542" s="754"/>
      <c r="AN542" s="793"/>
      <c r="AO542" s="793"/>
      <c r="AP542" s="793"/>
      <c r="AQ542" s="793"/>
      <c r="AR542" s="796"/>
    </row>
    <row r="543" spans="1:44" s="67" customFormat="1" ht="31.9" customHeight="1" thickBot="1" x14ac:dyDescent="0.3">
      <c r="A543" s="172"/>
      <c r="B543" s="781"/>
      <c r="C543" s="784"/>
      <c r="D543" s="787"/>
      <c r="E543" s="790"/>
      <c r="F543" s="179" t="s">
        <v>434</v>
      </c>
      <c r="G543" s="180">
        <f>IF(B539="Лікар загальної практики - сімейний лікар",AVERAGE(G539:G541),IF(B539="Лікар-педіатр",AVERAGE(G539:G541),IF(B539="Лікар-терапевт","х",0)))</f>
        <v>0</v>
      </c>
      <c r="H543" s="180">
        <f>IF(B539="Лікар загальної практики - сімейний лікар",AVERAGE(H539:H541),IF(B539="Лікар-педіатр",AVERAGE(H539:H541),IF(B539="Лікар-терапевт","х",0)))</f>
        <v>0</v>
      </c>
      <c r="I543" s="180">
        <f>IF(B539="Лікар загальної практики - сімейний лікар",AVERAGE(I539:I541),IF(B539="Лікар-педіатр","x",IF(B539="Лікар-терапевт",AVERAGE(I539:I541),0)))</f>
        <v>0</v>
      </c>
      <c r="J543" s="180">
        <f>IF(B539="Лікар загальної практики - сімейний лікар",AVERAGE(J539:J541),IF(B539="Лікар-педіатр","x",IF(B539="Лікар-терапевт",AVERAGE(J539:J541),0)))</f>
        <v>0</v>
      </c>
      <c r="K543" s="180">
        <f>IF(B539="Лікар загальної практики - сімейний лікар",AVERAGE(K539:K541),IF(B539="Лікар-педіатр","x",IF(B539="Лікар-терапевт",AVERAGE(K539:K541),0)))</f>
        <v>0</v>
      </c>
      <c r="L543" s="181">
        <f>SUM(G543:K543)</f>
        <v>0</v>
      </c>
      <c r="M543" s="770"/>
      <c r="N543" s="543">
        <f>IF(B539="Лікар загальної практики - сімейний лікар",AVERAGE(N539:N541),IF(B539="Лікар-педіатр",AVERAGE(N539:N541),IF(B539="Лікар-терапевт","х",0)))</f>
        <v>0</v>
      </c>
      <c r="O543" s="180">
        <f>IF(B539="Лікар загальної практики - сімейний лікар",AVERAGE(O539:O541),IF(B539="Лікар-педіатр",AVERAGE(O539:O541),IF(B539="Лікар-терапевт","х",0)))</f>
        <v>0</v>
      </c>
      <c r="P543" s="180">
        <f>IF(B539="Лікар загальної практики - сімейний лікар",AVERAGE(P539:P541),IF(B539="Лікар-педіатр","x",IF(B539="Лікар-терапевт",AVERAGE(P539:P541),0)))</f>
        <v>0</v>
      </c>
      <c r="Q543" s="180">
        <f>IF(B539="Лікар загальної практики - сімейний лікар",AVERAGE(Q539:Q541),IF(B539="Лікар-педіатр","x",IF(B539="Лікар-терапевт",AVERAGE(Q539:Q541),0)))</f>
        <v>0</v>
      </c>
      <c r="R543" s="180">
        <f>IF(B539="Лікар загальної практики - сімейний лікар",AVERAGE(R539:R541),IF(B539="Лікар-педіатр","x",IF(B539="Лікар-терапевт",AVERAGE(R539:R541),0)))</f>
        <v>0</v>
      </c>
      <c r="S543" s="181">
        <f>SUM(N543:R543)</f>
        <v>0</v>
      </c>
      <c r="T543" s="770"/>
      <c r="U543" s="543">
        <f>IF(B539="Лікар загальної практики - сімейний лікар",AVERAGE(U539:U541),IF(B539="Лікар-педіатр",AVERAGE(U539:U541),IF(B539="Лікар-терапевт","х",0)))</f>
        <v>0</v>
      </c>
      <c r="V543" s="180">
        <f>IF(B539="Лікар загальної практики - сімейний лікар",AVERAGE(V539:V541),IF(B539="Лікар-педіатр",AVERAGE(V539:V541),IF(B539="Лікар-терапевт","х",0)))</f>
        <v>0</v>
      </c>
      <c r="W543" s="180">
        <f>IF(B539="Лікар загальної практики - сімейний лікар",AVERAGE(W539:W541),IF(B539="Лікар-педіатр","x",IF(B539="Лікар-терапевт",AVERAGE(W539:W541),0)))</f>
        <v>0</v>
      </c>
      <c r="X543" s="180">
        <f>IF(B539="Лікар загальної практики - сімейний лікар",AVERAGE(X539:X541),IF(B539="Лікар-педіатр","x",IF(B539="Лікар-терапевт",AVERAGE(X539:X541),0)))</f>
        <v>0</v>
      </c>
      <c r="Y543" s="180">
        <f>IF(B539="Лікар загальної практики - сімейний лікар",AVERAGE(Y539:Y541),IF(B539="Лікар-педіатр","x",IF(B539="Лікар-терапевт",AVERAGE(Y539:Y541),0)))</f>
        <v>0</v>
      </c>
      <c r="Z543" s="181">
        <f>SUM(U543:Y543)</f>
        <v>0</v>
      </c>
      <c r="AA543" s="770"/>
      <c r="AB543" s="543">
        <f>IF(B539="Лікар загальної практики - сімейний лікар",AVERAGE(AB539:AB541),IF(B539="Лікар-педіатр",AVERAGE(AB539:AB541),IF(B539="Лікар-терапевт","х",0)))</f>
        <v>0</v>
      </c>
      <c r="AC543" s="180">
        <f>IF(B539="Лікар загальної практики - сімейний лікар",AVERAGE(AC539:AC541),IF(B539="Лікар-педіатр",AVERAGE(AC539:AC541),IF(B539="Лікар-терапевт","х",0)))</f>
        <v>0</v>
      </c>
      <c r="AD543" s="180">
        <f>IF(B539="Лікар загальної практики - сімейний лікар",AVERAGE(AD539:AD541),IF(B539="Лікар-педіатр","x",IF(B539="Лікар-терапевт",AVERAGE(AD539:AD541),0)))</f>
        <v>0</v>
      </c>
      <c r="AE543" s="180">
        <f>IF(B539="Лікар загальної практики - сімейний лікар",AVERAGE(AE539:AE541),IF(B539="Лікар-педіатр","x",IF(B539="Лікар-терапевт",AVERAGE(AE539:AE541),0)))</f>
        <v>0</v>
      </c>
      <c r="AF543" s="180">
        <f>IF(B539="Лікар загальної практики - сімейний лікар",AVERAGE(AF539:AF541),IF(B539="Лікар-педіатр","x",IF(B539="Лікар-терапевт",AVERAGE(AF539:AF541),0)))</f>
        <v>0</v>
      </c>
      <c r="AG543" s="181">
        <f>SUM(AB543:AF543)</f>
        <v>0</v>
      </c>
      <c r="AH543" s="773"/>
      <c r="AI543" s="176"/>
      <c r="AJ543" s="764"/>
      <c r="AK543" s="767"/>
      <c r="AL543" s="767"/>
      <c r="AM543" s="755"/>
      <c r="AN543" s="794"/>
      <c r="AO543" s="794"/>
      <c r="AP543" s="794"/>
      <c r="AQ543" s="794"/>
      <c r="AR543" s="797"/>
    </row>
    <row r="544" spans="1:44" s="210" customFormat="1" ht="23.45" customHeight="1" x14ac:dyDescent="0.25">
      <c r="A544" s="172"/>
      <c r="B544" s="781"/>
      <c r="C544" s="784"/>
      <c r="D544" s="787"/>
      <c r="E544" s="790"/>
      <c r="F544" s="182" t="str">
        <f>IF(B539="Лікар-педіатр",Законод!$C$18,IF(B539="Лікар загальної практики - сімейний лікар",Законод!$C$22,IF(B539="Лікар-терапевт",Законод!$C$26,"х")))</f>
        <v>х</v>
      </c>
      <c r="G544" s="183">
        <f>IF(B539="Лікар загальної практики - сімейний лікар",IF(L543&lt;=Законод!$C$23,G543,Законод!$C$23*'01_Доходи'!G542),IF(B539="Лікар-педіатр",IF(L543&lt;=Законод!$C$19,G543,Законод!$C$19*'01_Доходи'!G542),IF(B539="Лікар-терапевт","x",0)))</f>
        <v>0</v>
      </c>
      <c r="H544" s="183">
        <f>IF(B539="Лікар загальної практики - сімейний лікар",IF(L543&lt;=Законод!$C$23,H543,Законод!$C$23*'01_Доходи'!H542),IF(B539="Лікар-педіатр",IF(L543&lt;=Законод!$C$19,H543,Законод!$C$19*'01_Доходи'!H542),IF(B539="Лікар-терапевт","x",0)))</f>
        <v>0</v>
      </c>
      <c r="I544" s="183">
        <f>IF(B539="Лікар загальної практики - сімейний лікар",IF(L543&lt;=Законод!$C$23,I543,Законод!$C$23*'01_Доходи'!I542),IF(B539="Лікар-педіатр",IF(L543&lt;=Законод!$C$27,I543,Законод!$C$27*'01_Доходи'!I542),IF(B539="Лікар-терапевт","x",0)))</f>
        <v>0</v>
      </c>
      <c r="J544" s="183">
        <f>IF(B539="Лікар загальної практики - сімейний лікар",IF(L543&lt;=Законод!$C$23,J543,Законод!$C$23*'01_Доходи'!J542),IF(B539="Лікар-педіатр",IF(L543&lt;=Законод!$C$27,J543,Законод!$C$27*'01_Доходи'!J542),IF(B539="Лікар-терапевт","x",0)))</f>
        <v>0</v>
      </c>
      <c r="K544" s="183">
        <f>IF(B539="Лікар загальної практики - сімейний лікар",IF(L543&lt;=Законод!$C$23,K543,Законод!$C$23*'01_Доходи'!K542),IF(B539="Лікар-педіатр",IF(L543&lt;=Законод!$C$27,K543,Законод!$C$27*'01_Доходи'!K542),IF(B539="Лікар-терапевт","x",0)))</f>
        <v>0</v>
      </c>
      <c r="L544" s="184">
        <f>SUM(G544:K544)</f>
        <v>0</v>
      </c>
      <c r="M544" s="770"/>
      <c r="N544" s="183">
        <f>IF(B539="Лікар загальної практики - сімейний лікар",IF(L543&lt;=Законод!$C$23,N543,Законод!$C$23*'01_Доходи'!N542),IF(B539="Лікар-педіатр",IF(L543&lt;=Законод!$C$19,N543,Законод!$C$19*'01_Доходи'!N542),IF(B539="Лікар-терапевт","x",0)))</f>
        <v>0</v>
      </c>
      <c r="O544" s="183">
        <f>IF(B539="Лікар загальної практики - сімейний лікар",IF(L543&lt;=Законод!$C$23,O543,Законод!$C$23*'01_Доходи'!O542),IF(B539="Лікар-педіатр",IF(L543&lt;=Законод!$C$19,O543,Законод!$C$19*'01_Доходи'!O542),IF(B539="Лікар-терапевт","x",0)))</f>
        <v>0</v>
      </c>
      <c r="P544" s="183">
        <f>IF(B539="Лікар загальної практики - сімейний лікар",IF(L543&lt;=Законод!$C$23,P543,Законод!$C$23*'01_Доходи'!P542),IF(B539="Лікар-педіатр",IF(L543&lt;=Законод!$C$27,P543,Законод!$C$27*'01_Доходи'!P542),IF(B539="Лікар-терапевт","x",0)))</f>
        <v>0</v>
      </c>
      <c r="Q544" s="183">
        <f>IF(B539="Лікар загальної практики - сімейний лікар",IF(L543&lt;=Законод!$C$23,Q543,Законод!$C$23*'01_Доходи'!Q542),IF(B539="Лікар-педіатр",IF(L543&lt;=Законод!$C$27,Q543,Законод!$C$27*'01_Доходи'!Q542),IF(B539="Лікар-терапевт","x",0)))</f>
        <v>0</v>
      </c>
      <c r="R544" s="183">
        <f>IF(B539="Лікар загальної практики - сімейний лікар",IF(L543&lt;=Законод!$C$23,R543,Законод!$C$23*'01_Доходи'!R542),IF(B539="Лікар-педіатр",IF(L543&lt;=Законод!$C$27,R543,Законод!$C$27*'01_Доходи'!R542),IF(B539="Лікар-терапевт","x",0)))</f>
        <v>0</v>
      </c>
      <c r="S544" s="184">
        <f>SUM(N544:R544)</f>
        <v>0</v>
      </c>
      <c r="T544" s="770"/>
      <c r="U544" s="183">
        <f>IF(B539="Лікар загальної практики - сімейний лікар",IF(L543&lt;=Законод!$C$23,U543,Законод!$C$23*'01_Доходи'!U542),IF(B539="Лікар-педіатр",IF(L543&lt;=Законод!$C$19,U543,Законод!$C$19*'01_Доходи'!U542),IF(B539="Лікар-терапевт","x",0)))</f>
        <v>0</v>
      </c>
      <c r="V544" s="183">
        <f>IF(B539="Лікар загальної практики - сімейний лікар",IF(L543&lt;=Законод!$C$23,V543,Законод!$C$23*'01_Доходи'!V542),IF(B539="Лікар-педіатр",IF(L543&lt;=Законод!$C$19,V543,Законод!$C$19*'01_Доходи'!V542),IF(B539="Лікар-терапевт","x",0)))</f>
        <v>0</v>
      </c>
      <c r="W544" s="183">
        <f>IF(B539="Лікар загальної практики - сімейний лікар",IF(L543&lt;=Законод!$C$23,W543,Законод!$C$23*'01_Доходи'!W542),IF(B539="Лікар-педіатр",IF(L543&lt;=Законод!$C$27,W543,Законод!$C$27*'01_Доходи'!W542),IF(B539="Лікар-терапевт","x",0)))</f>
        <v>0</v>
      </c>
      <c r="X544" s="183">
        <f>IF(B539="Лікар загальної практики - сімейний лікар",IF(L543&lt;=Законод!$C$23,X543,Законод!$C$23*'01_Доходи'!X542),IF(B539="Лікар-педіатр",IF(L543&lt;=Законод!$C$27,X543,Законод!$C$27*'01_Доходи'!X542),IF(B539="Лікар-терапевт","x",0)))</f>
        <v>0</v>
      </c>
      <c r="Y544" s="183">
        <f>IF(B539="Лікар загальної практики - сімейний лікар",IF(L543&lt;=Законод!$C$23,Y543,Законод!$C$23*'01_Доходи'!H542),IF(Y539="Лікар-педіатр",IF(L543&lt;=Законод!$C$27,Y543,Законод!$C$27*'01_Доходи'!Y542),IF(B539="Лікар-терапевт","x",0)))</f>
        <v>0</v>
      </c>
      <c r="Z544" s="184">
        <f>SUM(U544:Y544)</f>
        <v>0</v>
      </c>
      <c r="AA544" s="770"/>
      <c r="AB544" s="183">
        <f>IF(B539="Лікар загальної практики - сімейний лікар",IF(L543&lt;=Законод!$C$23,AB543,Законод!$C$23*'01_Доходи'!AB542),IF(B539="Лікар-педіатр",IF(L543&lt;=Законод!$C$19,AB543,Законод!$C$19*'01_Доходи'!AB542),IF(B539="Лікар-терапевт","x",0)))</f>
        <v>0</v>
      </c>
      <c r="AC544" s="183">
        <f>IF(B539="Лікар загальної практики - сімейний лікар",IF(L543&lt;=Законод!$C$23,AC543,Законод!$C$23*'01_Доходи'!AC542),IF(B539="Лікар-педіатр",IF(L543&lt;=Законод!$C$19,AC543,Законод!$C$19*'01_Доходи'!AC542),IF(B539="Лікар-терапевт","x",0)))</f>
        <v>0</v>
      </c>
      <c r="AD544" s="183">
        <f>IF(B539="Лікар загальної практики - сімейний лікар",IF(L543&lt;=Законод!$C$23,AD543,Законод!$C$23*'01_Доходи'!AD542),IF(B539="Лікар-педіатр",IF(L543&lt;=Законод!$C$27,AD543,Законод!$C$27*'01_Доходи'!AD542),IF(B539="Лікар-терапевт","x",0)))</f>
        <v>0</v>
      </c>
      <c r="AE544" s="183">
        <f>IF(B539="Лікар загальної практики - сімейний лікар",IF(L543&lt;=Законод!$C$23,AE543,Законод!$C$23*'01_Доходи'!AE542),IF(B539="Лікар-педіатр",IF(L543&lt;=Законод!$C$27,AE543,Законод!$C$27*'01_Доходи'!AE542),IF(B539="Лікар-терапевт","x",0)))</f>
        <v>0</v>
      </c>
      <c r="AF544" s="183">
        <f>IF(B539="Лікар загальної практики - сімейний лікар",IF(L543&lt;=Законод!$C$23,AF543,Законод!$C$23*'01_Доходи'!AF542),IF(B539="Лікар-педіатр",IF(L543&lt;=Законод!$C$27,AF543,Законод!$C$27*'01_Доходи'!AF542),IF(B539="Лікар-терапевт","x",0)))</f>
        <v>0</v>
      </c>
      <c r="AG544" s="184">
        <f>SUM(AB544:AF544)</f>
        <v>0</v>
      </c>
      <c r="AH544" s="773"/>
      <c r="AI544" s="176"/>
      <c r="AJ544" s="764"/>
      <c r="AK544" s="767"/>
      <c r="AL544" s="767"/>
      <c r="AM544" s="268" t="s">
        <v>175</v>
      </c>
      <c r="AN544" s="544">
        <f>IF(B539="Лікар загальної практики - сімейний лікар",G544*Законод!$J$10+'01_Доходи'!H544*Законод!$K$10+'01_Доходи'!I544*Законод!$L$10+'01_Доходи'!J544*Законод!$M$10+'01_Доходи'!K544*Законод!$N$10,IF(B539="Лікар-педіатр",G544*Законод!$J$10+'01_Доходи'!H544*Законод!$K$10,IF(B539="Лікар-терапевт",'01_Доходи'!I544*Законод!$L$10+'01_Доходи'!J544*Законод!$M$10+'01_Доходи'!K544*Законод!$N$10,0)))</f>
        <v>0</v>
      </c>
      <c r="AO544" s="544">
        <f>IF(B539="Лікар загальної практики - сімейний лікар",N544*Законод!$J$11+'01_Доходи'!O544*Законод!$K$11+'01_Доходи'!P544*Законод!$L$11+'01_Доходи'!Q544*Законод!$M$11+'01_Доходи'!R544*Законод!$N$11,IF(B539="Лікар-педіатр",N544*Законод!$J$11+'01_Доходи'!O544*Законод!$K$11,IF(B539="Лікар-терапевт",'01_Доходи'!P544*Законод!$L$11+'01_Доходи'!Q544*Законод!$M$11+'01_Доходи'!R544*Законод!$N$11,0)))</f>
        <v>0</v>
      </c>
      <c r="AP544" s="544">
        <f>IF(B539="Лікар загальної практики - сімейний лікар",U544*Законод!$J$12+'01_Доходи'!V544*Законод!$K$12+'01_Доходи'!W544*Законод!$L$12+'01_Доходи'!X544*Законод!$M$12+'01_Доходи'!Y544*Законод!$N$12,IF(B539="Лікар-педіатр",U544*Законод!$J$12+'01_Доходи'!V544*Законод!$K$12,IF(B539="Лікар-терапевт",'01_Доходи'!W544*Законод!$L$12+'01_Доходи'!X544*Законод!$M$12+'01_Доходи'!Y544*Законод!$N$12,0)))</f>
        <v>0</v>
      </c>
      <c r="AQ544" s="544">
        <f>IF(B539="Лікар загальної практики - сімейний лікар",AB544*Законод!$J$13+'01_Доходи'!AC544*Законод!$K$13+'01_Доходи'!AD544*Законод!$L$13+'01_Доходи'!AE544*Законод!$M$13+'01_Доходи'!AF544*Законод!$N$13,IF(B539="Лікар-педіатр",AB544*Законод!$J$13+'01_Доходи'!AC544*Законод!$K$13,IF(B539="Лікар-терапевт",'01_Доходи'!AD544*Законод!$L$13+'01_Доходи'!AE544*Законод!$M$13+'01_Доходи'!AF544*Законод!$N$13,0)))</f>
        <v>0</v>
      </c>
      <c r="AR544" s="185">
        <f>SUM(AN544:AQ544)</f>
        <v>0</v>
      </c>
    </row>
    <row r="545" spans="1:44" s="166" customFormat="1" ht="24.6" customHeight="1" x14ac:dyDescent="0.3">
      <c r="A545" s="172"/>
      <c r="B545" s="781"/>
      <c r="C545" s="784"/>
      <c r="D545" s="787"/>
      <c r="E545" s="790"/>
      <c r="F545" s="186" t="str">
        <f>IF(B539="Лікар-педіатр",Законод!$E$18,IF(B539="Лікар загальної практики - сімейний лікар",Законод!$E$22,IF(B539="Лікар-терапевт",Законод!$E$26,"х")))</f>
        <v>х</v>
      </c>
      <c r="G545" s="750" t="s">
        <v>157</v>
      </c>
      <c r="H545" s="751"/>
      <c r="I545" s="751"/>
      <c r="J545" s="751"/>
      <c r="K545" s="752"/>
      <c r="L545" s="171">
        <f>IF(B539="Лікар загальної практики - сімейний лікар",IF(L543&lt;Законод!$C$23,0,(IF(AND(L543&gt;=Законод!$E$23,L543&lt;=Законод!$E$24),L543-Законод!$C$23,IF('01_Доходи'!L543&gt;=Законод!$F$23,Законод!$E$25,0)))),IF(B539="Лікар-педіатр",IF(L543&lt;Законод!$C$19,0,(IF(AND(L543&gt;=Законод!$E$19,L543&lt;=Законод!$E$20),L543-Законод!$C$19,IF('01_Доходи'!L543&gt;=Законод!$F$19,Законод!$E$21,0)))),IF(B539="Лікар-терапевт",IF(L543&lt;Законод!$C$27,0,(IF(AND(L543&gt;=Законод!$E$27,L543&lt;=Законод!$E$28),L543-Законод!$C$27,IF('01_Доходи'!L543&gt;=Законод!$F$27,Законод!$E$29,0)))),0)))</f>
        <v>0</v>
      </c>
      <c r="M545" s="770"/>
      <c r="N545" s="750" t="s">
        <v>157</v>
      </c>
      <c r="O545" s="751"/>
      <c r="P545" s="751"/>
      <c r="Q545" s="751"/>
      <c r="R545" s="752"/>
      <c r="S545" s="171">
        <f>IF(B539="Лікар загальної практики - сімейний лікар",IF(S543&lt;Законод!$C$23,0,(IF(AND(S543&gt;=Законод!$E$23,S543&lt;=Законод!$E$24),S543-Законод!$C$23,IF('01_Доходи'!S543&gt;=Законод!$F$23,Законод!$E$25,0)))),IF(B539="Лікар-педіатр",IF(S543&lt;Законод!$C$19,0,(IF(AND(S543&gt;=Законод!$E$19,S543&lt;=Законод!$E$20),S543-Законод!$C$19,IF('01_Доходи'!S543&gt;=Законод!$F$19,Законод!$E$21,0)))),IF(B539="Лікар-терапевт",IF(S543&lt;Законод!$C$27,0,(IF(AND(S543&gt;=Законод!$E$27,S543&lt;=Законод!$E$28),S543-Законод!$C$27,IF('01_Доходи'!S543&gt;=Законод!$F$27,Законод!$E$29,0)))),0)))</f>
        <v>0</v>
      </c>
      <c r="T545" s="770"/>
      <c r="U545" s="750" t="s">
        <v>157</v>
      </c>
      <c r="V545" s="751"/>
      <c r="W545" s="751"/>
      <c r="X545" s="751"/>
      <c r="Y545" s="752"/>
      <c r="Z545" s="171">
        <f>IF(B539="Лікар загальної практики - сімейний лікар",IF(Z543&lt;Законод!$C$23,0,(IF(AND(Z543&gt;=Законод!$E$23,Z543&lt;=Законод!$E$24),Z543-Законод!$C$23,IF('01_Доходи'!Z543&gt;=Законод!$F$23,Законод!$E$25,0)))),IF(B539="Лікар-педіатр",IF(Z543&lt;Законод!$C$19,0,(IF(AND(Z543&gt;=Законод!$E$19,Z543&lt;=Законод!$E$20),Z543-Законод!$C$19,IF('01_Доходи'!Z543&gt;=Законод!$F$19,Законод!$E$21,0)))),IF(B539="Лікар-терапевт",IF(Z543&lt;Законод!$C$27,0,(IF(AND(Z543&gt;=Законод!$E$27,Z543&lt;=Законод!$E$28),Z543-Законод!$C$27,IF('01_Доходи'!Z543&gt;=Законод!$F$27,Законод!$E$29,0)))),0)))</f>
        <v>0</v>
      </c>
      <c r="AA545" s="770"/>
      <c r="AB545" s="750" t="s">
        <v>157</v>
      </c>
      <c r="AC545" s="751"/>
      <c r="AD545" s="751"/>
      <c r="AE545" s="751"/>
      <c r="AF545" s="752"/>
      <c r="AG545" s="171">
        <f>IF(B539="Лікар загальної практики - сімейний лікар",IF(S543&lt;Законод!$C$23,0,(IF(AND(AG543&gt;=Законод!$E$23,AG543&lt;=Законод!$E$24),AG543-Законод!$C$23,IF('01_Доходи'!AG543&gt;=Законод!$F$23,Законод!$E$25,0)))),IF(B539="Лікар-педіатр",IF(AG543&lt;Законод!$C$19,0,(IF(AND(AG543&gt;=Законод!$E$19,AG543&lt;=Законод!$E$20),AG543-Законод!$C$19,IF('01_Доходи'!AG543&gt;=Законод!$F$19,Законод!$E$21,0)))),IF(B539="Лікар-терапевт",IF(AG543&lt;Законод!$C$27,0,(IF(AND(AG543&gt;=Законод!$E$27,AG543&lt;=Законод!$E$28),AG543-Законод!$C$27,IF('01_Доходи'!AG543&gt;=Законод!$F$27,Законод!$E$29,0)))),0)))</f>
        <v>0</v>
      </c>
      <c r="AH545" s="773"/>
      <c r="AI545" s="176"/>
      <c r="AJ545" s="764"/>
      <c r="AK545" s="767"/>
      <c r="AL545" s="767"/>
      <c r="AM545" s="798" t="s">
        <v>176</v>
      </c>
      <c r="AN545" s="544">
        <f>IF(B539="Лікар загальної практики - сімейний лікар",L545*Законод!$E$30,IF(B539="Лікар-педіатр",L545*Законод!$E$30,IF(B539="Лікар-терапевт",L545*Законод!$E$30,0)))</f>
        <v>0</v>
      </c>
      <c r="AO545" s="544">
        <f>IF(B539="Лікар загальної практики - сімейний лікар",S545*Законод!$E$47,IF(B539="Лікар-педіатр",S545*Законод!$E$47,IF(B539="Лікар-терапевт",S545*Законод!$E$47,0)))</f>
        <v>0</v>
      </c>
      <c r="AP545" s="544">
        <f>IF(B539="Лікар загальної практики - сімейний лікар",Z545*Законод!$E$64,IF(B539="Лікар-педіатр",Z545*Законод!$E$64,IF(B539="Лікар-терапевт",Z545*Законод!$E$64,0)))</f>
        <v>0</v>
      </c>
      <c r="AQ545" s="544">
        <f>IF(B539="Лікар загальної практики - сімейний лікар",AG545*Законод!$E$81,IF(B539="Лікар-педіатр",AG545*Законод!$E$81,IF(B539="Лікар-терапевт",AG545*Законод!$E$81,0)))</f>
        <v>0</v>
      </c>
      <c r="AR545" s="185">
        <f>SUM(AN545:AQ545)</f>
        <v>0</v>
      </c>
    </row>
    <row r="546" spans="1:44" s="67" customFormat="1" ht="28.15" customHeight="1" x14ac:dyDescent="0.25">
      <c r="A546" s="172"/>
      <c r="B546" s="781"/>
      <c r="C546" s="784"/>
      <c r="D546" s="787"/>
      <c r="E546" s="790"/>
      <c r="F546" s="186" t="str">
        <f>IF(B539="Лікар-педіатр",Законод!$F$18,IF(B539="Лікар загальної практики - сімейний лікар",Законод!$F$22,IF(B539="Лікар-терапевт",Законод!$F$26,"х")))</f>
        <v>х</v>
      </c>
      <c r="G546" s="750" t="s">
        <v>157</v>
      </c>
      <c r="H546" s="751"/>
      <c r="I546" s="751"/>
      <c r="J546" s="751"/>
      <c r="K546" s="752"/>
      <c r="L546" s="171">
        <f>IF(B539="Лікар загальної практики - сімейний лікар",IF(L543&lt;Законод!$C$23,0,(IF(AND(L543&gt;=Законод!$F$23,L543&lt;=Законод!$F$24),L543-Законод!$E$24,IF('01_Доходи'!L543&gt;=Законод!$G$23,Законод!$F$25,0)))),IF(B539="Лікар-педіатр",IF(L543&lt;Законод!$C$19,0,(IF(AND(L543&gt;=Законод!$F$19,L543&lt;=Законод!$F$20),L543-Законод!$E$20,IF('01_Доходи'!L543&gt;=Законод!$G$19,Законод!$F$21,0)))),IF(B539="Лікар-терапевт",IF(L543&lt;Законод!$C$27,0,(IF(AND(L543&gt;=Законод!$F$27,L543&lt;=Законод!$F$28),L543-Законод!$E$28,IF('01_Доходи'!L543&gt;=Законод!$G$27,Законод!$F$29,0)))),0)))</f>
        <v>0</v>
      </c>
      <c r="M546" s="770"/>
      <c r="N546" s="750" t="s">
        <v>157</v>
      </c>
      <c r="O546" s="751"/>
      <c r="P546" s="751"/>
      <c r="Q546" s="751"/>
      <c r="R546" s="752"/>
      <c r="S546" s="171">
        <f>IF(B539="Лікар загальної практики - сімейний лікар",IF(S543&lt;Законод!$C$23,0,(IF(AND(S543&gt;=Законод!$F$23,S543&lt;=Законод!$F$24),S543-Законод!$E$24,IF('01_Доходи'!S543&gt;=Законод!$G$23,Законод!$F$25,0)))),IF(B539="Лікар-педіатр",IF(S543&lt;Законод!$C$19,0,(IF(AND(S543&gt;=Законод!$F$19,S543&lt;=Законод!$F$20),S543-Законод!$E$20,IF('01_Доходи'!S543&gt;=Законод!$G$19,Законод!$F$21,0)))),IF(B539="Лікар-терапевт",IF(S543&lt;Законод!$C$27,0,(IF(AND(S543&gt;=Законод!$F$27,S543&lt;=Законод!$F$28),S543-Законод!$E$28,IF('01_Доходи'!S543&gt;=Законод!$G$27,Законод!$F$29,0)))),0)))</f>
        <v>0</v>
      </c>
      <c r="T546" s="770"/>
      <c r="U546" s="750" t="s">
        <v>157</v>
      </c>
      <c r="V546" s="751"/>
      <c r="W546" s="751"/>
      <c r="X546" s="751"/>
      <c r="Y546" s="752"/>
      <c r="Z546" s="171">
        <f>IF(B539="Лікар загальної практики - сімейний лікар",IF(Z543&lt;Законод!$C$23,0,(IF(AND(Z543&gt;=Законод!$F$23,Z543&lt;=Законод!$F$24),Z543-Законод!$E$24,IF('01_Доходи'!Z543&gt;=Законод!$G$23,Законод!$F$25,0)))),IF(B539="Лікар-педіатр",IF(Z543&lt;Законод!$C$19,0,(IF(AND(Z543&gt;=Законод!$F$19,Z543&lt;=Законод!$F$20),Z543-Законод!$E$20,IF('01_Доходи'!Z543&gt;=Законод!$G$19,Законод!$F$21,0)))),IF(B539="Лікар-терапевт",IF(Z543&lt;Законод!$C$27,0,(IF(AND(Z543&gt;=Законод!$F$27,Z543&lt;=Законод!$F$28),Z543-Законод!$E$28,IF('01_Доходи'!Z543&gt;=Законод!$G$27,Законод!$F$29,0)))),0)))</f>
        <v>0</v>
      </c>
      <c r="AA546" s="770"/>
      <c r="AB546" s="750" t="s">
        <v>157</v>
      </c>
      <c r="AC546" s="751"/>
      <c r="AD546" s="751"/>
      <c r="AE546" s="751"/>
      <c r="AF546" s="752"/>
      <c r="AG546" s="171">
        <f>IF(B539="Лікар загальної практики - сімейний лікар",IF(AG543&lt;Законод!$C$23,0,(IF(AND(AG543&gt;=Законод!$F$23,AG543&lt;=Законод!$F$24),AG543-Законод!$E$24,IF('01_Доходи'!AG543&gt;=Законод!$G$23,Законод!$F$25,0)))),IF(B539="Лікар-педіатр",IF(AG543&lt;Законод!$C$19,0,(IF(AND(AG543&gt;=Законод!$F$19,AG543&lt;=Законод!$F$20),AG543-Законод!$E$20,IF('01_Доходи'!AG543&gt;=Законод!$G$19,Законод!$F$21,0)))),IF(B539="Лікар-терапевт",IF(AG543&lt;Законод!$C$27,0,(IF(AND(AG543&gt;=Законод!$F$27,AG543&lt;=Законод!$F$28),AG543-Законод!$E$28,IF('01_Доходи'!AG543&gt;=Законод!$G$27,Законод!$F$29,0)))),0)))</f>
        <v>0</v>
      </c>
      <c r="AH546" s="773"/>
      <c r="AI546" s="176"/>
      <c r="AJ546" s="764"/>
      <c r="AK546" s="767"/>
      <c r="AL546" s="767"/>
      <c r="AM546" s="799"/>
      <c r="AN546" s="544">
        <f>IF(B539="Лікар загальної практики - сімейний лікар",L546*Законод!$F$30,IF(B539="Лікар-педіатр",L546*Законод!$F$30,IF(B539="Лікар-терапевт",L546*Законод!$F$30,0)))</f>
        <v>0</v>
      </c>
      <c r="AO546" s="544">
        <f>IF(B539="Лікар загальної практики - сімейний лікар",S546*Законод!$F$47,IF(B539="Лікар-педіатр",S546*Законод!$F$47,IF(B539="Лікар-терапевт",S546*Законод!$F$47,0)))</f>
        <v>0</v>
      </c>
      <c r="AP546" s="544">
        <f>IF(B539="Лікар загальної практики - сімейний лікар",Z546*Законод!$F$64,IF(B539="Лікар-педіатр",Z546*Законод!$F$64,IF(B539="Лікар-терапевт",Z546*Законод!$F$64,0)))</f>
        <v>0</v>
      </c>
      <c r="AQ546" s="544">
        <f>IF(B539="Лікар загальної практики - сімейний лікар",AG546*Законод!$F$81,IF(B539="Лікар-педіатр",AG546*Законод!$F$81,IF(B539="Лікар-терапевт",AG546*Законод!$F$81,0)))</f>
        <v>0</v>
      </c>
      <c r="AR546" s="185">
        <f>SUM(AN546:AQ546)</f>
        <v>0</v>
      </c>
    </row>
    <row r="547" spans="1:44" s="103" customFormat="1" ht="31.15" customHeight="1" x14ac:dyDescent="0.25">
      <c r="A547" s="172"/>
      <c r="B547" s="781"/>
      <c r="C547" s="784"/>
      <c r="D547" s="787"/>
      <c r="E547" s="790"/>
      <c r="F547" s="186" t="str">
        <f>IF(B539="Лікар-педіатр",Законод!$G$18,IF(B539="Лікар загальної практики - сімейний лікар",Законод!$G$22,IF(B539="Лікар-терапевт",Законод!$G$26,"х")))</f>
        <v>х</v>
      </c>
      <c r="G547" s="750" t="s">
        <v>157</v>
      </c>
      <c r="H547" s="751"/>
      <c r="I547" s="751"/>
      <c r="J547" s="751"/>
      <c r="K547" s="752"/>
      <c r="L547" s="171">
        <f>IF(B539="Лікар загальної практики - сімейний лікар",IF(L543&lt;Законод!$C$23,0,(IF(AND(L543&gt;=Законод!$G$23,L543&lt;=Законод!$G$24),L543-Законод!$F$24,IF('01_Доходи'!L543&gt;=Законод!$H$23,Законод!$G$25,0)))),IF(B539="Лікар-педіатр",IF(L543&lt;Законод!$C$19,0,(IF(AND(L543&gt;=Законод!$G$19,L543&lt;=Законод!$G$20),L543-Законод!$F$20,IF('01_Доходи'!L543&gt;=Законод!$H$19,Законод!$G$21,0)))),IF(B539="Лікар-терапевт",IF(L543&lt;Законод!$C$27,0,(IF(AND(L543&gt;=Законод!$G$27,L543&lt;=Законод!$G$28),L543-Законод!$F$28,IF('01_Доходи'!L543&gt;=Законод!$H$27,Законод!$G$29,0)))),0)))</f>
        <v>0</v>
      </c>
      <c r="M547" s="770"/>
      <c r="N547" s="750" t="s">
        <v>157</v>
      </c>
      <c r="O547" s="751"/>
      <c r="P547" s="751"/>
      <c r="Q547" s="751"/>
      <c r="R547" s="752"/>
      <c r="S547" s="171">
        <f>IF(B539="Лікар загальної практики - сімейний лікар",IF(S543&lt;Законод!$C$23,0,(IF(AND(S543&gt;=Законод!$G$23,S543&lt;=Законод!$G$24),S543-Законод!$F$24,IF('01_Доходи'!S543&gt;=Законод!$H$23,Законод!$G$25,0)))),IF(B539="Лікар-педіатр",IF(S543&lt;Законод!$C$19,0,(IF(AND(S543&gt;=Законод!$G$19,S543&lt;=Законод!$G$20),S543-Законод!$F$20,IF('01_Доходи'!S543&gt;=Законод!$H$19,Законод!$G$21,0)))),IF(B539="Лікар-терапевт",IF(S543&lt;Законод!$C$27,0,(IF(AND(S543&gt;=Законод!$G$27,S543&lt;=Законод!$G$28),S543-Законод!$F$28,IF('01_Доходи'!S543&gt;=Законод!$H$27,Законод!$G$29,0)))),0)))</f>
        <v>0</v>
      </c>
      <c r="T547" s="770"/>
      <c r="U547" s="750" t="s">
        <v>157</v>
      </c>
      <c r="V547" s="751"/>
      <c r="W547" s="751"/>
      <c r="X547" s="751"/>
      <c r="Y547" s="752"/>
      <c r="Z547" s="171">
        <f>IF(B539="Лікар загальної практики - сімейний лікар",IF(Z543&lt;Законод!$C$23,0,(IF(AND(Z543&gt;=Законод!$G$23,Z543&lt;=Законод!$G$24),Z543-Законод!$F$24,IF('01_Доходи'!Z543&gt;=Законод!$H$23,Законод!$G$25,0)))),IF(B539="Лікар-педіатр",IF(Z543&lt;Законод!$C$19,0,(IF(AND(Z543&gt;=Законод!$G$19,Z543&lt;=Законод!$G$20),Z543-Законод!$F$20,IF('01_Доходи'!Z543&gt;=Законод!$H$19,Законод!$G$21,0)))),IF(B539="Лікар-терапевт",IF(Z543&lt;Законод!$C$27,0,(IF(AND(Z543&gt;=Законод!$G$27,Z543&lt;=Законод!$G$28),Z543-Законод!$F$28,IF('01_Доходи'!Z543&gt;=Законод!$H$27,Законод!$G$29,0)))),0)))</f>
        <v>0</v>
      </c>
      <c r="AA547" s="770"/>
      <c r="AB547" s="750" t="s">
        <v>157</v>
      </c>
      <c r="AC547" s="751"/>
      <c r="AD547" s="751"/>
      <c r="AE547" s="751"/>
      <c r="AF547" s="752"/>
      <c r="AG547" s="171">
        <f>IF(B539="Лікар загальної практики - сімейний лікар",IF(AG543&lt;Законод!$C$23,0,(IF(AND(AG543&gt;=Законод!$G$23,AG543&lt;=Законод!$G$24),AG543-Законод!$F$24,IF('01_Доходи'!AG543&gt;=Законод!$H$23,Законод!$G$25,0)))),IF(B539="Лікар-педіатр",IF(AG543&lt;Законод!$C$19,0,(IF(AND(AG543&gt;=Законод!$G$19,AG543&lt;=Законод!$G$20),AG543-Законод!$F$20,IF('01_Доходи'!AG543&gt;=Законод!$H$19,Законод!$G$21,0)))),IF(B539="Лікар-терапевт",IF(AG543&lt;Законод!$C$27,0,(IF(AND(AG543&gt;=Законод!$G$27,AG543&lt;=Законод!$G$28),AG543-Законод!$F$28,IF('01_Доходи'!AG543&gt;=Законод!$H$27,Законод!$G$29,0)))),0)))</f>
        <v>0</v>
      </c>
      <c r="AH547" s="773"/>
      <c r="AI547" s="176"/>
      <c r="AJ547" s="764"/>
      <c r="AK547" s="767"/>
      <c r="AL547" s="767"/>
      <c r="AM547" s="799"/>
      <c r="AN547" s="544">
        <f>IF(B539="Лікар загальної практики - сімейний лікар",L547*Законод!$G$39,IF(B539="Лікар-педіатр",L547*Законод!$G$30,IF(B539="Лікар-терапевт",L547*Законод!$G$30,0)))</f>
        <v>0</v>
      </c>
      <c r="AO547" s="544">
        <f>IF(B539="Лікар загальної практики - сімейний лікар",S547*Законод!$G$47,IF(B539="Лікар-педіатр",S547*Законод!$G$47,IF(B539="Лікар-терапевт",S547*Законод!$G$47,0)))</f>
        <v>0</v>
      </c>
      <c r="AP547" s="544">
        <f>IF(B539="Лікар загальної практики - сімейний лікар",Z547*Законод!$G$64,IF(B539="Лікар-педіатр",Z547*Законод!$G$64,IF(B539="Лікар-терапевт",Z547*Законод!$G$64,0)))</f>
        <v>0</v>
      </c>
      <c r="AQ547" s="544">
        <f>IF(B539="Лікар загальної практики - сімейний лікар",AG547*Законод!$G$81,IF(B539="Лікар-педіатр",AG547*Законод!$G$81,IF(B539="Лікар-терапевт",AG547*Законод!$G$81,0)))</f>
        <v>0</v>
      </c>
      <c r="AR547" s="185">
        <f t="shared" ref="AR547" si="78">SUM(AN547:AQ547)</f>
        <v>0</v>
      </c>
    </row>
    <row r="548" spans="1:44" s="67" customFormat="1" ht="31.9" customHeight="1" x14ac:dyDescent="0.25">
      <c r="A548" s="172"/>
      <c r="B548" s="781"/>
      <c r="C548" s="784"/>
      <c r="D548" s="787"/>
      <c r="E548" s="790"/>
      <c r="F548" s="186" t="str">
        <f>IF(B539="Лікар-педіатр",Законод!$H$18,IF(B539="Лікар загальної практики - сімейний лікар",Законод!$H$22,IF(B539="Лікар-терапевт",Законод!$H$26,"х")))</f>
        <v>х</v>
      </c>
      <c r="G548" s="750" t="s">
        <v>157</v>
      </c>
      <c r="H548" s="751"/>
      <c r="I548" s="751"/>
      <c r="J548" s="751"/>
      <c r="K548" s="752"/>
      <c r="L548" s="171">
        <f>IF(B539="Лікар загальної практики - сімейний лікар",IF(L543&lt;Законод!$C$23,0,(IF(AND(L543&gt;=Законод!$H$23,L543&lt;=Законод!$H$24),L543-Законод!$G$24,IF('01_Доходи'!L543&gt;=Законод!$I$23,Законод!$H$25,0)))),IF(B539="Лікар-педіатр",IF(L543&lt;Законод!$C$19,0,(IF(AND(L543&gt;=Законод!$H$19,L543&lt;=Законод!$H$20),L543-Законод!$G$20,IF('01_Доходи'!L543&gt;=Законод!$I$19,Законод!$H$21,0)))),IF(B539="Лікар-терапевт",IF(L543&lt;Законод!$C$27,0,(IF(AND(L543&gt;=Законод!$H$27,L543&lt;=Законод!$H$28),L543-Законод!$G$28,IF(L543&gt;=Законод!$I$27,Законод!$H$29,0)))),0)))</f>
        <v>0</v>
      </c>
      <c r="M548" s="770"/>
      <c r="N548" s="750" t="s">
        <v>157</v>
      </c>
      <c r="O548" s="751"/>
      <c r="P548" s="751"/>
      <c r="Q548" s="751"/>
      <c r="R548" s="752"/>
      <c r="S548" s="171">
        <f>IF(B539="Лікар загальної практики - сімейний лікар",IF(S543&lt;Законод!$C$23,0,(IF(AND(S543&gt;=Законод!$H$23,S543&lt;=Законод!$H$24),S543-Законод!$G$24,IF('01_Доходи'!S543&gt;=Законод!$I$23,Законод!$H$25,0)))),IF(B539="Лікар-педіатр",IF(S543&lt;Законод!$C$19,0,(IF(AND(S543&gt;=Законод!$H$19,S543&lt;=Законод!$H$20),S543-Законод!$G$20,IF('01_Доходи'!S543&gt;=Законод!$I$19,Законод!$H$21,0)))),IF(B539="Лікар-терапевт",IF(S543&lt;Законод!$C$27,0,(IF(AND(S543&gt;=Законод!$H$27,S543&lt;=Законод!$H$28),S543-Законод!$G$28,IF(S543&gt;=Законод!$I$27,Законод!$H$29,0)))),0)))</f>
        <v>0</v>
      </c>
      <c r="T548" s="770"/>
      <c r="U548" s="750" t="s">
        <v>157</v>
      </c>
      <c r="V548" s="751"/>
      <c r="W548" s="751"/>
      <c r="X548" s="751"/>
      <c r="Y548" s="752"/>
      <c r="Z548" s="171">
        <f>IF(B539="Лікар загальної практики - сімейний лікар",IF(Z543&lt;Законод!$C$23,0,(IF(AND(Z543&gt;=Законод!$H$23,Z543&lt;=Законод!$H$24),Z543-Законод!$G$24,IF('01_Доходи'!Z543&gt;=Законод!$I$23,Законод!$H$25,0)))),IF(B539="Лікар-педіатр",IF(Z543&lt;Законод!$C$19,0,(IF(AND(Z543&gt;=Законод!$H$19,Z543&lt;=Законод!$H$20),Z543-Законод!$G$20,IF('01_Доходи'!Z543&gt;=Законод!$I$19,Законод!$H$21,0)))),IF(B539="Лікар-терапевт",IF(Z543&lt;Законод!$C$27,0,(IF(AND(Z543&gt;=Законод!$H$27,Z543&lt;=Законод!$H$28),Z543-Законод!$G$28,IF(Z543&gt;=Законод!$I$27,Законод!$H$29,0)))),0)))</f>
        <v>0</v>
      </c>
      <c r="AA548" s="770"/>
      <c r="AB548" s="750" t="s">
        <v>157</v>
      </c>
      <c r="AC548" s="751"/>
      <c r="AD548" s="751"/>
      <c r="AE548" s="751"/>
      <c r="AF548" s="752"/>
      <c r="AG548" s="171">
        <f>IF(B539="Лікар загальної практики - сімейний лікар",IF(AG543&lt;Законод!$C$23,0,(IF(AND(AG543&gt;=Законод!$H$23,AG543&lt;=Законод!$H$24),AG543-Законод!$G$24,IF('01_Доходи'!AG543&gt;=Законод!$I$23,Законод!$H$25,0)))),IF(B539="Лікар-педіатр",IF(AG543&lt;Законод!$C$19,0,(IF(AND(AG543&gt;=Законод!$H$19,AG543&lt;=Законод!$H$20),AG543-Законод!$G$20,IF('01_Доходи'!AG543&gt;=Законод!$I$19,Законод!$H$21,0)))),IF(B539="Лікар-терапевт",IF(AG543&lt;Законод!$C$27,0,(IF(AND(AG543&gt;=Законод!$H$27,AG543&lt;=Законод!$H$28),AG543-Законод!$G$28,IF(AG543&gt;=Законод!$I$27,Законод!$H$29,0)))),0)))</f>
        <v>0</v>
      </c>
      <c r="AH548" s="773"/>
      <c r="AI548" s="176"/>
      <c r="AJ548" s="764"/>
      <c r="AK548" s="767"/>
      <c r="AL548" s="767"/>
      <c r="AM548" s="799"/>
      <c r="AN548" s="544">
        <f>IF(B539="Лікар загальної практики - сімейний лікар",L548*Законод!$H$30,IF(B539="Лікар-педіатр",L548*Законод!$H$30,IF(B539="Лікар-терапевт",L548*Законод!$H$30,0)))</f>
        <v>0</v>
      </c>
      <c r="AO548" s="544">
        <f>IF(B539="Лікар загальної практики - сімейний лікар",S548*Законод!$H$47,IF(B539="Лікар-педіатр",S548*Законод!$H$47,IF(B539="Лікар-терапевт",S548*Законод!$H$47,0)))</f>
        <v>0</v>
      </c>
      <c r="AP548" s="544">
        <f>IF(B539="Лікар загальної практики - сімейний лікар",Z548*Законод!$H$64,IF(B539="Лікар-педіатр",Z548*Законод!$H$64,IF(B539="Лікар-терапевт",Z548*Законод!$H$64,0)))</f>
        <v>0</v>
      </c>
      <c r="AQ548" s="544">
        <f>IF(B539="Лікар загальної практики - сімейний лікар",AG548*Законод!$H$81,IF(B539="Лікар-педіатр",AG548*Законод!$H$81,IF(B539="Лікар-терапевт",AG548*Законод!$H$81,0)))</f>
        <v>0</v>
      </c>
      <c r="AR548" s="185">
        <f>SUM(AN548:AQ548)</f>
        <v>0</v>
      </c>
    </row>
    <row r="549" spans="1:44" s="67" customFormat="1" ht="45" customHeight="1" x14ac:dyDescent="0.25">
      <c r="A549" s="172"/>
      <c r="B549" s="781"/>
      <c r="C549" s="784"/>
      <c r="D549" s="787"/>
      <c r="E549" s="790"/>
      <c r="F549" s="186" t="str">
        <f>IF(B539="Лікар-педіатр",Законод!$I$18,IF(B539="Лікар загальної практики - сімейний лікар",Законод!$I$22,IF(B539="Лікар-терапевт",Законод!$I$26,"х")))</f>
        <v>х</v>
      </c>
      <c r="G549" s="750" t="s">
        <v>157</v>
      </c>
      <c r="H549" s="751"/>
      <c r="I549" s="751"/>
      <c r="J549" s="751"/>
      <c r="K549" s="752"/>
      <c r="L549" s="171">
        <f>IF(B539="Лікар загальної практики - сімейний лікар",IF(L543&lt;Законод!$C$23,0,(IF(AND(L543&gt;=Законод!$I$23,L543&lt;=Законод!$I$24),L543-Законод!$H$24,IF('01_Доходи'!L543&gt;=Законод!$I$23,Законод!$I$25,0)))),IF(B539="Лікар-педіатр",IF(L543&lt;Законод!$C$19,0,(IF(AND(L543&gt;=Законод!$I$19,L543&lt;=Законод!$I$20),L543-Законод!$H$20,IF('01_Доходи'!L543&gt;=Законод!$I$19,Законод!$H$21,0)))),IF(B539="Лікар-терапевт",IF(L543&lt;Законод!$C$27,0,(IF(AND(L543&gt;=Законод!$I$27,L543&lt;=Законод!$I$28),L543-Законод!$H$28,IF('01_Доходи'!L543&gt;=Законод!$I$27,Законод!$H$29,0)))),0)))</f>
        <v>0</v>
      </c>
      <c r="M549" s="770"/>
      <c r="N549" s="750" t="s">
        <v>157</v>
      </c>
      <c r="O549" s="751"/>
      <c r="P549" s="751"/>
      <c r="Q549" s="751"/>
      <c r="R549" s="752"/>
      <c r="S549" s="171">
        <f>IF(B539="Лікар загальної практики - сімейний лікар",IF(S543&lt;Законод!$C$23,0,(IF(AND(S543&gt;=Законод!$I$23,S543&lt;=Законод!$I$24),S543-Законод!$H$24,IF('01_Доходи'!S543&gt;=Законод!$I$23,Законод!$I$25,0)))),IF(B539="Лікар-педіатр",IF(S543&lt;Законод!$C$19,0,(IF(AND(S543&gt;=Законод!$I$19,S543&lt;=Законод!$I$20),S543-Законод!$H$20,IF('01_Доходи'!S543&gt;=Законод!$I$19,Законод!$H$21,0)))),IF(B539="Лікар-терапевт",IF(S543&lt;Законод!$C$27,0,(IF(AND(S543&gt;=Законод!$I$27,S543&lt;=Законод!$I$28),S543-Законод!$H$28,IF('01_Доходи'!S543&gt;=Законод!$I$27,Законод!$H$29,0)))),0)))</f>
        <v>0</v>
      </c>
      <c r="T549" s="770"/>
      <c r="U549" s="750" t="s">
        <v>157</v>
      </c>
      <c r="V549" s="751"/>
      <c r="W549" s="751"/>
      <c r="X549" s="751"/>
      <c r="Y549" s="752"/>
      <c r="Z549" s="171">
        <f>IF(B539="Лікар загальної практики - сімейний лікар",IF(Z543&lt;Законод!$C$23,0,(IF(AND(Z543&gt;=Законод!$I$23,Z543&lt;=Законод!$I$24),Z543-Законод!$H$24,IF('01_Доходи'!Z543&gt;=Законод!$I$23,Законод!$I$25,0)))),IF(B539="Лікар-педіатр",IF(Z543&lt;Законод!$C$19,0,(IF(AND(Z543&gt;=Законод!$I$19,Z543&lt;=Законод!$I$20),Z543-Законод!$H$20,IF('01_Доходи'!Z543&gt;=Законод!$I$19,Законод!$H$21,0)))),IF(B539="Лікар-терапевт",IF(Z543&lt;Законод!$C$27,0,(IF(AND(Z543&gt;=Законод!$I$27,Z543&lt;=Законод!$I$28),Z543-Законод!$H$28,IF('01_Доходи'!Z543&gt;=Законод!$I$27,Законод!$H$29,0)))),0)))</f>
        <v>0</v>
      </c>
      <c r="AA549" s="770"/>
      <c r="AB549" s="750" t="s">
        <v>157</v>
      </c>
      <c r="AC549" s="751"/>
      <c r="AD549" s="751"/>
      <c r="AE549" s="751"/>
      <c r="AF549" s="752"/>
      <c r="AG549" s="171">
        <f>IF(B539="Лікар загальної практики - сімейний лікар",IF(AG543&lt;Законод!$C$23,0,(IF(AND(AG543&gt;=Законод!$I$23,AG543&lt;=Законод!$I$24),AG543-Законод!$H$24,IF('01_Доходи'!AG543&gt;=Законод!$I$23,Законод!$I$25,0)))),IF(B539="Лікар-педіатр",IF(AG543&lt;Законод!$C$19,0,(IF(AND(AG543&gt;=Законод!$I$19,AG543&lt;=Законод!$I$20),AG543-Законод!$H$20,IF('01_Доходи'!AG543&gt;=Законод!$I$19,Законод!$H$21,0)))),IF(B539="Лікар-терапевт",IF(AG543&lt;Законод!$C$27,0,(IF(AND(AG543&gt;=Законод!$I$27,AG543&lt;=Законод!$I$28),AG543-Законод!$H$28,IF('01_Доходи'!AG543&gt;=Законод!$I$27,Законод!$H$29,0)))),0)))</f>
        <v>0</v>
      </c>
      <c r="AH549" s="773"/>
      <c r="AI549" s="176"/>
      <c r="AJ549" s="764"/>
      <c r="AK549" s="767"/>
      <c r="AL549" s="767"/>
      <c r="AM549" s="799"/>
      <c r="AN549" s="544">
        <f>IF(B539="Лікар загальної практики - сімейний лікар",L549*Законод!$I$30,IF(B539="Лікар-педіатр",L549*Законод!$I$30,IF(B539="Лікар-терапевт",L549*Законод!$I$30,0)))</f>
        <v>0</v>
      </c>
      <c r="AO549" s="544">
        <f>IF(B539="Лікар загальної практики - сімейний лікар",S549*Законод!$I$47,IF(B539="Лікар-педіатр",S549*Законод!$I$47,IF(B539="Лікар-терапевт",S549*Законод!$I$47,0)))</f>
        <v>0</v>
      </c>
      <c r="AP549" s="544">
        <f>IF(B539="Лікар загальної практики - сімейний лікар",Z549*Законод!$I$64,IF(B539="Лікар-педіатр",Z549*Законод!$I$64,IF(B539="Лікар-терапевт",Z549*Законод!$I$64,0)))</f>
        <v>0</v>
      </c>
      <c r="AQ549" s="544">
        <f>IF(B539="Лікар загальної практики - сімейний лікар",AG549*Законод!$I$81,IF(B539="Лікар-педіатр",AG549*Законод!$I$81,IF(B539="Лікар-терапевт",AG549*Законод!$I$81,0)))</f>
        <v>0</v>
      </c>
      <c r="AR549" s="185">
        <f>SUM(AN549:AQ549)</f>
        <v>0</v>
      </c>
    </row>
    <row r="550" spans="1:44" s="67" customFormat="1" ht="21" customHeight="1" thickBot="1" x14ac:dyDescent="0.3">
      <c r="A550" s="187"/>
      <c r="B550" s="782"/>
      <c r="C550" s="785"/>
      <c r="D550" s="788"/>
      <c r="E550" s="791"/>
      <c r="F550" s="660" t="str">
        <f>IF(B539="Лікар-педіатр",Законод!$J$18,IF(B539="Лікар загальної практики - сімейний лікар",Законод!$J$22,IF(B539="Лікар-терапевт",Законод!$J$22,"х")))</f>
        <v>х</v>
      </c>
      <c r="G550" s="747" t="s">
        <v>157</v>
      </c>
      <c r="H550" s="748"/>
      <c r="I550" s="748"/>
      <c r="J550" s="748"/>
      <c r="K550" s="749"/>
      <c r="L550" s="171">
        <f>IF(B539="Лікар загальної практики - сімейний лікар",IF(L543&gt;=Законод!$J$23,'01_Доходи'!L543-('01_Доходи'!L544+'01_Доходи'!L545+'01_Доходи'!L546+'01_Доходи'!L547+'01_Доходи'!L548+'01_Доходи'!L549),0),IF(B539="Лікар-педіатр",IF(L543&gt;=Законод!$J$19,'01_Доходи'!L543-('01_Доходи'!L544+'01_Доходи'!L545+'01_Доходи'!L546+'01_Доходи'!L547+'01_Доходи'!L548+'01_Доходи'!L549),0),IF(B539="Лікар-терапевт",IF('01_Доходи'!L543&gt;=Законод!$J$27,L543-Законод!$I$28,0),0)))</f>
        <v>0</v>
      </c>
      <c r="M550" s="771"/>
      <c r="N550" s="747" t="s">
        <v>157</v>
      </c>
      <c r="O550" s="748"/>
      <c r="P550" s="748"/>
      <c r="Q550" s="748"/>
      <c r="R550" s="749"/>
      <c r="S550" s="171">
        <f>IF(B539="Лікар загальної практики - сімейний лікар",IF(S543&gt;=Законод!$J$23,'01_Доходи'!S543-('01_Доходи'!S544+'01_Доходи'!S545+'01_Доходи'!S546+'01_Доходи'!S547+'01_Доходи'!S548+'01_Доходи'!S549),0),IF(B539="Лікар-педіатр",IF(S543&gt;=Законод!$J$19,'01_Доходи'!S543-('01_Доходи'!S544+'01_Доходи'!S545+'01_Доходи'!S546+'01_Доходи'!S547+'01_Доходи'!S548+'01_Доходи'!S549),0),IF(B539="Лікар-терапевт",IF('01_Доходи'!S543&gt;=Законод!$J$27,S543-Законод!$I$28,0),0)))</f>
        <v>0</v>
      </c>
      <c r="T550" s="771"/>
      <c r="U550" s="747" t="s">
        <v>157</v>
      </c>
      <c r="V550" s="748"/>
      <c r="W550" s="748"/>
      <c r="X550" s="748"/>
      <c r="Y550" s="749"/>
      <c r="Z550" s="171">
        <f>IF(B539="Лікар загальної практики - сімейний лікар",IF(Z543&gt;=Законод!$J$23,'01_Доходи'!Z543-('01_Доходи'!Z544+'01_Доходи'!Z545+'01_Доходи'!Z546+'01_Доходи'!Z547+'01_Доходи'!Z548+'01_Доходи'!Z549),0),IF(B539="Лікар-педіатр",IF(Z543&gt;=Законод!$J$19,'01_Доходи'!Z543-('01_Доходи'!Z544+'01_Доходи'!Z545+'01_Доходи'!Z546+'01_Доходи'!Z547+'01_Доходи'!Z548+'01_Доходи'!Z549),0),IF(B539="Лікар-терапевт",IF('01_Доходи'!Z543&gt;=Законод!$J$27,Z543-Законод!$I$28,0),0)))</f>
        <v>0</v>
      </c>
      <c r="AA550" s="771"/>
      <c r="AB550" s="747" t="s">
        <v>157</v>
      </c>
      <c r="AC550" s="748"/>
      <c r="AD550" s="748"/>
      <c r="AE550" s="748"/>
      <c r="AF550" s="749"/>
      <c r="AG550" s="171">
        <f>IF(B539="Лікар загальної практики - сімейний лікар",IF(AG543&gt;=Законод!$J$23,'01_Доходи'!AG543-('01_Доходи'!AG544+'01_Доходи'!AG545+'01_Доходи'!AG546+'01_Доходи'!AG547+'01_Доходи'!AG548+'01_Доходи'!AG549),0),IF(B539="Лікар-педіатр",IF(AG543&gt;=Законод!$J$19,'01_Доходи'!AG543-('01_Доходи'!AG544+'01_Доходи'!AG545+'01_Доходи'!AG546+'01_Доходи'!AG547+'01_Доходи'!AG548+'01_Доходи'!AG549),0),IF(B539="Лікар-терапевт",IF('01_Доходи'!AG543&gt;=Законод!$J$27,AG543-Законод!$I$28,0),0)))</f>
        <v>0</v>
      </c>
      <c r="AH550" s="774"/>
      <c r="AI550" s="188"/>
      <c r="AJ550" s="765"/>
      <c r="AK550" s="768"/>
      <c r="AL550" s="768"/>
      <c r="AM550" s="800"/>
      <c r="AN550" s="661">
        <f>IF(B539="Лікар загальної практики - сімейний лікар",L550*Законод!$J$30,IF(B539="Лікар-педіатр",L550*Законод!$J$30,IF(B539="Лікар-терапевт",L550*Законод!$J$30,0)))</f>
        <v>0</v>
      </c>
      <c r="AO550" s="661">
        <f>IF(B539="Лікар загальної практики - сімейний лікар",S550*Законод!$J$47,IF(B539="Лікар-педіатр",S550*Законод!$J$47,IF(B539="Лікар-терапевт",S550*Законод!$J$47,0)))</f>
        <v>0</v>
      </c>
      <c r="AP550" s="661">
        <f>IF(B539="Лікар загальної практики - сімейний лікар",S550*Законод!$J$64,IF(B539="Лікар-педіатр",S550*Законод!$J$64,IF(B539="Лікар-терапевт",S550*Законод!$J$64,0)))</f>
        <v>0</v>
      </c>
      <c r="AQ550" s="661">
        <f>IF(B539="Лікар загальної практики - сімейний лікар",AG550*Законод!$J$81,IF(B539="Лікар-педіатр",AG550*Законод!$J$81,IF(B539="Лікар-терапевт",AG550*Законод!$J$81,0)))</f>
        <v>0</v>
      </c>
      <c r="AR550" s="662">
        <f t="shared" ref="AR550" si="79">SUM(AN550:AQ550)</f>
        <v>0</v>
      </c>
    </row>
    <row r="551" spans="1:44" s="67" customFormat="1" ht="31.9" customHeight="1" thickBot="1" x14ac:dyDescent="0.3">
      <c r="A551" s="206"/>
      <c r="B551" s="207"/>
      <c r="C551" s="207"/>
      <c r="D551" s="207"/>
      <c r="E551" s="207"/>
      <c r="F551" s="208"/>
      <c r="G551" s="209"/>
      <c r="H551" s="209"/>
      <c r="I551" s="210"/>
      <c r="J551" s="210"/>
      <c r="K551" s="210"/>
      <c r="L551" s="211"/>
      <c r="M551" s="210"/>
      <c r="N551" s="210"/>
      <c r="O551" s="210"/>
      <c r="P551" s="210"/>
      <c r="Q551" s="210"/>
      <c r="R551" s="210"/>
      <c r="S551" s="211"/>
      <c r="T551" s="210"/>
      <c r="U551" s="210"/>
      <c r="V551" s="210"/>
      <c r="W551" s="210"/>
      <c r="X551" s="210"/>
      <c r="Y551" s="210"/>
      <c r="Z551" s="211"/>
      <c r="AA551" s="210"/>
      <c r="AB551" s="210"/>
      <c r="AC551" s="210"/>
      <c r="AD551" s="210"/>
      <c r="AE551" s="210"/>
      <c r="AF551" s="210"/>
      <c r="AG551" s="211"/>
      <c r="AH551" s="210"/>
      <c r="AI551" s="210"/>
      <c r="AJ551" s="210"/>
      <c r="AK551" s="210"/>
      <c r="AL551" s="210"/>
      <c r="AM551" s="212"/>
      <c r="AN551" s="210"/>
      <c r="AO551" s="210"/>
      <c r="AP551" s="210"/>
      <c r="AQ551" s="210"/>
      <c r="AR551" s="213"/>
    </row>
    <row r="552" spans="1:44" s="67" customFormat="1" ht="31.9" customHeight="1" x14ac:dyDescent="0.25">
      <c r="A552" s="169">
        <f>A539+1</f>
        <v>41</v>
      </c>
      <c r="B552" s="780"/>
      <c r="C552" s="783"/>
      <c r="D552" s="786"/>
      <c r="E552" s="789"/>
      <c r="F552" s="170" t="s">
        <v>431</v>
      </c>
      <c r="G552" s="171">
        <f>IFERROR(IF(B552="Лікар-педіатр",G554/L554*L552,IF(B552="Лікар-терапевт","х",IF(B552="Лікар загальної практики - сімейний лікар",G554/L554*L552,0))),0)</f>
        <v>0</v>
      </c>
      <c r="H552" s="171">
        <f>IFERROR(IF(B552="Лікар-педіатр",H554/L554*L552,IF(B552="Лікар-терапевт","х",IF(B552="Лікар загальної практики - сімейний лікар",H554/L554*L552,0))),0)</f>
        <v>0</v>
      </c>
      <c r="I552" s="171">
        <f>IFERROR(IF(B552="Лікар-педіатр","x",IF(B552="Лікар-терапевт",I554/L554*L552,IF(B552="Лікар загальної практики - сімейний лікар",I554/L554*L552,0))),0)</f>
        <v>0</v>
      </c>
      <c r="J552" s="171">
        <f>IFERROR(IF(B552="Лікар-педіатр","x",IF(B552="Лікар-терапевт",J554/L554*L552,IF(B552="Лікар загальної практики - сімейний лікар",J554/L554*L552,0))),0)</f>
        <v>0</v>
      </c>
      <c r="K552" s="171">
        <f>IFERROR(IF(B552="Лікар-педіатр","x",IF(B552="Лікар-терапевт",K555*L552,IF(B552="Лікар загальної практики - сімейний лікар",K555*L552,0))),0)</f>
        <v>0</v>
      </c>
      <c r="L552" s="472"/>
      <c r="M552" s="769"/>
      <c r="N552" s="171">
        <f>IFERROR(IF(B552="Лікар-педіатр",N554/S554*S552,IF(B552="Лікар-терапевт","х",IF(B552="Лікар загальної практики - сімейний лікар",N554/S554*S552,0))),0)</f>
        <v>0</v>
      </c>
      <c r="O552" s="171">
        <f>IFERROR(IF(B552="Лікар-педіатр",O554/S554*S552,IF(B552="Лікар-терапевт","х",IF(B552="Лікар загальної практики - сімейний лікар",O554/S554*S552,0))),0)</f>
        <v>0</v>
      </c>
      <c r="P552" s="171">
        <f>IFERROR(IF(B552="Лікар-педіатр","x",IF(B552="Лікар-терапевт",P554/S554*S552,IF(B552="Лікар загальної практики - сімейний лікар",P554/S554*S552,0))),0)</f>
        <v>0</v>
      </c>
      <c r="Q552" s="171">
        <f>IFERROR(IF(B552="Лікар-педіатр","x",IF(B552="Лікар-терапевт",Q554/S554*S552,IF(B552="Лікар загальної практики - сімейний лікар",Q554/S554*S552,0))),0)</f>
        <v>0</v>
      </c>
      <c r="R552" s="171">
        <f>IFERROR(IF(B552="Лікар-педіатр","x",IF(B552="Лікар-терапевт",R555*S552,IF(B552="Лікар загальної практики - сімейний лікар",R555*S552,0))),0)</f>
        <v>0</v>
      </c>
      <c r="S552" s="472"/>
      <c r="T552" s="769"/>
      <c r="U552" s="171">
        <f>IFERROR(IF(B552="Лікар-педіатр",U554/Z554*Z552,IF(B552="Лікар-терапевт","х",IF(B552="Лікар загальної практики - сімейний лікар",U554/Z554*Z552,0))),0)</f>
        <v>0</v>
      </c>
      <c r="V552" s="171">
        <f>IFERROR(IF(B552="Лікар-педіатр",V554/Z554*Z552,IF(B552="Лікар-терапевт","х",IF(B552="Лікар загальної практики - сімейний лікар",V554/Z554*Z552,0))),0)</f>
        <v>0</v>
      </c>
      <c r="W552" s="171">
        <f>IFERROR(IF(B552="Лікар-педіатр","x",IF(B552="Лікар-терапевт",W554/Z554*Z552,IF(B552="Лікар загальної практики - сімейний лікар",W554/Z554*Z552,0))),0)</f>
        <v>0</v>
      </c>
      <c r="X552" s="171">
        <f>IFERROR(IF(B552="Лікар-педіатр","x",IF(B552="Лікар-терапевт",X554/Z554*Z552,IF(B552="Лікар загальної практики - сімейний лікар",X554/Z554*Z552,0))),0)</f>
        <v>0</v>
      </c>
      <c r="Y552" s="171">
        <f>IFERROR(IF(B552="Лікар-педіатр","x",IF(B552="Лікар-терапевт",Y555*Z552,IF(B552="Лікар загальної практики - сімейний лікар",Y555*Z552,0))),0)</f>
        <v>0</v>
      </c>
      <c r="Z552" s="472"/>
      <c r="AA552" s="769"/>
      <c r="AB552" s="171">
        <f>IFERROR(IF(B552="Лікар-педіатр",AB554/AG554*AG552,IF(B552="Лікар-терапевт","х",IF(B552="Лікар загальної практики - сімейний лікар",AB554/AG554*AG552,0))),0)</f>
        <v>0</v>
      </c>
      <c r="AC552" s="171">
        <f>IFERROR(IF(B552="Лікар-педіатр",AC554/AG554*AG552,IF(B552="Лікар-терапевт","х",IF(B552="Лікар загальної практики - сімейний лікар",AC554/AG554*AG552,0))),0)</f>
        <v>0</v>
      </c>
      <c r="AD552" s="171">
        <f>IFERROR(IF(B552="Лікар-педіатр","x",IF(B552="Лікар-терапевт",AD554/AG554*AG552,IF(B552="Лікар загальної практики - сімейний лікар",AD554/AG554*AG552,0))),0)</f>
        <v>0</v>
      </c>
      <c r="AE552" s="171">
        <f>IFERROR(IF(B552="Лікар-педіатр","x",IF(B552="Лікар-терапевт",AE554/AG554*AG552,IF(B552="Лікар загальної практики - сімейний лікар",AE554/AG554*AG552,0))),0)</f>
        <v>0</v>
      </c>
      <c r="AF552" s="171">
        <f>IFERROR(IF(B552="Лікар-педіатр","x",IF(B552="Лікар-терапевт",AF555*AG552,IF(B552="Лікар загальної практики - сімейний лікар",AF555*AG552,0))),0)</f>
        <v>0</v>
      </c>
      <c r="AG552" s="472"/>
      <c r="AH552" s="772"/>
      <c r="AI552" s="461">
        <f>A552</f>
        <v>41</v>
      </c>
      <c r="AJ552" s="763">
        <f>B552</f>
        <v>0</v>
      </c>
      <c r="AK552" s="766">
        <f>C552</f>
        <v>0</v>
      </c>
      <c r="AL552" s="766">
        <f>D552</f>
        <v>0</v>
      </c>
      <c r="AM552" s="753" t="s">
        <v>566</v>
      </c>
      <c r="AN552" s="792">
        <f>SUM(AN557:AN563)</f>
        <v>0</v>
      </c>
      <c r="AO552" s="792">
        <f>SUM(AO557:AO563)</f>
        <v>0</v>
      </c>
      <c r="AP552" s="792">
        <f>SUM(AP557:AP563)</f>
        <v>0</v>
      </c>
      <c r="AQ552" s="792">
        <f>SUM(AQ557:AQ563)</f>
        <v>0</v>
      </c>
      <c r="AR552" s="795">
        <f>SUM(AN552:AQ556)</f>
        <v>0</v>
      </c>
    </row>
    <row r="553" spans="1:44" s="210" customFormat="1" ht="23.45" customHeight="1" x14ac:dyDescent="0.25">
      <c r="A553" s="172"/>
      <c r="B553" s="781"/>
      <c r="C553" s="784"/>
      <c r="D553" s="787"/>
      <c r="E553" s="790"/>
      <c r="F553" s="170" t="s">
        <v>432</v>
      </c>
      <c r="G553" s="171">
        <f>IFERROR(IF(B552="Лікар-педіатр",G555*L553,IF(B552="Лікар-терапевт","х",IF(B552="Лікар загальної практики - сімейний лікар",G555*L553,0))),0)</f>
        <v>0</v>
      </c>
      <c r="H553" s="171">
        <f>IFERROR(IF(B552="Лікар-педіатр",H555*L553,IF(B552="Лікар-терапевт","х",IF(B552="Лікар загальної практики - сімейний лікар",H555*L553,0))),0)</f>
        <v>0</v>
      </c>
      <c r="I553" s="171">
        <f>IFERROR(IF(B552="Лікар-педіатр","x",IF(B552="Лікар-терапевт",I555*L553,IF(B552="Лікар загальної практики - сімейний лікар",I555*L553,0))),0)</f>
        <v>0</v>
      </c>
      <c r="J553" s="171">
        <f>IFERROR(IF(B552="Лікар-педіатр","x",IF(B552="Лікар-терапевт",J555*L553,IF(B552="Лікар загальної практики - сімейний лікар",J555*L553,0))),0)</f>
        <v>0</v>
      </c>
      <c r="K553" s="171">
        <f>IFERROR(IF(B552="Лікар-педіатр","x",IF(B552="Лікар-терапевт",K555*L553,IF(B552="Лікар загальної практики - сімейний лікар",K555*L553,0))),0)</f>
        <v>0</v>
      </c>
      <c r="L553" s="472"/>
      <c r="M553" s="770"/>
      <c r="N553" s="171">
        <f>IFERROR(IF(B552="Лікар-педіатр",N555*S553,IF(B552="Лікар-терапевт","х",IF(B552="Лікар загальної практики - сімейний лікар",N555*S553,0))),0)</f>
        <v>0</v>
      </c>
      <c r="O553" s="171">
        <f>IFERROR(IF(B552="Лікар-педіатр",O555*S553,IF(B552="Лікар-терапевт","х",IF(B552="Лікар загальної практики - сімейний лікар",O555*S553,0))),0)</f>
        <v>0</v>
      </c>
      <c r="P553" s="171">
        <f>IFERROR(IF(B552="Лікар-педіатр","x",IF(B552="Лікар-терапевт",P555*S553,IF(B552="Лікар загальної практики - сімейний лікар",P555*S553,0))),0)</f>
        <v>0</v>
      </c>
      <c r="Q553" s="171">
        <f>IFERROR(IF(B552="Лікар-педіатр","x",IF(B552="Лікар-терапевт",Q555*S553,IF(B552="Лікар загальної практики - сімейний лікар",Q555*S553,0))),0)</f>
        <v>0</v>
      </c>
      <c r="R553" s="171">
        <f>IFERROR(IF(B552="Лікар-педіатр","x",IF(B552="Лікар-терапевт",R555*S553,IF(B552="Лікар загальної практики - сімейний лікар",R555*S553,0))),0)</f>
        <v>0</v>
      </c>
      <c r="S553" s="472"/>
      <c r="T553" s="770"/>
      <c r="U553" s="171">
        <f>IFERROR(IF(B552="Лікар-педіатр",U555*Z553,IF(B552="Лікар-терапевт","х",IF(B552="Лікар загальної практики - сімейний лікар",U555*Z553,0))),0)</f>
        <v>0</v>
      </c>
      <c r="V553" s="171">
        <f>IFERROR(IF(B552="Лікар-педіатр",V555*Z553,IF(B552="Лікар-терапевт","х",IF(B552="Лікар загальної практики - сімейний лікар",V555*Z553,0))),0)</f>
        <v>0</v>
      </c>
      <c r="W553" s="171">
        <f>IFERROR(IF(B552="Лікар-педіатр","x",IF(B552="Лікар-терапевт",W555*Z553,IF(B552="Лікар загальної практики - сімейний лікар",W555*Z553,0))),0)</f>
        <v>0</v>
      </c>
      <c r="X553" s="171">
        <f>IFERROR(IF(B552="Лікар-педіатр","x",IF(B552="Лікар-терапевт",X555*Z553,IF(B552="Лікар загальної практики - сімейний лікар",X555*Z553,0))),0)</f>
        <v>0</v>
      </c>
      <c r="Y553" s="171">
        <f>IFERROR(IF(B552="Лікар-педіатр","x",IF(B552="Лікар-терапевт",Y555*Z553,IF(B552="Лікар загальної практики - сімейний лікар",Y555*Z553,0))),0)</f>
        <v>0</v>
      </c>
      <c r="Z553" s="472"/>
      <c r="AA553" s="770"/>
      <c r="AB553" s="171">
        <f>IFERROR(IF(B552="Лікар-педіатр",AB555*AG553,IF(B552="Лікар-терапевт","х",IF(B552="Лікар загальної практики - сімейний лікар",AB555*AG553,0))),0)</f>
        <v>0</v>
      </c>
      <c r="AC553" s="171">
        <f>IFERROR(IF(B552="Лікар-педіатр",AC555*AG553,IF(B552="Лікар-терапевт","х",IF(B552="Лікар загальної практики - сімейний лікар",AC555*AG553,0))),0)</f>
        <v>0</v>
      </c>
      <c r="AD553" s="171">
        <f>IFERROR(IF(B552="Лікар-педіатр","x",IF(B552="Лікар-терапевт",AD555*AG553,IF(B552="Лікар загальної практики - сімейний лікар",AD555*AG553,0))),0)</f>
        <v>0</v>
      </c>
      <c r="AE553" s="171">
        <f>IFERROR(IF(B552="Лікар-педіатр","x",IF(B552="Лікар-терапевт",AE555*AG553,IF(B552="Лікар загальної практики - сімейний лікар",AE555*AG553,0))),0)</f>
        <v>0</v>
      </c>
      <c r="AF553" s="171">
        <f>IFERROR(IF(B552="Лікар-педіатр","x",IF(B552="Лікар-терапевт",AF555*AG553,IF(B552="Лікар загальної практики - сімейний лікар",AF555*AG553,0))),0)</f>
        <v>0</v>
      </c>
      <c r="AG553" s="472"/>
      <c r="AH553" s="773"/>
      <c r="AI553" s="173"/>
      <c r="AJ553" s="764"/>
      <c r="AK553" s="767"/>
      <c r="AL553" s="767"/>
      <c r="AM553" s="754"/>
      <c r="AN553" s="793"/>
      <c r="AO553" s="793"/>
      <c r="AP553" s="793"/>
      <c r="AQ553" s="793"/>
      <c r="AR553" s="796"/>
    </row>
    <row r="554" spans="1:44" s="166" customFormat="1" ht="24.6" customHeight="1" x14ac:dyDescent="0.3">
      <c r="A554" s="205"/>
      <c r="B554" s="781"/>
      <c r="C554" s="784"/>
      <c r="D554" s="787"/>
      <c r="E554" s="790"/>
      <c r="F554" s="170" t="s">
        <v>433</v>
      </c>
      <c r="G554" s="174">
        <f>IF(B552="Лікар загальної практики - сімейний лікар"," ",IF(B552="Лікар-педіатр"," ",IF(B552="Лікар-терапевт","х",0)))</f>
        <v>0</v>
      </c>
      <c r="H554" s="174">
        <f>IF(B552="Лікар загальної практики - сімейний лікар"," ",IF(B552="Лікар-педіатр"," ",IF(B552="Лікар-терапевт","х",0)))</f>
        <v>0</v>
      </c>
      <c r="I554" s="174">
        <f>IF(B552="Лікар загальної практики - сімейний лікар"," ",IF(B552="Лікар-педіатр","х",IF(B552="Лікар-терапевт"," ",0)))</f>
        <v>0</v>
      </c>
      <c r="J554" s="174">
        <f>IF(B552="Лікар загальної практики - сімейний лікар"," ",IF(B552="Лікар-педіатр","х",IF(B552="Лікар-терапевт"," ",0)))</f>
        <v>0</v>
      </c>
      <c r="K554" s="174">
        <f>IF(B552="Лікар загальної практики - сімейний лікар"," ",IF(B552="Лікар-педіатр","х",IF(B552="Лікар-терапевт"," ",0)))</f>
        <v>0</v>
      </c>
      <c r="L554" s="175">
        <f>SUM(G554:K554)</f>
        <v>0</v>
      </c>
      <c r="M554" s="770"/>
      <c r="N554" s="174">
        <f>IF(B552="Лікар загальної практики - сімейний лікар"," ",IF(B552="Лікар-педіатр"," ",IF(B552="Лікар-терапевт","х",0)))</f>
        <v>0</v>
      </c>
      <c r="O554" s="174">
        <f>IF(B552="Лікар загальної практики - сімейний лікар"," ",IF(B552="Лікар-педіатр"," ",IF(B552="Лікар-терапевт","х",0)))</f>
        <v>0</v>
      </c>
      <c r="P554" s="174">
        <f>IF(B552="Лікар загальної практики - сімейний лікар"," ",IF(B552="Лікар-педіатр","х",IF(B552="Лікар-терапевт"," ",0)))</f>
        <v>0</v>
      </c>
      <c r="Q554" s="174">
        <f>IF(B552="Лікар загальної практики - сімейний лікар"," ",IF(B552="Лікар-педіатр","х",IF(B552="Лікар-терапевт"," ",0)))</f>
        <v>0</v>
      </c>
      <c r="R554" s="174">
        <f>IF(B552="Лікар загальної практики - сімейний лікар"," ",IF(B552="Лікар-педіатр","х",IF(B552="Лікар-терапевт"," ",0)))</f>
        <v>0</v>
      </c>
      <c r="S554" s="175">
        <f>SUM(N554:R554)</f>
        <v>0</v>
      </c>
      <c r="T554" s="770"/>
      <c r="U554" s="174">
        <f>IF(B552="Лікар загальної практики - сімейний лікар"," ",IF(B552="Лікар-педіатр"," ",IF(B552="Лікар-терапевт","х",0)))</f>
        <v>0</v>
      </c>
      <c r="V554" s="174">
        <f>IF(B552="Лікар загальної практики - сімейний лікар"," ",IF(B552="Лікар-педіатр"," ",IF(B552="Лікар-терапевт","х",0)))</f>
        <v>0</v>
      </c>
      <c r="W554" s="174">
        <f>IF(B552="Лікар загальної практики - сімейний лікар"," ",IF(B552="Лікар-педіатр","х",IF(B552="Лікар-терапевт"," ",0)))</f>
        <v>0</v>
      </c>
      <c r="X554" s="174">
        <f>IF(B552="Лікар загальної практики - сімейний лікар"," ",IF(B552="Лікар-педіатр","х",IF(B552="Лікар-терапевт"," ",0)))</f>
        <v>0</v>
      </c>
      <c r="Y554" s="174">
        <f>IF(B552="Лікар загальної практики - сімейний лікар"," ",IF(B552="Лікар-педіатр","х",IF(B552="Лікар-терапевт"," ",0)))</f>
        <v>0</v>
      </c>
      <c r="Z554" s="175">
        <f>SUM(U554:Y554)</f>
        <v>0</v>
      </c>
      <c r="AA554" s="770"/>
      <c r="AB554" s="174">
        <f>IF(B552="Лікар загальної практики - сімейний лікар"," ",IF(B552="Лікар-педіатр"," ",IF(B552="Лікар-терапевт","х",0)))</f>
        <v>0</v>
      </c>
      <c r="AC554" s="174">
        <f>IF(B552="Лікар загальної практики - сімейний лікар"," ",IF(B552="Лікар-педіатр"," ",IF(B552="Лікар-терапевт","х",0)))</f>
        <v>0</v>
      </c>
      <c r="AD554" s="174">
        <f>IF(B552="Лікар загальної практики - сімейний лікар"," ",IF(B552="Лікар-педіатр","х",IF(B552="Лікар-терапевт"," ",0)))</f>
        <v>0</v>
      </c>
      <c r="AE554" s="174">
        <f>IF(B552="Лікар загальної практики - сімейний лікар"," ",IF(B552="Лікар-педіатр","х",IF(B552="Лікар-терапевт"," ",0)))</f>
        <v>0</v>
      </c>
      <c r="AF554" s="174">
        <f>IF(B552="Лікар загальної практики - сімейний лікар"," ",IF(B552="Лікар-педіатр","х",IF(B552="Лікар-терапевт"," ",0)))</f>
        <v>0</v>
      </c>
      <c r="AG554" s="175">
        <f>SUM(AB554:AF554)</f>
        <v>0</v>
      </c>
      <c r="AH554" s="773"/>
      <c r="AI554" s="176"/>
      <c r="AJ554" s="764"/>
      <c r="AK554" s="767"/>
      <c r="AL554" s="767"/>
      <c r="AM554" s="754"/>
      <c r="AN554" s="793"/>
      <c r="AO554" s="793"/>
      <c r="AP554" s="793"/>
      <c r="AQ554" s="793"/>
      <c r="AR554" s="796"/>
    </row>
    <row r="555" spans="1:44" s="67" customFormat="1" ht="28.15" customHeight="1" thickBot="1" x14ac:dyDescent="0.3">
      <c r="A555" s="172"/>
      <c r="B555" s="781"/>
      <c r="C555" s="784"/>
      <c r="D555" s="787"/>
      <c r="E555" s="790"/>
      <c r="F555" s="177" t="s">
        <v>160</v>
      </c>
      <c r="G555" s="178">
        <f>IFERROR(IF(B552="Лікар-педіатр",G554/L554,IF(B552="Лікар-терапевт","х",IF(B552="Лікар загальної практики - сімейний лікар",G554/L554,0))),0)</f>
        <v>0</v>
      </c>
      <c r="H555" s="178">
        <f>IFERROR(IF(B552="Лікар-педіатр",H554/L554,IF(B552="Лікар-терапевт","х",IF(B552="Лікар загальної практики - сімейний лікар",H554/L554,0))),0)</f>
        <v>0</v>
      </c>
      <c r="I555" s="178">
        <f>IFERROR(IF(B552="Лікар-педіатр","x",IF(B552="Лікар-терапевт",I554/L554,IF(B552="Лікар загальної практики - сімейний лікар",I554/L554,0))),0)</f>
        <v>0</v>
      </c>
      <c r="J555" s="178">
        <f>IFERROR(IF(B552="Лікар-педіатр","x",IF(B552="Лікар-терапевт",J554/L554,IF(B552="Лікар загальної практики - сімейний лікар",J554/L554,0))),0)</f>
        <v>0</v>
      </c>
      <c r="K555" s="178">
        <f>IFERROR(IF(B552="Лікар-педіатр","x",IF(B552="Лікар-терапевт",K554/L554,IF(B552="Лікар загальної практики - сімейний лікар",K554/L554,0))),0)</f>
        <v>0</v>
      </c>
      <c r="L555" s="178">
        <f>SUM(G555:K555)</f>
        <v>0</v>
      </c>
      <c r="M555" s="770"/>
      <c r="N555" s="178">
        <f>IFERROR(IF(B552="Лікар-педіатр",N554/S554,IF(B552="Лікар-терапевт","х",IF(B552="Лікар загальної практики - сімейний лікар",N554/S554,0))),0)</f>
        <v>0</v>
      </c>
      <c r="O555" s="178">
        <f>IFERROR(IF(B552="Лікар-педіатр",O554/S554,IF(B552="Лікар-терапевт","х",IF(B552="Лікар загальної практики - сімейний лікар",O554/S554,0))),0)</f>
        <v>0</v>
      </c>
      <c r="P555" s="178">
        <f>IFERROR(IF(B552="Лікар-педіатр","x",IF(B552="Лікар-терапевт",P554/S554,IF(B552="Лікар загальної практики - сімейний лікар",P554/S554,0))),0)</f>
        <v>0</v>
      </c>
      <c r="Q555" s="178">
        <f>IFERROR(IF(B552="Лікар-педіатр","x",IF(B552="Лікар-терапевт",Q554/S554,IF(B552="Лікар загальної практики - сімейний лікар",Q554/S554,0))),0)</f>
        <v>0</v>
      </c>
      <c r="R555" s="178">
        <f>IFERROR(IF(B552="Лікар-педіатр","x",IF(B552="Лікар-терапевт",R554/S554,IF(B552="Лікар загальної практики - сімейний лікар",R554/S554,0))),0)</f>
        <v>0</v>
      </c>
      <c r="S555" s="178">
        <f>SUM(N555:R555)</f>
        <v>0</v>
      </c>
      <c r="T555" s="770"/>
      <c r="U555" s="178">
        <f>IFERROR(IF(B552="Лікар-педіатр",U554/Z554,IF(B552="Лікар-терапевт","х",IF(B552="Лікар загальної практики - сімейний лікар",U554/Z554,0))),0)</f>
        <v>0</v>
      </c>
      <c r="V555" s="178">
        <f>IFERROR(IF(B552="Лікар-педіатр",V554/Z554,IF(B552="Лікар-терапевт","х",IF(B552="Лікар загальної практики - сімейний лікар",V554/Z554,0))),0)</f>
        <v>0</v>
      </c>
      <c r="W555" s="178">
        <f>IFERROR(IF(B552="Лікар-педіатр","x",IF(B552="Лікар-терапевт",W554/Z554,IF(B552="Лікар загальної практики - сімейний лікар",W554/Z554,0))),0)</f>
        <v>0</v>
      </c>
      <c r="X555" s="178">
        <f>IFERROR(IF(B552="Лікар-педіатр","x",IF(B552="Лікар-терапевт",X554/Z554,IF(B552="Лікар загальної практики - сімейний лікар",X554/Z554,0))),0)</f>
        <v>0</v>
      </c>
      <c r="Y555" s="178">
        <f>IFERROR(IF(B552="Лікар-педіатр","x",IF(B552="Лікар-терапевт",Y554/Z554,IF(B552="Лікар загальної практики - сімейний лікар",Y554/Z554,0))),0)</f>
        <v>0</v>
      </c>
      <c r="Z555" s="178">
        <f>SUM(U555:Y555)</f>
        <v>0</v>
      </c>
      <c r="AA555" s="770"/>
      <c r="AB555" s="178">
        <f>IFERROR(IF(B552="Лікар-педіатр",AB554/AG554,IF(B552="Лікар-терапевт","х",IF(B552="Лікар загальної практики - сімейний лікар",AB554/AG554,0))),0)</f>
        <v>0</v>
      </c>
      <c r="AC555" s="178">
        <f>IFERROR(IF(B552="Лікар-педіатр",AC554/AG554,IF(B552="Лікар-терапевт","х",IF(B552="Лікар загальної практики - сімейний лікар",AC554/AG554,0))),0)</f>
        <v>0</v>
      </c>
      <c r="AD555" s="178">
        <f>IFERROR(IF(B552="Лікар-педіатр","x",IF(B552="Лікар-терапевт",AD554/AG554,IF(B552="Лікар загальної практики - сімейний лікар",AD554/AG554,0))),0)</f>
        <v>0</v>
      </c>
      <c r="AE555" s="178">
        <f>IFERROR(IF(B552="Лікар-педіатр","x",IF(B552="Лікар-терапевт",AE554/AG554,IF(B552="Лікар загальної практики - сімейний лікар",AE554/AG554,0))),0)</f>
        <v>0</v>
      </c>
      <c r="AF555" s="178">
        <f>IFERROR(IF(B552="Лікар-педіатр","x",IF(B552="Лікар-терапевт",AF554/AG554,IF(B552="Лікар загальної практики - сімейний лікар",AF554/AG554,0))),0)</f>
        <v>0</v>
      </c>
      <c r="AG555" s="178">
        <f>SUM(AB555:AF555)</f>
        <v>0</v>
      </c>
      <c r="AH555" s="773"/>
      <c r="AI555" s="176"/>
      <c r="AJ555" s="764"/>
      <c r="AK555" s="767"/>
      <c r="AL555" s="767"/>
      <c r="AM555" s="754"/>
      <c r="AN555" s="793"/>
      <c r="AO555" s="793"/>
      <c r="AP555" s="793"/>
      <c r="AQ555" s="793"/>
      <c r="AR555" s="796"/>
    </row>
    <row r="556" spans="1:44" s="103" customFormat="1" ht="31.15" customHeight="1" thickBot="1" x14ac:dyDescent="0.3">
      <c r="A556" s="172"/>
      <c r="B556" s="781"/>
      <c r="C556" s="784"/>
      <c r="D556" s="787"/>
      <c r="E556" s="790"/>
      <c r="F556" s="179" t="s">
        <v>434</v>
      </c>
      <c r="G556" s="180">
        <f>IF(B552="Лікар загальної практики - сімейний лікар",AVERAGE(G552:G554),IF(B552="Лікар-педіатр",AVERAGE(G552:G554),IF(B552="Лікар-терапевт","х",0)))</f>
        <v>0</v>
      </c>
      <c r="H556" s="180">
        <f>IF(B552="Лікар загальної практики - сімейний лікар",AVERAGE(H552:H554),IF(B552="Лікар-педіатр",AVERAGE(H552:H554),IF(B552="Лікар-терапевт","х",0)))</f>
        <v>0</v>
      </c>
      <c r="I556" s="180">
        <f>IF(B552="Лікар загальної практики - сімейний лікар",AVERAGE(I552:I554),IF(B552="Лікар-педіатр","x",IF(B552="Лікар-терапевт",AVERAGE(I552:I554),0)))</f>
        <v>0</v>
      </c>
      <c r="J556" s="180">
        <f>IF(B552="Лікар загальної практики - сімейний лікар",AVERAGE(J552:J554),IF(B552="Лікар-педіатр","x",IF(B552="Лікар-терапевт",AVERAGE(J552:J554),0)))</f>
        <v>0</v>
      </c>
      <c r="K556" s="180">
        <f>IF(B552="Лікар загальної практики - сімейний лікар",AVERAGE(K552:K554),IF(B552="Лікар-педіатр","x",IF(B552="Лікар-терапевт",AVERAGE(K552:K554),0)))</f>
        <v>0</v>
      </c>
      <c r="L556" s="181">
        <f>SUM(G556:K556)</f>
        <v>0</v>
      </c>
      <c r="M556" s="770"/>
      <c r="N556" s="543">
        <f>IF(B552="Лікар загальної практики - сімейний лікар",AVERAGE(N552:N554),IF(B552="Лікар-педіатр",AVERAGE(N552:N554),IF(B552="Лікар-терапевт","х",0)))</f>
        <v>0</v>
      </c>
      <c r="O556" s="180">
        <f>IF(B552="Лікар загальної практики - сімейний лікар",AVERAGE(O552:O554),IF(B552="Лікар-педіатр",AVERAGE(O552:O554),IF(B552="Лікар-терапевт","х",0)))</f>
        <v>0</v>
      </c>
      <c r="P556" s="180">
        <f>IF(B552="Лікар загальної практики - сімейний лікар",AVERAGE(P552:P554),IF(B552="Лікар-педіатр","x",IF(B552="Лікар-терапевт",AVERAGE(P552:P554),0)))</f>
        <v>0</v>
      </c>
      <c r="Q556" s="180">
        <f>IF(B552="Лікар загальної практики - сімейний лікар",AVERAGE(Q552:Q554),IF(B552="Лікар-педіатр","x",IF(B552="Лікар-терапевт",AVERAGE(Q552:Q554),0)))</f>
        <v>0</v>
      </c>
      <c r="R556" s="180">
        <f>IF(B552="Лікар загальної практики - сімейний лікар",AVERAGE(R552:R554),IF(B552="Лікар-педіатр","x",IF(B552="Лікар-терапевт",AVERAGE(R552:R554),0)))</f>
        <v>0</v>
      </c>
      <c r="S556" s="181">
        <f>SUM(N556:R556)</f>
        <v>0</v>
      </c>
      <c r="T556" s="770"/>
      <c r="U556" s="543">
        <f>IF(B552="Лікар загальної практики - сімейний лікар",AVERAGE(U552:U554),IF(B552="Лікар-педіатр",AVERAGE(U552:U554),IF(B552="Лікар-терапевт","х",0)))</f>
        <v>0</v>
      </c>
      <c r="V556" s="180">
        <f>IF(B552="Лікар загальної практики - сімейний лікар",AVERAGE(V552:V554),IF(B552="Лікар-педіатр",AVERAGE(V552:V554),IF(B552="Лікар-терапевт","х",0)))</f>
        <v>0</v>
      </c>
      <c r="W556" s="180">
        <f>IF(B552="Лікар загальної практики - сімейний лікар",AVERAGE(W552:W554),IF(B552="Лікар-педіатр","x",IF(B552="Лікар-терапевт",AVERAGE(W552:W554),0)))</f>
        <v>0</v>
      </c>
      <c r="X556" s="180">
        <f>IF(B552="Лікар загальної практики - сімейний лікар",AVERAGE(X552:X554),IF(B552="Лікар-педіатр","x",IF(B552="Лікар-терапевт",AVERAGE(X552:X554),0)))</f>
        <v>0</v>
      </c>
      <c r="Y556" s="180">
        <f>IF(B552="Лікар загальної практики - сімейний лікар",AVERAGE(Y552:Y554),IF(B552="Лікар-педіатр","x",IF(B552="Лікар-терапевт",AVERAGE(Y552:Y554),0)))</f>
        <v>0</v>
      </c>
      <c r="Z556" s="181">
        <f>SUM(U556:Y556)</f>
        <v>0</v>
      </c>
      <c r="AA556" s="770"/>
      <c r="AB556" s="543">
        <f>IF(B552="Лікар загальної практики - сімейний лікар",AVERAGE(AB552:AB554),IF(B552="Лікар-педіатр",AVERAGE(AB552:AB554),IF(B552="Лікар-терапевт","х",0)))</f>
        <v>0</v>
      </c>
      <c r="AC556" s="180">
        <f>IF(B552="Лікар загальної практики - сімейний лікар",AVERAGE(AC552:AC554),IF(B552="Лікар-педіатр",AVERAGE(AC552:AC554),IF(B552="Лікар-терапевт","х",0)))</f>
        <v>0</v>
      </c>
      <c r="AD556" s="180">
        <f>IF(B552="Лікар загальної практики - сімейний лікар",AVERAGE(AD552:AD554),IF(B552="Лікар-педіатр","x",IF(B552="Лікар-терапевт",AVERAGE(AD552:AD554),0)))</f>
        <v>0</v>
      </c>
      <c r="AE556" s="180">
        <f>IF(B552="Лікар загальної практики - сімейний лікар",AVERAGE(AE552:AE554),IF(B552="Лікар-педіатр","x",IF(B552="Лікар-терапевт",AVERAGE(AE552:AE554),0)))</f>
        <v>0</v>
      </c>
      <c r="AF556" s="180">
        <f>IF(B552="Лікар загальної практики - сімейний лікар",AVERAGE(AF552:AF554),IF(B552="Лікар-педіатр","x",IF(B552="Лікар-терапевт",AVERAGE(AF552:AF554),0)))</f>
        <v>0</v>
      </c>
      <c r="AG556" s="181">
        <f>SUM(AB556:AF556)</f>
        <v>0</v>
      </c>
      <c r="AH556" s="773"/>
      <c r="AI556" s="176"/>
      <c r="AJ556" s="764"/>
      <c r="AK556" s="767"/>
      <c r="AL556" s="767"/>
      <c r="AM556" s="755"/>
      <c r="AN556" s="794"/>
      <c r="AO556" s="794"/>
      <c r="AP556" s="794"/>
      <c r="AQ556" s="794"/>
      <c r="AR556" s="797"/>
    </row>
    <row r="557" spans="1:44" s="67" customFormat="1" ht="31.9" customHeight="1" x14ac:dyDescent="0.25">
      <c r="A557" s="172"/>
      <c r="B557" s="781"/>
      <c r="C557" s="784"/>
      <c r="D557" s="787"/>
      <c r="E557" s="790"/>
      <c r="F557" s="182" t="str">
        <f>IF(B552="Лікар-педіатр",Законод!$C$18,IF(B552="Лікар загальної практики - сімейний лікар",Законод!$C$22,IF(B552="Лікар-терапевт",Законод!$C$26,"х")))</f>
        <v>х</v>
      </c>
      <c r="G557" s="183">
        <f>IF(B552="Лікар загальної практики - сімейний лікар",IF(L556&lt;=Законод!$C$23,G556,Законод!$C$23*'01_Доходи'!G555),IF(B552="Лікар-педіатр",IF(L556&lt;=Законод!$C$19,G556,Законод!$C$19*'01_Доходи'!G555),IF(B552="Лікар-терапевт","x",0)))</f>
        <v>0</v>
      </c>
      <c r="H557" s="183">
        <f>IF(B552="Лікар загальної практики - сімейний лікар",IF(L556&lt;=Законод!$C$23,H556,Законод!$C$23*'01_Доходи'!H555),IF(B552="Лікар-педіатр",IF(L556&lt;=Законод!$C$19,H556,Законод!$C$19*'01_Доходи'!H555),IF(B552="Лікар-терапевт","x",0)))</f>
        <v>0</v>
      </c>
      <c r="I557" s="183">
        <f>IF(B552="Лікар загальної практики - сімейний лікар",IF(L556&lt;=Законод!$C$23,I556,Законод!$C$23*'01_Доходи'!I555),IF(B552="Лікар-педіатр",IF(L556&lt;=Законод!$C$27,I556,Законод!$C$27*'01_Доходи'!I555),IF(B552="Лікар-терапевт","x",0)))</f>
        <v>0</v>
      </c>
      <c r="J557" s="183">
        <f>IF(B552="Лікар загальної практики - сімейний лікар",IF(L556&lt;=Законод!$C$23,J556,Законод!$C$23*'01_Доходи'!J555),IF(B552="Лікар-педіатр",IF(L556&lt;=Законод!$C$27,J556,Законод!$C$27*'01_Доходи'!J555),IF(B552="Лікар-терапевт","x",0)))</f>
        <v>0</v>
      </c>
      <c r="K557" s="183">
        <f>IF(B552="Лікар загальної практики - сімейний лікар",IF(L556&lt;=Законод!$C$23,K556,Законод!$C$23*'01_Доходи'!K555),IF(B552="Лікар-педіатр",IF(L556&lt;=Законод!$C$27,K556,Законод!$C$27*'01_Доходи'!K555),IF(B552="Лікар-терапевт","x",0)))</f>
        <v>0</v>
      </c>
      <c r="L557" s="184">
        <f>SUM(G557:K557)</f>
        <v>0</v>
      </c>
      <c r="M557" s="770"/>
      <c r="N557" s="183">
        <f>IF(B552="Лікар загальної практики - сімейний лікар",IF(L556&lt;=Законод!$C$23,N556,Законод!$C$23*'01_Доходи'!N555),IF(B552="Лікар-педіатр",IF(L556&lt;=Законод!$C$19,N556,Законод!$C$19*'01_Доходи'!N555),IF(B552="Лікар-терапевт","x",0)))</f>
        <v>0</v>
      </c>
      <c r="O557" s="183">
        <f>IF(B552="Лікар загальної практики - сімейний лікар",IF(L556&lt;=Законод!$C$23,O556,Законод!$C$23*'01_Доходи'!O555),IF(B552="Лікар-педіатр",IF(L556&lt;=Законод!$C$19,O556,Законод!$C$19*'01_Доходи'!O555),IF(B552="Лікар-терапевт","x",0)))</f>
        <v>0</v>
      </c>
      <c r="P557" s="183">
        <f>IF(B552="Лікар загальної практики - сімейний лікар",IF(L556&lt;=Законод!$C$23,P556,Законод!$C$23*'01_Доходи'!P555),IF(B552="Лікар-педіатр",IF(L556&lt;=Законод!$C$27,P556,Законод!$C$27*'01_Доходи'!P555),IF(B552="Лікар-терапевт","x",0)))</f>
        <v>0</v>
      </c>
      <c r="Q557" s="183">
        <f>IF(B552="Лікар загальної практики - сімейний лікар",IF(L556&lt;=Законод!$C$23,Q556,Законод!$C$23*'01_Доходи'!Q555),IF(B552="Лікар-педіатр",IF(L556&lt;=Законод!$C$27,Q556,Законод!$C$27*'01_Доходи'!Q555),IF(B552="Лікар-терапевт","x",0)))</f>
        <v>0</v>
      </c>
      <c r="R557" s="183">
        <f>IF(B552="Лікар загальної практики - сімейний лікар",IF(L556&lt;=Законод!$C$23,R556,Законод!$C$23*'01_Доходи'!R555),IF(B552="Лікар-педіатр",IF(L556&lt;=Законод!$C$27,R556,Законод!$C$27*'01_Доходи'!R555),IF(B552="Лікар-терапевт","x",0)))</f>
        <v>0</v>
      </c>
      <c r="S557" s="184">
        <f>SUM(N557:R557)</f>
        <v>0</v>
      </c>
      <c r="T557" s="770"/>
      <c r="U557" s="183">
        <f>IF(B552="Лікар загальної практики - сімейний лікар",IF(L556&lt;=Законод!$C$23,U556,Законод!$C$23*'01_Доходи'!U555),IF(B552="Лікар-педіатр",IF(L556&lt;=Законод!$C$19,U556,Законод!$C$19*'01_Доходи'!U555),IF(B552="Лікар-терапевт","x",0)))</f>
        <v>0</v>
      </c>
      <c r="V557" s="183">
        <f>IF(B552="Лікар загальної практики - сімейний лікар",IF(L556&lt;=Законод!$C$23,V556,Законод!$C$23*'01_Доходи'!V555),IF(B552="Лікар-педіатр",IF(L556&lt;=Законод!$C$19,V556,Законод!$C$19*'01_Доходи'!V555),IF(B552="Лікар-терапевт","x",0)))</f>
        <v>0</v>
      </c>
      <c r="W557" s="183">
        <f>IF(B552="Лікар загальної практики - сімейний лікар",IF(L556&lt;=Законод!$C$23,W556,Законод!$C$23*'01_Доходи'!W555),IF(B552="Лікар-педіатр",IF(L556&lt;=Законод!$C$27,W556,Законод!$C$27*'01_Доходи'!W555),IF(B552="Лікар-терапевт","x",0)))</f>
        <v>0</v>
      </c>
      <c r="X557" s="183">
        <f>IF(B552="Лікар загальної практики - сімейний лікар",IF(L556&lt;=Законод!$C$23,X556,Законод!$C$23*'01_Доходи'!X555),IF(B552="Лікар-педіатр",IF(L556&lt;=Законод!$C$27,X556,Законод!$C$27*'01_Доходи'!X555),IF(B552="Лікар-терапевт","x",0)))</f>
        <v>0</v>
      </c>
      <c r="Y557" s="183">
        <f>IF(B552="Лікар загальної практики - сімейний лікар",IF(L556&lt;=Законод!$C$23,Y556,Законод!$C$23*'01_Доходи'!H555),IF(Y552="Лікар-педіатр",IF(L556&lt;=Законод!$C$27,Y556,Законод!$C$27*'01_Доходи'!Y555),IF(B552="Лікар-терапевт","x",0)))</f>
        <v>0</v>
      </c>
      <c r="Z557" s="184">
        <f>SUM(U557:Y557)</f>
        <v>0</v>
      </c>
      <c r="AA557" s="770"/>
      <c r="AB557" s="183">
        <f>IF(B552="Лікар загальної практики - сімейний лікар",IF(L556&lt;=Законод!$C$23,AB556,Законод!$C$23*'01_Доходи'!AB555),IF(B552="Лікар-педіатр",IF(L556&lt;=Законод!$C$19,AB556,Законод!$C$19*'01_Доходи'!AB555),IF(B552="Лікар-терапевт","x",0)))</f>
        <v>0</v>
      </c>
      <c r="AC557" s="183">
        <f>IF(B552="Лікар загальної практики - сімейний лікар",IF(L556&lt;=Законод!$C$23,AC556,Законод!$C$23*'01_Доходи'!AC555),IF(B552="Лікар-педіатр",IF(L556&lt;=Законод!$C$19,AC556,Законод!$C$19*'01_Доходи'!AC555),IF(B552="Лікар-терапевт","x",0)))</f>
        <v>0</v>
      </c>
      <c r="AD557" s="183">
        <f>IF(B552="Лікар загальної практики - сімейний лікар",IF(L556&lt;=Законод!$C$23,AD556,Законод!$C$23*'01_Доходи'!AD555),IF(B552="Лікар-педіатр",IF(L556&lt;=Законод!$C$27,AD556,Законод!$C$27*'01_Доходи'!AD555),IF(B552="Лікар-терапевт","x",0)))</f>
        <v>0</v>
      </c>
      <c r="AE557" s="183">
        <f>IF(B552="Лікар загальної практики - сімейний лікар",IF(L556&lt;=Законод!$C$23,AE556,Законод!$C$23*'01_Доходи'!AE555),IF(B552="Лікар-педіатр",IF(L556&lt;=Законод!$C$27,AE556,Законод!$C$27*'01_Доходи'!AE555),IF(B552="Лікар-терапевт","x",0)))</f>
        <v>0</v>
      </c>
      <c r="AF557" s="183">
        <f>IF(B552="Лікар загальної практики - сімейний лікар",IF(L556&lt;=Законод!$C$23,AF556,Законод!$C$23*'01_Доходи'!AF555),IF(B552="Лікар-педіатр",IF(L556&lt;=Законод!$C$27,AF556,Законод!$C$27*'01_Доходи'!AF555),IF(B552="Лікар-терапевт","x",0)))</f>
        <v>0</v>
      </c>
      <c r="AG557" s="184">
        <f>SUM(AB557:AF557)</f>
        <v>0</v>
      </c>
      <c r="AH557" s="773"/>
      <c r="AI557" s="176"/>
      <c r="AJ557" s="764"/>
      <c r="AK557" s="767"/>
      <c r="AL557" s="767"/>
      <c r="AM557" s="268" t="s">
        <v>175</v>
      </c>
      <c r="AN557" s="544">
        <f>IF(B552="Лікар загальної практики - сімейний лікар",G557*Законод!$J$10+'01_Доходи'!H557*Законод!$K$10+'01_Доходи'!I557*Законод!$L$10+'01_Доходи'!J557*Законод!$M$10+'01_Доходи'!K557*Законод!$N$10,IF(B552="Лікар-педіатр",G557*Законод!$J$10+'01_Доходи'!H557*Законод!$K$10,IF(B552="Лікар-терапевт",'01_Доходи'!I557*Законод!$L$10+'01_Доходи'!J557*Законод!$M$10+'01_Доходи'!K557*Законод!$N$10,0)))</f>
        <v>0</v>
      </c>
      <c r="AO557" s="544">
        <f>IF(B552="Лікар загальної практики - сімейний лікар",N557*Законод!$J$11+'01_Доходи'!O557*Законод!$K$11+'01_Доходи'!P557*Законод!$L$11+'01_Доходи'!Q557*Законод!$M$11+'01_Доходи'!R557*Законод!$N$11,IF(B552="Лікар-педіатр",N557*Законод!$J$11+'01_Доходи'!O557*Законод!$K$11,IF(B552="Лікар-терапевт",'01_Доходи'!P557*Законод!$L$11+'01_Доходи'!Q557*Законод!$M$11+'01_Доходи'!R557*Законод!$N$11,0)))</f>
        <v>0</v>
      </c>
      <c r="AP557" s="544">
        <f>IF(B552="Лікар загальної практики - сімейний лікар",U557*Законод!$J$12+'01_Доходи'!V557*Законод!$K$12+'01_Доходи'!W557*Законод!$L$12+'01_Доходи'!X557*Законод!$M$12+'01_Доходи'!Y557*Законод!$N$12,IF(B552="Лікар-педіатр",U557*Законод!$J$12+'01_Доходи'!V557*Законод!$K$12,IF(B552="Лікар-терапевт",'01_Доходи'!W557*Законод!$L$12+'01_Доходи'!X557*Законод!$M$12+'01_Доходи'!Y557*Законод!$N$12,0)))</f>
        <v>0</v>
      </c>
      <c r="AQ557" s="544">
        <f>IF(B552="Лікар загальної практики - сімейний лікар",AB557*Законод!$J$13+'01_Доходи'!AC557*Законод!$K$13+'01_Доходи'!AD557*Законод!$L$13+'01_Доходи'!AE557*Законод!$M$13+'01_Доходи'!AF557*Законод!$N$13,IF(B552="Лікар-педіатр",AB557*Законод!$J$13+'01_Доходи'!AC557*Законод!$K$13,IF(B552="Лікар-терапевт",'01_Доходи'!AD557*Законод!$L$13+'01_Доходи'!AE557*Законод!$M$13+'01_Доходи'!AF557*Законод!$N$13,0)))</f>
        <v>0</v>
      </c>
      <c r="AR557" s="185">
        <f>SUM(AN557:AQ557)</f>
        <v>0</v>
      </c>
    </row>
    <row r="558" spans="1:44" s="67" customFormat="1" ht="45" customHeight="1" x14ac:dyDescent="0.25">
      <c r="A558" s="172"/>
      <c r="B558" s="781"/>
      <c r="C558" s="784"/>
      <c r="D558" s="787"/>
      <c r="E558" s="790"/>
      <c r="F558" s="186" t="str">
        <f>IF(B552="Лікар-педіатр",Законод!$E$18,IF(B552="Лікар загальної практики - сімейний лікар",Законод!$E$22,IF(B552="Лікар-терапевт",Законод!$E$26,"х")))</f>
        <v>х</v>
      </c>
      <c r="G558" s="750" t="s">
        <v>157</v>
      </c>
      <c r="H558" s="751"/>
      <c r="I558" s="751"/>
      <c r="J558" s="751"/>
      <c r="K558" s="752"/>
      <c r="L558" s="171">
        <f>IF(B552="Лікар загальної практики - сімейний лікар",IF(L556&lt;Законод!$C$23,0,(IF(AND(L556&gt;=Законод!$E$23,L556&lt;=Законод!$E$24),L556-Законод!$C$23,IF('01_Доходи'!L556&gt;=Законод!$F$23,Законод!$E$25,0)))),IF(B552="Лікар-педіатр",IF(L556&lt;Законод!$C$19,0,(IF(AND(L556&gt;=Законод!$E$19,L556&lt;=Законод!$E$20),L556-Законод!$C$19,IF('01_Доходи'!L556&gt;=Законод!$F$19,Законод!$E$21,0)))),IF(B552="Лікар-терапевт",IF(L556&lt;Законод!$C$27,0,(IF(AND(L556&gt;=Законод!$E$27,L556&lt;=Законод!$E$28),L556-Законод!$C$27,IF('01_Доходи'!L556&gt;=Законод!$F$27,Законод!$E$29,0)))),0)))</f>
        <v>0</v>
      </c>
      <c r="M558" s="770"/>
      <c r="N558" s="750" t="s">
        <v>157</v>
      </c>
      <c r="O558" s="751"/>
      <c r="P558" s="751"/>
      <c r="Q558" s="751"/>
      <c r="R558" s="752"/>
      <c r="S558" s="171">
        <f>IF(B552="Лікар загальної практики - сімейний лікар",IF(S556&lt;Законод!$C$23,0,(IF(AND(S556&gt;=Законод!$E$23,S556&lt;=Законод!$E$24),S556-Законод!$C$23,IF('01_Доходи'!S556&gt;=Законод!$F$23,Законод!$E$25,0)))),IF(B552="Лікар-педіатр",IF(S556&lt;Законод!$C$19,0,(IF(AND(S556&gt;=Законод!$E$19,S556&lt;=Законод!$E$20),S556-Законод!$C$19,IF('01_Доходи'!S556&gt;=Законод!$F$19,Законод!$E$21,0)))),IF(B552="Лікар-терапевт",IF(S556&lt;Законод!$C$27,0,(IF(AND(S556&gt;=Законод!$E$27,S556&lt;=Законод!$E$28),S556-Законод!$C$27,IF('01_Доходи'!S556&gt;=Законод!$F$27,Законод!$E$29,0)))),0)))</f>
        <v>0</v>
      </c>
      <c r="T558" s="770"/>
      <c r="U558" s="750" t="s">
        <v>157</v>
      </c>
      <c r="V558" s="751"/>
      <c r="W558" s="751"/>
      <c r="X558" s="751"/>
      <c r="Y558" s="752"/>
      <c r="Z558" s="171">
        <f>IF(B552="Лікар загальної практики - сімейний лікар",IF(Z556&lt;Законод!$C$23,0,(IF(AND(Z556&gt;=Законод!$E$23,Z556&lt;=Законод!$E$24),Z556-Законод!$C$23,IF('01_Доходи'!Z556&gt;=Законод!$F$23,Законод!$E$25,0)))),IF(B552="Лікар-педіатр",IF(Z556&lt;Законод!$C$19,0,(IF(AND(Z556&gt;=Законод!$E$19,Z556&lt;=Законод!$E$20),Z556-Законод!$C$19,IF('01_Доходи'!Z556&gt;=Законод!$F$19,Законод!$E$21,0)))),IF(B552="Лікар-терапевт",IF(Z556&lt;Законод!$C$27,0,(IF(AND(Z556&gt;=Законод!$E$27,Z556&lt;=Законод!$E$28),Z556-Законод!$C$27,IF('01_Доходи'!Z556&gt;=Законод!$F$27,Законод!$E$29,0)))),0)))</f>
        <v>0</v>
      </c>
      <c r="AA558" s="770"/>
      <c r="AB558" s="750" t="s">
        <v>157</v>
      </c>
      <c r="AC558" s="751"/>
      <c r="AD558" s="751"/>
      <c r="AE558" s="751"/>
      <c r="AF558" s="752"/>
      <c r="AG558" s="171">
        <f>IF(B552="Лікар загальної практики - сімейний лікар",IF(S556&lt;Законод!$C$23,0,(IF(AND(AG556&gt;=Законод!$E$23,AG556&lt;=Законод!$E$24),AG556-Законод!$C$23,IF('01_Доходи'!AG556&gt;=Законод!$F$23,Законод!$E$25,0)))),IF(B552="Лікар-педіатр",IF(AG556&lt;Законод!$C$19,0,(IF(AND(AG556&gt;=Законод!$E$19,AG556&lt;=Законод!$E$20),AG556-Законод!$C$19,IF('01_Доходи'!AG556&gt;=Законод!$F$19,Законод!$E$21,0)))),IF(B552="Лікар-терапевт",IF(AG556&lt;Законод!$C$27,0,(IF(AND(AG556&gt;=Законод!$E$27,AG556&lt;=Законод!$E$28),AG556-Законод!$C$27,IF('01_Доходи'!AG556&gt;=Законод!$F$27,Законод!$E$29,0)))),0)))</f>
        <v>0</v>
      </c>
      <c r="AH558" s="773"/>
      <c r="AI558" s="176"/>
      <c r="AJ558" s="764"/>
      <c r="AK558" s="767"/>
      <c r="AL558" s="767"/>
      <c r="AM558" s="798" t="s">
        <v>176</v>
      </c>
      <c r="AN558" s="544">
        <f>IF(B552="Лікар загальної практики - сімейний лікар",L558*Законод!$E$30,IF(B552="Лікар-педіатр",L558*Законод!$E$30,IF(B552="Лікар-терапевт",L558*Законод!$E$30,0)))</f>
        <v>0</v>
      </c>
      <c r="AO558" s="544">
        <f>IF(B552="Лікар загальної практики - сімейний лікар",S558*Законод!$E$47,IF(B552="Лікар-педіатр",S558*Законод!$E$47,IF(B552="Лікар-терапевт",S558*Законод!$E$47,0)))</f>
        <v>0</v>
      </c>
      <c r="AP558" s="544">
        <f>IF(B552="Лікар загальної практики - сімейний лікар",Z558*Законод!$E$64,IF(B552="Лікар-педіатр",Z558*Законод!$E$64,IF(B552="Лікар-терапевт",Z558*Законод!$E$64,0)))</f>
        <v>0</v>
      </c>
      <c r="AQ558" s="544">
        <f>IF(B552="Лікар загальної практики - сімейний лікар",AG558*Законод!$E$81,IF(B552="Лікар-педіатр",AG558*Законод!$E$81,IF(B552="Лікар-терапевт",AG558*Законод!$E$81,0)))</f>
        <v>0</v>
      </c>
      <c r="AR558" s="185">
        <f>SUM(AN558:AQ558)</f>
        <v>0</v>
      </c>
    </row>
    <row r="559" spans="1:44" s="67" customFormat="1" ht="20.45" customHeight="1" x14ac:dyDescent="0.25">
      <c r="A559" s="172"/>
      <c r="B559" s="781"/>
      <c r="C559" s="784"/>
      <c r="D559" s="787"/>
      <c r="E559" s="790"/>
      <c r="F559" s="186" t="str">
        <f>IF(B552="Лікар-педіатр",Законод!$F$18,IF(B552="Лікар загальної практики - сімейний лікар",Законод!$F$22,IF(B552="Лікар-терапевт",Законод!$F$26,"х")))</f>
        <v>х</v>
      </c>
      <c r="G559" s="750" t="s">
        <v>157</v>
      </c>
      <c r="H559" s="751"/>
      <c r="I559" s="751"/>
      <c r="J559" s="751"/>
      <c r="K559" s="752"/>
      <c r="L559" s="171">
        <f>IF(B552="Лікар загальної практики - сімейний лікар",IF(L556&lt;Законод!$C$23,0,(IF(AND(L556&gt;=Законод!$F$23,L556&lt;=Законод!$F$24),L556-Законод!$E$24,IF('01_Доходи'!L556&gt;=Законод!$G$23,Законод!$F$25,0)))),IF(B552="Лікар-педіатр",IF(L556&lt;Законод!$C$19,0,(IF(AND(L556&gt;=Законод!$F$19,L556&lt;=Законод!$F$20),L556-Законод!$E$20,IF('01_Доходи'!L556&gt;=Законод!$G$19,Законод!$F$21,0)))),IF(B552="Лікар-терапевт",IF(L556&lt;Законод!$C$27,0,(IF(AND(L556&gt;=Законод!$F$27,L556&lt;=Законод!$F$28),L556-Законод!$E$28,IF('01_Доходи'!L556&gt;=Законод!$G$27,Законод!$F$29,0)))),0)))</f>
        <v>0</v>
      </c>
      <c r="M559" s="770"/>
      <c r="N559" s="750" t="s">
        <v>157</v>
      </c>
      <c r="O559" s="751"/>
      <c r="P559" s="751"/>
      <c r="Q559" s="751"/>
      <c r="R559" s="752"/>
      <c r="S559" s="171">
        <f>IF(B552="Лікар загальної практики - сімейний лікар",IF(S556&lt;Законод!$C$23,0,(IF(AND(S556&gt;=Законод!$F$23,S556&lt;=Законод!$F$24),S556-Законод!$E$24,IF('01_Доходи'!S556&gt;=Законод!$G$23,Законод!$F$25,0)))),IF(B552="Лікар-педіатр",IF(S556&lt;Законод!$C$19,0,(IF(AND(S556&gt;=Законод!$F$19,S556&lt;=Законод!$F$20),S556-Законод!$E$20,IF('01_Доходи'!S556&gt;=Законод!$G$19,Законод!$F$21,0)))),IF(B552="Лікар-терапевт",IF(S556&lt;Законод!$C$27,0,(IF(AND(S556&gt;=Законод!$F$27,S556&lt;=Законод!$F$28),S556-Законод!$E$28,IF('01_Доходи'!S556&gt;=Законод!$G$27,Законод!$F$29,0)))),0)))</f>
        <v>0</v>
      </c>
      <c r="T559" s="770"/>
      <c r="U559" s="750" t="s">
        <v>157</v>
      </c>
      <c r="V559" s="751"/>
      <c r="W559" s="751"/>
      <c r="X559" s="751"/>
      <c r="Y559" s="752"/>
      <c r="Z559" s="171">
        <f>IF(B552="Лікар загальної практики - сімейний лікар",IF(Z556&lt;Законод!$C$23,0,(IF(AND(Z556&gt;=Законод!$F$23,Z556&lt;=Законод!$F$24),Z556-Законод!$E$24,IF('01_Доходи'!Z556&gt;=Законод!$G$23,Законод!$F$25,0)))),IF(B552="Лікар-педіатр",IF(Z556&lt;Законод!$C$19,0,(IF(AND(Z556&gt;=Законод!$F$19,Z556&lt;=Законод!$F$20),Z556-Законод!$E$20,IF('01_Доходи'!Z556&gt;=Законод!$G$19,Законод!$F$21,0)))),IF(B552="Лікар-терапевт",IF(Z556&lt;Законод!$C$27,0,(IF(AND(Z556&gt;=Законод!$F$27,Z556&lt;=Законод!$F$28),Z556-Законод!$E$28,IF('01_Доходи'!Z556&gt;=Законод!$G$27,Законод!$F$29,0)))),0)))</f>
        <v>0</v>
      </c>
      <c r="AA559" s="770"/>
      <c r="AB559" s="750" t="s">
        <v>157</v>
      </c>
      <c r="AC559" s="751"/>
      <c r="AD559" s="751"/>
      <c r="AE559" s="751"/>
      <c r="AF559" s="752"/>
      <c r="AG559" s="171">
        <f>IF(B552="Лікар загальної практики - сімейний лікар",IF(AG556&lt;Законод!$C$23,0,(IF(AND(AG556&gt;=Законод!$F$23,AG556&lt;=Законод!$F$24),AG556-Законод!$E$24,IF('01_Доходи'!AG556&gt;=Законод!$G$23,Законод!$F$25,0)))),IF(B552="Лікар-педіатр",IF(AG556&lt;Законод!$C$19,0,(IF(AND(AG556&gt;=Законод!$F$19,AG556&lt;=Законод!$F$20),AG556-Законод!$E$20,IF('01_Доходи'!AG556&gt;=Законод!$G$19,Законод!$F$21,0)))),IF(B552="Лікар-терапевт",IF(AG556&lt;Законод!$C$27,0,(IF(AND(AG556&gt;=Законод!$F$27,AG556&lt;=Законод!$F$28),AG556-Законод!$E$28,IF('01_Доходи'!AG556&gt;=Законод!$G$27,Законод!$F$29,0)))),0)))</f>
        <v>0</v>
      </c>
      <c r="AH559" s="773"/>
      <c r="AI559" s="176"/>
      <c r="AJ559" s="764"/>
      <c r="AK559" s="767"/>
      <c r="AL559" s="767"/>
      <c r="AM559" s="799"/>
      <c r="AN559" s="544">
        <f>IF(B552="Лікар загальної практики - сімейний лікар",L559*Законод!$F$30,IF(B552="Лікар-педіатр",L559*Законод!$F$30,IF(B552="Лікар-терапевт",L559*Законод!$F$30,0)))</f>
        <v>0</v>
      </c>
      <c r="AO559" s="544">
        <f>IF(B552="Лікар загальної практики - сімейний лікар",S559*Законод!$F$47,IF(B552="Лікар-педіатр",S559*Законод!$F$47,IF(B552="Лікар-терапевт",S559*Законод!$F$47,0)))</f>
        <v>0</v>
      </c>
      <c r="AP559" s="544">
        <f>IF(B552="Лікар загальної практики - сімейний лікар",Z559*Законод!$F$64,IF(B552="Лікар-педіатр",Z559*Законод!$F$64,IF(B552="Лікар-терапевт",Z559*Законод!$F$64,0)))</f>
        <v>0</v>
      </c>
      <c r="AQ559" s="544">
        <f>IF(B552="Лікар загальної практики - сімейний лікар",AG559*Законод!$F$81,IF(B552="Лікар-педіатр",AG559*Законод!$F$81,IF(B552="Лікар-терапевт",AG559*Законод!$F$81,0)))</f>
        <v>0</v>
      </c>
      <c r="AR559" s="185">
        <f>SUM(AN559:AQ559)</f>
        <v>0</v>
      </c>
    </row>
    <row r="560" spans="1:44" s="67" customFormat="1" ht="31.9" customHeight="1" x14ac:dyDescent="0.25">
      <c r="A560" s="172"/>
      <c r="B560" s="781"/>
      <c r="C560" s="784"/>
      <c r="D560" s="787"/>
      <c r="E560" s="790"/>
      <c r="F560" s="186" t="str">
        <f>IF(B552="Лікар-педіатр",Законод!$G$18,IF(B552="Лікар загальної практики - сімейний лікар",Законод!$G$22,IF(B552="Лікар-терапевт",Законод!$G$26,"х")))</f>
        <v>х</v>
      </c>
      <c r="G560" s="750" t="s">
        <v>157</v>
      </c>
      <c r="H560" s="751"/>
      <c r="I560" s="751"/>
      <c r="J560" s="751"/>
      <c r="K560" s="752"/>
      <c r="L560" s="171">
        <f>IF(B552="Лікар загальної практики - сімейний лікар",IF(L556&lt;Законод!$C$23,0,(IF(AND(L556&gt;=Законод!$G$23,L556&lt;=Законод!$G$24),L556-Законод!$F$24,IF('01_Доходи'!L556&gt;=Законод!$H$23,Законод!$G$25,0)))),IF(B552="Лікар-педіатр",IF(L556&lt;Законод!$C$19,0,(IF(AND(L556&gt;=Законод!$G$19,L556&lt;=Законод!$G$20),L556-Законод!$F$20,IF('01_Доходи'!L556&gt;=Законод!$H$19,Законод!$G$21,0)))),IF(B552="Лікар-терапевт",IF(L556&lt;Законод!$C$27,0,(IF(AND(L556&gt;=Законод!$G$27,L556&lt;=Законод!$G$28),L556-Законод!$F$28,IF('01_Доходи'!L556&gt;=Законод!$H$27,Законод!$G$29,0)))),0)))</f>
        <v>0</v>
      </c>
      <c r="M560" s="770"/>
      <c r="N560" s="750" t="s">
        <v>157</v>
      </c>
      <c r="O560" s="751"/>
      <c r="P560" s="751"/>
      <c r="Q560" s="751"/>
      <c r="R560" s="752"/>
      <c r="S560" s="171">
        <f>IF(B552="Лікар загальної практики - сімейний лікар",IF(S556&lt;Законод!$C$23,0,(IF(AND(S556&gt;=Законод!$G$23,S556&lt;=Законод!$G$24),S556-Законод!$F$24,IF('01_Доходи'!S556&gt;=Законод!$H$23,Законод!$G$25,0)))),IF(B552="Лікар-педіатр",IF(S556&lt;Законод!$C$19,0,(IF(AND(S556&gt;=Законод!$G$19,S556&lt;=Законод!$G$20),S556-Законод!$F$20,IF('01_Доходи'!S556&gt;=Законод!$H$19,Законод!$G$21,0)))),IF(B552="Лікар-терапевт",IF(S556&lt;Законод!$C$27,0,(IF(AND(S556&gt;=Законод!$G$27,S556&lt;=Законод!$G$28),S556-Законод!$F$28,IF('01_Доходи'!S556&gt;=Законод!$H$27,Законод!$G$29,0)))),0)))</f>
        <v>0</v>
      </c>
      <c r="T560" s="770"/>
      <c r="U560" s="750" t="s">
        <v>157</v>
      </c>
      <c r="V560" s="751"/>
      <c r="W560" s="751"/>
      <c r="X560" s="751"/>
      <c r="Y560" s="752"/>
      <c r="Z560" s="171">
        <f>IF(B552="Лікар загальної практики - сімейний лікар",IF(Z556&lt;Законод!$C$23,0,(IF(AND(Z556&gt;=Законод!$G$23,Z556&lt;=Законод!$G$24),Z556-Законод!$F$24,IF('01_Доходи'!Z556&gt;=Законод!$H$23,Законод!$G$25,0)))),IF(B552="Лікар-педіатр",IF(Z556&lt;Законод!$C$19,0,(IF(AND(Z556&gt;=Законод!$G$19,Z556&lt;=Законод!$G$20),Z556-Законод!$F$20,IF('01_Доходи'!Z556&gt;=Законод!$H$19,Законод!$G$21,0)))),IF(B552="Лікар-терапевт",IF(Z556&lt;Законод!$C$27,0,(IF(AND(Z556&gt;=Законод!$G$27,Z556&lt;=Законод!$G$28),Z556-Законод!$F$28,IF('01_Доходи'!Z556&gt;=Законод!$H$27,Законод!$G$29,0)))),0)))</f>
        <v>0</v>
      </c>
      <c r="AA560" s="770"/>
      <c r="AB560" s="750" t="s">
        <v>157</v>
      </c>
      <c r="AC560" s="751"/>
      <c r="AD560" s="751"/>
      <c r="AE560" s="751"/>
      <c r="AF560" s="752"/>
      <c r="AG560" s="171">
        <f>IF(B552="Лікар загальної практики - сімейний лікар",IF(AG556&lt;Законод!$C$23,0,(IF(AND(AG556&gt;=Законод!$G$23,AG556&lt;=Законод!$G$24),AG556-Законод!$F$24,IF('01_Доходи'!AG556&gt;=Законод!$H$23,Законод!$G$25,0)))),IF(B552="Лікар-педіатр",IF(AG556&lt;Законод!$C$19,0,(IF(AND(AG556&gt;=Законод!$G$19,AG556&lt;=Законод!$G$20),AG556-Законод!$F$20,IF('01_Доходи'!AG556&gt;=Законод!$H$19,Законод!$G$21,0)))),IF(B552="Лікар-терапевт",IF(AG556&lt;Законод!$C$27,0,(IF(AND(AG556&gt;=Законод!$G$27,AG556&lt;=Законод!$G$28),AG556-Законод!$F$28,IF('01_Доходи'!AG556&gt;=Законод!$H$27,Законод!$G$29,0)))),0)))</f>
        <v>0</v>
      </c>
      <c r="AH560" s="773"/>
      <c r="AI560" s="176"/>
      <c r="AJ560" s="764"/>
      <c r="AK560" s="767"/>
      <c r="AL560" s="767"/>
      <c r="AM560" s="799"/>
      <c r="AN560" s="544">
        <f>IF(B552="Лікар загальної практики - сімейний лікар",L560*Законод!$G$39,IF(B552="Лікар-педіатр",L560*Законод!$G$30,IF(B552="Лікар-терапевт",L560*Законод!$G$30,0)))</f>
        <v>0</v>
      </c>
      <c r="AO560" s="544">
        <f>IF(B552="Лікар загальної практики - сімейний лікар",S560*Законод!$G$47,IF(B552="Лікар-педіатр",S560*Законод!$G$47,IF(B552="Лікар-терапевт",S560*Законод!$G$47,0)))</f>
        <v>0</v>
      </c>
      <c r="AP560" s="544">
        <f>IF(B552="Лікар загальної практики - сімейний лікар",Z560*Законод!$G$64,IF(B552="Лікар-педіатр",Z560*Законод!$G$64,IF(B552="Лікар-терапевт",Z560*Законод!$G$64,0)))</f>
        <v>0</v>
      </c>
      <c r="AQ560" s="544">
        <f>IF(B552="Лікар загальної практики - сімейний лікар",AG560*Законод!$G$81,IF(B552="Лікар-педіатр",AG560*Законод!$G$81,IF(B552="Лікар-терапевт",AG560*Законод!$G$81,0)))</f>
        <v>0</v>
      </c>
      <c r="AR560" s="185">
        <f t="shared" ref="AR560" si="80">SUM(AN560:AQ560)</f>
        <v>0</v>
      </c>
    </row>
    <row r="561" spans="1:44" s="67" customFormat="1" ht="31.9" customHeight="1" x14ac:dyDescent="0.25">
      <c r="A561" s="172"/>
      <c r="B561" s="781"/>
      <c r="C561" s="784"/>
      <c r="D561" s="787"/>
      <c r="E561" s="790"/>
      <c r="F561" s="186" t="str">
        <f>IF(B552="Лікар-педіатр",Законод!$H$18,IF(B552="Лікар загальної практики - сімейний лікар",Законод!$H$22,IF(B552="Лікар-терапевт",Законод!$H$26,"х")))</f>
        <v>х</v>
      </c>
      <c r="G561" s="750" t="s">
        <v>157</v>
      </c>
      <c r="H561" s="751"/>
      <c r="I561" s="751"/>
      <c r="J561" s="751"/>
      <c r="K561" s="752"/>
      <c r="L561" s="171">
        <f>IF(B552="Лікар загальної практики - сімейний лікар",IF(L556&lt;Законод!$C$23,0,(IF(AND(L556&gt;=Законод!$H$23,L556&lt;=Законод!$H$24),L556-Законод!$G$24,IF('01_Доходи'!L556&gt;=Законод!$I$23,Законод!$H$25,0)))),IF(B552="Лікар-педіатр",IF(L556&lt;Законод!$C$19,0,(IF(AND(L556&gt;=Законод!$H$19,L556&lt;=Законод!$H$20),L556-Законод!$G$20,IF('01_Доходи'!L556&gt;=Законод!$I$19,Законод!$H$21,0)))),IF(B552="Лікар-терапевт",IF(L556&lt;Законод!$C$27,0,(IF(AND(L556&gt;=Законод!$H$27,L556&lt;=Законод!$H$28),L556-Законод!$G$28,IF(L556&gt;=Законод!$I$27,Законод!$H$29,0)))),0)))</f>
        <v>0</v>
      </c>
      <c r="M561" s="770"/>
      <c r="N561" s="750" t="s">
        <v>157</v>
      </c>
      <c r="O561" s="751"/>
      <c r="P561" s="751"/>
      <c r="Q561" s="751"/>
      <c r="R561" s="752"/>
      <c r="S561" s="171">
        <f>IF(B552="Лікар загальної практики - сімейний лікар",IF(S556&lt;Законод!$C$23,0,(IF(AND(S556&gt;=Законод!$H$23,S556&lt;=Законод!$H$24),S556-Законод!$G$24,IF('01_Доходи'!S556&gt;=Законод!$I$23,Законод!$H$25,0)))),IF(B552="Лікар-педіатр",IF(S556&lt;Законод!$C$19,0,(IF(AND(S556&gt;=Законод!$H$19,S556&lt;=Законод!$H$20),S556-Законод!$G$20,IF('01_Доходи'!S556&gt;=Законод!$I$19,Законод!$H$21,0)))),IF(B552="Лікар-терапевт",IF(S556&lt;Законод!$C$27,0,(IF(AND(S556&gt;=Законод!$H$27,S556&lt;=Законод!$H$28),S556-Законод!$G$28,IF(S556&gt;=Законод!$I$27,Законод!$H$29,0)))),0)))</f>
        <v>0</v>
      </c>
      <c r="T561" s="770"/>
      <c r="U561" s="750" t="s">
        <v>157</v>
      </c>
      <c r="V561" s="751"/>
      <c r="W561" s="751"/>
      <c r="X561" s="751"/>
      <c r="Y561" s="752"/>
      <c r="Z561" s="171">
        <f>IF(B552="Лікар загальної практики - сімейний лікар",IF(Z556&lt;Законод!$C$23,0,(IF(AND(Z556&gt;=Законод!$H$23,Z556&lt;=Законод!$H$24),Z556-Законод!$G$24,IF('01_Доходи'!Z556&gt;=Законод!$I$23,Законод!$H$25,0)))),IF(B552="Лікар-педіатр",IF(Z556&lt;Законод!$C$19,0,(IF(AND(Z556&gt;=Законод!$H$19,Z556&lt;=Законод!$H$20),Z556-Законод!$G$20,IF('01_Доходи'!Z556&gt;=Законод!$I$19,Законод!$H$21,0)))),IF(B552="Лікар-терапевт",IF(Z556&lt;Законод!$C$27,0,(IF(AND(Z556&gt;=Законод!$H$27,Z556&lt;=Законод!$H$28),Z556-Законод!$G$28,IF(Z556&gt;=Законод!$I$27,Законод!$H$29,0)))),0)))</f>
        <v>0</v>
      </c>
      <c r="AA561" s="770"/>
      <c r="AB561" s="750" t="s">
        <v>157</v>
      </c>
      <c r="AC561" s="751"/>
      <c r="AD561" s="751"/>
      <c r="AE561" s="751"/>
      <c r="AF561" s="752"/>
      <c r="AG561" s="171">
        <f>IF(B552="Лікар загальної практики - сімейний лікар",IF(AG556&lt;Законод!$C$23,0,(IF(AND(AG556&gt;=Законод!$H$23,AG556&lt;=Законод!$H$24),AG556-Законод!$G$24,IF('01_Доходи'!AG556&gt;=Законод!$I$23,Законод!$H$25,0)))),IF(B552="Лікар-педіатр",IF(AG556&lt;Законод!$C$19,0,(IF(AND(AG556&gt;=Законод!$H$19,AG556&lt;=Законод!$H$20),AG556-Законод!$G$20,IF('01_Доходи'!AG556&gt;=Законод!$I$19,Законод!$H$21,0)))),IF(B552="Лікар-терапевт",IF(AG556&lt;Законод!$C$27,0,(IF(AND(AG556&gt;=Законод!$H$27,AG556&lt;=Законод!$H$28),AG556-Законод!$G$28,IF(AG556&gt;=Законод!$I$27,Законод!$H$29,0)))),0)))</f>
        <v>0</v>
      </c>
      <c r="AH561" s="773"/>
      <c r="AI561" s="176"/>
      <c r="AJ561" s="764"/>
      <c r="AK561" s="767"/>
      <c r="AL561" s="767"/>
      <c r="AM561" s="799"/>
      <c r="AN561" s="544">
        <f>IF(B552="Лікар загальної практики - сімейний лікар",L561*Законод!$H$30,IF(B552="Лікар-педіатр",L561*Законод!$H$30,IF(B552="Лікар-терапевт",L561*Законод!$H$30,0)))</f>
        <v>0</v>
      </c>
      <c r="AO561" s="544">
        <f>IF(B552="Лікар загальної практики - сімейний лікар",S561*Законод!$H$47,IF(B552="Лікар-педіатр",S561*Законод!$H$47,IF(B552="Лікар-терапевт",S561*Законод!$H$47,0)))</f>
        <v>0</v>
      </c>
      <c r="AP561" s="544">
        <f>IF(B552="Лікар загальної практики - сімейний лікар",Z561*Законод!$H$64,IF(B552="Лікар-педіатр",Z561*Законод!$H$64,IF(B552="Лікар-терапевт",Z561*Законод!$H$64,0)))</f>
        <v>0</v>
      </c>
      <c r="AQ561" s="544">
        <f>IF(B552="Лікар загальної практики - сімейний лікар",AG561*Законод!$H$81,IF(B552="Лікар-педіатр",AG561*Законод!$H$81,IF(B552="Лікар-терапевт",AG561*Законод!$H$81,0)))</f>
        <v>0</v>
      </c>
      <c r="AR561" s="185">
        <f>SUM(AN561:AQ561)</f>
        <v>0</v>
      </c>
    </row>
    <row r="562" spans="1:44" s="210" customFormat="1" ht="23.45" customHeight="1" x14ac:dyDescent="0.25">
      <c r="A562" s="172"/>
      <c r="B562" s="781"/>
      <c r="C562" s="784"/>
      <c r="D562" s="787"/>
      <c r="E562" s="790"/>
      <c r="F562" s="186" t="str">
        <f>IF(B552="Лікар-педіатр",Законод!$I$18,IF(B552="Лікар загальної практики - сімейний лікар",Законод!$I$22,IF(B552="Лікар-терапевт",Законод!$I$26,"х")))</f>
        <v>х</v>
      </c>
      <c r="G562" s="750" t="s">
        <v>157</v>
      </c>
      <c r="H562" s="751"/>
      <c r="I562" s="751"/>
      <c r="J562" s="751"/>
      <c r="K562" s="752"/>
      <c r="L562" s="171">
        <f>IF(B552="Лікар загальної практики - сімейний лікар",IF(L556&lt;Законод!$C$23,0,(IF(AND(L556&gt;=Законод!$I$23,L556&lt;=Законод!$I$24),L556-Законод!$H$24,IF('01_Доходи'!L556&gt;=Законод!$I$23,Законод!$I$25,0)))),IF(B552="Лікар-педіатр",IF(L556&lt;Законод!$C$19,0,(IF(AND(L556&gt;=Законод!$I$19,L556&lt;=Законод!$I$20),L556-Законод!$H$20,IF('01_Доходи'!L556&gt;=Законод!$I$19,Законод!$H$21,0)))),IF(B552="Лікар-терапевт",IF(L556&lt;Законод!$C$27,0,(IF(AND(L556&gt;=Законод!$I$27,L556&lt;=Законод!$I$28),L556-Законод!$H$28,IF('01_Доходи'!L556&gt;=Законод!$I$27,Законод!$H$29,0)))),0)))</f>
        <v>0</v>
      </c>
      <c r="M562" s="770"/>
      <c r="N562" s="750" t="s">
        <v>157</v>
      </c>
      <c r="O562" s="751"/>
      <c r="P562" s="751"/>
      <c r="Q562" s="751"/>
      <c r="R562" s="752"/>
      <c r="S562" s="171">
        <f>IF(B552="Лікар загальної практики - сімейний лікар",IF(S556&lt;Законод!$C$23,0,(IF(AND(S556&gt;=Законод!$I$23,S556&lt;=Законод!$I$24),S556-Законод!$H$24,IF('01_Доходи'!S556&gt;=Законод!$I$23,Законод!$I$25,0)))),IF(B552="Лікар-педіатр",IF(S556&lt;Законод!$C$19,0,(IF(AND(S556&gt;=Законод!$I$19,S556&lt;=Законод!$I$20),S556-Законод!$H$20,IF('01_Доходи'!S556&gt;=Законод!$I$19,Законод!$H$21,0)))),IF(B552="Лікар-терапевт",IF(S556&lt;Законод!$C$27,0,(IF(AND(S556&gt;=Законод!$I$27,S556&lt;=Законод!$I$28),S556-Законод!$H$28,IF('01_Доходи'!S556&gt;=Законод!$I$27,Законод!$H$29,0)))),0)))</f>
        <v>0</v>
      </c>
      <c r="T562" s="770"/>
      <c r="U562" s="750" t="s">
        <v>157</v>
      </c>
      <c r="V562" s="751"/>
      <c r="W562" s="751"/>
      <c r="X562" s="751"/>
      <c r="Y562" s="752"/>
      <c r="Z562" s="171">
        <f>IF(B552="Лікар загальної практики - сімейний лікар",IF(Z556&lt;Законод!$C$23,0,(IF(AND(Z556&gt;=Законод!$I$23,Z556&lt;=Законод!$I$24),Z556-Законод!$H$24,IF('01_Доходи'!Z556&gt;=Законод!$I$23,Законод!$I$25,0)))),IF(B552="Лікар-педіатр",IF(Z556&lt;Законод!$C$19,0,(IF(AND(Z556&gt;=Законод!$I$19,Z556&lt;=Законод!$I$20),Z556-Законод!$H$20,IF('01_Доходи'!Z556&gt;=Законод!$I$19,Законод!$H$21,0)))),IF(B552="Лікар-терапевт",IF(Z556&lt;Законод!$C$27,0,(IF(AND(Z556&gt;=Законод!$I$27,Z556&lt;=Законод!$I$28),Z556-Законод!$H$28,IF('01_Доходи'!Z556&gt;=Законод!$I$27,Законод!$H$29,0)))),0)))</f>
        <v>0</v>
      </c>
      <c r="AA562" s="770"/>
      <c r="AB562" s="750" t="s">
        <v>157</v>
      </c>
      <c r="AC562" s="751"/>
      <c r="AD562" s="751"/>
      <c r="AE562" s="751"/>
      <c r="AF562" s="752"/>
      <c r="AG562" s="171">
        <f>IF(B552="Лікар загальної практики - сімейний лікар",IF(AG556&lt;Законод!$C$23,0,(IF(AND(AG556&gt;=Законод!$I$23,AG556&lt;=Законод!$I$24),AG556-Законод!$H$24,IF('01_Доходи'!AG556&gt;=Законод!$I$23,Законод!$I$25,0)))),IF(B552="Лікар-педіатр",IF(AG556&lt;Законод!$C$19,0,(IF(AND(AG556&gt;=Законод!$I$19,AG556&lt;=Законод!$I$20),AG556-Законод!$H$20,IF('01_Доходи'!AG556&gt;=Законод!$I$19,Законод!$H$21,0)))),IF(B552="Лікар-терапевт",IF(AG556&lt;Законод!$C$27,0,(IF(AND(AG556&gt;=Законод!$I$27,AG556&lt;=Законод!$I$28),AG556-Законод!$H$28,IF('01_Доходи'!AG556&gt;=Законод!$I$27,Законод!$H$29,0)))),0)))</f>
        <v>0</v>
      </c>
      <c r="AH562" s="773"/>
      <c r="AI562" s="176"/>
      <c r="AJ562" s="764"/>
      <c r="AK562" s="767"/>
      <c r="AL562" s="767"/>
      <c r="AM562" s="799"/>
      <c r="AN562" s="544">
        <f>IF(B552="Лікар загальної практики - сімейний лікар",L562*Законод!$I$30,IF(B552="Лікар-педіатр",L562*Законод!$I$30,IF(B552="Лікар-терапевт",L562*Законод!$I$30,0)))</f>
        <v>0</v>
      </c>
      <c r="AO562" s="544">
        <f>IF(B552="Лікар загальної практики - сімейний лікар",S562*Законод!$I$47,IF(B552="Лікар-педіатр",S562*Законод!$I$47,IF(B552="Лікар-терапевт",S562*Законод!$I$47,0)))</f>
        <v>0</v>
      </c>
      <c r="AP562" s="544">
        <f>IF(B552="Лікар загальної практики - сімейний лікар",Z562*Законод!$I$64,IF(B552="Лікар-педіатр",Z562*Законод!$I$64,IF(B552="Лікар-терапевт",Z562*Законод!$I$64,0)))</f>
        <v>0</v>
      </c>
      <c r="AQ562" s="544">
        <f>IF(B552="Лікар загальної практики - сімейний лікар",AG562*Законод!$I$81,IF(B552="Лікар-педіатр",AG562*Законод!$I$81,IF(B552="Лікар-терапевт",AG562*Законод!$I$81,0)))</f>
        <v>0</v>
      </c>
      <c r="AR562" s="185">
        <f>SUM(AN562:AQ562)</f>
        <v>0</v>
      </c>
    </row>
    <row r="563" spans="1:44" s="166" customFormat="1" ht="24.6" customHeight="1" thickBot="1" x14ac:dyDescent="0.35">
      <c r="A563" s="187"/>
      <c r="B563" s="782"/>
      <c r="C563" s="785"/>
      <c r="D563" s="788"/>
      <c r="E563" s="791"/>
      <c r="F563" s="660" t="str">
        <f>IF(B552="Лікар-педіатр",Законод!$J$18,IF(B552="Лікар загальної практики - сімейний лікар",Законод!$J$22,IF(B552="Лікар-терапевт",Законод!$J$22,"х")))</f>
        <v>х</v>
      </c>
      <c r="G563" s="747" t="s">
        <v>157</v>
      </c>
      <c r="H563" s="748"/>
      <c r="I563" s="748"/>
      <c r="J563" s="748"/>
      <c r="K563" s="749"/>
      <c r="L563" s="171">
        <f>IF(B552="Лікар загальної практики - сімейний лікар",IF(L556&gt;=Законод!$J$23,'01_Доходи'!L556-('01_Доходи'!L557+'01_Доходи'!L558+'01_Доходи'!L559+'01_Доходи'!L560+'01_Доходи'!L561+'01_Доходи'!L562),0),IF(B552="Лікар-педіатр",IF(L556&gt;=Законод!$J$19,'01_Доходи'!L556-('01_Доходи'!L557+'01_Доходи'!L558+'01_Доходи'!L559+'01_Доходи'!L560+'01_Доходи'!L561+'01_Доходи'!L562),0),IF(B552="Лікар-терапевт",IF('01_Доходи'!L556&gt;=Законод!$J$27,L556-Законод!$I$28,0),0)))</f>
        <v>0</v>
      </c>
      <c r="M563" s="771"/>
      <c r="N563" s="747" t="s">
        <v>157</v>
      </c>
      <c r="O563" s="748"/>
      <c r="P563" s="748"/>
      <c r="Q563" s="748"/>
      <c r="R563" s="749"/>
      <c r="S563" s="171">
        <f>IF(B552="Лікар загальної практики - сімейний лікар",IF(S556&gt;=Законод!$J$23,'01_Доходи'!S556-('01_Доходи'!S557+'01_Доходи'!S558+'01_Доходи'!S559+'01_Доходи'!S560+'01_Доходи'!S561+'01_Доходи'!S562),0),IF(B552="Лікар-педіатр",IF(S556&gt;=Законод!$J$19,'01_Доходи'!S556-('01_Доходи'!S557+'01_Доходи'!S558+'01_Доходи'!S559+'01_Доходи'!S560+'01_Доходи'!S561+'01_Доходи'!S562),0),IF(B552="Лікар-терапевт",IF('01_Доходи'!S556&gt;=Законод!$J$27,S556-Законод!$I$28,0),0)))</f>
        <v>0</v>
      </c>
      <c r="T563" s="771"/>
      <c r="U563" s="747" t="s">
        <v>157</v>
      </c>
      <c r="V563" s="748"/>
      <c r="W563" s="748"/>
      <c r="X563" s="748"/>
      <c r="Y563" s="749"/>
      <c r="Z563" s="171">
        <f>IF(B552="Лікар загальної практики - сімейний лікар",IF(Z556&gt;=Законод!$J$23,'01_Доходи'!Z556-('01_Доходи'!Z557+'01_Доходи'!Z558+'01_Доходи'!Z559+'01_Доходи'!Z560+'01_Доходи'!Z561+'01_Доходи'!Z562),0),IF(B552="Лікар-педіатр",IF(Z556&gt;=Законод!$J$19,'01_Доходи'!Z556-('01_Доходи'!Z557+'01_Доходи'!Z558+'01_Доходи'!Z559+'01_Доходи'!Z560+'01_Доходи'!Z561+'01_Доходи'!Z562),0),IF(B552="Лікар-терапевт",IF('01_Доходи'!Z556&gt;=Законод!$J$27,Z556-Законод!$I$28,0),0)))</f>
        <v>0</v>
      </c>
      <c r="AA563" s="771"/>
      <c r="AB563" s="747" t="s">
        <v>157</v>
      </c>
      <c r="AC563" s="748"/>
      <c r="AD563" s="748"/>
      <c r="AE563" s="748"/>
      <c r="AF563" s="749"/>
      <c r="AG563" s="171">
        <f>IF(B552="Лікар загальної практики - сімейний лікар",IF(AG556&gt;=Законод!$J$23,'01_Доходи'!AG556-('01_Доходи'!AG557+'01_Доходи'!AG558+'01_Доходи'!AG559+'01_Доходи'!AG560+'01_Доходи'!AG561+'01_Доходи'!AG562),0),IF(B552="Лікар-педіатр",IF(AG556&gt;=Законод!$J$19,'01_Доходи'!AG556-('01_Доходи'!AG557+'01_Доходи'!AG558+'01_Доходи'!AG559+'01_Доходи'!AG560+'01_Доходи'!AG561+'01_Доходи'!AG562),0),IF(B552="Лікар-терапевт",IF('01_Доходи'!AG556&gt;=Законод!$J$27,AG556-Законод!$I$28,0),0)))</f>
        <v>0</v>
      </c>
      <c r="AH563" s="774"/>
      <c r="AI563" s="188"/>
      <c r="AJ563" s="765"/>
      <c r="AK563" s="768"/>
      <c r="AL563" s="768"/>
      <c r="AM563" s="800"/>
      <c r="AN563" s="661">
        <f>IF(B552="Лікар загальної практики - сімейний лікар",L563*Законод!$J$30,IF(B552="Лікар-педіатр",L563*Законод!$J$30,IF(B552="Лікар-терапевт",L563*Законод!$J$30,0)))</f>
        <v>0</v>
      </c>
      <c r="AO563" s="661">
        <f>IF(B552="Лікар загальної практики - сімейний лікар",S563*Законод!$J$47,IF(B552="Лікар-педіатр",S563*Законод!$J$47,IF(B552="Лікар-терапевт",S563*Законод!$J$47,0)))</f>
        <v>0</v>
      </c>
      <c r="AP563" s="661">
        <f>IF(B552="Лікар загальної практики - сімейний лікар",S563*Законод!$J$64,IF(B552="Лікар-педіатр",S563*Законод!$J$64,IF(B552="Лікар-терапевт",S563*Законод!$J$64,0)))</f>
        <v>0</v>
      </c>
      <c r="AQ563" s="661">
        <f>IF(B552="Лікар загальної практики - сімейний лікар",AG563*Законод!$J$81,IF(B552="Лікар-педіатр",AG563*Законод!$J$81,IF(B552="Лікар-терапевт",AG563*Законод!$J$81,0)))</f>
        <v>0</v>
      </c>
      <c r="AR563" s="662">
        <f t="shared" ref="AR563" si="81">SUM(AN563:AQ563)</f>
        <v>0</v>
      </c>
    </row>
    <row r="564" spans="1:44" s="67" customFormat="1" ht="28.15" customHeight="1" thickBot="1" x14ac:dyDescent="0.3">
      <c r="A564" s="206"/>
      <c r="B564" s="207"/>
      <c r="C564" s="207"/>
      <c r="D564" s="207"/>
      <c r="E564" s="207"/>
      <c r="F564" s="208"/>
      <c r="G564" s="209"/>
      <c r="H564" s="209"/>
      <c r="I564" s="210"/>
      <c r="J564" s="210"/>
      <c r="K564" s="210"/>
      <c r="L564" s="211"/>
      <c r="M564" s="210"/>
      <c r="N564" s="210"/>
      <c r="O564" s="210"/>
      <c r="P564" s="210"/>
      <c r="Q564" s="210"/>
      <c r="R564" s="210"/>
      <c r="S564" s="211"/>
      <c r="T564" s="210"/>
      <c r="U564" s="210"/>
      <c r="V564" s="210"/>
      <c r="W564" s="210"/>
      <c r="X564" s="210"/>
      <c r="Y564" s="210"/>
      <c r="Z564" s="211"/>
      <c r="AA564" s="210"/>
      <c r="AB564" s="210"/>
      <c r="AC564" s="210"/>
      <c r="AD564" s="210"/>
      <c r="AE564" s="210"/>
      <c r="AF564" s="210"/>
      <c r="AG564" s="211"/>
      <c r="AH564" s="210"/>
      <c r="AI564" s="210"/>
      <c r="AJ564" s="210"/>
      <c r="AK564" s="210"/>
      <c r="AL564" s="210"/>
      <c r="AM564" s="212"/>
      <c r="AN564" s="210"/>
      <c r="AO564" s="210"/>
      <c r="AP564" s="210"/>
      <c r="AQ564" s="210"/>
      <c r="AR564" s="213"/>
    </row>
    <row r="565" spans="1:44" s="103" customFormat="1" ht="31.15" customHeight="1" x14ac:dyDescent="0.25">
      <c r="A565" s="169">
        <f>A552+1</f>
        <v>42</v>
      </c>
      <c r="B565" s="780"/>
      <c r="C565" s="783"/>
      <c r="D565" s="786"/>
      <c r="E565" s="789"/>
      <c r="F565" s="170" t="s">
        <v>431</v>
      </c>
      <c r="G565" s="171">
        <f>IFERROR(IF(B565="Лікар-педіатр",G567/L567*L565,IF(B565="Лікар-терапевт","х",IF(B565="Лікар загальної практики - сімейний лікар",G567/L567*L565,0))),0)</f>
        <v>0</v>
      </c>
      <c r="H565" s="171">
        <f>IFERROR(IF(B565="Лікар-педіатр",H567/L567*L565,IF(B565="Лікар-терапевт","х",IF(B565="Лікар загальної практики - сімейний лікар",H567/L567*L565,0))),0)</f>
        <v>0</v>
      </c>
      <c r="I565" s="171">
        <f>IFERROR(IF(B565="Лікар-педіатр","x",IF(B565="Лікар-терапевт",I567/L567*L565,IF(B565="Лікар загальної практики - сімейний лікар",I567/L567*L565,0))),0)</f>
        <v>0</v>
      </c>
      <c r="J565" s="171">
        <f>IFERROR(IF(B565="Лікар-педіатр","x",IF(B565="Лікар-терапевт",J567/L567*L565,IF(B565="Лікар загальної практики - сімейний лікар",J567/L567*L565,0))),0)</f>
        <v>0</v>
      </c>
      <c r="K565" s="171">
        <f>IFERROR(IF(B565="Лікар-педіатр","x",IF(B565="Лікар-терапевт",K568*L565,IF(B565="Лікар загальної практики - сімейний лікар",K568*L565,0))),0)</f>
        <v>0</v>
      </c>
      <c r="L565" s="472"/>
      <c r="M565" s="769"/>
      <c r="N565" s="171">
        <f>IFERROR(IF(B565="Лікар-педіатр",N567/S567*S565,IF(B565="Лікар-терапевт","х",IF(B565="Лікар загальної практики - сімейний лікар",N567/S567*S565,0))),0)</f>
        <v>0</v>
      </c>
      <c r="O565" s="171">
        <f>IFERROR(IF(B565="Лікар-педіатр",O567/S567*S565,IF(B565="Лікар-терапевт","х",IF(B565="Лікар загальної практики - сімейний лікар",O567/S567*S565,0))),0)</f>
        <v>0</v>
      </c>
      <c r="P565" s="171">
        <f>IFERROR(IF(B565="Лікар-педіатр","x",IF(B565="Лікар-терапевт",P567/S567*S565,IF(B565="Лікар загальної практики - сімейний лікар",P567/S567*S565,0))),0)</f>
        <v>0</v>
      </c>
      <c r="Q565" s="171">
        <f>IFERROR(IF(B565="Лікар-педіатр","x",IF(B565="Лікар-терапевт",Q567/S567*S565,IF(B565="Лікар загальної практики - сімейний лікар",Q567/S567*S565,0))),0)</f>
        <v>0</v>
      </c>
      <c r="R565" s="171">
        <f>IFERROR(IF(B565="Лікар-педіатр","x",IF(B565="Лікар-терапевт",R568*S565,IF(B565="Лікар загальної практики - сімейний лікар",R568*S565,0))),0)</f>
        <v>0</v>
      </c>
      <c r="S565" s="472"/>
      <c r="T565" s="769"/>
      <c r="U565" s="171">
        <f>IFERROR(IF(B565="Лікар-педіатр",U567/Z567*Z565,IF(B565="Лікар-терапевт","х",IF(B565="Лікар загальної практики - сімейний лікар",U567/Z567*Z565,0))),0)</f>
        <v>0</v>
      </c>
      <c r="V565" s="171">
        <f>IFERROR(IF(B565="Лікар-педіатр",V567/Z567*Z565,IF(B565="Лікар-терапевт","х",IF(B565="Лікар загальної практики - сімейний лікар",V567/Z567*Z565,0))),0)</f>
        <v>0</v>
      </c>
      <c r="W565" s="171">
        <f>IFERROR(IF(B565="Лікар-педіатр","x",IF(B565="Лікар-терапевт",W567/Z567*Z565,IF(B565="Лікар загальної практики - сімейний лікар",W567/Z567*Z565,0))),0)</f>
        <v>0</v>
      </c>
      <c r="X565" s="171">
        <f>IFERROR(IF(B565="Лікар-педіатр","x",IF(B565="Лікар-терапевт",X567/Z567*Z565,IF(B565="Лікар загальної практики - сімейний лікар",X567/Z567*Z565,0))),0)</f>
        <v>0</v>
      </c>
      <c r="Y565" s="171">
        <f>IFERROR(IF(B565="Лікар-педіатр","x",IF(B565="Лікар-терапевт",Y568*Z565,IF(B565="Лікар загальної практики - сімейний лікар",Y568*Z565,0))),0)</f>
        <v>0</v>
      </c>
      <c r="Z565" s="472"/>
      <c r="AA565" s="769"/>
      <c r="AB565" s="171">
        <f>IFERROR(IF(B565="Лікар-педіатр",AB567/AG567*AG565,IF(B565="Лікар-терапевт","х",IF(B565="Лікар загальної практики - сімейний лікар",AB567/AG567*AG565,0))),0)</f>
        <v>0</v>
      </c>
      <c r="AC565" s="171">
        <f>IFERROR(IF(B565="Лікар-педіатр",AC567/AG567*AG565,IF(B565="Лікар-терапевт","х",IF(B565="Лікар загальної практики - сімейний лікар",AC567/AG567*AG565,0))),0)</f>
        <v>0</v>
      </c>
      <c r="AD565" s="171">
        <f>IFERROR(IF(B565="Лікар-педіатр","x",IF(B565="Лікар-терапевт",AD567/AG567*AG565,IF(B565="Лікар загальної практики - сімейний лікар",AD567/AG567*AG565,0))),0)</f>
        <v>0</v>
      </c>
      <c r="AE565" s="171">
        <f>IFERROR(IF(B565="Лікар-педіатр","x",IF(B565="Лікар-терапевт",AE567/AG567*AG565,IF(B565="Лікар загальної практики - сімейний лікар",AE567/AG567*AG565,0))),0)</f>
        <v>0</v>
      </c>
      <c r="AF565" s="171">
        <f>IFERROR(IF(B565="Лікар-педіатр","x",IF(B565="Лікар-терапевт",AF568*AG565,IF(B565="Лікар загальної практики - сімейний лікар",AF568*AG565,0))),0)</f>
        <v>0</v>
      </c>
      <c r="AG565" s="472"/>
      <c r="AH565" s="772"/>
      <c r="AI565" s="461">
        <f>A565</f>
        <v>42</v>
      </c>
      <c r="AJ565" s="763">
        <f>B565</f>
        <v>0</v>
      </c>
      <c r="AK565" s="766">
        <f>C565</f>
        <v>0</v>
      </c>
      <c r="AL565" s="766">
        <f>D565</f>
        <v>0</v>
      </c>
      <c r="AM565" s="753" t="s">
        <v>566</v>
      </c>
      <c r="AN565" s="792">
        <f>SUM(AN570:AN576)</f>
        <v>0</v>
      </c>
      <c r="AO565" s="792">
        <f>SUM(AO570:AO576)</f>
        <v>0</v>
      </c>
      <c r="AP565" s="792">
        <f>SUM(AP570:AP576)</f>
        <v>0</v>
      </c>
      <c r="AQ565" s="792">
        <f>SUM(AQ570:AQ576)</f>
        <v>0</v>
      </c>
      <c r="AR565" s="795">
        <f>SUM(AN565:AQ569)</f>
        <v>0</v>
      </c>
    </row>
    <row r="566" spans="1:44" s="67" customFormat="1" ht="31.9" customHeight="1" x14ac:dyDescent="0.25">
      <c r="A566" s="172"/>
      <c r="B566" s="781"/>
      <c r="C566" s="784"/>
      <c r="D566" s="787"/>
      <c r="E566" s="790"/>
      <c r="F566" s="170" t="s">
        <v>432</v>
      </c>
      <c r="G566" s="171">
        <f>IFERROR(IF(B565="Лікар-педіатр",G568*L566,IF(B565="Лікар-терапевт","х",IF(B565="Лікар загальної практики - сімейний лікар",G568*L566,0))),0)</f>
        <v>0</v>
      </c>
      <c r="H566" s="171">
        <f>IFERROR(IF(B565="Лікар-педіатр",H568*L566,IF(B565="Лікар-терапевт","х",IF(B565="Лікар загальної практики - сімейний лікар",H568*L566,0))),0)</f>
        <v>0</v>
      </c>
      <c r="I566" s="171">
        <f>IFERROR(IF(B565="Лікар-педіатр","x",IF(B565="Лікар-терапевт",I568*L566,IF(B565="Лікар загальної практики - сімейний лікар",I568*L566,0))),0)</f>
        <v>0</v>
      </c>
      <c r="J566" s="171">
        <f>IFERROR(IF(B565="Лікар-педіатр","x",IF(B565="Лікар-терапевт",J568*L566,IF(B565="Лікар загальної практики - сімейний лікар",J568*L566,0))),0)</f>
        <v>0</v>
      </c>
      <c r="K566" s="171">
        <f>IFERROR(IF(B565="Лікар-педіатр","x",IF(B565="Лікар-терапевт",K568*L566,IF(B565="Лікар загальної практики - сімейний лікар",K568*L566,0))),0)</f>
        <v>0</v>
      </c>
      <c r="L566" s="472"/>
      <c r="M566" s="770"/>
      <c r="N566" s="171">
        <f>IFERROR(IF(B565="Лікар-педіатр",N568*S566,IF(B565="Лікар-терапевт","х",IF(B565="Лікар загальної практики - сімейний лікар",N568*S566,0))),0)</f>
        <v>0</v>
      </c>
      <c r="O566" s="171">
        <f>IFERROR(IF(B565="Лікар-педіатр",O568*S566,IF(B565="Лікар-терапевт","х",IF(B565="Лікар загальної практики - сімейний лікар",O568*S566,0))),0)</f>
        <v>0</v>
      </c>
      <c r="P566" s="171">
        <f>IFERROR(IF(B565="Лікар-педіатр","x",IF(B565="Лікар-терапевт",P568*S566,IF(B565="Лікар загальної практики - сімейний лікар",P568*S566,0))),0)</f>
        <v>0</v>
      </c>
      <c r="Q566" s="171">
        <f>IFERROR(IF(B565="Лікар-педіатр","x",IF(B565="Лікар-терапевт",Q568*S566,IF(B565="Лікар загальної практики - сімейний лікар",Q568*S566,0))),0)</f>
        <v>0</v>
      </c>
      <c r="R566" s="171">
        <f>IFERROR(IF(B565="Лікар-педіатр","x",IF(B565="Лікар-терапевт",R568*S566,IF(B565="Лікар загальної практики - сімейний лікар",R568*S566,0))),0)</f>
        <v>0</v>
      </c>
      <c r="S566" s="472"/>
      <c r="T566" s="770"/>
      <c r="U566" s="171">
        <f>IFERROR(IF(B565="Лікар-педіатр",U568*Z566,IF(B565="Лікар-терапевт","х",IF(B565="Лікар загальної практики - сімейний лікар",U568*Z566,0))),0)</f>
        <v>0</v>
      </c>
      <c r="V566" s="171">
        <f>IFERROR(IF(B565="Лікар-педіатр",V568*Z566,IF(B565="Лікар-терапевт","х",IF(B565="Лікар загальної практики - сімейний лікар",V568*Z566,0))),0)</f>
        <v>0</v>
      </c>
      <c r="W566" s="171">
        <f>IFERROR(IF(B565="Лікар-педіатр","x",IF(B565="Лікар-терапевт",W568*Z566,IF(B565="Лікар загальної практики - сімейний лікар",W568*Z566,0))),0)</f>
        <v>0</v>
      </c>
      <c r="X566" s="171">
        <f>IFERROR(IF(B565="Лікар-педіатр","x",IF(B565="Лікар-терапевт",X568*Z566,IF(B565="Лікар загальної практики - сімейний лікар",X568*Z566,0))),0)</f>
        <v>0</v>
      </c>
      <c r="Y566" s="171">
        <f>IFERROR(IF(B565="Лікар-педіатр","x",IF(B565="Лікар-терапевт",Y568*Z566,IF(B565="Лікар загальної практики - сімейний лікар",Y568*Z566,0))),0)</f>
        <v>0</v>
      </c>
      <c r="Z566" s="472"/>
      <c r="AA566" s="770"/>
      <c r="AB566" s="171">
        <f>IFERROR(IF(B565="Лікар-педіатр",AB568*AG566,IF(B565="Лікар-терапевт","х",IF(B565="Лікар загальної практики - сімейний лікар",AB568*AG566,0))),0)</f>
        <v>0</v>
      </c>
      <c r="AC566" s="171">
        <f>IFERROR(IF(B565="Лікар-педіатр",AC568*AG566,IF(B565="Лікар-терапевт","х",IF(B565="Лікар загальної практики - сімейний лікар",AC568*AG566,0))),0)</f>
        <v>0</v>
      </c>
      <c r="AD566" s="171">
        <f>IFERROR(IF(B565="Лікар-педіатр","x",IF(B565="Лікар-терапевт",AD568*AG566,IF(B565="Лікар загальної практики - сімейний лікар",AD568*AG566,0))),0)</f>
        <v>0</v>
      </c>
      <c r="AE566" s="171">
        <f>IFERROR(IF(B565="Лікар-педіатр","x",IF(B565="Лікар-терапевт",AE568*AG566,IF(B565="Лікар загальної практики - сімейний лікар",AE568*AG566,0))),0)</f>
        <v>0</v>
      </c>
      <c r="AF566" s="171">
        <f>IFERROR(IF(B565="Лікар-педіатр","x",IF(B565="Лікар-терапевт",AF568*AG566,IF(B565="Лікар загальної практики - сімейний лікар",AF568*AG566,0))),0)</f>
        <v>0</v>
      </c>
      <c r="AG566" s="472"/>
      <c r="AH566" s="773"/>
      <c r="AI566" s="173"/>
      <c r="AJ566" s="764"/>
      <c r="AK566" s="767"/>
      <c r="AL566" s="767"/>
      <c r="AM566" s="754"/>
      <c r="AN566" s="793"/>
      <c r="AO566" s="793"/>
      <c r="AP566" s="793"/>
      <c r="AQ566" s="793"/>
      <c r="AR566" s="796"/>
    </row>
    <row r="567" spans="1:44" s="67" customFormat="1" ht="45" customHeight="1" x14ac:dyDescent="0.25">
      <c r="A567" s="205"/>
      <c r="B567" s="781"/>
      <c r="C567" s="784"/>
      <c r="D567" s="787"/>
      <c r="E567" s="790"/>
      <c r="F567" s="170" t="s">
        <v>433</v>
      </c>
      <c r="G567" s="174">
        <f>IF(B565="Лікар загальної практики - сімейний лікар"," ",IF(B565="Лікар-педіатр"," ",IF(B565="Лікар-терапевт","х",0)))</f>
        <v>0</v>
      </c>
      <c r="H567" s="174">
        <f>IF(B565="Лікар загальної практики - сімейний лікар"," ",IF(B565="Лікар-педіатр"," ",IF(B565="Лікар-терапевт","х",0)))</f>
        <v>0</v>
      </c>
      <c r="I567" s="174">
        <f>IF(B565="Лікар загальної практики - сімейний лікар"," ",IF(B565="Лікар-педіатр","х",IF(B565="Лікар-терапевт"," ",0)))</f>
        <v>0</v>
      </c>
      <c r="J567" s="174">
        <f>IF(B565="Лікар загальної практики - сімейний лікар"," ",IF(B565="Лікар-педіатр","х",IF(B565="Лікар-терапевт"," ",0)))</f>
        <v>0</v>
      </c>
      <c r="K567" s="174">
        <f>IF(B565="Лікар загальної практики - сімейний лікар"," ",IF(B565="Лікар-педіатр","х",IF(B565="Лікар-терапевт"," ",0)))</f>
        <v>0</v>
      </c>
      <c r="L567" s="175">
        <f>SUM(G567:K567)</f>
        <v>0</v>
      </c>
      <c r="M567" s="770"/>
      <c r="N567" s="174">
        <f>IF(B565="Лікар загальної практики - сімейний лікар"," ",IF(B565="Лікар-педіатр"," ",IF(B565="Лікар-терапевт","х",0)))</f>
        <v>0</v>
      </c>
      <c r="O567" s="174">
        <f>IF(B565="Лікар загальної практики - сімейний лікар"," ",IF(B565="Лікар-педіатр"," ",IF(B565="Лікар-терапевт","х",0)))</f>
        <v>0</v>
      </c>
      <c r="P567" s="174">
        <f>IF(B565="Лікар загальної практики - сімейний лікар"," ",IF(B565="Лікар-педіатр","х",IF(B565="Лікар-терапевт"," ",0)))</f>
        <v>0</v>
      </c>
      <c r="Q567" s="174">
        <f>IF(B565="Лікар загальної практики - сімейний лікар"," ",IF(B565="Лікар-педіатр","х",IF(B565="Лікар-терапевт"," ",0)))</f>
        <v>0</v>
      </c>
      <c r="R567" s="174">
        <f>IF(B565="Лікар загальної практики - сімейний лікар"," ",IF(B565="Лікар-педіатр","х",IF(B565="Лікар-терапевт"," ",0)))</f>
        <v>0</v>
      </c>
      <c r="S567" s="175">
        <f>SUM(N567:R567)</f>
        <v>0</v>
      </c>
      <c r="T567" s="770"/>
      <c r="U567" s="174">
        <f>IF(B565="Лікар загальної практики - сімейний лікар"," ",IF(B565="Лікар-педіатр"," ",IF(B565="Лікар-терапевт","х",0)))</f>
        <v>0</v>
      </c>
      <c r="V567" s="174">
        <f>IF(B565="Лікар загальної практики - сімейний лікар"," ",IF(B565="Лікар-педіатр"," ",IF(B565="Лікар-терапевт","х",0)))</f>
        <v>0</v>
      </c>
      <c r="W567" s="174">
        <f>IF(B565="Лікар загальної практики - сімейний лікар"," ",IF(B565="Лікар-педіатр","х",IF(B565="Лікар-терапевт"," ",0)))</f>
        <v>0</v>
      </c>
      <c r="X567" s="174">
        <f>IF(B565="Лікар загальної практики - сімейний лікар"," ",IF(B565="Лікар-педіатр","х",IF(B565="Лікар-терапевт"," ",0)))</f>
        <v>0</v>
      </c>
      <c r="Y567" s="174">
        <f>IF(B565="Лікар загальної практики - сімейний лікар"," ",IF(B565="Лікар-педіатр","х",IF(B565="Лікар-терапевт"," ",0)))</f>
        <v>0</v>
      </c>
      <c r="Z567" s="175">
        <f>SUM(U567:Y567)</f>
        <v>0</v>
      </c>
      <c r="AA567" s="770"/>
      <c r="AB567" s="174">
        <f>IF(B565="Лікар загальної практики - сімейний лікар"," ",IF(B565="Лікар-педіатр"," ",IF(B565="Лікар-терапевт","х",0)))</f>
        <v>0</v>
      </c>
      <c r="AC567" s="174">
        <f>IF(B565="Лікар загальної практики - сімейний лікар"," ",IF(B565="Лікар-педіатр"," ",IF(B565="Лікар-терапевт","х",0)))</f>
        <v>0</v>
      </c>
      <c r="AD567" s="174">
        <f>IF(B565="Лікар загальної практики - сімейний лікар"," ",IF(B565="Лікар-педіатр","х",IF(B565="Лікар-терапевт"," ",0)))</f>
        <v>0</v>
      </c>
      <c r="AE567" s="174">
        <f>IF(B565="Лікар загальної практики - сімейний лікар"," ",IF(B565="Лікар-педіатр","х",IF(B565="Лікар-терапевт"," ",0)))</f>
        <v>0</v>
      </c>
      <c r="AF567" s="174">
        <f>IF(B565="Лікар загальної практики - сімейний лікар"," ",IF(B565="Лікар-педіатр","х",IF(B565="Лікар-терапевт"," ",0)))</f>
        <v>0</v>
      </c>
      <c r="AG567" s="175">
        <f>SUM(AB567:AF567)</f>
        <v>0</v>
      </c>
      <c r="AH567" s="773"/>
      <c r="AI567" s="176"/>
      <c r="AJ567" s="764"/>
      <c r="AK567" s="767"/>
      <c r="AL567" s="767"/>
      <c r="AM567" s="754"/>
      <c r="AN567" s="793"/>
      <c r="AO567" s="793"/>
      <c r="AP567" s="793"/>
      <c r="AQ567" s="793"/>
      <c r="AR567" s="796"/>
    </row>
    <row r="568" spans="1:44" s="67" customFormat="1" ht="18.600000000000001" customHeight="1" thickBot="1" x14ac:dyDescent="0.3">
      <c r="A568" s="172"/>
      <c r="B568" s="781"/>
      <c r="C568" s="784"/>
      <c r="D568" s="787"/>
      <c r="E568" s="790"/>
      <c r="F568" s="177" t="s">
        <v>160</v>
      </c>
      <c r="G568" s="178">
        <f>IFERROR(IF(B565="Лікар-педіатр",G567/L567,IF(B565="Лікар-терапевт","х",IF(B565="Лікар загальної практики - сімейний лікар",G567/L567,0))),0)</f>
        <v>0</v>
      </c>
      <c r="H568" s="178">
        <f>IFERROR(IF(B565="Лікар-педіатр",H567/L567,IF(B565="Лікар-терапевт","х",IF(B565="Лікар загальної практики - сімейний лікар",H567/L567,0))),0)</f>
        <v>0</v>
      </c>
      <c r="I568" s="178">
        <f>IFERROR(IF(B565="Лікар-педіатр","x",IF(B565="Лікар-терапевт",I567/L567,IF(B565="Лікар загальної практики - сімейний лікар",I567/L567,0))),0)</f>
        <v>0</v>
      </c>
      <c r="J568" s="178">
        <f>IFERROR(IF(B565="Лікар-педіатр","x",IF(B565="Лікар-терапевт",J567/L567,IF(B565="Лікар загальної практики - сімейний лікар",J567/L567,0))),0)</f>
        <v>0</v>
      </c>
      <c r="K568" s="178">
        <f>IFERROR(IF(B565="Лікар-педіатр","x",IF(B565="Лікар-терапевт",K567/L567,IF(B565="Лікар загальної практики - сімейний лікар",K567/L567,0))),0)</f>
        <v>0</v>
      </c>
      <c r="L568" s="178">
        <f>SUM(G568:K568)</f>
        <v>0</v>
      </c>
      <c r="M568" s="770"/>
      <c r="N568" s="178">
        <f>IFERROR(IF(B565="Лікар-педіатр",N567/S567,IF(B565="Лікар-терапевт","х",IF(B565="Лікар загальної практики - сімейний лікар",N567/S567,0))),0)</f>
        <v>0</v>
      </c>
      <c r="O568" s="178">
        <f>IFERROR(IF(B565="Лікар-педіатр",O567/S567,IF(B565="Лікар-терапевт","х",IF(B565="Лікар загальної практики - сімейний лікар",O567/S567,0))),0)</f>
        <v>0</v>
      </c>
      <c r="P568" s="178">
        <f>IFERROR(IF(B565="Лікар-педіатр","x",IF(B565="Лікар-терапевт",P567/S567,IF(B565="Лікар загальної практики - сімейний лікар",P567/S567,0))),0)</f>
        <v>0</v>
      </c>
      <c r="Q568" s="178">
        <f>IFERROR(IF(B565="Лікар-педіатр","x",IF(B565="Лікар-терапевт",Q567/S567,IF(B565="Лікар загальної практики - сімейний лікар",Q567/S567,0))),0)</f>
        <v>0</v>
      </c>
      <c r="R568" s="178">
        <f>IFERROR(IF(B565="Лікар-педіатр","x",IF(B565="Лікар-терапевт",R567/S567,IF(B565="Лікар загальної практики - сімейний лікар",R567/S567,0))),0)</f>
        <v>0</v>
      </c>
      <c r="S568" s="178">
        <f>SUM(N568:R568)</f>
        <v>0</v>
      </c>
      <c r="T568" s="770"/>
      <c r="U568" s="178">
        <f>IFERROR(IF(B565="Лікар-педіатр",U567/Z567,IF(B565="Лікар-терапевт","х",IF(B565="Лікар загальної практики - сімейний лікар",U567/Z567,0))),0)</f>
        <v>0</v>
      </c>
      <c r="V568" s="178">
        <f>IFERROR(IF(B565="Лікар-педіатр",V567/Z567,IF(B565="Лікар-терапевт","х",IF(B565="Лікар загальної практики - сімейний лікар",V567/Z567,0))),0)</f>
        <v>0</v>
      </c>
      <c r="W568" s="178">
        <f>IFERROR(IF(B565="Лікар-педіатр","x",IF(B565="Лікар-терапевт",W567/Z567,IF(B565="Лікар загальної практики - сімейний лікар",W567/Z567,0))),0)</f>
        <v>0</v>
      </c>
      <c r="X568" s="178">
        <f>IFERROR(IF(B565="Лікар-педіатр","x",IF(B565="Лікар-терапевт",X567/Z567,IF(B565="Лікар загальної практики - сімейний лікар",X567/Z567,0))),0)</f>
        <v>0</v>
      </c>
      <c r="Y568" s="178">
        <f>IFERROR(IF(B565="Лікар-педіатр","x",IF(B565="Лікар-терапевт",Y567/Z567,IF(B565="Лікар загальної практики - сімейний лікар",Y567/Z567,0))),0)</f>
        <v>0</v>
      </c>
      <c r="Z568" s="178">
        <f>SUM(U568:Y568)</f>
        <v>0</v>
      </c>
      <c r="AA568" s="770"/>
      <c r="AB568" s="178">
        <f>IFERROR(IF(B565="Лікар-педіатр",AB567/AG567,IF(B565="Лікар-терапевт","х",IF(B565="Лікар загальної практики - сімейний лікар",AB567/AG567,0))),0)</f>
        <v>0</v>
      </c>
      <c r="AC568" s="178">
        <f>IFERROR(IF(B565="Лікар-педіатр",AC567/AG567,IF(B565="Лікар-терапевт","х",IF(B565="Лікар загальної практики - сімейний лікар",AC567/AG567,0))),0)</f>
        <v>0</v>
      </c>
      <c r="AD568" s="178">
        <f>IFERROR(IF(B565="Лікар-педіатр","x",IF(B565="Лікар-терапевт",AD567/AG567,IF(B565="Лікар загальної практики - сімейний лікар",AD567/AG567,0))),0)</f>
        <v>0</v>
      </c>
      <c r="AE568" s="178">
        <f>IFERROR(IF(B565="Лікар-педіатр","x",IF(B565="Лікар-терапевт",AE567/AG567,IF(B565="Лікар загальної практики - сімейний лікар",AE567/AG567,0))),0)</f>
        <v>0</v>
      </c>
      <c r="AF568" s="178">
        <f>IFERROR(IF(B565="Лікар-педіатр","x",IF(B565="Лікар-терапевт",AF567/AG567,IF(B565="Лікар загальної практики - сімейний лікар",AF567/AG567,0))),0)</f>
        <v>0</v>
      </c>
      <c r="AG568" s="178">
        <f>SUM(AB568:AF568)</f>
        <v>0</v>
      </c>
      <c r="AH568" s="773"/>
      <c r="AI568" s="176"/>
      <c r="AJ568" s="764"/>
      <c r="AK568" s="767"/>
      <c r="AL568" s="767"/>
      <c r="AM568" s="754"/>
      <c r="AN568" s="793"/>
      <c r="AO568" s="793"/>
      <c r="AP568" s="793"/>
      <c r="AQ568" s="793"/>
      <c r="AR568" s="796"/>
    </row>
    <row r="569" spans="1:44" s="67" customFormat="1" ht="31.9" customHeight="1" thickBot="1" x14ac:dyDescent="0.3">
      <c r="A569" s="172"/>
      <c r="B569" s="781"/>
      <c r="C569" s="784"/>
      <c r="D569" s="787"/>
      <c r="E569" s="790"/>
      <c r="F569" s="179" t="s">
        <v>434</v>
      </c>
      <c r="G569" s="180">
        <f>IF(B565="Лікар загальної практики - сімейний лікар",AVERAGE(G565:G567),IF(B565="Лікар-педіатр",AVERAGE(G565:G567),IF(B565="Лікар-терапевт","х",0)))</f>
        <v>0</v>
      </c>
      <c r="H569" s="180">
        <f>IF(B565="Лікар загальної практики - сімейний лікар",AVERAGE(H565:H567),IF(B565="Лікар-педіатр",AVERAGE(H565:H567),IF(B565="Лікар-терапевт","х",0)))</f>
        <v>0</v>
      </c>
      <c r="I569" s="180">
        <f>IF(B565="Лікар загальної практики - сімейний лікар",AVERAGE(I565:I567),IF(B565="Лікар-педіатр","x",IF(B565="Лікар-терапевт",AVERAGE(I565:I567),0)))</f>
        <v>0</v>
      </c>
      <c r="J569" s="180">
        <f>IF(B565="Лікар загальної практики - сімейний лікар",AVERAGE(J565:J567),IF(B565="Лікар-педіатр","x",IF(B565="Лікар-терапевт",AVERAGE(J565:J567),0)))</f>
        <v>0</v>
      </c>
      <c r="K569" s="180">
        <f>IF(B565="Лікар загальної практики - сімейний лікар",AVERAGE(K565:K567),IF(B565="Лікар-педіатр","x",IF(B565="Лікар-терапевт",AVERAGE(K565:K567),0)))</f>
        <v>0</v>
      </c>
      <c r="L569" s="181">
        <f>SUM(G569:K569)</f>
        <v>0</v>
      </c>
      <c r="M569" s="770"/>
      <c r="N569" s="543">
        <f>IF(B565="Лікар загальної практики - сімейний лікар",AVERAGE(N565:N567),IF(B565="Лікар-педіатр",AVERAGE(N565:N567),IF(B565="Лікар-терапевт","х",0)))</f>
        <v>0</v>
      </c>
      <c r="O569" s="180">
        <f>IF(B565="Лікар загальної практики - сімейний лікар",AVERAGE(O565:O567),IF(B565="Лікар-педіатр",AVERAGE(O565:O567),IF(B565="Лікар-терапевт","х",0)))</f>
        <v>0</v>
      </c>
      <c r="P569" s="180">
        <f>IF(B565="Лікар загальної практики - сімейний лікар",AVERAGE(P565:P567),IF(B565="Лікар-педіатр","x",IF(B565="Лікар-терапевт",AVERAGE(P565:P567),0)))</f>
        <v>0</v>
      </c>
      <c r="Q569" s="180">
        <f>IF(B565="Лікар загальної практики - сімейний лікар",AVERAGE(Q565:Q567),IF(B565="Лікар-педіатр","x",IF(B565="Лікар-терапевт",AVERAGE(Q565:Q567),0)))</f>
        <v>0</v>
      </c>
      <c r="R569" s="180">
        <f>IF(B565="Лікар загальної практики - сімейний лікар",AVERAGE(R565:R567),IF(B565="Лікар-педіатр","x",IF(B565="Лікар-терапевт",AVERAGE(R565:R567),0)))</f>
        <v>0</v>
      </c>
      <c r="S569" s="181">
        <f>SUM(N569:R569)</f>
        <v>0</v>
      </c>
      <c r="T569" s="770"/>
      <c r="U569" s="543">
        <f>IF(B565="Лікар загальної практики - сімейний лікар",AVERAGE(U565:U567),IF(B565="Лікар-педіатр",AVERAGE(U565:U567),IF(B565="Лікар-терапевт","х",0)))</f>
        <v>0</v>
      </c>
      <c r="V569" s="180">
        <f>IF(B565="Лікар загальної практики - сімейний лікар",AVERAGE(V565:V567),IF(B565="Лікар-педіатр",AVERAGE(V565:V567),IF(B565="Лікар-терапевт","х",0)))</f>
        <v>0</v>
      </c>
      <c r="W569" s="180">
        <f>IF(B565="Лікар загальної практики - сімейний лікар",AVERAGE(W565:W567),IF(B565="Лікар-педіатр","x",IF(B565="Лікар-терапевт",AVERAGE(W565:W567),0)))</f>
        <v>0</v>
      </c>
      <c r="X569" s="180">
        <f>IF(B565="Лікар загальної практики - сімейний лікар",AVERAGE(X565:X567),IF(B565="Лікар-педіатр","x",IF(B565="Лікар-терапевт",AVERAGE(X565:X567),0)))</f>
        <v>0</v>
      </c>
      <c r="Y569" s="180">
        <f>IF(B565="Лікар загальної практики - сімейний лікар",AVERAGE(Y565:Y567),IF(B565="Лікар-педіатр","x",IF(B565="Лікар-терапевт",AVERAGE(Y565:Y567),0)))</f>
        <v>0</v>
      </c>
      <c r="Z569" s="181">
        <f>SUM(U569:Y569)</f>
        <v>0</v>
      </c>
      <c r="AA569" s="770"/>
      <c r="AB569" s="543">
        <f>IF(B565="Лікар загальної практики - сімейний лікар",AVERAGE(AB565:AB567),IF(B565="Лікар-педіатр",AVERAGE(AB565:AB567),IF(B565="Лікар-терапевт","х",0)))</f>
        <v>0</v>
      </c>
      <c r="AC569" s="180">
        <f>IF(B565="Лікар загальної практики - сімейний лікар",AVERAGE(AC565:AC567),IF(B565="Лікар-педіатр",AVERAGE(AC565:AC567),IF(B565="Лікар-терапевт","х",0)))</f>
        <v>0</v>
      </c>
      <c r="AD569" s="180">
        <f>IF(B565="Лікар загальної практики - сімейний лікар",AVERAGE(AD565:AD567),IF(B565="Лікар-педіатр","x",IF(B565="Лікар-терапевт",AVERAGE(AD565:AD567),0)))</f>
        <v>0</v>
      </c>
      <c r="AE569" s="180">
        <f>IF(B565="Лікар загальної практики - сімейний лікар",AVERAGE(AE565:AE567),IF(B565="Лікар-педіатр","x",IF(B565="Лікар-терапевт",AVERAGE(AE565:AE567),0)))</f>
        <v>0</v>
      </c>
      <c r="AF569" s="180">
        <f>IF(B565="Лікар загальної практики - сімейний лікар",AVERAGE(AF565:AF567),IF(B565="Лікар-педіатр","x",IF(B565="Лікар-терапевт",AVERAGE(AF565:AF567),0)))</f>
        <v>0</v>
      </c>
      <c r="AG569" s="181">
        <f>SUM(AB569:AF569)</f>
        <v>0</v>
      </c>
      <c r="AH569" s="773"/>
      <c r="AI569" s="176"/>
      <c r="AJ569" s="764"/>
      <c r="AK569" s="767"/>
      <c r="AL569" s="767"/>
      <c r="AM569" s="755"/>
      <c r="AN569" s="794"/>
      <c r="AO569" s="794"/>
      <c r="AP569" s="794"/>
      <c r="AQ569" s="794"/>
      <c r="AR569" s="797"/>
    </row>
    <row r="570" spans="1:44" s="67" customFormat="1" ht="31.9" customHeight="1" x14ac:dyDescent="0.25">
      <c r="A570" s="172"/>
      <c r="B570" s="781"/>
      <c r="C570" s="784"/>
      <c r="D570" s="787"/>
      <c r="E570" s="790"/>
      <c r="F570" s="182" t="str">
        <f>IF(B565="Лікар-педіатр",Законод!$C$18,IF(B565="Лікар загальної практики - сімейний лікар",Законод!$C$22,IF(B565="Лікар-терапевт",Законод!$C$26,"х")))</f>
        <v>х</v>
      </c>
      <c r="G570" s="183">
        <f>IF(B565="Лікар загальної практики - сімейний лікар",IF(L569&lt;=Законод!$C$23,G569,Законод!$C$23*'01_Доходи'!G568),IF(B565="Лікар-педіатр",IF(L569&lt;=Законод!$C$19,G569,Законод!$C$19*'01_Доходи'!G568),IF(B565="Лікар-терапевт","x",0)))</f>
        <v>0</v>
      </c>
      <c r="H570" s="183">
        <f>IF(B565="Лікар загальної практики - сімейний лікар",IF(L569&lt;=Законод!$C$23,H569,Законод!$C$23*'01_Доходи'!H568),IF(B565="Лікар-педіатр",IF(L569&lt;=Законод!$C$19,H569,Законод!$C$19*'01_Доходи'!H568),IF(B565="Лікар-терапевт","x",0)))</f>
        <v>0</v>
      </c>
      <c r="I570" s="183">
        <f>IF(B565="Лікар загальної практики - сімейний лікар",IF(L569&lt;=Законод!$C$23,I569,Законод!$C$23*'01_Доходи'!I568),IF(B565="Лікар-педіатр",IF(L569&lt;=Законод!$C$27,I569,Законод!$C$27*'01_Доходи'!I568),IF(B565="Лікар-терапевт","x",0)))</f>
        <v>0</v>
      </c>
      <c r="J570" s="183">
        <f>IF(B565="Лікар загальної практики - сімейний лікар",IF(L569&lt;=Законод!$C$23,J569,Законод!$C$23*'01_Доходи'!J568),IF(B565="Лікар-педіатр",IF(L569&lt;=Законод!$C$27,J569,Законод!$C$27*'01_Доходи'!J568),IF(B565="Лікар-терапевт","x",0)))</f>
        <v>0</v>
      </c>
      <c r="K570" s="183">
        <f>IF(B565="Лікар загальної практики - сімейний лікар",IF(L569&lt;=Законод!$C$23,K569,Законод!$C$23*'01_Доходи'!K568),IF(B565="Лікар-педіатр",IF(L569&lt;=Законод!$C$27,K569,Законод!$C$27*'01_Доходи'!K568),IF(B565="Лікар-терапевт","x",0)))</f>
        <v>0</v>
      </c>
      <c r="L570" s="184">
        <f>SUM(G570:K570)</f>
        <v>0</v>
      </c>
      <c r="M570" s="770"/>
      <c r="N570" s="183">
        <f>IF(B565="Лікар загальної практики - сімейний лікар",IF(L569&lt;=Законод!$C$23,N569,Законод!$C$23*'01_Доходи'!N568),IF(B565="Лікар-педіатр",IF(L569&lt;=Законод!$C$19,N569,Законод!$C$19*'01_Доходи'!N568),IF(B565="Лікар-терапевт","x",0)))</f>
        <v>0</v>
      </c>
      <c r="O570" s="183">
        <f>IF(B565="Лікар загальної практики - сімейний лікар",IF(L569&lt;=Законод!$C$23,O569,Законод!$C$23*'01_Доходи'!O568),IF(B565="Лікар-педіатр",IF(L569&lt;=Законод!$C$19,O569,Законод!$C$19*'01_Доходи'!O568),IF(B565="Лікар-терапевт","x",0)))</f>
        <v>0</v>
      </c>
      <c r="P570" s="183">
        <f>IF(B565="Лікар загальної практики - сімейний лікар",IF(L569&lt;=Законод!$C$23,P569,Законод!$C$23*'01_Доходи'!P568),IF(B565="Лікар-педіатр",IF(L569&lt;=Законод!$C$27,P569,Законод!$C$27*'01_Доходи'!P568),IF(B565="Лікар-терапевт","x",0)))</f>
        <v>0</v>
      </c>
      <c r="Q570" s="183">
        <f>IF(B565="Лікар загальної практики - сімейний лікар",IF(L569&lt;=Законод!$C$23,Q569,Законод!$C$23*'01_Доходи'!Q568),IF(B565="Лікар-педіатр",IF(L569&lt;=Законод!$C$27,Q569,Законод!$C$27*'01_Доходи'!Q568),IF(B565="Лікар-терапевт","x",0)))</f>
        <v>0</v>
      </c>
      <c r="R570" s="183">
        <f>IF(B565="Лікар загальної практики - сімейний лікар",IF(L569&lt;=Законод!$C$23,R569,Законод!$C$23*'01_Доходи'!R568),IF(B565="Лікар-педіатр",IF(L569&lt;=Законод!$C$27,R569,Законод!$C$27*'01_Доходи'!R568),IF(B565="Лікар-терапевт","x",0)))</f>
        <v>0</v>
      </c>
      <c r="S570" s="184">
        <f>SUM(N570:R570)</f>
        <v>0</v>
      </c>
      <c r="T570" s="770"/>
      <c r="U570" s="183">
        <f>IF(B565="Лікар загальної практики - сімейний лікар",IF(L569&lt;=Законод!$C$23,U569,Законод!$C$23*'01_Доходи'!U568),IF(B565="Лікар-педіатр",IF(L569&lt;=Законод!$C$19,U569,Законод!$C$19*'01_Доходи'!U568),IF(B565="Лікар-терапевт","x",0)))</f>
        <v>0</v>
      </c>
      <c r="V570" s="183">
        <f>IF(B565="Лікар загальної практики - сімейний лікар",IF(L569&lt;=Законод!$C$23,V569,Законод!$C$23*'01_Доходи'!V568),IF(B565="Лікар-педіатр",IF(L569&lt;=Законод!$C$19,V569,Законод!$C$19*'01_Доходи'!V568),IF(B565="Лікар-терапевт","x",0)))</f>
        <v>0</v>
      </c>
      <c r="W570" s="183">
        <f>IF(B565="Лікар загальної практики - сімейний лікар",IF(L569&lt;=Законод!$C$23,W569,Законод!$C$23*'01_Доходи'!W568),IF(B565="Лікар-педіатр",IF(L569&lt;=Законод!$C$27,W569,Законод!$C$27*'01_Доходи'!W568),IF(B565="Лікар-терапевт","x",0)))</f>
        <v>0</v>
      </c>
      <c r="X570" s="183">
        <f>IF(B565="Лікар загальної практики - сімейний лікар",IF(L569&lt;=Законод!$C$23,X569,Законод!$C$23*'01_Доходи'!X568),IF(B565="Лікар-педіатр",IF(L569&lt;=Законод!$C$27,X569,Законод!$C$27*'01_Доходи'!X568),IF(B565="Лікар-терапевт","x",0)))</f>
        <v>0</v>
      </c>
      <c r="Y570" s="183">
        <f>IF(B565="Лікар загальної практики - сімейний лікар",IF(L569&lt;=Законод!$C$23,Y569,Законод!$C$23*'01_Доходи'!H568),IF(Y565="Лікар-педіатр",IF(L569&lt;=Законод!$C$27,Y569,Законод!$C$27*'01_Доходи'!Y568),IF(B565="Лікар-терапевт","x",0)))</f>
        <v>0</v>
      </c>
      <c r="Z570" s="184">
        <f>SUM(U570:Y570)</f>
        <v>0</v>
      </c>
      <c r="AA570" s="770"/>
      <c r="AB570" s="183">
        <f>IF(B565="Лікар загальної практики - сімейний лікар",IF(L569&lt;=Законод!$C$23,AB569,Законод!$C$23*'01_Доходи'!AB568),IF(B565="Лікар-педіатр",IF(L569&lt;=Законод!$C$19,AB569,Законод!$C$19*'01_Доходи'!AB568),IF(B565="Лікар-терапевт","x",0)))</f>
        <v>0</v>
      </c>
      <c r="AC570" s="183">
        <f>IF(B565="Лікар загальної практики - сімейний лікар",IF(L569&lt;=Законод!$C$23,AC569,Законод!$C$23*'01_Доходи'!AC568),IF(B565="Лікар-педіатр",IF(L569&lt;=Законод!$C$19,AC569,Законод!$C$19*'01_Доходи'!AC568),IF(B565="Лікар-терапевт","x",0)))</f>
        <v>0</v>
      </c>
      <c r="AD570" s="183">
        <f>IF(B565="Лікар загальної практики - сімейний лікар",IF(L569&lt;=Законод!$C$23,AD569,Законод!$C$23*'01_Доходи'!AD568),IF(B565="Лікар-педіатр",IF(L569&lt;=Законод!$C$27,AD569,Законод!$C$27*'01_Доходи'!AD568),IF(B565="Лікар-терапевт","x",0)))</f>
        <v>0</v>
      </c>
      <c r="AE570" s="183">
        <f>IF(B565="Лікар загальної практики - сімейний лікар",IF(L569&lt;=Законод!$C$23,AE569,Законод!$C$23*'01_Доходи'!AE568),IF(B565="Лікар-педіатр",IF(L569&lt;=Законод!$C$27,AE569,Законод!$C$27*'01_Доходи'!AE568),IF(B565="Лікар-терапевт","x",0)))</f>
        <v>0</v>
      </c>
      <c r="AF570" s="183">
        <f>IF(B565="Лікар загальної практики - сімейний лікар",IF(L569&lt;=Законод!$C$23,AF569,Законод!$C$23*'01_Доходи'!AF568),IF(B565="Лікар-педіатр",IF(L569&lt;=Законод!$C$27,AF569,Законод!$C$27*'01_Доходи'!AF568),IF(B565="Лікар-терапевт","x",0)))</f>
        <v>0</v>
      </c>
      <c r="AG570" s="184">
        <f>SUM(AB570:AF570)</f>
        <v>0</v>
      </c>
      <c r="AH570" s="773"/>
      <c r="AI570" s="176"/>
      <c r="AJ570" s="764"/>
      <c r="AK570" s="767"/>
      <c r="AL570" s="767"/>
      <c r="AM570" s="268" t="s">
        <v>175</v>
      </c>
      <c r="AN570" s="544">
        <f>IF(B565="Лікар загальної практики - сімейний лікар",G570*Законод!$J$10+'01_Доходи'!H570*Законод!$K$10+'01_Доходи'!I570*Законод!$L$10+'01_Доходи'!J570*Законод!$M$10+'01_Доходи'!K570*Законод!$N$10,IF(B565="Лікар-педіатр",G570*Законод!$J$10+'01_Доходи'!H570*Законод!$K$10,IF(B565="Лікар-терапевт",'01_Доходи'!I570*Законод!$L$10+'01_Доходи'!J570*Законод!$M$10+'01_Доходи'!K570*Законод!$N$10,0)))</f>
        <v>0</v>
      </c>
      <c r="AO570" s="544">
        <f>IF(B565="Лікар загальної практики - сімейний лікар",N570*Законод!$J$11+'01_Доходи'!O570*Законод!$K$11+'01_Доходи'!P570*Законод!$L$11+'01_Доходи'!Q570*Законод!$M$11+'01_Доходи'!R570*Законод!$N$11,IF(B565="Лікар-педіатр",N570*Законод!$J$11+'01_Доходи'!O570*Законод!$K$11,IF(B565="Лікар-терапевт",'01_Доходи'!P570*Законод!$L$11+'01_Доходи'!Q570*Законод!$M$11+'01_Доходи'!R570*Законод!$N$11,0)))</f>
        <v>0</v>
      </c>
      <c r="AP570" s="544">
        <f>IF(B565="Лікар загальної практики - сімейний лікар",U570*Законод!$J$12+'01_Доходи'!V570*Законод!$K$12+'01_Доходи'!W570*Законод!$L$12+'01_Доходи'!X570*Законод!$M$12+'01_Доходи'!Y570*Законод!$N$12,IF(B565="Лікар-педіатр",U570*Законод!$J$12+'01_Доходи'!V570*Законод!$K$12,IF(B565="Лікар-терапевт",'01_Доходи'!W570*Законод!$L$12+'01_Доходи'!X570*Законод!$M$12+'01_Доходи'!Y570*Законод!$N$12,0)))</f>
        <v>0</v>
      </c>
      <c r="AQ570" s="544">
        <f>IF(B565="Лікар загальної практики - сімейний лікар",AB570*Законод!$J$13+'01_Доходи'!AC570*Законод!$K$13+'01_Доходи'!AD570*Законод!$L$13+'01_Доходи'!AE570*Законод!$M$13+'01_Доходи'!AF570*Законод!$N$13,IF(B565="Лікар-педіатр",AB570*Законод!$J$13+'01_Доходи'!AC570*Законод!$K$13,IF(B565="Лікар-терапевт",'01_Доходи'!AD570*Законод!$L$13+'01_Доходи'!AE570*Законод!$M$13+'01_Доходи'!AF570*Законод!$N$13,0)))</f>
        <v>0</v>
      </c>
      <c r="AR570" s="185">
        <f>SUM(AN570:AQ570)</f>
        <v>0</v>
      </c>
    </row>
    <row r="571" spans="1:44" s="210" customFormat="1" ht="23.45" customHeight="1" x14ac:dyDescent="0.25">
      <c r="A571" s="172"/>
      <c r="B571" s="781"/>
      <c r="C571" s="784"/>
      <c r="D571" s="787"/>
      <c r="E571" s="790"/>
      <c r="F571" s="186" t="str">
        <f>IF(B565="Лікар-педіатр",Законод!$E$18,IF(B565="Лікар загальної практики - сімейний лікар",Законод!$E$22,IF(B565="Лікар-терапевт",Законод!$E$26,"х")))</f>
        <v>х</v>
      </c>
      <c r="G571" s="750" t="s">
        <v>157</v>
      </c>
      <c r="H571" s="751"/>
      <c r="I571" s="751"/>
      <c r="J571" s="751"/>
      <c r="K571" s="752"/>
      <c r="L571" s="171">
        <f>IF(B565="Лікар загальної практики - сімейний лікар",IF(L569&lt;Законод!$C$23,0,(IF(AND(L569&gt;=Законод!$E$23,L569&lt;=Законод!$E$24),L569-Законод!$C$23,IF('01_Доходи'!L569&gt;=Законод!$F$23,Законод!$E$25,0)))),IF(B565="Лікар-педіатр",IF(L569&lt;Законод!$C$19,0,(IF(AND(L569&gt;=Законод!$E$19,L569&lt;=Законод!$E$20),L569-Законод!$C$19,IF('01_Доходи'!L569&gt;=Законод!$F$19,Законод!$E$21,0)))),IF(B565="Лікар-терапевт",IF(L569&lt;Законод!$C$27,0,(IF(AND(L569&gt;=Законод!$E$27,L569&lt;=Законод!$E$28),L569-Законод!$C$27,IF('01_Доходи'!L569&gt;=Законод!$F$27,Законод!$E$29,0)))),0)))</f>
        <v>0</v>
      </c>
      <c r="M571" s="770"/>
      <c r="N571" s="750" t="s">
        <v>157</v>
      </c>
      <c r="O571" s="751"/>
      <c r="P571" s="751"/>
      <c r="Q571" s="751"/>
      <c r="R571" s="752"/>
      <c r="S571" s="171">
        <f>IF(B565="Лікар загальної практики - сімейний лікар",IF(S569&lt;Законод!$C$23,0,(IF(AND(S569&gt;=Законод!$E$23,S569&lt;=Законод!$E$24),S569-Законод!$C$23,IF('01_Доходи'!S569&gt;=Законод!$F$23,Законод!$E$25,0)))),IF(B565="Лікар-педіатр",IF(S569&lt;Законод!$C$19,0,(IF(AND(S569&gt;=Законод!$E$19,S569&lt;=Законод!$E$20),S569-Законод!$C$19,IF('01_Доходи'!S569&gt;=Законод!$F$19,Законод!$E$21,0)))),IF(B565="Лікар-терапевт",IF(S569&lt;Законод!$C$27,0,(IF(AND(S569&gt;=Законод!$E$27,S569&lt;=Законод!$E$28),S569-Законод!$C$27,IF('01_Доходи'!S569&gt;=Законод!$F$27,Законод!$E$29,0)))),0)))</f>
        <v>0</v>
      </c>
      <c r="T571" s="770"/>
      <c r="U571" s="750" t="s">
        <v>157</v>
      </c>
      <c r="V571" s="751"/>
      <c r="W571" s="751"/>
      <c r="X571" s="751"/>
      <c r="Y571" s="752"/>
      <c r="Z571" s="171">
        <f>IF(B565="Лікар загальної практики - сімейний лікар",IF(Z569&lt;Законод!$C$23,0,(IF(AND(Z569&gt;=Законод!$E$23,Z569&lt;=Законод!$E$24),Z569-Законод!$C$23,IF('01_Доходи'!Z569&gt;=Законод!$F$23,Законод!$E$25,0)))),IF(B565="Лікар-педіатр",IF(Z569&lt;Законод!$C$19,0,(IF(AND(Z569&gt;=Законод!$E$19,Z569&lt;=Законод!$E$20),Z569-Законод!$C$19,IF('01_Доходи'!Z569&gt;=Законод!$F$19,Законод!$E$21,0)))),IF(B565="Лікар-терапевт",IF(Z569&lt;Законод!$C$27,0,(IF(AND(Z569&gt;=Законод!$E$27,Z569&lt;=Законод!$E$28),Z569-Законод!$C$27,IF('01_Доходи'!Z569&gt;=Законод!$F$27,Законод!$E$29,0)))),0)))</f>
        <v>0</v>
      </c>
      <c r="AA571" s="770"/>
      <c r="AB571" s="750" t="s">
        <v>157</v>
      </c>
      <c r="AC571" s="751"/>
      <c r="AD571" s="751"/>
      <c r="AE571" s="751"/>
      <c r="AF571" s="752"/>
      <c r="AG571" s="171">
        <f>IF(B565="Лікар загальної практики - сімейний лікар",IF(S569&lt;Законод!$C$23,0,(IF(AND(AG569&gt;=Законод!$E$23,AG569&lt;=Законод!$E$24),AG569-Законод!$C$23,IF('01_Доходи'!AG569&gt;=Законод!$F$23,Законод!$E$25,0)))),IF(B565="Лікар-педіатр",IF(AG569&lt;Законод!$C$19,0,(IF(AND(AG569&gt;=Законод!$E$19,AG569&lt;=Законод!$E$20),AG569-Законод!$C$19,IF('01_Доходи'!AG569&gt;=Законод!$F$19,Законод!$E$21,0)))),IF(B565="Лікар-терапевт",IF(AG569&lt;Законод!$C$27,0,(IF(AND(AG569&gt;=Законод!$E$27,AG569&lt;=Законод!$E$28),AG569-Законод!$C$27,IF('01_Доходи'!AG569&gt;=Законод!$F$27,Законод!$E$29,0)))),0)))</f>
        <v>0</v>
      </c>
      <c r="AH571" s="773"/>
      <c r="AI571" s="176"/>
      <c r="AJ571" s="764"/>
      <c r="AK571" s="767"/>
      <c r="AL571" s="767"/>
      <c r="AM571" s="798" t="s">
        <v>176</v>
      </c>
      <c r="AN571" s="544">
        <f>IF(B565="Лікар загальної практики - сімейний лікар",L571*Законод!$E$30,IF(B565="Лікар-педіатр",L571*Законод!$E$30,IF(B565="Лікар-терапевт",L571*Законод!$E$30,0)))</f>
        <v>0</v>
      </c>
      <c r="AO571" s="544">
        <f>IF(B565="Лікар загальної практики - сімейний лікар",S571*Законод!$E$47,IF(B565="Лікар-педіатр",S571*Законод!$E$47,IF(B565="Лікар-терапевт",S571*Законод!$E$47,0)))</f>
        <v>0</v>
      </c>
      <c r="AP571" s="544">
        <f>IF(B565="Лікар загальної практики - сімейний лікар",Z571*Законод!$E$64,IF(B565="Лікар-педіатр",Z571*Законод!$E$64,IF(B565="Лікар-терапевт",Z571*Законод!$E$64,0)))</f>
        <v>0</v>
      </c>
      <c r="AQ571" s="544">
        <f>IF(B565="Лікар загальної практики - сімейний лікар",AG571*Законод!$E$81,IF(B565="Лікар-педіатр",AG571*Законод!$E$81,IF(B565="Лікар-терапевт",AG571*Законод!$E$81,0)))</f>
        <v>0</v>
      </c>
      <c r="AR571" s="185">
        <f>SUM(AN571:AQ571)</f>
        <v>0</v>
      </c>
    </row>
    <row r="572" spans="1:44" s="166" customFormat="1" ht="24.6" customHeight="1" x14ac:dyDescent="0.3">
      <c r="A572" s="172"/>
      <c r="B572" s="781"/>
      <c r="C572" s="784"/>
      <c r="D572" s="787"/>
      <c r="E572" s="790"/>
      <c r="F572" s="186" t="str">
        <f>IF(B565="Лікар-педіатр",Законод!$F$18,IF(B565="Лікар загальної практики - сімейний лікар",Законод!$F$22,IF(B565="Лікар-терапевт",Законод!$F$26,"х")))</f>
        <v>х</v>
      </c>
      <c r="G572" s="750" t="s">
        <v>157</v>
      </c>
      <c r="H572" s="751"/>
      <c r="I572" s="751"/>
      <c r="J572" s="751"/>
      <c r="K572" s="752"/>
      <c r="L572" s="171">
        <f>IF(B565="Лікар загальної практики - сімейний лікар",IF(L569&lt;Законод!$C$23,0,(IF(AND(L569&gt;=Законод!$F$23,L569&lt;=Законод!$F$24),L569-Законод!$E$24,IF('01_Доходи'!L569&gt;=Законод!$G$23,Законод!$F$25,0)))),IF(B565="Лікар-педіатр",IF(L569&lt;Законод!$C$19,0,(IF(AND(L569&gt;=Законод!$F$19,L569&lt;=Законод!$F$20),L569-Законод!$E$20,IF('01_Доходи'!L569&gt;=Законод!$G$19,Законод!$F$21,0)))),IF(B565="Лікар-терапевт",IF(L569&lt;Законод!$C$27,0,(IF(AND(L569&gt;=Законод!$F$27,L569&lt;=Законод!$F$28),L569-Законод!$E$28,IF('01_Доходи'!L569&gt;=Законод!$G$27,Законод!$F$29,0)))),0)))</f>
        <v>0</v>
      </c>
      <c r="M572" s="770"/>
      <c r="N572" s="750" t="s">
        <v>157</v>
      </c>
      <c r="O572" s="751"/>
      <c r="P572" s="751"/>
      <c r="Q572" s="751"/>
      <c r="R572" s="752"/>
      <c r="S572" s="171">
        <f>IF(B565="Лікар загальної практики - сімейний лікар",IF(S569&lt;Законод!$C$23,0,(IF(AND(S569&gt;=Законод!$F$23,S569&lt;=Законод!$F$24),S569-Законод!$E$24,IF('01_Доходи'!S569&gt;=Законод!$G$23,Законод!$F$25,0)))),IF(B565="Лікар-педіатр",IF(S569&lt;Законод!$C$19,0,(IF(AND(S569&gt;=Законод!$F$19,S569&lt;=Законод!$F$20),S569-Законод!$E$20,IF('01_Доходи'!S569&gt;=Законод!$G$19,Законод!$F$21,0)))),IF(B565="Лікар-терапевт",IF(S569&lt;Законод!$C$27,0,(IF(AND(S569&gt;=Законод!$F$27,S569&lt;=Законод!$F$28),S569-Законод!$E$28,IF('01_Доходи'!S569&gt;=Законод!$G$27,Законод!$F$29,0)))),0)))</f>
        <v>0</v>
      </c>
      <c r="T572" s="770"/>
      <c r="U572" s="750" t="s">
        <v>157</v>
      </c>
      <c r="V572" s="751"/>
      <c r="W572" s="751"/>
      <c r="X572" s="751"/>
      <c r="Y572" s="752"/>
      <c r="Z572" s="171">
        <f>IF(B565="Лікар загальної практики - сімейний лікар",IF(Z569&lt;Законод!$C$23,0,(IF(AND(Z569&gt;=Законод!$F$23,Z569&lt;=Законод!$F$24),Z569-Законод!$E$24,IF('01_Доходи'!Z569&gt;=Законод!$G$23,Законод!$F$25,0)))),IF(B565="Лікар-педіатр",IF(Z569&lt;Законод!$C$19,0,(IF(AND(Z569&gt;=Законод!$F$19,Z569&lt;=Законод!$F$20),Z569-Законод!$E$20,IF('01_Доходи'!Z569&gt;=Законод!$G$19,Законод!$F$21,0)))),IF(B565="Лікар-терапевт",IF(Z569&lt;Законод!$C$27,0,(IF(AND(Z569&gt;=Законод!$F$27,Z569&lt;=Законод!$F$28),Z569-Законод!$E$28,IF('01_Доходи'!Z569&gt;=Законод!$G$27,Законод!$F$29,0)))),0)))</f>
        <v>0</v>
      </c>
      <c r="AA572" s="770"/>
      <c r="AB572" s="750" t="s">
        <v>157</v>
      </c>
      <c r="AC572" s="751"/>
      <c r="AD572" s="751"/>
      <c r="AE572" s="751"/>
      <c r="AF572" s="752"/>
      <c r="AG572" s="171">
        <f>IF(B565="Лікар загальної практики - сімейний лікар",IF(AG569&lt;Законод!$C$23,0,(IF(AND(AG569&gt;=Законод!$F$23,AG569&lt;=Законод!$F$24),AG569-Законод!$E$24,IF('01_Доходи'!AG569&gt;=Законод!$G$23,Законод!$F$25,0)))),IF(B565="Лікар-педіатр",IF(AG569&lt;Законод!$C$19,0,(IF(AND(AG569&gt;=Законод!$F$19,AG569&lt;=Законод!$F$20),AG569-Законод!$E$20,IF('01_Доходи'!AG569&gt;=Законод!$G$19,Законод!$F$21,0)))),IF(B565="Лікар-терапевт",IF(AG569&lt;Законод!$C$27,0,(IF(AND(AG569&gt;=Законод!$F$27,AG569&lt;=Законод!$F$28),AG569-Законод!$E$28,IF('01_Доходи'!AG569&gt;=Законод!$G$27,Законод!$F$29,0)))),0)))</f>
        <v>0</v>
      </c>
      <c r="AH572" s="773"/>
      <c r="AI572" s="176"/>
      <c r="AJ572" s="764"/>
      <c r="AK572" s="767"/>
      <c r="AL572" s="767"/>
      <c r="AM572" s="799"/>
      <c r="AN572" s="544">
        <f>IF(B565="Лікар загальної практики - сімейний лікар",L572*Законод!$F$30,IF(B565="Лікар-педіатр",L572*Законод!$F$30,IF(B565="Лікар-терапевт",L572*Законод!$F$30,0)))</f>
        <v>0</v>
      </c>
      <c r="AO572" s="544">
        <f>IF(B565="Лікар загальної практики - сімейний лікар",S572*Законод!$F$47,IF(B565="Лікар-педіатр",S572*Законод!$F$47,IF(B565="Лікар-терапевт",S572*Законод!$F$47,0)))</f>
        <v>0</v>
      </c>
      <c r="AP572" s="544">
        <f>IF(B565="Лікар загальної практики - сімейний лікар",Z572*Законод!$F$64,IF(B565="Лікар-педіатр",Z572*Законод!$F$64,IF(B565="Лікар-терапевт",Z572*Законод!$F$64,0)))</f>
        <v>0</v>
      </c>
      <c r="AQ572" s="544">
        <f>IF(B565="Лікар загальної практики - сімейний лікар",AG572*Законод!$F$81,IF(B565="Лікар-педіатр",AG572*Законод!$F$81,IF(B565="Лікар-терапевт",AG572*Законод!$F$81,0)))</f>
        <v>0</v>
      </c>
      <c r="AR572" s="185">
        <f>SUM(AN572:AQ572)</f>
        <v>0</v>
      </c>
    </row>
    <row r="573" spans="1:44" s="67" customFormat="1" ht="28.15" customHeight="1" x14ac:dyDescent="0.25">
      <c r="A573" s="172"/>
      <c r="B573" s="781"/>
      <c r="C573" s="784"/>
      <c r="D573" s="787"/>
      <c r="E573" s="790"/>
      <c r="F573" s="186" t="str">
        <f>IF(B565="Лікар-педіатр",Законод!$G$18,IF(B565="Лікар загальної практики - сімейний лікар",Законод!$G$22,IF(B565="Лікар-терапевт",Законод!$G$26,"х")))</f>
        <v>х</v>
      </c>
      <c r="G573" s="750" t="s">
        <v>157</v>
      </c>
      <c r="H573" s="751"/>
      <c r="I573" s="751"/>
      <c r="J573" s="751"/>
      <c r="K573" s="752"/>
      <c r="L573" s="171">
        <f>IF(B565="Лікар загальної практики - сімейний лікар",IF(L569&lt;Законод!$C$23,0,(IF(AND(L569&gt;=Законод!$G$23,L569&lt;=Законод!$G$24),L569-Законод!$F$24,IF('01_Доходи'!L569&gt;=Законод!$H$23,Законод!$G$25,0)))),IF(B565="Лікар-педіатр",IF(L569&lt;Законод!$C$19,0,(IF(AND(L569&gt;=Законод!$G$19,L569&lt;=Законод!$G$20),L569-Законод!$F$20,IF('01_Доходи'!L569&gt;=Законод!$H$19,Законод!$G$21,0)))),IF(B565="Лікар-терапевт",IF(L569&lt;Законод!$C$27,0,(IF(AND(L569&gt;=Законод!$G$27,L569&lt;=Законод!$G$28),L569-Законод!$F$28,IF('01_Доходи'!L569&gt;=Законод!$H$27,Законод!$G$29,0)))),0)))</f>
        <v>0</v>
      </c>
      <c r="M573" s="770"/>
      <c r="N573" s="750" t="s">
        <v>157</v>
      </c>
      <c r="O573" s="751"/>
      <c r="P573" s="751"/>
      <c r="Q573" s="751"/>
      <c r="R573" s="752"/>
      <c r="S573" s="171">
        <f>IF(B565="Лікар загальної практики - сімейний лікар",IF(S569&lt;Законод!$C$23,0,(IF(AND(S569&gt;=Законод!$G$23,S569&lt;=Законод!$G$24),S569-Законод!$F$24,IF('01_Доходи'!S569&gt;=Законод!$H$23,Законод!$G$25,0)))),IF(B565="Лікар-педіатр",IF(S569&lt;Законод!$C$19,0,(IF(AND(S569&gt;=Законод!$G$19,S569&lt;=Законод!$G$20),S569-Законод!$F$20,IF('01_Доходи'!S569&gt;=Законод!$H$19,Законод!$G$21,0)))),IF(B565="Лікар-терапевт",IF(S569&lt;Законод!$C$27,0,(IF(AND(S569&gt;=Законод!$G$27,S569&lt;=Законод!$G$28),S569-Законод!$F$28,IF('01_Доходи'!S569&gt;=Законод!$H$27,Законод!$G$29,0)))),0)))</f>
        <v>0</v>
      </c>
      <c r="T573" s="770"/>
      <c r="U573" s="750" t="s">
        <v>157</v>
      </c>
      <c r="V573" s="751"/>
      <c r="W573" s="751"/>
      <c r="X573" s="751"/>
      <c r="Y573" s="752"/>
      <c r="Z573" s="171">
        <f>IF(B565="Лікар загальної практики - сімейний лікар",IF(Z569&lt;Законод!$C$23,0,(IF(AND(Z569&gt;=Законод!$G$23,Z569&lt;=Законод!$G$24),Z569-Законод!$F$24,IF('01_Доходи'!Z569&gt;=Законод!$H$23,Законод!$G$25,0)))),IF(B565="Лікар-педіатр",IF(Z569&lt;Законод!$C$19,0,(IF(AND(Z569&gt;=Законод!$G$19,Z569&lt;=Законод!$G$20),Z569-Законод!$F$20,IF('01_Доходи'!Z569&gt;=Законод!$H$19,Законод!$G$21,0)))),IF(B565="Лікар-терапевт",IF(Z569&lt;Законод!$C$27,0,(IF(AND(Z569&gt;=Законод!$G$27,Z569&lt;=Законод!$G$28),Z569-Законод!$F$28,IF('01_Доходи'!Z569&gt;=Законод!$H$27,Законод!$G$29,0)))),0)))</f>
        <v>0</v>
      </c>
      <c r="AA573" s="770"/>
      <c r="AB573" s="750" t="s">
        <v>157</v>
      </c>
      <c r="AC573" s="751"/>
      <c r="AD573" s="751"/>
      <c r="AE573" s="751"/>
      <c r="AF573" s="752"/>
      <c r="AG573" s="171">
        <f>IF(B565="Лікар загальної практики - сімейний лікар",IF(AG569&lt;Законод!$C$23,0,(IF(AND(AG569&gt;=Законод!$G$23,AG569&lt;=Законод!$G$24),AG569-Законод!$F$24,IF('01_Доходи'!AG569&gt;=Законод!$H$23,Законод!$G$25,0)))),IF(B565="Лікар-педіатр",IF(AG569&lt;Законод!$C$19,0,(IF(AND(AG569&gt;=Законод!$G$19,AG569&lt;=Законод!$G$20),AG569-Законод!$F$20,IF('01_Доходи'!AG569&gt;=Законод!$H$19,Законод!$G$21,0)))),IF(B565="Лікар-терапевт",IF(AG569&lt;Законод!$C$27,0,(IF(AND(AG569&gt;=Законод!$G$27,AG569&lt;=Законод!$G$28),AG569-Законод!$F$28,IF('01_Доходи'!AG569&gt;=Законод!$H$27,Законод!$G$29,0)))),0)))</f>
        <v>0</v>
      </c>
      <c r="AH573" s="773"/>
      <c r="AI573" s="176"/>
      <c r="AJ573" s="764"/>
      <c r="AK573" s="767"/>
      <c r="AL573" s="767"/>
      <c r="AM573" s="799"/>
      <c r="AN573" s="544">
        <f>IF(B565="Лікар загальної практики - сімейний лікар",L573*Законод!$G$39,IF(B565="Лікар-педіатр",L573*Законод!$G$30,IF(B565="Лікар-терапевт",L573*Законод!$G$30,0)))</f>
        <v>0</v>
      </c>
      <c r="AO573" s="544">
        <f>IF(B565="Лікар загальної практики - сімейний лікар",S573*Законод!$G$47,IF(B565="Лікар-педіатр",S573*Законод!$G$47,IF(B565="Лікар-терапевт",S573*Законод!$G$47,0)))</f>
        <v>0</v>
      </c>
      <c r="AP573" s="544">
        <f>IF(B565="Лікар загальної практики - сімейний лікар",Z573*Законод!$G$64,IF(B565="Лікар-педіатр",Z573*Законод!$G$64,IF(B565="Лікар-терапевт",Z573*Законод!$G$64,0)))</f>
        <v>0</v>
      </c>
      <c r="AQ573" s="544">
        <f>IF(B565="Лікар загальної практики - сімейний лікар",AG573*Законод!$G$81,IF(B565="Лікар-педіатр",AG573*Законод!$G$81,IF(B565="Лікар-терапевт",AG573*Законод!$G$81,0)))</f>
        <v>0</v>
      </c>
      <c r="AR573" s="185">
        <f t="shared" ref="AR573" si="82">SUM(AN573:AQ573)</f>
        <v>0</v>
      </c>
    </row>
    <row r="574" spans="1:44" s="103" customFormat="1" ht="31.15" customHeight="1" x14ac:dyDescent="0.25">
      <c r="A574" s="172"/>
      <c r="B574" s="781"/>
      <c r="C574" s="784"/>
      <c r="D574" s="787"/>
      <c r="E574" s="790"/>
      <c r="F574" s="186" t="str">
        <f>IF(B565="Лікар-педіатр",Законод!$H$18,IF(B565="Лікар загальної практики - сімейний лікар",Законод!$H$22,IF(B565="Лікар-терапевт",Законод!$H$26,"х")))</f>
        <v>х</v>
      </c>
      <c r="G574" s="750" t="s">
        <v>157</v>
      </c>
      <c r="H574" s="751"/>
      <c r="I574" s="751"/>
      <c r="J574" s="751"/>
      <c r="K574" s="752"/>
      <c r="L574" s="171">
        <f>IF(B565="Лікар загальної практики - сімейний лікар",IF(L569&lt;Законод!$C$23,0,(IF(AND(L569&gt;=Законод!$H$23,L569&lt;=Законод!$H$24),L569-Законод!$G$24,IF('01_Доходи'!L569&gt;=Законод!$I$23,Законод!$H$25,0)))),IF(B565="Лікар-педіатр",IF(L569&lt;Законод!$C$19,0,(IF(AND(L569&gt;=Законод!$H$19,L569&lt;=Законод!$H$20),L569-Законод!$G$20,IF('01_Доходи'!L569&gt;=Законод!$I$19,Законод!$H$21,0)))),IF(B565="Лікар-терапевт",IF(L569&lt;Законод!$C$27,0,(IF(AND(L569&gt;=Законод!$H$27,L569&lt;=Законод!$H$28),L569-Законод!$G$28,IF(L569&gt;=Законод!$I$27,Законод!$H$29,0)))),0)))</f>
        <v>0</v>
      </c>
      <c r="M574" s="770"/>
      <c r="N574" s="750" t="s">
        <v>157</v>
      </c>
      <c r="O574" s="751"/>
      <c r="P574" s="751"/>
      <c r="Q574" s="751"/>
      <c r="R574" s="752"/>
      <c r="S574" s="171">
        <f>IF(B565="Лікар загальної практики - сімейний лікар",IF(S569&lt;Законод!$C$23,0,(IF(AND(S569&gt;=Законод!$H$23,S569&lt;=Законод!$H$24),S569-Законод!$G$24,IF('01_Доходи'!S569&gt;=Законод!$I$23,Законод!$H$25,0)))),IF(B565="Лікар-педіатр",IF(S569&lt;Законод!$C$19,0,(IF(AND(S569&gt;=Законод!$H$19,S569&lt;=Законод!$H$20),S569-Законод!$G$20,IF('01_Доходи'!S569&gt;=Законод!$I$19,Законод!$H$21,0)))),IF(B565="Лікар-терапевт",IF(S569&lt;Законод!$C$27,0,(IF(AND(S569&gt;=Законод!$H$27,S569&lt;=Законод!$H$28),S569-Законод!$G$28,IF(S569&gt;=Законод!$I$27,Законод!$H$29,0)))),0)))</f>
        <v>0</v>
      </c>
      <c r="T574" s="770"/>
      <c r="U574" s="750" t="s">
        <v>157</v>
      </c>
      <c r="V574" s="751"/>
      <c r="W574" s="751"/>
      <c r="X574" s="751"/>
      <c r="Y574" s="752"/>
      <c r="Z574" s="171">
        <f>IF(B565="Лікар загальної практики - сімейний лікар",IF(Z569&lt;Законод!$C$23,0,(IF(AND(Z569&gt;=Законод!$H$23,Z569&lt;=Законод!$H$24),Z569-Законод!$G$24,IF('01_Доходи'!Z569&gt;=Законод!$I$23,Законод!$H$25,0)))),IF(B565="Лікар-педіатр",IF(Z569&lt;Законод!$C$19,0,(IF(AND(Z569&gt;=Законод!$H$19,Z569&lt;=Законод!$H$20),Z569-Законод!$G$20,IF('01_Доходи'!Z569&gt;=Законод!$I$19,Законод!$H$21,0)))),IF(B565="Лікар-терапевт",IF(Z569&lt;Законод!$C$27,0,(IF(AND(Z569&gt;=Законод!$H$27,Z569&lt;=Законод!$H$28),Z569-Законод!$G$28,IF(Z569&gt;=Законод!$I$27,Законод!$H$29,0)))),0)))</f>
        <v>0</v>
      </c>
      <c r="AA574" s="770"/>
      <c r="AB574" s="750" t="s">
        <v>157</v>
      </c>
      <c r="AC574" s="751"/>
      <c r="AD574" s="751"/>
      <c r="AE574" s="751"/>
      <c r="AF574" s="752"/>
      <c r="AG574" s="171">
        <f>IF(B565="Лікар загальної практики - сімейний лікар",IF(AG569&lt;Законод!$C$23,0,(IF(AND(AG569&gt;=Законод!$H$23,AG569&lt;=Законод!$H$24),AG569-Законод!$G$24,IF('01_Доходи'!AG569&gt;=Законод!$I$23,Законод!$H$25,0)))),IF(B565="Лікар-педіатр",IF(AG569&lt;Законод!$C$19,0,(IF(AND(AG569&gt;=Законод!$H$19,AG569&lt;=Законод!$H$20),AG569-Законод!$G$20,IF('01_Доходи'!AG569&gt;=Законод!$I$19,Законод!$H$21,0)))),IF(B565="Лікар-терапевт",IF(AG569&lt;Законод!$C$27,0,(IF(AND(AG569&gt;=Законод!$H$27,AG569&lt;=Законод!$H$28),AG569-Законод!$G$28,IF(AG569&gt;=Законод!$I$27,Законод!$H$29,0)))),0)))</f>
        <v>0</v>
      </c>
      <c r="AH574" s="773"/>
      <c r="AI574" s="176"/>
      <c r="AJ574" s="764"/>
      <c r="AK574" s="767"/>
      <c r="AL574" s="767"/>
      <c r="AM574" s="799"/>
      <c r="AN574" s="544">
        <f>IF(B565="Лікар загальної практики - сімейний лікар",L574*Законод!$H$30,IF(B565="Лікар-педіатр",L574*Законод!$H$30,IF(B565="Лікар-терапевт",L574*Законод!$H$30,0)))</f>
        <v>0</v>
      </c>
      <c r="AO574" s="544">
        <f>IF(B565="Лікар загальної практики - сімейний лікар",S574*Законод!$H$47,IF(B565="Лікар-педіатр",S574*Законод!$H$47,IF(B565="Лікар-терапевт",S574*Законод!$H$47,0)))</f>
        <v>0</v>
      </c>
      <c r="AP574" s="544">
        <f>IF(B565="Лікар загальної практики - сімейний лікар",Z574*Законод!$H$64,IF(B565="Лікар-педіатр",Z574*Законод!$H$64,IF(B565="Лікар-терапевт",Z574*Законод!$H$64,0)))</f>
        <v>0</v>
      </c>
      <c r="AQ574" s="544">
        <f>IF(B565="Лікар загальної практики - сімейний лікар",AG574*Законод!$H$81,IF(B565="Лікар-педіатр",AG574*Законод!$H$81,IF(B565="Лікар-терапевт",AG574*Законод!$H$81,0)))</f>
        <v>0</v>
      </c>
      <c r="AR574" s="185">
        <f>SUM(AN574:AQ574)</f>
        <v>0</v>
      </c>
    </row>
    <row r="575" spans="1:44" s="67" customFormat="1" ht="31.9" customHeight="1" x14ac:dyDescent="0.25">
      <c r="A575" s="172"/>
      <c r="B575" s="781"/>
      <c r="C575" s="784"/>
      <c r="D575" s="787"/>
      <c r="E575" s="790"/>
      <c r="F575" s="186" t="str">
        <f>IF(B565="Лікар-педіатр",Законод!$I$18,IF(B565="Лікар загальної практики - сімейний лікар",Законод!$I$22,IF(B565="Лікар-терапевт",Законод!$I$26,"х")))</f>
        <v>х</v>
      </c>
      <c r="G575" s="750" t="s">
        <v>157</v>
      </c>
      <c r="H575" s="751"/>
      <c r="I575" s="751"/>
      <c r="J575" s="751"/>
      <c r="K575" s="752"/>
      <c r="L575" s="171">
        <f>IF(B565="Лікар загальної практики - сімейний лікар",IF(L569&lt;Законод!$C$23,0,(IF(AND(L569&gt;=Законод!$I$23,L569&lt;=Законод!$I$24),L569-Законод!$H$24,IF('01_Доходи'!L569&gt;=Законод!$I$23,Законод!$I$25,0)))),IF(B565="Лікар-педіатр",IF(L569&lt;Законод!$C$19,0,(IF(AND(L569&gt;=Законод!$I$19,L569&lt;=Законод!$I$20),L569-Законод!$H$20,IF('01_Доходи'!L569&gt;=Законод!$I$19,Законод!$H$21,0)))),IF(B565="Лікар-терапевт",IF(L569&lt;Законод!$C$27,0,(IF(AND(L569&gt;=Законод!$I$27,L569&lt;=Законод!$I$28),L569-Законод!$H$28,IF('01_Доходи'!L569&gt;=Законод!$I$27,Законод!$H$29,0)))),0)))</f>
        <v>0</v>
      </c>
      <c r="M575" s="770"/>
      <c r="N575" s="750" t="s">
        <v>157</v>
      </c>
      <c r="O575" s="751"/>
      <c r="P575" s="751"/>
      <c r="Q575" s="751"/>
      <c r="R575" s="752"/>
      <c r="S575" s="171">
        <f>IF(B565="Лікар загальної практики - сімейний лікар",IF(S569&lt;Законод!$C$23,0,(IF(AND(S569&gt;=Законод!$I$23,S569&lt;=Законод!$I$24),S569-Законод!$H$24,IF('01_Доходи'!S569&gt;=Законод!$I$23,Законод!$I$25,0)))),IF(B565="Лікар-педіатр",IF(S569&lt;Законод!$C$19,0,(IF(AND(S569&gt;=Законод!$I$19,S569&lt;=Законод!$I$20),S569-Законод!$H$20,IF('01_Доходи'!S569&gt;=Законод!$I$19,Законод!$H$21,0)))),IF(B565="Лікар-терапевт",IF(S569&lt;Законод!$C$27,0,(IF(AND(S569&gt;=Законод!$I$27,S569&lt;=Законод!$I$28),S569-Законод!$H$28,IF('01_Доходи'!S569&gt;=Законод!$I$27,Законод!$H$29,0)))),0)))</f>
        <v>0</v>
      </c>
      <c r="T575" s="770"/>
      <c r="U575" s="750" t="s">
        <v>157</v>
      </c>
      <c r="V575" s="751"/>
      <c r="W575" s="751"/>
      <c r="X575" s="751"/>
      <c r="Y575" s="752"/>
      <c r="Z575" s="171">
        <f>IF(B565="Лікар загальної практики - сімейний лікар",IF(Z569&lt;Законод!$C$23,0,(IF(AND(Z569&gt;=Законод!$I$23,Z569&lt;=Законод!$I$24),Z569-Законод!$H$24,IF('01_Доходи'!Z569&gt;=Законод!$I$23,Законод!$I$25,0)))),IF(B565="Лікар-педіатр",IF(Z569&lt;Законод!$C$19,0,(IF(AND(Z569&gt;=Законод!$I$19,Z569&lt;=Законод!$I$20),Z569-Законод!$H$20,IF('01_Доходи'!Z569&gt;=Законод!$I$19,Законод!$H$21,0)))),IF(B565="Лікар-терапевт",IF(Z569&lt;Законод!$C$27,0,(IF(AND(Z569&gt;=Законод!$I$27,Z569&lt;=Законод!$I$28),Z569-Законод!$H$28,IF('01_Доходи'!Z569&gt;=Законод!$I$27,Законод!$H$29,0)))),0)))</f>
        <v>0</v>
      </c>
      <c r="AA575" s="770"/>
      <c r="AB575" s="750" t="s">
        <v>157</v>
      </c>
      <c r="AC575" s="751"/>
      <c r="AD575" s="751"/>
      <c r="AE575" s="751"/>
      <c r="AF575" s="752"/>
      <c r="AG575" s="171">
        <f>IF(B565="Лікар загальної практики - сімейний лікар",IF(AG569&lt;Законод!$C$23,0,(IF(AND(AG569&gt;=Законод!$I$23,AG569&lt;=Законод!$I$24),AG569-Законод!$H$24,IF('01_Доходи'!AG569&gt;=Законод!$I$23,Законод!$I$25,0)))),IF(B565="Лікар-педіатр",IF(AG569&lt;Законод!$C$19,0,(IF(AND(AG569&gt;=Законод!$I$19,AG569&lt;=Законод!$I$20),AG569-Законод!$H$20,IF('01_Доходи'!AG569&gt;=Законод!$I$19,Законод!$H$21,0)))),IF(B565="Лікар-терапевт",IF(AG569&lt;Законод!$C$27,0,(IF(AND(AG569&gt;=Законод!$I$27,AG569&lt;=Законод!$I$28),AG569-Законод!$H$28,IF('01_Доходи'!AG569&gt;=Законод!$I$27,Законод!$H$29,0)))),0)))</f>
        <v>0</v>
      </c>
      <c r="AH575" s="773"/>
      <c r="AI575" s="176"/>
      <c r="AJ575" s="764"/>
      <c r="AK575" s="767"/>
      <c r="AL575" s="767"/>
      <c r="AM575" s="799"/>
      <c r="AN575" s="544">
        <f>IF(B565="Лікар загальної практики - сімейний лікар",L575*Законод!$I$30,IF(B565="Лікар-педіатр",L575*Законод!$I$30,IF(B565="Лікар-терапевт",L575*Законод!$I$30,0)))</f>
        <v>0</v>
      </c>
      <c r="AO575" s="544">
        <f>IF(B565="Лікар загальної практики - сімейний лікар",S575*Законод!$I$47,IF(B565="Лікар-педіатр",S575*Законод!$I$47,IF(B565="Лікар-терапевт",S575*Законод!$I$47,0)))</f>
        <v>0</v>
      </c>
      <c r="AP575" s="544">
        <f>IF(B565="Лікар загальної практики - сімейний лікар",Z575*Законод!$I$64,IF(B565="Лікар-педіатр",Z575*Законод!$I$64,IF(B565="Лікар-терапевт",Z575*Законод!$I$64,0)))</f>
        <v>0</v>
      </c>
      <c r="AQ575" s="544">
        <f>IF(B565="Лікар загальної практики - сімейний лікар",AG575*Законод!$I$81,IF(B565="Лікар-педіатр",AG575*Законод!$I$81,IF(B565="Лікар-терапевт",AG575*Законод!$I$81,0)))</f>
        <v>0</v>
      </c>
      <c r="AR575" s="185">
        <f>SUM(AN575:AQ575)</f>
        <v>0</v>
      </c>
    </row>
    <row r="576" spans="1:44" s="67" customFormat="1" ht="45" customHeight="1" thickBot="1" x14ac:dyDescent="0.3">
      <c r="A576" s="187"/>
      <c r="B576" s="782"/>
      <c r="C576" s="785"/>
      <c r="D576" s="788"/>
      <c r="E576" s="791"/>
      <c r="F576" s="660" t="str">
        <f>IF(B565="Лікар-педіатр",Законод!$J$18,IF(B565="Лікар загальної практики - сімейний лікар",Законод!$J$22,IF(B565="Лікар-терапевт",Законод!$J$22,"х")))</f>
        <v>х</v>
      </c>
      <c r="G576" s="747" t="s">
        <v>157</v>
      </c>
      <c r="H576" s="748"/>
      <c r="I576" s="748"/>
      <c r="J576" s="748"/>
      <c r="K576" s="749"/>
      <c r="L576" s="171">
        <f>IF(B565="Лікар загальної практики - сімейний лікар",IF(L569&gt;=Законод!$J$23,'01_Доходи'!L569-('01_Доходи'!L570+'01_Доходи'!L571+'01_Доходи'!L572+'01_Доходи'!L573+'01_Доходи'!L574+'01_Доходи'!L575),0),IF(B565="Лікар-педіатр",IF(L569&gt;=Законод!$J$19,'01_Доходи'!L569-('01_Доходи'!L570+'01_Доходи'!L571+'01_Доходи'!L572+'01_Доходи'!L573+'01_Доходи'!L574+'01_Доходи'!L575),0),IF(B565="Лікар-терапевт",IF('01_Доходи'!L569&gt;=Законод!$J$27,L569-Законод!$I$28,0),0)))</f>
        <v>0</v>
      </c>
      <c r="M576" s="771"/>
      <c r="N576" s="747" t="s">
        <v>157</v>
      </c>
      <c r="O576" s="748"/>
      <c r="P576" s="748"/>
      <c r="Q576" s="748"/>
      <c r="R576" s="749"/>
      <c r="S576" s="171">
        <f>IF(B565="Лікар загальної практики - сімейний лікар",IF(S569&gt;=Законод!$J$23,'01_Доходи'!S569-('01_Доходи'!S570+'01_Доходи'!S571+'01_Доходи'!S572+'01_Доходи'!S573+'01_Доходи'!S574+'01_Доходи'!S575),0),IF(B565="Лікар-педіатр",IF(S569&gt;=Законод!$J$19,'01_Доходи'!S569-('01_Доходи'!S570+'01_Доходи'!S571+'01_Доходи'!S572+'01_Доходи'!S573+'01_Доходи'!S574+'01_Доходи'!S575),0),IF(B565="Лікар-терапевт",IF('01_Доходи'!S569&gt;=Законод!$J$27,S569-Законод!$I$28,0),0)))</f>
        <v>0</v>
      </c>
      <c r="T576" s="771"/>
      <c r="U576" s="747" t="s">
        <v>157</v>
      </c>
      <c r="V576" s="748"/>
      <c r="W576" s="748"/>
      <c r="X576" s="748"/>
      <c r="Y576" s="749"/>
      <c r="Z576" s="171">
        <f>IF(B565="Лікар загальної практики - сімейний лікар",IF(Z569&gt;=Законод!$J$23,'01_Доходи'!Z569-('01_Доходи'!Z570+'01_Доходи'!Z571+'01_Доходи'!Z572+'01_Доходи'!Z573+'01_Доходи'!Z574+'01_Доходи'!Z575),0),IF(B565="Лікар-педіатр",IF(Z569&gt;=Законод!$J$19,'01_Доходи'!Z569-('01_Доходи'!Z570+'01_Доходи'!Z571+'01_Доходи'!Z572+'01_Доходи'!Z573+'01_Доходи'!Z574+'01_Доходи'!Z575),0),IF(B565="Лікар-терапевт",IF('01_Доходи'!Z569&gt;=Законод!$J$27,Z569-Законод!$I$28,0),0)))</f>
        <v>0</v>
      </c>
      <c r="AA576" s="771"/>
      <c r="AB576" s="747" t="s">
        <v>157</v>
      </c>
      <c r="AC576" s="748"/>
      <c r="AD576" s="748"/>
      <c r="AE576" s="748"/>
      <c r="AF576" s="749"/>
      <c r="AG576" s="171">
        <f>IF(B565="Лікар загальної практики - сімейний лікар",IF(AG569&gt;=Законод!$J$23,'01_Доходи'!AG569-('01_Доходи'!AG570+'01_Доходи'!AG571+'01_Доходи'!AG572+'01_Доходи'!AG573+'01_Доходи'!AG574+'01_Доходи'!AG575),0),IF(B565="Лікар-педіатр",IF(AG569&gt;=Законод!$J$19,'01_Доходи'!AG569-('01_Доходи'!AG570+'01_Доходи'!AG571+'01_Доходи'!AG572+'01_Доходи'!AG573+'01_Доходи'!AG574+'01_Доходи'!AG575),0),IF(B565="Лікар-терапевт",IF('01_Доходи'!AG569&gt;=Законод!$J$27,AG569-Законод!$I$28,0),0)))</f>
        <v>0</v>
      </c>
      <c r="AH576" s="774"/>
      <c r="AI576" s="188"/>
      <c r="AJ576" s="765"/>
      <c r="AK576" s="768"/>
      <c r="AL576" s="768"/>
      <c r="AM576" s="800"/>
      <c r="AN576" s="661">
        <f>IF(B565="Лікар загальної практики - сімейний лікар",L576*Законод!$J$30,IF(B565="Лікар-педіатр",L576*Законод!$J$30,IF(B565="Лікар-терапевт",L576*Законод!$J$30,0)))</f>
        <v>0</v>
      </c>
      <c r="AO576" s="661">
        <f>IF(B565="Лікар загальної практики - сімейний лікар",S576*Законод!$J$47,IF(B565="Лікар-педіатр",S576*Законод!$J$47,IF(B565="Лікар-терапевт",S576*Законод!$J$47,0)))</f>
        <v>0</v>
      </c>
      <c r="AP576" s="661">
        <f>IF(B565="Лікар загальної практики - сімейний лікар",S576*Законод!$J$64,IF(B565="Лікар-педіатр",S576*Законод!$J$64,IF(B565="Лікар-терапевт",S576*Законод!$J$64,0)))</f>
        <v>0</v>
      </c>
      <c r="AQ576" s="661">
        <f>IF(B565="Лікар загальної практики - сімейний лікар",AG576*Законод!$J$81,IF(B565="Лікар-педіатр",AG576*Законод!$J$81,IF(B565="Лікар-терапевт",AG576*Законод!$J$81,0)))</f>
        <v>0</v>
      </c>
      <c r="AR576" s="662">
        <f t="shared" ref="AR576" si="83">SUM(AN576:AQ576)</f>
        <v>0</v>
      </c>
    </row>
    <row r="577" spans="1:44" s="67" customFormat="1" ht="23.25" thickBot="1" x14ac:dyDescent="0.3">
      <c r="A577" s="206"/>
      <c r="B577" s="207"/>
      <c r="C577" s="207"/>
      <c r="D577" s="207"/>
      <c r="E577" s="207"/>
      <c r="F577" s="208"/>
      <c r="G577" s="209"/>
      <c r="H577" s="209"/>
      <c r="I577" s="210"/>
      <c r="J577" s="210"/>
      <c r="K577" s="210"/>
      <c r="L577" s="211"/>
      <c r="M577" s="210"/>
      <c r="N577" s="210"/>
      <c r="O577" s="210"/>
      <c r="P577" s="210"/>
      <c r="Q577" s="210"/>
      <c r="R577" s="210"/>
      <c r="S577" s="211"/>
      <c r="T577" s="210"/>
      <c r="U577" s="210"/>
      <c r="V577" s="210"/>
      <c r="W577" s="210"/>
      <c r="X577" s="210"/>
      <c r="Y577" s="210"/>
      <c r="Z577" s="211"/>
      <c r="AA577" s="210"/>
      <c r="AB577" s="210"/>
      <c r="AC577" s="210"/>
      <c r="AD577" s="210"/>
      <c r="AE577" s="210"/>
      <c r="AF577" s="210"/>
      <c r="AG577" s="211"/>
      <c r="AH577" s="210"/>
      <c r="AI577" s="210"/>
      <c r="AJ577" s="210"/>
      <c r="AK577" s="210"/>
      <c r="AL577" s="210"/>
      <c r="AM577" s="212"/>
      <c r="AN577" s="210"/>
      <c r="AO577" s="210"/>
      <c r="AP577" s="210"/>
      <c r="AQ577" s="210"/>
      <c r="AR577" s="213"/>
    </row>
    <row r="578" spans="1:44" s="67" customFormat="1" ht="31.9" customHeight="1" x14ac:dyDescent="0.25">
      <c r="A578" s="169">
        <f>A565+1</f>
        <v>43</v>
      </c>
      <c r="B578" s="780"/>
      <c r="C578" s="783"/>
      <c r="D578" s="786"/>
      <c r="E578" s="789"/>
      <c r="F578" s="170" t="s">
        <v>431</v>
      </c>
      <c r="G578" s="171">
        <f>IFERROR(IF(B578="Лікар-педіатр",G580/L580*L578,IF(B578="Лікар-терапевт","х",IF(B578="Лікар загальної практики - сімейний лікар",G580/L580*L578,0))),0)</f>
        <v>0</v>
      </c>
      <c r="H578" s="171">
        <f>IFERROR(IF(B578="Лікар-педіатр",H580/L580*L578,IF(B578="Лікар-терапевт","х",IF(B578="Лікар загальної практики - сімейний лікар",H580/L580*L578,0))),0)</f>
        <v>0</v>
      </c>
      <c r="I578" s="171">
        <f>IFERROR(IF(B578="Лікар-педіатр","x",IF(B578="Лікар-терапевт",I580/L580*L578,IF(B578="Лікар загальної практики - сімейний лікар",I580/L580*L578,0))),0)</f>
        <v>0</v>
      </c>
      <c r="J578" s="171">
        <f>IFERROR(IF(B578="Лікар-педіатр","x",IF(B578="Лікар-терапевт",J580/L580*L578,IF(B578="Лікар загальної практики - сімейний лікар",J580/L580*L578,0))),0)</f>
        <v>0</v>
      </c>
      <c r="K578" s="171">
        <f>IFERROR(IF(B578="Лікар-педіатр","x",IF(B578="Лікар-терапевт",K581*L578,IF(B578="Лікар загальної практики - сімейний лікар",K581*L578,0))),0)</f>
        <v>0</v>
      </c>
      <c r="L578" s="472"/>
      <c r="M578" s="769"/>
      <c r="N578" s="171">
        <f>IFERROR(IF(B578="Лікар-педіатр",N580/S580*S578,IF(B578="Лікар-терапевт","х",IF(B578="Лікар загальної практики - сімейний лікар",N580/S580*S578,0))),0)</f>
        <v>0</v>
      </c>
      <c r="O578" s="171">
        <f>IFERROR(IF(B578="Лікар-педіатр",O580/S580*S578,IF(B578="Лікар-терапевт","х",IF(B578="Лікар загальної практики - сімейний лікар",O580/S580*S578,0))),0)</f>
        <v>0</v>
      </c>
      <c r="P578" s="171">
        <f>IFERROR(IF(B578="Лікар-педіатр","x",IF(B578="Лікар-терапевт",P580/S580*S578,IF(B578="Лікар загальної практики - сімейний лікар",P580/S580*S578,0))),0)</f>
        <v>0</v>
      </c>
      <c r="Q578" s="171">
        <f>IFERROR(IF(B578="Лікар-педіатр","x",IF(B578="Лікар-терапевт",Q580/S580*S578,IF(B578="Лікар загальної практики - сімейний лікар",Q580/S580*S578,0))),0)</f>
        <v>0</v>
      </c>
      <c r="R578" s="171">
        <f>IFERROR(IF(B578="Лікар-педіатр","x",IF(B578="Лікар-терапевт",R581*S578,IF(B578="Лікар загальної практики - сімейний лікар",R581*S578,0))),0)</f>
        <v>0</v>
      </c>
      <c r="S578" s="472"/>
      <c r="T578" s="769"/>
      <c r="U578" s="171">
        <f>IFERROR(IF(B578="Лікар-педіатр",U580/Z580*Z578,IF(B578="Лікар-терапевт","х",IF(B578="Лікар загальної практики - сімейний лікар",U580/Z580*Z578,0))),0)</f>
        <v>0</v>
      </c>
      <c r="V578" s="171">
        <f>IFERROR(IF(B578="Лікар-педіатр",V580/Z580*Z578,IF(B578="Лікар-терапевт","х",IF(B578="Лікар загальної практики - сімейний лікар",V580/Z580*Z578,0))),0)</f>
        <v>0</v>
      </c>
      <c r="W578" s="171">
        <f>IFERROR(IF(B578="Лікар-педіатр","x",IF(B578="Лікар-терапевт",W580/Z580*Z578,IF(B578="Лікар загальної практики - сімейний лікар",W580/Z580*Z578,0))),0)</f>
        <v>0</v>
      </c>
      <c r="X578" s="171">
        <f>IFERROR(IF(B578="Лікар-педіатр","x",IF(B578="Лікар-терапевт",X580/Z580*Z578,IF(B578="Лікар загальної практики - сімейний лікар",X580/Z580*Z578,0))),0)</f>
        <v>0</v>
      </c>
      <c r="Y578" s="171">
        <f>IFERROR(IF(B578="Лікар-педіатр","x",IF(B578="Лікар-терапевт",Y581*Z578,IF(B578="Лікар загальної практики - сімейний лікар",Y581*Z578,0))),0)</f>
        <v>0</v>
      </c>
      <c r="Z578" s="472"/>
      <c r="AA578" s="769"/>
      <c r="AB578" s="171">
        <f>IFERROR(IF(B578="Лікар-педіатр",AB580/AG580*AG578,IF(B578="Лікар-терапевт","х",IF(B578="Лікар загальної практики - сімейний лікар",AB580/AG580*AG578,0))),0)</f>
        <v>0</v>
      </c>
      <c r="AC578" s="171">
        <f>IFERROR(IF(B578="Лікар-педіатр",AC580/AG580*AG578,IF(B578="Лікар-терапевт","х",IF(B578="Лікар загальної практики - сімейний лікар",AC580/AG580*AG578,0))),0)</f>
        <v>0</v>
      </c>
      <c r="AD578" s="171">
        <f>IFERROR(IF(B578="Лікар-педіатр","x",IF(B578="Лікар-терапевт",AD580/AG580*AG578,IF(B578="Лікар загальної практики - сімейний лікар",AD580/AG580*AG578,0))),0)</f>
        <v>0</v>
      </c>
      <c r="AE578" s="171">
        <f>IFERROR(IF(B578="Лікар-педіатр","x",IF(B578="Лікар-терапевт",AE580/AG580*AG578,IF(B578="Лікар загальної практики - сімейний лікар",AE580/AG580*AG578,0))),0)</f>
        <v>0</v>
      </c>
      <c r="AF578" s="171">
        <f>IFERROR(IF(B578="Лікар-педіатр","x",IF(B578="Лікар-терапевт",AF581*AG578,IF(B578="Лікар загальної практики - сімейний лікар",AF581*AG578,0))),0)</f>
        <v>0</v>
      </c>
      <c r="AG578" s="472"/>
      <c r="AH578" s="772"/>
      <c r="AI578" s="461">
        <f>A578</f>
        <v>43</v>
      </c>
      <c r="AJ578" s="763">
        <f>B578</f>
        <v>0</v>
      </c>
      <c r="AK578" s="766">
        <f>C578</f>
        <v>0</v>
      </c>
      <c r="AL578" s="766">
        <f>D578</f>
        <v>0</v>
      </c>
      <c r="AM578" s="753" t="s">
        <v>566</v>
      </c>
      <c r="AN578" s="792">
        <f>SUM(AN583:AN589)</f>
        <v>0</v>
      </c>
      <c r="AO578" s="792">
        <f>SUM(AO583:AO589)</f>
        <v>0</v>
      </c>
      <c r="AP578" s="792">
        <f>SUM(AP583:AP589)</f>
        <v>0</v>
      </c>
      <c r="AQ578" s="792">
        <f>SUM(AQ583:AQ589)</f>
        <v>0</v>
      </c>
      <c r="AR578" s="795">
        <f>SUM(AN578:AQ582)</f>
        <v>0</v>
      </c>
    </row>
    <row r="579" spans="1:44" s="67" customFormat="1" ht="31.9" customHeight="1" x14ac:dyDescent="0.25">
      <c r="A579" s="172"/>
      <c r="B579" s="781"/>
      <c r="C579" s="784"/>
      <c r="D579" s="787"/>
      <c r="E579" s="790"/>
      <c r="F579" s="170" t="s">
        <v>432</v>
      </c>
      <c r="G579" s="171">
        <f>IFERROR(IF(B578="Лікар-педіатр",G581*L579,IF(B578="Лікар-терапевт","х",IF(B578="Лікар загальної практики - сімейний лікар",G581*L579,0))),0)</f>
        <v>0</v>
      </c>
      <c r="H579" s="171">
        <f>IFERROR(IF(B578="Лікар-педіатр",H581*L579,IF(B578="Лікар-терапевт","х",IF(B578="Лікар загальної практики - сімейний лікар",H581*L579,0))),0)</f>
        <v>0</v>
      </c>
      <c r="I579" s="171">
        <f>IFERROR(IF(B578="Лікар-педіатр","x",IF(B578="Лікар-терапевт",I581*L579,IF(B578="Лікар загальної практики - сімейний лікар",I581*L579,0))),0)</f>
        <v>0</v>
      </c>
      <c r="J579" s="171">
        <f>IFERROR(IF(B578="Лікар-педіатр","x",IF(B578="Лікар-терапевт",J581*L579,IF(B578="Лікар загальної практики - сімейний лікар",J581*L579,0))),0)</f>
        <v>0</v>
      </c>
      <c r="K579" s="171">
        <f>IFERROR(IF(B578="Лікар-педіатр","x",IF(B578="Лікар-терапевт",K581*L579,IF(B578="Лікар загальної практики - сімейний лікар",K581*L579,0))),0)</f>
        <v>0</v>
      </c>
      <c r="L579" s="472"/>
      <c r="M579" s="770"/>
      <c r="N579" s="171">
        <f>IFERROR(IF(B578="Лікар-педіатр",N581*S579,IF(B578="Лікар-терапевт","х",IF(B578="Лікар загальної практики - сімейний лікар",N581*S579,0))),0)</f>
        <v>0</v>
      </c>
      <c r="O579" s="171">
        <f>IFERROR(IF(B578="Лікар-педіатр",O581*S579,IF(B578="Лікар-терапевт","х",IF(B578="Лікар загальної практики - сімейний лікар",O581*S579,0))),0)</f>
        <v>0</v>
      </c>
      <c r="P579" s="171">
        <f>IFERROR(IF(B578="Лікар-педіатр","x",IF(B578="Лікар-терапевт",P581*S579,IF(B578="Лікар загальної практики - сімейний лікар",P581*S579,0))),0)</f>
        <v>0</v>
      </c>
      <c r="Q579" s="171">
        <f>IFERROR(IF(B578="Лікар-педіатр","x",IF(B578="Лікар-терапевт",Q581*S579,IF(B578="Лікар загальної практики - сімейний лікар",Q581*S579,0))),0)</f>
        <v>0</v>
      </c>
      <c r="R579" s="171">
        <f>IFERROR(IF(B578="Лікар-педіатр","x",IF(B578="Лікар-терапевт",R581*S579,IF(B578="Лікар загальної практики - сімейний лікар",R581*S579,0))),0)</f>
        <v>0</v>
      </c>
      <c r="S579" s="472"/>
      <c r="T579" s="770"/>
      <c r="U579" s="171">
        <f>IFERROR(IF(B578="Лікар-педіатр",U581*Z579,IF(B578="Лікар-терапевт","х",IF(B578="Лікар загальної практики - сімейний лікар",U581*Z579,0))),0)</f>
        <v>0</v>
      </c>
      <c r="V579" s="171">
        <f>IFERROR(IF(B578="Лікар-педіатр",V581*Z579,IF(B578="Лікар-терапевт","х",IF(B578="Лікар загальної практики - сімейний лікар",V581*Z579,0))),0)</f>
        <v>0</v>
      </c>
      <c r="W579" s="171">
        <f>IFERROR(IF(B578="Лікар-педіатр","x",IF(B578="Лікар-терапевт",W581*Z579,IF(B578="Лікар загальної практики - сімейний лікар",W581*Z579,0))),0)</f>
        <v>0</v>
      </c>
      <c r="X579" s="171">
        <f>IFERROR(IF(B578="Лікар-педіатр","x",IF(B578="Лікар-терапевт",X581*Z579,IF(B578="Лікар загальної практики - сімейний лікар",X581*Z579,0))),0)</f>
        <v>0</v>
      </c>
      <c r="Y579" s="171">
        <f>IFERROR(IF(B578="Лікар-педіатр","x",IF(B578="Лікар-терапевт",Y581*Z579,IF(B578="Лікар загальної практики - сімейний лікар",Y581*Z579,0))),0)</f>
        <v>0</v>
      </c>
      <c r="Z579" s="472"/>
      <c r="AA579" s="770"/>
      <c r="AB579" s="171">
        <f>IFERROR(IF(B578="Лікар-педіатр",AB581*AG579,IF(B578="Лікар-терапевт","х",IF(B578="Лікар загальної практики - сімейний лікар",AB581*AG579,0))),0)</f>
        <v>0</v>
      </c>
      <c r="AC579" s="171">
        <f>IFERROR(IF(B578="Лікар-педіатр",AC581*AG579,IF(B578="Лікар-терапевт","х",IF(B578="Лікар загальної практики - сімейний лікар",AC581*AG579,0))),0)</f>
        <v>0</v>
      </c>
      <c r="AD579" s="171">
        <f>IFERROR(IF(B578="Лікар-педіатр","x",IF(B578="Лікар-терапевт",AD581*AG579,IF(B578="Лікар загальної практики - сімейний лікар",AD581*AG579,0))),0)</f>
        <v>0</v>
      </c>
      <c r="AE579" s="171">
        <f>IFERROR(IF(B578="Лікар-педіатр","x",IF(B578="Лікар-терапевт",AE581*AG579,IF(B578="Лікар загальної практики - сімейний лікар",AE581*AG579,0))),0)</f>
        <v>0</v>
      </c>
      <c r="AF579" s="171">
        <f>IFERROR(IF(B578="Лікар-педіатр","x",IF(B578="Лікар-терапевт",AF581*AG579,IF(B578="Лікар загальної практики - сімейний лікар",AF581*AG579,0))),0)</f>
        <v>0</v>
      </c>
      <c r="AG579" s="472"/>
      <c r="AH579" s="773"/>
      <c r="AI579" s="173"/>
      <c r="AJ579" s="764"/>
      <c r="AK579" s="767"/>
      <c r="AL579" s="767"/>
      <c r="AM579" s="754"/>
      <c r="AN579" s="793"/>
      <c r="AO579" s="793"/>
      <c r="AP579" s="793"/>
      <c r="AQ579" s="793"/>
      <c r="AR579" s="796"/>
    </row>
    <row r="580" spans="1:44" s="210" customFormat="1" ht="23.45" customHeight="1" x14ac:dyDescent="0.25">
      <c r="A580" s="205"/>
      <c r="B580" s="781"/>
      <c r="C580" s="784"/>
      <c r="D580" s="787"/>
      <c r="E580" s="790"/>
      <c r="F580" s="170" t="s">
        <v>433</v>
      </c>
      <c r="G580" s="174">
        <f>IF(B578="Лікар загальної практики - сімейний лікар"," ",IF(B578="Лікар-педіатр"," ",IF(B578="Лікар-терапевт","х",0)))</f>
        <v>0</v>
      </c>
      <c r="H580" s="174">
        <f>IF(B578="Лікар загальної практики - сімейний лікар"," ",IF(B578="Лікар-педіатр"," ",IF(B578="Лікар-терапевт","х",0)))</f>
        <v>0</v>
      </c>
      <c r="I580" s="174">
        <f>IF(B578="Лікар загальної практики - сімейний лікар"," ",IF(B578="Лікар-педіатр","х",IF(B578="Лікар-терапевт"," ",0)))</f>
        <v>0</v>
      </c>
      <c r="J580" s="174">
        <f>IF(B578="Лікар загальної практики - сімейний лікар"," ",IF(B578="Лікар-педіатр","х",IF(B578="Лікар-терапевт"," ",0)))</f>
        <v>0</v>
      </c>
      <c r="K580" s="174">
        <f>IF(B578="Лікар загальної практики - сімейний лікар"," ",IF(B578="Лікар-педіатр","х",IF(B578="Лікар-терапевт"," ",0)))</f>
        <v>0</v>
      </c>
      <c r="L580" s="175">
        <f>SUM(G580:K580)</f>
        <v>0</v>
      </c>
      <c r="M580" s="770"/>
      <c r="N580" s="174">
        <f>IF(B578="Лікар загальної практики - сімейний лікар"," ",IF(B578="Лікар-педіатр"," ",IF(B578="Лікар-терапевт","х",0)))</f>
        <v>0</v>
      </c>
      <c r="O580" s="174">
        <f>IF(B578="Лікар загальної практики - сімейний лікар"," ",IF(B578="Лікар-педіатр"," ",IF(B578="Лікар-терапевт","х",0)))</f>
        <v>0</v>
      </c>
      <c r="P580" s="174">
        <f>IF(B578="Лікар загальної практики - сімейний лікар"," ",IF(B578="Лікар-педіатр","х",IF(B578="Лікар-терапевт"," ",0)))</f>
        <v>0</v>
      </c>
      <c r="Q580" s="174">
        <f>IF(B578="Лікар загальної практики - сімейний лікар"," ",IF(B578="Лікар-педіатр","х",IF(B578="Лікар-терапевт"," ",0)))</f>
        <v>0</v>
      </c>
      <c r="R580" s="174">
        <f>IF(B578="Лікар загальної практики - сімейний лікар"," ",IF(B578="Лікар-педіатр","х",IF(B578="Лікар-терапевт"," ",0)))</f>
        <v>0</v>
      </c>
      <c r="S580" s="175">
        <f>SUM(N580:R580)</f>
        <v>0</v>
      </c>
      <c r="T580" s="770"/>
      <c r="U580" s="174">
        <f>IF(B578="Лікар загальної практики - сімейний лікар"," ",IF(B578="Лікар-педіатр"," ",IF(B578="Лікар-терапевт","х",0)))</f>
        <v>0</v>
      </c>
      <c r="V580" s="174">
        <f>IF(B578="Лікар загальної практики - сімейний лікар"," ",IF(B578="Лікар-педіатр"," ",IF(B578="Лікар-терапевт","х",0)))</f>
        <v>0</v>
      </c>
      <c r="W580" s="174">
        <f>IF(B578="Лікар загальної практики - сімейний лікар"," ",IF(B578="Лікар-педіатр","х",IF(B578="Лікар-терапевт"," ",0)))</f>
        <v>0</v>
      </c>
      <c r="X580" s="174">
        <f>IF(B578="Лікар загальної практики - сімейний лікар"," ",IF(B578="Лікар-педіатр","х",IF(B578="Лікар-терапевт"," ",0)))</f>
        <v>0</v>
      </c>
      <c r="Y580" s="174">
        <f>IF(B578="Лікар загальної практики - сімейний лікар"," ",IF(B578="Лікар-педіатр","х",IF(B578="Лікар-терапевт"," ",0)))</f>
        <v>0</v>
      </c>
      <c r="Z580" s="175">
        <f>SUM(U580:Y580)</f>
        <v>0</v>
      </c>
      <c r="AA580" s="770"/>
      <c r="AB580" s="174">
        <f>IF(B578="Лікар загальної практики - сімейний лікар"," ",IF(B578="Лікар-педіатр"," ",IF(B578="Лікар-терапевт","х",0)))</f>
        <v>0</v>
      </c>
      <c r="AC580" s="174">
        <f>IF(B578="Лікар загальної практики - сімейний лікар"," ",IF(B578="Лікар-педіатр"," ",IF(B578="Лікар-терапевт","х",0)))</f>
        <v>0</v>
      </c>
      <c r="AD580" s="174">
        <f>IF(B578="Лікар загальної практики - сімейний лікар"," ",IF(B578="Лікар-педіатр","х",IF(B578="Лікар-терапевт"," ",0)))</f>
        <v>0</v>
      </c>
      <c r="AE580" s="174">
        <f>IF(B578="Лікар загальної практики - сімейний лікар"," ",IF(B578="Лікар-педіатр","х",IF(B578="Лікар-терапевт"," ",0)))</f>
        <v>0</v>
      </c>
      <c r="AF580" s="174">
        <f>IF(B578="Лікар загальної практики - сімейний лікар"," ",IF(B578="Лікар-педіатр","х",IF(B578="Лікар-терапевт"," ",0)))</f>
        <v>0</v>
      </c>
      <c r="AG580" s="175">
        <f>SUM(AB580:AF580)</f>
        <v>0</v>
      </c>
      <c r="AH580" s="773"/>
      <c r="AI580" s="176"/>
      <c r="AJ580" s="764"/>
      <c r="AK580" s="767"/>
      <c r="AL580" s="767"/>
      <c r="AM580" s="754"/>
      <c r="AN580" s="793"/>
      <c r="AO580" s="793"/>
      <c r="AP580" s="793"/>
      <c r="AQ580" s="793"/>
      <c r="AR580" s="796"/>
    </row>
    <row r="581" spans="1:44" s="166" customFormat="1" ht="24.6" customHeight="1" thickBot="1" x14ac:dyDescent="0.35">
      <c r="A581" s="172"/>
      <c r="B581" s="781"/>
      <c r="C581" s="784"/>
      <c r="D581" s="787"/>
      <c r="E581" s="790"/>
      <c r="F581" s="177" t="s">
        <v>160</v>
      </c>
      <c r="G581" s="178">
        <f>IFERROR(IF(B578="Лікар-педіатр",G580/L580,IF(B578="Лікар-терапевт","х",IF(B578="Лікар загальної практики - сімейний лікар",G580/L580,0))),0)</f>
        <v>0</v>
      </c>
      <c r="H581" s="178">
        <f>IFERROR(IF(B578="Лікар-педіатр",H580/L580,IF(B578="Лікар-терапевт","х",IF(B578="Лікар загальної практики - сімейний лікар",H580/L580,0))),0)</f>
        <v>0</v>
      </c>
      <c r="I581" s="178">
        <f>IFERROR(IF(B578="Лікар-педіатр","x",IF(B578="Лікар-терапевт",I580/L580,IF(B578="Лікар загальної практики - сімейний лікар",I580/L580,0))),0)</f>
        <v>0</v>
      </c>
      <c r="J581" s="178">
        <f>IFERROR(IF(B578="Лікар-педіатр","x",IF(B578="Лікар-терапевт",J580/L580,IF(B578="Лікар загальної практики - сімейний лікар",J580/L580,0))),0)</f>
        <v>0</v>
      </c>
      <c r="K581" s="178">
        <f>IFERROR(IF(B578="Лікар-педіатр","x",IF(B578="Лікар-терапевт",K580/L580,IF(B578="Лікар загальної практики - сімейний лікар",K580/L580,0))),0)</f>
        <v>0</v>
      </c>
      <c r="L581" s="178">
        <f>SUM(G581:K581)</f>
        <v>0</v>
      </c>
      <c r="M581" s="770"/>
      <c r="N581" s="178">
        <f>IFERROR(IF(B578="Лікар-педіатр",N580/S580,IF(B578="Лікар-терапевт","х",IF(B578="Лікар загальної практики - сімейний лікар",N580/S580,0))),0)</f>
        <v>0</v>
      </c>
      <c r="O581" s="178">
        <f>IFERROR(IF(B578="Лікар-педіатр",O580/S580,IF(B578="Лікар-терапевт","х",IF(B578="Лікар загальної практики - сімейний лікар",O580/S580,0))),0)</f>
        <v>0</v>
      </c>
      <c r="P581" s="178">
        <f>IFERROR(IF(B578="Лікар-педіатр","x",IF(B578="Лікар-терапевт",P580/S580,IF(B578="Лікар загальної практики - сімейний лікар",P580/S580,0))),0)</f>
        <v>0</v>
      </c>
      <c r="Q581" s="178">
        <f>IFERROR(IF(B578="Лікар-педіатр","x",IF(B578="Лікар-терапевт",Q580/S580,IF(B578="Лікар загальної практики - сімейний лікар",Q580/S580,0))),0)</f>
        <v>0</v>
      </c>
      <c r="R581" s="178">
        <f>IFERROR(IF(B578="Лікар-педіатр","x",IF(B578="Лікар-терапевт",R580/S580,IF(B578="Лікар загальної практики - сімейний лікар",R580/S580,0))),0)</f>
        <v>0</v>
      </c>
      <c r="S581" s="178">
        <f>SUM(N581:R581)</f>
        <v>0</v>
      </c>
      <c r="T581" s="770"/>
      <c r="U581" s="178">
        <f>IFERROR(IF(B578="Лікар-педіатр",U580/Z580,IF(B578="Лікар-терапевт","х",IF(B578="Лікар загальної практики - сімейний лікар",U580/Z580,0))),0)</f>
        <v>0</v>
      </c>
      <c r="V581" s="178">
        <f>IFERROR(IF(B578="Лікар-педіатр",V580/Z580,IF(B578="Лікар-терапевт","х",IF(B578="Лікар загальної практики - сімейний лікар",V580/Z580,0))),0)</f>
        <v>0</v>
      </c>
      <c r="W581" s="178">
        <f>IFERROR(IF(B578="Лікар-педіатр","x",IF(B578="Лікар-терапевт",W580/Z580,IF(B578="Лікар загальної практики - сімейний лікар",W580/Z580,0))),0)</f>
        <v>0</v>
      </c>
      <c r="X581" s="178">
        <f>IFERROR(IF(B578="Лікар-педіатр","x",IF(B578="Лікар-терапевт",X580/Z580,IF(B578="Лікар загальної практики - сімейний лікар",X580/Z580,0))),0)</f>
        <v>0</v>
      </c>
      <c r="Y581" s="178">
        <f>IFERROR(IF(B578="Лікар-педіатр","x",IF(B578="Лікар-терапевт",Y580/Z580,IF(B578="Лікар загальної практики - сімейний лікар",Y580/Z580,0))),0)</f>
        <v>0</v>
      </c>
      <c r="Z581" s="178">
        <f>SUM(U581:Y581)</f>
        <v>0</v>
      </c>
      <c r="AA581" s="770"/>
      <c r="AB581" s="178">
        <f>IFERROR(IF(B578="Лікар-педіатр",AB580/AG580,IF(B578="Лікар-терапевт","х",IF(B578="Лікар загальної практики - сімейний лікар",AB580/AG580,0))),0)</f>
        <v>0</v>
      </c>
      <c r="AC581" s="178">
        <f>IFERROR(IF(B578="Лікар-педіатр",AC580/AG580,IF(B578="Лікар-терапевт","х",IF(B578="Лікар загальної практики - сімейний лікар",AC580/AG580,0))),0)</f>
        <v>0</v>
      </c>
      <c r="AD581" s="178">
        <f>IFERROR(IF(B578="Лікар-педіатр","x",IF(B578="Лікар-терапевт",AD580/AG580,IF(B578="Лікар загальної практики - сімейний лікар",AD580/AG580,0))),0)</f>
        <v>0</v>
      </c>
      <c r="AE581" s="178">
        <f>IFERROR(IF(B578="Лікар-педіатр","x",IF(B578="Лікар-терапевт",AE580/AG580,IF(B578="Лікар загальної практики - сімейний лікар",AE580/AG580,0))),0)</f>
        <v>0</v>
      </c>
      <c r="AF581" s="178">
        <f>IFERROR(IF(B578="Лікар-педіатр","x",IF(B578="Лікар-терапевт",AF580/AG580,IF(B578="Лікар загальної практики - сімейний лікар",AF580/AG580,0))),0)</f>
        <v>0</v>
      </c>
      <c r="AG581" s="178">
        <f>SUM(AB581:AF581)</f>
        <v>0</v>
      </c>
      <c r="AH581" s="773"/>
      <c r="AI581" s="176"/>
      <c r="AJ581" s="764"/>
      <c r="AK581" s="767"/>
      <c r="AL581" s="767"/>
      <c r="AM581" s="754"/>
      <c r="AN581" s="793"/>
      <c r="AO581" s="793"/>
      <c r="AP581" s="793"/>
      <c r="AQ581" s="793"/>
      <c r="AR581" s="796"/>
    </row>
    <row r="582" spans="1:44" s="67" customFormat="1" ht="28.15" customHeight="1" thickBot="1" x14ac:dyDescent="0.3">
      <c r="A582" s="172"/>
      <c r="B582" s="781"/>
      <c r="C582" s="784"/>
      <c r="D582" s="787"/>
      <c r="E582" s="790"/>
      <c r="F582" s="179" t="s">
        <v>434</v>
      </c>
      <c r="G582" s="180">
        <f>IF(B578="Лікар загальної практики - сімейний лікар",AVERAGE(G578:G580),IF(B578="Лікар-педіатр",AVERAGE(G578:G580),IF(B578="Лікар-терапевт","х",0)))</f>
        <v>0</v>
      </c>
      <c r="H582" s="180">
        <f>IF(B578="Лікар загальної практики - сімейний лікар",AVERAGE(H578:H580),IF(B578="Лікар-педіатр",AVERAGE(H578:H580),IF(B578="Лікар-терапевт","х",0)))</f>
        <v>0</v>
      </c>
      <c r="I582" s="180">
        <f>IF(B578="Лікар загальної практики - сімейний лікар",AVERAGE(I578:I580),IF(B578="Лікар-педіатр","x",IF(B578="Лікар-терапевт",AVERAGE(I578:I580),0)))</f>
        <v>0</v>
      </c>
      <c r="J582" s="180">
        <f>IF(B578="Лікар загальної практики - сімейний лікар",AVERAGE(J578:J580),IF(B578="Лікар-педіатр","x",IF(B578="Лікар-терапевт",AVERAGE(J578:J580),0)))</f>
        <v>0</v>
      </c>
      <c r="K582" s="180">
        <f>IF(B578="Лікар загальної практики - сімейний лікар",AVERAGE(K578:K580),IF(B578="Лікар-педіатр","x",IF(B578="Лікар-терапевт",AVERAGE(K578:K580),0)))</f>
        <v>0</v>
      </c>
      <c r="L582" s="181">
        <f>SUM(G582:K582)</f>
        <v>0</v>
      </c>
      <c r="M582" s="770"/>
      <c r="N582" s="543">
        <f>IF(B578="Лікар загальної практики - сімейний лікар",AVERAGE(N578:N580),IF(B578="Лікар-педіатр",AVERAGE(N578:N580),IF(B578="Лікар-терапевт","х",0)))</f>
        <v>0</v>
      </c>
      <c r="O582" s="180">
        <f>IF(B578="Лікар загальної практики - сімейний лікар",AVERAGE(O578:O580),IF(B578="Лікар-педіатр",AVERAGE(O578:O580),IF(B578="Лікар-терапевт","х",0)))</f>
        <v>0</v>
      </c>
      <c r="P582" s="180">
        <f>IF(B578="Лікар загальної практики - сімейний лікар",AVERAGE(P578:P580),IF(B578="Лікар-педіатр","x",IF(B578="Лікар-терапевт",AVERAGE(P578:P580),0)))</f>
        <v>0</v>
      </c>
      <c r="Q582" s="180">
        <f>IF(B578="Лікар загальної практики - сімейний лікар",AVERAGE(Q578:Q580),IF(B578="Лікар-педіатр","x",IF(B578="Лікар-терапевт",AVERAGE(Q578:Q580),0)))</f>
        <v>0</v>
      </c>
      <c r="R582" s="180">
        <f>IF(B578="Лікар загальної практики - сімейний лікар",AVERAGE(R578:R580),IF(B578="Лікар-педіатр","x",IF(B578="Лікар-терапевт",AVERAGE(R578:R580),0)))</f>
        <v>0</v>
      </c>
      <c r="S582" s="181">
        <f>SUM(N582:R582)</f>
        <v>0</v>
      </c>
      <c r="T582" s="770"/>
      <c r="U582" s="543">
        <f>IF(B578="Лікар загальної практики - сімейний лікар",AVERAGE(U578:U580),IF(B578="Лікар-педіатр",AVERAGE(U578:U580),IF(B578="Лікар-терапевт","х",0)))</f>
        <v>0</v>
      </c>
      <c r="V582" s="180">
        <f>IF(B578="Лікар загальної практики - сімейний лікар",AVERAGE(V578:V580),IF(B578="Лікар-педіатр",AVERAGE(V578:V580),IF(B578="Лікар-терапевт","х",0)))</f>
        <v>0</v>
      </c>
      <c r="W582" s="180">
        <f>IF(B578="Лікар загальної практики - сімейний лікар",AVERAGE(W578:W580),IF(B578="Лікар-педіатр","x",IF(B578="Лікар-терапевт",AVERAGE(W578:W580),0)))</f>
        <v>0</v>
      </c>
      <c r="X582" s="180">
        <f>IF(B578="Лікар загальної практики - сімейний лікар",AVERAGE(X578:X580),IF(B578="Лікар-педіатр","x",IF(B578="Лікар-терапевт",AVERAGE(X578:X580),0)))</f>
        <v>0</v>
      </c>
      <c r="Y582" s="180">
        <f>IF(B578="Лікар загальної практики - сімейний лікар",AVERAGE(Y578:Y580),IF(B578="Лікар-педіатр","x",IF(B578="Лікар-терапевт",AVERAGE(Y578:Y580),0)))</f>
        <v>0</v>
      </c>
      <c r="Z582" s="181">
        <f>SUM(U582:Y582)</f>
        <v>0</v>
      </c>
      <c r="AA582" s="770"/>
      <c r="AB582" s="543">
        <f>IF(B578="Лікар загальної практики - сімейний лікар",AVERAGE(AB578:AB580),IF(B578="Лікар-педіатр",AVERAGE(AB578:AB580),IF(B578="Лікар-терапевт","х",0)))</f>
        <v>0</v>
      </c>
      <c r="AC582" s="180">
        <f>IF(B578="Лікар загальної практики - сімейний лікар",AVERAGE(AC578:AC580),IF(B578="Лікар-педіатр",AVERAGE(AC578:AC580),IF(B578="Лікар-терапевт","х",0)))</f>
        <v>0</v>
      </c>
      <c r="AD582" s="180">
        <f>IF(B578="Лікар загальної практики - сімейний лікар",AVERAGE(AD578:AD580),IF(B578="Лікар-педіатр","x",IF(B578="Лікар-терапевт",AVERAGE(AD578:AD580),0)))</f>
        <v>0</v>
      </c>
      <c r="AE582" s="180">
        <f>IF(B578="Лікар загальної практики - сімейний лікар",AVERAGE(AE578:AE580),IF(B578="Лікар-педіатр","x",IF(B578="Лікар-терапевт",AVERAGE(AE578:AE580),0)))</f>
        <v>0</v>
      </c>
      <c r="AF582" s="180">
        <f>IF(B578="Лікар загальної практики - сімейний лікар",AVERAGE(AF578:AF580),IF(B578="Лікар-педіатр","x",IF(B578="Лікар-терапевт",AVERAGE(AF578:AF580),0)))</f>
        <v>0</v>
      </c>
      <c r="AG582" s="181">
        <f>SUM(AB582:AF582)</f>
        <v>0</v>
      </c>
      <c r="AH582" s="773"/>
      <c r="AI582" s="176"/>
      <c r="AJ582" s="764"/>
      <c r="AK582" s="767"/>
      <c r="AL582" s="767"/>
      <c r="AM582" s="755"/>
      <c r="AN582" s="794"/>
      <c r="AO582" s="794"/>
      <c r="AP582" s="794"/>
      <c r="AQ582" s="794"/>
      <c r="AR582" s="797"/>
    </row>
    <row r="583" spans="1:44" s="103" customFormat="1" ht="31.15" customHeight="1" x14ac:dyDescent="0.25">
      <c r="A583" s="172"/>
      <c r="B583" s="781"/>
      <c r="C583" s="784"/>
      <c r="D583" s="787"/>
      <c r="E583" s="790"/>
      <c r="F583" s="182" t="str">
        <f>IF(B578="Лікар-педіатр",Законод!$C$18,IF(B578="Лікар загальної практики - сімейний лікар",Законод!$C$22,IF(B578="Лікар-терапевт",Законод!$C$26,"х")))</f>
        <v>х</v>
      </c>
      <c r="G583" s="183">
        <f>IF(B578="Лікар загальної практики - сімейний лікар",IF(L582&lt;=Законод!$C$23,G582,Законод!$C$23*'01_Доходи'!G581),IF(B578="Лікар-педіатр",IF(L582&lt;=Законод!$C$19,G582,Законод!$C$19*'01_Доходи'!G581),IF(B578="Лікар-терапевт","x",0)))</f>
        <v>0</v>
      </c>
      <c r="H583" s="183">
        <f>IF(B578="Лікар загальної практики - сімейний лікар",IF(L582&lt;=Законод!$C$23,H582,Законод!$C$23*'01_Доходи'!H581),IF(B578="Лікар-педіатр",IF(L582&lt;=Законод!$C$19,H582,Законод!$C$19*'01_Доходи'!H581),IF(B578="Лікар-терапевт","x",0)))</f>
        <v>0</v>
      </c>
      <c r="I583" s="183">
        <f>IF(B578="Лікар загальної практики - сімейний лікар",IF(L582&lt;=Законод!$C$23,I582,Законод!$C$23*'01_Доходи'!I581),IF(B578="Лікар-педіатр",IF(L582&lt;=Законод!$C$27,I582,Законод!$C$27*'01_Доходи'!I581),IF(B578="Лікар-терапевт","x",0)))</f>
        <v>0</v>
      </c>
      <c r="J583" s="183">
        <f>IF(B578="Лікар загальної практики - сімейний лікар",IF(L582&lt;=Законод!$C$23,J582,Законод!$C$23*'01_Доходи'!J581),IF(B578="Лікар-педіатр",IF(L582&lt;=Законод!$C$27,J582,Законод!$C$27*'01_Доходи'!J581),IF(B578="Лікар-терапевт","x",0)))</f>
        <v>0</v>
      </c>
      <c r="K583" s="183">
        <f>IF(B578="Лікар загальної практики - сімейний лікар",IF(L582&lt;=Законод!$C$23,K582,Законод!$C$23*'01_Доходи'!K581),IF(B578="Лікар-педіатр",IF(L582&lt;=Законод!$C$27,K582,Законод!$C$27*'01_Доходи'!K581),IF(B578="Лікар-терапевт","x",0)))</f>
        <v>0</v>
      </c>
      <c r="L583" s="184">
        <f>SUM(G583:K583)</f>
        <v>0</v>
      </c>
      <c r="M583" s="770"/>
      <c r="N583" s="183">
        <f>IF(B578="Лікар загальної практики - сімейний лікар",IF(L582&lt;=Законод!$C$23,N582,Законод!$C$23*'01_Доходи'!N581),IF(B578="Лікар-педіатр",IF(L582&lt;=Законод!$C$19,N582,Законод!$C$19*'01_Доходи'!N581),IF(B578="Лікар-терапевт","x",0)))</f>
        <v>0</v>
      </c>
      <c r="O583" s="183">
        <f>IF(B578="Лікар загальної практики - сімейний лікар",IF(L582&lt;=Законод!$C$23,O582,Законод!$C$23*'01_Доходи'!O581),IF(B578="Лікар-педіатр",IF(L582&lt;=Законод!$C$19,O582,Законод!$C$19*'01_Доходи'!O581),IF(B578="Лікар-терапевт","x",0)))</f>
        <v>0</v>
      </c>
      <c r="P583" s="183">
        <f>IF(B578="Лікар загальної практики - сімейний лікар",IF(L582&lt;=Законод!$C$23,P582,Законод!$C$23*'01_Доходи'!P581),IF(B578="Лікар-педіатр",IF(L582&lt;=Законод!$C$27,P582,Законод!$C$27*'01_Доходи'!P581),IF(B578="Лікар-терапевт","x",0)))</f>
        <v>0</v>
      </c>
      <c r="Q583" s="183">
        <f>IF(B578="Лікар загальної практики - сімейний лікар",IF(L582&lt;=Законод!$C$23,Q582,Законод!$C$23*'01_Доходи'!Q581),IF(B578="Лікар-педіатр",IF(L582&lt;=Законод!$C$27,Q582,Законод!$C$27*'01_Доходи'!Q581),IF(B578="Лікар-терапевт","x",0)))</f>
        <v>0</v>
      </c>
      <c r="R583" s="183">
        <f>IF(B578="Лікар загальної практики - сімейний лікар",IF(L582&lt;=Законод!$C$23,R582,Законод!$C$23*'01_Доходи'!R581),IF(B578="Лікар-педіатр",IF(L582&lt;=Законод!$C$27,R582,Законод!$C$27*'01_Доходи'!R581),IF(B578="Лікар-терапевт","x",0)))</f>
        <v>0</v>
      </c>
      <c r="S583" s="184">
        <f>SUM(N583:R583)</f>
        <v>0</v>
      </c>
      <c r="T583" s="770"/>
      <c r="U583" s="183">
        <f>IF(B578="Лікар загальної практики - сімейний лікар",IF(L582&lt;=Законод!$C$23,U582,Законод!$C$23*'01_Доходи'!U581),IF(B578="Лікар-педіатр",IF(L582&lt;=Законод!$C$19,U582,Законод!$C$19*'01_Доходи'!U581),IF(B578="Лікар-терапевт","x",0)))</f>
        <v>0</v>
      </c>
      <c r="V583" s="183">
        <f>IF(B578="Лікар загальної практики - сімейний лікар",IF(L582&lt;=Законод!$C$23,V582,Законод!$C$23*'01_Доходи'!V581),IF(B578="Лікар-педіатр",IF(L582&lt;=Законод!$C$19,V582,Законод!$C$19*'01_Доходи'!V581),IF(B578="Лікар-терапевт","x",0)))</f>
        <v>0</v>
      </c>
      <c r="W583" s="183">
        <f>IF(B578="Лікар загальної практики - сімейний лікар",IF(L582&lt;=Законод!$C$23,W582,Законод!$C$23*'01_Доходи'!W581),IF(B578="Лікар-педіатр",IF(L582&lt;=Законод!$C$27,W582,Законод!$C$27*'01_Доходи'!W581),IF(B578="Лікар-терапевт","x",0)))</f>
        <v>0</v>
      </c>
      <c r="X583" s="183">
        <f>IF(B578="Лікар загальної практики - сімейний лікар",IF(L582&lt;=Законод!$C$23,X582,Законод!$C$23*'01_Доходи'!X581),IF(B578="Лікар-педіатр",IF(L582&lt;=Законод!$C$27,X582,Законод!$C$27*'01_Доходи'!X581),IF(B578="Лікар-терапевт","x",0)))</f>
        <v>0</v>
      </c>
      <c r="Y583" s="183">
        <f>IF(B578="Лікар загальної практики - сімейний лікар",IF(L582&lt;=Законод!$C$23,Y582,Законод!$C$23*'01_Доходи'!H581),IF(Y578="Лікар-педіатр",IF(L582&lt;=Законод!$C$27,Y582,Законод!$C$27*'01_Доходи'!Y581),IF(B578="Лікар-терапевт","x",0)))</f>
        <v>0</v>
      </c>
      <c r="Z583" s="184">
        <f>SUM(U583:Y583)</f>
        <v>0</v>
      </c>
      <c r="AA583" s="770"/>
      <c r="AB583" s="183">
        <f>IF(B578="Лікар загальної практики - сімейний лікар",IF(L582&lt;=Законод!$C$23,AB582,Законод!$C$23*'01_Доходи'!AB581),IF(B578="Лікар-педіатр",IF(L582&lt;=Законод!$C$19,AB582,Законод!$C$19*'01_Доходи'!AB581),IF(B578="Лікар-терапевт","x",0)))</f>
        <v>0</v>
      </c>
      <c r="AC583" s="183">
        <f>IF(B578="Лікар загальної практики - сімейний лікар",IF(L582&lt;=Законод!$C$23,AC582,Законод!$C$23*'01_Доходи'!AC581),IF(B578="Лікар-педіатр",IF(L582&lt;=Законод!$C$19,AC582,Законод!$C$19*'01_Доходи'!AC581),IF(B578="Лікар-терапевт","x",0)))</f>
        <v>0</v>
      </c>
      <c r="AD583" s="183">
        <f>IF(B578="Лікар загальної практики - сімейний лікар",IF(L582&lt;=Законод!$C$23,AD582,Законод!$C$23*'01_Доходи'!AD581),IF(B578="Лікар-педіатр",IF(L582&lt;=Законод!$C$27,AD582,Законод!$C$27*'01_Доходи'!AD581),IF(B578="Лікар-терапевт","x",0)))</f>
        <v>0</v>
      </c>
      <c r="AE583" s="183">
        <f>IF(B578="Лікар загальної практики - сімейний лікар",IF(L582&lt;=Законод!$C$23,AE582,Законод!$C$23*'01_Доходи'!AE581),IF(B578="Лікар-педіатр",IF(L582&lt;=Законод!$C$27,AE582,Законод!$C$27*'01_Доходи'!AE581),IF(B578="Лікар-терапевт","x",0)))</f>
        <v>0</v>
      </c>
      <c r="AF583" s="183">
        <f>IF(B578="Лікар загальної практики - сімейний лікар",IF(L582&lt;=Законод!$C$23,AF582,Законод!$C$23*'01_Доходи'!AF581),IF(B578="Лікар-педіатр",IF(L582&lt;=Законод!$C$27,AF582,Законод!$C$27*'01_Доходи'!AF581),IF(B578="Лікар-терапевт","x",0)))</f>
        <v>0</v>
      </c>
      <c r="AG583" s="184">
        <f>SUM(AB583:AF583)</f>
        <v>0</v>
      </c>
      <c r="AH583" s="773"/>
      <c r="AI583" s="176"/>
      <c r="AJ583" s="764"/>
      <c r="AK583" s="767"/>
      <c r="AL583" s="767"/>
      <c r="AM583" s="268" t="s">
        <v>175</v>
      </c>
      <c r="AN583" s="544">
        <f>IF(B578="Лікар загальної практики - сімейний лікар",G583*Законод!$J$10+'01_Доходи'!H583*Законод!$K$10+'01_Доходи'!I583*Законод!$L$10+'01_Доходи'!J583*Законод!$M$10+'01_Доходи'!K583*Законод!$N$10,IF(B578="Лікар-педіатр",G583*Законод!$J$10+'01_Доходи'!H583*Законод!$K$10,IF(B578="Лікар-терапевт",'01_Доходи'!I583*Законод!$L$10+'01_Доходи'!J583*Законод!$M$10+'01_Доходи'!K583*Законод!$N$10,0)))</f>
        <v>0</v>
      </c>
      <c r="AO583" s="544">
        <f>IF(B578="Лікар загальної практики - сімейний лікар",N583*Законод!$J$11+'01_Доходи'!O583*Законод!$K$11+'01_Доходи'!P583*Законод!$L$11+'01_Доходи'!Q583*Законод!$M$11+'01_Доходи'!R583*Законод!$N$11,IF(B578="Лікар-педіатр",N583*Законод!$J$11+'01_Доходи'!O583*Законод!$K$11,IF(B578="Лікар-терапевт",'01_Доходи'!P583*Законод!$L$11+'01_Доходи'!Q583*Законод!$M$11+'01_Доходи'!R583*Законод!$N$11,0)))</f>
        <v>0</v>
      </c>
      <c r="AP583" s="544">
        <f>IF(B578="Лікар загальної практики - сімейний лікар",U583*Законод!$J$12+'01_Доходи'!V583*Законод!$K$12+'01_Доходи'!W583*Законод!$L$12+'01_Доходи'!X583*Законод!$M$12+'01_Доходи'!Y583*Законод!$N$12,IF(B578="Лікар-педіатр",U583*Законод!$J$12+'01_Доходи'!V583*Законод!$K$12,IF(B578="Лікар-терапевт",'01_Доходи'!W583*Законод!$L$12+'01_Доходи'!X583*Законод!$M$12+'01_Доходи'!Y583*Законод!$N$12,0)))</f>
        <v>0</v>
      </c>
      <c r="AQ583" s="544">
        <f>IF(B578="Лікар загальної практики - сімейний лікар",AB583*Законод!$J$13+'01_Доходи'!AC583*Законод!$K$13+'01_Доходи'!AD583*Законод!$L$13+'01_Доходи'!AE583*Законод!$M$13+'01_Доходи'!AF583*Законод!$N$13,IF(B578="Лікар-педіатр",AB583*Законод!$J$13+'01_Доходи'!AC583*Законод!$K$13,IF(B578="Лікар-терапевт",'01_Доходи'!AD583*Законод!$L$13+'01_Доходи'!AE583*Законод!$M$13+'01_Доходи'!AF583*Законод!$N$13,0)))</f>
        <v>0</v>
      </c>
      <c r="AR583" s="185">
        <f>SUM(AN583:AQ583)</f>
        <v>0</v>
      </c>
    </row>
    <row r="584" spans="1:44" s="67" customFormat="1" ht="31.9" customHeight="1" x14ac:dyDescent="0.25">
      <c r="A584" s="172"/>
      <c r="B584" s="781"/>
      <c r="C584" s="784"/>
      <c r="D584" s="787"/>
      <c r="E584" s="790"/>
      <c r="F584" s="186" t="str">
        <f>IF(B578="Лікар-педіатр",Законод!$E$18,IF(B578="Лікар загальної практики - сімейний лікар",Законод!$E$22,IF(B578="Лікар-терапевт",Законод!$E$26,"х")))</f>
        <v>х</v>
      </c>
      <c r="G584" s="750" t="s">
        <v>157</v>
      </c>
      <c r="H584" s="751"/>
      <c r="I584" s="751"/>
      <c r="J584" s="751"/>
      <c r="K584" s="752"/>
      <c r="L584" s="171">
        <f>IF(B578="Лікар загальної практики - сімейний лікар",IF(L582&lt;Законод!$C$23,0,(IF(AND(L582&gt;=Законод!$E$23,L582&lt;=Законод!$E$24),L582-Законод!$C$23,IF('01_Доходи'!L582&gt;=Законод!$F$23,Законод!$E$25,0)))),IF(B578="Лікар-педіатр",IF(L582&lt;Законод!$C$19,0,(IF(AND(L582&gt;=Законод!$E$19,L582&lt;=Законод!$E$20),L582-Законод!$C$19,IF('01_Доходи'!L582&gt;=Законод!$F$19,Законод!$E$21,0)))),IF(B578="Лікар-терапевт",IF(L582&lt;Законод!$C$27,0,(IF(AND(L582&gt;=Законод!$E$27,L582&lt;=Законод!$E$28),L582-Законод!$C$27,IF('01_Доходи'!L582&gt;=Законод!$F$27,Законод!$E$29,0)))),0)))</f>
        <v>0</v>
      </c>
      <c r="M584" s="770"/>
      <c r="N584" s="750" t="s">
        <v>157</v>
      </c>
      <c r="O584" s="751"/>
      <c r="P584" s="751"/>
      <c r="Q584" s="751"/>
      <c r="R584" s="752"/>
      <c r="S584" s="171">
        <f>IF(B578="Лікар загальної практики - сімейний лікар",IF(S582&lt;Законод!$C$23,0,(IF(AND(S582&gt;=Законод!$E$23,S582&lt;=Законод!$E$24),S582-Законод!$C$23,IF('01_Доходи'!S582&gt;=Законод!$F$23,Законод!$E$25,0)))),IF(B578="Лікар-педіатр",IF(S582&lt;Законод!$C$19,0,(IF(AND(S582&gt;=Законод!$E$19,S582&lt;=Законод!$E$20),S582-Законод!$C$19,IF('01_Доходи'!S582&gt;=Законод!$F$19,Законод!$E$21,0)))),IF(B578="Лікар-терапевт",IF(S582&lt;Законод!$C$27,0,(IF(AND(S582&gt;=Законод!$E$27,S582&lt;=Законод!$E$28),S582-Законод!$C$27,IF('01_Доходи'!S582&gt;=Законод!$F$27,Законод!$E$29,0)))),0)))</f>
        <v>0</v>
      </c>
      <c r="T584" s="770"/>
      <c r="U584" s="750" t="s">
        <v>157</v>
      </c>
      <c r="V584" s="751"/>
      <c r="W584" s="751"/>
      <c r="X584" s="751"/>
      <c r="Y584" s="752"/>
      <c r="Z584" s="171">
        <f>IF(B578="Лікар загальної практики - сімейний лікар",IF(Z582&lt;Законод!$C$23,0,(IF(AND(Z582&gt;=Законод!$E$23,Z582&lt;=Законод!$E$24),Z582-Законод!$C$23,IF('01_Доходи'!Z582&gt;=Законод!$F$23,Законод!$E$25,0)))),IF(B578="Лікар-педіатр",IF(Z582&lt;Законод!$C$19,0,(IF(AND(Z582&gt;=Законод!$E$19,Z582&lt;=Законод!$E$20),Z582-Законод!$C$19,IF('01_Доходи'!Z582&gt;=Законод!$F$19,Законод!$E$21,0)))),IF(B578="Лікар-терапевт",IF(Z582&lt;Законод!$C$27,0,(IF(AND(Z582&gt;=Законод!$E$27,Z582&lt;=Законод!$E$28),Z582-Законод!$C$27,IF('01_Доходи'!Z582&gt;=Законод!$F$27,Законод!$E$29,0)))),0)))</f>
        <v>0</v>
      </c>
      <c r="AA584" s="770"/>
      <c r="AB584" s="750" t="s">
        <v>157</v>
      </c>
      <c r="AC584" s="751"/>
      <c r="AD584" s="751"/>
      <c r="AE584" s="751"/>
      <c r="AF584" s="752"/>
      <c r="AG584" s="171">
        <f>IF(B578="Лікар загальної практики - сімейний лікар",IF(S582&lt;Законод!$C$23,0,(IF(AND(AG582&gt;=Законод!$E$23,AG582&lt;=Законод!$E$24),AG582-Законод!$C$23,IF('01_Доходи'!AG582&gt;=Законод!$F$23,Законод!$E$25,0)))),IF(B578="Лікар-педіатр",IF(AG582&lt;Законод!$C$19,0,(IF(AND(AG582&gt;=Законод!$E$19,AG582&lt;=Законод!$E$20),AG582-Законод!$C$19,IF('01_Доходи'!AG582&gt;=Законод!$F$19,Законод!$E$21,0)))),IF(B578="Лікар-терапевт",IF(AG582&lt;Законод!$C$27,0,(IF(AND(AG582&gt;=Законод!$E$27,AG582&lt;=Законод!$E$28),AG582-Законод!$C$27,IF('01_Доходи'!AG582&gt;=Законод!$F$27,Законод!$E$29,0)))),0)))</f>
        <v>0</v>
      </c>
      <c r="AH584" s="773"/>
      <c r="AI584" s="176"/>
      <c r="AJ584" s="764"/>
      <c r="AK584" s="767"/>
      <c r="AL584" s="767"/>
      <c r="AM584" s="798" t="s">
        <v>176</v>
      </c>
      <c r="AN584" s="544">
        <f>IF(B578="Лікар загальної практики - сімейний лікар",L584*Законод!$E$30,IF(B578="Лікар-педіатр",L584*Законод!$E$30,IF(B578="Лікар-терапевт",L584*Законод!$E$30,0)))</f>
        <v>0</v>
      </c>
      <c r="AO584" s="544">
        <f>IF(B578="Лікар загальної практики - сімейний лікар",S584*Законод!$E$47,IF(B578="Лікар-педіатр",S584*Законод!$E$47,IF(B578="Лікар-терапевт",S584*Законод!$E$47,0)))</f>
        <v>0</v>
      </c>
      <c r="AP584" s="544">
        <f>IF(B578="Лікар загальної практики - сімейний лікар",Z584*Законод!$E$64,IF(B578="Лікар-педіатр",Z584*Законод!$E$64,IF(B578="Лікар-терапевт",Z584*Законод!$E$64,0)))</f>
        <v>0</v>
      </c>
      <c r="AQ584" s="544">
        <f>IF(B578="Лікар загальної практики - сімейний лікар",AG584*Законод!$E$81,IF(B578="Лікар-педіатр",AG584*Законод!$E$81,IF(B578="Лікар-терапевт",AG584*Законод!$E$81,0)))</f>
        <v>0</v>
      </c>
      <c r="AR584" s="185">
        <f>SUM(AN584:AQ584)</f>
        <v>0</v>
      </c>
    </row>
    <row r="585" spans="1:44" s="67" customFormat="1" ht="45" customHeight="1" x14ac:dyDescent="0.25">
      <c r="A585" s="172"/>
      <c r="B585" s="781"/>
      <c r="C585" s="784"/>
      <c r="D585" s="787"/>
      <c r="E585" s="790"/>
      <c r="F585" s="186" t="str">
        <f>IF(B578="Лікар-педіатр",Законод!$F$18,IF(B578="Лікар загальної практики - сімейний лікар",Законод!$F$22,IF(B578="Лікар-терапевт",Законод!$F$26,"х")))</f>
        <v>х</v>
      </c>
      <c r="G585" s="750" t="s">
        <v>157</v>
      </c>
      <c r="H585" s="751"/>
      <c r="I585" s="751"/>
      <c r="J585" s="751"/>
      <c r="K585" s="752"/>
      <c r="L585" s="171">
        <f>IF(B578="Лікар загальної практики - сімейний лікар",IF(L582&lt;Законод!$C$23,0,(IF(AND(L582&gt;=Законод!$F$23,L582&lt;=Законод!$F$24),L582-Законод!$E$24,IF('01_Доходи'!L582&gt;=Законод!$G$23,Законод!$F$25,0)))),IF(B578="Лікар-педіатр",IF(L582&lt;Законод!$C$19,0,(IF(AND(L582&gt;=Законод!$F$19,L582&lt;=Законод!$F$20),L582-Законод!$E$20,IF('01_Доходи'!L582&gt;=Законод!$G$19,Законод!$F$21,0)))),IF(B578="Лікар-терапевт",IF(L582&lt;Законод!$C$27,0,(IF(AND(L582&gt;=Законод!$F$27,L582&lt;=Законод!$F$28),L582-Законод!$E$28,IF('01_Доходи'!L582&gt;=Законод!$G$27,Законод!$F$29,0)))),0)))</f>
        <v>0</v>
      </c>
      <c r="M585" s="770"/>
      <c r="N585" s="750" t="s">
        <v>157</v>
      </c>
      <c r="O585" s="751"/>
      <c r="P585" s="751"/>
      <c r="Q585" s="751"/>
      <c r="R585" s="752"/>
      <c r="S585" s="171">
        <f>IF(B578="Лікар загальної практики - сімейний лікар",IF(S582&lt;Законод!$C$23,0,(IF(AND(S582&gt;=Законод!$F$23,S582&lt;=Законод!$F$24),S582-Законод!$E$24,IF('01_Доходи'!S582&gt;=Законод!$G$23,Законод!$F$25,0)))),IF(B578="Лікар-педіатр",IF(S582&lt;Законод!$C$19,0,(IF(AND(S582&gt;=Законод!$F$19,S582&lt;=Законод!$F$20),S582-Законод!$E$20,IF('01_Доходи'!S582&gt;=Законод!$G$19,Законод!$F$21,0)))),IF(B578="Лікар-терапевт",IF(S582&lt;Законод!$C$27,0,(IF(AND(S582&gt;=Законод!$F$27,S582&lt;=Законод!$F$28),S582-Законод!$E$28,IF('01_Доходи'!S582&gt;=Законод!$G$27,Законод!$F$29,0)))),0)))</f>
        <v>0</v>
      </c>
      <c r="T585" s="770"/>
      <c r="U585" s="750" t="s">
        <v>157</v>
      </c>
      <c r="V585" s="751"/>
      <c r="W585" s="751"/>
      <c r="X585" s="751"/>
      <c r="Y585" s="752"/>
      <c r="Z585" s="171">
        <f>IF(B578="Лікар загальної практики - сімейний лікар",IF(Z582&lt;Законод!$C$23,0,(IF(AND(Z582&gt;=Законод!$F$23,Z582&lt;=Законод!$F$24),Z582-Законод!$E$24,IF('01_Доходи'!Z582&gt;=Законод!$G$23,Законод!$F$25,0)))),IF(B578="Лікар-педіатр",IF(Z582&lt;Законод!$C$19,0,(IF(AND(Z582&gt;=Законод!$F$19,Z582&lt;=Законод!$F$20),Z582-Законод!$E$20,IF('01_Доходи'!Z582&gt;=Законод!$G$19,Законод!$F$21,0)))),IF(B578="Лікар-терапевт",IF(Z582&lt;Законод!$C$27,0,(IF(AND(Z582&gt;=Законод!$F$27,Z582&lt;=Законод!$F$28),Z582-Законод!$E$28,IF('01_Доходи'!Z582&gt;=Законод!$G$27,Законод!$F$29,0)))),0)))</f>
        <v>0</v>
      </c>
      <c r="AA585" s="770"/>
      <c r="AB585" s="750" t="s">
        <v>157</v>
      </c>
      <c r="AC585" s="751"/>
      <c r="AD585" s="751"/>
      <c r="AE585" s="751"/>
      <c r="AF585" s="752"/>
      <c r="AG585" s="171">
        <f>IF(B578="Лікар загальної практики - сімейний лікар",IF(AG582&lt;Законод!$C$23,0,(IF(AND(AG582&gt;=Законод!$F$23,AG582&lt;=Законод!$F$24),AG582-Законод!$E$24,IF('01_Доходи'!AG582&gt;=Законод!$G$23,Законод!$F$25,0)))),IF(B578="Лікар-педіатр",IF(AG582&lt;Законод!$C$19,0,(IF(AND(AG582&gt;=Законод!$F$19,AG582&lt;=Законод!$F$20),AG582-Законод!$E$20,IF('01_Доходи'!AG582&gt;=Законод!$G$19,Законод!$F$21,0)))),IF(B578="Лікар-терапевт",IF(AG582&lt;Законод!$C$27,0,(IF(AND(AG582&gt;=Законод!$F$27,AG582&lt;=Законод!$F$28),AG582-Законод!$E$28,IF('01_Доходи'!AG582&gt;=Законод!$G$27,Законод!$F$29,0)))),0)))</f>
        <v>0</v>
      </c>
      <c r="AH585" s="773"/>
      <c r="AI585" s="176"/>
      <c r="AJ585" s="764"/>
      <c r="AK585" s="767"/>
      <c r="AL585" s="767"/>
      <c r="AM585" s="799"/>
      <c r="AN585" s="544">
        <f>IF(B578="Лікар загальної практики - сімейний лікар",L585*Законод!$F$30,IF(B578="Лікар-педіатр",L585*Законод!$F$30,IF(B578="Лікар-терапевт",L585*Законод!$F$30,0)))</f>
        <v>0</v>
      </c>
      <c r="AO585" s="544">
        <f>IF(B578="Лікар загальної практики - сімейний лікар",S585*Законод!$F$47,IF(B578="Лікар-педіатр",S585*Законод!$F$47,IF(B578="Лікар-терапевт",S585*Законод!$F$47,0)))</f>
        <v>0</v>
      </c>
      <c r="AP585" s="544">
        <f>IF(B578="Лікар загальної практики - сімейний лікар",Z585*Законод!$F$64,IF(B578="Лікар-педіатр",Z585*Законод!$F$64,IF(B578="Лікар-терапевт",Z585*Законод!$F$64,0)))</f>
        <v>0</v>
      </c>
      <c r="AQ585" s="544">
        <f>IF(B578="Лікар загальної практики - сімейний лікар",AG585*Законод!$F$81,IF(B578="Лікар-педіатр",AG585*Законод!$F$81,IF(B578="Лікар-терапевт",AG585*Законод!$F$81,0)))</f>
        <v>0</v>
      </c>
      <c r="AR585" s="185">
        <f>SUM(AN585:AQ585)</f>
        <v>0</v>
      </c>
    </row>
    <row r="586" spans="1:44" s="67" customFormat="1" ht="20.45" customHeight="1" x14ac:dyDescent="0.25">
      <c r="A586" s="172"/>
      <c r="B586" s="781"/>
      <c r="C586" s="784"/>
      <c r="D586" s="787"/>
      <c r="E586" s="790"/>
      <c r="F586" s="186" t="str">
        <f>IF(B578="Лікар-педіатр",Законод!$G$18,IF(B578="Лікар загальної практики - сімейний лікар",Законод!$G$22,IF(B578="Лікар-терапевт",Законод!$G$26,"х")))</f>
        <v>х</v>
      </c>
      <c r="G586" s="750" t="s">
        <v>157</v>
      </c>
      <c r="H586" s="751"/>
      <c r="I586" s="751"/>
      <c r="J586" s="751"/>
      <c r="K586" s="752"/>
      <c r="L586" s="171">
        <f>IF(B578="Лікар загальної практики - сімейний лікар",IF(L582&lt;Законод!$C$23,0,(IF(AND(L582&gt;=Законод!$G$23,L582&lt;=Законод!$G$24),L582-Законод!$F$24,IF('01_Доходи'!L582&gt;=Законод!$H$23,Законод!$G$25,0)))),IF(B578="Лікар-педіатр",IF(L582&lt;Законод!$C$19,0,(IF(AND(L582&gt;=Законод!$G$19,L582&lt;=Законод!$G$20),L582-Законод!$F$20,IF('01_Доходи'!L582&gt;=Законод!$H$19,Законод!$G$21,0)))),IF(B578="Лікар-терапевт",IF(L582&lt;Законод!$C$27,0,(IF(AND(L582&gt;=Законод!$G$27,L582&lt;=Законод!$G$28),L582-Законод!$F$28,IF('01_Доходи'!L582&gt;=Законод!$H$27,Законод!$G$29,0)))),0)))</f>
        <v>0</v>
      </c>
      <c r="M586" s="770"/>
      <c r="N586" s="750" t="s">
        <v>157</v>
      </c>
      <c r="O586" s="751"/>
      <c r="P586" s="751"/>
      <c r="Q586" s="751"/>
      <c r="R586" s="752"/>
      <c r="S586" s="171">
        <f>IF(B578="Лікар загальної практики - сімейний лікар",IF(S582&lt;Законод!$C$23,0,(IF(AND(S582&gt;=Законод!$G$23,S582&lt;=Законод!$G$24),S582-Законод!$F$24,IF('01_Доходи'!S582&gt;=Законод!$H$23,Законод!$G$25,0)))),IF(B578="Лікар-педіатр",IF(S582&lt;Законод!$C$19,0,(IF(AND(S582&gt;=Законод!$G$19,S582&lt;=Законод!$G$20),S582-Законод!$F$20,IF('01_Доходи'!S582&gt;=Законод!$H$19,Законод!$G$21,0)))),IF(B578="Лікар-терапевт",IF(S582&lt;Законод!$C$27,0,(IF(AND(S582&gt;=Законод!$G$27,S582&lt;=Законод!$G$28),S582-Законод!$F$28,IF('01_Доходи'!S582&gt;=Законод!$H$27,Законод!$G$29,0)))),0)))</f>
        <v>0</v>
      </c>
      <c r="T586" s="770"/>
      <c r="U586" s="750" t="s">
        <v>157</v>
      </c>
      <c r="V586" s="751"/>
      <c r="W586" s="751"/>
      <c r="X586" s="751"/>
      <c r="Y586" s="752"/>
      <c r="Z586" s="171">
        <f>IF(B578="Лікар загальної практики - сімейний лікар",IF(Z582&lt;Законод!$C$23,0,(IF(AND(Z582&gt;=Законод!$G$23,Z582&lt;=Законод!$G$24),Z582-Законод!$F$24,IF('01_Доходи'!Z582&gt;=Законод!$H$23,Законод!$G$25,0)))),IF(B578="Лікар-педіатр",IF(Z582&lt;Законод!$C$19,0,(IF(AND(Z582&gt;=Законод!$G$19,Z582&lt;=Законод!$G$20),Z582-Законод!$F$20,IF('01_Доходи'!Z582&gt;=Законод!$H$19,Законод!$G$21,0)))),IF(B578="Лікар-терапевт",IF(Z582&lt;Законод!$C$27,0,(IF(AND(Z582&gt;=Законод!$G$27,Z582&lt;=Законод!$G$28),Z582-Законод!$F$28,IF('01_Доходи'!Z582&gt;=Законод!$H$27,Законод!$G$29,0)))),0)))</f>
        <v>0</v>
      </c>
      <c r="AA586" s="770"/>
      <c r="AB586" s="750" t="s">
        <v>157</v>
      </c>
      <c r="AC586" s="751"/>
      <c r="AD586" s="751"/>
      <c r="AE586" s="751"/>
      <c r="AF586" s="752"/>
      <c r="AG586" s="171">
        <f>IF(B578="Лікар загальної практики - сімейний лікар",IF(AG582&lt;Законод!$C$23,0,(IF(AND(AG582&gt;=Законод!$G$23,AG582&lt;=Законод!$G$24),AG582-Законод!$F$24,IF('01_Доходи'!AG582&gt;=Законод!$H$23,Законод!$G$25,0)))),IF(B578="Лікар-педіатр",IF(AG582&lt;Законод!$C$19,0,(IF(AND(AG582&gt;=Законод!$G$19,AG582&lt;=Законод!$G$20),AG582-Законод!$F$20,IF('01_Доходи'!AG582&gt;=Законод!$H$19,Законод!$G$21,0)))),IF(B578="Лікар-терапевт",IF(AG582&lt;Законод!$C$27,0,(IF(AND(AG582&gt;=Законод!$G$27,AG582&lt;=Законод!$G$28),AG582-Законод!$F$28,IF('01_Доходи'!AG582&gt;=Законод!$H$27,Законод!$G$29,0)))),0)))</f>
        <v>0</v>
      </c>
      <c r="AH586" s="773"/>
      <c r="AI586" s="176"/>
      <c r="AJ586" s="764"/>
      <c r="AK586" s="767"/>
      <c r="AL586" s="767"/>
      <c r="AM586" s="799"/>
      <c r="AN586" s="544">
        <f>IF(B578="Лікар загальної практики - сімейний лікар",L586*Законод!$G$39,IF(B578="Лікар-педіатр",L586*Законод!$G$30,IF(B578="Лікар-терапевт",L586*Законод!$G$30,0)))</f>
        <v>0</v>
      </c>
      <c r="AO586" s="544">
        <f>IF(B578="Лікар загальної практики - сімейний лікар",S586*Законод!$G$47,IF(B578="Лікар-педіатр",S586*Законод!$G$47,IF(B578="Лікар-терапевт",S586*Законод!$G$47,0)))</f>
        <v>0</v>
      </c>
      <c r="AP586" s="544">
        <f>IF(B578="Лікар загальної практики - сімейний лікар",Z586*Законод!$G$64,IF(B578="Лікар-педіатр",Z586*Законод!$G$64,IF(B578="Лікар-терапевт",Z586*Законод!$G$64,0)))</f>
        <v>0</v>
      </c>
      <c r="AQ586" s="544">
        <f>IF(B578="Лікар загальної практики - сімейний лікар",AG586*Законод!$G$81,IF(B578="Лікар-педіатр",AG586*Законод!$G$81,IF(B578="Лікар-терапевт",AG586*Законод!$G$81,0)))</f>
        <v>0</v>
      </c>
      <c r="AR586" s="185">
        <f t="shared" ref="AR586" si="84">SUM(AN586:AQ586)</f>
        <v>0</v>
      </c>
    </row>
    <row r="587" spans="1:44" s="67" customFormat="1" ht="31.9" customHeight="1" x14ac:dyDescent="0.25">
      <c r="A587" s="172"/>
      <c r="B587" s="781"/>
      <c r="C587" s="784"/>
      <c r="D587" s="787"/>
      <c r="E587" s="790"/>
      <c r="F587" s="186" t="str">
        <f>IF(B578="Лікар-педіатр",Законод!$H$18,IF(B578="Лікар загальної практики - сімейний лікар",Законод!$H$22,IF(B578="Лікар-терапевт",Законод!$H$26,"х")))</f>
        <v>х</v>
      </c>
      <c r="G587" s="750" t="s">
        <v>157</v>
      </c>
      <c r="H587" s="751"/>
      <c r="I587" s="751"/>
      <c r="J587" s="751"/>
      <c r="K587" s="752"/>
      <c r="L587" s="171">
        <f>IF(B578="Лікар загальної практики - сімейний лікар",IF(L582&lt;Законод!$C$23,0,(IF(AND(L582&gt;=Законод!$H$23,L582&lt;=Законод!$H$24),L582-Законод!$G$24,IF('01_Доходи'!L582&gt;=Законод!$I$23,Законод!$H$25,0)))),IF(B578="Лікар-педіатр",IF(L582&lt;Законод!$C$19,0,(IF(AND(L582&gt;=Законод!$H$19,L582&lt;=Законод!$H$20),L582-Законод!$G$20,IF('01_Доходи'!L582&gt;=Законод!$I$19,Законод!$H$21,0)))),IF(B578="Лікар-терапевт",IF(L582&lt;Законод!$C$27,0,(IF(AND(L582&gt;=Законод!$H$27,L582&lt;=Законод!$H$28),L582-Законод!$G$28,IF(L582&gt;=Законод!$I$27,Законод!$H$29,0)))),0)))</f>
        <v>0</v>
      </c>
      <c r="M587" s="770"/>
      <c r="N587" s="750" t="s">
        <v>157</v>
      </c>
      <c r="O587" s="751"/>
      <c r="P587" s="751"/>
      <c r="Q587" s="751"/>
      <c r="R587" s="752"/>
      <c r="S587" s="171">
        <f>IF(B578="Лікар загальної практики - сімейний лікар",IF(S582&lt;Законод!$C$23,0,(IF(AND(S582&gt;=Законод!$H$23,S582&lt;=Законод!$H$24),S582-Законод!$G$24,IF('01_Доходи'!S582&gt;=Законод!$I$23,Законод!$H$25,0)))),IF(B578="Лікар-педіатр",IF(S582&lt;Законод!$C$19,0,(IF(AND(S582&gt;=Законод!$H$19,S582&lt;=Законод!$H$20),S582-Законод!$G$20,IF('01_Доходи'!S582&gt;=Законод!$I$19,Законод!$H$21,0)))),IF(B578="Лікар-терапевт",IF(S582&lt;Законод!$C$27,0,(IF(AND(S582&gt;=Законод!$H$27,S582&lt;=Законод!$H$28),S582-Законод!$G$28,IF(S582&gt;=Законод!$I$27,Законод!$H$29,0)))),0)))</f>
        <v>0</v>
      </c>
      <c r="T587" s="770"/>
      <c r="U587" s="750" t="s">
        <v>157</v>
      </c>
      <c r="V587" s="751"/>
      <c r="W587" s="751"/>
      <c r="X587" s="751"/>
      <c r="Y587" s="752"/>
      <c r="Z587" s="171">
        <f>IF(B578="Лікар загальної практики - сімейний лікар",IF(Z582&lt;Законод!$C$23,0,(IF(AND(Z582&gt;=Законод!$H$23,Z582&lt;=Законод!$H$24),Z582-Законод!$G$24,IF('01_Доходи'!Z582&gt;=Законод!$I$23,Законод!$H$25,0)))),IF(B578="Лікар-педіатр",IF(Z582&lt;Законод!$C$19,0,(IF(AND(Z582&gt;=Законод!$H$19,Z582&lt;=Законод!$H$20),Z582-Законод!$G$20,IF('01_Доходи'!Z582&gt;=Законод!$I$19,Законод!$H$21,0)))),IF(B578="Лікар-терапевт",IF(Z582&lt;Законод!$C$27,0,(IF(AND(Z582&gt;=Законод!$H$27,Z582&lt;=Законод!$H$28),Z582-Законод!$G$28,IF(Z582&gt;=Законод!$I$27,Законод!$H$29,0)))),0)))</f>
        <v>0</v>
      </c>
      <c r="AA587" s="770"/>
      <c r="AB587" s="750" t="s">
        <v>157</v>
      </c>
      <c r="AC587" s="751"/>
      <c r="AD587" s="751"/>
      <c r="AE587" s="751"/>
      <c r="AF587" s="752"/>
      <c r="AG587" s="171">
        <f>IF(B578="Лікар загальної практики - сімейний лікар",IF(AG582&lt;Законод!$C$23,0,(IF(AND(AG582&gt;=Законод!$H$23,AG582&lt;=Законод!$H$24),AG582-Законод!$G$24,IF('01_Доходи'!AG582&gt;=Законод!$I$23,Законод!$H$25,0)))),IF(B578="Лікар-педіатр",IF(AG582&lt;Законод!$C$19,0,(IF(AND(AG582&gt;=Законод!$H$19,AG582&lt;=Законод!$H$20),AG582-Законод!$G$20,IF('01_Доходи'!AG582&gt;=Законод!$I$19,Законод!$H$21,0)))),IF(B578="Лікар-терапевт",IF(AG582&lt;Законод!$C$27,0,(IF(AND(AG582&gt;=Законод!$H$27,AG582&lt;=Законод!$H$28),AG582-Законод!$G$28,IF(AG582&gt;=Законод!$I$27,Законод!$H$29,0)))),0)))</f>
        <v>0</v>
      </c>
      <c r="AH587" s="773"/>
      <c r="AI587" s="176"/>
      <c r="AJ587" s="764"/>
      <c r="AK587" s="767"/>
      <c r="AL587" s="767"/>
      <c r="AM587" s="799"/>
      <c r="AN587" s="544">
        <f>IF(B578="Лікар загальної практики - сімейний лікар",L587*Законод!$H$30,IF(B578="Лікар-педіатр",L587*Законод!$H$30,IF(B578="Лікар-терапевт",L587*Законод!$H$30,0)))</f>
        <v>0</v>
      </c>
      <c r="AO587" s="544">
        <f>IF(B578="Лікар загальної практики - сімейний лікар",S587*Законод!$H$47,IF(B578="Лікар-педіатр",S587*Законод!$H$47,IF(B578="Лікар-терапевт",S587*Законод!$H$47,0)))</f>
        <v>0</v>
      </c>
      <c r="AP587" s="544">
        <f>IF(B578="Лікар загальної практики - сімейний лікар",Z587*Законод!$H$64,IF(B578="Лікар-педіатр",Z587*Законод!$H$64,IF(B578="Лікар-терапевт",Z587*Законод!$H$64,0)))</f>
        <v>0</v>
      </c>
      <c r="AQ587" s="544">
        <f>IF(B578="Лікар загальної практики - сімейний лікар",AG587*Законод!$H$81,IF(B578="Лікар-педіатр",AG587*Законод!$H$81,IF(B578="Лікар-терапевт",AG587*Законод!$H$81,0)))</f>
        <v>0</v>
      </c>
      <c r="AR587" s="185">
        <f>SUM(AN587:AQ587)</f>
        <v>0</v>
      </c>
    </row>
    <row r="588" spans="1:44" s="67" customFormat="1" ht="31.9" customHeight="1" x14ac:dyDescent="0.25">
      <c r="A588" s="172"/>
      <c r="B588" s="781"/>
      <c r="C588" s="784"/>
      <c r="D588" s="787"/>
      <c r="E588" s="790"/>
      <c r="F588" s="186" t="str">
        <f>IF(B578="Лікар-педіатр",Законод!$I$18,IF(B578="Лікар загальної практики - сімейний лікар",Законод!$I$22,IF(B578="Лікар-терапевт",Законод!$I$26,"х")))</f>
        <v>х</v>
      </c>
      <c r="G588" s="750" t="s">
        <v>157</v>
      </c>
      <c r="H588" s="751"/>
      <c r="I588" s="751"/>
      <c r="J588" s="751"/>
      <c r="K588" s="752"/>
      <c r="L588" s="171">
        <f>IF(B578="Лікар загальної практики - сімейний лікар",IF(L582&lt;Законод!$C$23,0,(IF(AND(L582&gt;=Законод!$I$23,L582&lt;=Законод!$I$24),L582-Законод!$H$24,IF('01_Доходи'!L582&gt;=Законод!$I$23,Законод!$I$25,0)))),IF(B578="Лікар-педіатр",IF(L582&lt;Законод!$C$19,0,(IF(AND(L582&gt;=Законод!$I$19,L582&lt;=Законод!$I$20),L582-Законод!$H$20,IF('01_Доходи'!L582&gt;=Законод!$I$19,Законод!$H$21,0)))),IF(B578="Лікар-терапевт",IF(L582&lt;Законод!$C$27,0,(IF(AND(L582&gt;=Законод!$I$27,L582&lt;=Законод!$I$28),L582-Законод!$H$28,IF('01_Доходи'!L582&gt;=Законод!$I$27,Законод!$H$29,0)))),0)))</f>
        <v>0</v>
      </c>
      <c r="M588" s="770"/>
      <c r="N588" s="750" t="s">
        <v>157</v>
      </c>
      <c r="O588" s="751"/>
      <c r="P588" s="751"/>
      <c r="Q588" s="751"/>
      <c r="R588" s="752"/>
      <c r="S588" s="171">
        <f>IF(B578="Лікар загальної практики - сімейний лікар",IF(S582&lt;Законод!$C$23,0,(IF(AND(S582&gt;=Законод!$I$23,S582&lt;=Законод!$I$24),S582-Законод!$H$24,IF('01_Доходи'!S582&gt;=Законод!$I$23,Законод!$I$25,0)))),IF(B578="Лікар-педіатр",IF(S582&lt;Законод!$C$19,0,(IF(AND(S582&gt;=Законод!$I$19,S582&lt;=Законод!$I$20),S582-Законод!$H$20,IF('01_Доходи'!S582&gt;=Законод!$I$19,Законод!$H$21,0)))),IF(B578="Лікар-терапевт",IF(S582&lt;Законод!$C$27,0,(IF(AND(S582&gt;=Законод!$I$27,S582&lt;=Законод!$I$28),S582-Законод!$H$28,IF('01_Доходи'!S582&gt;=Законод!$I$27,Законод!$H$29,0)))),0)))</f>
        <v>0</v>
      </c>
      <c r="T588" s="770"/>
      <c r="U588" s="750" t="s">
        <v>157</v>
      </c>
      <c r="V588" s="751"/>
      <c r="W588" s="751"/>
      <c r="X588" s="751"/>
      <c r="Y588" s="752"/>
      <c r="Z588" s="171">
        <f>IF(B578="Лікар загальної практики - сімейний лікар",IF(Z582&lt;Законод!$C$23,0,(IF(AND(Z582&gt;=Законод!$I$23,Z582&lt;=Законод!$I$24),Z582-Законод!$H$24,IF('01_Доходи'!Z582&gt;=Законод!$I$23,Законод!$I$25,0)))),IF(B578="Лікар-педіатр",IF(Z582&lt;Законод!$C$19,0,(IF(AND(Z582&gt;=Законод!$I$19,Z582&lt;=Законод!$I$20),Z582-Законод!$H$20,IF('01_Доходи'!Z582&gt;=Законод!$I$19,Законод!$H$21,0)))),IF(B578="Лікар-терапевт",IF(Z582&lt;Законод!$C$27,0,(IF(AND(Z582&gt;=Законод!$I$27,Z582&lt;=Законод!$I$28),Z582-Законод!$H$28,IF('01_Доходи'!Z582&gt;=Законод!$I$27,Законод!$H$29,0)))),0)))</f>
        <v>0</v>
      </c>
      <c r="AA588" s="770"/>
      <c r="AB588" s="750" t="s">
        <v>157</v>
      </c>
      <c r="AC588" s="751"/>
      <c r="AD588" s="751"/>
      <c r="AE588" s="751"/>
      <c r="AF588" s="752"/>
      <c r="AG588" s="171">
        <f>IF(B578="Лікар загальної практики - сімейний лікар",IF(AG582&lt;Законод!$C$23,0,(IF(AND(AG582&gt;=Законод!$I$23,AG582&lt;=Законод!$I$24),AG582-Законод!$H$24,IF('01_Доходи'!AG582&gt;=Законод!$I$23,Законод!$I$25,0)))),IF(B578="Лікар-педіатр",IF(AG582&lt;Законод!$C$19,0,(IF(AND(AG582&gt;=Законод!$I$19,AG582&lt;=Законод!$I$20),AG582-Законод!$H$20,IF('01_Доходи'!AG582&gt;=Законод!$I$19,Законод!$H$21,0)))),IF(B578="Лікар-терапевт",IF(AG582&lt;Законод!$C$27,0,(IF(AND(AG582&gt;=Законод!$I$27,AG582&lt;=Законод!$I$28),AG582-Законод!$H$28,IF('01_Доходи'!AG582&gt;=Законод!$I$27,Законод!$H$29,0)))),0)))</f>
        <v>0</v>
      </c>
      <c r="AH588" s="773"/>
      <c r="AI588" s="176"/>
      <c r="AJ588" s="764"/>
      <c r="AK588" s="767"/>
      <c r="AL588" s="767"/>
      <c r="AM588" s="799"/>
      <c r="AN588" s="544">
        <f>IF(B578="Лікар загальної практики - сімейний лікар",L588*Законод!$I$30,IF(B578="Лікар-педіатр",L588*Законод!$I$30,IF(B578="Лікар-терапевт",L588*Законод!$I$30,0)))</f>
        <v>0</v>
      </c>
      <c r="AO588" s="544">
        <f>IF(B578="Лікар загальної практики - сімейний лікар",S588*Законод!$I$47,IF(B578="Лікар-педіатр",S588*Законод!$I$47,IF(B578="Лікар-терапевт",S588*Законод!$I$47,0)))</f>
        <v>0</v>
      </c>
      <c r="AP588" s="544">
        <f>IF(B578="Лікар загальної практики - сімейний лікар",Z588*Законод!$I$64,IF(B578="Лікар-педіатр",Z588*Законод!$I$64,IF(B578="Лікар-терапевт",Z588*Законод!$I$64,0)))</f>
        <v>0</v>
      </c>
      <c r="AQ588" s="544">
        <f>IF(B578="Лікар загальної практики - сімейний лікар",AG588*Законод!$I$81,IF(B578="Лікар-педіатр",AG588*Законод!$I$81,IF(B578="Лікар-терапевт",AG588*Законод!$I$81,0)))</f>
        <v>0</v>
      </c>
      <c r="AR588" s="185">
        <f>SUM(AN588:AQ588)</f>
        <v>0</v>
      </c>
    </row>
    <row r="589" spans="1:44" s="210" customFormat="1" ht="23.45" customHeight="1" thickBot="1" x14ac:dyDescent="0.3">
      <c r="A589" s="187"/>
      <c r="B589" s="782"/>
      <c r="C589" s="785"/>
      <c r="D589" s="788"/>
      <c r="E589" s="791"/>
      <c r="F589" s="660" t="str">
        <f>IF(B578="Лікар-педіатр",Законод!$J$18,IF(B578="Лікар загальної практики - сімейний лікар",Законод!$J$22,IF(B578="Лікар-терапевт",Законод!$J$22,"х")))</f>
        <v>х</v>
      </c>
      <c r="G589" s="747" t="s">
        <v>157</v>
      </c>
      <c r="H589" s="748"/>
      <c r="I589" s="748"/>
      <c r="J589" s="748"/>
      <c r="K589" s="749"/>
      <c r="L589" s="171">
        <f>IF(B578="Лікар загальної практики - сімейний лікар",IF(L582&gt;=Законод!$J$23,'01_Доходи'!L582-('01_Доходи'!L583+'01_Доходи'!L584+'01_Доходи'!L585+'01_Доходи'!L586+'01_Доходи'!L587+'01_Доходи'!L588),0),IF(B578="Лікар-педіатр",IF(L582&gt;=Законод!$J$19,'01_Доходи'!L582-('01_Доходи'!L583+'01_Доходи'!L584+'01_Доходи'!L585+'01_Доходи'!L586+'01_Доходи'!L587+'01_Доходи'!L588),0),IF(B578="Лікар-терапевт",IF('01_Доходи'!L582&gt;=Законод!$J$27,L582-Законод!$I$28,0),0)))</f>
        <v>0</v>
      </c>
      <c r="M589" s="771"/>
      <c r="N589" s="747" t="s">
        <v>157</v>
      </c>
      <c r="O589" s="748"/>
      <c r="P589" s="748"/>
      <c r="Q589" s="748"/>
      <c r="R589" s="749"/>
      <c r="S589" s="171">
        <f>IF(B578="Лікар загальної практики - сімейний лікар",IF(S582&gt;=Законод!$J$23,'01_Доходи'!S582-('01_Доходи'!S583+'01_Доходи'!S584+'01_Доходи'!S585+'01_Доходи'!S586+'01_Доходи'!S587+'01_Доходи'!S588),0),IF(B578="Лікар-педіатр",IF(S582&gt;=Законод!$J$19,'01_Доходи'!S582-('01_Доходи'!S583+'01_Доходи'!S584+'01_Доходи'!S585+'01_Доходи'!S586+'01_Доходи'!S587+'01_Доходи'!S588),0),IF(B578="Лікар-терапевт",IF('01_Доходи'!S582&gt;=Законод!$J$27,S582-Законод!$I$28,0),0)))</f>
        <v>0</v>
      </c>
      <c r="T589" s="771"/>
      <c r="U589" s="747" t="s">
        <v>157</v>
      </c>
      <c r="V589" s="748"/>
      <c r="W589" s="748"/>
      <c r="X589" s="748"/>
      <c r="Y589" s="749"/>
      <c r="Z589" s="171">
        <f>IF(B578="Лікар загальної практики - сімейний лікар",IF(Z582&gt;=Законод!$J$23,'01_Доходи'!Z582-('01_Доходи'!Z583+'01_Доходи'!Z584+'01_Доходи'!Z585+'01_Доходи'!Z586+'01_Доходи'!Z587+'01_Доходи'!Z588),0),IF(B578="Лікар-педіатр",IF(Z582&gt;=Законод!$J$19,'01_Доходи'!Z582-('01_Доходи'!Z583+'01_Доходи'!Z584+'01_Доходи'!Z585+'01_Доходи'!Z586+'01_Доходи'!Z587+'01_Доходи'!Z588),0),IF(B578="Лікар-терапевт",IF('01_Доходи'!Z582&gt;=Законод!$J$27,Z582-Законод!$I$28,0),0)))</f>
        <v>0</v>
      </c>
      <c r="AA589" s="771"/>
      <c r="AB589" s="747" t="s">
        <v>157</v>
      </c>
      <c r="AC589" s="748"/>
      <c r="AD589" s="748"/>
      <c r="AE589" s="748"/>
      <c r="AF589" s="749"/>
      <c r="AG589" s="171">
        <f>IF(B578="Лікар загальної практики - сімейний лікар",IF(AG582&gt;=Законод!$J$23,'01_Доходи'!AG582-('01_Доходи'!AG583+'01_Доходи'!AG584+'01_Доходи'!AG585+'01_Доходи'!AG586+'01_Доходи'!AG587+'01_Доходи'!AG588),0),IF(B578="Лікар-педіатр",IF(AG582&gt;=Законод!$J$19,'01_Доходи'!AG582-('01_Доходи'!AG583+'01_Доходи'!AG584+'01_Доходи'!AG585+'01_Доходи'!AG586+'01_Доходи'!AG587+'01_Доходи'!AG588),0),IF(B578="Лікар-терапевт",IF('01_Доходи'!AG582&gt;=Законод!$J$27,AG582-Законод!$I$28,0),0)))</f>
        <v>0</v>
      </c>
      <c r="AH589" s="774"/>
      <c r="AI589" s="188"/>
      <c r="AJ589" s="765"/>
      <c r="AK589" s="768"/>
      <c r="AL589" s="768"/>
      <c r="AM589" s="800"/>
      <c r="AN589" s="661">
        <f>IF(B578="Лікар загальної практики - сімейний лікар",L589*Законод!$J$30,IF(B578="Лікар-педіатр",L589*Законод!$J$30,IF(B578="Лікар-терапевт",L589*Законод!$J$30,0)))</f>
        <v>0</v>
      </c>
      <c r="AO589" s="661">
        <f>IF(B578="Лікар загальної практики - сімейний лікар",S589*Законод!$J$47,IF(B578="Лікар-педіатр",S589*Законод!$J$47,IF(B578="Лікар-терапевт",S589*Законод!$J$47,0)))</f>
        <v>0</v>
      </c>
      <c r="AP589" s="661">
        <f>IF(B578="Лікар загальної практики - сімейний лікар",S589*Законод!$J$64,IF(B578="Лікар-педіатр",S589*Законод!$J$64,IF(B578="Лікар-терапевт",S589*Законод!$J$64,0)))</f>
        <v>0</v>
      </c>
      <c r="AQ589" s="661">
        <f>IF(B578="Лікар загальної практики - сімейний лікар",AG589*Законод!$J$81,IF(B578="Лікар-педіатр",AG589*Законод!$J$81,IF(B578="Лікар-терапевт",AG589*Законод!$J$81,0)))</f>
        <v>0</v>
      </c>
      <c r="AR589" s="662">
        <f t="shared" ref="AR589" si="85">SUM(AN589:AQ589)</f>
        <v>0</v>
      </c>
    </row>
    <row r="590" spans="1:44" s="166" customFormat="1" ht="24.6" customHeight="1" thickBot="1" x14ac:dyDescent="0.35">
      <c r="A590" s="206"/>
      <c r="B590" s="207"/>
      <c r="C590" s="207"/>
      <c r="D590" s="207"/>
      <c r="E590" s="207"/>
      <c r="F590" s="208"/>
      <c r="G590" s="209"/>
      <c r="H590" s="209"/>
      <c r="I590" s="210"/>
      <c r="J590" s="210"/>
      <c r="K590" s="210"/>
      <c r="L590" s="211"/>
      <c r="M590" s="210"/>
      <c r="N590" s="210"/>
      <c r="O590" s="210"/>
      <c r="P590" s="210"/>
      <c r="Q590" s="210"/>
      <c r="R590" s="210"/>
      <c r="S590" s="211"/>
      <c r="T590" s="210"/>
      <c r="U590" s="210"/>
      <c r="V590" s="210"/>
      <c r="W590" s="210"/>
      <c r="X590" s="210"/>
      <c r="Y590" s="210"/>
      <c r="Z590" s="211"/>
      <c r="AA590" s="210"/>
      <c r="AB590" s="210"/>
      <c r="AC590" s="210"/>
      <c r="AD590" s="210"/>
      <c r="AE590" s="210"/>
      <c r="AF590" s="210"/>
      <c r="AG590" s="211"/>
      <c r="AH590" s="210"/>
      <c r="AI590" s="210"/>
      <c r="AJ590" s="210"/>
      <c r="AK590" s="210"/>
      <c r="AL590" s="210"/>
      <c r="AM590" s="212"/>
      <c r="AN590" s="210"/>
      <c r="AO590" s="210"/>
      <c r="AP590" s="210"/>
      <c r="AQ590" s="210"/>
      <c r="AR590" s="213"/>
    </row>
    <row r="591" spans="1:44" s="67" customFormat="1" ht="28.15" customHeight="1" x14ac:dyDescent="0.25">
      <c r="A591" s="169">
        <f>A578+1</f>
        <v>44</v>
      </c>
      <c r="B591" s="780"/>
      <c r="C591" s="783"/>
      <c r="D591" s="786"/>
      <c r="E591" s="789"/>
      <c r="F591" s="170" t="s">
        <v>431</v>
      </c>
      <c r="G591" s="171">
        <f>IFERROR(IF(B591="Лікар-педіатр",G593/L593*L591,IF(B591="Лікар-терапевт","х",IF(B591="Лікар загальної практики - сімейний лікар",G593/L593*L591,0))),0)</f>
        <v>0</v>
      </c>
      <c r="H591" s="171">
        <f>IFERROR(IF(B591="Лікар-педіатр",H593/L593*L591,IF(B591="Лікар-терапевт","х",IF(B591="Лікар загальної практики - сімейний лікар",H593/L593*L591,0))),0)</f>
        <v>0</v>
      </c>
      <c r="I591" s="171">
        <f>IFERROR(IF(B591="Лікар-педіатр","x",IF(B591="Лікар-терапевт",I593/L593*L591,IF(B591="Лікар загальної практики - сімейний лікар",I593/L593*L591,0))),0)</f>
        <v>0</v>
      </c>
      <c r="J591" s="171">
        <f>IFERROR(IF(B591="Лікар-педіатр","x",IF(B591="Лікар-терапевт",J593/L593*L591,IF(B591="Лікар загальної практики - сімейний лікар",J593/L593*L591,0))),0)</f>
        <v>0</v>
      </c>
      <c r="K591" s="171">
        <f>IFERROR(IF(B591="Лікар-педіатр","x",IF(B591="Лікар-терапевт",K594*L591,IF(B591="Лікар загальної практики - сімейний лікар",K594*L591,0))),0)</f>
        <v>0</v>
      </c>
      <c r="L591" s="472"/>
      <c r="M591" s="769"/>
      <c r="N591" s="171">
        <f>IFERROR(IF(B591="Лікар-педіатр",N593/S593*S591,IF(B591="Лікар-терапевт","х",IF(B591="Лікар загальної практики - сімейний лікар",N593/S593*S591,0))),0)</f>
        <v>0</v>
      </c>
      <c r="O591" s="171">
        <f>IFERROR(IF(B591="Лікар-педіатр",O593/S593*S591,IF(B591="Лікар-терапевт","х",IF(B591="Лікар загальної практики - сімейний лікар",O593/S593*S591,0))),0)</f>
        <v>0</v>
      </c>
      <c r="P591" s="171">
        <f>IFERROR(IF(B591="Лікар-педіатр","x",IF(B591="Лікар-терапевт",P593/S593*S591,IF(B591="Лікар загальної практики - сімейний лікар",P593/S593*S591,0))),0)</f>
        <v>0</v>
      </c>
      <c r="Q591" s="171">
        <f>IFERROR(IF(B591="Лікар-педіатр","x",IF(B591="Лікар-терапевт",Q593/S593*S591,IF(B591="Лікар загальної практики - сімейний лікар",Q593/S593*S591,0))),0)</f>
        <v>0</v>
      </c>
      <c r="R591" s="171">
        <f>IFERROR(IF(B591="Лікар-педіатр","x",IF(B591="Лікар-терапевт",R594*S591,IF(B591="Лікар загальної практики - сімейний лікар",R594*S591,0))),0)</f>
        <v>0</v>
      </c>
      <c r="S591" s="472"/>
      <c r="T591" s="769"/>
      <c r="U591" s="171">
        <f>IFERROR(IF(B591="Лікар-педіатр",U593/Z593*Z591,IF(B591="Лікар-терапевт","х",IF(B591="Лікар загальної практики - сімейний лікар",U593/Z593*Z591,0))),0)</f>
        <v>0</v>
      </c>
      <c r="V591" s="171">
        <f>IFERROR(IF(B591="Лікар-педіатр",V593/Z593*Z591,IF(B591="Лікар-терапевт","х",IF(B591="Лікар загальної практики - сімейний лікар",V593/Z593*Z591,0))),0)</f>
        <v>0</v>
      </c>
      <c r="W591" s="171">
        <f>IFERROR(IF(B591="Лікар-педіатр","x",IF(B591="Лікар-терапевт",W593/Z593*Z591,IF(B591="Лікар загальної практики - сімейний лікар",W593/Z593*Z591,0))),0)</f>
        <v>0</v>
      </c>
      <c r="X591" s="171">
        <f>IFERROR(IF(B591="Лікар-педіатр","x",IF(B591="Лікар-терапевт",X593/Z593*Z591,IF(B591="Лікар загальної практики - сімейний лікар",X593/Z593*Z591,0))),0)</f>
        <v>0</v>
      </c>
      <c r="Y591" s="171">
        <f>IFERROR(IF(B591="Лікар-педіатр","x",IF(B591="Лікар-терапевт",Y594*Z591,IF(B591="Лікар загальної практики - сімейний лікар",Y594*Z591,0))),0)</f>
        <v>0</v>
      </c>
      <c r="Z591" s="472"/>
      <c r="AA591" s="769"/>
      <c r="AB591" s="171">
        <f>IFERROR(IF(B591="Лікар-педіатр",AB593/AG593*AG591,IF(B591="Лікар-терапевт","х",IF(B591="Лікар загальної практики - сімейний лікар",AB593/AG593*AG591,0))),0)</f>
        <v>0</v>
      </c>
      <c r="AC591" s="171">
        <f>IFERROR(IF(B591="Лікар-педіатр",AC593/AG593*AG591,IF(B591="Лікар-терапевт","х",IF(B591="Лікар загальної практики - сімейний лікар",AC593/AG593*AG591,0))),0)</f>
        <v>0</v>
      </c>
      <c r="AD591" s="171">
        <f>IFERROR(IF(B591="Лікар-педіатр","x",IF(B591="Лікар-терапевт",AD593/AG593*AG591,IF(B591="Лікар загальної практики - сімейний лікар",AD593/AG593*AG591,0))),0)</f>
        <v>0</v>
      </c>
      <c r="AE591" s="171">
        <f>IFERROR(IF(B591="Лікар-педіатр","x",IF(B591="Лікар-терапевт",AE593/AG593*AG591,IF(B591="Лікар загальної практики - сімейний лікар",AE593/AG593*AG591,0))),0)</f>
        <v>0</v>
      </c>
      <c r="AF591" s="171">
        <f>IFERROR(IF(B591="Лікар-педіатр","x",IF(B591="Лікар-терапевт",AF594*AG591,IF(B591="Лікар загальної практики - сімейний лікар",AF594*AG591,0))),0)</f>
        <v>0</v>
      </c>
      <c r="AG591" s="472"/>
      <c r="AH591" s="772"/>
      <c r="AI591" s="461">
        <f>A591</f>
        <v>44</v>
      </c>
      <c r="AJ591" s="763">
        <f>B591</f>
        <v>0</v>
      </c>
      <c r="AK591" s="766">
        <f>C591</f>
        <v>0</v>
      </c>
      <c r="AL591" s="766">
        <f>D591</f>
        <v>0</v>
      </c>
      <c r="AM591" s="753" t="s">
        <v>566</v>
      </c>
      <c r="AN591" s="792">
        <f>SUM(AN596:AN602)</f>
        <v>0</v>
      </c>
      <c r="AO591" s="792">
        <f>SUM(AO596:AO602)</f>
        <v>0</v>
      </c>
      <c r="AP591" s="792">
        <f>SUM(AP596:AP602)</f>
        <v>0</v>
      </c>
      <c r="AQ591" s="792">
        <f>SUM(AQ596:AQ602)</f>
        <v>0</v>
      </c>
      <c r="AR591" s="795">
        <f>SUM(AN591:AQ595)</f>
        <v>0</v>
      </c>
    </row>
    <row r="592" spans="1:44" s="103" customFormat="1" ht="31.15" customHeight="1" x14ac:dyDescent="0.25">
      <c r="A592" s="172"/>
      <c r="B592" s="781"/>
      <c r="C592" s="784"/>
      <c r="D592" s="787"/>
      <c r="E592" s="790"/>
      <c r="F592" s="170" t="s">
        <v>432</v>
      </c>
      <c r="G592" s="171">
        <f>IFERROR(IF(B591="Лікар-педіатр",G594*L592,IF(B591="Лікар-терапевт","х",IF(B591="Лікар загальної практики - сімейний лікар",G594*L592,0))),0)</f>
        <v>0</v>
      </c>
      <c r="H592" s="171">
        <f>IFERROR(IF(B591="Лікар-педіатр",H594*L592,IF(B591="Лікар-терапевт","х",IF(B591="Лікар загальної практики - сімейний лікар",H594*L592,0))),0)</f>
        <v>0</v>
      </c>
      <c r="I592" s="171">
        <f>IFERROR(IF(B591="Лікар-педіатр","x",IF(B591="Лікар-терапевт",I594*L592,IF(B591="Лікар загальної практики - сімейний лікар",I594*L592,0))),0)</f>
        <v>0</v>
      </c>
      <c r="J592" s="171">
        <f>IFERROR(IF(B591="Лікар-педіатр","x",IF(B591="Лікар-терапевт",J594*L592,IF(B591="Лікар загальної практики - сімейний лікар",J594*L592,0))),0)</f>
        <v>0</v>
      </c>
      <c r="K592" s="171">
        <f>IFERROR(IF(B591="Лікар-педіатр","x",IF(B591="Лікар-терапевт",K594*L592,IF(B591="Лікар загальної практики - сімейний лікар",K594*L592,0))),0)</f>
        <v>0</v>
      </c>
      <c r="L592" s="472"/>
      <c r="M592" s="770"/>
      <c r="N592" s="171">
        <f>IFERROR(IF(B591="Лікар-педіатр",N594*S592,IF(B591="Лікар-терапевт","х",IF(B591="Лікар загальної практики - сімейний лікар",N594*S592,0))),0)</f>
        <v>0</v>
      </c>
      <c r="O592" s="171">
        <f>IFERROR(IF(B591="Лікар-педіатр",O594*S592,IF(B591="Лікар-терапевт","х",IF(B591="Лікар загальної практики - сімейний лікар",O594*S592,0))),0)</f>
        <v>0</v>
      </c>
      <c r="P592" s="171">
        <f>IFERROR(IF(B591="Лікар-педіатр","x",IF(B591="Лікар-терапевт",P594*S592,IF(B591="Лікар загальної практики - сімейний лікар",P594*S592,0))),0)</f>
        <v>0</v>
      </c>
      <c r="Q592" s="171">
        <f>IFERROR(IF(B591="Лікар-педіатр","x",IF(B591="Лікар-терапевт",Q594*S592,IF(B591="Лікар загальної практики - сімейний лікар",Q594*S592,0))),0)</f>
        <v>0</v>
      </c>
      <c r="R592" s="171">
        <f>IFERROR(IF(B591="Лікар-педіатр","x",IF(B591="Лікар-терапевт",R594*S592,IF(B591="Лікар загальної практики - сімейний лікар",R594*S592,0))),0)</f>
        <v>0</v>
      </c>
      <c r="S592" s="472"/>
      <c r="T592" s="770"/>
      <c r="U592" s="171">
        <f>IFERROR(IF(B591="Лікар-педіатр",U594*Z592,IF(B591="Лікар-терапевт","х",IF(B591="Лікар загальної практики - сімейний лікар",U594*Z592,0))),0)</f>
        <v>0</v>
      </c>
      <c r="V592" s="171">
        <f>IFERROR(IF(B591="Лікар-педіатр",V594*Z592,IF(B591="Лікар-терапевт","х",IF(B591="Лікар загальної практики - сімейний лікар",V594*Z592,0))),0)</f>
        <v>0</v>
      </c>
      <c r="W592" s="171">
        <f>IFERROR(IF(B591="Лікар-педіатр","x",IF(B591="Лікар-терапевт",W594*Z592,IF(B591="Лікар загальної практики - сімейний лікар",W594*Z592,0))),0)</f>
        <v>0</v>
      </c>
      <c r="X592" s="171">
        <f>IFERROR(IF(B591="Лікар-педіатр","x",IF(B591="Лікар-терапевт",X594*Z592,IF(B591="Лікар загальної практики - сімейний лікар",X594*Z592,0))),0)</f>
        <v>0</v>
      </c>
      <c r="Y592" s="171">
        <f>IFERROR(IF(B591="Лікар-педіатр","x",IF(B591="Лікар-терапевт",Y594*Z592,IF(B591="Лікар загальної практики - сімейний лікар",Y594*Z592,0))),0)</f>
        <v>0</v>
      </c>
      <c r="Z592" s="472"/>
      <c r="AA592" s="770"/>
      <c r="AB592" s="171">
        <f>IFERROR(IF(B591="Лікар-педіатр",AB594*AG592,IF(B591="Лікар-терапевт","х",IF(B591="Лікар загальної практики - сімейний лікар",AB594*AG592,0))),0)</f>
        <v>0</v>
      </c>
      <c r="AC592" s="171">
        <f>IFERROR(IF(B591="Лікар-педіатр",AC594*AG592,IF(B591="Лікар-терапевт","х",IF(B591="Лікар загальної практики - сімейний лікар",AC594*AG592,0))),0)</f>
        <v>0</v>
      </c>
      <c r="AD592" s="171">
        <f>IFERROR(IF(B591="Лікар-педіатр","x",IF(B591="Лікар-терапевт",AD594*AG592,IF(B591="Лікар загальної практики - сімейний лікар",AD594*AG592,0))),0)</f>
        <v>0</v>
      </c>
      <c r="AE592" s="171">
        <f>IFERROR(IF(B591="Лікар-педіатр","x",IF(B591="Лікар-терапевт",AE594*AG592,IF(B591="Лікар загальної практики - сімейний лікар",AE594*AG592,0))),0)</f>
        <v>0</v>
      </c>
      <c r="AF592" s="171">
        <f>IFERROR(IF(B591="Лікар-педіатр","x",IF(B591="Лікар-терапевт",AF594*AG592,IF(B591="Лікар загальної практики - сімейний лікар",AF594*AG592,0))),0)</f>
        <v>0</v>
      </c>
      <c r="AG592" s="472"/>
      <c r="AH592" s="773"/>
      <c r="AI592" s="173"/>
      <c r="AJ592" s="764"/>
      <c r="AK592" s="767"/>
      <c r="AL592" s="767"/>
      <c r="AM592" s="754"/>
      <c r="AN592" s="793"/>
      <c r="AO592" s="793"/>
      <c r="AP592" s="793"/>
      <c r="AQ592" s="793"/>
      <c r="AR592" s="796"/>
    </row>
    <row r="593" spans="1:44" s="67" customFormat="1" ht="31.9" customHeight="1" x14ac:dyDescent="0.25">
      <c r="A593" s="205"/>
      <c r="B593" s="781"/>
      <c r="C593" s="784"/>
      <c r="D593" s="787"/>
      <c r="E593" s="790"/>
      <c r="F593" s="170" t="s">
        <v>433</v>
      </c>
      <c r="G593" s="174">
        <f>IF(B591="Лікар загальної практики - сімейний лікар"," ",IF(B591="Лікар-педіатр"," ",IF(B591="Лікар-терапевт","х",0)))</f>
        <v>0</v>
      </c>
      <c r="H593" s="174">
        <f>IF(B591="Лікар загальної практики - сімейний лікар"," ",IF(B591="Лікар-педіатр"," ",IF(B591="Лікар-терапевт","х",0)))</f>
        <v>0</v>
      </c>
      <c r="I593" s="174">
        <f>IF(B591="Лікар загальної практики - сімейний лікар"," ",IF(B591="Лікар-педіатр","х",IF(B591="Лікар-терапевт"," ",0)))</f>
        <v>0</v>
      </c>
      <c r="J593" s="174">
        <f>IF(B591="Лікар загальної практики - сімейний лікар"," ",IF(B591="Лікар-педіатр","х",IF(B591="Лікар-терапевт"," ",0)))</f>
        <v>0</v>
      </c>
      <c r="K593" s="174">
        <f>IF(B591="Лікар загальної практики - сімейний лікар"," ",IF(B591="Лікар-педіатр","х",IF(B591="Лікар-терапевт"," ",0)))</f>
        <v>0</v>
      </c>
      <c r="L593" s="175">
        <f>SUM(G593:K593)</f>
        <v>0</v>
      </c>
      <c r="M593" s="770"/>
      <c r="N593" s="174">
        <f>IF(B591="Лікар загальної практики - сімейний лікар"," ",IF(B591="Лікар-педіатр"," ",IF(B591="Лікар-терапевт","х",0)))</f>
        <v>0</v>
      </c>
      <c r="O593" s="174">
        <f>IF(B591="Лікар загальної практики - сімейний лікар"," ",IF(B591="Лікар-педіатр"," ",IF(B591="Лікар-терапевт","х",0)))</f>
        <v>0</v>
      </c>
      <c r="P593" s="174">
        <f>IF(B591="Лікар загальної практики - сімейний лікар"," ",IF(B591="Лікар-педіатр","х",IF(B591="Лікар-терапевт"," ",0)))</f>
        <v>0</v>
      </c>
      <c r="Q593" s="174">
        <f>IF(B591="Лікар загальної практики - сімейний лікар"," ",IF(B591="Лікар-педіатр","х",IF(B591="Лікар-терапевт"," ",0)))</f>
        <v>0</v>
      </c>
      <c r="R593" s="174">
        <f>IF(B591="Лікар загальної практики - сімейний лікар"," ",IF(B591="Лікар-педіатр","х",IF(B591="Лікар-терапевт"," ",0)))</f>
        <v>0</v>
      </c>
      <c r="S593" s="175">
        <f>SUM(N593:R593)</f>
        <v>0</v>
      </c>
      <c r="T593" s="770"/>
      <c r="U593" s="174">
        <f>IF(B591="Лікар загальної практики - сімейний лікар"," ",IF(B591="Лікар-педіатр"," ",IF(B591="Лікар-терапевт","х",0)))</f>
        <v>0</v>
      </c>
      <c r="V593" s="174">
        <f>IF(B591="Лікар загальної практики - сімейний лікар"," ",IF(B591="Лікар-педіатр"," ",IF(B591="Лікар-терапевт","х",0)))</f>
        <v>0</v>
      </c>
      <c r="W593" s="174">
        <f>IF(B591="Лікар загальної практики - сімейний лікар"," ",IF(B591="Лікар-педіатр","х",IF(B591="Лікар-терапевт"," ",0)))</f>
        <v>0</v>
      </c>
      <c r="X593" s="174">
        <f>IF(B591="Лікар загальної практики - сімейний лікар"," ",IF(B591="Лікар-педіатр","х",IF(B591="Лікар-терапевт"," ",0)))</f>
        <v>0</v>
      </c>
      <c r="Y593" s="174">
        <f>IF(B591="Лікар загальної практики - сімейний лікар"," ",IF(B591="Лікар-педіатр","х",IF(B591="Лікар-терапевт"," ",0)))</f>
        <v>0</v>
      </c>
      <c r="Z593" s="175">
        <f>SUM(U593:Y593)</f>
        <v>0</v>
      </c>
      <c r="AA593" s="770"/>
      <c r="AB593" s="174">
        <f>IF(B591="Лікар загальної практики - сімейний лікар"," ",IF(B591="Лікар-педіатр"," ",IF(B591="Лікар-терапевт","х",0)))</f>
        <v>0</v>
      </c>
      <c r="AC593" s="174">
        <f>IF(B591="Лікар загальної практики - сімейний лікар"," ",IF(B591="Лікар-педіатр"," ",IF(B591="Лікар-терапевт","х",0)))</f>
        <v>0</v>
      </c>
      <c r="AD593" s="174">
        <f>IF(B591="Лікар загальної практики - сімейний лікар"," ",IF(B591="Лікар-педіатр","х",IF(B591="Лікар-терапевт"," ",0)))</f>
        <v>0</v>
      </c>
      <c r="AE593" s="174">
        <f>IF(B591="Лікар загальної практики - сімейний лікар"," ",IF(B591="Лікар-педіатр","х",IF(B591="Лікар-терапевт"," ",0)))</f>
        <v>0</v>
      </c>
      <c r="AF593" s="174">
        <f>IF(B591="Лікар загальної практики - сімейний лікар"," ",IF(B591="Лікар-педіатр","х",IF(B591="Лікар-терапевт"," ",0)))</f>
        <v>0</v>
      </c>
      <c r="AG593" s="175">
        <f>SUM(AB593:AF593)</f>
        <v>0</v>
      </c>
      <c r="AH593" s="773"/>
      <c r="AI593" s="176"/>
      <c r="AJ593" s="764"/>
      <c r="AK593" s="767"/>
      <c r="AL593" s="767"/>
      <c r="AM593" s="754"/>
      <c r="AN593" s="793"/>
      <c r="AO593" s="793"/>
      <c r="AP593" s="793"/>
      <c r="AQ593" s="793"/>
      <c r="AR593" s="796"/>
    </row>
    <row r="594" spans="1:44" s="67" customFormat="1" ht="45" customHeight="1" thickBot="1" x14ac:dyDescent="0.3">
      <c r="A594" s="172"/>
      <c r="B594" s="781"/>
      <c r="C594" s="784"/>
      <c r="D594" s="787"/>
      <c r="E594" s="790"/>
      <c r="F594" s="177" t="s">
        <v>160</v>
      </c>
      <c r="G594" s="178">
        <f>IFERROR(IF(B591="Лікар-педіатр",G593/L593,IF(B591="Лікар-терапевт","х",IF(B591="Лікар загальної практики - сімейний лікар",G593/L593,0))),0)</f>
        <v>0</v>
      </c>
      <c r="H594" s="178">
        <f>IFERROR(IF(B591="Лікар-педіатр",H593/L593,IF(B591="Лікар-терапевт","х",IF(B591="Лікар загальної практики - сімейний лікар",H593/L593,0))),0)</f>
        <v>0</v>
      </c>
      <c r="I594" s="178">
        <f>IFERROR(IF(B591="Лікар-педіатр","x",IF(B591="Лікар-терапевт",I593/L593,IF(B591="Лікар загальної практики - сімейний лікар",I593/L593,0))),0)</f>
        <v>0</v>
      </c>
      <c r="J594" s="178">
        <f>IFERROR(IF(B591="Лікар-педіатр","x",IF(B591="Лікар-терапевт",J593/L593,IF(B591="Лікар загальної практики - сімейний лікар",J593/L593,0))),0)</f>
        <v>0</v>
      </c>
      <c r="K594" s="178">
        <f>IFERROR(IF(B591="Лікар-педіатр","x",IF(B591="Лікар-терапевт",K593/L593,IF(B591="Лікар загальної практики - сімейний лікар",K593/L593,0))),0)</f>
        <v>0</v>
      </c>
      <c r="L594" s="178">
        <f>SUM(G594:K594)</f>
        <v>0</v>
      </c>
      <c r="M594" s="770"/>
      <c r="N594" s="178">
        <f>IFERROR(IF(B591="Лікар-педіатр",N593/S593,IF(B591="Лікар-терапевт","х",IF(B591="Лікар загальної практики - сімейний лікар",N593/S593,0))),0)</f>
        <v>0</v>
      </c>
      <c r="O594" s="178">
        <f>IFERROR(IF(B591="Лікар-педіатр",O593/S593,IF(B591="Лікар-терапевт","х",IF(B591="Лікар загальної практики - сімейний лікар",O593/S593,0))),0)</f>
        <v>0</v>
      </c>
      <c r="P594" s="178">
        <f>IFERROR(IF(B591="Лікар-педіатр","x",IF(B591="Лікар-терапевт",P593/S593,IF(B591="Лікар загальної практики - сімейний лікар",P593/S593,0))),0)</f>
        <v>0</v>
      </c>
      <c r="Q594" s="178">
        <f>IFERROR(IF(B591="Лікар-педіатр","x",IF(B591="Лікар-терапевт",Q593/S593,IF(B591="Лікар загальної практики - сімейний лікар",Q593/S593,0))),0)</f>
        <v>0</v>
      </c>
      <c r="R594" s="178">
        <f>IFERROR(IF(B591="Лікар-педіатр","x",IF(B591="Лікар-терапевт",R593/S593,IF(B591="Лікар загальної практики - сімейний лікар",R593/S593,0))),0)</f>
        <v>0</v>
      </c>
      <c r="S594" s="178">
        <f>SUM(N594:R594)</f>
        <v>0</v>
      </c>
      <c r="T594" s="770"/>
      <c r="U594" s="178">
        <f>IFERROR(IF(B591="Лікар-педіатр",U593/Z593,IF(B591="Лікар-терапевт","х",IF(B591="Лікар загальної практики - сімейний лікар",U593/Z593,0))),0)</f>
        <v>0</v>
      </c>
      <c r="V594" s="178">
        <f>IFERROR(IF(B591="Лікар-педіатр",V593/Z593,IF(B591="Лікар-терапевт","х",IF(B591="Лікар загальної практики - сімейний лікар",V593/Z593,0))),0)</f>
        <v>0</v>
      </c>
      <c r="W594" s="178">
        <f>IFERROR(IF(B591="Лікар-педіатр","x",IF(B591="Лікар-терапевт",W593/Z593,IF(B591="Лікар загальної практики - сімейний лікар",W593/Z593,0))),0)</f>
        <v>0</v>
      </c>
      <c r="X594" s="178">
        <f>IFERROR(IF(B591="Лікар-педіатр","x",IF(B591="Лікар-терапевт",X593/Z593,IF(B591="Лікар загальної практики - сімейний лікар",X593/Z593,0))),0)</f>
        <v>0</v>
      </c>
      <c r="Y594" s="178">
        <f>IFERROR(IF(B591="Лікар-педіатр","x",IF(B591="Лікар-терапевт",Y593/Z593,IF(B591="Лікар загальної практики - сімейний лікар",Y593/Z593,0))),0)</f>
        <v>0</v>
      </c>
      <c r="Z594" s="178">
        <f>SUM(U594:Y594)</f>
        <v>0</v>
      </c>
      <c r="AA594" s="770"/>
      <c r="AB594" s="178">
        <f>IFERROR(IF(B591="Лікар-педіатр",AB593/AG593,IF(B591="Лікар-терапевт","х",IF(B591="Лікар загальної практики - сімейний лікар",AB593/AG593,0))),0)</f>
        <v>0</v>
      </c>
      <c r="AC594" s="178">
        <f>IFERROR(IF(B591="Лікар-педіатр",AC593/AG593,IF(B591="Лікар-терапевт","х",IF(B591="Лікар загальної практики - сімейний лікар",AC593/AG593,0))),0)</f>
        <v>0</v>
      </c>
      <c r="AD594" s="178">
        <f>IFERROR(IF(B591="Лікар-педіатр","x",IF(B591="Лікар-терапевт",AD593/AG593,IF(B591="Лікар загальної практики - сімейний лікар",AD593/AG593,0))),0)</f>
        <v>0</v>
      </c>
      <c r="AE594" s="178">
        <f>IFERROR(IF(B591="Лікар-педіатр","x",IF(B591="Лікар-терапевт",AE593/AG593,IF(B591="Лікар загальної практики - сімейний лікар",AE593/AG593,0))),0)</f>
        <v>0</v>
      </c>
      <c r="AF594" s="178">
        <f>IFERROR(IF(B591="Лікар-педіатр","x",IF(B591="Лікар-терапевт",AF593/AG593,IF(B591="Лікар загальної практики - сімейний лікар",AF593/AG593,0))),0)</f>
        <v>0</v>
      </c>
      <c r="AG594" s="178">
        <f>SUM(AB594:AF594)</f>
        <v>0</v>
      </c>
      <c r="AH594" s="773"/>
      <c r="AI594" s="176"/>
      <c r="AJ594" s="764"/>
      <c r="AK594" s="767"/>
      <c r="AL594" s="767"/>
      <c r="AM594" s="754"/>
      <c r="AN594" s="793"/>
      <c r="AO594" s="793"/>
      <c r="AP594" s="793"/>
      <c r="AQ594" s="793"/>
      <c r="AR594" s="796"/>
    </row>
    <row r="595" spans="1:44" s="67" customFormat="1" ht="32.25" thickBot="1" x14ac:dyDescent="0.3">
      <c r="A595" s="172"/>
      <c r="B595" s="781"/>
      <c r="C595" s="784"/>
      <c r="D595" s="787"/>
      <c r="E595" s="790"/>
      <c r="F595" s="179" t="s">
        <v>434</v>
      </c>
      <c r="G595" s="180">
        <f>IF(B591="Лікар загальної практики - сімейний лікар",AVERAGE(G591:G593),IF(B591="Лікар-педіатр",AVERAGE(G591:G593),IF(B591="Лікар-терапевт","х",0)))</f>
        <v>0</v>
      </c>
      <c r="H595" s="180">
        <f>IF(B591="Лікар загальної практики - сімейний лікар",AVERAGE(H591:H593),IF(B591="Лікар-педіатр",AVERAGE(H591:H593),IF(B591="Лікар-терапевт","х",0)))</f>
        <v>0</v>
      </c>
      <c r="I595" s="180">
        <f>IF(B591="Лікар загальної практики - сімейний лікар",AVERAGE(I591:I593),IF(B591="Лікар-педіатр","x",IF(B591="Лікар-терапевт",AVERAGE(I591:I593),0)))</f>
        <v>0</v>
      </c>
      <c r="J595" s="180">
        <f>IF(B591="Лікар загальної практики - сімейний лікар",AVERAGE(J591:J593),IF(B591="Лікар-педіатр","x",IF(B591="Лікар-терапевт",AVERAGE(J591:J593),0)))</f>
        <v>0</v>
      </c>
      <c r="K595" s="180">
        <f>IF(B591="Лікар загальної практики - сімейний лікар",AVERAGE(K591:K593),IF(B591="Лікар-педіатр","x",IF(B591="Лікар-терапевт",AVERAGE(K591:K593),0)))</f>
        <v>0</v>
      </c>
      <c r="L595" s="181">
        <f>SUM(G595:K595)</f>
        <v>0</v>
      </c>
      <c r="M595" s="770"/>
      <c r="N595" s="543">
        <f>IF(B591="Лікар загальної практики - сімейний лікар",AVERAGE(N591:N593),IF(B591="Лікар-педіатр",AVERAGE(N591:N593),IF(B591="Лікар-терапевт","х",0)))</f>
        <v>0</v>
      </c>
      <c r="O595" s="180">
        <f>IF(B591="Лікар загальної практики - сімейний лікар",AVERAGE(O591:O593),IF(B591="Лікар-педіатр",AVERAGE(O591:O593),IF(B591="Лікар-терапевт","х",0)))</f>
        <v>0</v>
      </c>
      <c r="P595" s="180">
        <f>IF(B591="Лікар загальної практики - сімейний лікар",AVERAGE(P591:P593),IF(B591="Лікар-педіатр","x",IF(B591="Лікар-терапевт",AVERAGE(P591:P593),0)))</f>
        <v>0</v>
      </c>
      <c r="Q595" s="180">
        <f>IF(B591="Лікар загальної практики - сімейний лікар",AVERAGE(Q591:Q593),IF(B591="Лікар-педіатр","x",IF(B591="Лікар-терапевт",AVERAGE(Q591:Q593),0)))</f>
        <v>0</v>
      </c>
      <c r="R595" s="180">
        <f>IF(B591="Лікар загальної практики - сімейний лікар",AVERAGE(R591:R593),IF(B591="Лікар-педіатр","x",IF(B591="Лікар-терапевт",AVERAGE(R591:R593),0)))</f>
        <v>0</v>
      </c>
      <c r="S595" s="181">
        <f>SUM(N595:R595)</f>
        <v>0</v>
      </c>
      <c r="T595" s="770"/>
      <c r="U595" s="543">
        <f>IF(B591="Лікар загальної практики - сімейний лікар",AVERAGE(U591:U593),IF(B591="Лікар-педіатр",AVERAGE(U591:U593),IF(B591="Лікар-терапевт","х",0)))</f>
        <v>0</v>
      </c>
      <c r="V595" s="180">
        <f>IF(B591="Лікар загальної практики - сімейний лікар",AVERAGE(V591:V593),IF(B591="Лікар-педіатр",AVERAGE(V591:V593),IF(B591="Лікар-терапевт","х",0)))</f>
        <v>0</v>
      </c>
      <c r="W595" s="180">
        <f>IF(B591="Лікар загальної практики - сімейний лікар",AVERAGE(W591:W593),IF(B591="Лікар-педіатр","x",IF(B591="Лікар-терапевт",AVERAGE(W591:W593),0)))</f>
        <v>0</v>
      </c>
      <c r="X595" s="180">
        <f>IF(B591="Лікар загальної практики - сімейний лікар",AVERAGE(X591:X593),IF(B591="Лікар-педіатр","x",IF(B591="Лікар-терапевт",AVERAGE(X591:X593),0)))</f>
        <v>0</v>
      </c>
      <c r="Y595" s="180">
        <f>IF(B591="Лікар загальної практики - сімейний лікар",AVERAGE(Y591:Y593),IF(B591="Лікар-педіатр","x",IF(B591="Лікар-терапевт",AVERAGE(Y591:Y593),0)))</f>
        <v>0</v>
      </c>
      <c r="Z595" s="181">
        <f>SUM(U595:Y595)</f>
        <v>0</v>
      </c>
      <c r="AA595" s="770"/>
      <c r="AB595" s="543">
        <f>IF(B591="Лікар загальної практики - сімейний лікар",AVERAGE(AB591:AB593),IF(B591="Лікар-педіатр",AVERAGE(AB591:AB593),IF(B591="Лікар-терапевт","х",0)))</f>
        <v>0</v>
      </c>
      <c r="AC595" s="180">
        <f>IF(B591="Лікар загальної практики - сімейний лікар",AVERAGE(AC591:AC593),IF(B591="Лікар-педіатр",AVERAGE(AC591:AC593),IF(B591="Лікар-терапевт","х",0)))</f>
        <v>0</v>
      </c>
      <c r="AD595" s="180">
        <f>IF(B591="Лікар загальної практики - сімейний лікар",AVERAGE(AD591:AD593),IF(B591="Лікар-педіатр","x",IF(B591="Лікар-терапевт",AVERAGE(AD591:AD593),0)))</f>
        <v>0</v>
      </c>
      <c r="AE595" s="180">
        <f>IF(B591="Лікар загальної практики - сімейний лікар",AVERAGE(AE591:AE593),IF(B591="Лікар-педіатр","x",IF(B591="Лікар-терапевт",AVERAGE(AE591:AE593),0)))</f>
        <v>0</v>
      </c>
      <c r="AF595" s="180">
        <f>IF(B591="Лікар загальної практики - сімейний лікар",AVERAGE(AF591:AF593),IF(B591="Лікар-педіатр","x",IF(B591="Лікар-терапевт",AVERAGE(AF591:AF593),0)))</f>
        <v>0</v>
      </c>
      <c r="AG595" s="181">
        <f>SUM(AB595:AF595)</f>
        <v>0</v>
      </c>
      <c r="AH595" s="773"/>
      <c r="AI595" s="176"/>
      <c r="AJ595" s="764"/>
      <c r="AK595" s="767"/>
      <c r="AL595" s="767"/>
      <c r="AM595" s="755"/>
      <c r="AN595" s="794"/>
      <c r="AO595" s="794"/>
      <c r="AP595" s="794"/>
      <c r="AQ595" s="794"/>
      <c r="AR595" s="797"/>
    </row>
    <row r="596" spans="1:44" s="67" customFormat="1" ht="31.9" customHeight="1" x14ac:dyDescent="0.25">
      <c r="A596" s="172"/>
      <c r="B596" s="781"/>
      <c r="C596" s="784"/>
      <c r="D596" s="787"/>
      <c r="E596" s="790"/>
      <c r="F596" s="182" t="str">
        <f>IF(B591="Лікар-педіатр",Законод!$C$18,IF(B591="Лікар загальної практики - сімейний лікар",Законод!$C$22,IF(B591="Лікар-терапевт",Законод!$C$26,"х")))</f>
        <v>х</v>
      </c>
      <c r="G596" s="183">
        <f>IF(B591="Лікар загальної практики - сімейний лікар",IF(L595&lt;=Законод!$C$23,G595,Законод!$C$23*'01_Доходи'!G594),IF(B591="Лікар-педіатр",IF(L595&lt;=Законод!$C$19,G595,Законод!$C$19*'01_Доходи'!G594),IF(B591="Лікар-терапевт","x",0)))</f>
        <v>0</v>
      </c>
      <c r="H596" s="183">
        <f>IF(B591="Лікар загальної практики - сімейний лікар",IF(L595&lt;=Законод!$C$23,H595,Законод!$C$23*'01_Доходи'!H594),IF(B591="Лікар-педіатр",IF(L595&lt;=Законод!$C$19,H595,Законод!$C$19*'01_Доходи'!H594),IF(B591="Лікар-терапевт","x",0)))</f>
        <v>0</v>
      </c>
      <c r="I596" s="183">
        <f>IF(B591="Лікар загальної практики - сімейний лікар",IF(L595&lt;=Законод!$C$23,I595,Законод!$C$23*'01_Доходи'!I594),IF(B591="Лікар-педіатр",IF(L595&lt;=Законод!$C$27,I595,Законод!$C$27*'01_Доходи'!I594),IF(B591="Лікар-терапевт","x",0)))</f>
        <v>0</v>
      </c>
      <c r="J596" s="183">
        <f>IF(B591="Лікар загальної практики - сімейний лікар",IF(L595&lt;=Законод!$C$23,J595,Законод!$C$23*'01_Доходи'!J594),IF(B591="Лікар-педіатр",IF(L595&lt;=Законод!$C$27,J595,Законод!$C$27*'01_Доходи'!J594),IF(B591="Лікар-терапевт","x",0)))</f>
        <v>0</v>
      </c>
      <c r="K596" s="183">
        <f>IF(B591="Лікар загальної практики - сімейний лікар",IF(L595&lt;=Законод!$C$23,K595,Законод!$C$23*'01_Доходи'!K594),IF(B591="Лікар-педіатр",IF(L595&lt;=Законод!$C$27,K595,Законод!$C$27*'01_Доходи'!K594),IF(B591="Лікар-терапевт","x",0)))</f>
        <v>0</v>
      </c>
      <c r="L596" s="184">
        <f>SUM(G596:K596)</f>
        <v>0</v>
      </c>
      <c r="M596" s="770"/>
      <c r="N596" s="183">
        <f>IF(B591="Лікар загальної практики - сімейний лікар",IF(L595&lt;=Законод!$C$23,N595,Законод!$C$23*'01_Доходи'!N594),IF(B591="Лікар-педіатр",IF(L595&lt;=Законод!$C$19,N595,Законод!$C$19*'01_Доходи'!N594),IF(B591="Лікар-терапевт","x",0)))</f>
        <v>0</v>
      </c>
      <c r="O596" s="183">
        <f>IF(B591="Лікар загальної практики - сімейний лікар",IF(L595&lt;=Законод!$C$23,O595,Законод!$C$23*'01_Доходи'!O594),IF(B591="Лікар-педіатр",IF(L595&lt;=Законод!$C$19,O595,Законод!$C$19*'01_Доходи'!O594),IF(B591="Лікар-терапевт","x",0)))</f>
        <v>0</v>
      </c>
      <c r="P596" s="183">
        <f>IF(B591="Лікар загальної практики - сімейний лікар",IF(L595&lt;=Законод!$C$23,P595,Законод!$C$23*'01_Доходи'!P594),IF(B591="Лікар-педіатр",IF(L595&lt;=Законод!$C$27,P595,Законод!$C$27*'01_Доходи'!P594),IF(B591="Лікар-терапевт","x",0)))</f>
        <v>0</v>
      </c>
      <c r="Q596" s="183">
        <f>IF(B591="Лікар загальної практики - сімейний лікар",IF(L595&lt;=Законод!$C$23,Q595,Законод!$C$23*'01_Доходи'!Q594),IF(B591="Лікар-педіатр",IF(L595&lt;=Законод!$C$27,Q595,Законод!$C$27*'01_Доходи'!Q594),IF(B591="Лікар-терапевт","x",0)))</f>
        <v>0</v>
      </c>
      <c r="R596" s="183">
        <f>IF(B591="Лікар загальної практики - сімейний лікар",IF(L595&lt;=Законод!$C$23,R595,Законод!$C$23*'01_Доходи'!R594),IF(B591="Лікар-педіатр",IF(L595&lt;=Законод!$C$27,R595,Законод!$C$27*'01_Доходи'!R594),IF(B591="Лікар-терапевт","x",0)))</f>
        <v>0</v>
      </c>
      <c r="S596" s="184">
        <f>SUM(N596:R596)</f>
        <v>0</v>
      </c>
      <c r="T596" s="770"/>
      <c r="U596" s="183">
        <f>IF(B591="Лікар загальної практики - сімейний лікар",IF(L595&lt;=Законод!$C$23,U595,Законод!$C$23*'01_Доходи'!U594),IF(B591="Лікар-педіатр",IF(L595&lt;=Законод!$C$19,U595,Законод!$C$19*'01_Доходи'!U594),IF(B591="Лікар-терапевт","x",0)))</f>
        <v>0</v>
      </c>
      <c r="V596" s="183">
        <f>IF(B591="Лікар загальної практики - сімейний лікар",IF(L595&lt;=Законод!$C$23,V595,Законод!$C$23*'01_Доходи'!V594),IF(B591="Лікар-педіатр",IF(L595&lt;=Законод!$C$19,V595,Законод!$C$19*'01_Доходи'!V594),IF(B591="Лікар-терапевт","x",0)))</f>
        <v>0</v>
      </c>
      <c r="W596" s="183">
        <f>IF(B591="Лікар загальної практики - сімейний лікар",IF(L595&lt;=Законод!$C$23,W595,Законод!$C$23*'01_Доходи'!W594),IF(B591="Лікар-педіатр",IF(L595&lt;=Законод!$C$27,W595,Законод!$C$27*'01_Доходи'!W594),IF(B591="Лікар-терапевт","x",0)))</f>
        <v>0</v>
      </c>
      <c r="X596" s="183">
        <f>IF(B591="Лікар загальної практики - сімейний лікар",IF(L595&lt;=Законод!$C$23,X595,Законод!$C$23*'01_Доходи'!X594),IF(B591="Лікар-педіатр",IF(L595&lt;=Законод!$C$27,X595,Законод!$C$27*'01_Доходи'!X594),IF(B591="Лікар-терапевт","x",0)))</f>
        <v>0</v>
      </c>
      <c r="Y596" s="183">
        <f>IF(B591="Лікар загальної практики - сімейний лікар",IF(L595&lt;=Законод!$C$23,Y595,Законод!$C$23*'01_Доходи'!H594),IF(Y591="Лікар-педіатр",IF(L595&lt;=Законод!$C$27,Y595,Законод!$C$27*'01_Доходи'!Y594),IF(B591="Лікар-терапевт","x",0)))</f>
        <v>0</v>
      </c>
      <c r="Z596" s="184">
        <f>SUM(U596:Y596)</f>
        <v>0</v>
      </c>
      <c r="AA596" s="770"/>
      <c r="AB596" s="183">
        <f>IF(B591="Лікар загальної практики - сімейний лікар",IF(L595&lt;=Законод!$C$23,AB595,Законод!$C$23*'01_Доходи'!AB594),IF(B591="Лікар-педіатр",IF(L595&lt;=Законод!$C$19,AB595,Законод!$C$19*'01_Доходи'!AB594),IF(B591="Лікар-терапевт","x",0)))</f>
        <v>0</v>
      </c>
      <c r="AC596" s="183">
        <f>IF(B591="Лікар загальної практики - сімейний лікар",IF(L595&lt;=Законод!$C$23,AC595,Законод!$C$23*'01_Доходи'!AC594),IF(B591="Лікар-педіатр",IF(L595&lt;=Законод!$C$19,AC595,Законод!$C$19*'01_Доходи'!AC594),IF(B591="Лікар-терапевт","x",0)))</f>
        <v>0</v>
      </c>
      <c r="AD596" s="183">
        <f>IF(B591="Лікар загальної практики - сімейний лікар",IF(L595&lt;=Законод!$C$23,AD595,Законод!$C$23*'01_Доходи'!AD594),IF(B591="Лікар-педіатр",IF(L595&lt;=Законод!$C$27,AD595,Законод!$C$27*'01_Доходи'!AD594),IF(B591="Лікар-терапевт","x",0)))</f>
        <v>0</v>
      </c>
      <c r="AE596" s="183">
        <f>IF(B591="Лікар загальної практики - сімейний лікар",IF(L595&lt;=Законод!$C$23,AE595,Законод!$C$23*'01_Доходи'!AE594),IF(B591="Лікар-педіатр",IF(L595&lt;=Законод!$C$27,AE595,Законод!$C$27*'01_Доходи'!AE594),IF(B591="Лікар-терапевт","x",0)))</f>
        <v>0</v>
      </c>
      <c r="AF596" s="183">
        <f>IF(B591="Лікар загальної практики - сімейний лікар",IF(L595&lt;=Законод!$C$23,AF595,Законод!$C$23*'01_Доходи'!AF594),IF(B591="Лікар-педіатр",IF(L595&lt;=Законод!$C$27,AF595,Законод!$C$27*'01_Доходи'!AF594),IF(B591="Лікар-терапевт","x",0)))</f>
        <v>0</v>
      </c>
      <c r="AG596" s="184">
        <f>SUM(AB596:AF596)</f>
        <v>0</v>
      </c>
      <c r="AH596" s="773"/>
      <c r="AI596" s="176"/>
      <c r="AJ596" s="764"/>
      <c r="AK596" s="767"/>
      <c r="AL596" s="767"/>
      <c r="AM596" s="268" t="s">
        <v>175</v>
      </c>
      <c r="AN596" s="544">
        <f>IF(B591="Лікар загальної практики - сімейний лікар",G596*Законод!$J$10+'01_Доходи'!H596*Законод!$K$10+'01_Доходи'!I596*Законод!$L$10+'01_Доходи'!J596*Законод!$M$10+'01_Доходи'!K596*Законод!$N$10,IF(B591="Лікар-педіатр",G596*Законод!$J$10+'01_Доходи'!H596*Законод!$K$10,IF(B591="Лікар-терапевт",'01_Доходи'!I596*Законод!$L$10+'01_Доходи'!J596*Законод!$M$10+'01_Доходи'!K596*Законод!$N$10,0)))</f>
        <v>0</v>
      </c>
      <c r="AO596" s="544">
        <f>IF(B591="Лікар загальної практики - сімейний лікар",N596*Законод!$J$11+'01_Доходи'!O596*Законод!$K$11+'01_Доходи'!P596*Законод!$L$11+'01_Доходи'!Q596*Законод!$M$11+'01_Доходи'!R596*Законод!$N$11,IF(B591="Лікар-педіатр",N596*Законод!$J$11+'01_Доходи'!O596*Законод!$K$11,IF(B591="Лікар-терапевт",'01_Доходи'!P596*Законод!$L$11+'01_Доходи'!Q596*Законод!$M$11+'01_Доходи'!R596*Законод!$N$11,0)))</f>
        <v>0</v>
      </c>
      <c r="AP596" s="544">
        <f>IF(B591="Лікар загальної практики - сімейний лікар",U596*Законод!$J$12+'01_Доходи'!V596*Законод!$K$12+'01_Доходи'!W596*Законод!$L$12+'01_Доходи'!X596*Законод!$M$12+'01_Доходи'!Y596*Законод!$N$12,IF(B591="Лікар-педіатр",U596*Законод!$J$12+'01_Доходи'!V596*Законод!$K$12,IF(B591="Лікар-терапевт",'01_Доходи'!W596*Законод!$L$12+'01_Доходи'!X596*Законод!$M$12+'01_Доходи'!Y596*Законод!$N$12,0)))</f>
        <v>0</v>
      </c>
      <c r="AQ596" s="544">
        <f>IF(B591="Лікар загальної практики - сімейний лікар",AB596*Законод!$J$13+'01_Доходи'!AC596*Законод!$K$13+'01_Доходи'!AD596*Законод!$L$13+'01_Доходи'!AE596*Законод!$M$13+'01_Доходи'!AF596*Законод!$N$13,IF(B591="Лікар-педіатр",AB596*Законод!$J$13+'01_Доходи'!AC596*Законод!$K$13,IF(B591="Лікар-терапевт",'01_Доходи'!AD596*Законод!$L$13+'01_Доходи'!AE596*Законод!$M$13+'01_Доходи'!AF596*Законод!$N$13,0)))</f>
        <v>0</v>
      </c>
      <c r="AR596" s="185">
        <f>SUM(AN596:AQ596)</f>
        <v>0</v>
      </c>
    </row>
    <row r="597" spans="1:44" s="67" customFormat="1" ht="31.9" customHeight="1" x14ac:dyDescent="0.25">
      <c r="A597" s="172"/>
      <c r="B597" s="781"/>
      <c r="C597" s="784"/>
      <c r="D597" s="787"/>
      <c r="E597" s="790"/>
      <c r="F597" s="186" t="str">
        <f>IF(B591="Лікар-педіатр",Законод!$E$18,IF(B591="Лікар загальної практики - сімейний лікар",Законод!$E$22,IF(B591="Лікар-терапевт",Законод!$E$26,"х")))</f>
        <v>х</v>
      </c>
      <c r="G597" s="750" t="s">
        <v>157</v>
      </c>
      <c r="H597" s="751"/>
      <c r="I597" s="751"/>
      <c r="J597" s="751"/>
      <c r="K597" s="752"/>
      <c r="L597" s="171">
        <f>IF(B591="Лікар загальної практики - сімейний лікар",IF(L595&lt;Законод!$C$23,0,(IF(AND(L595&gt;=Законод!$E$23,L595&lt;=Законод!$E$24),L595-Законод!$C$23,IF('01_Доходи'!L595&gt;=Законод!$F$23,Законод!$E$25,0)))),IF(B591="Лікар-педіатр",IF(L595&lt;Законод!$C$19,0,(IF(AND(L595&gt;=Законод!$E$19,L595&lt;=Законод!$E$20),L595-Законод!$C$19,IF('01_Доходи'!L595&gt;=Законод!$F$19,Законод!$E$21,0)))),IF(B591="Лікар-терапевт",IF(L595&lt;Законод!$C$27,0,(IF(AND(L595&gt;=Законод!$E$27,L595&lt;=Законод!$E$28),L595-Законод!$C$27,IF('01_Доходи'!L595&gt;=Законод!$F$27,Законод!$E$29,0)))),0)))</f>
        <v>0</v>
      </c>
      <c r="M597" s="770"/>
      <c r="N597" s="750" t="s">
        <v>157</v>
      </c>
      <c r="O597" s="751"/>
      <c r="P597" s="751"/>
      <c r="Q597" s="751"/>
      <c r="R597" s="752"/>
      <c r="S597" s="171">
        <f>IF(B591="Лікар загальної практики - сімейний лікар",IF(S595&lt;Законод!$C$23,0,(IF(AND(S595&gt;=Законод!$E$23,S595&lt;=Законод!$E$24),S595-Законод!$C$23,IF('01_Доходи'!S595&gt;=Законод!$F$23,Законод!$E$25,0)))),IF(B591="Лікар-педіатр",IF(S595&lt;Законод!$C$19,0,(IF(AND(S595&gt;=Законод!$E$19,S595&lt;=Законод!$E$20),S595-Законод!$C$19,IF('01_Доходи'!S595&gt;=Законод!$F$19,Законод!$E$21,0)))),IF(B591="Лікар-терапевт",IF(S595&lt;Законод!$C$27,0,(IF(AND(S595&gt;=Законод!$E$27,S595&lt;=Законод!$E$28),S595-Законод!$C$27,IF('01_Доходи'!S595&gt;=Законод!$F$27,Законод!$E$29,0)))),0)))</f>
        <v>0</v>
      </c>
      <c r="T597" s="770"/>
      <c r="U597" s="750" t="s">
        <v>157</v>
      </c>
      <c r="V597" s="751"/>
      <c r="W597" s="751"/>
      <c r="X597" s="751"/>
      <c r="Y597" s="752"/>
      <c r="Z597" s="171">
        <f>IF(B591="Лікар загальної практики - сімейний лікар",IF(Z595&lt;Законод!$C$23,0,(IF(AND(Z595&gt;=Законод!$E$23,Z595&lt;=Законод!$E$24),Z595-Законод!$C$23,IF('01_Доходи'!Z595&gt;=Законод!$F$23,Законод!$E$25,0)))),IF(B591="Лікар-педіатр",IF(Z595&lt;Законод!$C$19,0,(IF(AND(Z595&gt;=Законод!$E$19,Z595&lt;=Законод!$E$20),Z595-Законод!$C$19,IF('01_Доходи'!Z595&gt;=Законод!$F$19,Законод!$E$21,0)))),IF(B591="Лікар-терапевт",IF(Z595&lt;Законод!$C$27,0,(IF(AND(Z595&gt;=Законод!$E$27,Z595&lt;=Законод!$E$28),Z595-Законод!$C$27,IF('01_Доходи'!Z595&gt;=Законод!$F$27,Законод!$E$29,0)))),0)))</f>
        <v>0</v>
      </c>
      <c r="AA597" s="770"/>
      <c r="AB597" s="750" t="s">
        <v>157</v>
      </c>
      <c r="AC597" s="751"/>
      <c r="AD597" s="751"/>
      <c r="AE597" s="751"/>
      <c r="AF597" s="752"/>
      <c r="AG597" s="171">
        <f>IF(B591="Лікар загальної практики - сімейний лікар",IF(S595&lt;Законод!$C$23,0,(IF(AND(AG595&gt;=Законод!$E$23,AG595&lt;=Законод!$E$24),AG595-Законод!$C$23,IF('01_Доходи'!AG595&gt;=Законод!$F$23,Законод!$E$25,0)))),IF(B591="Лікар-педіатр",IF(AG595&lt;Законод!$C$19,0,(IF(AND(AG595&gt;=Законод!$E$19,AG595&lt;=Законод!$E$20),AG595-Законод!$C$19,IF('01_Доходи'!AG595&gt;=Законод!$F$19,Законод!$E$21,0)))),IF(B591="Лікар-терапевт",IF(AG595&lt;Законод!$C$27,0,(IF(AND(AG595&gt;=Законод!$E$27,AG595&lt;=Законод!$E$28),AG595-Законод!$C$27,IF('01_Доходи'!AG595&gt;=Законод!$F$27,Законод!$E$29,0)))),0)))</f>
        <v>0</v>
      </c>
      <c r="AH597" s="773"/>
      <c r="AI597" s="176"/>
      <c r="AJ597" s="764"/>
      <c r="AK597" s="767"/>
      <c r="AL597" s="767"/>
      <c r="AM597" s="798" t="s">
        <v>176</v>
      </c>
      <c r="AN597" s="544">
        <f>IF(B591="Лікар загальної практики - сімейний лікар",L597*Законод!$E$30,IF(B591="Лікар-педіатр",L597*Законод!$E$30,IF(B591="Лікар-терапевт",L597*Законод!$E$30,0)))</f>
        <v>0</v>
      </c>
      <c r="AO597" s="544">
        <f>IF(B591="Лікар загальної практики - сімейний лікар",S597*Законод!$E$47,IF(B591="Лікар-педіатр",S597*Законод!$E$47,IF(B591="Лікар-терапевт",S597*Законод!$E$47,0)))</f>
        <v>0</v>
      </c>
      <c r="AP597" s="544">
        <f>IF(B591="Лікар загальної практики - сімейний лікар",Z597*Законод!$E$64,IF(B591="Лікар-педіатр",Z597*Законод!$E$64,IF(B591="Лікар-терапевт",Z597*Законод!$E$64,0)))</f>
        <v>0</v>
      </c>
      <c r="AQ597" s="544">
        <f>IF(B591="Лікар загальної практики - сімейний лікар",AG597*Законод!$E$81,IF(B591="Лікар-педіатр",AG597*Законод!$E$81,IF(B591="Лікар-терапевт",AG597*Законод!$E$81,0)))</f>
        <v>0</v>
      </c>
      <c r="AR597" s="185">
        <f>SUM(AN597:AQ597)</f>
        <v>0</v>
      </c>
    </row>
    <row r="598" spans="1:44" s="210" customFormat="1" ht="23.45" customHeight="1" x14ac:dyDescent="0.25">
      <c r="A598" s="172"/>
      <c r="B598" s="781"/>
      <c r="C598" s="784"/>
      <c r="D598" s="787"/>
      <c r="E598" s="790"/>
      <c r="F598" s="186" t="str">
        <f>IF(B591="Лікар-педіатр",Законод!$F$18,IF(B591="Лікар загальної практики - сімейний лікар",Законод!$F$22,IF(B591="Лікар-терапевт",Законод!$F$26,"х")))</f>
        <v>х</v>
      </c>
      <c r="G598" s="750" t="s">
        <v>157</v>
      </c>
      <c r="H598" s="751"/>
      <c r="I598" s="751"/>
      <c r="J598" s="751"/>
      <c r="K598" s="752"/>
      <c r="L598" s="171">
        <f>IF(B591="Лікар загальної практики - сімейний лікар",IF(L595&lt;Законод!$C$23,0,(IF(AND(L595&gt;=Законод!$F$23,L595&lt;=Законод!$F$24),L595-Законод!$E$24,IF('01_Доходи'!L595&gt;=Законод!$G$23,Законод!$F$25,0)))),IF(B591="Лікар-педіатр",IF(L595&lt;Законод!$C$19,0,(IF(AND(L595&gt;=Законод!$F$19,L595&lt;=Законод!$F$20),L595-Законод!$E$20,IF('01_Доходи'!L595&gt;=Законод!$G$19,Законод!$F$21,0)))),IF(B591="Лікар-терапевт",IF(L595&lt;Законод!$C$27,0,(IF(AND(L595&gt;=Законод!$F$27,L595&lt;=Законод!$F$28),L595-Законод!$E$28,IF('01_Доходи'!L595&gt;=Законод!$G$27,Законод!$F$29,0)))),0)))</f>
        <v>0</v>
      </c>
      <c r="M598" s="770"/>
      <c r="N598" s="750" t="s">
        <v>157</v>
      </c>
      <c r="O598" s="751"/>
      <c r="P598" s="751"/>
      <c r="Q598" s="751"/>
      <c r="R598" s="752"/>
      <c r="S598" s="171">
        <f>IF(B591="Лікар загальної практики - сімейний лікар",IF(S595&lt;Законод!$C$23,0,(IF(AND(S595&gt;=Законод!$F$23,S595&lt;=Законод!$F$24),S595-Законод!$E$24,IF('01_Доходи'!S595&gt;=Законод!$G$23,Законод!$F$25,0)))),IF(B591="Лікар-педіатр",IF(S595&lt;Законод!$C$19,0,(IF(AND(S595&gt;=Законод!$F$19,S595&lt;=Законод!$F$20),S595-Законод!$E$20,IF('01_Доходи'!S595&gt;=Законод!$G$19,Законод!$F$21,0)))),IF(B591="Лікар-терапевт",IF(S595&lt;Законод!$C$27,0,(IF(AND(S595&gt;=Законод!$F$27,S595&lt;=Законод!$F$28),S595-Законод!$E$28,IF('01_Доходи'!S595&gt;=Законод!$G$27,Законод!$F$29,0)))),0)))</f>
        <v>0</v>
      </c>
      <c r="T598" s="770"/>
      <c r="U598" s="750" t="s">
        <v>157</v>
      </c>
      <c r="V598" s="751"/>
      <c r="W598" s="751"/>
      <c r="X598" s="751"/>
      <c r="Y598" s="752"/>
      <c r="Z598" s="171">
        <f>IF(B591="Лікар загальної практики - сімейний лікар",IF(Z595&lt;Законод!$C$23,0,(IF(AND(Z595&gt;=Законод!$F$23,Z595&lt;=Законод!$F$24),Z595-Законод!$E$24,IF('01_Доходи'!Z595&gt;=Законод!$G$23,Законод!$F$25,0)))),IF(B591="Лікар-педіатр",IF(Z595&lt;Законод!$C$19,0,(IF(AND(Z595&gt;=Законод!$F$19,Z595&lt;=Законод!$F$20),Z595-Законод!$E$20,IF('01_Доходи'!Z595&gt;=Законод!$G$19,Законод!$F$21,0)))),IF(B591="Лікар-терапевт",IF(Z595&lt;Законод!$C$27,0,(IF(AND(Z595&gt;=Законод!$F$27,Z595&lt;=Законод!$F$28),Z595-Законод!$E$28,IF('01_Доходи'!Z595&gt;=Законод!$G$27,Законод!$F$29,0)))),0)))</f>
        <v>0</v>
      </c>
      <c r="AA598" s="770"/>
      <c r="AB598" s="750" t="s">
        <v>157</v>
      </c>
      <c r="AC598" s="751"/>
      <c r="AD598" s="751"/>
      <c r="AE598" s="751"/>
      <c r="AF598" s="752"/>
      <c r="AG598" s="171">
        <f>IF(B591="Лікар загальної практики - сімейний лікар",IF(AG595&lt;Законод!$C$23,0,(IF(AND(AG595&gt;=Законод!$F$23,AG595&lt;=Законод!$F$24),AG595-Законод!$E$24,IF('01_Доходи'!AG595&gt;=Законод!$G$23,Законод!$F$25,0)))),IF(B591="Лікар-педіатр",IF(AG595&lt;Законод!$C$19,0,(IF(AND(AG595&gt;=Законод!$F$19,AG595&lt;=Законод!$F$20),AG595-Законод!$E$20,IF('01_Доходи'!AG595&gt;=Законод!$G$19,Законод!$F$21,0)))),IF(B591="Лікар-терапевт",IF(AG595&lt;Законод!$C$27,0,(IF(AND(AG595&gt;=Законод!$F$27,AG595&lt;=Законод!$F$28),AG595-Законод!$E$28,IF('01_Доходи'!AG595&gt;=Законод!$G$27,Законод!$F$29,0)))),0)))</f>
        <v>0</v>
      </c>
      <c r="AH598" s="773"/>
      <c r="AI598" s="176"/>
      <c r="AJ598" s="764"/>
      <c r="AK598" s="767"/>
      <c r="AL598" s="767"/>
      <c r="AM598" s="799"/>
      <c r="AN598" s="544">
        <f>IF(B591="Лікар загальної практики - сімейний лікар",L598*Законод!$F$30,IF(B591="Лікар-педіатр",L598*Законод!$F$30,IF(B591="Лікар-терапевт",L598*Законод!$F$30,0)))</f>
        <v>0</v>
      </c>
      <c r="AO598" s="544">
        <f>IF(B591="Лікар загальної практики - сімейний лікар",S598*Законод!$F$47,IF(B591="Лікар-педіатр",S598*Законод!$F$47,IF(B591="Лікар-терапевт",S598*Законод!$F$47,0)))</f>
        <v>0</v>
      </c>
      <c r="AP598" s="544">
        <f>IF(B591="Лікар загальної практики - сімейний лікар",Z598*Законод!$F$64,IF(B591="Лікар-педіатр",Z598*Законод!$F$64,IF(B591="Лікар-терапевт",Z598*Законод!$F$64,0)))</f>
        <v>0</v>
      </c>
      <c r="AQ598" s="544">
        <f>IF(B591="Лікар загальної практики - сімейний лікар",AG598*Законод!$F$81,IF(B591="Лікар-педіатр",AG598*Законод!$F$81,IF(B591="Лікар-терапевт",AG598*Законод!$F$81,0)))</f>
        <v>0</v>
      </c>
      <c r="AR598" s="185">
        <f>SUM(AN598:AQ598)</f>
        <v>0</v>
      </c>
    </row>
    <row r="599" spans="1:44" s="166" customFormat="1" ht="24.6" customHeight="1" x14ac:dyDescent="0.3">
      <c r="A599" s="172"/>
      <c r="B599" s="781"/>
      <c r="C599" s="784"/>
      <c r="D599" s="787"/>
      <c r="E599" s="790"/>
      <c r="F599" s="186" t="str">
        <f>IF(B591="Лікар-педіатр",Законод!$G$18,IF(B591="Лікар загальної практики - сімейний лікар",Законод!$G$22,IF(B591="Лікар-терапевт",Законод!$G$26,"х")))</f>
        <v>х</v>
      </c>
      <c r="G599" s="750" t="s">
        <v>157</v>
      </c>
      <c r="H599" s="751"/>
      <c r="I599" s="751"/>
      <c r="J599" s="751"/>
      <c r="K599" s="752"/>
      <c r="L599" s="171">
        <f>IF(B591="Лікар загальної практики - сімейний лікар",IF(L595&lt;Законод!$C$23,0,(IF(AND(L595&gt;=Законод!$G$23,L595&lt;=Законод!$G$24),L595-Законод!$F$24,IF('01_Доходи'!L595&gt;=Законод!$H$23,Законод!$G$25,0)))),IF(B591="Лікар-педіатр",IF(L595&lt;Законод!$C$19,0,(IF(AND(L595&gt;=Законод!$G$19,L595&lt;=Законод!$G$20),L595-Законод!$F$20,IF('01_Доходи'!L595&gt;=Законод!$H$19,Законод!$G$21,0)))),IF(B591="Лікар-терапевт",IF(L595&lt;Законод!$C$27,0,(IF(AND(L595&gt;=Законод!$G$27,L595&lt;=Законод!$G$28),L595-Законод!$F$28,IF('01_Доходи'!L595&gt;=Законод!$H$27,Законод!$G$29,0)))),0)))</f>
        <v>0</v>
      </c>
      <c r="M599" s="770"/>
      <c r="N599" s="750" t="s">
        <v>157</v>
      </c>
      <c r="O599" s="751"/>
      <c r="P599" s="751"/>
      <c r="Q599" s="751"/>
      <c r="R599" s="752"/>
      <c r="S599" s="171">
        <f>IF(B591="Лікар загальної практики - сімейний лікар",IF(S595&lt;Законод!$C$23,0,(IF(AND(S595&gt;=Законод!$G$23,S595&lt;=Законод!$G$24),S595-Законод!$F$24,IF('01_Доходи'!S595&gt;=Законод!$H$23,Законод!$G$25,0)))),IF(B591="Лікар-педіатр",IF(S595&lt;Законод!$C$19,0,(IF(AND(S595&gt;=Законод!$G$19,S595&lt;=Законод!$G$20),S595-Законод!$F$20,IF('01_Доходи'!S595&gt;=Законод!$H$19,Законод!$G$21,0)))),IF(B591="Лікар-терапевт",IF(S595&lt;Законод!$C$27,0,(IF(AND(S595&gt;=Законод!$G$27,S595&lt;=Законод!$G$28),S595-Законод!$F$28,IF('01_Доходи'!S595&gt;=Законод!$H$27,Законод!$G$29,0)))),0)))</f>
        <v>0</v>
      </c>
      <c r="T599" s="770"/>
      <c r="U599" s="750" t="s">
        <v>157</v>
      </c>
      <c r="V599" s="751"/>
      <c r="W599" s="751"/>
      <c r="X599" s="751"/>
      <c r="Y599" s="752"/>
      <c r="Z599" s="171">
        <f>IF(B591="Лікар загальної практики - сімейний лікар",IF(Z595&lt;Законод!$C$23,0,(IF(AND(Z595&gt;=Законод!$G$23,Z595&lt;=Законод!$G$24),Z595-Законод!$F$24,IF('01_Доходи'!Z595&gt;=Законод!$H$23,Законод!$G$25,0)))),IF(B591="Лікар-педіатр",IF(Z595&lt;Законод!$C$19,0,(IF(AND(Z595&gt;=Законод!$G$19,Z595&lt;=Законод!$G$20),Z595-Законод!$F$20,IF('01_Доходи'!Z595&gt;=Законод!$H$19,Законод!$G$21,0)))),IF(B591="Лікар-терапевт",IF(Z595&lt;Законод!$C$27,0,(IF(AND(Z595&gt;=Законод!$G$27,Z595&lt;=Законод!$G$28),Z595-Законод!$F$28,IF('01_Доходи'!Z595&gt;=Законод!$H$27,Законод!$G$29,0)))),0)))</f>
        <v>0</v>
      </c>
      <c r="AA599" s="770"/>
      <c r="AB599" s="750" t="s">
        <v>157</v>
      </c>
      <c r="AC599" s="751"/>
      <c r="AD599" s="751"/>
      <c r="AE599" s="751"/>
      <c r="AF599" s="752"/>
      <c r="AG599" s="171">
        <f>IF(B591="Лікар загальної практики - сімейний лікар",IF(AG595&lt;Законод!$C$23,0,(IF(AND(AG595&gt;=Законод!$G$23,AG595&lt;=Законод!$G$24),AG595-Законод!$F$24,IF('01_Доходи'!AG595&gt;=Законод!$H$23,Законод!$G$25,0)))),IF(B591="Лікар-педіатр",IF(AG595&lt;Законод!$C$19,0,(IF(AND(AG595&gt;=Законод!$G$19,AG595&lt;=Законод!$G$20),AG595-Законод!$F$20,IF('01_Доходи'!AG595&gt;=Законод!$H$19,Законод!$G$21,0)))),IF(B591="Лікар-терапевт",IF(AG595&lt;Законод!$C$27,0,(IF(AND(AG595&gt;=Законод!$G$27,AG595&lt;=Законод!$G$28),AG595-Законод!$F$28,IF('01_Доходи'!AG595&gt;=Законод!$H$27,Законод!$G$29,0)))),0)))</f>
        <v>0</v>
      </c>
      <c r="AH599" s="773"/>
      <c r="AI599" s="176"/>
      <c r="AJ599" s="764"/>
      <c r="AK599" s="767"/>
      <c r="AL599" s="767"/>
      <c r="AM599" s="799"/>
      <c r="AN599" s="544">
        <f>IF(B591="Лікар загальної практики - сімейний лікар",L599*Законод!$G$39,IF(B591="Лікар-педіатр",L599*Законод!$G$30,IF(B591="Лікар-терапевт",L599*Законод!$G$30,0)))</f>
        <v>0</v>
      </c>
      <c r="AO599" s="544">
        <f>IF(B591="Лікар загальної практики - сімейний лікар",S599*Законод!$G$47,IF(B591="Лікар-педіатр",S599*Законод!$G$47,IF(B591="Лікар-терапевт",S599*Законод!$G$47,0)))</f>
        <v>0</v>
      </c>
      <c r="AP599" s="544">
        <f>IF(B591="Лікар загальної практики - сімейний лікар",Z599*Законод!$G$64,IF(B591="Лікар-педіатр",Z599*Законод!$G$64,IF(B591="Лікар-терапевт",Z599*Законод!$G$64,0)))</f>
        <v>0</v>
      </c>
      <c r="AQ599" s="544">
        <f>IF(B591="Лікар загальної практики - сімейний лікар",AG599*Законод!$G$81,IF(B591="Лікар-педіатр",AG599*Законод!$G$81,IF(B591="Лікар-терапевт",AG599*Законод!$G$81,0)))</f>
        <v>0</v>
      </c>
      <c r="AR599" s="185">
        <f t="shared" ref="AR599" si="86">SUM(AN599:AQ599)</f>
        <v>0</v>
      </c>
    </row>
    <row r="600" spans="1:44" s="67" customFormat="1" ht="28.15" customHeight="1" x14ac:dyDescent="0.25">
      <c r="A600" s="172"/>
      <c r="B600" s="781"/>
      <c r="C600" s="784"/>
      <c r="D600" s="787"/>
      <c r="E600" s="790"/>
      <c r="F600" s="186" t="str">
        <f>IF(B591="Лікар-педіатр",Законод!$H$18,IF(B591="Лікар загальної практики - сімейний лікар",Законод!$H$22,IF(B591="Лікар-терапевт",Законод!$H$26,"х")))</f>
        <v>х</v>
      </c>
      <c r="G600" s="750" t="s">
        <v>157</v>
      </c>
      <c r="H600" s="751"/>
      <c r="I600" s="751"/>
      <c r="J600" s="751"/>
      <c r="K600" s="752"/>
      <c r="L600" s="171">
        <f>IF(B591="Лікар загальної практики - сімейний лікар",IF(L595&lt;Законод!$C$23,0,(IF(AND(L595&gt;=Законод!$H$23,L595&lt;=Законод!$H$24),L595-Законод!$G$24,IF('01_Доходи'!L595&gt;=Законод!$I$23,Законод!$H$25,0)))),IF(B591="Лікар-педіатр",IF(L595&lt;Законод!$C$19,0,(IF(AND(L595&gt;=Законод!$H$19,L595&lt;=Законод!$H$20),L595-Законод!$G$20,IF('01_Доходи'!L595&gt;=Законод!$I$19,Законод!$H$21,0)))),IF(B591="Лікар-терапевт",IF(L595&lt;Законод!$C$27,0,(IF(AND(L595&gt;=Законод!$H$27,L595&lt;=Законод!$H$28),L595-Законод!$G$28,IF(L595&gt;=Законод!$I$27,Законод!$H$29,0)))),0)))</f>
        <v>0</v>
      </c>
      <c r="M600" s="770"/>
      <c r="N600" s="750" t="s">
        <v>157</v>
      </c>
      <c r="O600" s="751"/>
      <c r="P600" s="751"/>
      <c r="Q600" s="751"/>
      <c r="R600" s="752"/>
      <c r="S600" s="171">
        <f>IF(B591="Лікар загальної практики - сімейний лікар",IF(S595&lt;Законод!$C$23,0,(IF(AND(S595&gt;=Законод!$H$23,S595&lt;=Законод!$H$24),S595-Законод!$G$24,IF('01_Доходи'!S595&gt;=Законод!$I$23,Законод!$H$25,0)))),IF(B591="Лікар-педіатр",IF(S595&lt;Законод!$C$19,0,(IF(AND(S595&gt;=Законод!$H$19,S595&lt;=Законод!$H$20),S595-Законод!$G$20,IF('01_Доходи'!S595&gt;=Законод!$I$19,Законод!$H$21,0)))),IF(B591="Лікар-терапевт",IF(S595&lt;Законод!$C$27,0,(IF(AND(S595&gt;=Законод!$H$27,S595&lt;=Законод!$H$28),S595-Законод!$G$28,IF(S595&gt;=Законод!$I$27,Законод!$H$29,0)))),0)))</f>
        <v>0</v>
      </c>
      <c r="T600" s="770"/>
      <c r="U600" s="750" t="s">
        <v>157</v>
      </c>
      <c r="V600" s="751"/>
      <c r="W600" s="751"/>
      <c r="X600" s="751"/>
      <c r="Y600" s="752"/>
      <c r="Z600" s="171">
        <f>IF(B591="Лікар загальної практики - сімейний лікар",IF(Z595&lt;Законод!$C$23,0,(IF(AND(Z595&gt;=Законод!$H$23,Z595&lt;=Законод!$H$24),Z595-Законод!$G$24,IF('01_Доходи'!Z595&gt;=Законод!$I$23,Законод!$H$25,0)))),IF(B591="Лікар-педіатр",IF(Z595&lt;Законод!$C$19,0,(IF(AND(Z595&gt;=Законод!$H$19,Z595&lt;=Законод!$H$20),Z595-Законод!$G$20,IF('01_Доходи'!Z595&gt;=Законод!$I$19,Законод!$H$21,0)))),IF(B591="Лікар-терапевт",IF(Z595&lt;Законод!$C$27,0,(IF(AND(Z595&gt;=Законод!$H$27,Z595&lt;=Законод!$H$28),Z595-Законод!$G$28,IF(Z595&gt;=Законод!$I$27,Законод!$H$29,0)))),0)))</f>
        <v>0</v>
      </c>
      <c r="AA600" s="770"/>
      <c r="AB600" s="750" t="s">
        <v>157</v>
      </c>
      <c r="AC600" s="751"/>
      <c r="AD600" s="751"/>
      <c r="AE600" s="751"/>
      <c r="AF600" s="752"/>
      <c r="AG600" s="171">
        <f>IF(B591="Лікар загальної практики - сімейний лікар",IF(AG595&lt;Законод!$C$23,0,(IF(AND(AG595&gt;=Законод!$H$23,AG595&lt;=Законод!$H$24),AG595-Законод!$G$24,IF('01_Доходи'!AG595&gt;=Законод!$I$23,Законод!$H$25,0)))),IF(B591="Лікар-педіатр",IF(AG595&lt;Законод!$C$19,0,(IF(AND(AG595&gt;=Законод!$H$19,AG595&lt;=Законод!$H$20),AG595-Законод!$G$20,IF('01_Доходи'!AG595&gt;=Законод!$I$19,Законод!$H$21,0)))),IF(B591="Лікар-терапевт",IF(AG595&lt;Законод!$C$27,0,(IF(AND(AG595&gt;=Законод!$H$27,AG595&lt;=Законод!$H$28),AG595-Законод!$G$28,IF(AG595&gt;=Законод!$I$27,Законод!$H$29,0)))),0)))</f>
        <v>0</v>
      </c>
      <c r="AH600" s="773"/>
      <c r="AI600" s="176"/>
      <c r="AJ600" s="764"/>
      <c r="AK600" s="767"/>
      <c r="AL600" s="767"/>
      <c r="AM600" s="799"/>
      <c r="AN600" s="544">
        <f>IF(B591="Лікар загальної практики - сімейний лікар",L600*Законод!$H$30,IF(B591="Лікар-педіатр",L600*Законод!$H$30,IF(B591="Лікар-терапевт",L600*Законод!$H$30,0)))</f>
        <v>0</v>
      </c>
      <c r="AO600" s="544">
        <f>IF(B591="Лікар загальної практики - сімейний лікар",S600*Законод!$H$47,IF(B591="Лікар-педіатр",S600*Законод!$H$47,IF(B591="Лікар-терапевт",S600*Законод!$H$47,0)))</f>
        <v>0</v>
      </c>
      <c r="AP600" s="544">
        <f>IF(B591="Лікар загальної практики - сімейний лікар",Z600*Законод!$H$64,IF(B591="Лікар-педіатр",Z600*Законод!$H$64,IF(B591="Лікар-терапевт",Z600*Законод!$H$64,0)))</f>
        <v>0</v>
      </c>
      <c r="AQ600" s="544">
        <f>IF(B591="Лікар загальної практики - сімейний лікар",AG600*Законод!$H$81,IF(B591="Лікар-педіатр",AG600*Законод!$H$81,IF(B591="Лікар-терапевт",AG600*Законод!$H$81,0)))</f>
        <v>0</v>
      </c>
      <c r="AR600" s="185">
        <f>SUM(AN600:AQ600)</f>
        <v>0</v>
      </c>
    </row>
    <row r="601" spans="1:44" s="103" customFormat="1" ht="31.15" customHeight="1" x14ac:dyDescent="0.25">
      <c r="A601" s="172"/>
      <c r="B601" s="781"/>
      <c r="C601" s="784"/>
      <c r="D601" s="787"/>
      <c r="E601" s="790"/>
      <c r="F601" s="186" t="str">
        <f>IF(B591="Лікар-педіатр",Законод!$I$18,IF(B591="Лікар загальної практики - сімейний лікар",Законод!$I$22,IF(B591="Лікар-терапевт",Законод!$I$26,"х")))</f>
        <v>х</v>
      </c>
      <c r="G601" s="750" t="s">
        <v>157</v>
      </c>
      <c r="H601" s="751"/>
      <c r="I601" s="751"/>
      <c r="J601" s="751"/>
      <c r="K601" s="752"/>
      <c r="L601" s="171">
        <f>IF(B591="Лікар загальної практики - сімейний лікар",IF(L595&lt;Законод!$C$23,0,(IF(AND(L595&gt;=Законод!$I$23,L595&lt;=Законод!$I$24),L595-Законод!$H$24,IF('01_Доходи'!L595&gt;=Законод!$I$23,Законод!$I$25,0)))),IF(B591="Лікар-педіатр",IF(L595&lt;Законод!$C$19,0,(IF(AND(L595&gt;=Законод!$I$19,L595&lt;=Законод!$I$20),L595-Законод!$H$20,IF('01_Доходи'!L595&gt;=Законод!$I$19,Законод!$H$21,0)))),IF(B591="Лікар-терапевт",IF(L595&lt;Законод!$C$27,0,(IF(AND(L595&gt;=Законод!$I$27,L595&lt;=Законод!$I$28),L595-Законод!$H$28,IF('01_Доходи'!L595&gt;=Законод!$I$27,Законод!$H$29,0)))),0)))</f>
        <v>0</v>
      </c>
      <c r="M601" s="770"/>
      <c r="N601" s="750" t="s">
        <v>157</v>
      </c>
      <c r="O601" s="751"/>
      <c r="P601" s="751"/>
      <c r="Q601" s="751"/>
      <c r="R601" s="752"/>
      <c r="S601" s="171">
        <f>IF(B591="Лікар загальної практики - сімейний лікар",IF(S595&lt;Законод!$C$23,0,(IF(AND(S595&gt;=Законод!$I$23,S595&lt;=Законод!$I$24),S595-Законод!$H$24,IF('01_Доходи'!S595&gt;=Законод!$I$23,Законод!$I$25,0)))),IF(B591="Лікар-педіатр",IF(S595&lt;Законод!$C$19,0,(IF(AND(S595&gt;=Законод!$I$19,S595&lt;=Законод!$I$20),S595-Законод!$H$20,IF('01_Доходи'!S595&gt;=Законод!$I$19,Законод!$H$21,0)))),IF(B591="Лікар-терапевт",IF(S595&lt;Законод!$C$27,0,(IF(AND(S595&gt;=Законод!$I$27,S595&lt;=Законод!$I$28),S595-Законод!$H$28,IF('01_Доходи'!S595&gt;=Законод!$I$27,Законод!$H$29,0)))),0)))</f>
        <v>0</v>
      </c>
      <c r="T601" s="770"/>
      <c r="U601" s="750" t="s">
        <v>157</v>
      </c>
      <c r="V601" s="751"/>
      <c r="W601" s="751"/>
      <c r="X601" s="751"/>
      <c r="Y601" s="752"/>
      <c r="Z601" s="171">
        <f>IF(B591="Лікар загальної практики - сімейний лікар",IF(Z595&lt;Законод!$C$23,0,(IF(AND(Z595&gt;=Законод!$I$23,Z595&lt;=Законод!$I$24),Z595-Законод!$H$24,IF('01_Доходи'!Z595&gt;=Законод!$I$23,Законод!$I$25,0)))),IF(B591="Лікар-педіатр",IF(Z595&lt;Законод!$C$19,0,(IF(AND(Z595&gt;=Законод!$I$19,Z595&lt;=Законод!$I$20),Z595-Законод!$H$20,IF('01_Доходи'!Z595&gt;=Законод!$I$19,Законод!$H$21,0)))),IF(B591="Лікар-терапевт",IF(Z595&lt;Законод!$C$27,0,(IF(AND(Z595&gt;=Законод!$I$27,Z595&lt;=Законод!$I$28),Z595-Законод!$H$28,IF('01_Доходи'!Z595&gt;=Законод!$I$27,Законод!$H$29,0)))),0)))</f>
        <v>0</v>
      </c>
      <c r="AA601" s="770"/>
      <c r="AB601" s="750" t="s">
        <v>157</v>
      </c>
      <c r="AC601" s="751"/>
      <c r="AD601" s="751"/>
      <c r="AE601" s="751"/>
      <c r="AF601" s="752"/>
      <c r="AG601" s="171">
        <f>IF(B591="Лікар загальної практики - сімейний лікар",IF(AG595&lt;Законод!$C$23,0,(IF(AND(AG595&gt;=Законод!$I$23,AG595&lt;=Законод!$I$24),AG595-Законод!$H$24,IF('01_Доходи'!AG595&gt;=Законод!$I$23,Законод!$I$25,0)))),IF(B591="Лікар-педіатр",IF(AG595&lt;Законод!$C$19,0,(IF(AND(AG595&gt;=Законод!$I$19,AG595&lt;=Законод!$I$20),AG595-Законод!$H$20,IF('01_Доходи'!AG595&gt;=Законод!$I$19,Законод!$H$21,0)))),IF(B591="Лікар-терапевт",IF(AG595&lt;Законод!$C$27,0,(IF(AND(AG595&gt;=Законод!$I$27,AG595&lt;=Законод!$I$28),AG595-Законод!$H$28,IF('01_Доходи'!AG595&gt;=Законод!$I$27,Законод!$H$29,0)))),0)))</f>
        <v>0</v>
      </c>
      <c r="AH601" s="773"/>
      <c r="AI601" s="176"/>
      <c r="AJ601" s="764"/>
      <c r="AK601" s="767"/>
      <c r="AL601" s="767"/>
      <c r="AM601" s="799"/>
      <c r="AN601" s="544">
        <f>IF(B591="Лікар загальної практики - сімейний лікар",L601*Законод!$I$30,IF(B591="Лікар-педіатр",L601*Законод!$I$30,IF(B591="Лікар-терапевт",L601*Законод!$I$30,0)))</f>
        <v>0</v>
      </c>
      <c r="AO601" s="544">
        <f>IF(B591="Лікар загальної практики - сімейний лікар",S601*Законод!$I$47,IF(B591="Лікар-педіатр",S601*Законод!$I$47,IF(B591="Лікар-терапевт",S601*Законод!$I$47,0)))</f>
        <v>0</v>
      </c>
      <c r="AP601" s="544">
        <f>IF(B591="Лікар загальної практики - сімейний лікар",Z601*Законод!$I$64,IF(B591="Лікар-педіатр",Z601*Законод!$I$64,IF(B591="Лікар-терапевт",Z601*Законод!$I$64,0)))</f>
        <v>0</v>
      </c>
      <c r="AQ601" s="544">
        <f>IF(B591="Лікар загальної практики - сімейний лікар",AG601*Законод!$I$81,IF(B591="Лікар-педіатр",AG601*Законод!$I$81,IF(B591="Лікар-терапевт",AG601*Законод!$I$81,0)))</f>
        <v>0</v>
      </c>
      <c r="AR601" s="185">
        <f>SUM(AN601:AQ601)</f>
        <v>0</v>
      </c>
    </row>
    <row r="602" spans="1:44" s="67" customFormat="1" ht="31.9" customHeight="1" thickBot="1" x14ac:dyDescent="0.3">
      <c r="A602" s="187"/>
      <c r="B602" s="782"/>
      <c r="C602" s="785"/>
      <c r="D602" s="788"/>
      <c r="E602" s="791"/>
      <c r="F602" s="660" t="str">
        <f>IF(B591="Лікар-педіатр",Законод!$J$18,IF(B591="Лікар загальної практики - сімейний лікар",Законод!$J$22,IF(B591="Лікар-терапевт",Законод!$J$22,"х")))</f>
        <v>х</v>
      </c>
      <c r="G602" s="747" t="s">
        <v>157</v>
      </c>
      <c r="H602" s="748"/>
      <c r="I602" s="748"/>
      <c r="J602" s="748"/>
      <c r="K602" s="749"/>
      <c r="L602" s="171">
        <f>IF(B591="Лікар загальної практики - сімейний лікар",IF(L595&gt;=Законод!$J$23,'01_Доходи'!L595-('01_Доходи'!L596+'01_Доходи'!L597+'01_Доходи'!L598+'01_Доходи'!L599+'01_Доходи'!L600+'01_Доходи'!L601),0),IF(B591="Лікар-педіатр",IF(L595&gt;=Законод!$J$19,'01_Доходи'!L595-('01_Доходи'!L596+'01_Доходи'!L597+'01_Доходи'!L598+'01_Доходи'!L599+'01_Доходи'!L600+'01_Доходи'!L601),0),IF(B591="Лікар-терапевт",IF('01_Доходи'!L595&gt;=Законод!$J$27,L595-Законод!$I$28,0),0)))</f>
        <v>0</v>
      </c>
      <c r="M602" s="771"/>
      <c r="N602" s="747" t="s">
        <v>157</v>
      </c>
      <c r="O602" s="748"/>
      <c r="P602" s="748"/>
      <c r="Q602" s="748"/>
      <c r="R602" s="749"/>
      <c r="S602" s="171">
        <f>IF(B591="Лікар загальної практики - сімейний лікар",IF(S595&gt;=Законод!$J$23,'01_Доходи'!S595-('01_Доходи'!S596+'01_Доходи'!S597+'01_Доходи'!S598+'01_Доходи'!S599+'01_Доходи'!S600+'01_Доходи'!S601),0),IF(B591="Лікар-педіатр",IF(S595&gt;=Законод!$J$19,'01_Доходи'!S595-('01_Доходи'!S596+'01_Доходи'!S597+'01_Доходи'!S598+'01_Доходи'!S599+'01_Доходи'!S600+'01_Доходи'!S601),0),IF(B591="Лікар-терапевт",IF('01_Доходи'!S595&gt;=Законод!$J$27,S595-Законод!$I$28,0),0)))</f>
        <v>0</v>
      </c>
      <c r="T602" s="771"/>
      <c r="U602" s="747" t="s">
        <v>157</v>
      </c>
      <c r="V602" s="748"/>
      <c r="W602" s="748"/>
      <c r="X602" s="748"/>
      <c r="Y602" s="749"/>
      <c r="Z602" s="171">
        <f>IF(B591="Лікар загальної практики - сімейний лікар",IF(Z595&gt;=Законод!$J$23,'01_Доходи'!Z595-('01_Доходи'!Z596+'01_Доходи'!Z597+'01_Доходи'!Z598+'01_Доходи'!Z599+'01_Доходи'!Z600+'01_Доходи'!Z601),0),IF(B591="Лікар-педіатр",IF(Z595&gt;=Законод!$J$19,'01_Доходи'!Z595-('01_Доходи'!Z596+'01_Доходи'!Z597+'01_Доходи'!Z598+'01_Доходи'!Z599+'01_Доходи'!Z600+'01_Доходи'!Z601),0),IF(B591="Лікар-терапевт",IF('01_Доходи'!Z595&gt;=Законод!$J$27,Z595-Законод!$I$28,0),0)))</f>
        <v>0</v>
      </c>
      <c r="AA602" s="771"/>
      <c r="AB602" s="747" t="s">
        <v>157</v>
      </c>
      <c r="AC602" s="748"/>
      <c r="AD602" s="748"/>
      <c r="AE602" s="748"/>
      <c r="AF602" s="749"/>
      <c r="AG602" s="171">
        <f>IF(B591="Лікар загальної практики - сімейний лікар",IF(AG595&gt;=Законод!$J$23,'01_Доходи'!AG595-('01_Доходи'!AG596+'01_Доходи'!AG597+'01_Доходи'!AG598+'01_Доходи'!AG599+'01_Доходи'!AG600+'01_Доходи'!AG601),0),IF(B591="Лікар-педіатр",IF(AG595&gt;=Законод!$J$19,'01_Доходи'!AG595-('01_Доходи'!AG596+'01_Доходи'!AG597+'01_Доходи'!AG598+'01_Доходи'!AG599+'01_Доходи'!AG600+'01_Доходи'!AG601),0),IF(B591="Лікар-терапевт",IF('01_Доходи'!AG595&gt;=Законод!$J$27,AG595-Законод!$I$28,0),0)))</f>
        <v>0</v>
      </c>
      <c r="AH602" s="774"/>
      <c r="AI602" s="188"/>
      <c r="AJ602" s="765"/>
      <c r="AK602" s="768"/>
      <c r="AL602" s="768"/>
      <c r="AM602" s="800"/>
      <c r="AN602" s="661">
        <f>IF(B591="Лікар загальної практики - сімейний лікар",L602*Законод!$J$30,IF(B591="Лікар-педіатр",L602*Законод!$J$30,IF(B591="Лікар-терапевт",L602*Законод!$J$30,0)))</f>
        <v>0</v>
      </c>
      <c r="AO602" s="661">
        <f>IF(B591="Лікар загальної практики - сімейний лікар",S602*Законод!$J$47,IF(B591="Лікар-педіатр",S602*Законод!$J$47,IF(B591="Лікар-терапевт",S602*Законод!$J$47,0)))</f>
        <v>0</v>
      </c>
      <c r="AP602" s="661">
        <f>IF(B591="Лікар загальної практики - сімейний лікар",S602*Законод!$J$64,IF(B591="Лікар-педіатр",S602*Законод!$J$64,IF(B591="Лікар-терапевт",S602*Законод!$J$64,0)))</f>
        <v>0</v>
      </c>
      <c r="AQ602" s="661">
        <f>IF(B591="Лікар загальної практики - сімейний лікар",AG602*Законод!$J$81,IF(B591="Лікар-педіатр",AG602*Законод!$J$81,IF(B591="Лікар-терапевт",AG602*Законод!$J$81,0)))</f>
        <v>0</v>
      </c>
      <c r="AR602" s="662">
        <f t="shared" ref="AR602" si="87">SUM(AN602:AQ602)</f>
        <v>0</v>
      </c>
    </row>
    <row r="603" spans="1:44" s="67" customFormat="1" ht="45" customHeight="1" thickBot="1" x14ac:dyDescent="0.3">
      <c r="A603" s="206"/>
      <c r="B603" s="207"/>
      <c r="C603" s="207"/>
      <c r="D603" s="207"/>
      <c r="E603" s="207"/>
      <c r="F603" s="208"/>
      <c r="G603" s="209"/>
      <c r="H603" s="209"/>
      <c r="I603" s="210"/>
      <c r="J603" s="210"/>
      <c r="K603" s="210"/>
      <c r="L603" s="211"/>
      <c r="M603" s="210"/>
      <c r="N603" s="210"/>
      <c r="O603" s="210"/>
      <c r="P603" s="210"/>
      <c r="Q603" s="210"/>
      <c r="R603" s="210"/>
      <c r="S603" s="211"/>
      <c r="T603" s="210"/>
      <c r="U603" s="210"/>
      <c r="V603" s="210"/>
      <c r="W603" s="210"/>
      <c r="X603" s="210"/>
      <c r="Y603" s="210"/>
      <c r="Z603" s="211"/>
      <c r="AA603" s="210"/>
      <c r="AB603" s="210"/>
      <c r="AC603" s="210"/>
      <c r="AD603" s="210"/>
      <c r="AE603" s="210"/>
      <c r="AF603" s="210"/>
      <c r="AG603" s="211"/>
      <c r="AH603" s="210"/>
      <c r="AI603" s="210"/>
      <c r="AJ603" s="210"/>
      <c r="AK603" s="210"/>
      <c r="AL603" s="210"/>
      <c r="AM603" s="212"/>
      <c r="AN603" s="210"/>
      <c r="AO603" s="210"/>
      <c r="AP603" s="210"/>
      <c r="AQ603" s="210"/>
      <c r="AR603" s="213"/>
    </row>
    <row r="604" spans="1:44" s="67" customFormat="1" ht="18" customHeight="1" x14ac:dyDescent="0.25">
      <c r="A604" s="169">
        <f>A591+1</f>
        <v>45</v>
      </c>
      <c r="B604" s="780"/>
      <c r="C604" s="783"/>
      <c r="D604" s="786"/>
      <c r="E604" s="789"/>
      <c r="F604" s="170" t="s">
        <v>431</v>
      </c>
      <c r="G604" s="171">
        <f>IFERROR(IF(B604="Лікар-педіатр",G606/L606*L604,IF(B604="Лікар-терапевт","х",IF(B604="Лікар загальної практики - сімейний лікар",G606/L606*L604,0))),0)</f>
        <v>0</v>
      </c>
      <c r="H604" s="171">
        <f>IFERROR(IF(B604="Лікар-педіатр",H606/L606*L604,IF(B604="Лікар-терапевт","х",IF(B604="Лікар загальної практики - сімейний лікар",H606/L606*L604,0))),0)</f>
        <v>0</v>
      </c>
      <c r="I604" s="171">
        <f>IFERROR(IF(B604="Лікар-педіатр","x",IF(B604="Лікар-терапевт",I606/L606*L604,IF(B604="Лікар загальної практики - сімейний лікар",I606/L606*L604,0))),0)</f>
        <v>0</v>
      </c>
      <c r="J604" s="171">
        <f>IFERROR(IF(B604="Лікар-педіатр","x",IF(B604="Лікар-терапевт",J606/L606*L604,IF(B604="Лікар загальної практики - сімейний лікар",J606/L606*L604,0))),0)</f>
        <v>0</v>
      </c>
      <c r="K604" s="171">
        <f>IFERROR(IF(B604="Лікар-педіатр","x",IF(B604="Лікар-терапевт",K607*L604,IF(B604="Лікар загальної практики - сімейний лікар",K607*L604,0))),0)</f>
        <v>0</v>
      </c>
      <c r="L604" s="472"/>
      <c r="M604" s="769"/>
      <c r="N604" s="171">
        <f>IFERROR(IF(B604="Лікар-педіатр",N606/S606*S604,IF(B604="Лікар-терапевт","х",IF(B604="Лікар загальної практики - сімейний лікар",N606/S606*S604,0))),0)</f>
        <v>0</v>
      </c>
      <c r="O604" s="171">
        <f>IFERROR(IF(B604="Лікар-педіатр",O606/S606*S604,IF(B604="Лікар-терапевт","х",IF(B604="Лікар загальної практики - сімейний лікар",O606/S606*S604,0))),0)</f>
        <v>0</v>
      </c>
      <c r="P604" s="171">
        <f>IFERROR(IF(B604="Лікар-педіатр","x",IF(B604="Лікар-терапевт",P606/S606*S604,IF(B604="Лікар загальної практики - сімейний лікар",P606/S606*S604,0))),0)</f>
        <v>0</v>
      </c>
      <c r="Q604" s="171">
        <f>IFERROR(IF(B604="Лікар-педіатр","x",IF(B604="Лікар-терапевт",Q606/S606*S604,IF(B604="Лікар загальної практики - сімейний лікар",Q606/S606*S604,0))),0)</f>
        <v>0</v>
      </c>
      <c r="R604" s="171">
        <f>IFERROR(IF(B604="Лікар-педіатр","x",IF(B604="Лікар-терапевт",R607*S604,IF(B604="Лікар загальної практики - сімейний лікар",R607*S604,0))),0)</f>
        <v>0</v>
      </c>
      <c r="S604" s="472"/>
      <c r="T604" s="769"/>
      <c r="U604" s="171">
        <f>IFERROR(IF(B604="Лікар-педіатр",U606/Z606*Z604,IF(B604="Лікар-терапевт","х",IF(B604="Лікар загальної практики - сімейний лікар",U606/Z606*Z604,0))),0)</f>
        <v>0</v>
      </c>
      <c r="V604" s="171">
        <f>IFERROR(IF(B604="Лікар-педіатр",V606/Z606*Z604,IF(B604="Лікар-терапевт","х",IF(B604="Лікар загальної практики - сімейний лікар",V606/Z606*Z604,0))),0)</f>
        <v>0</v>
      </c>
      <c r="W604" s="171">
        <f>IFERROR(IF(B604="Лікар-педіатр","x",IF(B604="Лікар-терапевт",W606/Z606*Z604,IF(B604="Лікар загальної практики - сімейний лікар",W606/Z606*Z604,0))),0)</f>
        <v>0</v>
      </c>
      <c r="X604" s="171">
        <f>IFERROR(IF(B604="Лікар-педіатр","x",IF(B604="Лікар-терапевт",X606/Z606*Z604,IF(B604="Лікар загальної практики - сімейний лікар",X606/Z606*Z604,0))),0)</f>
        <v>0</v>
      </c>
      <c r="Y604" s="171">
        <f>IFERROR(IF(B604="Лікар-педіатр","x",IF(B604="Лікар-терапевт",Y607*Z604,IF(B604="Лікар загальної практики - сімейний лікар",Y607*Z604,0))),0)</f>
        <v>0</v>
      </c>
      <c r="Z604" s="472"/>
      <c r="AA604" s="769"/>
      <c r="AB604" s="171">
        <f>IFERROR(IF(B604="Лікар-педіатр",AB606/AG606*AG604,IF(B604="Лікар-терапевт","х",IF(B604="Лікар загальної практики - сімейний лікар",AB606/AG606*AG604,0))),0)</f>
        <v>0</v>
      </c>
      <c r="AC604" s="171">
        <f>IFERROR(IF(B604="Лікар-педіатр",AC606/AG606*AG604,IF(B604="Лікар-терапевт","х",IF(B604="Лікар загальної практики - сімейний лікар",AC606/AG606*AG604,0))),0)</f>
        <v>0</v>
      </c>
      <c r="AD604" s="171">
        <f>IFERROR(IF(B604="Лікар-педіатр","x",IF(B604="Лікар-терапевт",AD606/AG606*AG604,IF(B604="Лікар загальної практики - сімейний лікар",AD606/AG606*AG604,0))),0)</f>
        <v>0</v>
      </c>
      <c r="AE604" s="171">
        <f>IFERROR(IF(B604="Лікар-педіатр","x",IF(B604="Лікар-терапевт",AE606/AG606*AG604,IF(B604="Лікар загальної практики - сімейний лікар",AE606/AG606*AG604,0))),0)</f>
        <v>0</v>
      </c>
      <c r="AF604" s="171">
        <f>IFERROR(IF(B604="Лікар-педіатр","x",IF(B604="Лікар-терапевт",AF607*AG604,IF(B604="Лікар загальної практики - сімейний лікар",AF607*AG604,0))),0)</f>
        <v>0</v>
      </c>
      <c r="AG604" s="472"/>
      <c r="AH604" s="772"/>
      <c r="AI604" s="461">
        <f>A604</f>
        <v>45</v>
      </c>
      <c r="AJ604" s="763">
        <f>B604</f>
        <v>0</v>
      </c>
      <c r="AK604" s="766">
        <f>C604</f>
        <v>0</v>
      </c>
      <c r="AL604" s="766">
        <f>D604</f>
        <v>0</v>
      </c>
      <c r="AM604" s="753" t="s">
        <v>566</v>
      </c>
      <c r="AN604" s="792">
        <f>SUM(AN609:AN615)</f>
        <v>0</v>
      </c>
      <c r="AO604" s="792">
        <f>SUM(AO609:AO615)</f>
        <v>0</v>
      </c>
      <c r="AP604" s="792">
        <f>SUM(AP609:AP615)</f>
        <v>0</v>
      </c>
      <c r="AQ604" s="792">
        <f>SUM(AQ609:AQ615)</f>
        <v>0</v>
      </c>
      <c r="AR604" s="795">
        <f>SUM(AN604:AQ608)</f>
        <v>0</v>
      </c>
    </row>
    <row r="605" spans="1:44" s="67" customFormat="1" ht="31.9" customHeight="1" x14ac:dyDescent="0.25">
      <c r="A605" s="172"/>
      <c r="B605" s="781"/>
      <c r="C605" s="784"/>
      <c r="D605" s="787"/>
      <c r="E605" s="790"/>
      <c r="F605" s="170" t="s">
        <v>432</v>
      </c>
      <c r="G605" s="171">
        <f>IFERROR(IF(B604="Лікар-педіатр",G607*L605,IF(B604="Лікар-терапевт","х",IF(B604="Лікар загальної практики - сімейний лікар",G607*L605,0))),0)</f>
        <v>0</v>
      </c>
      <c r="H605" s="171">
        <f>IFERROR(IF(B604="Лікар-педіатр",H607*L605,IF(B604="Лікар-терапевт","х",IF(B604="Лікар загальної практики - сімейний лікар",H607*L605,0))),0)</f>
        <v>0</v>
      </c>
      <c r="I605" s="171">
        <f>IFERROR(IF(B604="Лікар-педіатр","x",IF(B604="Лікар-терапевт",I607*L605,IF(B604="Лікар загальної практики - сімейний лікар",I607*L605,0))),0)</f>
        <v>0</v>
      </c>
      <c r="J605" s="171">
        <f>IFERROR(IF(B604="Лікар-педіатр","x",IF(B604="Лікар-терапевт",J607*L605,IF(B604="Лікар загальної практики - сімейний лікар",J607*L605,0))),0)</f>
        <v>0</v>
      </c>
      <c r="K605" s="171">
        <f>IFERROR(IF(B604="Лікар-педіатр","x",IF(B604="Лікар-терапевт",K607*L605,IF(B604="Лікар загальної практики - сімейний лікар",K607*L605,0))),0)</f>
        <v>0</v>
      </c>
      <c r="L605" s="472"/>
      <c r="M605" s="770"/>
      <c r="N605" s="171">
        <f>IFERROR(IF(B604="Лікар-педіатр",N607*S605,IF(B604="Лікар-терапевт","х",IF(B604="Лікар загальної практики - сімейний лікар",N607*S605,0))),0)</f>
        <v>0</v>
      </c>
      <c r="O605" s="171">
        <f>IFERROR(IF(B604="Лікар-педіатр",O607*S605,IF(B604="Лікар-терапевт","х",IF(B604="Лікар загальної практики - сімейний лікар",O607*S605,0))),0)</f>
        <v>0</v>
      </c>
      <c r="P605" s="171">
        <f>IFERROR(IF(B604="Лікар-педіатр","x",IF(B604="Лікар-терапевт",P607*S605,IF(B604="Лікар загальної практики - сімейний лікар",P607*S605,0))),0)</f>
        <v>0</v>
      </c>
      <c r="Q605" s="171">
        <f>IFERROR(IF(B604="Лікар-педіатр","x",IF(B604="Лікар-терапевт",Q607*S605,IF(B604="Лікар загальної практики - сімейний лікар",Q607*S605,0))),0)</f>
        <v>0</v>
      </c>
      <c r="R605" s="171">
        <f>IFERROR(IF(B604="Лікар-педіатр","x",IF(B604="Лікар-терапевт",R607*S605,IF(B604="Лікар загальної практики - сімейний лікар",R607*S605,0))),0)</f>
        <v>0</v>
      </c>
      <c r="S605" s="472"/>
      <c r="T605" s="770"/>
      <c r="U605" s="171">
        <f>IFERROR(IF(B604="Лікар-педіатр",U607*Z605,IF(B604="Лікар-терапевт","х",IF(B604="Лікар загальної практики - сімейний лікар",U607*Z605,0))),0)</f>
        <v>0</v>
      </c>
      <c r="V605" s="171">
        <f>IFERROR(IF(B604="Лікар-педіатр",V607*Z605,IF(B604="Лікар-терапевт","х",IF(B604="Лікар загальної практики - сімейний лікар",V607*Z605,0))),0)</f>
        <v>0</v>
      </c>
      <c r="W605" s="171">
        <f>IFERROR(IF(B604="Лікар-педіатр","x",IF(B604="Лікар-терапевт",W607*Z605,IF(B604="Лікар загальної практики - сімейний лікар",W607*Z605,0))),0)</f>
        <v>0</v>
      </c>
      <c r="X605" s="171">
        <f>IFERROR(IF(B604="Лікар-педіатр","x",IF(B604="Лікар-терапевт",X607*Z605,IF(B604="Лікар загальної практики - сімейний лікар",X607*Z605,0))),0)</f>
        <v>0</v>
      </c>
      <c r="Y605" s="171">
        <f>IFERROR(IF(B604="Лікар-педіатр","x",IF(B604="Лікар-терапевт",Y607*Z605,IF(B604="Лікар загальної практики - сімейний лікар",Y607*Z605,0))),0)</f>
        <v>0</v>
      </c>
      <c r="Z605" s="472"/>
      <c r="AA605" s="770"/>
      <c r="AB605" s="171">
        <f>IFERROR(IF(B604="Лікар-педіатр",AB607*AG605,IF(B604="Лікар-терапевт","х",IF(B604="Лікар загальної практики - сімейний лікар",AB607*AG605,0))),0)</f>
        <v>0</v>
      </c>
      <c r="AC605" s="171">
        <f>IFERROR(IF(B604="Лікар-педіатр",AC607*AG605,IF(B604="Лікар-терапевт","х",IF(B604="Лікар загальної практики - сімейний лікар",AC607*AG605,0))),0)</f>
        <v>0</v>
      </c>
      <c r="AD605" s="171">
        <f>IFERROR(IF(B604="Лікар-педіатр","x",IF(B604="Лікар-терапевт",AD607*AG605,IF(B604="Лікар загальної практики - сімейний лікар",AD607*AG605,0))),0)</f>
        <v>0</v>
      </c>
      <c r="AE605" s="171">
        <f>IFERROR(IF(B604="Лікар-педіатр","x",IF(B604="Лікар-терапевт",AE607*AG605,IF(B604="Лікар загальної практики - сімейний лікар",AE607*AG605,0))),0)</f>
        <v>0</v>
      </c>
      <c r="AF605" s="171">
        <f>IFERROR(IF(B604="Лікар-педіатр","x",IF(B604="Лікар-терапевт",AF607*AG605,IF(B604="Лікар загальної практики - сімейний лікар",AF607*AG605,0))),0)</f>
        <v>0</v>
      </c>
      <c r="AG605" s="472"/>
      <c r="AH605" s="773"/>
      <c r="AI605" s="173"/>
      <c r="AJ605" s="764"/>
      <c r="AK605" s="767"/>
      <c r="AL605" s="767"/>
      <c r="AM605" s="754"/>
      <c r="AN605" s="793"/>
      <c r="AO605" s="793"/>
      <c r="AP605" s="793"/>
      <c r="AQ605" s="793"/>
      <c r="AR605" s="796"/>
    </row>
    <row r="606" spans="1:44" s="67" customFormat="1" ht="31.9" customHeight="1" x14ac:dyDescent="0.25">
      <c r="A606" s="205"/>
      <c r="B606" s="781"/>
      <c r="C606" s="784"/>
      <c r="D606" s="787"/>
      <c r="E606" s="790"/>
      <c r="F606" s="170" t="s">
        <v>433</v>
      </c>
      <c r="G606" s="174">
        <f>IF(B604="Лікар загальної практики - сімейний лікар"," ",IF(B604="Лікар-педіатр"," ",IF(B604="Лікар-терапевт","х",0)))</f>
        <v>0</v>
      </c>
      <c r="H606" s="174">
        <f>IF(B604="Лікар загальної практики - сімейний лікар"," ",IF(B604="Лікар-педіатр"," ",IF(B604="Лікар-терапевт","х",0)))</f>
        <v>0</v>
      </c>
      <c r="I606" s="174">
        <f>IF(B604="Лікар загальної практики - сімейний лікар"," ",IF(B604="Лікар-педіатр","х",IF(B604="Лікар-терапевт"," ",0)))</f>
        <v>0</v>
      </c>
      <c r="J606" s="174">
        <f>IF(B604="Лікар загальної практики - сімейний лікар"," ",IF(B604="Лікар-педіатр","х",IF(B604="Лікар-терапевт"," ",0)))</f>
        <v>0</v>
      </c>
      <c r="K606" s="174">
        <f>IF(B604="Лікар загальної практики - сімейний лікар"," ",IF(B604="Лікар-педіатр","х",IF(B604="Лікар-терапевт"," ",0)))</f>
        <v>0</v>
      </c>
      <c r="L606" s="175">
        <f>SUM(G606:K606)</f>
        <v>0</v>
      </c>
      <c r="M606" s="770"/>
      <c r="N606" s="174">
        <f>IF(B604="Лікар загальної практики - сімейний лікар"," ",IF(B604="Лікар-педіатр"," ",IF(B604="Лікар-терапевт","х",0)))</f>
        <v>0</v>
      </c>
      <c r="O606" s="174">
        <f>IF(B604="Лікар загальної практики - сімейний лікар"," ",IF(B604="Лікар-педіатр"," ",IF(B604="Лікар-терапевт","х",0)))</f>
        <v>0</v>
      </c>
      <c r="P606" s="174">
        <f>IF(B604="Лікар загальної практики - сімейний лікар"," ",IF(B604="Лікар-педіатр","х",IF(B604="Лікар-терапевт"," ",0)))</f>
        <v>0</v>
      </c>
      <c r="Q606" s="174">
        <f>IF(B604="Лікар загальної практики - сімейний лікар"," ",IF(B604="Лікар-педіатр","х",IF(B604="Лікар-терапевт"," ",0)))</f>
        <v>0</v>
      </c>
      <c r="R606" s="174">
        <f>IF(B604="Лікар загальної практики - сімейний лікар"," ",IF(B604="Лікар-педіатр","х",IF(B604="Лікар-терапевт"," ",0)))</f>
        <v>0</v>
      </c>
      <c r="S606" s="175">
        <f>SUM(N606:R606)</f>
        <v>0</v>
      </c>
      <c r="T606" s="770"/>
      <c r="U606" s="174">
        <f>IF(B604="Лікар загальної практики - сімейний лікар"," ",IF(B604="Лікар-педіатр"," ",IF(B604="Лікар-терапевт","х",0)))</f>
        <v>0</v>
      </c>
      <c r="V606" s="174">
        <f>IF(B604="Лікар загальної практики - сімейний лікар"," ",IF(B604="Лікар-педіатр"," ",IF(B604="Лікар-терапевт","х",0)))</f>
        <v>0</v>
      </c>
      <c r="W606" s="174">
        <f>IF(B604="Лікар загальної практики - сімейний лікар"," ",IF(B604="Лікар-педіатр","х",IF(B604="Лікар-терапевт"," ",0)))</f>
        <v>0</v>
      </c>
      <c r="X606" s="174">
        <f>IF(B604="Лікар загальної практики - сімейний лікар"," ",IF(B604="Лікар-педіатр","х",IF(B604="Лікар-терапевт"," ",0)))</f>
        <v>0</v>
      </c>
      <c r="Y606" s="174">
        <f>IF(B604="Лікар загальної практики - сімейний лікар"," ",IF(B604="Лікар-педіатр","х",IF(B604="Лікар-терапевт"," ",0)))</f>
        <v>0</v>
      </c>
      <c r="Z606" s="175">
        <f>SUM(U606:Y606)</f>
        <v>0</v>
      </c>
      <c r="AA606" s="770"/>
      <c r="AB606" s="174">
        <f>IF(B604="Лікар загальної практики - сімейний лікар"," ",IF(B604="Лікар-педіатр"," ",IF(B604="Лікар-терапевт","х",0)))</f>
        <v>0</v>
      </c>
      <c r="AC606" s="174">
        <f>IF(B604="Лікар загальної практики - сімейний лікар"," ",IF(B604="Лікар-педіатр"," ",IF(B604="Лікар-терапевт","х",0)))</f>
        <v>0</v>
      </c>
      <c r="AD606" s="174">
        <f>IF(B604="Лікар загальної практики - сімейний лікар"," ",IF(B604="Лікар-педіатр","х",IF(B604="Лікар-терапевт"," ",0)))</f>
        <v>0</v>
      </c>
      <c r="AE606" s="174">
        <f>IF(B604="Лікар загальної практики - сімейний лікар"," ",IF(B604="Лікар-педіатр","х",IF(B604="Лікар-терапевт"," ",0)))</f>
        <v>0</v>
      </c>
      <c r="AF606" s="174">
        <f>IF(B604="Лікар загальної практики - сімейний лікар"," ",IF(B604="Лікар-педіатр","х",IF(B604="Лікар-терапевт"," ",0)))</f>
        <v>0</v>
      </c>
      <c r="AG606" s="175">
        <f>SUM(AB606:AF606)</f>
        <v>0</v>
      </c>
      <c r="AH606" s="773"/>
      <c r="AI606" s="176"/>
      <c r="AJ606" s="764"/>
      <c r="AK606" s="767"/>
      <c r="AL606" s="767"/>
      <c r="AM606" s="754"/>
      <c r="AN606" s="793"/>
      <c r="AO606" s="793"/>
      <c r="AP606" s="793"/>
      <c r="AQ606" s="793"/>
      <c r="AR606" s="796"/>
    </row>
    <row r="607" spans="1:44" s="210" customFormat="1" ht="23.45" customHeight="1" thickBot="1" x14ac:dyDescent="0.3">
      <c r="A607" s="172"/>
      <c r="B607" s="781"/>
      <c r="C607" s="784"/>
      <c r="D607" s="787"/>
      <c r="E607" s="790"/>
      <c r="F607" s="177" t="s">
        <v>160</v>
      </c>
      <c r="G607" s="178">
        <f>IFERROR(IF(B604="Лікар-педіатр",G606/L606,IF(B604="Лікар-терапевт","х",IF(B604="Лікар загальної практики - сімейний лікар",G606/L606,0))),0)</f>
        <v>0</v>
      </c>
      <c r="H607" s="178">
        <f>IFERROR(IF(B604="Лікар-педіатр",H606/L606,IF(B604="Лікар-терапевт","х",IF(B604="Лікар загальної практики - сімейний лікар",H606/L606,0))),0)</f>
        <v>0</v>
      </c>
      <c r="I607" s="178">
        <f>IFERROR(IF(B604="Лікар-педіатр","x",IF(B604="Лікар-терапевт",I606/L606,IF(B604="Лікар загальної практики - сімейний лікар",I606/L606,0))),0)</f>
        <v>0</v>
      </c>
      <c r="J607" s="178">
        <f>IFERROR(IF(B604="Лікар-педіатр","x",IF(B604="Лікар-терапевт",J606/L606,IF(B604="Лікар загальної практики - сімейний лікар",J606/L606,0))),0)</f>
        <v>0</v>
      </c>
      <c r="K607" s="178">
        <f>IFERROR(IF(B604="Лікар-педіатр","x",IF(B604="Лікар-терапевт",K606/L606,IF(B604="Лікар загальної практики - сімейний лікар",K606/L606,0))),0)</f>
        <v>0</v>
      </c>
      <c r="L607" s="178">
        <f>SUM(G607:K607)</f>
        <v>0</v>
      </c>
      <c r="M607" s="770"/>
      <c r="N607" s="178">
        <f>IFERROR(IF(B604="Лікар-педіатр",N606/S606,IF(B604="Лікар-терапевт","х",IF(B604="Лікар загальної практики - сімейний лікар",N606/S606,0))),0)</f>
        <v>0</v>
      </c>
      <c r="O607" s="178">
        <f>IFERROR(IF(B604="Лікар-педіатр",O606/S606,IF(B604="Лікар-терапевт","х",IF(B604="Лікар загальної практики - сімейний лікар",O606/S606,0))),0)</f>
        <v>0</v>
      </c>
      <c r="P607" s="178">
        <f>IFERROR(IF(B604="Лікар-педіатр","x",IF(B604="Лікар-терапевт",P606/S606,IF(B604="Лікар загальної практики - сімейний лікар",P606/S606,0))),0)</f>
        <v>0</v>
      </c>
      <c r="Q607" s="178">
        <f>IFERROR(IF(B604="Лікар-педіатр","x",IF(B604="Лікар-терапевт",Q606/S606,IF(B604="Лікар загальної практики - сімейний лікар",Q606/S606,0))),0)</f>
        <v>0</v>
      </c>
      <c r="R607" s="178">
        <f>IFERROR(IF(B604="Лікар-педіатр","x",IF(B604="Лікар-терапевт",R606/S606,IF(B604="Лікар загальної практики - сімейний лікар",R606/S606,0))),0)</f>
        <v>0</v>
      </c>
      <c r="S607" s="178">
        <f>SUM(N607:R607)</f>
        <v>0</v>
      </c>
      <c r="T607" s="770"/>
      <c r="U607" s="178">
        <f>IFERROR(IF(B604="Лікар-педіатр",U606/Z606,IF(B604="Лікар-терапевт","х",IF(B604="Лікар загальної практики - сімейний лікар",U606/Z606,0))),0)</f>
        <v>0</v>
      </c>
      <c r="V607" s="178">
        <f>IFERROR(IF(B604="Лікар-педіатр",V606/Z606,IF(B604="Лікар-терапевт","х",IF(B604="Лікар загальної практики - сімейний лікар",V606/Z606,0))),0)</f>
        <v>0</v>
      </c>
      <c r="W607" s="178">
        <f>IFERROR(IF(B604="Лікар-педіатр","x",IF(B604="Лікар-терапевт",W606/Z606,IF(B604="Лікар загальної практики - сімейний лікар",W606/Z606,0))),0)</f>
        <v>0</v>
      </c>
      <c r="X607" s="178">
        <f>IFERROR(IF(B604="Лікар-педіатр","x",IF(B604="Лікар-терапевт",X606/Z606,IF(B604="Лікар загальної практики - сімейний лікар",X606/Z606,0))),0)</f>
        <v>0</v>
      </c>
      <c r="Y607" s="178">
        <f>IFERROR(IF(B604="Лікар-педіатр","x",IF(B604="Лікар-терапевт",Y606/Z606,IF(B604="Лікар загальної практики - сімейний лікар",Y606/Z606,0))),0)</f>
        <v>0</v>
      </c>
      <c r="Z607" s="178">
        <f>SUM(U607:Y607)</f>
        <v>0</v>
      </c>
      <c r="AA607" s="770"/>
      <c r="AB607" s="178">
        <f>IFERROR(IF(B604="Лікар-педіатр",AB606/AG606,IF(B604="Лікар-терапевт","х",IF(B604="Лікар загальної практики - сімейний лікар",AB606/AG606,0))),0)</f>
        <v>0</v>
      </c>
      <c r="AC607" s="178">
        <f>IFERROR(IF(B604="Лікар-педіатр",AC606/AG606,IF(B604="Лікар-терапевт","х",IF(B604="Лікар загальної практики - сімейний лікар",AC606/AG606,0))),0)</f>
        <v>0</v>
      </c>
      <c r="AD607" s="178">
        <f>IFERROR(IF(B604="Лікар-педіатр","x",IF(B604="Лікар-терапевт",AD606/AG606,IF(B604="Лікар загальної практики - сімейний лікар",AD606/AG606,0))),0)</f>
        <v>0</v>
      </c>
      <c r="AE607" s="178">
        <f>IFERROR(IF(B604="Лікар-педіатр","x",IF(B604="Лікар-терапевт",AE606/AG606,IF(B604="Лікар загальної практики - сімейний лікар",AE606/AG606,0))),0)</f>
        <v>0</v>
      </c>
      <c r="AF607" s="178">
        <f>IFERROR(IF(B604="Лікар-педіатр","x",IF(B604="Лікар-терапевт",AF606/AG606,IF(B604="Лікар загальної практики - сімейний лікар",AF606/AG606,0))),0)</f>
        <v>0</v>
      </c>
      <c r="AG607" s="178">
        <f>SUM(AB607:AF607)</f>
        <v>0</v>
      </c>
      <c r="AH607" s="773"/>
      <c r="AI607" s="176"/>
      <c r="AJ607" s="764"/>
      <c r="AK607" s="767"/>
      <c r="AL607" s="767"/>
      <c r="AM607" s="754"/>
      <c r="AN607" s="793"/>
      <c r="AO607" s="793"/>
      <c r="AP607" s="793"/>
      <c r="AQ607" s="793"/>
      <c r="AR607" s="796"/>
    </row>
    <row r="608" spans="1:44" s="166" customFormat="1" ht="24.6" customHeight="1" thickBot="1" x14ac:dyDescent="0.35">
      <c r="A608" s="172"/>
      <c r="B608" s="781"/>
      <c r="C608" s="784"/>
      <c r="D608" s="787"/>
      <c r="E608" s="790"/>
      <c r="F608" s="179" t="s">
        <v>434</v>
      </c>
      <c r="G608" s="180">
        <f>IF(B604="Лікар загальної практики - сімейний лікар",AVERAGE(G604:G606),IF(B604="Лікар-педіатр",AVERAGE(G604:G606),IF(B604="Лікар-терапевт","х",0)))</f>
        <v>0</v>
      </c>
      <c r="H608" s="180">
        <f>IF(B604="Лікар загальної практики - сімейний лікар",AVERAGE(H604:H606),IF(B604="Лікар-педіатр",AVERAGE(H604:H606),IF(B604="Лікар-терапевт","х",0)))</f>
        <v>0</v>
      </c>
      <c r="I608" s="180">
        <f>IF(B604="Лікар загальної практики - сімейний лікар",AVERAGE(I604:I606),IF(B604="Лікар-педіатр","x",IF(B604="Лікар-терапевт",AVERAGE(I604:I606),0)))</f>
        <v>0</v>
      </c>
      <c r="J608" s="180">
        <f>IF(B604="Лікар загальної практики - сімейний лікар",AVERAGE(J604:J606),IF(B604="Лікар-педіатр","x",IF(B604="Лікар-терапевт",AVERAGE(J604:J606),0)))</f>
        <v>0</v>
      </c>
      <c r="K608" s="180">
        <f>IF(B604="Лікар загальної практики - сімейний лікар",AVERAGE(K604:K606),IF(B604="Лікар-педіатр","x",IF(B604="Лікар-терапевт",AVERAGE(K604:K606),0)))</f>
        <v>0</v>
      </c>
      <c r="L608" s="181">
        <f>SUM(G608:K608)</f>
        <v>0</v>
      </c>
      <c r="M608" s="770"/>
      <c r="N608" s="543">
        <f>IF(B604="Лікар загальної практики - сімейний лікар",AVERAGE(N604:N606),IF(B604="Лікар-педіатр",AVERAGE(N604:N606),IF(B604="Лікар-терапевт","х",0)))</f>
        <v>0</v>
      </c>
      <c r="O608" s="180">
        <f>IF(B604="Лікар загальної практики - сімейний лікар",AVERAGE(O604:O606),IF(B604="Лікар-педіатр",AVERAGE(O604:O606),IF(B604="Лікар-терапевт","х",0)))</f>
        <v>0</v>
      </c>
      <c r="P608" s="180">
        <f>IF(B604="Лікар загальної практики - сімейний лікар",AVERAGE(P604:P606),IF(B604="Лікар-педіатр","x",IF(B604="Лікар-терапевт",AVERAGE(P604:P606),0)))</f>
        <v>0</v>
      </c>
      <c r="Q608" s="180">
        <f>IF(B604="Лікар загальної практики - сімейний лікар",AVERAGE(Q604:Q606),IF(B604="Лікар-педіатр","x",IF(B604="Лікар-терапевт",AVERAGE(Q604:Q606),0)))</f>
        <v>0</v>
      </c>
      <c r="R608" s="180">
        <f>IF(B604="Лікар загальної практики - сімейний лікар",AVERAGE(R604:R606),IF(B604="Лікар-педіатр","x",IF(B604="Лікар-терапевт",AVERAGE(R604:R606),0)))</f>
        <v>0</v>
      </c>
      <c r="S608" s="181">
        <f>SUM(N608:R608)</f>
        <v>0</v>
      </c>
      <c r="T608" s="770"/>
      <c r="U608" s="543">
        <f>IF(B604="Лікар загальної практики - сімейний лікар",AVERAGE(U604:U606),IF(B604="Лікар-педіатр",AVERAGE(U604:U606),IF(B604="Лікар-терапевт","х",0)))</f>
        <v>0</v>
      </c>
      <c r="V608" s="180">
        <f>IF(B604="Лікар загальної практики - сімейний лікар",AVERAGE(V604:V606),IF(B604="Лікар-педіатр",AVERAGE(V604:V606),IF(B604="Лікар-терапевт","х",0)))</f>
        <v>0</v>
      </c>
      <c r="W608" s="180">
        <f>IF(B604="Лікар загальної практики - сімейний лікар",AVERAGE(W604:W606),IF(B604="Лікар-педіатр","x",IF(B604="Лікар-терапевт",AVERAGE(W604:W606),0)))</f>
        <v>0</v>
      </c>
      <c r="X608" s="180">
        <f>IF(B604="Лікар загальної практики - сімейний лікар",AVERAGE(X604:X606),IF(B604="Лікар-педіатр","x",IF(B604="Лікар-терапевт",AVERAGE(X604:X606),0)))</f>
        <v>0</v>
      </c>
      <c r="Y608" s="180">
        <f>IF(B604="Лікар загальної практики - сімейний лікар",AVERAGE(Y604:Y606),IF(B604="Лікар-педіатр","x",IF(B604="Лікар-терапевт",AVERAGE(Y604:Y606),0)))</f>
        <v>0</v>
      </c>
      <c r="Z608" s="181">
        <f>SUM(U608:Y608)</f>
        <v>0</v>
      </c>
      <c r="AA608" s="770"/>
      <c r="AB608" s="543">
        <f>IF(B604="Лікар загальної практики - сімейний лікар",AVERAGE(AB604:AB606),IF(B604="Лікар-педіатр",AVERAGE(AB604:AB606),IF(B604="Лікар-терапевт","х",0)))</f>
        <v>0</v>
      </c>
      <c r="AC608" s="180">
        <f>IF(B604="Лікар загальної практики - сімейний лікар",AVERAGE(AC604:AC606),IF(B604="Лікар-педіатр",AVERAGE(AC604:AC606),IF(B604="Лікар-терапевт","х",0)))</f>
        <v>0</v>
      </c>
      <c r="AD608" s="180">
        <f>IF(B604="Лікар загальної практики - сімейний лікар",AVERAGE(AD604:AD606),IF(B604="Лікар-педіатр","x",IF(B604="Лікар-терапевт",AVERAGE(AD604:AD606),0)))</f>
        <v>0</v>
      </c>
      <c r="AE608" s="180">
        <f>IF(B604="Лікар загальної практики - сімейний лікар",AVERAGE(AE604:AE606),IF(B604="Лікар-педіатр","x",IF(B604="Лікар-терапевт",AVERAGE(AE604:AE606),0)))</f>
        <v>0</v>
      </c>
      <c r="AF608" s="180">
        <f>IF(B604="Лікар загальної практики - сімейний лікар",AVERAGE(AF604:AF606),IF(B604="Лікар-педіатр","x",IF(B604="Лікар-терапевт",AVERAGE(AF604:AF606),0)))</f>
        <v>0</v>
      </c>
      <c r="AG608" s="181">
        <f>SUM(AB608:AF608)</f>
        <v>0</v>
      </c>
      <c r="AH608" s="773"/>
      <c r="AI608" s="176"/>
      <c r="AJ608" s="764"/>
      <c r="AK608" s="767"/>
      <c r="AL608" s="767"/>
      <c r="AM608" s="755"/>
      <c r="AN608" s="794"/>
      <c r="AO608" s="794"/>
      <c r="AP608" s="794"/>
      <c r="AQ608" s="794"/>
      <c r="AR608" s="797"/>
    </row>
    <row r="609" spans="1:44" s="67" customFormat="1" ht="28.15" customHeight="1" x14ac:dyDescent="0.25">
      <c r="A609" s="172"/>
      <c r="B609" s="781"/>
      <c r="C609" s="784"/>
      <c r="D609" s="787"/>
      <c r="E609" s="790"/>
      <c r="F609" s="182" t="str">
        <f>IF(B604="Лікар-педіатр",Законод!$C$18,IF(B604="Лікар загальної практики - сімейний лікар",Законод!$C$22,IF(B604="Лікар-терапевт",Законод!$C$26,"х")))</f>
        <v>х</v>
      </c>
      <c r="G609" s="183">
        <f>IF(B604="Лікар загальної практики - сімейний лікар",IF(L608&lt;=Законод!$C$23,G608,Законод!$C$23*'01_Доходи'!G607),IF(B604="Лікар-педіатр",IF(L608&lt;=Законод!$C$19,G608,Законод!$C$19*'01_Доходи'!G607),IF(B604="Лікар-терапевт","x",0)))</f>
        <v>0</v>
      </c>
      <c r="H609" s="183">
        <f>IF(B604="Лікар загальної практики - сімейний лікар",IF(L608&lt;=Законод!$C$23,H608,Законод!$C$23*'01_Доходи'!H607),IF(B604="Лікар-педіатр",IF(L608&lt;=Законод!$C$19,H608,Законод!$C$19*'01_Доходи'!H607),IF(B604="Лікар-терапевт","x",0)))</f>
        <v>0</v>
      </c>
      <c r="I609" s="183">
        <f>IF(B604="Лікар загальної практики - сімейний лікар",IF(L608&lt;=Законод!$C$23,I608,Законод!$C$23*'01_Доходи'!I607),IF(B604="Лікар-педіатр",IF(L608&lt;=Законод!$C$27,I608,Законод!$C$27*'01_Доходи'!I607),IF(B604="Лікар-терапевт","x",0)))</f>
        <v>0</v>
      </c>
      <c r="J609" s="183">
        <f>IF(B604="Лікар загальної практики - сімейний лікар",IF(L608&lt;=Законод!$C$23,J608,Законод!$C$23*'01_Доходи'!J607),IF(B604="Лікар-педіатр",IF(L608&lt;=Законод!$C$27,J608,Законод!$C$27*'01_Доходи'!J607),IF(B604="Лікар-терапевт","x",0)))</f>
        <v>0</v>
      </c>
      <c r="K609" s="183">
        <f>IF(B604="Лікар загальної практики - сімейний лікар",IF(L608&lt;=Законод!$C$23,K608,Законод!$C$23*'01_Доходи'!K607),IF(B604="Лікар-педіатр",IF(L608&lt;=Законод!$C$27,K608,Законод!$C$27*'01_Доходи'!K607),IF(B604="Лікар-терапевт","x",0)))</f>
        <v>0</v>
      </c>
      <c r="L609" s="184">
        <f>SUM(G609:K609)</f>
        <v>0</v>
      </c>
      <c r="M609" s="770"/>
      <c r="N609" s="183">
        <f>IF(B604="Лікар загальної практики - сімейний лікар",IF(L608&lt;=Законод!$C$23,N608,Законод!$C$23*'01_Доходи'!N607),IF(B604="Лікар-педіатр",IF(L608&lt;=Законод!$C$19,N608,Законод!$C$19*'01_Доходи'!N607),IF(B604="Лікар-терапевт","x",0)))</f>
        <v>0</v>
      </c>
      <c r="O609" s="183">
        <f>IF(B604="Лікар загальної практики - сімейний лікар",IF(L608&lt;=Законод!$C$23,O608,Законод!$C$23*'01_Доходи'!O607),IF(B604="Лікар-педіатр",IF(L608&lt;=Законод!$C$19,O608,Законод!$C$19*'01_Доходи'!O607),IF(B604="Лікар-терапевт","x",0)))</f>
        <v>0</v>
      </c>
      <c r="P609" s="183">
        <f>IF(B604="Лікар загальної практики - сімейний лікар",IF(L608&lt;=Законод!$C$23,P608,Законод!$C$23*'01_Доходи'!P607),IF(B604="Лікар-педіатр",IF(L608&lt;=Законод!$C$27,P608,Законод!$C$27*'01_Доходи'!P607),IF(B604="Лікар-терапевт","x",0)))</f>
        <v>0</v>
      </c>
      <c r="Q609" s="183">
        <f>IF(B604="Лікар загальної практики - сімейний лікар",IF(L608&lt;=Законод!$C$23,Q608,Законод!$C$23*'01_Доходи'!Q607),IF(B604="Лікар-педіатр",IF(L608&lt;=Законод!$C$27,Q608,Законод!$C$27*'01_Доходи'!Q607),IF(B604="Лікар-терапевт","x",0)))</f>
        <v>0</v>
      </c>
      <c r="R609" s="183">
        <f>IF(B604="Лікар загальної практики - сімейний лікар",IF(L608&lt;=Законод!$C$23,R608,Законод!$C$23*'01_Доходи'!R607),IF(B604="Лікар-педіатр",IF(L608&lt;=Законод!$C$27,R608,Законод!$C$27*'01_Доходи'!R607),IF(B604="Лікар-терапевт","x",0)))</f>
        <v>0</v>
      </c>
      <c r="S609" s="184">
        <f>SUM(N609:R609)</f>
        <v>0</v>
      </c>
      <c r="T609" s="770"/>
      <c r="U609" s="183">
        <f>IF(B604="Лікар загальної практики - сімейний лікар",IF(L608&lt;=Законод!$C$23,U608,Законод!$C$23*'01_Доходи'!U607),IF(B604="Лікар-педіатр",IF(L608&lt;=Законод!$C$19,U608,Законод!$C$19*'01_Доходи'!U607),IF(B604="Лікар-терапевт","x",0)))</f>
        <v>0</v>
      </c>
      <c r="V609" s="183">
        <f>IF(B604="Лікар загальної практики - сімейний лікар",IF(L608&lt;=Законод!$C$23,V608,Законод!$C$23*'01_Доходи'!V607),IF(B604="Лікар-педіатр",IF(L608&lt;=Законод!$C$19,V608,Законод!$C$19*'01_Доходи'!V607),IF(B604="Лікар-терапевт","x",0)))</f>
        <v>0</v>
      </c>
      <c r="W609" s="183">
        <f>IF(B604="Лікар загальної практики - сімейний лікар",IF(L608&lt;=Законод!$C$23,W608,Законод!$C$23*'01_Доходи'!W607),IF(B604="Лікар-педіатр",IF(L608&lt;=Законод!$C$27,W608,Законод!$C$27*'01_Доходи'!W607),IF(B604="Лікар-терапевт","x",0)))</f>
        <v>0</v>
      </c>
      <c r="X609" s="183">
        <f>IF(B604="Лікар загальної практики - сімейний лікар",IF(L608&lt;=Законод!$C$23,X608,Законод!$C$23*'01_Доходи'!X607),IF(B604="Лікар-педіатр",IF(L608&lt;=Законод!$C$27,X608,Законод!$C$27*'01_Доходи'!X607),IF(B604="Лікар-терапевт","x",0)))</f>
        <v>0</v>
      </c>
      <c r="Y609" s="183">
        <f>IF(B604="Лікар загальної практики - сімейний лікар",IF(L608&lt;=Законод!$C$23,Y608,Законод!$C$23*'01_Доходи'!H607),IF(Y604="Лікар-педіатр",IF(L608&lt;=Законод!$C$27,Y608,Законод!$C$27*'01_Доходи'!Y607),IF(B604="Лікар-терапевт","x",0)))</f>
        <v>0</v>
      </c>
      <c r="Z609" s="184">
        <f>SUM(U609:Y609)</f>
        <v>0</v>
      </c>
      <c r="AA609" s="770"/>
      <c r="AB609" s="183">
        <f>IF(B604="Лікар загальної практики - сімейний лікар",IF(L608&lt;=Законод!$C$23,AB608,Законод!$C$23*'01_Доходи'!AB607),IF(B604="Лікар-педіатр",IF(L608&lt;=Законод!$C$19,AB608,Законод!$C$19*'01_Доходи'!AB607),IF(B604="Лікар-терапевт","x",0)))</f>
        <v>0</v>
      </c>
      <c r="AC609" s="183">
        <f>IF(B604="Лікар загальної практики - сімейний лікар",IF(L608&lt;=Законод!$C$23,AC608,Законод!$C$23*'01_Доходи'!AC607),IF(B604="Лікар-педіатр",IF(L608&lt;=Законод!$C$19,AC608,Законод!$C$19*'01_Доходи'!AC607),IF(B604="Лікар-терапевт","x",0)))</f>
        <v>0</v>
      </c>
      <c r="AD609" s="183">
        <f>IF(B604="Лікар загальної практики - сімейний лікар",IF(L608&lt;=Законод!$C$23,AD608,Законод!$C$23*'01_Доходи'!AD607),IF(B604="Лікар-педіатр",IF(L608&lt;=Законод!$C$27,AD608,Законод!$C$27*'01_Доходи'!AD607),IF(B604="Лікар-терапевт","x",0)))</f>
        <v>0</v>
      </c>
      <c r="AE609" s="183">
        <f>IF(B604="Лікар загальної практики - сімейний лікар",IF(L608&lt;=Законод!$C$23,AE608,Законод!$C$23*'01_Доходи'!AE607),IF(B604="Лікар-педіатр",IF(L608&lt;=Законод!$C$27,AE608,Законод!$C$27*'01_Доходи'!AE607),IF(B604="Лікар-терапевт","x",0)))</f>
        <v>0</v>
      </c>
      <c r="AF609" s="183">
        <f>IF(B604="Лікар загальної практики - сімейний лікар",IF(L608&lt;=Законод!$C$23,AF608,Законод!$C$23*'01_Доходи'!AF607),IF(B604="Лікар-педіатр",IF(L608&lt;=Законод!$C$27,AF608,Законод!$C$27*'01_Доходи'!AF607),IF(B604="Лікар-терапевт","x",0)))</f>
        <v>0</v>
      </c>
      <c r="AG609" s="184">
        <f>SUM(AB609:AF609)</f>
        <v>0</v>
      </c>
      <c r="AH609" s="773"/>
      <c r="AI609" s="176"/>
      <c r="AJ609" s="764"/>
      <c r="AK609" s="767"/>
      <c r="AL609" s="767"/>
      <c r="AM609" s="268" t="s">
        <v>175</v>
      </c>
      <c r="AN609" s="544">
        <f>IF(B604="Лікар загальної практики - сімейний лікар",G609*Законод!$J$10+'01_Доходи'!H609*Законод!$K$10+'01_Доходи'!I609*Законод!$L$10+'01_Доходи'!J609*Законод!$M$10+'01_Доходи'!K609*Законод!$N$10,IF(B604="Лікар-педіатр",G609*Законод!$J$10+'01_Доходи'!H609*Законод!$K$10,IF(B604="Лікар-терапевт",'01_Доходи'!I609*Законод!$L$10+'01_Доходи'!J609*Законод!$M$10+'01_Доходи'!K609*Законод!$N$10,0)))</f>
        <v>0</v>
      </c>
      <c r="AO609" s="544">
        <f>IF(B604="Лікар загальної практики - сімейний лікар",N609*Законод!$J$11+'01_Доходи'!O609*Законод!$K$11+'01_Доходи'!P609*Законод!$L$11+'01_Доходи'!Q609*Законод!$M$11+'01_Доходи'!R609*Законод!$N$11,IF(B604="Лікар-педіатр",N609*Законод!$J$11+'01_Доходи'!O609*Законод!$K$11,IF(B604="Лікар-терапевт",'01_Доходи'!P609*Законод!$L$11+'01_Доходи'!Q609*Законод!$M$11+'01_Доходи'!R609*Законод!$N$11,0)))</f>
        <v>0</v>
      </c>
      <c r="AP609" s="544">
        <f>IF(B604="Лікар загальної практики - сімейний лікар",U609*Законод!$J$12+'01_Доходи'!V609*Законод!$K$12+'01_Доходи'!W609*Законод!$L$12+'01_Доходи'!X609*Законод!$M$12+'01_Доходи'!Y609*Законод!$N$12,IF(B604="Лікар-педіатр",U609*Законод!$J$12+'01_Доходи'!V609*Законод!$K$12,IF(B604="Лікар-терапевт",'01_Доходи'!W609*Законод!$L$12+'01_Доходи'!X609*Законод!$M$12+'01_Доходи'!Y609*Законод!$N$12,0)))</f>
        <v>0</v>
      </c>
      <c r="AQ609" s="544">
        <f>IF(B604="Лікар загальної практики - сімейний лікар",AB609*Законод!$J$13+'01_Доходи'!AC609*Законод!$K$13+'01_Доходи'!AD609*Законод!$L$13+'01_Доходи'!AE609*Законод!$M$13+'01_Доходи'!AF609*Законод!$N$13,IF(B604="Лікар-педіатр",AB609*Законод!$J$13+'01_Доходи'!AC609*Законод!$K$13,IF(B604="Лікар-терапевт",'01_Доходи'!AD609*Законод!$L$13+'01_Доходи'!AE609*Законод!$M$13+'01_Доходи'!AF609*Законод!$N$13,0)))</f>
        <v>0</v>
      </c>
      <c r="AR609" s="185">
        <f>SUM(AN609:AQ609)</f>
        <v>0</v>
      </c>
    </row>
    <row r="610" spans="1:44" s="103" customFormat="1" ht="31.15" customHeight="1" x14ac:dyDescent="0.25">
      <c r="A610" s="172"/>
      <c r="B610" s="781"/>
      <c r="C610" s="784"/>
      <c r="D610" s="787"/>
      <c r="E610" s="790"/>
      <c r="F610" s="186" t="str">
        <f>IF(B604="Лікар-педіатр",Законод!$E$18,IF(B604="Лікар загальної практики - сімейний лікар",Законод!$E$22,IF(B604="Лікар-терапевт",Законод!$E$26,"х")))</f>
        <v>х</v>
      </c>
      <c r="G610" s="750" t="s">
        <v>157</v>
      </c>
      <c r="H610" s="751"/>
      <c r="I610" s="751"/>
      <c r="J610" s="751"/>
      <c r="K610" s="752"/>
      <c r="L610" s="171">
        <f>IF(B604="Лікар загальної практики - сімейний лікар",IF(L608&lt;Законод!$C$23,0,(IF(AND(L608&gt;=Законод!$E$23,L608&lt;=Законод!$E$24),L608-Законод!$C$23,IF('01_Доходи'!L608&gt;=Законод!$F$23,Законод!$E$25,0)))),IF(B604="Лікар-педіатр",IF(L608&lt;Законод!$C$19,0,(IF(AND(L608&gt;=Законод!$E$19,L608&lt;=Законод!$E$20),L608-Законод!$C$19,IF('01_Доходи'!L608&gt;=Законод!$F$19,Законод!$E$21,0)))),IF(B604="Лікар-терапевт",IF(L608&lt;Законод!$C$27,0,(IF(AND(L608&gt;=Законод!$E$27,L608&lt;=Законод!$E$28),L608-Законод!$C$27,IF('01_Доходи'!L608&gt;=Законод!$F$27,Законод!$E$29,0)))),0)))</f>
        <v>0</v>
      </c>
      <c r="M610" s="770"/>
      <c r="N610" s="750" t="s">
        <v>157</v>
      </c>
      <c r="O610" s="751"/>
      <c r="P610" s="751"/>
      <c r="Q610" s="751"/>
      <c r="R610" s="752"/>
      <c r="S610" s="171">
        <f>IF(B604="Лікар загальної практики - сімейний лікар",IF(S608&lt;Законод!$C$23,0,(IF(AND(S608&gt;=Законод!$E$23,S608&lt;=Законод!$E$24),S608-Законод!$C$23,IF('01_Доходи'!S608&gt;=Законод!$F$23,Законод!$E$25,0)))),IF(B604="Лікар-педіатр",IF(S608&lt;Законод!$C$19,0,(IF(AND(S608&gt;=Законод!$E$19,S608&lt;=Законод!$E$20),S608-Законод!$C$19,IF('01_Доходи'!S608&gt;=Законод!$F$19,Законод!$E$21,0)))),IF(B604="Лікар-терапевт",IF(S608&lt;Законод!$C$27,0,(IF(AND(S608&gt;=Законод!$E$27,S608&lt;=Законод!$E$28),S608-Законод!$C$27,IF('01_Доходи'!S608&gt;=Законод!$F$27,Законод!$E$29,0)))),0)))</f>
        <v>0</v>
      </c>
      <c r="T610" s="770"/>
      <c r="U610" s="750" t="s">
        <v>157</v>
      </c>
      <c r="V610" s="751"/>
      <c r="W610" s="751"/>
      <c r="X610" s="751"/>
      <c r="Y610" s="752"/>
      <c r="Z610" s="171">
        <f>IF(B604="Лікар загальної практики - сімейний лікар",IF(Z608&lt;Законод!$C$23,0,(IF(AND(Z608&gt;=Законод!$E$23,Z608&lt;=Законод!$E$24),Z608-Законод!$C$23,IF('01_Доходи'!Z608&gt;=Законод!$F$23,Законод!$E$25,0)))),IF(B604="Лікар-педіатр",IF(Z608&lt;Законод!$C$19,0,(IF(AND(Z608&gt;=Законод!$E$19,Z608&lt;=Законод!$E$20),Z608-Законод!$C$19,IF('01_Доходи'!Z608&gt;=Законод!$F$19,Законод!$E$21,0)))),IF(B604="Лікар-терапевт",IF(Z608&lt;Законод!$C$27,0,(IF(AND(Z608&gt;=Законод!$E$27,Z608&lt;=Законод!$E$28),Z608-Законод!$C$27,IF('01_Доходи'!Z608&gt;=Законод!$F$27,Законод!$E$29,0)))),0)))</f>
        <v>0</v>
      </c>
      <c r="AA610" s="770"/>
      <c r="AB610" s="750" t="s">
        <v>157</v>
      </c>
      <c r="AC610" s="751"/>
      <c r="AD610" s="751"/>
      <c r="AE610" s="751"/>
      <c r="AF610" s="752"/>
      <c r="AG610" s="171">
        <f>IF(B604="Лікар загальної практики - сімейний лікар",IF(S608&lt;Законод!$C$23,0,(IF(AND(AG608&gt;=Законод!$E$23,AG608&lt;=Законод!$E$24),AG608-Законод!$C$23,IF('01_Доходи'!AG608&gt;=Законод!$F$23,Законод!$E$25,0)))),IF(B604="Лікар-педіатр",IF(AG608&lt;Законод!$C$19,0,(IF(AND(AG608&gt;=Законод!$E$19,AG608&lt;=Законод!$E$20),AG608-Законод!$C$19,IF('01_Доходи'!AG608&gt;=Законод!$F$19,Законод!$E$21,0)))),IF(B604="Лікар-терапевт",IF(AG608&lt;Законод!$C$27,0,(IF(AND(AG608&gt;=Законод!$E$27,AG608&lt;=Законод!$E$28),AG608-Законод!$C$27,IF('01_Доходи'!AG608&gt;=Законод!$F$27,Законод!$E$29,0)))),0)))</f>
        <v>0</v>
      </c>
      <c r="AH610" s="773"/>
      <c r="AI610" s="176"/>
      <c r="AJ610" s="764"/>
      <c r="AK610" s="767"/>
      <c r="AL610" s="767"/>
      <c r="AM610" s="798" t="s">
        <v>176</v>
      </c>
      <c r="AN610" s="544">
        <f>IF(B604="Лікар загальної практики - сімейний лікар",L610*Законод!$E$30,IF(B604="Лікар-педіатр",L610*Законод!$E$30,IF(B604="Лікар-терапевт",L610*Законод!$E$30,0)))</f>
        <v>0</v>
      </c>
      <c r="AO610" s="544">
        <f>IF(B604="Лікар загальної практики - сімейний лікар",S610*Законод!$E$47,IF(B604="Лікар-педіатр",S610*Законод!$E$47,IF(B604="Лікар-терапевт",S610*Законод!$E$47,0)))</f>
        <v>0</v>
      </c>
      <c r="AP610" s="544">
        <f>IF(B604="Лікар загальної практики - сімейний лікар",Z610*Законод!$E$64,IF(B604="Лікар-педіатр",Z610*Законод!$E$64,IF(B604="Лікар-терапевт",Z610*Законод!$E$64,0)))</f>
        <v>0</v>
      </c>
      <c r="AQ610" s="544">
        <f>IF(B604="Лікар загальної практики - сімейний лікар",AG610*Законод!$E$81,IF(B604="Лікар-педіатр",AG610*Законод!$E$81,IF(B604="Лікар-терапевт",AG610*Законод!$E$81,0)))</f>
        <v>0</v>
      </c>
      <c r="AR610" s="185">
        <f>SUM(AN610:AQ610)</f>
        <v>0</v>
      </c>
    </row>
    <row r="611" spans="1:44" s="67" customFormat="1" ht="31.9" customHeight="1" x14ac:dyDescent="0.25">
      <c r="A611" s="172"/>
      <c r="B611" s="781"/>
      <c r="C611" s="784"/>
      <c r="D611" s="787"/>
      <c r="E611" s="790"/>
      <c r="F611" s="186" t="str">
        <f>IF(B604="Лікар-педіатр",Законод!$F$18,IF(B604="Лікар загальної практики - сімейний лікар",Законод!$F$22,IF(B604="Лікар-терапевт",Законод!$F$26,"х")))</f>
        <v>х</v>
      </c>
      <c r="G611" s="750" t="s">
        <v>157</v>
      </c>
      <c r="H611" s="751"/>
      <c r="I611" s="751"/>
      <c r="J611" s="751"/>
      <c r="K611" s="752"/>
      <c r="L611" s="171">
        <f>IF(B604="Лікар загальної практики - сімейний лікар",IF(L608&lt;Законод!$C$23,0,(IF(AND(L608&gt;=Законод!$F$23,L608&lt;=Законод!$F$24),L608-Законод!$E$24,IF('01_Доходи'!L608&gt;=Законод!$G$23,Законод!$F$25,0)))),IF(B604="Лікар-педіатр",IF(L608&lt;Законод!$C$19,0,(IF(AND(L608&gt;=Законод!$F$19,L608&lt;=Законод!$F$20),L608-Законод!$E$20,IF('01_Доходи'!L608&gt;=Законод!$G$19,Законод!$F$21,0)))),IF(B604="Лікар-терапевт",IF(L608&lt;Законод!$C$27,0,(IF(AND(L608&gt;=Законод!$F$27,L608&lt;=Законод!$F$28),L608-Законод!$E$28,IF('01_Доходи'!L608&gt;=Законод!$G$27,Законод!$F$29,0)))),0)))</f>
        <v>0</v>
      </c>
      <c r="M611" s="770"/>
      <c r="N611" s="750" t="s">
        <v>157</v>
      </c>
      <c r="O611" s="751"/>
      <c r="P611" s="751"/>
      <c r="Q611" s="751"/>
      <c r="R611" s="752"/>
      <c r="S611" s="171">
        <f>IF(B604="Лікар загальної практики - сімейний лікар",IF(S608&lt;Законод!$C$23,0,(IF(AND(S608&gt;=Законод!$F$23,S608&lt;=Законод!$F$24),S608-Законод!$E$24,IF('01_Доходи'!S608&gt;=Законод!$G$23,Законод!$F$25,0)))),IF(B604="Лікар-педіатр",IF(S608&lt;Законод!$C$19,0,(IF(AND(S608&gt;=Законод!$F$19,S608&lt;=Законод!$F$20),S608-Законод!$E$20,IF('01_Доходи'!S608&gt;=Законод!$G$19,Законод!$F$21,0)))),IF(B604="Лікар-терапевт",IF(S608&lt;Законод!$C$27,0,(IF(AND(S608&gt;=Законод!$F$27,S608&lt;=Законод!$F$28),S608-Законод!$E$28,IF('01_Доходи'!S608&gt;=Законод!$G$27,Законод!$F$29,0)))),0)))</f>
        <v>0</v>
      </c>
      <c r="T611" s="770"/>
      <c r="U611" s="750" t="s">
        <v>157</v>
      </c>
      <c r="V611" s="751"/>
      <c r="W611" s="751"/>
      <c r="X611" s="751"/>
      <c r="Y611" s="752"/>
      <c r="Z611" s="171">
        <f>IF(B604="Лікар загальної практики - сімейний лікар",IF(Z608&lt;Законод!$C$23,0,(IF(AND(Z608&gt;=Законод!$F$23,Z608&lt;=Законод!$F$24),Z608-Законод!$E$24,IF('01_Доходи'!Z608&gt;=Законод!$G$23,Законод!$F$25,0)))),IF(B604="Лікар-педіатр",IF(Z608&lt;Законод!$C$19,0,(IF(AND(Z608&gt;=Законод!$F$19,Z608&lt;=Законод!$F$20),Z608-Законод!$E$20,IF('01_Доходи'!Z608&gt;=Законод!$G$19,Законод!$F$21,0)))),IF(B604="Лікар-терапевт",IF(Z608&lt;Законод!$C$27,0,(IF(AND(Z608&gt;=Законод!$F$27,Z608&lt;=Законод!$F$28),Z608-Законод!$E$28,IF('01_Доходи'!Z608&gt;=Законод!$G$27,Законод!$F$29,0)))),0)))</f>
        <v>0</v>
      </c>
      <c r="AA611" s="770"/>
      <c r="AB611" s="750" t="s">
        <v>157</v>
      </c>
      <c r="AC611" s="751"/>
      <c r="AD611" s="751"/>
      <c r="AE611" s="751"/>
      <c r="AF611" s="752"/>
      <c r="AG611" s="171">
        <f>IF(B604="Лікар загальної практики - сімейний лікар",IF(AG608&lt;Законод!$C$23,0,(IF(AND(AG608&gt;=Законод!$F$23,AG608&lt;=Законод!$F$24),AG608-Законод!$E$24,IF('01_Доходи'!AG608&gt;=Законод!$G$23,Законод!$F$25,0)))),IF(B604="Лікар-педіатр",IF(AG608&lt;Законод!$C$19,0,(IF(AND(AG608&gt;=Законод!$F$19,AG608&lt;=Законод!$F$20),AG608-Законод!$E$20,IF('01_Доходи'!AG608&gt;=Законод!$G$19,Законод!$F$21,0)))),IF(B604="Лікар-терапевт",IF(AG608&lt;Законод!$C$27,0,(IF(AND(AG608&gt;=Законод!$F$27,AG608&lt;=Законод!$F$28),AG608-Законод!$E$28,IF('01_Доходи'!AG608&gt;=Законод!$G$27,Законод!$F$29,0)))),0)))</f>
        <v>0</v>
      </c>
      <c r="AH611" s="773"/>
      <c r="AI611" s="176"/>
      <c r="AJ611" s="764"/>
      <c r="AK611" s="767"/>
      <c r="AL611" s="767"/>
      <c r="AM611" s="799"/>
      <c r="AN611" s="544">
        <f>IF(B604="Лікар загальної практики - сімейний лікар",L611*Законод!$F$30,IF(B604="Лікар-педіатр",L611*Законод!$F$30,IF(B604="Лікар-терапевт",L611*Законод!$F$30,0)))</f>
        <v>0</v>
      </c>
      <c r="AO611" s="544">
        <f>IF(B604="Лікар загальної практики - сімейний лікар",S611*Законод!$F$47,IF(B604="Лікар-педіатр",S611*Законод!$F$47,IF(B604="Лікар-терапевт",S611*Законод!$F$47,0)))</f>
        <v>0</v>
      </c>
      <c r="AP611" s="544">
        <f>IF(B604="Лікар загальної практики - сімейний лікар",Z611*Законод!$F$64,IF(B604="Лікар-педіатр",Z611*Законод!$F$64,IF(B604="Лікар-терапевт",Z611*Законод!$F$64,0)))</f>
        <v>0</v>
      </c>
      <c r="AQ611" s="544">
        <f>IF(B604="Лікар загальної практики - сімейний лікар",AG611*Законод!$F$81,IF(B604="Лікар-педіатр",AG611*Законод!$F$81,IF(B604="Лікар-терапевт",AG611*Законод!$F$81,0)))</f>
        <v>0</v>
      </c>
      <c r="AR611" s="185">
        <f>SUM(AN611:AQ611)</f>
        <v>0</v>
      </c>
    </row>
    <row r="612" spans="1:44" s="67" customFormat="1" ht="45" customHeight="1" x14ac:dyDescent="0.25">
      <c r="A612" s="172"/>
      <c r="B612" s="781"/>
      <c r="C612" s="784"/>
      <c r="D612" s="787"/>
      <c r="E612" s="790"/>
      <c r="F612" s="186" t="str">
        <f>IF(B604="Лікар-педіатр",Законод!$G$18,IF(B604="Лікар загальної практики - сімейний лікар",Законод!$G$22,IF(B604="Лікар-терапевт",Законод!$G$26,"х")))</f>
        <v>х</v>
      </c>
      <c r="G612" s="750" t="s">
        <v>157</v>
      </c>
      <c r="H612" s="751"/>
      <c r="I612" s="751"/>
      <c r="J612" s="751"/>
      <c r="K612" s="752"/>
      <c r="L612" s="171">
        <f>IF(B604="Лікар загальної практики - сімейний лікар",IF(L608&lt;Законод!$C$23,0,(IF(AND(L608&gt;=Законод!$G$23,L608&lt;=Законод!$G$24),L608-Законод!$F$24,IF('01_Доходи'!L608&gt;=Законод!$H$23,Законод!$G$25,0)))),IF(B604="Лікар-педіатр",IF(L608&lt;Законод!$C$19,0,(IF(AND(L608&gt;=Законод!$G$19,L608&lt;=Законод!$G$20),L608-Законод!$F$20,IF('01_Доходи'!L608&gt;=Законод!$H$19,Законод!$G$21,0)))),IF(B604="Лікар-терапевт",IF(L608&lt;Законод!$C$27,0,(IF(AND(L608&gt;=Законод!$G$27,L608&lt;=Законод!$G$28),L608-Законод!$F$28,IF('01_Доходи'!L608&gt;=Законод!$H$27,Законод!$G$29,0)))),0)))</f>
        <v>0</v>
      </c>
      <c r="M612" s="770"/>
      <c r="N612" s="750" t="s">
        <v>157</v>
      </c>
      <c r="O612" s="751"/>
      <c r="P612" s="751"/>
      <c r="Q612" s="751"/>
      <c r="R612" s="752"/>
      <c r="S612" s="171">
        <f>IF(B604="Лікар загальної практики - сімейний лікар",IF(S608&lt;Законод!$C$23,0,(IF(AND(S608&gt;=Законод!$G$23,S608&lt;=Законод!$G$24),S608-Законод!$F$24,IF('01_Доходи'!S608&gt;=Законод!$H$23,Законод!$G$25,0)))),IF(B604="Лікар-педіатр",IF(S608&lt;Законод!$C$19,0,(IF(AND(S608&gt;=Законод!$G$19,S608&lt;=Законод!$G$20),S608-Законод!$F$20,IF('01_Доходи'!S608&gt;=Законод!$H$19,Законод!$G$21,0)))),IF(B604="Лікар-терапевт",IF(S608&lt;Законод!$C$27,0,(IF(AND(S608&gt;=Законод!$G$27,S608&lt;=Законод!$G$28),S608-Законод!$F$28,IF('01_Доходи'!S608&gt;=Законод!$H$27,Законод!$G$29,0)))),0)))</f>
        <v>0</v>
      </c>
      <c r="T612" s="770"/>
      <c r="U612" s="750" t="s">
        <v>157</v>
      </c>
      <c r="V612" s="751"/>
      <c r="W612" s="751"/>
      <c r="X612" s="751"/>
      <c r="Y612" s="752"/>
      <c r="Z612" s="171">
        <f>IF(B604="Лікар загальної практики - сімейний лікар",IF(Z608&lt;Законод!$C$23,0,(IF(AND(Z608&gt;=Законод!$G$23,Z608&lt;=Законод!$G$24),Z608-Законод!$F$24,IF('01_Доходи'!Z608&gt;=Законод!$H$23,Законод!$G$25,0)))),IF(B604="Лікар-педіатр",IF(Z608&lt;Законод!$C$19,0,(IF(AND(Z608&gt;=Законод!$G$19,Z608&lt;=Законод!$G$20),Z608-Законод!$F$20,IF('01_Доходи'!Z608&gt;=Законод!$H$19,Законод!$G$21,0)))),IF(B604="Лікар-терапевт",IF(Z608&lt;Законод!$C$27,0,(IF(AND(Z608&gt;=Законод!$G$27,Z608&lt;=Законод!$G$28),Z608-Законод!$F$28,IF('01_Доходи'!Z608&gt;=Законод!$H$27,Законод!$G$29,0)))),0)))</f>
        <v>0</v>
      </c>
      <c r="AA612" s="770"/>
      <c r="AB612" s="750" t="s">
        <v>157</v>
      </c>
      <c r="AC612" s="751"/>
      <c r="AD612" s="751"/>
      <c r="AE612" s="751"/>
      <c r="AF612" s="752"/>
      <c r="AG612" s="171">
        <f>IF(B604="Лікар загальної практики - сімейний лікар",IF(AG608&lt;Законод!$C$23,0,(IF(AND(AG608&gt;=Законод!$G$23,AG608&lt;=Законод!$G$24),AG608-Законод!$F$24,IF('01_Доходи'!AG608&gt;=Законод!$H$23,Законод!$G$25,0)))),IF(B604="Лікар-педіатр",IF(AG608&lt;Законод!$C$19,0,(IF(AND(AG608&gt;=Законод!$G$19,AG608&lt;=Законод!$G$20),AG608-Законод!$F$20,IF('01_Доходи'!AG608&gt;=Законод!$H$19,Законод!$G$21,0)))),IF(B604="Лікар-терапевт",IF(AG608&lt;Законод!$C$27,0,(IF(AND(AG608&gt;=Законод!$G$27,AG608&lt;=Законод!$G$28),AG608-Законод!$F$28,IF('01_Доходи'!AG608&gt;=Законод!$H$27,Законод!$G$29,0)))),0)))</f>
        <v>0</v>
      </c>
      <c r="AH612" s="773"/>
      <c r="AI612" s="176"/>
      <c r="AJ612" s="764"/>
      <c r="AK612" s="767"/>
      <c r="AL612" s="767"/>
      <c r="AM612" s="799"/>
      <c r="AN612" s="544">
        <f>IF(B604="Лікар загальної практики - сімейний лікар",L612*Законод!$G$39,IF(B604="Лікар-педіатр",L612*Законод!$G$30,IF(B604="Лікар-терапевт",L612*Законод!$G$30,0)))</f>
        <v>0</v>
      </c>
      <c r="AO612" s="544">
        <f>IF(B604="Лікар загальної практики - сімейний лікар",S612*Законод!$G$47,IF(B604="Лікар-педіатр",S612*Законод!$G$47,IF(B604="Лікар-терапевт",S612*Законод!$G$47,0)))</f>
        <v>0</v>
      </c>
      <c r="AP612" s="544">
        <f>IF(B604="Лікар загальної практики - сімейний лікар",Z612*Законод!$G$64,IF(B604="Лікар-педіатр",Z612*Законод!$G$64,IF(B604="Лікар-терапевт",Z612*Законод!$G$64,0)))</f>
        <v>0</v>
      </c>
      <c r="AQ612" s="544">
        <f>IF(B604="Лікар загальної практики - сімейний лікар",AG612*Законод!$G$81,IF(B604="Лікар-педіатр",AG612*Законод!$G$81,IF(B604="Лікар-терапевт",AG612*Законод!$G$81,0)))</f>
        <v>0</v>
      </c>
      <c r="AR612" s="185">
        <f t="shared" ref="AR612" si="88">SUM(AN612:AQ612)</f>
        <v>0</v>
      </c>
    </row>
    <row r="613" spans="1:44" s="67" customFormat="1" ht="20.45" customHeight="1" x14ac:dyDescent="0.25">
      <c r="A613" s="172"/>
      <c r="B613" s="781"/>
      <c r="C613" s="784"/>
      <c r="D613" s="787"/>
      <c r="E613" s="790"/>
      <c r="F613" s="186" t="str">
        <f>IF(B604="Лікар-педіатр",Законод!$H$18,IF(B604="Лікар загальної практики - сімейний лікар",Законод!$H$22,IF(B604="Лікар-терапевт",Законод!$H$26,"х")))</f>
        <v>х</v>
      </c>
      <c r="G613" s="750" t="s">
        <v>157</v>
      </c>
      <c r="H613" s="751"/>
      <c r="I613" s="751"/>
      <c r="J613" s="751"/>
      <c r="K613" s="752"/>
      <c r="L613" s="171">
        <f>IF(B604="Лікар загальної практики - сімейний лікар",IF(L608&lt;Законод!$C$23,0,(IF(AND(L608&gt;=Законод!$H$23,L608&lt;=Законод!$H$24),L608-Законод!$G$24,IF('01_Доходи'!L608&gt;=Законод!$I$23,Законод!$H$25,0)))),IF(B604="Лікар-педіатр",IF(L608&lt;Законод!$C$19,0,(IF(AND(L608&gt;=Законод!$H$19,L608&lt;=Законод!$H$20),L608-Законод!$G$20,IF('01_Доходи'!L608&gt;=Законод!$I$19,Законод!$H$21,0)))),IF(B604="Лікар-терапевт",IF(L608&lt;Законод!$C$27,0,(IF(AND(L608&gt;=Законод!$H$27,L608&lt;=Законод!$H$28),L608-Законод!$G$28,IF(L608&gt;=Законод!$I$27,Законод!$H$29,0)))),0)))</f>
        <v>0</v>
      </c>
      <c r="M613" s="770"/>
      <c r="N613" s="750" t="s">
        <v>157</v>
      </c>
      <c r="O613" s="751"/>
      <c r="P613" s="751"/>
      <c r="Q613" s="751"/>
      <c r="R613" s="752"/>
      <c r="S613" s="171">
        <f>IF(B604="Лікар загальної практики - сімейний лікар",IF(S608&lt;Законод!$C$23,0,(IF(AND(S608&gt;=Законод!$H$23,S608&lt;=Законод!$H$24),S608-Законод!$G$24,IF('01_Доходи'!S608&gt;=Законод!$I$23,Законод!$H$25,0)))),IF(B604="Лікар-педіатр",IF(S608&lt;Законод!$C$19,0,(IF(AND(S608&gt;=Законод!$H$19,S608&lt;=Законод!$H$20),S608-Законод!$G$20,IF('01_Доходи'!S608&gt;=Законод!$I$19,Законод!$H$21,0)))),IF(B604="Лікар-терапевт",IF(S608&lt;Законод!$C$27,0,(IF(AND(S608&gt;=Законод!$H$27,S608&lt;=Законод!$H$28),S608-Законод!$G$28,IF(S608&gt;=Законод!$I$27,Законод!$H$29,0)))),0)))</f>
        <v>0</v>
      </c>
      <c r="T613" s="770"/>
      <c r="U613" s="750" t="s">
        <v>157</v>
      </c>
      <c r="V613" s="751"/>
      <c r="W613" s="751"/>
      <c r="X613" s="751"/>
      <c r="Y613" s="752"/>
      <c r="Z613" s="171">
        <f>IF(B604="Лікар загальної практики - сімейний лікар",IF(Z608&lt;Законод!$C$23,0,(IF(AND(Z608&gt;=Законод!$H$23,Z608&lt;=Законод!$H$24),Z608-Законод!$G$24,IF('01_Доходи'!Z608&gt;=Законод!$I$23,Законод!$H$25,0)))),IF(B604="Лікар-педіатр",IF(Z608&lt;Законод!$C$19,0,(IF(AND(Z608&gt;=Законод!$H$19,Z608&lt;=Законод!$H$20),Z608-Законод!$G$20,IF('01_Доходи'!Z608&gt;=Законод!$I$19,Законод!$H$21,0)))),IF(B604="Лікар-терапевт",IF(Z608&lt;Законод!$C$27,0,(IF(AND(Z608&gt;=Законод!$H$27,Z608&lt;=Законод!$H$28),Z608-Законод!$G$28,IF(Z608&gt;=Законод!$I$27,Законод!$H$29,0)))),0)))</f>
        <v>0</v>
      </c>
      <c r="AA613" s="770"/>
      <c r="AB613" s="750" t="s">
        <v>157</v>
      </c>
      <c r="AC613" s="751"/>
      <c r="AD613" s="751"/>
      <c r="AE613" s="751"/>
      <c r="AF613" s="752"/>
      <c r="AG613" s="171">
        <f>IF(B604="Лікар загальної практики - сімейний лікар",IF(AG608&lt;Законод!$C$23,0,(IF(AND(AG608&gt;=Законод!$H$23,AG608&lt;=Законод!$H$24),AG608-Законод!$G$24,IF('01_Доходи'!AG608&gt;=Законод!$I$23,Законод!$H$25,0)))),IF(B604="Лікар-педіатр",IF(AG608&lt;Законод!$C$19,0,(IF(AND(AG608&gt;=Законод!$H$19,AG608&lt;=Законод!$H$20),AG608-Законод!$G$20,IF('01_Доходи'!AG608&gt;=Законод!$I$19,Законод!$H$21,0)))),IF(B604="Лікар-терапевт",IF(AG608&lt;Законод!$C$27,0,(IF(AND(AG608&gt;=Законод!$H$27,AG608&lt;=Законод!$H$28),AG608-Законод!$G$28,IF(AG608&gt;=Законод!$I$27,Законод!$H$29,0)))),0)))</f>
        <v>0</v>
      </c>
      <c r="AH613" s="773"/>
      <c r="AI613" s="176"/>
      <c r="AJ613" s="764"/>
      <c r="AK613" s="767"/>
      <c r="AL613" s="767"/>
      <c r="AM613" s="799"/>
      <c r="AN613" s="544">
        <f>IF(B604="Лікар загальної практики - сімейний лікар",L613*Законод!$H$30,IF(B604="Лікар-педіатр",L613*Законод!$H$30,IF(B604="Лікар-терапевт",L613*Законод!$H$30,0)))</f>
        <v>0</v>
      </c>
      <c r="AO613" s="544">
        <f>IF(B604="Лікар загальної практики - сімейний лікар",S613*Законод!$H$47,IF(B604="Лікар-педіатр",S613*Законод!$H$47,IF(B604="Лікар-терапевт",S613*Законод!$H$47,0)))</f>
        <v>0</v>
      </c>
      <c r="AP613" s="544">
        <f>IF(B604="Лікар загальної практики - сімейний лікар",Z613*Законод!$H$64,IF(B604="Лікар-педіатр",Z613*Законод!$H$64,IF(B604="Лікар-терапевт",Z613*Законод!$H$64,0)))</f>
        <v>0</v>
      </c>
      <c r="AQ613" s="544">
        <f>IF(B604="Лікар загальної практики - сімейний лікар",AG613*Законод!$H$81,IF(B604="Лікар-педіатр",AG613*Законод!$H$81,IF(B604="Лікар-терапевт",AG613*Законод!$H$81,0)))</f>
        <v>0</v>
      </c>
      <c r="AR613" s="185">
        <f>SUM(AN613:AQ613)</f>
        <v>0</v>
      </c>
    </row>
    <row r="614" spans="1:44" s="67" customFormat="1" ht="31.9" customHeight="1" x14ac:dyDescent="0.25">
      <c r="A614" s="172"/>
      <c r="B614" s="781"/>
      <c r="C614" s="784"/>
      <c r="D614" s="787"/>
      <c r="E614" s="790"/>
      <c r="F614" s="186" t="str">
        <f>IF(B604="Лікар-педіатр",Законод!$I$18,IF(B604="Лікар загальної практики - сімейний лікар",Законод!$I$22,IF(B604="Лікар-терапевт",Законод!$I$26,"х")))</f>
        <v>х</v>
      </c>
      <c r="G614" s="750" t="s">
        <v>157</v>
      </c>
      <c r="H614" s="751"/>
      <c r="I614" s="751"/>
      <c r="J614" s="751"/>
      <c r="K614" s="752"/>
      <c r="L614" s="171">
        <f>IF(B604="Лікар загальної практики - сімейний лікар",IF(L608&lt;Законод!$C$23,0,(IF(AND(L608&gt;=Законод!$I$23,L608&lt;=Законод!$I$24),L608-Законод!$H$24,IF('01_Доходи'!L608&gt;=Законод!$I$23,Законод!$I$25,0)))),IF(B604="Лікар-педіатр",IF(L608&lt;Законод!$C$19,0,(IF(AND(L608&gt;=Законод!$I$19,L608&lt;=Законод!$I$20),L608-Законод!$H$20,IF('01_Доходи'!L608&gt;=Законод!$I$19,Законод!$H$21,0)))),IF(B604="Лікар-терапевт",IF(L608&lt;Законод!$C$27,0,(IF(AND(L608&gt;=Законод!$I$27,L608&lt;=Законод!$I$28),L608-Законод!$H$28,IF('01_Доходи'!L608&gt;=Законод!$I$27,Законод!$H$29,0)))),0)))</f>
        <v>0</v>
      </c>
      <c r="M614" s="770"/>
      <c r="N614" s="750" t="s">
        <v>157</v>
      </c>
      <c r="O614" s="751"/>
      <c r="P614" s="751"/>
      <c r="Q614" s="751"/>
      <c r="R614" s="752"/>
      <c r="S614" s="171">
        <f>IF(B604="Лікар загальної практики - сімейний лікар",IF(S608&lt;Законод!$C$23,0,(IF(AND(S608&gt;=Законод!$I$23,S608&lt;=Законод!$I$24),S608-Законод!$H$24,IF('01_Доходи'!S608&gt;=Законод!$I$23,Законод!$I$25,0)))),IF(B604="Лікар-педіатр",IF(S608&lt;Законод!$C$19,0,(IF(AND(S608&gt;=Законод!$I$19,S608&lt;=Законод!$I$20),S608-Законод!$H$20,IF('01_Доходи'!S608&gt;=Законод!$I$19,Законод!$H$21,0)))),IF(B604="Лікар-терапевт",IF(S608&lt;Законод!$C$27,0,(IF(AND(S608&gt;=Законод!$I$27,S608&lt;=Законод!$I$28),S608-Законод!$H$28,IF('01_Доходи'!S608&gt;=Законод!$I$27,Законод!$H$29,0)))),0)))</f>
        <v>0</v>
      </c>
      <c r="T614" s="770"/>
      <c r="U614" s="750" t="s">
        <v>157</v>
      </c>
      <c r="V614" s="751"/>
      <c r="W614" s="751"/>
      <c r="X614" s="751"/>
      <c r="Y614" s="752"/>
      <c r="Z614" s="171">
        <f>IF(B604="Лікар загальної практики - сімейний лікар",IF(Z608&lt;Законод!$C$23,0,(IF(AND(Z608&gt;=Законод!$I$23,Z608&lt;=Законод!$I$24),Z608-Законод!$H$24,IF('01_Доходи'!Z608&gt;=Законод!$I$23,Законод!$I$25,0)))),IF(B604="Лікар-педіатр",IF(Z608&lt;Законод!$C$19,0,(IF(AND(Z608&gt;=Законод!$I$19,Z608&lt;=Законод!$I$20),Z608-Законод!$H$20,IF('01_Доходи'!Z608&gt;=Законод!$I$19,Законод!$H$21,0)))),IF(B604="Лікар-терапевт",IF(Z608&lt;Законод!$C$27,0,(IF(AND(Z608&gt;=Законод!$I$27,Z608&lt;=Законод!$I$28),Z608-Законод!$H$28,IF('01_Доходи'!Z608&gt;=Законод!$I$27,Законод!$H$29,0)))),0)))</f>
        <v>0</v>
      </c>
      <c r="AA614" s="770"/>
      <c r="AB614" s="750" t="s">
        <v>157</v>
      </c>
      <c r="AC614" s="751"/>
      <c r="AD614" s="751"/>
      <c r="AE614" s="751"/>
      <c r="AF614" s="752"/>
      <c r="AG614" s="171">
        <f>IF(B604="Лікар загальної практики - сімейний лікар",IF(AG608&lt;Законод!$C$23,0,(IF(AND(AG608&gt;=Законод!$I$23,AG608&lt;=Законод!$I$24),AG608-Законод!$H$24,IF('01_Доходи'!AG608&gt;=Законод!$I$23,Законод!$I$25,0)))),IF(B604="Лікар-педіатр",IF(AG608&lt;Законод!$C$19,0,(IF(AND(AG608&gt;=Законод!$I$19,AG608&lt;=Законод!$I$20),AG608-Законод!$H$20,IF('01_Доходи'!AG608&gt;=Законод!$I$19,Законод!$H$21,0)))),IF(B604="Лікар-терапевт",IF(AG608&lt;Законод!$C$27,0,(IF(AND(AG608&gt;=Законод!$I$27,AG608&lt;=Законод!$I$28),AG608-Законод!$H$28,IF('01_Доходи'!AG608&gt;=Законод!$I$27,Законод!$H$29,0)))),0)))</f>
        <v>0</v>
      </c>
      <c r="AH614" s="773"/>
      <c r="AI614" s="176"/>
      <c r="AJ614" s="764"/>
      <c r="AK614" s="767"/>
      <c r="AL614" s="767"/>
      <c r="AM614" s="799"/>
      <c r="AN614" s="544">
        <f>IF(B604="Лікар загальної практики - сімейний лікар",L614*Законод!$I$30,IF(B604="Лікар-педіатр",L614*Законод!$I$30,IF(B604="Лікар-терапевт",L614*Законод!$I$30,0)))</f>
        <v>0</v>
      </c>
      <c r="AO614" s="544">
        <f>IF(B604="Лікар загальної практики - сімейний лікар",S614*Законод!$I$47,IF(B604="Лікар-педіатр",S614*Законод!$I$47,IF(B604="Лікар-терапевт",S614*Законод!$I$47,0)))</f>
        <v>0</v>
      </c>
      <c r="AP614" s="544">
        <f>IF(B604="Лікар загальної практики - сімейний лікар",Z614*Законод!$I$64,IF(B604="Лікар-педіатр",Z614*Законод!$I$64,IF(B604="Лікар-терапевт",Z614*Законод!$I$64,0)))</f>
        <v>0</v>
      </c>
      <c r="AQ614" s="544">
        <f>IF(B604="Лікар загальної практики - сімейний лікар",AG614*Законод!$I$81,IF(B604="Лікар-педіатр",AG614*Законод!$I$81,IF(B604="Лікар-терапевт",AG614*Законод!$I$81,0)))</f>
        <v>0</v>
      </c>
      <c r="AR614" s="185">
        <f>SUM(AN614:AQ614)</f>
        <v>0</v>
      </c>
    </row>
    <row r="615" spans="1:44" s="67" customFormat="1" ht="31.9" customHeight="1" thickBot="1" x14ac:dyDescent="0.3">
      <c r="A615" s="187"/>
      <c r="B615" s="782"/>
      <c r="C615" s="785"/>
      <c r="D615" s="788"/>
      <c r="E615" s="791"/>
      <c r="F615" s="660" t="str">
        <f>IF(B604="Лікар-педіатр",Законод!$J$18,IF(B604="Лікар загальної практики - сімейний лікар",Законод!$J$22,IF(B604="Лікар-терапевт",Законод!$J$22,"х")))</f>
        <v>х</v>
      </c>
      <c r="G615" s="747" t="s">
        <v>157</v>
      </c>
      <c r="H615" s="748"/>
      <c r="I615" s="748"/>
      <c r="J615" s="748"/>
      <c r="K615" s="749"/>
      <c r="L615" s="171">
        <f>IF(B604="Лікар загальної практики - сімейний лікар",IF(L608&gt;=Законод!$J$23,'01_Доходи'!L608-('01_Доходи'!L609+'01_Доходи'!L610+'01_Доходи'!L611+'01_Доходи'!L612+'01_Доходи'!L613+'01_Доходи'!L614),0),IF(B604="Лікар-педіатр",IF(L608&gt;=Законод!$J$19,'01_Доходи'!L608-('01_Доходи'!L609+'01_Доходи'!L610+'01_Доходи'!L611+'01_Доходи'!L612+'01_Доходи'!L613+'01_Доходи'!L614),0),IF(B604="Лікар-терапевт",IF('01_Доходи'!L608&gt;=Законод!$J$27,L608-Законод!$I$28,0),0)))</f>
        <v>0</v>
      </c>
      <c r="M615" s="771"/>
      <c r="N615" s="747" t="s">
        <v>157</v>
      </c>
      <c r="O615" s="748"/>
      <c r="P615" s="748"/>
      <c r="Q615" s="748"/>
      <c r="R615" s="749"/>
      <c r="S615" s="171">
        <f>IF(B604="Лікар загальної практики - сімейний лікар",IF(S608&gt;=Законод!$J$23,'01_Доходи'!S608-('01_Доходи'!S609+'01_Доходи'!S610+'01_Доходи'!S611+'01_Доходи'!S612+'01_Доходи'!S613+'01_Доходи'!S614),0),IF(B604="Лікар-педіатр",IF(S608&gt;=Законод!$J$19,'01_Доходи'!S608-('01_Доходи'!S609+'01_Доходи'!S610+'01_Доходи'!S611+'01_Доходи'!S612+'01_Доходи'!S613+'01_Доходи'!S614),0),IF(B604="Лікар-терапевт",IF('01_Доходи'!S608&gt;=Законод!$J$27,S608-Законод!$I$28,0),0)))</f>
        <v>0</v>
      </c>
      <c r="T615" s="771"/>
      <c r="U615" s="747" t="s">
        <v>157</v>
      </c>
      <c r="V615" s="748"/>
      <c r="W615" s="748"/>
      <c r="X615" s="748"/>
      <c r="Y615" s="749"/>
      <c r="Z615" s="171">
        <f>IF(B604="Лікар загальної практики - сімейний лікар",IF(Z608&gt;=Законод!$J$23,'01_Доходи'!Z608-('01_Доходи'!Z609+'01_Доходи'!Z610+'01_Доходи'!Z611+'01_Доходи'!Z612+'01_Доходи'!Z613+'01_Доходи'!Z614),0),IF(B604="Лікар-педіатр",IF(Z608&gt;=Законод!$J$19,'01_Доходи'!Z608-('01_Доходи'!Z609+'01_Доходи'!Z610+'01_Доходи'!Z611+'01_Доходи'!Z612+'01_Доходи'!Z613+'01_Доходи'!Z614),0),IF(B604="Лікар-терапевт",IF('01_Доходи'!Z608&gt;=Законод!$J$27,Z608-Законод!$I$28,0),0)))</f>
        <v>0</v>
      </c>
      <c r="AA615" s="771"/>
      <c r="AB615" s="747" t="s">
        <v>157</v>
      </c>
      <c r="AC615" s="748"/>
      <c r="AD615" s="748"/>
      <c r="AE615" s="748"/>
      <c r="AF615" s="749"/>
      <c r="AG615" s="171">
        <f>IF(B604="Лікар загальної практики - сімейний лікар",IF(AG608&gt;=Законод!$J$23,'01_Доходи'!AG608-('01_Доходи'!AG609+'01_Доходи'!AG610+'01_Доходи'!AG611+'01_Доходи'!AG612+'01_Доходи'!AG613+'01_Доходи'!AG614),0),IF(B604="Лікар-педіатр",IF(AG608&gt;=Законод!$J$19,'01_Доходи'!AG608-('01_Доходи'!AG609+'01_Доходи'!AG610+'01_Доходи'!AG611+'01_Доходи'!AG612+'01_Доходи'!AG613+'01_Доходи'!AG614),0),IF(B604="Лікар-терапевт",IF('01_Доходи'!AG608&gt;=Законод!$J$27,AG608-Законод!$I$28,0),0)))</f>
        <v>0</v>
      </c>
      <c r="AH615" s="774"/>
      <c r="AI615" s="188"/>
      <c r="AJ615" s="765"/>
      <c r="AK615" s="768"/>
      <c r="AL615" s="768"/>
      <c r="AM615" s="800"/>
      <c r="AN615" s="661">
        <f>IF(B604="Лікар загальної практики - сімейний лікар",L615*Законод!$J$30,IF(B604="Лікар-педіатр",L615*Законод!$J$30,IF(B604="Лікар-терапевт",L615*Законод!$J$30,0)))</f>
        <v>0</v>
      </c>
      <c r="AO615" s="661">
        <f>IF(B604="Лікар загальної практики - сімейний лікар",S615*Законод!$J$47,IF(B604="Лікар-педіатр",S615*Законод!$J$47,IF(B604="Лікар-терапевт",S615*Законод!$J$47,0)))</f>
        <v>0</v>
      </c>
      <c r="AP615" s="661">
        <f>IF(B604="Лікар загальної практики - сімейний лікар",S615*Законод!$J$64,IF(B604="Лікар-педіатр",S615*Законод!$J$64,IF(B604="Лікар-терапевт",S615*Законод!$J$64,0)))</f>
        <v>0</v>
      </c>
      <c r="AQ615" s="661">
        <f>IF(B604="Лікар загальної практики - сімейний лікар",AG615*Законод!$J$81,IF(B604="Лікар-педіатр",AG615*Законод!$J$81,IF(B604="Лікар-терапевт",AG615*Законод!$J$81,0)))</f>
        <v>0</v>
      </c>
      <c r="AR615" s="662">
        <f t="shared" ref="AR615" si="89">SUM(AN615:AQ615)</f>
        <v>0</v>
      </c>
    </row>
    <row r="616" spans="1:44" s="210" customFormat="1" ht="23.45" customHeight="1" thickBot="1" x14ac:dyDescent="0.3">
      <c r="A616" s="206"/>
      <c r="B616" s="207"/>
      <c r="C616" s="207"/>
      <c r="D616" s="207"/>
      <c r="E616" s="207"/>
      <c r="F616" s="208"/>
      <c r="G616" s="209"/>
      <c r="H616" s="209"/>
      <c r="L616" s="211"/>
      <c r="S616" s="211"/>
      <c r="Z616" s="211"/>
      <c r="AG616" s="211"/>
      <c r="AM616" s="212"/>
      <c r="AR616" s="213"/>
    </row>
    <row r="617" spans="1:44" s="166" customFormat="1" ht="24.6" customHeight="1" x14ac:dyDescent="0.3">
      <c r="A617" s="169">
        <f>A604+1</f>
        <v>46</v>
      </c>
      <c r="B617" s="780"/>
      <c r="C617" s="783"/>
      <c r="D617" s="786"/>
      <c r="E617" s="789"/>
      <c r="F617" s="170" t="s">
        <v>431</v>
      </c>
      <c r="G617" s="171">
        <f>IFERROR(IF(B617="Лікар-педіатр",G619/L619*L617,IF(B617="Лікар-терапевт","х",IF(B617="Лікар загальної практики - сімейний лікар",G619/L619*L617,0))),0)</f>
        <v>0</v>
      </c>
      <c r="H617" s="171">
        <f>IFERROR(IF(B617="Лікар-педіатр",H619/L619*L617,IF(B617="Лікар-терапевт","х",IF(B617="Лікар загальної практики - сімейний лікар",H619/L619*L617,0))),0)</f>
        <v>0</v>
      </c>
      <c r="I617" s="171">
        <f>IFERROR(IF(B617="Лікар-педіатр","x",IF(B617="Лікар-терапевт",I619/L619*L617,IF(B617="Лікар загальної практики - сімейний лікар",I619/L619*L617,0))),0)</f>
        <v>0</v>
      </c>
      <c r="J617" s="171">
        <f>IFERROR(IF(B617="Лікар-педіатр","x",IF(B617="Лікар-терапевт",J619/L619*L617,IF(B617="Лікар загальної практики - сімейний лікар",J619/L619*L617,0))),0)</f>
        <v>0</v>
      </c>
      <c r="K617" s="171">
        <f>IFERROR(IF(B617="Лікар-педіатр","x",IF(B617="Лікар-терапевт",K620*L617,IF(B617="Лікар загальної практики - сімейний лікар",K620*L617,0))),0)</f>
        <v>0</v>
      </c>
      <c r="L617" s="472"/>
      <c r="M617" s="769"/>
      <c r="N617" s="171">
        <f>IFERROR(IF(B617="Лікар-педіатр",N619/S619*S617,IF(B617="Лікар-терапевт","х",IF(B617="Лікар загальної практики - сімейний лікар",N619/S619*S617,0))),0)</f>
        <v>0</v>
      </c>
      <c r="O617" s="171">
        <f>IFERROR(IF(B617="Лікар-педіатр",O619/S619*S617,IF(B617="Лікар-терапевт","х",IF(B617="Лікар загальної практики - сімейний лікар",O619/S619*S617,0))),0)</f>
        <v>0</v>
      </c>
      <c r="P617" s="171">
        <f>IFERROR(IF(B617="Лікар-педіатр","x",IF(B617="Лікар-терапевт",P619/S619*S617,IF(B617="Лікар загальної практики - сімейний лікар",P619/S619*S617,0))),0)</f>
        <v>0</v>
      </c>
      <c r="Q617" s="171">
        <f>IFERROR(IF(B617="Лікар-педіатр","x",IF(B617="Лікар-терапевт",Q619/S619*S617,IF(B617="Лікар загальної практики - сімейний лікар",Q619/S619*S617,0))),0)</f>
        <v>0</v>
      </c>
      <c r="R617" s="171">
        <f>IFERROR(IF(B617="Лікар-педіатр","x",IF(B617="Лікар-терапевт",R620*S617,IF(B617="Лікар загальної практики - сімейний лікар",R620*S617,0))),0)</f>
        <v>0</v>
      </c>
      <c r="S617" s="472"/>
      <c r="T617" s="769"/>
      <c r="U617" s="171">
        <f>IFERROR(IF(B617="Лікар-педіатр",U619/Z619*Z617,IF(B617="Лікар-терапевт","х",IF(B617="Лікар загальної практики - сімейний лікар",U619/Z619*Z617,0))),0)</f>
        <v>0</v>
      </c>
      <c r="V617" s="171">
        <f>IFERROR(IF(B617="Лікар-педіатр",V619/Z619*Z617,IF(B617="Лікар-терапевт","х",IF(B617="Лікар загальної практики - сімейний лікар",V619/Z619*Z617,0))),0)</f>
        <v>0</v>
      </c>
      <c r="W617" s="171">
        <f>IFERROR(IF(B617="Лікар-педіатр","x",IF(B617="Лікар-терапевт",W619/Z619*Z617,IF(B617="Лікар загальної практики - сімейний лікар",W619/Z619*Z617,0))),0)</f>
        <v>0</v>
      </c>
      <c r="X617" s="171">
        <f>IFERROR(IF(B617="Лікар-педіатр","x",IF(B617="Лікар-терапевт",X619/Z619*Z617,IF(B617="Лікар загальної практики - сімейний лікар",X619/Z619*Z617,0))),0)</f>
        <v>0</v>
      </c>
      <c r="Y617" s="171">
        <f>IFERROR(IF(B617="Лікар-педіатр","x",IF(B617="Лікар-терапевт",Y620*Z617,IF(B617="Лікар загальної практики - сімейний лікар",Y620*Z617,0))),0)</f>
        <v>0</v>
      </c>
      <c r="Z617" s="472"/>
      <c r="AA617" s="769"/>
      <c r="AB617" s="171">
        <f>IFERROR(IF(B617="Лікар-педіатр",AB619/AG619*AG617,IF(B617="Лікар-терапевт","х",IF(B617="Лікар загальної практики - сімейний лікар",AB619/AG619*AG617,0))),0)</f>
        <v>0</v>
      </c>
      <c r="AC617" s="171">
        <f>IFERROR(IF(B617="Лікар-педіатр",AC619/AG619*AG617,IF(B617="Лікар-терапевт","х",IF(B617="Лікар загальної практики - сімейний лікар",AC619/AG619*AG617,0))),0)</f>
        <v>0</v>
      </c>
      <c r="AD617" s="171">
        <f>IFERROR(IF(B617="Лікар-педіатр","x",IF(B617="Лікар-терапевт",AD619/AG619*AG617,IF(B617="Лікар загальної практики - сімейний лікар",AD619/AG619*AG617,0))),0)</f>
        <v>0</v>
      </c>
      <c r="AE617" s="171">
        <f>IFERROR(IF(B617="Лікар-педіатр","x",IF(B617="Лікар-терапевт",AE619/AG619*AG617,IF(B617="Лікар загальної практики - сімейний лікар",AE619/AG619*AG617,0))),0)</f>
        <v>0</v>
      </c>
      <c r="AF617" s="171">
        <f>IFERROR(IF(B617="Лікар-педіатр","x",IF(B617="Лікар-терапевт",AF620*AG617,IF(B617="Лікар загальної практики - сімейний лікар",AF620*AG617,0))),0)</f>
        <v>0</v>
      </c>
      <c r="AG617" s="472"/>
      <c r="AH617" s="772"/>
      <c r="AI617" s="461">
        <f>A617</f>
        <v>46</v>
      </c>
      <c r="AJ617" s="763">
        <f>B617</f>
        <v>0</v>
      </c>
      <c r="AK617" s="766">
        <f>C617</f>
        <v>0</v>
      </c>
      <c r="AL617" s="766">
        <f>D617</f>
        <v>0</v>
      </c>
      <c r="AM617" s="753" t="s">
        <v>566</v>
      </c>
      <c r="AN617" s="792">
        <f>SUM(AN622:AN628)</f>
        <v>0</v>
      </c>
      <c r="AO617" s="792">
        <f>SUM(AO622:AO628)</f>
        <v>0</v>
      </c>
      <c r="AP617" s="792">
        <f>SUM(AP622:AP628)</f>
        <v>0</v>
      </c>
      <c r="AQ617" s="792">
        <f>SUM(AQ622:AQ628)</f>
        <v>0</v>
      </c>
      <c r="AR617" s="795">
        <f>SUM(AN617:AQ621)</f>
        <v>0</v>
      </c>
    </row>
    <row r="618" spans="1:44" s="67" customFormat="1" ht="28.15" customHeight="1" x14ac:dyDescent="0.25">
      <c r="A618" s="172"/>
      <c r="B618" s="781"/>
      <c r="C618" s="784"/>
      <c r="D618" s="787"/>
      <c r="E618" s="790"/>
      <c r="F618" s="170" t="s">
        <v>432</v>
      </c>
      <c r="G618" s="171">
        <f>IFERROR(IF(B617="Лікар-педіатр",G620*L618,IF(B617="Лікар-терапевт","х",IF(B617="Лікар загальної практики - сімейний лікар",G620*L618,0))),0)</f>
        <v>0</v>
      </c>
      <c r="H618" s="171">
        <f>IFERROR(IF(B617="Лікар-педіатр",H620*L618,IF(B617="Лікар-терапевт","х",IF(B617="Лікар загальної практики - сімейний лікар",H620*L618,0))),0)</f>
        <v>0</v>
      </c>
      <c r="I618" s="171">
        <f>IFERROR(IF(B617="Лікар-педіатр","x",IF(B617="Лікар-терапевт",I620*L618,IF(B617="Лікар загальної практики - сімейний лікар",I620*L618,0))),0)</f>
        <v>0</v>
      </c>
      <c r="J618" s="171">
        <f>IFERROR(IF(B617="Лікар-педіатр","x",IF(B617="Лікар-терапевт",J620*L618,IF(B617="Лікар загальної практики - сімейний лікар",J620*L618,0))),0)</f>
        <v>0</v>
      </c>
      <c r="K618" s="171">
        <f>IFERROR(IF(B617="Лікар-педіатр","x",IF(B617="Лікар-терапевт",K620*L618,IF(B617="Лікар загальної практики - сімейний лікар",K620*L618,0))),0)</f>
        <v>0</v>
      </c>
      <c r="L618" s="472"/>
      <c r="M618" s="770"/>
      <c r="N618" s="171">
        <f>IFERROR(IF(B617="Лікар-педіатр",N620*S618,IF(B617="Лікар-терапевт","х",IF(B617="Лікар загальної практики - сімейний лікар",N620*S618,0))),0)</f>
        <v>0</v>
      </c>
      <c r="O618" s="171">
        <f>IFERROR(IF(B617="Лікар-педіатр",O620*S618,IF(B617="Лікар-терапевт","х",IF(B617="Лікар загальної практики - сімейний лікар",O620*S618,0))),0)</f>
        <v>0</v>
      </c>
      <c r="P618" s="171">
        <f>IFERROR(IF(B617="Лікар-педіатр","x",IF(B617="Лікар-терапевт",P620*S618,IF(B617="Лікар загальної практики - сімейний лікар",P620*S618,0))),0)</f>
        <v>0</v>
      </c>
      <c r="Q618" s="171">
        <f>IFERROR(IF(B617="Лікар-педіатр","x",IF(B617="Лікар-терапевт",Q620*S618,IF(B617="Лікар загальної практики - сімейний лікар",Q620*S618,0))),0)</f>
        <v>0</v>
      </c>
      <c r="R618" s="171">
        <f>IFERROR(IF(B617="Лікар-педіатр","x",IF(B617="Лікар-терапевт",R620*S618,IF(B617="Лікар загальної практики - сімейний лікар",R620*S618,0))),0)</f>
        <v>0</v>
      </c>
      <c r="S618" s="472"/>
      <c r="T618" s="770"/>
      <c r="U618" s="171">
        <f>IFERROR(IF(B617="Лікар-педіатр",U620*Z618,IF(B617="Лікар-терапевт","х",IF(B617="Лікар загальної практики - сімейний лікар",U620*Z618,0))),0)</f>
        <v>0</v>
      </c>
      <c r="V618" s="171">
        <f>IFERROR(IF(B617="Лікар-педіатр",V620*Z618,IF(B617="Лікар-терапевт","х",IF(B617="Лікар загальної практики - сімейний лікар",V620*Z618,0))),0)</f>
        <v>0</v>
      </c>
      <c r="W618" s="171">
        <f>IFERROR(IF(B617="Лікар-педіатр","x",IF(B617="Лікар-терапевт",W620*Z618,IF(B617="Лікар загальної практики - сімейний лікар",W620*Z618,0))),0)</f>
        <v>0</v>
      </c>
      <c r="X618" s="171">
        <f>IFERROR(IF(B617="Лікар-педіатр","x",IF(B617="Лікар-терапевт",X620*Z618,IF(B617="Лікар загальної практики - сімейний лікар",X620*Z618,0))),0)</f>
        <v>0</v>
      </c>
      <c r="Y618" s="171">
        <f>IFERROR(IF(B617="Лікар-педіатр","x",IF(B617="Лікар-терапевт",Y620*Z618,IF(B617="Лікар загальної практики - сімейний лікар",Y620*Z618,0))),0)</f>
        <v>0</v>
      </c>
      <c r="Z618" s="472"/>
      <c r="AA618" s="770"/>
      <c r="AB618" s="171">
        <f>IFERROR(IF(B617="Лікар-педіатр",AB620*AG618,IF(B617="Лікар-терапевт","х",IF(B617="Лікар загальної практики - сімейний лікар",AB620*AG618,0))),0)</f>
        <v>0</v>
      </c>
      <c r="AC618" s="171">
        <f>IFERROR(IF(B617="Лікар-педіатр",AC620*AG618,IF(B617="Лікар-терапевт","х",IF(B617="Лікар загальної практики - сімейний лікар",AC620*AG618,0))),0)</f>
        <v>0</v>
      </c>
      <c r="AD618" s="171">
        <f>IFERROR(IF(B617="Лікар-педіатр","x",IF(B617="Лікар-терапевт",AD620*AG618,IF(B617="Лікар загальної практики - сімейний лікар",AD620*AG618,0))),0)</f>
        <v>0</v>
      </c>
      <c r="AE618" s="171">
        <f>IFERROR(IF(B617="Лікар-педіатр","x",IF(B617="Лікар-терапевт",AE620*AG618,IF(B617="Лікар загальної практики - сімейний лікар",AE620*AG618,0))),0)</f>
        <v>0</v>
      </c>
      <c r="AF618" s="171">
        <f>IFERROR(IF(B617="Лікар-педіатр","x",IF(B617="Лікар-терапевт",AF620*AG618,IF(B617="Лікар загальної практики - сімейний лікар",AF620*AG618,0))),0)</f>
        <v>0</v>
      </c>
      <c r="AG618" s="472"/>
      <c r="AH618" s="773"/>
      <c r="AI618" s="173"/>
      <c r="AJ618" s="764"/>
      <c r="AK618" s="767"/>
      <c r="AL618" s="767"/>
      <c r="AM618" s="754"/>
      <c r="AN618" s="793"/>
      <c r="AO618" s="793"/>
      <c r="AP618" s="793"/>
      <c r="AQ618" s="793"/>
      <c r="AR618" s="796"/>
    </row>
    <row r="619" spans="1:44" s="103" customFormat="1" ht="31.15" customHeight="1" x14ac:dyDescent="0.25">
      <c r="A619" s="205"/>
      <c r="B619" s="781"/>
      <c r="C619" s="784"/>
      <c r="D619" s="787"/>
      <c r="E619" s="790"/>
      <c r="F619" s="170" t="s">
        <v>433</v>
      </c>
      <c r="G619" s="174">
        <f>IF(B617="Лікар загальної практики - сімейний лікар"," ",IF(B617="Лікар-педіатр"," ",IF(B617="Лікар-терапевт","х",0)))</f>
        <v>0</v>
      </c>
      <c r="H619" s="174">
        <f>IF(B617="Лікар загальної практики - сімейний лікар"," ",IF(B617="Лікар-педіатр"," ",IF(B617="Лікар-терапевт","х",0)))</f>
        <v>0</v>
      </c>
      <c r="I619" s="174">
        <f>IF(B617="Лікар загальної практики - сімейний лікар"," ",IF(B617="Лікар-педіатр","х",IF(B617="Лікар-терапевт"," ",0)))</f>
        <v>0</v>
      </c>
      <c r="J619" s="174">
        <f>IF(B617="Лікар загальної практики - сімейний лікар"," ",IF(B617="Лікар-педіатр","х",IF(B617="Лікар-терапевт"," ",0)))</f>
        <v>0</v>
      </c>
      <c r="K619" s="174">
        <f>IF(B617="Лікар загальної практики - сімейний лікар"," ",IF(B617="Лікар-педіатр","х",IF(B617="Лікар-терапевт"," ",0)))</f>
        <v>0</v>
      </c>
      <c r="L619" s="175">
        <f>SUM(G619:K619)</f>
        <v>0</v>
      </c>
      <c r="M619" s="770"/>
      <c r="N619" s="174">
        <f>IF(B617="Лікар загальної практики - сімейний лікар"," ",IF(B617="Лікар-педіатр"," ",IF(B617="Лікар-терапевт","х",0)))</f>
        <v>0</v>
      </c>
      <c r="O619" s="174">
        <f>IF(B617="Лікар загальної практики - сімейний лікар"," ",IF(B617="Лікар-педіатр"," ",IF(B617="Лікар-терапевт","х",0)))</f>
        <v>0</v>
      </c>
      <c r="P619" s="174">
        <f>IF(B617="Лікар загальної практики - сімейний лікар"," ",IF(B617="Лікар-педіатр","х",IF(B617="Лікар-терапевт"," ",0)))</f>
        <v>0</v>
      </c>
      <c r="Q619" s="174">
        <f>IF(B617="Лікар загальної практики - сімейний лікар"," ",IF(B617="Лікар-педіатр","х",IF(B617="Лікар-терапевт"," ",0)))</f>
        <v>0</v>
      </c>
      <c r="R619" s="174">
        <f>IF(B617="Лікар загальної практики - сімейний лікар"," ",IF(B617="Лікар-педіатр","х",IF(B617="Лікар-терапевт"," ",0)))</f>
        <v>0</v>
      </c>
      <c r="S619" s="175">
        <f>SUM(N619:R619)</f>
        <v>0</v>
      </c>
      <c r="T619" s="770"/>
      <c r="U619" s="174">
        <f>IF(B617="Лікар загальної практики - сімейний лікар"," ",IF(B617="Лікар-педіатр"," ",IF(B617="Лікар-терапевт","х",0)))</f>
        <v>0</v>
      </c>
      <c r="V619" s="174">
        <f>IF(B617="Лікар загальної практики - сімейний лікар"," ",IF(B617="Лікар-педіатр"," ",IF(B617="Лікар-терапевт","х",0)))</f>
        <v>0</v>
      </c>
      <c r="W619" s="174">
        <f>IF(B617="Лікар загальної практики - сімейний лікар"," ",IF(B617="Лікар-педіатр","х",IF(B617="Лікар-терапевт"," ",0)))</f>
        <v>0</v>
      </c>
      <c r="X619" s="174">
        <f>IF(B617="Лікар загальної практики - сімейний лікар"," ",IF(B617="Лікар-педіатр","х",IF(B617="Лікар-терапевт"," ",0)))</f>
        <v>0</v>
      </c>
      <c r="Y619" s="174">
        <f>IF(B617="Лікар загальної практики - сімейний лікар"," ",IF(B617="Лікар-педіатр","х",IF(B617="Лікар-терапевт"," ",0)))</f>
        <v>0</v>
      </c>
      <c r="Z619" s="175">
        <f>SUM(U619:Y619)</f>
        <v>0</v>
      </c>
      <c r="AA619" s="770"/>
      <c r="AB619" s="174">
        <f>IF(B617="Лікар загальної практики - сімейний лікар"," ",IF(B617="Лікар-педіатр"," ",IF(B617="Лікар-терапевт","х",0)))</f>
        <v>0</v>
      </c>
      <c r="AC619" s="174">
        <f>IF(B617="Лікар загальної практики - сімейний лікар"," ",IF(B617="Лікар-педіатр"," ",IF(B617="Лікар-терапевт","х",0)))</f>
        <v>0</v>
      </c>
      <c r="AD619" s="174">
        <f>IF(B617="Лікар загальної практики - сімейний лікар"," ",IF(B617="Лікар-педіатр","х",IF(B617="Лікар-терапевт"," ",0)))</f>
        <v>0</v>
      </c>
      <c r="AE619" s="174">
        <f>IF(B617="Лікар загальної практики - сімейний лікар"," ",IF(B617="Лікар-педіатр","х",IF(B617="Лікар-терапевт"," ",0)))</f>
        <v>0</v>
      </c>
      <c r="AF619" s="174">
        <f>IF(B617="Лікар загальної практики - сімейний лікар"," ",IF(B617="Лікар-педіатр","х",IF(B617="Лікар-терапевт"," ",0)))</f>
        <v>0</v>
      </c>
      <c r="AG619" s="175">
        <f>SUM(AB619:AF619)</f>
        <v>0</v>
      </c>
      <c r="AH619" s="773"/>
      <c r="AI619" s="176"/>
      <c r="AJ619" s="764"/>
      <c r="AK619" s="767"/>
      <c r="AL619" s="767"/>
      <c r="AM619" s="754"/>
      <c r="AN619" s="793"/>
      <c r="AO619" s="793"/>
      <c r="AP619" s="793"/>
      <c r="AQ619" s="793"/>
      <c r="AR619" s="796"/>
    </row>
    <row r="620" spans="1:44" s="67" customFormat="1" ht="31.9" customHeight="1" thickBot="1" x14ac:dyDescent="0.3">
      <c r="A620" s="172"/>
      <c r="B620" s="781"/>
      <c r="C620" s="784"/>
      <c r="D620" s="787"/>
      <c r="E620" s="790"/>
      <c r="F620" s="177" t="s">
        <v>160</v>
      </c>
      <c r="G620" s="178">
        <f>IFERROR(IF(B617="Лікар-педіатр",G619/L619,IF(B617="Лікар-терапевт","х",IF(B617="Лікар загальної практики - сімейний лікар",G619/L619,0))),0)</f>
        <v>0</v>
      </c>
      <c r="H620" s="178">
        <f>IFERROR(IF(B617="Лікар-педіатр",H619/L619,IF(B617="Лікар-терапевт","х",IF(B617="Лікар загальної практики - сімейний лікар",H619/L619,0))),0)</f>
        <v>0</v>
      </c>
      <c r="I620" s="178">
        <f>IFERROR(IF(B617="Лікар-педіатр","x",IF(B617="Лікар-терапевт",I619/L619,IF(B617="Лікар загальної практики - сімейний лікар",I619/L619,0))),0)</f>
        <v>0</v>
      </c>
      <c r="J620" s="178">
        <f>IFERROR(IF(B617="Лікар-педіатр","x",IF(B617="Лікар-терапевт",J619/L619,IF(B617="Лікар загальної практики - сімейний лікар",J619/L619,0))),0)</f>
        <v>0</v>
      </c>
      <c r="K620" s="178">
        <f>IFERROR(IF(B617="Лікар-педіатр","x",IF(B617="Лікар-терапевт",K619/L619,IF(B617="Лікар загальної практики - сімейний лікар",K619/L619,0))),0)</f>
        <v>0</v>
      </c>
      <c r="L620" s="178">
        <f>SUM(G620:K620)</f>
        <v>0</v>
      </c>
      <c r="M620" s="770"/>
      <c r="N620" s="178">
        <f>IFERROR(IF(B617="Лікар-педіатр",N619/S619,IF(B617="Лікар-терапевт","х",IF(B617="Лікар загальної практики - сімейний лікар",N619/S619,0))),0)</f>
        <v>0</v>
      </c>
      <c r="O620" s="178">
        <f>IFERROR(IF(B617="Лікар-педіатр",O619/S619,IF(B617="Лікар-терапевт","х",IF(B617="Лікар загальної практики - сімейний лікар",O619/S619,0))),0)</f>
        <v>0</v>
      </c>
      <c r="P620" s="178">
        <f>IFERROR(IF(B617="Лікар-педіатр","x",IF(B617="Лікар-терапевт",P619/S619,IF(B617="Лікар загальної практики - сімейний лікар",P619/S619,0))),0)</f>
        <v>0</v>
      </c>
      <c r="Q620" s="178">
        <f>IFERROR(IF(B617="Лікар-педіатр","x",IF(B617="Лікар-терапевт",Q619/S619,IF(B617="Лікар загальної практики - сімейний лікар",Q619/S619,0))),0)</f>
        <v>0</v>
      </c>
      <c r="R620" s="178">
        <f>IFERROR(IF(B617="Лікар-педіатр","x",IF(B617="Лікар-терапевт",R619/S619,IF(B617="Лікар загальної практики - сімейний лікар",R619/S619,0))),0)</f>
        <v>0</v>
      </c>
      <c r="S620" s="178">
        <f>SUM(N620:R620)</f>
        <v>0</v>
      </c>
      <c r="T620" s="770"/>
      <c r="U620" s="178">
        <f>IFERROR(IF(B617="Лікар-педіатр",U619/Z619,IF(B617="Лікар-терапевт","х",IF(B617="Лікар загальної практики - сімейний лікар",U619/Z619,0))),0)</f>
        <v>0</v>
      </c>
      <c r="V620" s="178">
        <f>IFERROR(IF(B617="Лікар-педіатр",V619/Z619,IF(B617="Лікар-терапевт","х",IF(B617="Лікар загальної практики - сімейний лікар",V619/Z619,0))),0)</f>
        <v>0</v>
      </c>
      <c r="W620" s="178">
        <f>IFERROR(IF(B617="Лікар-педіатр","x",IF(B617="Лікар-терапевт",W619/Z619,IF(B617="Лікар загальної практики - сімейний лікар",W619/Z619,0))),0)</f>
        <v>0</v>
      </c>
      <c r="X620" s="178">
        <f>IFERROR(IF(B617="Лікар-педіатр","x",IF(B617="Лікар-терапевт",X619/Z619,IF(B617="Лікар загальної практики - сімейний лікар",X619/Z619,0))),0)</f>
        <v>0</v>
      </c>
      <c r="Y620" s="178">
        <f>IFERROR(IF(B617="Лікар-педіатр","x",IF(B617="Лікар-терапевт",Y619/Z619,IF(B617="Лікар загальної практики - сімейний лікар",Y619/Z619,0))),0)</f>
        <v>0</v>
      </c>
      <c r="Z620" s="178">
        <f>SUM(U620:Y620)</f>
        <v>0</v>
      </c>
      <c r="AA620" s="770"/>
      <c r="AB620" s="178">
        <f>IFERROR(IF(B617="Лікар-педіатр",AB619/AG619,IF(B617="Лікар-терапевт","х",IF(B617="Лікар загальної практики - сімейний лікар",AB619/AG619,0))),0)</f>
        <v>0</v>
      </c>
      <c r="AC620" s="178">
        <f>IFERROR(IF(B617="Лікар-педіатр",AC619/AG619,IF(B617="Лікар-терапевт","х",IF(B617="Лікар загальної практики - сімейний лікар",AC619/AG619,0))),0)</f>
        <v>0</v>
      </c>
      <c r="AD620" s="178">
        <f>IFERROR(IF(B617="Лікар-педіатр","x",IF(B617="Лікар-терапевт",AD619/AG619,IF(B617="Лікар загальної практики - сімейний лікар",AD619/AG619,0))),0)</f>
        <v>0</v>
      </c>
      <c r="AE620" s="178">
        <f>IFERROR(IF(B617="Лікар-педіатр","x",IF(B617="Лікар-терапевт",AE619/AG619,IF(B617="Лікар загальної практики - сімейний лікар",AE619/AG619,0))),0)</f>
        <v>0</v>
      </c>
      <c r="AF620" s="178">
        <f>IFERROR(IF(B617="Лікар-педіатр","x",IF(B617="Лікар-терапевт",AF619/AG619,IF(B617="Лікар загальної практики - сімейний лікар",AF619/AG619,0))),0)</f>
        <v>0</v>
      </c>
      <c r="AG620" s="178">
        <f>SUM(AB620:AF620)</f>
        <v>0</v>
      </c>
      <c r="AH620" s="773"/>
      <c r="AI620" s="176"/>
      <c r="AJ620" s="764"/>
      <c r="AK620" s="767"/>
      <c r="AL620" s="767"/>
      <c r="AM620" s="754"/>
      <c r="AN620" s="793"/>
      <c r="AO620" s="793"/>
      <c r="AP620" s="793"/>
      <c r="AQ620" s="793"/>
      <c r="AR620" s="796"/>
    </row>
    <row r="621" spans="1:44" s="67" customFormat="1" ht="45" customHeight="1" thickBot="1" x14ac:dyDescent="0.3">
      <c r="A621" s="172"/>
      <c r="B621" s="781"/>
      <c r="C621" s="784"/>
      <c r="D621" s="787"/>
      <c r="E621" s="790"/>
      <c r="F621" s="179" t="s">
        <v>434</v>
      </c>
      <c r="G621" s="180">
        <f>IF(B617="Лікар загальної практики - сімейний лікар",AVERAGE(G617:G619),IF(B617="Лікар-педіатр",AVERAGE(G617:G619),IF(B617="Лікар-терапевт","х",0)))</f>
        <v>0</v>
      </c>
      <c r="H621" s="180">
        <f>IF(B617="Лікар загальної практики - сімейний лікар",AVERAGE(H617:H619),IF(B617="Лікар-педіатр",AVERAGE(H617:H619),IF(B617="Лікар-терапевт","х",0)))</f>
        <v>0</v>
      </c>
      <c r="I621" s="180">
        <f>IF(B617="Лікар загальної практики - сімейний лікар",AVERAGE(I617:I619),IF(B617="Лікар-педіатр","x",IF(B617="Лікар-терапевт",AVERAGE(I617:I619),0)))</f>
        <v>0</v>
      </c>
      <c r="J621" s="180">
        <f>IF(B617="Лікар загальної практики - сімейний лікар",AVERAGE(J617:J619),IF(B617="Лікар-педіатр","x",IF(B617="Лікар-терапевт",AVERAGE(J617:J619),0)))</f>
        <v>0</v>
      </c>
      <c r="K621" s="180">
        <f>IF(B617="Лікар загальної практики - сімейний лікар",AVERAGE(K617:K619),IF(B617="Лікар-педіатр","x",IF(B617="Лікар-терапевт",AVERAGE(K617:K619),0)))</f>
        <v>0</v>
      </c>
      <c r="L621" s="181">
        <f>SUM(G621:K621)</f>
        <v>0</v>
      </c>
      <c r="M621" s="770"/>
      <c r="N621" s="543">
        <f>IF(B617="Лікар загальної практики - сімейний лікар",AVERAGE(N617:N619),IF(B617="Лікар-педіатр",AVERAGE(N617:N619),IF(B617="Лікар-терапевт","х",0)))</f>
        <v>0</v>
      </c>
      <c r="O621" s="180">
        <f>IF(B617="Лікар загальної практики - сімейний лікар",AVERAGE(O617:O619),IF(B617="Лікар-педіатр",AVERAGE(O617:O619),IF(B617="Лікар-терапевт","х",0)))</f>
        <v>0</v>
      </c>
      <c r="P621" s="180">
        <f>IF(B617="Лікар загальної практики - сімейний лікар",AVERAGE(P617:P619),IF(B617="Лікар-педіатр","x",IF(B617="Лікар-терапевт",AVERAGE(P617:P619),0)))</f>
        <v>0</v>
      </c>
      <c r="Q621" s="180">
        <f>IF(B617="Лікар загальної практики - сімейний лікар",AVERAGE(Q617:Q619),IF(B617="Лікар-педіатр","x",IF(B617="Лікар-терапевт",AVERAGE(Q617:Q619),0)))</f>
        <v>0</v>
      </c>
      <c r="R621" s="180">
        <f>IF(B617="Лікар загальної практики - сімейний лікар",AVERAGE(R617:R619),IF(B617="Лікар-педіатр","x",IF(B617="Лікар-терапевт",AVERAGE(R617:R619),0)))</f>
        <v>0</v>
      </c>
      <c r="S621" s="181">
        <f>SUM(N621:R621)</f>
        <v>0</v>
      </c>
      <c r="T621" s="770"/>
      <c r="U621" s="543">
        <f>IF(B617="Лікар загальної практики - сімейний лікар",AVERAGE(U617:U619),IF(B617="Лікар-педіатр",AVERAGE(U617:U619),IF(B617="Лікар-терапевт","х",0)))</f>
        <v>0</v>
      </c>
      <c r="V621" s="180">
        <f>IF(B617="Лікар загальної практики - сімейний лікар",AVERAGE(V617:V619),IF(B617="Лікар-педіатр",AVERAGE(V617:V619),IF(B617="Лікар-терапевт","х",0)))</f>
        <v>0</v>
      </c>
      <c r="W621" s="180">
        <f>IF(B617="Лікар загальної практики - сімейний лікар",AVERAGE(W617:W619),IF(B617="Лікар-педіатр","x",IF(B617="Лікар-терапевт",AVERAGE(W617:W619),0)))</f>
        <v>0</v>
      </c>
      <c r="X621" s="180">
        <f>IF(B617="Лікар загальної практики - сімейний лікар",AVERAGE(X617:X619),IF(B617="Лікар-педіатр","x",IF(B617="Лікар-терапевт",AVERAGE(X617:X619),0)))</f>
        <v>0</v>
      </c>
      <c r="Y621" s="180">
        <f>IF(B617="Лікар загальної практики - сімейний лікар",AVERAGE(Y617:Y619),IF(B617="Лікар-педіатр","x",IF(B617="Лікар-терапевт",AVERAGE(Y617:Y619),0)))</f>
        <v>0</v>
      </c>
      <c r="Z621" s="181">
        <f>SUM(U621:Y621)</f>
        <v>0</v>
      </c>
      <c r="AA621" s="770"/>
      <c r="AB621" s="543">
        <f>IF(B617="Лікар загальної практики - сімейний лікар",AVERAGE(AB617:AB619),IF(B617="Лікар-педіатр",AVERAGE(AB617:AB619),IF(B617="Лікар-терапевт","х",0)))</f>
        <v>0</v>
      </c>
      <c r="AC621" s="180">
        <f>IF(B617="Лікар загальної практики - сімейний лікар",AVERAGE(AC617:AC619),IF(B617="Лікар-педіатр",AVERAGE(AC617:AC619),IF(B617="Лікар-терапевт","х",0)))</f>
        <v>0</v>
      </c>
      <c r="AD621" s="180">
        <f>IF(B617="Лікар загальної практики - сімейний лікар",AVERAGE(AD617:AD619),IF(B617="Лікар-педіатр","x",IF(B617="Лікар-терапевт",AVERAGE(AD617:AD619),0)))</f>
        <v>0</v>
      </c>
      <c r="AE621" s="180">
        <f>IF(B617="Лікар загальної практики - сімейний лікар",AVERAGE(AE617:AE619),IF(B617="Лікар-педіатр","x",IF(B617="Лікар-терапевт",AVERAGE(AE617:AE619),0)))</f>
        <v>0</v>
      </c>
      <c r="AF621" s="180">
        <f>IF(B617="Лікар загальної практики - сімейний лікар",AVERAGE(AF617:AF619),IF(B617="Лікар-педіатр","x",IF(B617="Лікар-терапевт",AVERAGE(AF617:AF619),0)))</f>
        <v>0</v>
      </c>
      <c r="AG621" s="181">
        <f>SUM(AB621:AF621)</f>
        <v>0</v>
      </c>
      <c r="AH621" s="773"/>
      <c r="AI621" s="176"/>
      <c r="AJ621" s="764"/>
      <c r="AK621" s="767"/>
      <c r="AL621" s="767"/>
      <c r="AM621" s="755"/>
      <c r="AN621" s="794"/>
      <c r="AO621" s="794"/>
      <c r="AP621" s="794"/>
      <c r="AQ621" s="794"/>
      <c r="AR621" s="797"/>
    </row>
    <row r="622" spans="1:44" s="67" customFormat="1" ht="40.5" x14ac:dyDescent="0.25">
      <c r="A622" s="172"/>
      <c r="B622" s="781"/>
      <c r="C622" s="784"/>
      <c r="D622" s="787"/>
      <c r="E622" s="790"/>
      <c r="F622" s="182" t="str">
        <f>IF(B617="Лікар-педіатр",Законод!$C$18,IF(B617="Лікар загальної практики - сімейний лікар",Законод!$C$22,IF(B617="Лікар-терапевт",Законод!$C$26,"х")))</f>
        <v>х</v>
      </c>
      <c r="G622" s="183">
        <f>IF(B617="Лікар загальної практики - сімейний лікар",IF(L621&lt;=Законод!$C$23,G621,Законод!$C$23*'01_Доходи'!G620),IF(B617="Лікар-педіатр",IF(L621&lt;=Законод!$C$19,G621,Законод!$C$19*'01_Доходи'!G620),IF(B617="Лікар-терапевт","x",0)))</f>
        <v>0</v>
      </c>
      <c r="H622" s="183">
        <f>IF(B617="Лікар загальної практики - сімейний лікар",IF(L621&lt;=Законод!$C$23,H621,Законод!$C$23*'01_Доходи'!H620),IF(B617="Лікар-педіатр",IF(L621&lt;=Законод!$C$19,H621,Законод!$C$19*'01_Доходи'!H620),IF(B617="Лікар-терапевт","x",0)))</f>
        <v>0</v>
      </c>
      <c r="I622" s="183">
        <f>IF(B617="Лікар загальної практики - сімейний лікар",IF(L621&lt;=Законод!$C$23,I621,Законод!$C$23*'01_Доходи'!I620),IF(B617="Лікар-педіатр",IF(L621&lt;=Законод!$C$27,I621,Законод!$C$27*'01_Доходи'!I620),IF(B617="Лікар-терапевт","x",0)))</f>
        <v>0</v>
      </c>
      <c r="J622" s="183">
        <f>IF(B617="Лікар загальної практики - сімейний лікар",IF(L621&lt;=Законод!$C$23,J621,Законод!$C$23*'01_Доходи'!J620),IF(B617="Лікар-педіатр",IF(L621&lt;=Законод!$C$27,J621,Законод!$C$27*'01_Доходи'!J620),IF(B617="Лікар-терапевт","x",0)))</f>
        <v>0</v>
      </c>
      <c r="K622" s="183">
        <f>IF(B617="Лікар загальної практики - сімейний лікар",IF(L621&lt;=Законод!$C$23,K621,Законод!$C$23*'01_Доходи'!K620),IF(B617="Лікар-педіатр",IF(L621&lt;=Законод!$C$27,K621,Законод!$C$27*'01_Доходи'!K620),IF(B617="Лікар-терапевт","x",0)))</f>
        <v>0</v>
      </c>
      <c r="L622" s="184">
        <f>SUM(G622:K622)</f>
        <v>0</v>
      </c>
      <c r="M622" s="770"/>
      <c r="N622" s="183">
        <f>IF(B617="Лікар загальної практики - сімейний лікар",IF(L621&lt;=Законод!$C$23,N621,Законод!$C$23*'01_Доходи'!N620),IF(B617="Лікар-педіатр",IF(L621&lt;=Законод!$C$19,N621,Законод!$C$19*'01_Доходи'!N620),IF(B617="Лікар-терапевт","x",0)))</f>
        <v>0</v>
      </c>
      <c r="O622" s="183">
        <f>IF(B617="Лікар загальної практики - сімейний лікар",IF(L621&lt;=Законод!$C$23,O621,Законод!$C$23*'01_Доходи'!O620),IF(B617="Лікар-педіатр",IF(L621&lt;=Законод!$C$19,O621,Законод!$C$19*'01_Доходи'!O620),IF(B617="Лікар-терапевт","x",0)))</f>
        <v>0</v>
      </c>
      <c r="P622" s="183">
        <f>IF(B617="Лікар загальної практики - сімейний лікар",IF(L621&lt;=Законод!$C$23,P621,Законод!$C$23*'01_Доходи'!P620),IF(B617="Лікар-педіатр",IF(L621&lt;=Законод!$C$27,P621,Законод!$C$27*'01_Доходи'!P620),IF(B617="Лікар-терапевт","x",0)))</f>
        <v>0</v>
      </c>
      <c r="Q622" s="183">
        <f>IF(B617="Лікар загальної практики - сімейний лікар",IF(L621&lt;=Законод!$C$23,Q621,Законод!$C$23*'01_Доходи'!Q620),IF(B617="Лікар-педіатр",IF(L621&lt;=Законод!$C$27,Q621,Законод!$C$27*'01_Доходи'!Q620),IF(B617="Лікар-терапевт","x",0)))</f>
        <v>0</v>
      </c>
      <c r="R622" s="183">
        <f>IF(B617="Лікар загальної практики - сімейний лікар",IF(L621&lt;=Законод!$C$23,R621,Законод!$C$23*'01_Доходи'!R620),IF(B617="Лікар-педіатр",IF(L621&lt;=Законод!$C$27,R621,Законод!$C$27*'01_Доходи'!R620),IF(B617="Лікар-терапевт","x",0)))</f>
        <v>0</v>
      </c>
      <c r="S622" s="184">
        <f>SUM(N622:R622)</f>
        <v>0</v>
      </c>
      <c r="T622" s="770"/>
      <c r="U622" s="183">
        <f>IF(B617="Лікар загальної практики - сімейний лікар",IF(L621&lt;=Законод!$C$23,U621,Законод!$C$23*'01_Доходи'!U620),IF(B617="Лікар-педіатр",IF(L621&lt;=Законод!$C$19,U621,Законод!$C$19*'01_Доходи'!U620),IF(B617="Лікар-терапевт","x",0)))</f>
        <v>0</v>
      </c>
      <c r="V622" s="183">
        <f>IF(B617="Лікар загальної практики - сімейний лікар",IF(L621&lt;=Законод!$C$23,V621,Законод!$C$23*'01_Доходи'!V620),IF(B617="Лікар-педіатр",IF(L621&lt;=Законод!$C$19,V621,Законод!$C$19*'01_Доходи'!V620),IF(B617="Лікар-терапевт","x",0)))</f>
        <v>0</v>
      </c>
      <c r="W622" s="183">
        <f>IF(B617="Лікар загальної практики - сімейний лікар",IF(L621&lt;=Законод!$C$23,W621,Законод!$C$23*'01_Доходи'!W620),IF(B617="Лікар-педіатр",IF(L621&lt;=Законод!$C$27,W621,Законод!$C$27*'01_Доходи'!W620),IF(B617="Лікар-терапевт","x",0)))</f>
        <v>0</v>
      </c>
      <c r="X622" s="183">
        <f>IF(B617="Лікар загальної практики - сімейний лікар",IF(L621&lt;=Законод!$C$23,X621,Законод!$C$23*'01_Доходи'!X620),IF(B617="Лікар-педіатр",IF(L621&lt;=Законод!$C$27,X621,Законод!$C$27*'01_Доходи'!X620),IF(B617="Лікар-терапевт","x",0)))</f>
        <v>0</v>
      </c>
      <c r="Y622" s="183">
        <f>IF(B617="Лікар загальної практики - сімейний лікар",IF(L621&lt;=Законод!$C$23,Y621,Законод!$C$23*'01_Доходи'!H620),IF(Y617="Лікар-педіатр",IF(L621&lt;=Законод!$C$27,Y621,Законод!$C$27*'01_Доходи'!Y620),IF(B617="Лікар-терапевт","x",0)))</f>
        <v>0</v>
      </c>
      <c r="Z622" s="184">
        <f>SUM(U622:Y622)</f>
        <v>0</v>
      </c>
      <c r="AA622" s="770"/>
      <c r="AB622" s="183">
        <f>IF(B617="Лікар загальної практики - сімейний лікар",IF(L621&lt;=Законод!$C$23,AB621,Законод!$C$23*'01_Доходи'!AB620),IF(B617="Лікар-педіатр",IF(L621&lt;=Законод!$C$19,AB621,Законод!$C$19*'01_Доходи'!AB620),IF(B617="Лікар-терапевт","x",0)))</f>
        <v>0</v>
      </c>
      <c r="AC622" s="183">
        <f>IF(B617="Лікар загальної практики - сімейний лікар",IF(L621&lt;=Законод!$C$23,AC621,Законод!$C$23*'01_Доходи'!AC620),IF(B617="Лікар-педіатр",IF(L621&lt;=Законод!$C$19,AC621,Законод!$C$19*'01_Доходи'!AC620),IF(B617="Лікар-терапевт","x",0)))</f>
        <v>0</v>
      </c>
      <c r="AD622" s="183">
        <f>IF(B617="Лікар загальної практики - сімейний лікар",IF(L621&lt;=Законод!$C$23,AD621,Законод!$C$23*'01_Доходи'!AD620),IF(B617="Лікар-педіатр",IF(L621&lt;=Законод!$C$27,AD621,Законод!$C$27*'01_Доходи'!AD620),IF(B617="Лікар-терапевт","x",0)))</f>
        <v>0</v>
      </c>
      <c r="AE622" s="183">
        <f>IF(B617="Лікар загальної практики - сімейний лікар",IF(L621&lt;=Законод!$C$23,AE621,Законод!$C$23*'01_Доходи'!AE620),IF(B617="Лікар-педіатр",IF(L621&lt;=Законод!$C$27,AE621,Законод!$C$27*'01_Доходи'!AE620),IF(B617="Лікар-терапевт","x",0)))</f>
        <v>0</v>
      </c>
      <c r="AF622" s="183">
        <f>IF(B617="Лікар загальної практики - сімейний лікар",IF(L621&lt;=Законод!$C$23,AF621,Законод!$C$23*'01_Доходи'!AF620),IF(B617="Лікар-педіатр",IF(L621&lt;=Законод!$C$27,AF621,Законод!$C$27*'01_Доходи'!AF620),IF(B617="Лікар-терапевт","x",0)))</f>
        <v>0</v>
      </c>
      <c r="AG622" s="184">
        <f>SUM(AB622:AF622)</f>
        <v>0</v>
      </c>
      <c r="AH622" s="773"/>
      <c r="AI622" s="176"/>
      <c r="AJ622" s="764"/>
      <c r="AK622" s="767"/>
      <c r="AL622" s="767"/>
      <c r="AM622" s="268" t="s">
        <v>175</v>
      </c>
      <c r="AN622" s="544">
        <f>IF(B617="Лікар загальної практики - сімейний лікар",G622*Законод!$J$10+'01_Доходи'!H622*Законод!$K$10+'01_Доходи'!I622*Законод!$L$10+'01_Доходи'!J622*Законод!$M$10+'01_Доходи'!K622*Законод!$N$10,IF(B617="Лікар-педіатр",G622*Законод!$J$10+'01_Доходи'!H622*Законод!$K$10,IF(B617="Лікар-терапевт",'01_Доходи'!I622*Законод!$L$10+'01_Доходи'!J622*Законод!$M$10+'01_Доходи'!K622*Законод!$N$10,0)))</f>
        <v>0</v>
      </c>
      <c r="AO622" s="544">
        <f>IF(B617="Лікар загальної практики - сімейний лікар",N622*Законод!$J$11+'01_Доходи'!O622*Законод!$K$11+'01_Доходи'!P622*Законод!$L$11+'01_Доходи'!Q622*Законод!$M$11+'01_Доходи'!R622*Законод!$N$11,IF(B617="Лікар-педіатр",N622*Законод!$J$11+'01_Доходи'!O622*Законод!$K$11,IF(B617="Лікар-терапевт",'01_Доходи'!P622*Законод!$L$11+'01_Доходи'!Q622*Законод!$M$11+'01_Доходи'!R622*Законод!$N$11,0)))</f>
        <v>0</v>
      </c>
      <c r="AP622" s="544">
        <f>IF(B617="Лікар загальної практики - сімейний лікар",U622*Законод!$J$12+'01_Доходи'!V622*Законод!$K$12+'01_Доходи'!W622*Законод!$L$12+'01_Доходи'!X622*Законод!$M$12+'01_Доходи'!Y622*Законод!$N$12,IF(B617="Лікар-педіатр",U622*Законод!$J$12+'01_Доходи'!V622*Законод!$K$12,IF(B617="Лікар-терапевт",'01_Доходи'!W622*Законод!$L$12+'01_Доходи'!X622*Законод!$M$12+'01_Доходи'!Y622*Законод!$N$12,0)))</f>
        <v>0</v>
      </c>
      <c r="AQ622" s="544">
        <f>IF(B617="Лікар загальної практики - сімейний лікар",AB622*Законод!$J$13+'01_Доходи'!AC622*Законод!$K$13+'01_Доходи'!AD622*Законод!$L$13+'01_Доходи'!AE622*Законод!$M$13+'01_Доходи'!AF622*Законод!$N$13,IF(B617="Лікар-педіатр",AB622*Законод!$J$13+'01_Доходи'!AC622*Законод!$K$13,IF(B617="Лікар-терапевт",'01_Доходи'!AD622*Законод!$L$13+'01_Доходи'!AE622*Законод!$M$13+'01_Доходи'!AF622*Законод!$N$13,0)))</f>
        <v>0</v>
      </c>
      <c r="AR622" s="185">
        <f>SUM(AN622:AQ622)</f>
        <v>0</v>
      </c>
    </row>
    <row r="623" spans="1:44" s="67" customFormat="1" ht="31.9" customHeight="1" x14ac:dyDescent="0.25">
      <c r="A623" s="172"/>
      <c r="B623" s="781"/>
      <c r="C623" s="784"/>
      <c r="D623" s="787"/>
      <c r="E623" s="790"/>
      <c r="F623" s="186" t="str">
        <f>IF(B617="Лікар-педіатр",Законод!$E$18,IF(B617="Лікар загальної практики - сімейний лікар",Законод!$E$22,IF(B617="Лікар-терапевт",Законод!$E$26,"х")))</f>
        <v>х</v>
      </c>
      <c r="G623" s="750" t="s">
        <v>157</v>
      </c>
      <c r="H623" s="751"/>
      <c r="I623" s="751"/>
      <c r="J623" s="751"/>
      <c r="K623" s="752"/>
      <c r="L623" s="171">
        <f>IF(B617="Лікар загальної практики - сімейний лікар",IF(L621&lt;Законод!$C$23,0,(IF(AND(L621&gt;=Законод!$E$23,L621&lt;=Законод!$E$24),L621-Законод!$C$23,IF('01_Доходи'!L621&gt;=Законод!$F$23,Законод!$E$25,0)))),IF(B617="Лікар-педіатр",IF(L621&lt;Законод!$C$19,0,(IF(AND(L621&gt;=Законод!$E$19,L621&lt;=Законод!$E$20),L621-Законод!$C$19,IF('01_Доходи'!L621&gt;=Законод!$F$19,Законод!$E$21,0)))),IF(B617="Лікар-терапевт",IF(L621&lt;Законод!$C$27,0,(IF(AND(L621&gt;=Законод!$E$27,L621&lt;=Законод!$E$28),L621-Законод!$C$27,IF('01_Доходи'!L621&gt;=Законод!$F$27,Законод!$E$29,0)))),0)))</f>
        <v>0</v>
      </c>
      <c r="M623" s="770"/>
      <c r="N623" s="750" t="s">
        <v>157</v>
      </c>
      <c r="O623" s="751"/>
      <c r="P623" s="751"/>
      <c r="Q623" s="751"/>
      <c r="R623" s="752"/>
      <c r="S623" s="171">
        <f>IF(B617="Лікар загальної практики - сімейний лікар",IF(S621&lt;Законод!$C$23,0,(IF(AND(S621&gt;=Законод!$E$23,S621&lt;=Законод!$E$24),S621-Законод!$C$23,IF('01_Доходи'!S621&gt;=Законод!$F$23,Законод!$E$25,0)))),IF(B617="Лікар-педіатр",IF(S621&lt;Законод!$C$19,0,(IF(AND(S621&gt;=Законод!$E$19,S621&lt;=Законод!$E$20),S621-Законод!$C$19,IF('01_Доходи'!S621&gt;=Законод!$F$19,Законод!$E$21,0)))),IF(B617="Лікар-терапевт",IF(S621&lt;Законод!$C$27,0,(IF(AND(S621&gt;=Законод!$E$27,S621&lt;=Законод!$E$28),S621-Законод!$C$27,IF('01_Доходи'!S621&gt;=Законод!$F$27,Законод!$E$29,0)))),0)))</f>
        <v>0</v>
      </c>
      <c r="T623" s="770"/>
      <c r="U623" s="750" t="s">
        <v>157</v>
      </c>
      <c r="V623" s="751"/>
      <c r="W623" s="751"/>
      <c r="X623" s="751"/>
      <c r="Y623" s="752"/>
      <c r="Z623" s="171">
        <f>IF(B617="Лікар загальної практики - сімейний лікар",IF(Z621&lt;Законод!$C$23,0,(IF(AND(Z621&gt;=Законод!$E$23,Z621&lt;=Законод!$E$24),Z621-Законод!$C$23,IF('01_Доходи'!Z621&gt;=Законод!$F$23,Законод!$E$25,0)))),IF(B617="Лікар-педіатр",IF(Z621&lt;Законод!$C$19,0,(IF(AND(Z621&gt;=Законод!$E$19,Z621&lt;=Законод!$E$20),Z621-Законод!$C$19,IF('01_Доходи'!Z621&gt;=Законод!$F$19,Законод!$E$21,0)))),IF(B617="Лікар-терапевт",IF(Z621&lt;Законод!$C$27,0,(IF(AND(Z621&gt;=Законод!$E$27,Z621&lt;=Законод!$E$28),Z621-Законод!$C$27,IF('01_Доходи'!Z621&gt;=Законод!$F$27,Законод!$E$29,0)))),0)))</f>
        <v>0</v>
      </c>
      <c r="AA623" s="770"/>
      <c r="AB623" s="750" t="s">
        <v>157</v>
      </c>
      <c r="AC623" s="751"/>
      <c r="AD623" s="751"/>
      <c r="AE623" s="751"/>
      <c r="AF623" s="752"/>
      <c r="AG623" s="171">
        <f>IF(B617="Лікар загальної практики - сімейний лікар",IF(S621&lt;Законод!$C$23,0,(IF(AND(AG621&gt;=Законод!$E$23,AG621&lt;=Законод!$E$24),AG621-Законод!$C$23,IF('01_Доходи'!AG621&gt;=Законод!$F$23,Законод!$E$25,0)))),IF(B617="Лікар-педіатр",IF(AG621&lt;Законод!$C$19,0,(IF(AND(AG621&gt;=Законод!$E$19,AG621&lt;=Законод!$E$20),AG621-Законод!$C$19,IF('01_Доходи'!AG621&gt;=Законод!$F$19,Законод!$E$21,0)))),IF(B617="Лікар-терапевт",IF(AG621&lt;Законод!$C$27,0,(IF(AND(AG621&gt;=Законод!$E$27,AG621&lt;=Законод!$E$28),AG621-Законод!$C$27,IF('01_Доходи'!AG621&gt;=Законод!$F$27,Законод!$E$29,0)))),0)))</f>
        <v>0</v>
      </c>
      <c r="AH623" s="773"/>
      <c r="AI623" s="176"/>
      <c r="AJ623" s="764"/>
      <c r="AK623" s="767"/>
      <c r="AL623" s="767"/>
      <c r="AM623" s="798" t="s">
        <v>176</v>
      </c>
      <c r="AN623" s="544">
        <f>IF(B617="Лікар загальної практики - сімейний лікар",L623*Законод!$E$30,IF(B617="Лікар-педіатр",L623*Законод!$E$30,IF(B617="Лікар-терапевт",L623*Законод!$E$30,0)))</f>
        <v>0</v>
      </c>
      <c r="AO623" s="544">
        <f>IF(B617="Лікар загальної практики - сімейний лікар",S623*Законод!$E$47,IF(B617="Лікар-педіатр",S623*Законод!$E$47,IF(B617="Лікар-терапевт",S623*Законод!$E$47,0)))</f>
        <v>0</v>
      </c>
      <c r="AP623" s="544">
        <f>IF(B617="Лікар загальної практики - сімейний лікар",Z623*Законод!$E$64,IF(B617="Лікар-педіатр",Z623*Законод!$E$64,IF(B617="Лікар-терапевт",Z623*Законод!$E$64,0)))</f>
        <v>0</v>
      </c>
      <c r="AQ623" s="544">
        <f>IF(B617="Лікар загальної практики - сімейний лікар",AG623*Законод!$E$81,IF(B617="Лікар-педіатр",AG623*Законод!$E$81,IF(B617="Лікар-терапевт",AG623*Законод!$E$81,0)))</f>
        <v>0</v>
      </c>
      <c r="AR623" s="185">
        <f>SUM(AN623:AQ623)</f>
        <v>0</v>
      </c>
    </row>
    <row r="624" spans="1:44" s="67" customFormat="1" ht="31.9" customHeight="1" x14ac:dyDescent="0.25">
      <c r="A624" s="172"/>
      <c r="B624" s="781"/>
      <c r="C624" s="784"/>
      <c r="D624" s="787"/>
      <c r="E624" s="790"/>
      <c r="F624" s="186" t="str">
        <f>IF(B617="Лікар-педіатр",Законод!$F$18,IF(B617="Лікар загальної практики - сімейний лікар",Законод!$F$22,IF(B617="Лікар-терапевт",Законод!$F$26,"х")))</f>
        <v>х</v>
      </c>
      <c r="G624" s="750" t="s">
        <v>157</v>
      </c>
      <c r="H624" s="751"/>
      <c r="I624" s="751"/>
      <c r="J624" s="751"/>
      <c r="K624" s="752"/>
      <c r="L624" s="171">
        <f>IF(B617="Лікар загальної практики - сімейний лікар",IF(L621&lt;Законод!$C$23,0,(IF(AND(L621&gt;=Законод!$F$23,L621&lt;=Законод!$F$24),L621-Законод!$E$24,IF('01_Доходи'!L621&gt;=Законод!$G$23,Законод!$F$25,0)))),IF(B617="Лікар-педіатр",IF(L621&lt;Законод!$C$19,0,(IF(AND(L621&gt;=Законод!$F$19,L621&lt;=Законод!$F$20),L621-Законод!$E$20,IF('01_Доходи'!L621&gt;=Законод!$G$19,Законод!$F$21,0)))),IF(B617="Лікар-терапевт",IF(L621&lt;Законод!$C$27,0,(IF(AND(L621&gt;=Законод!$F$27,L621&lt;=Законод!$F$28),L621-Законод!$E$28,IF('01_Доходи'!L621&gt;=Законод!$G$27,Законод!$F$29,0)))),0)))</f>
        <v>0</v>
      </c>
      <c r="M624" s="770"/>
      <c r="N624" s="750" t="s">
        <v>157</v>
      </c>
      <c r="O624" s="751"/>
      <c r="P624" s="751"/>
      <c r="Q624" s="751"/>
      <c r="R624" s="752"/>
      <c r="S624" s="171">
        <f>IF(B617="Лікар загальної практики - сімейний лікар",IF(S621&lt;Законод!$C$23,0,(IF(AND(S621&gt;=Законод!$F$23,S621&lt;=Законод!$F$24),S621-Законод!$E$24,IF('01_Доходи'!S621&gt;=Законод!$G$23,Законод!$F$25,0)))),IF(B617="Лікар-педіатр",IF(S621&lt;Законод!$C$19,0,(IF(AND(S621&gt;=Законод!$F$19,S621&lt;=Законод!$F$20),S621-Законод!$E$20,IF('01_Доходи'!S621&gt;=Законод!$G$19,Законод!$F$21,0)))),IF(B617="Лікар-терапевт",IF(S621&lt;Законод!$C$27,0,(IF(AND(S621&gt;=Законод!$F$27,S621&lt;=Законод!$F$28),S621-Законод!$E$28,IF('01_Доходи'!S621&gt;=Законод!$G$27,Законод!$F$29,0)))),0)))</f>
        <v>0</v>
      </c>
      <c r="T624" s="770"/>
      <c r="U624" s="750" t="s">
        <v>157</v>
      </c>
      <c r="V624" s="751"/>
      <c r="W624" s="751"/>
      <c r="X624" s="751"/>
      <c r="Y624" s="752"/>
      <c r="Z624" s="171">
        <f>IF(B617="Лікар загальної практики - сімейний лікар",IF(Z621&lt;Законод!$C$23,0,(IF(AND(Z621&gt;=Законод!$F$23,Z621&lt;=Законод!$F$24),Z621-Законод!$E$24,IF('01_Доходи'!Z621&gt;=Законод!$G$23,Законод!$F$25,0)))),IF(B617="Лікар-педіатр",IF(Z621&lt;Законод!$C$19,0,(IF(AND(Z621&gt;=Законод!$F$19,Z621&lt;=Законод!$F$20),Z621-Законод!$E$20,IF('01_Доходи'!Z621&gt;=Законод!$G$19,Законод!$F$21,0)))),IF(B617="Лікар-терапевт",IF(Z621&lt;Законод!$C$27,0,(IF(AND(Z621&gt;=Законод!$F$27,Z621&lt;=Законод!$F$28),Z621-Законод!$E$28,IF('01_Доходи'!Z621&gt;=Законод!$G$27,Законод!$F$29,0)))),0)))</f>
        <v>0</v>
      </c>
      <c r="AA624" s="770"/>
      <c r="AB624" s="750" t="s">
        <v>157</v>
      </c>
      <c r="AC624" s="751"/>
      <c r="AD624" s="751"/>
      <c r="AE624" s="751"/>
      <c r="AF624" s="752"/>
      <c r="AG624" s="171">
        <f>IF(B617="Лікар загальної практики - сімейний лікар",IF(AG621&lt;Законод!$C$23,0,(IF(AND(AG621&gt;=Законод!$F$23,AG621&lt;=Законод!$F$24),AG621-Законод!$E$24,IF('01_Доходи'!AG621&gt;=Законод!$G$23,Законод!$F$25,0)))),IF(B617="Лікар-педіатр",IF(AG621&lt;Законод!$C$19,0,(IF(AND(AG621&gt;=Законод!$F$19,AG621&lt;=Законод!$F$20),AG621-Законод!$E$20,IF('01_Доходи'!AG621&gt;=Законод!$G$19,Законод!$F$21,0)))),IF(B617="Лікар-терапевт",IF(AG621&lt;Законод!$C$27,0,(IF(AND(AG621&gt;=Законод!$F$27,AG621&lt;=Законод!$F$28),AG621-Законод!$E$28,IF('01_Доходи'!AG621&gt;=Законод!$G$27,Законод!$F$29,0)))),0)))</f>
        <v>0</v>
      </c>
      <c r="AH624" s="773"/>
      <c r="AI624" s="176"/>
      <c r="AJ624" s="764"/>
      <c r="AK624" s="767"/>
      <c r="AL624" s="767"/>
      <c r="AM624" s="799"/>
      <c r="AN624" s="544">
        <f>IF(B617="Лікар загальної практики - сімейний лікар",L624*Законод!$F$30,IF(B617="Лікар-педіатр",L624*Законод!$F$30,IF(B617="Лікар-терапевт",L624*Законод!$F$30,0)))</f>
        <v>0</v>
      </c>
      <c r="AO624" s="544">
        <f>IF(B617="Лікар загальної практики - сімейний лікар",S624*Законод!$F$47,IF(B617="Лікар-педіатр",S624*Законод!$F$47,IF(B617="Лікар-терапевт",S624*Законод!$F$47,0)))</f>
        <v>0</v>
      </c>
      <c r="AP624" s="544">
        <f>IF(B617="Лікар загальної практики - сімейний лікар",Z624*Законод!$F$64,IF(B617="Лікар-педіатр",Z624*Законод!$F$64,IF(B617="Лікар-терапевт",Z624*Законод!$F$64,0)))</f>
        <v>0</v>
      </c>
      <c r="AQ624" s="544">
        <f>IF(B617="Лікар загальної практики - сімейний лікар",AG624*Законод!$F$81,IF(B617="Лікар-педіатр",AG624*Законод!$F$81,IF(B617="Лікар-терапевт",AG624*Законод!$F$81,0)))</f>
        <v>0</v>
      </c>
      <c r="AR624" s="185">
        <f>SUM(AN624:AQ624)</f>
        <v>0</v>
      </c>
    </row>
    <row r="625" spans="1:44" s="210" customFormat="1" ht="23.45" customHeight="1" x14ac:dyDescent="0.25">
      <c r="A625" s="172"/>
      <c r="B625" s="781"/>
      <c r="C625" s="784"/>
      <c r="D625" s="787"/>
      <c r="E625" s="790"/>
      <c r="F625" s="186" t="str">
        <f>IF(B617="Лікар-педіатр",Законод!$G$18,IF(B617="Лікар загальної практики - сімейний лікар",Законод!$G$22,IF(B617="Лікар-терапевт",Законод!$G$26,"х")))</f>
        <v>х</v>
      </c>
      <c r="G625" s="750" t="s">
        <v>157</v>
      </c>
      <c r="H625" s="751"/>
      <c r="I625" s="751"/>
      <c r="J625" s="751"/>
      <c r="K625" s="752"/>
      <c r="L625" s="171">
        <f>IF(B617="Лікар загальної практики - сімейний лікар",IF(L621&lt;Законод!$C$23,0,(IF(AND(L621&gt;=Законод!$G$23,L621&lt;=Законод!$G$24),L621-Законод!$F$24,IF('01_Доходи'!L621&gt;=Законод!$H$23,Законод!$G$25,0)))),IF(B617="Лікар-педіатр",IF(L621&lt;Законод!$C$19,0,(IF(AND(L621&gt;=Законод!$G$19,L621&lt;=Законод!$G$20),L621-Законод!$F$20,IF('01_Доходи'!L621&gt;=Законод!$H$19,Законод!$G$21,0)))),IF(B617="Лікар-терапевт",IF(L621&lt;Законод!$C$27,0,(IF(AND(L621&gt;=Законод!$G$27,L621&lt;=Законод!$G$28),L621-Законод!$F$28,IF('01_Доходи'!L621&gt;=Законод!$H$27,Законод!$G$29,0)))),0)))</f>
        <v>0</v>
      </c>
      <c r="M625" s="770"/>
      <c r="N625" s="750" t="s">
        <v>157</v>
      </c>
      <c r="O625" s="751"/>
      <c r="P625" s="751"/>
      <c r="Q625" s="751"/>
      <c r="R625" s="752"/>
      <c r="S625" s="171">
        <f>IF(B617="Лікар загальної практики - сімейний лікар",IF(S621&lt;Законод!$C$23,0,(IF(AND(S621&gt;=Законод!$G$23,S621&lt;=Законод!$G$24),S621-Законод!$F$24,IF('01_Доходи'!S621&gt;=Законод!$H$23,Законод!$G$25,0)))),IF(B617="Лікар-педіатр",IF(S621&lt;Законод!$C$19,0,(IF(AND(S621&gt;=Законод!$G$19,S621&lt;=Законод!$G$20),S621-Законод!$F$20,IF('01_Доходи'!S621&gt;=Законод!$H$19,Законод!$G$21,0)))),IF(B617="Лікар-терапевт",IF(S621&lt;Законод!$C$27,0,(IF(AND(S621&gt;=Законод!$G$27,S621&lt;=Законод!$G$28),S621-Законод!$F$28,IF('01_Доходи'!S621&gt;=Законод!$H$27,Законод!$G$29,0)))),0)))</f>
        <v>0</v>
      </c>
      <c r="T625" s="770"/>
      <c r="U625" s="750" t="s">
        <v>157</v>
      </c>
      <c r="V625" s="751"/>
      <c r="W625" s="751"/>
      <c r="X625" s="751"/>
      <c r="Y625" s="752"/>
      <c r="Z625" s="171">
        <f>IF(B617="Лікар загальної практики - сімейний лікар",IF(Z621&lt;Законод!$C$23,0,(IF(AND(Z621&gt;=Законод!$G$23,Z621&lt;=Законод!$G$24),Z621-Законод!$F$24,IF('01_Доходи'!Z621&gt;=Законод!$H$23,Законод!$G$25,0)))),IF(B617="Лікар-педіатр",IF(Z621&lt;Законод!$C$19,0,(IF(AND(Z621&gt;=Законод!$G$19,Z621&lt;=Законод!$G$20),Z621-Законод!$F$20,IF('01_Доходи'!Z621&gt;=Законод!$H$19,Законод!$G$21,0)))),IF(B617="Лікар-терапевт",IF(Z621&lt;Законод!$C$27,0,(IF(AND(Z621&gt;=Законод!$G$27,Z621&lt;=Законод!$G$28),Z621-Законод!$F$28,IF('01_Доходи'!Z621&gt;=Законод!$H$27,Законод!$G$29,0)))),0)))</f>
        <v>0</v>
      </c>
      <c r="AA625" s="770"/>
      <c r="AB625" s="750" t="s">
        <v>157</v>
      </c>
      <c r="AC625" s="751"/>
      <c r="AD625" s="751"/>
      <c r="AE625" s="751"/>
      <c r="AF625" s="752"/>
      <c r="AG625" s="171">
        <f>IF(B617="Лікар загальної практики - сімейний лікар",IF(AG621&lt;Законод!$C$23,0,(IF(AND(AG621&gt;=Законод!$G$23,AG621&lt;=Законод!$G$24),AG621-Законод!$F$24,IF('01_Доходи'!AG621&gt;=Законод!$H$23,Законод!$G$25,0)))),IF(B617="Лікар-педіатр",IF(AG621&lt;Законод!$C$19,0,(IF(AND(AG621&gt;=Законод!$G$19,AG621&lt;=Законод!$G$20),AG621-Законод!$F$20,IF('01_Доходи'!AG621&gt;=Законод!$H$19,Законод!$G$21,0)))),IF(B617="Лікар-терапевт",IF(AG621&lt;Законод!$C$27,0,(IF(AND(AG621&gt;=Законод!$G$27,AG621&lt;=Законод!$G$28),AG621-Законод!$F$28,IF('01_Доходи'!AG621&gt;=Законод!$H$27,Законод!$G$29,0)))),0)))</f>
        <v>0</v>
      </c>
      <c r="AH625" s="773"/>
      <c r="AI625" s="176"/>
      <c r="AJ625" s="764"/>
      <c r="AK625" s="767"/>
      <c r="AL625" s="767"/>
      <c r="AM625" s="799"/>
      <c r="AN625" s="544">
        <f>IF(B617="Лікар загальної практики - сімейний лікар",L625*Законод!$G$39,IF(B617="Лікар-педіатр",L625*Законод!$G$30,IF(B617="Лікар-терапевт",L625*Законод!$G$30,0)))</f>
        <v>0</v>
      </c>
      <c r="AO625" s="544">
        <f>IF(B617="Лікар загальної практики - сімейний лікар",S625*Законод!$G$47,IF(B617="Лікар-педіатр",S625*Законод!$G$47,IF(B617="Лікар-терапевт",S625*Законод!$G$47,0)))</f>
        <v>0</v>
      </c>
      <c r="AP625" s="544">
        <f>IF(B617="Лікар загальної практики - сімейний лікар",Z625*Законод!$G$64,IF(B617="Лікар-педіатр",Z625*Законод!$G$64,IF(B617="Лікар-терапевт",Z625*Законод!$G$64,0)))</f>
        <v>0</v>
      </c>
      <c r="AQ625" s="544">
        <f>IF(B617="Лікар загальної практики - сімейний лікар",AG625*Законод!$G$81,IF(B617="Лікар-педіатр",AG625*Законод!$G$81,IF(B617="Лікар-терапевт",AG625*Законод!$G$81,0)))</f>
        <v>0</v>
      </c>
      <c r="AR625" s="185">
        <f t="shared" ref="AR625" si="90">SUM(AN625:AQ625)</f>
        <v>0</v>
      </c>
    </row>
    <row r="626" spans="1:44" s="166" customFormat="1" ht="24.6" customHeight="1" x14ac:dyDescent="0.3">
      <c r="A626" s="172"/>
      <c r="B626" s="781"/>
      <c r="C626" s="784"/>
      <c r="D626" s="787"/>
      <c r="E626" s="790"/>
      <c r="F626" s="186" t="str">
        <f>IF(B617="Лікар-педіатр",Законод!$H$18,IF(B617="Лікар загальної практики - сімейний лікар",Законод!$H$22,IF(B617="Лікар-терапевт",Законод!$H$26,"х")))</f>
        <v>х</v>
      </c>
      <c r="G626" s="750" t="s">
        <v>157</v>
      </c>
      <c r="H626" s="751"/>
      <c r="I626" s="751"/>
      <c r="J626" s="751"/>
      <c r="K626" s="752"/>
      <c r="L626" s="171">
        <f>IF(B617="Лікар загальної практики - сімейний лікар",IF(L621&lt;Законод!$C$23,0,(IF(AND(L621&gt;=Законод!$H$23,L621&lt;=Законод!$H$24),L621-Законод!$G$24,IF('01_Доходи'!L621&gt;=Законод!$I$23,Законод!$H$25,0)))),IF(B617="Лікар-педіатр",IF(L621&lt;Законод!$C$19,0,(IF(AND(L621&gt;=Законод!$H$19,L621&lt;=Законод!$H$20),L621-Законод!$G$20,IF('01_Доходи'!L621&gt;=Законод!$I$19,Законод!$H$21,0)))),IF(B617="Лікар-терапевт",IF(L621&lt;Законод!$C$27,0,(IF(AND(L621&gt;=Законод!$H$27,L621&lt;=Законод!$H$28),L621-Законод!$G$28,IF(L621&gt;=Законод!$I$27,Законод!$H$29,0)))),0)))</f>
        <v>0</v>
      </c>
      <c r="M626" s="770"/>
      <c r="N626" s="750" t="s">
        <v>157</v>
      </c>
      <c r="O626" s="751"/>
      <c r="P626" s="751"/>
      <c r="Q626" s="751"/>
      <c r="R626" s="752"/>
      <c r="S626" s="171">
        <f>IF(B617="Лікар загальної практики - сімейний лікар",IF(S621&lt;Законод!$C$23,0,(IF(AND(S621&gt;=Законод!$H$23,S621&lt;=Законод!$H$24),S621-Законод!$G$24,IF('01_Доходи'!S621&gt;=Законод!$I$23,Законод!$H$25,0)))),IF(B617="Лікар-педіатр",IF(S621&lt;Законод!$C$19,0,(IF(AND(S621&gt;=Законод!$H$19,S621&lt;=Законод!$H$20),S621-Законод!$G$20,IF('01_Доходи'!S621&gt;=Законод!$I$19,Законод!$H$21,0)))),IF(B617="Лікар-терапевт",IF(S621&lt;Законод!$C$27,0,(IF(AND(S621&gt;=Законод!$H$27,S621&lt;=Законод!$H$28),S621-Законод!$G$28,IF(S621&gt;=Законод!$I$27,Законод!$H$29,0)))),0)))</f>
        <v>0</v>
      </c>
      <c r="T626" s="770"/>
      <c r="U626" s="750" t="s">
        <v>157</v>
      </c>
      <c r="V626" s="751"/>
      <c r="W626" s="751"/>
      <c r="X626" s="751"/>
      <c r="Y626" s="752"/>
      <c r="Z626" s="171">
        <f>IF(B617="Лікар загальної практики - сімейний лікар",IF(Z621&lt;Законод!$C$23,0,(IF(AND(Z621&gt;=Законод!$H$23,Z621&lt;=Законод!$H$24),Z621-Законод!$G$24,IF('01_Доходи'!Z621&gt;=Законод!$I$23,Законод!$H$25,0)))),IF(B617="Лікар-педіатр",IF(Z621&lt;Законод!$C$19,0,(IF(AND(Z621&gt;=Законод!$H$19,Z621&lt;=Законод!$H$20),Z621-Законод!$G$20,IF('01_Доходи'!Z621&gt;=Законод!$I$19,Законод!$H$21,0)))),IF(B617="Лікар-терапевт",IF(Z621&lt;Законод!$C$27,0,(IF(AND(Z621&gt;=Законод!$H$27,Z621&lt;=Законод!$H$28),Z621-Законод!$G$28,IF(Z621&gt;=Законод!$I$27,Законод!$H$29,0)))),0)))</f>
        <v>0</v>
      </c>
      <c r="AA626" s="770"/>
      <c r="AB626" s="750" t="s">
        <v>157</v>
      </c>
      <c r="AC626" s="751"/>
      <c r="AD626" s="751"/>
      <c r="AE626" s="751"/>
      <c r="AF626" s="752"/>
      <c r="AG626" s="171">
        <f>IF(B617="Лікар загальної практики - сімейний лікар",IF(AG621&lt;Законод!$C$23,0,(IF(AND(AG621&gt;=Законод!$H$23,AG621&lt;=Законод!$H$24),AG621-Законод!$G$24,IF('01_Доходи'!AG621&gt;=Законод!$I$23,Законод!$H$25,0)))),IF(B617="Лікар-педіатр",IF(AG621&lt;Законод!$C$19,0,(IF(AND(AG621&gt;=Законод!$H$19,AG621&lt;=Законод!$H$20),AG621-Законод!$G$20,IF('01_Доходи'!AG621&gt;=Законод!$I$19,Законод!$H$21,0)))),IF(B617="Лікар-терапевт",IF(AG621&lt;Законод!$C$27,0,(IF(AND(AG621&gt;=Законод!$H$27,AG621&lt;=Законод!$H$28),AG621-Законод!$G$28,IF(AG621&gt;=Законод!$I$27,Законод!$H$29,0)))),0)))</f>
        <v>0</v>
      </c>
      <c r="AH626" s="773"/>
      <c r="AI626" s="176"/>
      <c r="AJ626" s="764"/>
      <c r="AK626" s="767"/>
      <c r="AL626" s="767"/>
      <c r="AM626" s="799"/>
      <c r="AN626" s="544">
        <f>IF(B617="Лікар загальної практики - сімейний лікар",L626*Законод!$H$30,IF(B617="Лікар-педіатр",L626*Законод!$H$30,IF(B617="Лікар-терапевт",L626*Законод!$H$30,0)))</f>
        <v>0</v>
      </c>
      <c r="AO626" s="544">
        <f>IF(B617="Лікар загальної практики - сімейний лікар",S626*Законод!$H$47,IF(B617="Лікар-педіатр",S626*Законод!$H$47,IF(B617="Лікар-терапевт",S626*Законод!$H$47,0)))</f>
        <v>0</v>
      </c>
      <c r="AP626" s="544">
        <f>IF(B617="Лікар загальної практики - сімейний лікар",Z626*Законод!$H$64,IF(B617="Лікар-педіатр",Z626*Законод!$H$64,IF(B617="Лікар-терапевт",Z626*Законод!$H$64,0)))</f>
        <v>0</v>
      </c>
      <c r="AQ626" s="544">
        <f>IF(B617="Лікар загальної практики - сімейний лікар",AG626*Законод!$H$81,IF(B617="Лікар-педіатр",AG626*Законод!$H$81,IF(B617="Лікар-терапевт",AG626*Законод!$H$81,0)))</f>
        <v>0</v>
      </c>
      <c r="AR626" s="185">
        <f>SUM(AN626:AQ626)</f>
        <v>0</v>
      </c>
    </row>
    <row r="627" spans="1:44" s="67" customFormat="1" ht="28.15" customHeight="1" x14ac:dyDescent="0.25">
      <c r="A627" s="172"/>
      <c r="B627" s="781"/>
      <c r="C627" s="784"/>
      <c r="D627" s="787"/>
      <c r="E627" s="790"/>
      <c r="F627" s="186" t="str">
        <f>IF(B617="Лікар-педіатр",Законод!$I$18,IF(B617="Лікар загальної практики - сімейний лікар",Законод!$I$22,IF(B617="Лікар-терапевт",Законод!$I$26,"х")))</f>
        <v>х</v>
      </c>
      <c r="G627" s="750" t="s">
        <v>157</v>
      </c>
      <c r="H627" s="751"/>
      <c r="I627" s="751"/>
      <c r="J627" s="751"/>
      <c r="K627" s="752"/>
      <c r="L627" s="171">
        <f>IF(B617="Лікар загальної практики - сімейний лікар",IF(L621&lt;Законод!$C$23,0,(IF(AND(L621&gt;=Законод!$I$23,L621&lt;=Законод!$I$24),L621-Законод!$H$24,IF('01_Доходи'!L621&gt;=Законод!$I$23,Законод!$I$25,0)))),IF(B617="Лікар-педіатр",IF(L621&lt;Законод!$C$19,0,(IF(AND(L621&gt;=Законод!$I$19,L621&lt;=Законод!$I$20),L621-Законод!$H$20,IF('01_Доходи'!L621&gt;=Законод!$I$19,Законод!$H$21,0)))),IF(B617="Лікар-терапевт",IF(L621&lt;Законод!$C$27,0,(IF(AND(L621&gt;=Законод!$I$27,L621&lt;=Законод!$I$28),L621-Законод!$H$28,IF('01_Доходи'!L621&gt;=Законод!$I$27,Законод!$H$29,0)))),0)))</f>
        <v>0</v>
      </c>
      <c r="M627" s="770"/>
      <c r="N627" s="750" t="s">
        <v>157</v>
      </c>
      <c r="O627" s="751"/>
      <c r="P627" s="751"/>
      <c r="Q627" s="751"/>
      <c r="R627" s="752"/>
      <c r="S627" s="171">
        <f>IF(B617="Лікар загальної практики - сімейний лікар",IF(S621&lt;Законод!$C$23,0,(IF(AND(S621&gt;=Законод!$I$23,S621&lt;=Законод!$I$24),S621-Законод!$H$24,IF('01_Доходи'!S621&gt;=Законод!$I$23,Законод!$I$25,0)))),IF(B617="Лікар-педіатр",IF(S621&lt;Законод!$C$19,0,(IF(AND(S621&gt;=Законод!$I$19,S621&lt;=Законод!$I$20),S621-Законод!$H$20,IF('01_Доходи'!S621&gt;=Законод!$I$19,Законод!$H$21,0)))),IF(B617="Лікар-терапевт",IF(S621&lt;Законод!$C$27,0,(IF(AND(S621&gt;=Законод!$I$27,S621&lt;=Законод!$I$28),S621-Законод!$H$28,IF('01_Доходи'!S621&gt;=Законод!$I$27,Законод!$H$29,0)))),0)))</f>
        <v>0</v>
      </c>
      <c r="T627" s="770"/>
      <c r="U627" s="750" t="s">
        <v>157</v>
      </c>
      <c r="V627" s="751"/>
      <c r="W627" s="751"/>
      <c r="X627" s="751"/>
      <c r="Y627" s="752"/>
      <c r="Z627" s="171">
        <f>IF(B617="Лікар загальної практики - сімейний лікар",IF(Z621&lt;Законод!$C$23,0,(IF(AND(Z621&gt;=Законод!$I$23,Z621&lt;=Законод!$I$24),Z621-Законод!$H$24,IF('01_Доходи'!Z621&gt;=Законод!$I$23,Законод!$I$25,0)))),IF(B617="Лікар-педіатр",IF(Z621&lt;Законод!$C$19,0,(IF(AND(Z621&gt;=Законод!$I$19,Z621&lt;=Законод!$I$20),Z621-Законод!$H$20,IF('01_Доходи'!Z621&gt;=Законод!$I$19,Законод!$H$21,0)))),IF(B617="Лікар-терапевт",IF(Z621&lt;Законод!$C$27,0,(IF(AND(Z621&gt;=Законод!$I$27,Z621&lt;=Законод!$I$28),Z621-Законод!$H$28,IF('01_Доходи'!Z621&gt;=Законод!$I$27,Законод!$H$29,0)))),0)))</f>
        <v>0</v>
      </c>
      <c r="AA627" s="770"/>
      <c r="AB627" s="750" t="s">
        <v>157</v>
      </c>
      <c r="AC627" s="751"/>
      <c r="AD627" s="751"/>
      <c r="AE627" s="751"/>
      <c r="AF627" s="752"/>
      <c r="AG627" s="171">
        <f>IF(B617="Лікар загальної практики - сімейний лікар",IF(AG621&lt;Законод!$C$23,0,(IF(AND(AG621&gt;=Законод!$I$23,AG621&lt;=Законод!$I$24),AG621-Законод!$H$24,IF('01_Доходи'!AG621&gt;=Законод!$I$23,Законод!$I$25,0)))),IF(B617="Лікар-педіатр",IF(AG621&lt;Законод!$C$19,0,(IF(AND(AG621&gt;=Законод!$I$19,AG621&lt;=Законод!$I$20),AG621-Законод!$H$20,IF('01_Доходи'!AG621&gt;=Законод!$I$19,Законод!$H$21,0)))),IF(B617="Лікар-терапевт",IF(AG621&lt;Законод!$C$27,0,(IF(AND(AG621&gt;=Законод!$I$27,AG621&lt;=Законод!$I$28),AG621-Законод!$H$28,IF('01_Доходи'!AG621&gt;=Законод!$I$27,Законод!$H$29,0)))),0)))</f>
        <v>0</v>
      </c>
      <c r="AH627" s="773"/>
      <c r="AI627" s="176"/>
      <c r="AJ627" s="764"/>
      <c r="AK627" s="767"/>
      <c r="AL627" s="767"/>
      <c r="AM627" s="799"/>
      <c r="AN627" s="544">
        <f>IF(B617="Лікар загальної практики - сімейний лікар",L627*Законод!$I$30,IF(B617="Лікар-педіатр",L627*Законод!$I$30,IF(B617="Лікар-терапевт",L627*Законод!$I$30,0)))</f>
        <v>0</v>
      </c>
      <c r="AO627" s="544">
        <f>IF(B617="Лікар загальної практики - сімейний лікар",S627*Законод!$I$47,IF(B617="Лікар-педіатр",S627*Законод!$I$47,IF(B617="Лікар-терапевт",S627*Законод!$I$47,0)))</f>
        <v>0</v>
      </c>
      <c r="AP627" s="544">
        <f>IF(B617="Лікар загальної практики - сімейний лікар",Z627*Законод!$I$64,IF(B617="Лікар-педіатр",Z627*Законод!$I$64,IF(B617="Лікар-терапевт",Z627*Законод!$I$64,0)))</f>
        <v>0</v>
      </c>
      <c r="AQ627" s="544">
        <f>IF(B617="Лікар загальної практики - сімейний лікар",AG627*Законод!$I$81,IF(B617="Лікар-педіатр",AG627*Законод!$I$81,IF(B617="Лікар-терапевт",AG627*Законод!$I$81,0)))</f>
        <v>0</v>
      </c>
      <c r="AR627" s="185">
        <f>SUM(AN627:AQ627)</f>
        <v>0</v>
      </c>
    </row>
    <row r="628" spans="1:44" s="103" customFormat="1" ht="31.15" customHeight="1" thickBot="1" x14ac:dyDescent="0.3">
      <c r="A628" s="187"/>
      <c r="B628" s="782"/>
      <c r="C628" s="785"/>
      <c r="D628" s="788"/>
      <c r="E628" s="791"/>
      <c r="F628" s="660" t="str">
        <f>IF(B617="Лікар-педіатр",Законод!$J$18,IF(B617="Лікар загальної практики - сімейний лікар",Законод!$J$22,IF(B617="Лікар-терапевт",Законод!$J$22,"х")))</f>
        <v>х</v>
      </c>
      <c r="G628" s="747" t="s">
        <v>157</v>
      </c>
      <c r="H628" s="748"/>
      <c r="I628" s="748"/>
      <c r="J628" s="748"/>
      <c r="K628" s="749"/>
      <c r="L628" s="171">
        <f>IF(B617="Лікар загальної практики - сімейний лікар",IF(L621&gt;=Законод!$J$23,'01_Доходи'!L621-('01_Доходи'!L622+'01_Доходи'!L623+'01_Доходи'!L624+'01_Доходи'!L625+'01_Доходи'!L626+'01_Доходи'!L627),0),IF(B617="Лікар-педіатр",IF(L621&gt;=Законод!$J$19,'01_Доходи'!L621-('01_Доходи'!L622+'01_Доходи'!L623+'01_Доходи'!L624+'01_Доходи'!L625+'01_Доходи'!L626+'01_Доходи'!L627),0),IF(B617="Лікар-терапевт",IF('01_Доходи'!L621&gt;=Законод!$J$27,L621-Законод!$I$28,0),0)))</f>
        <v>0</v>
      </c>
      <c r="M628" s="771"/>
      <c r="N628" s="747" t="s">
        <v>157</v>
      </c>
      <c r="O628" s="748"/>
      <c r="P628" s="748"/>
      <c r="Q628" s="748"/>
      <c r="R628" s="749"/>
      <c r="S628" s="171">
        <f>IF(B617="Лікар загальної практики - сімейний лікар",IF(S621&gt;=Законод!$J$23,'01_Доходи'!S621-('01_Доходи'!S622+'01_Доходи'!S623+'01_Доходи'!S624+'01_Доходи'!S625+'01_Доходи'!S626+'01_Доходи'!S627),0),IF(B617="Лікар-педіатр",IF(S621&gt;=Законод!$J$19,'01_Доходи'!S621-('01_Доходи'!S622+'01_Доходи'!S623+'01_Доходи'!S624+'01_Доходи'!S625+'01_Доходи'!S626+'01_Доходи'!S627),0),IF(B617="Лікар-терапевт",IF('01_Доходи'!S621&gt;=Законод!$J$27,S621-Законод!$I$28,0),0)))</f>
        <v>0</v>
      </c>
      <c r="T628" s="771"/>
      <c r="U628" s="747" t="s">
        <v>157</v>
      </c>
      <c r="V628" s="748"/>
      <c r="W628" s="748"/>
      <c r="X628" s="748"/>
      <c r="Y628" s="749"/>
      <c r="Z628" s="171">
        <f>IF(B617="Лікар загальної практики - сімейний лікар",IF(Z621&gt;=Законод!$J$23,'01_Доходи'!Z621-('01_Доходи'!Z622+'01_Доходи'!Z623+'01_Доходи'!Z624+'01_Доходи'!Z625+'01_Доходи'!Z626+'01_Доходи'!Z627),0),IF(B617="Лікар-педіатр",IF(Z621&gt;=Законод!$J$19,'01_Доходи'!Z621-('01_Доходи'!Z622+'01_Доходи'!Z623+'01_Доходи'!Z624+'01_Доходи'!Z625+'01_Доходи'!Z626+'01_Доходи'!Z627),0),IF(B617="Лікар-терапевт",IF('01_Доходи'!Z621&gt;=Законод!$J$27,Z621-Законод!$I$28,0),0)))</f>
        <v>0</v>
      </c>
      <c r="AA628" s="771"/>
      <c r="AB628" s="747" t="s">
        <v>157</v>
      </c>
      <c r="AC628" s="748"/>
      <c r="AD628" s="748"/>
      <c r="AE628" s="748"/>
      <c r="AF628" s="749"/>
      <c r="AG628" s="171">
        <f>IF(B617="Лікар загальної практики - сімейний лікар",IF(AG621&gt;=Законод!$J$23,'01_Доходи'!AG621-('01_Доходи'!AG622+'01_Доходи'!AG623+'01_Доходи'!AG624+'01_Доходи'!AG625+'01_Доходи'!AG626+'01_Доходи'!AG627),0),IF(B617="Лікар-педіатр",IF(AG621&gt;=Законод!$J$19,'01_Доходи'!AG621-('01_Доходи'!AG622+'01_Доходи'!AG623+'01_Доходи'!AG624+'01_Доходи'!AG625+'01_Доходи'!AG626+'01_Доходи'!AG627),0),IF(B617="Лікар-терапевт",IF('01_Доходи'!AG621&gt;=Законод!$J$27,AG621-Законод!$I$28,0),0)))</f>
        <v>0</v>
      </c>
      <c r="AH628" s="774"/>
      <c r="AI628" s="188"/>
      <c r="AJ628" s="765"/>
      <c r="AK628" s="768"/>
      <c r="AL628" s="768"/>
      <c r="AM628" s="800"/>
      <c r="AN628" s="661">
        <f>IF(B617="Лікар загальної практики - сімейний лікар",L628*Законод!$J$30,IF(B617="Лікар-педіатр",L628*Законод!$J$30,IF(B617="Лікар-терапевт",L628*Законод!$J$30,0)))</f>
        <v>0</v>
      </c>
      <c r="AO628" s="661">
        <f>IF(B617="Лікар загальної практики - сімейний лікар",S628*Законод!$J$47,IF(B617="Лікар-педіатр",S628*Законод!$J$47,IF(B617="Лікар-терапевт",S628*Законод!$J$47,0)))</f>
        <v>0</v>
      </c>
      <c r="AP628" s="661">
        <f>IF(B617="Лікар загальної практики - сімейний лікар",S628*Законод!$J$64,IF(B617="Лікар-педіатр",S628*Законод!$J$64,IF(B617="Лікар-терапевт",S628*Законод!$J$64,0)))</f>
        <v>0</v>
      </c>
      <c r="AQ628" s="661">
        <f>IF(B617="Лікар загальної практики - сімейний лікар",AG628*Законод!$J$81,IF(B617="Лікар-педіатр",AG628*Законод!$J$81,IF(B617="Лікар-терапевт",AG628*Законод!$J$81,0)))</f>
        <v>0</v>
      </c>
      <c r="AR628" s="662">
        <f t="shared" ref="AR628" si="91">SUM(AN628:AQ628)</f>
        <v>0</v>
      </c>
    </row>
    <row r="629" spans="1:44" s="67" customFormat="1" ht="31.9" customHeight="1" thickBot="1" x14ac:dyDescent="0.3">
      <c r="A629" s="206"/>
      <c r="B629" s="207"/>
      <c r="C629" s="207"/>
      <c r="D629" s="207"/>
      <c r="E629" s="207"/>
      <c r="F629" s="208"/>
      <c r="G629" s="209"/>
      <c r="H629" s="209"/>
      <c r="I629" s="210"/>
      <c r="J629" s="210"/>
      <c r="K629" s="210"/>
      <c r="L629" s="211"/>
      <c r="M629" s="210"/>
      <c r="N629" s="210"/>
      <c r="O629" s="210"/>
      <c r="P629" s="210"/>
      <c r="Q629" s="210"/>
      <c r="R629" s="210"/>
      <c r="S629" s="211"/>
      <c r="T629" s="210"/>
      <c r="U629" s="210"/>
      <c r="V629" s="210"/>
      <c r="W629" s="210"/>
      <c r="X629" s="210"/>
      <c r="Y629" s="210"/>
      <c r="Z629" s="211"/>
      <c r="AA629" s="210"/>
      <c r="AB629" s="210"/>
      <c r="AC629" s="210"/>
      <c r="AD629" s="210"/>
      <c r="AE629" s="210"/>
      <c r="AF629" s="210"/>
      <c r="AG629" s="211"/>
      <c r="AH629" s="210"/>
      <c r="AI629" s="210"/>
      <c r="AJ629" s="210"/>
      <c r="AK629" s="210"/>
      <c r="AL629" s="210"/>
      <c r="AM629" s="212"/>
      <c r="AN629" s="210"/>
      <c r="AO629" s="210"/>
      <c r="AP629" s="210"/>
      <c r="AQ629" s="210"/>
      <c r="AR629" s="213"/>
    </row>
    <row r="630" spans="1:44" s="67" customFormat="1" ht="45" customHeight="1" x14ac:dyDescent="0.25">
      <c r="A630" s="169">
        <f>A617+1</f>
        <v>47</v>
      </c>
      <c r="B630" s="780"/>
      <c r="C630" s="783"/>
      <c r="D630" s="786"/>
      <c r="E630" s="789"/>
      <c r="F630" s="170" t="s">
        <v>431</v>
      </c>
      <c r="G630" s="171">
        <f>IFERROR(IF(B630="Лікар-педіатр",G632/L632*L630,IF(B630="Лікар-терапевт","х",IF(B630="Лікар загальної практики - сімейний лікар",G632/L632*L630,0))),0)</f>
        <v>0</v>
      </c>
      <c r="H630" s="171">
        <f>IFERROR(IF(B630="Лікар-педіатр",H632/L632*L630,IF(B630="Лікар-терапевт","х",IF(B630="Лікар загальної практики - сімейний лікар",H632/L632*L630,0))),0)</f>
        <v>0</v>
      </c>
      <c r="I630" s="171">
        <f>IFERROR(IF(B630="Лікар-педіатр","x",IF(B630="Лікар-терапевт",I632/L632*L630,IF(B630="Лікар загальної практики - сімейний лікар",I632/L632*L630,0))),0)</f>
        <v>0</v>
      </c>
      <c r="J630" s="171">
        <f>IFERROR(IF(B630="Лікар-педіатр","x",IF(B630="Лікар-терапевт",J632/L632*L630,IF(B630="Лікар загальної практики - сімейний лікар",J632/L632*L630,0))),0)</f>
        <v>0</v>
      </c>
      <c r="K630" s="171">
        <f>IFERROR(IF(B630="Лікар-педіатр","x",IF(B630="Лікар-терапевт",K633*L630,IF(B630="Лікар загальної практики - сімейний лікар",K633*L630,0))),0)</f>
        <v>0</v>
      </c>
      <c r="L630" s="472"/>
      <c r="M630" s="769"/>
      <c r="N630" s="171">
        <f>IFERROR(IF(B630="Лікар-педіатр",N632/S632*S630,IF(B630="Лікар-терапевт","х",IF(B630="Лікар загальної практики - сімейний лікар",N632/S632*S630,0))),0)</f>
        <v>0</v>
      </c>
      <c r="O630" s="171">
        <f>IFERROR(IF(B630="Лікар-педіатр",O632/S632*S630,IF(B630="Лікар-терапевт","х",IF(B630="Лікар загальної практики - сімейний лікар",O632/S632*S630,0))),0)</f>
        <v>0</v>
      </c>
      <c r="P630" s="171">
        <f>IFERROR(IF(B630="Лікар-педіатр","x",IF(B630="Лікар-терапевт",P632/S632*S630,IF(B630="Лікар загальної практики - сімейний лікар",P632/S632*S630,0))),0)</f>
        <v>0</v>
      </c>
      <c r="Q630" s="171">
        <f>IFERROR(IF(B630="Лікар-педіатр","x",IF(B630="Лікар-терапевт",Q632/S632*S630,IF(B630="Лікар загальної практики - сімейний лікар",Q632/S632*S630,0))),0)</f>
        <v>0</v>
      </c>
      <c r="R630" s="171">
        <f>IFERROR(IF(B630="Лікар-педіатр","x",IF(B630="Лікар-терапевт",R633*S630,IF(B630="Лікар загальної практики - сімейний лікар",R633*S630,0))),0)</f>
        <v>0</v>
      </c>
      <c r="S630" s="472"/>
      <c r="T630" s="769"/>
      <c r="U630" s="171">
        <f>IFERROR(IF(B630="Лікар-педіатр",U632/Z632*Z630,IF(B630="Лікар-терапевт","х",IF(B630="Лікар загальної практики - сімейний лікар",U632/Z632*Z630,0))),0)</f>
        <v>0</v>
      </c>
      <c r="V630" s="171">
        <f>IFERROR(IF(B630="Лікар-педіатр",V632/Z632*Z630,IF(B630="Лікар-терапевт","х",IF(B630="Лікар загальної практики - сімейний лікар",V632/Z632*Z630,0))),0)</f>
        <v>0</v>
      </c>
      <c r="W630" s="171">
        <f>IFERROR(IF(B630="Лікар-педіатр","x",IF(B630="Лікар-терапевт",W632/Z632*Z630,IF(B630="Лікар загальної практики - сімейний лікар",W632/Z632*Z630,0))),0)</f>
        <v>0</v>
      </c>
      <c r="X630" s="171">
        <f>IFERROR(IF(B630="Лікар-педіатр","x",IF(B630="Лікар-терапевт",X632/Z632*Z630,IF(B630="Лікар загальної практики - сімейний лікар",X632/Z632*Z630,0))),0)</f>
        <v>0</v>
      </c>
      <c r="Y630" s="171">
        <f>IFERROR(IF(B630="Лікар-педіатр","x",IF(B630="Лікар-терапевт",Y633*Z630,IF(B630="Лікар загальної практики - сімейний лікар",Y633*Z630,0))),0)</f>
        <v>0</v>
      </c>
      <c r="Z630" s="472"/>
      <c r="AA630" s="769"/>
      <c r="AB630" s="171">
        <f>IFERROR(IF(B630="Лікар-педіатр",AB632/AG632*AG630,IF(B630="Лікар-терапевт","х",IF(B630="Лікар загальної практики - сімейний лікар",AB632/AG632*AG630,0))),0)</f>
        <v>0</v>
      </c>
      <c r="AC630" s="171">
        <f>IFERROR(IF(B630="Лікар-педіатр",AC632/AG632*AG630,IF(B630="Лікар-терапевт","х",IF(B630="Лікар загальної практики - сімейний лікар",AC632/AG632*AG630,0))),0)</f>
        <v>0</v>
      </c>
      <c r="AD630" s="171">
        <f>IFERROR(IF(B630="Лікар-педіатр","x",IF(B630="Лікар-терапевт",AD632/AG632*AG630,IF(B630="Лікар загальної практики - сімейний лікар",AD632/AG632*AG630,0))),0)</f>
        <v>0</v>
      </c>
      <c r="AE630" s="171">
        <f>IFERROR(IF(B630="Лікар-педіатр","x",IF(B630="Лікар-терапевт",AE632/AG632*AG630,IF(B630="Лікар загальної практики - сімейний лікар",AE632/AG632*AG630,0))),0)</f>
        <v>0</v>
      </c>
      <c r="AF630" s="171">
        <f>IFERROR(IF(B630="Лікар-педіатр","x",IF(B630="Лікар-терапевт",AF633*AG630,IF(B630="Лікар загальної практики - сімейний лікар",AF633*AG630,0))),0)</f>
        <v>0</v>
      </c>
      <c r="AG630" s="472"/>
      <c r="AH630" s="772"/>
      <c r="AI630" s="461">
        <f>A630</f>
        <v>47</v>
      </c>
      <c r="AJ630" s="763">
        <f>B630</f>
        <v>0</v>
      </c>
      <c r="AK630" s="766">
        <f>C630</f>
        <v>0</v>
      </c>
      <c r="AL630" s="766">
        <f>D630</f>
        <v>0</v>
      </c>
      <c r="AM630" s="753" t="s">
        <v>566</v>
      </c>
      <c r="AN630" s="792">
        <f>SUM(AN635:AN641)</f>
        <v>0</v>
      </c>
      <c r="AO630" s="792">
        <f>SUM(AO635:AO641)</f>
        <v>0</v>
      </c>
      <c r="AP630" s="792">
        <f>SUM(AP635:AP641)</f>
        <v>0</v>
      </c>
      <c r="AQ630" s="792">
        <f>SUM(AQ635:AQ641)</f>
        <v>0</v>
      </c>
      <c r="AR630" s="795">
        <f>SUM(AN630:AQ634)</f>
        <v>0</v>
      </c>
    </row>
    <row r="631" spans="1:44" s="67" customFormat="1" ht="18" customHeight="1" x14ac:dyDescent="0.25">
      <c r="A631" s="172"/>
      <c r="B631" s="781"/>
      <c r="C631" s="784"/>
      <c r="D631" s="787"/>
      <c r="E631" s="790"/>
      <c r="F631" s="170" t="s">
        <v>432</v>
      </c>
      <c r="G631" s="171">
        <f>IFERROR(IF(B630="Лікар-педіатр",G633*L631,IF(B630="Лікар-терапевт","х",IF(B630="Лікар загальної практики - сімейний лікар",G633*L631,0))),0)</f>
        <v>0</v>
      </c>
      <c r="H631" s="171">
        <f>IFERROR(IF(B630="Лікар-педіатр",H633*L631,IF(B630="Лікар-терапевт","х",IF(B630="Лікар загальної практики - сімейний лікар",H633*L631,0))),0)</f>
        <v>0</v>
      </c>
      <c r="I631" s="171">
        <f>IFERROR(IF(B630="Лікар-педіатр","x",IF(B630="Лікар-терапевт",I633*L631,IF(B630="Лікар загальної практики - сімейний лікар",I633*L631,0))),0)</f>
        <v>0</v>
      </c>
      <c r="J631" s="171">
        <f>IFERROR(IF(B630="Лікар-педіатр","x",IF(B630="Лікар-терапевт",J633*L631,IF(B630="Лікар загальної практики - сімейний лікар",J633*L631,0))),0)</f>
        <v>0</v>
      </c>
      <c r="K631" s="171">
        <f>IFERROR(IF(B630="Лікар-педіатр","x",IF(B630="Лікар-терапевт",K633*L631,IF(B630="Лікар загальної практики - сімейний лікар",K633*L631,0))),0)</f>
        <v>0</v>
      </c>
      <c r="L631" s="472"/>
      <c r="M631" s="770"/>
      <c r="N631" s="171">
        <f>IFERROR(IF(B630="Лікар-педіатр",N633*S631,IF(B630="Лікар-терапевт","х",IF(B630="Лікар загальної практики - сімейний лікар",N633*S631,0))),0)</f>
        <v>0</v>
      </c>
      <c r="O631" s="171">
        <f>IFERROR(IF(B630="Лікар-педіатр",O633*S631,IF(B630="Лікар-терапевт","х",IF(B630="Лікар загальної практики - сімейний лікар",O633*S631,0))),0)</f>
        <v>0</v>
      </c>
      <c r="P631" s="171">
        <f>IFERROR(IF(B630="Лікар-педіатр","x",IF(B630="Лікар-терапевт",P633*S631,IF(B630="Лікар загальної практики - сімейний лікар",P633*S631,0))),0)</f>
        <v>0</v>
      </c>
      <c r="Q631" s="171">
        <f>IFERROR(IF(B630="Лікар-педіатр","x",IF(B630="Лікар-терапевт",Q633*S631,IF(B630="Лікар загальної практики - сімейний лікар",Q633*S631,0))),0)</f>
        <v>0</v>
      </c>
      <c r="R631" s="171">
        <f>IFERROR(IF(B630="Лікар-педіатр","x",IF(B630="Лікар-терапевт",R633*S631,IF(B630="Лікар загальної практики - сімейний лікар",R633*S631,0))),0)</f>
        <v>0</v>
      </c>
      <c r="S631" s="472"/>
      <c r="T631" s="770"/>
      <c r="U631" s="171">
        <f>IFERROR(IF(B630="Лікар-педіатр",U633*Z631,IF(B630="Лікар-терапевт","х",IF(B630="Лікар загальної практики - сімейний лікар",U633*Z631,0))),0)</f>
        <v>0</v>
      </c>
      <c r="V631" s="171">
        <f>IFERROR(IF(B630="Лікар-педіатр",V633*Z631,IF(B630="Лікар-терапевт","х",IF(B630="Лікар загальної практики - сімейний лікар",V633*Z631,0))),0)</f>
        <v>0</v>
      </c>
      <c r="W631" s="171">
        <f>IFERROR(IF(B630="Лікар-педіатр","x",IF(B630="Лікар-терапевт",W633*Z631,IF(B630="Лікар загальної практики - сімейний лікар",W633*Z631,0))),0)</f>
        <v>0</v>
      </c>
      <c r="X631" s="171">
        <f>IFERROR(IF(B630="Лікар-педіатр","x",IF(B630="Лікар-терапевт",X633*Z631,IF(B630="Лікар загальної практики - сімейний лікар",X633*Z631,0))),0)</f>
        <v>0</v>
      </c>
      <c r="Y631" s="171">
        <f>IFERROR(IF(B630="Лікар-педіатр","x",IF(B630="Лікар-терапевт",Y633*Z631,IF(B630="Лікар загальної практики - сімейний лікар",Y633*Z631,0))),0)</f>
        <v>0</v>
      </c>
      <c r="Z631" s="472"/>
      <c r="AA631" s="770"/>
      <c r="AB631" s="171">
        <f>IFERROR(IF(B630="Лікар-педіатр",AB633*AG631,IF(B630="Лікар-терапевт","х",IF(B630="Лікар загальної практики - сімейний лікар",AB633*AG631,0))),0)</f>
        <v>0</v>
      </c>
      <c r="AC631" s="171">
        <f>IFERROR(IF(B630="Лікар-педіатр",AC633*AG631,IF(B630="Лікар-терапевт","х",IF(B630="Лікар загальної практики - сімейний лікар",AC633*AG631,0))),0)</f>
        <v>0</v>
      </c>
      <c r="AD631" s="171">
        <f>IFERROR(IF(B630="Лікар-педіатр","x",IF(B630="Лікар-терапевт",AD633*AG631,IF(B630="Лікар загальної практики - сімейний лікар",AD633*AG631,0))),0)</f>
        <v>0</v>
      </c>
      <c r="AE631" s="171">
        <f>IFERROR(IF(B630="Лікар-педіатр","x",IF(B630="Лікар-терапевт",AE633*AG631,IF(B630="Лікар загальної практики - сімейний лікар",AE633*AG631,0))),0)</f>
        <v>0</v>
      </c>
      <c r="AF631" s="171">
        <f>IFERROR(IF(B630="Лікар-педіатр","x",IF(B630="Лікар-терапевт",AF633*AG631,IF(B630="Лікар загальної практики - сімейний лікар",AF633*AG631,0))),0)</f>
        <v>0</v>
      </c>
      <c r="AG631" s="472"/>
      <c r="AH631" s="773"/>
      <c r="AI631" s="173"/>
      <c r="AJ631" s="764"/>
      <c r="AK631" s="767"/>
      <c r="AL631" s="767"/>
      <c r="AM631" s="754"/>
      <c r="AN631" s="793"/>
      <c r="AO631" s="793"/>
      <c r="AP631" s="793"/>
      <c r="AQ631" s="793"/>
      <c r="AR631" s="796"/>
    </row>
    <row r="632" spans="1:44" s="67" customFormat="1" ht="31.9" customHeight="1" x14ac:dyDescent="0.25">
      <c r="A632" s="205"/>
      <c r="B632" s="781"/>
      <c r="C632" s="784"/>
      <c r="D632" s="787"/>
      <c r="E632" s="790"/>
      <c r="F632" s="170" t="s">
        <v>433</v>
      </c>
      <c r="G632" s="174">
        <f>IF(B630="Лікар загальної практики - сімейний лікар"," ",IF(B630="Лікар-педіатр"," ",IF(B630="Лікар-терапевт","х",0)))</f>
        <v>0</v>
      </c>
      <c r="H632" s="174">
        <f>IF(B630="Лікар загальної практики - сімейний лікар"," ",IF(B630="Лікар-педіатр"," ",IF(B630="Лікар-терапевт","х",0)))</f>
        <v>0</v>
      </c>
      <c r="I632" s="174">
        <f>IF(B630="Лікар загальної практики - сімейний лікар"," ",IF(B630="Лікар-педіатр","х",IF(B630="Лікар-терапевт"," ",0)))</f>
        <v>0</v>
      </c>
      <c r="J632" s="174">
        <f>IF(B630="Лікар загальної практики - сімейний лікар"," ",IF(B630="Лікар-педіатр","х",IF(B630="Лікар-терапевт"," ",0)))</f>
        <v>0</v>
      </c>
      <c r="K632" s="174">
        <f>IF(B630="Лікар загальної практики - сімейний лікар"," ",IF(B630="Лікар-педіатр","х",IF(B630="Лікар-терапевт"," ",0)))</f>
        <v>0</v>
      </c>
      <c r="L632" s="175">
        <f>SUM(G632:K632)</f>
        <v>0</v>
      </c>
      <c r="M632" s="770"/>
      <c r="N632" s="174">
        <f>IF(B630="Лікар загальної практики - сімейний лікар"," ",IF(B630="Лікар-педіатр"," ",IF(B630="Лікар-терапевт","х",0)))</f>
        <v>0</v>
      </c>
      <c r="O632" s="174">
        <f>IF(B630="Лікар загальної практики - сімейний лікар"," ",IF(B630="Лікар-педіатр"," ",IF(B630="Лікар-терапевт","х",0)))</f>
        <v>0</v>
      </c>
      <c r="P632" s="174">
        <f>IF(B630="Лікар загальної практики - сімейний лікар"," ",IF(B630="Лікар-педіатр","х",IF(B630="Лікар-терапевт"," ",0)))</f>
        <v>0</v>
      </c>
      <c r="Q632" s="174">
        <f>IF(B630="Лікар загальної практики - сімейний лікар"," ",IF(B630="Лікар-педіатр","х",IF(B630="Лікар-терапевт"," ",0)))</f>
        <v>0</v>
      </c>
      <c r="R632" s="174">
        <f>IF(B630="Лікар загальної практики - сімейний лікар"," ",IF(B630="Лікар-педіатр","х",IF(B630="Лікар-терапевт"," ",0)))</f>
        <v>0</v>
      </c>
      <c r="S632" s="175">
        <f>SUM(N632:R632)</f>
        <v>0</v>
      </c>
      <c r="T632" s="770"/>
      <c r="U632" s="174">
        <f>IF(B630="Лікар загальної практики - сімейний лікар"," ",IF(B630="Лікар-педіатр"," ",IF(B630="Лікар-терапевт","х",0)))</f>
        <v>0</v>
      </c>
      <c r="V632" s="174">
        <f>IF(B630="Лікар загальної практики - сімейний лікар"," ",IF(B630="Лікар-педіатр"," ",IF(B630="Лікар-терапевт","х",0)))</f>
        <v>0</v>
      </c>
      <c r="W632" s="174">
        <f>IF(B630="Лікар загальної практики - сімейний лікар"," ",IF(B630="Лікар-педіатр","х",IF(B630="Лікар-терапевт"," ",0)))</f>
        <v>0</v>
      </c>
      <c r="X632" s="174">
        <f>IF(B630="Лікар загальної практики - сімейний лікар"," ",IF(B630="Лікар-педіатр","х",IF(B630="Лікар-терапевт"," ",0)))</f>
        <v>0</v>
      </c>
      <c r="Y632" s="174">
        <f>IF(B630="Лікар загальної практики - сімейний лікар"," ",IF(B630="Лікар-педіатр","х",IF(B630="Лікар-терапевт"," ",0)))</f>
        <v>0</v>
      </c>
      <c r="Z632" s="175">
        <f>SUM(U632:Y632)</f>
        <v>0</v>
      </c>
      <c r="AA632" s="770"/>
      <c r="AB632" s="174">
        <f>IF(B630="Лікар загальної практики - сімейний лікар"," ",IF(B630="Лікар-педіатр"," ",IF(B630="Лікар-терапевт","х",0)))</f>
        <v>0</v>
      </c>
      <c r="AC632" s="174">
        <f>IF(B630="Лікар загальної практики - сімейний лікар"," ",IF(B630="Лікар-педіатр"," ",IF(B630="Лікар-терапевт","х",0)))</f>
        <v>0</v>
      </c>
      <c r="AD632" s="174">
        <f>IF(B630="Лікар загальної практики - сімейний лікар"," ",IF(B630="Лікар-педіатр","х",IF(B630="Лікар-терапевт"," ",0)))</f>
        <v>0</v>
      </c>
      <c r="AE632" s="174">
        <f>IF(B630="Лікар загальної практики - сімейний лікар"," ",IF(B630="Лікар-педіатр","х",IF(B630="Лікар-терапевт"," ",0)))</f>
        <v>0</v>
      </c>
      <c r="AF632" s="174">
        <f>IF(B630="Лікар загальної практики - сімейний лікар"," ",IF(B630="Лікар-педіатр","х",IF(B630="Лікар-терапевт"," ",0)))</f>
        <v>0</v>
      </c>
      <c r="AG632" s="175">
        <f>SUM(AB632:AF632)</f>
        <v>0</v>
      </c>
      <c r="AH632" s="773"/>
      <c r="AI632" s="176"/>
      <c r="AJ632" s="764"/>
      <c r="AK632" s="767"/>
      <c r="AL632" s="767"/>
      <c r="AM632" s="754"/>
      <c r="AN632" s="793"/>
      <c r="AO632" s="793"/>
      <c r="AP632" s="793"/>
      <c r="AQ632" s="793"/>
      <c r="AR632" s="796"/>
    </row>
    <row r="633" spans="1:44" s="67" customFormat="1" ht="31.9" customHeight="1" thickBot="1" x14ac:dyDescent="0.3">
      <c r="A633" s="172"/>
      <c r="B633" s="781"/>
      <c r="C633" s="784"/>
      <c r="D633" s="787"/>
      <c r="E633" s="790"/>
      <c r="F633" s="177" t="s">
        <v>160</v>
      </c>
      <c r="G633" s="178">
        <f>IFERROR(IF(B630="Лікар-педіатр",G632/L632,IF(B630="Лікар-терапевт","х",IF(B630="Лікар загальної практики - сімейний лікар",G632/L632,0))),0)</f>
        <v>0</v>
      </c>
      <c r="H633" s="178">
        <f>IFERROR(IF(B630="Лікар-педіатр",H632/L632,IF(B630="Лікар-терапевт","х",IF(B630="Лікар загальної практики - сімейний лікар",H632/L632,0))),0)</f>
        <v>0</v>
      </c>
      <c r="I633" s="178">
        <f>IFERROR(IF(B630="Лікар-педіатр","x",IF(B630="Лікар-терапевт",I632/L632,IF(B630="Лікар загальної практики - сімейний лікар",I632/L632,0))),0)</f>
        <v>0</v>
      </c>
      <c r="J633" s="178">
        <f>IFERROR(IF(B630="Лікар-педіатр","x",IF(B630="Лікар-терапевт",J632/L632,IF(B630="Лікар загальної практики - сімейний лікар",J632/L632,0))),0)</f>
        <v>0</v>
      </c>
      <c r="K633" s="178">
        <f>IFERROR(IF(B630="Лікар-педіатр","x",IF(B630="Лікар-терапевт",K632/L632,IF(B630="Лікар загальної практики - сімейний лікар",K632/L632,0))),0)</f>
        <v>0</v>
      </c>
      <c r="L633" s="178">
        <f>SUM(G633:K633)</f>
        <v>0</v>
      </c>
      <c r="M633" s="770"/>
      <c r="N633" s="178">
        <f>IFERROR(IF(B630="Лікар-педіатр",N632/S632,IF(B630="Лікар-терапевт","х",IF(B630="Лікар загальної практики - сімейний лікар",N632/S632,0))),0)</f>
        <v>0</v>
      </c>
      <c r="O633" s="178">
        <f>IFERROR(IF(B630="Лікар-педіатр",O632/S632,IF(B630="Лікар-терапевт","х",IF(B630="Лікар загальної практики - сімейний лікар",O632/S632,0))),0)</f>
        <v>0</v>
      </c>
      <c r="P633" s="178">
        <f>IFERROR(IF(B630="Лікар-педіатр","x",IF(B630="Лікар-терапевт",P632/S632,IF(B630="Лікар загальної практики - сімейний лікар",P632/S632,0))),0)</f>
        <v>0</v>
      </c>
      <c r="Q633" s="178">
        <f>IFERROR(IF(B630="Лікар-педіатр","x",IF(B630="Лікар-терапевт",Q632/S632,IF(B630="Лікар загальної практики - сімейний лікар",Q632/S632,0))),0)</f>
        <v>0</v>
      </c>
      <c r="R633" s="178">
        <f>IFERROR(IF(B630="Лікар-педіатр","x",IF(B630="Лікар-терапевт",R632/S632,IF(B630="Лікар загальної практики - сімейний лікар",R632/S632,0))),0)</f>
        <v>0</v>
      </c>
      <c r="S633" s="178">
        <f>SUM(N633:R633)</f>
        <v>0</v>
      </c>
      <c r="T633" s="770"/>
      <c r="U633" s="178">
        <f>IFERROR(IF(B630="Лікар-педіатр",U632/Z632,IF(B630="Лікар-терапевт","х",IF(B630="Лікар загальної практики - сімейний лікар",U632/Z632,0))),0)</f>
        <v>0</v>
      </c>
      <c r="V633" s="178">
        <f>IFERROR(IF(B630="Лікар-педіатр",V632/Z632,IF(B630="Лікар-терапевт","х",IF(B630="Лікар загальної практики - сімейний лікар",V632/Z632,0))),0)</f>
        <v>0</v>
      </c>
      <c r="W633" s="178">
        <f>IFERROR(IF(B630="Лікар-педіатр","x",IF(B630="Лікар-терапевт",W632/Z632,IF(B630="Лікар загальної практики - сімейний лікар",W632/Z632,0))),0)</f>
        <v>0</v>
      </c>
      <c r="X633" s="178">
        <f>IFERROR(IF(B630="Лікар-педіатр","x",IF(B630="Лікар-терапевт",X632/Z632,IF(B630="Лікар загальної практики - сімейний лікар",X632/Z632,0))),0)</f>
        <v>0</v>
      </c>
      <c r="Y633" s="178">
        <f>IFERROR(IF(B630="Лікар-педіатр","x",IF(B630="Лікар-терапевт",Y632/Z632,IF(B630="Лікар загальної практики - сімейний лікар",Y632/Z632,0))),0)</f>
        <v>0</v>
      </c>
      <c r="Z633" s="178">
        <f>SUM(U633:Y633)</f>
        <v>0</v>
      </c>
      <c r="AA633" s="770"/>
      <c r="AB633" s="178">
        <f>IFERROR(IF(B630="Лікар-педіатр",AB632/AG632,IF(B630="Лікар-терапевт","х",IF(B630="Лікар загальної практики - сімейний лікар",AB632/AG632,0))),0)</f>
        <v>0</v>
      </c>
      <c r="AC633" s="178">
        <f>IFERROR(IF(B630="Лікар-педіатр",AC632/AG632,IF(B630="Лікар-терапевт","х",IF(B630="Лікар загальної практики - сімейний лікар",AC632/AG632,0))),0)</f>
        <v>0</v>
      </c>
      <c r="AD633" s="178">
        <f>IFERROR(IF(B630="Лікар-педіатр","x",IF(B630="Лікар-терапевт",AD632/AG632,IF(B630="Лікар загальної практики - сімейний лікар",AD632/AG632,0))),0)</f>
        <v>0</v>
      </c>
      <c r="AE633" s="178">
        <f>IFERROR(IF(B630="Лікар-педіатр","x",IF(B630="Лікар-терапевт",AE632/AG632,IF(B630="Лікар загальної практики - сімейний лікар",AE632/AG632,0))),0)</f>
        <v>0</v>
      </c>
      <c r="AF633" s="178">
        <f>IFERROR(IF(B630="Лікар-педіатр","x",IF(B630="Лікар-терапевт",AF632/AG632,IF(B630="Лікар загальної практики - сімейний лікар",AF632/AG632,0))),0)</f>
        <v>0</v>
      </c>
      <c r="AG633" s="178">
        <f>SUM(AB633:AF633)</f>
        <v>0</v>
      </c>
      <c r="AH633" s="773"/>
      <c r="AI633" s="176"/>
      <c r="AJ633" s="764"/>
      <c r="AK633" s="767"/>
      <c r="AL633" s="767"/>
      <c r="AM633" s="754"/>
      <c r="AN633" s="793"/>
      <c r="AO633" s="793"/>
      <c r="AP633" s="793"/>
      <c r="AQ633" s="793"/>
      <c r="AR633" s="796"/>
    </row>
    <row r="634" spans="1:44" s="210" customFormat="1" ht="23.45" customHeight="1" thickBot="1" x14ac:dyDescent="0.3">
      <c r="A634" s="172"/>
      <c r="B634" s="781"/>
      <c r="C634" s="784"/>
      <c r="D634" s="787"/>
      <c r="E634" s="790"/>
      <c r="F634" s="179" t="s">
        <v>434</v>
      </c>
      <c r="G634" s="180">
        <f>IF(B630="Лікар загальної практики - сімейний лікар",AVERAGE(G630:G632),IF(B630="Лікар-педіатр",AVERAGE(G630:G632),IF(B630="Лікар-терапевт","х",0)))</f>
        <v>0</v>
      </c>
      <c r="H634" s="180">
        <f>IF(B630="Лікар загальної практики - сімейний лікар",AVERAGE(H630:H632),IF(B630="Лікар-педіатр",AVERAGE(H630:H632),IF(B630="Лікар-терапевт","х",0)))</f>
        <v>0</v>
      </c>
      <c r="I634" s="180">
        <f>IF(B630="Лікар загальної практики - сімейний лікар",AVERAGE(I630:I632),IF(B630="Лікар-педіатр","x",IF(B630="Лікар-терапевт",AVERAGE(I630:I632),0)))</f>
        <v>0</v>
      </c>
      <c r="J634" s="180">
        <f>IF(B630="Лікар загальної практики - сімейний лікар",AVERAGE(J630:J632),IF(B630="Лікар-педіатр","x",IF(B630="Лікар-терапевт",AVERAGE(J630:J632),0)))</f>
        <v>0</v>
      </c>
      <c r="K634" s="180">
        <f>IF(B630="Лікар загальної практики - сімейний лікар",AVERAGE(K630:K632),IF(B630="Лікар-педіатр","x",IF(B630="Лікар-терапевт",AVERAGE(K630:K632),0)))</f>
        <v>0</v>
      </c>
      <c r="L634" s="181">
        <f>SUM(G634:K634)</f>
        <v>0</v>
      </c>
      <c r="M634" s="770"/>
      <c r="N634" s="543">
        <f>IF(B630="Лікар загальної практики - сімейний лікар",AVERAGE(N630:N632),IF(B630="Лікар-педіатр",AVERAGE(N630:N632),IF(B630="Лікар-терапевт","х",0)))</f>
        <v>0</v>
      </c>
      <c r="O634" s="180">
        <f>IF(B630="Лікар загальної практики - сімейний лікар",AVERAGE(O630:O632),IF(B630="Лікар-педіатр",AVERAGE(O630:O632),IF(B630="Лікар-терапевт","х",0)))</f>
        <v>0</v>
      </c>
      <c r="P634" s="180">
        <f>IF(B630="Лікар загальної практики - сімейний лікар",AVERAGE(P630:P632),IF(B630="Лікар-педіатр","x",IF(B630="Лікар-терапевт",AVERAGE(P630:P632),0)))</f>
        <v>0</v>
      </c>
      <c r="Q634" s="180">
        <f>IF(B630="Лікар загальної практики - сімейний лікар",AVERAGE(Q630:Q632),IF(B630="Лікар-педіатр","x",IF(B630="Лікар-терапевт",AVERAGE(Q630:Q632),0)))</f>
        <v>0</v>
      </c>
      <c r="R634" s="180">
        <f>IF(B630="Лікар загальної практики - сімейний лікар",AVERAGE(R630:R632),IF(B630="Лікар-педіатр","x",IF(B630="Лікар-терапевт",AVERAGE(R630:R632),0)))</f>
        <v>0</v>
      </c>
      <c r="S634" s="181">
        <f>SUM(N634:R634)</f>
        <v>0</v>
      </c>
      <c r="T634" s="770"/>
      <c r="U634" s="543">
        <f>IF(B630="Лікар загальної практики - сімейний лікар",AVERAGE(U630:U632),IF(B630="Лікар-педіатр",AVERAGE(U630:U632),IF(B630="Лікар-терапевт","х",0)))</f>
        <v>0</v>
      </c>
      <c r="V634" s="180">
        <f>IF(B630="Лікар загальної практики - сімейний лікар",AVERAGE(V630:V632),IF(B630="Лікар-педіатр",AVERAGE(V630:V632),IF(B630="Лікар-терапевт","х",0)))</f>
        <v>0</v>
      </c>
      <c r="W634" s="180">
        <f>IF(B630="Лікар загальної практики - сімейний лікар",AVERAGE(W630:W632),IF(B630="Лікар-педіатр","x",IF(B630="Лікар-терапевт",AVERAGE(W630:W632),0)))</f>
        <v>0</v>
      </c>
      <c r="X634" s="180">
        <f>IF(B630="Лікар загальної практики - сімейний лікар",AVERAGE(X630:X632),IF(B630="Лікар-педіатр","x",IF(B630="Лікар-терапевт",AVERAGE(X630:X632),0)))</f>
        <v>0</v>
      </c>
      <c r="Y634" s="180">
        <f>IF(B630="Лікар загальної практики - сімейний лікар",AVERAGE(Y630:Y632),IF(B630="Лікар-педіатр","x",IF(B630="Лікар-терапевт",AVERAGE(Y630:Y632),0)))</f>
        <v>0</v>
      </c>
      <c r="Z634" s="181">
        <f>SUM(U634:Y634)</f>
        <v>0</v>
      </c>
      <c r="AA634" s="770"/>
      <c r="AB634" s="543">
        <f>IF(B630="Лікар загальної практики - сімейний лікар",AVERAGE(AB630:AB632),IF(B630="Лікар-педіатр",AVERAGE(AB630:AB632),IF(B630="Лікар-терапевт","х",0)))</f>
        <v>0</v>
      </c>
      <c r="AC634" s="180">
        <f>IF(B630="Лікар загальної практики - сімейний лікар",AVERAGE(AC630:AC632),IF(B630="Лікар-педіатр",AVERAGE(AC630:AC632),IF(B630="Лікар-терапевт","х",0)))</f>
        <v>0</v>
      </c>
      <c r="AD634" s="180">
        <f>IF(B630="Лікар загальної практики - сімейний лікар",AVERAGE(AD630:AD632),IF(B630="Лікар-педіатр","x",IF(B630="Лікар-терапевт",AVERAGE(AD630:AD632),0)))</f>
        <v>0</v>
      </c>
      <c r="AE634" s="180">
        <f>IF(B630="Лікар загальної практики - сімейний лікар",AVERAGE(AE630:AE632),IF(B630="Лікар-педіатр","x",IF(B630="Лікар-терапевт",AVERAGE(AE630:AE632),0)))</f>
        <v>0</v>
      </c>
      <c r="AF634" s="180">
        <f>IF(B630="Лікар загальної практики - сімейний лікар",AVERAGE(AF630:AF632),IF(B630="Лікар-педіатр","x",IF(B630="Лікар-терапевт",AVERAGE(AF630:AF632),0)))</f>
        <v>0</v>
      </c>
      <c r="AG634" s="181">
        <f>SUM(AB634:AF634)</f>
        <v>0</v>
      </c>
      <c r="AH634" s="773"/>
      <c r="AI634" s="176"/>
      <c r="AJ634" s="764"/>
      <c r="AK634" s="767"/>
      <c r="AL634" s="767"/>
      <c r="AM634" s="755"/>
      <c r="AN634" s="794"/>
      <c r="AO634" s="794"/>
      <c r="AP634" s="794"/>
      <c r="AQ634" s="794"/>
      <c r="AR634" s="797"/>
    </row>
    <row r="635" spans="1:44" s="166" customFormat="1" ht="24.6" customHeight="1" x14ac:dyDescent="0.3">
      <c r="A635" s="172"/>
      <c r="B635" s="781"/>
      <c r="C635" s="784"/>
      <c r="D635" s="787"/>
      <c r="E635" s="790"/>
      <c r="F635" s="182" t="str">
        <f>IF(B630="Лікар-педіатр",Законод!$C$18,IF(B630="Лікар загальної практики - сімейний лікар",Законод!$C$22,IF(B630="Лікар-терапевт",Законод!$C$26,"х")))</f>
        <v>х</v>
      </c>
      <c r="G635" s="183">
        <f>IF(B630="Лікар загальної практики - сімейний лікар",IF(L634&lt;=Законод!$C$23,G634,Законод!$C$23*'01_Доходи'!G633),IF(B630="Лікар-педіатр",IF(L634&lt;=Законод!$C$19,G634,Законод!$C$19*'01_Доходи'!G633),IF(B630="Лікар-терапевт","x",0)))</f>
        <v>0</v>
      </c>
      <c r="H635" s="183">
        <f>IF(B630="Лікар загальної практики - сімейний лікар",IF(L634&lt;=Законод!$C$23,H634,Законод!$C$23*'01_Доходи'!H633),IF(B630="Лікар-педіатр",IF(L634&lt;=Законод!$C$19,H634,Законод!$C$19*'01_Доходи'!H633),IF(B630="Лікар-терапевт","x",0)))</f>
        <v>0</v>
      </c>
      <c r="I635" s="183">
        <f>IF(B630="Лікар загальної практики - сімейний лікар",IF(L634&lt;=Законод!$C$23,I634,Законод!$C$23*'01_Доходи'!I633),IF(B630="Лікар-педіатр",IF(L634&lt;=Законод!$C$27,I634,Законод!$C$27*'01_Доходи'!I633),IF(B630="Лікар-терапевт","x",0)))</f>
        <v>0</v>
      </c>
      <c r="J635" s="183">
        <f>IF(B630="Лікар загальної практики - сімейний лікар",IF(L634&lt;=Законод!$C$23,J634,Законод!$C$23*'01_Доходи'!J633),IF(B630="Лікар-педіатр",IF(L634&lt;=Законод!$C$27,J634,Законод!$C$27*'01_Доходи'!J633),IF(B630="Лікар-терапевт","x",0)))</f>
        <v>0</v>
      </c>
      <c r="K635" s="183">
        <f>IF(B630="Лікар загальної практики - сімейний лікар",IF(L634&lt;=Законод!$C$23,K634,Законод!$C$23*'01_Доходи'!K633),IF(B630="Лікар-педіатр",IF(L634&lt;=Законод!$C$27,K634,Законод!$C$27*'01_Доходи'!K633),IF(B630="Лікар-терапевт","x",0)))</f>
        <v>0</v>
      </c>
      <c r="L635" s="184">
        <f>SUM(G635:K635)</f>
        <v>0</v>
      </c>
      <c r="M635" s="770"/>
      <c r="N635" s="183">
        <f>IF(B630="Лікар загальної практики - сімейний лікар",IF(L634&lt;=Законод!$C$23,N634,Законод!$C$23*'01_Доходи'!N633),IF(B630="Лікар-педіатр",IF(L634&lt;=Законод!$C$19,N634,Законод!$C$19*'01_Доходи'!N633),IF(B630="Лікар-терапевт","x",0)))</f>
        <v>0</v>
      </c>
      <c r="O635" s="183">
        <f>IF(B630="Лікар загальної практики - сімейний лікар",IF(L634&lt;=Законод!$C$23,O634,Законод!$C$23*'01_Доходи'!O633),IF(B630="Лікар-педіатр",IF(L634&lt;=Законод!$C$19,O634,Законод!$C$19*'01_Доходи'!O633),IF(B630="Лікар-терапевт","x",0)))</f>
        <v>0</v>
      </c>
      <c r="P635" s="183">
        <f>IF(B630="Лікар загальної практики - сімейний лікар",IF(L634&lt;=Законод!$C$23,P634,Законод!$C$23*'01_Доходи'!P633),IF(B630="Лікар-педіатр",IF(L634&lt;=Законод!$C$27,P634,Законод!$C$27*'01_Доходи'!P633),IF(B630="Лікар-терапевт","x",0)))</f>
        <v>0</v>
      </c>
      <c r="Q635" s="183">
        <f>IF(B630="Лікар загальної практики - сімейний лікар",IF(L634&lt;=Законод!$C$23,Q634,Законод!$C$23*'01_Доходи'!Q633),IF(B630="Лікар-педіатр",IF(L634&lt;=Законод!$C$27,Q634,Законод!$C$27*'01_Доходи'!Q633),IF(B630="Лікар-терапевт","x",0)))</f>
        <v>0</v>
      </c>
      <c r="R635" s="183">
        <f>IF(B630="Лікар загальної практики - сімейний лікар",IF(L634&lt;=Законод!$C$23,R634,Законод!$C$23*'01_Доходи'!R633),IF(B630="Лікар-педіатр",IF(L634&lt;=Законод!$C$27,R634,Законод!$C$27*'01_Доходи'!R633),IF(B630="Лікар-терапевт","x",0)))</f>
        <v>0</v>
      </c>
      <c r="S635" s="184">
        <f>SUM(N635:R635)</f>
        <v>0</v>
      </c>
      <c r="T635" s="770"/>
      <c r="U635" s="183">
        <f>IF(B630="Лікар загальної практики - сімейний лікар",IF(L634&lt;=Законод!$C$23,U634,Законод!$C$23*'01_Доходи'!U633),IF(B630="Лікар-педіатр",IF(L634&lt;=Законод!$C$19,U634,Законод!$C$19*'01_Доходи'!U633),IF(B630="Лікар-терапевт","x",0)))</f>
        <v>0</v>
      </c>
      <c r="V635" s="183">
        <f>IF(B630="Лікар загальної практики - сімейний лікар",IF(L634&lt;=Законод!$C$23,V634,Законод!$C$23*'01_Доходи'!V633),IF(B630="Лікар-педіатр",IF(L634&lt;=Законод!$C$19,V634,Законод!$C$19*'01_Доходи'!V633),IF(B630="Лікар-терапевт","x",0)))</f>
        <v>0</v>
      </c>
      <c r="W635" s="183">
        <f>IF(B630="Лікар загальної практики - сімейний лікар",IF(L634&lt;=Законод!$C$23,W634,Законод!$C$23*'01_Доходи'!W633),IF(B630="Лікар-педіатр",IF(L634&lt;=Законод!$C$27,W634,Законод!$C$27*'01_Доходи'!W633),IF(B630="Лікар-терапевт","x",0)))</f>
        <v>0</v>
      </c>
      <c r="X635" s="183">
        <f>IF(B630="Лікар загальної практики - сімейний лікар",IF(L634&lt;=Законод!$C$23,X634,Законод!$C$23*'01_Доходи'!X633),IF(B630="Лікар-педіатр",IF(L634&lt;=Законод!$C$27,X634,Законод!$C$27*'01_Доходи'!X633),IF(B630="Лікар-терапевт","x",0)))</f>
        <v>0</v>
      </c>
      <c r="Y635" s="183">
        <f>IF(B630="Лікар загальної практики - сімейний лікар",IF(L634&lt;=Законод!$C$23,Y634,Законод!$C$23*'01_Доходи'!H633),IF(Y630="Лікар-педіатр",IF(L634&lt;=Законод!$C$27,Y634,Законод!$C$27*'01_Доходи'!Y633),IF(B630="Лікар-терапевт","x",0)))</f>
        <v>0</v>
      </c>
      <c r="Z635" s="184">
        <f>SUM(U635:Y635)</f>
        <v>0</v>
      </c>
      <c r="AA635" s="770"/>
      <c r="AB635" s="183">
        <f>IF(B630="Лікар загальної практики - сімейний лікар",IF(L634&lt;=Законод!$C$23,AB634,Законод!$C$23*'01_Доходи'!AB633),IF(B630="Лікар-педіатр",IF(L634&lt;=Законод!$C$19,AB634,Законод!$C$19*'01_Доходи'!AB633),IF(B630="Лікар-терапевт","x",0)))</f>
        <v>0</v>
      </c>
      <c r="AC635" s="183">
        <f>IF(B630="Лікар загальної практики - сімейний лікар",IF(L634&lt;=Законод!$C$23,AC634,Законод!$C$23*'01_Доходи'!AC633),IF(B630="Лікар-педіатр",IF(L634&lt;=Законод!$C$19,AC634,Законод!$C$19*'01_Доходи'!AC633),IF(B630="Лікар-терапевт","x",0)))</f>
        <v>0</v>
      </c>
      <c r="AD635" s="183">
        <f>IF(B630="Лікар загальної практики - сімейний лікар",IF(L634&lt;=Законод!$C$23,AD634,Законод!$C$23*'01_Доходи'!AD633),IF(B630="Лікар-педіатр",IF(L634&lt;=Законод!$C$27,AD634,Законод!$C$27*'01_Доходи'!AD633),IF(B630="Лікар-терапевт","x",0)))</f>
        <v>0</v>
      </c>
      <c r="AE635" s="183">
        <f>IF(B630="Лікар загальної практики - сімейний лікар",IF(L634&lt;=Законод!$C$23,AE634,Законод!$C$23*'01_Доходи'!AE633),IF(B630="Лікар-педіатр",IF(L634&lt;=Законод!$C$27,AE634,Законод!$C$27*'01_Доходи'!AE633),IF(B630="Лікар-терапевт","x",0)))</f>
        <v>0</v>
      </c>
      <c r="AF635" s="183">
        <f>IF(B630="Лікар загальної практики - сімейний лікар",IF(L634&lt;=Законод!$C$23,AF634,Законод!$C$23*'01_Доходи'!AF633),IF(B630="Лікар-педіатр",IF(L634&lt;=Законод!$C$27,AF634,Законод!$C$27*'01_Доходи'!AF633),IF(B630="Лікар-терапевт","x",0)))</f>
        <v>0</v>
      </c>
      <c r="AG635" s="184">
        <f>SUM(AB635:AF635)</f>
        <v>0</v>
      </c>
      <c r="AH635" s="773"/>
      <c r="AI635" s="176"/>
      <c r="AJ635" s="764"/>
      <c r="AK635" s="767"/>
      <c r="AL635" s="767"/>
      <c r="AM635" s="268" t="s">
        <v>175</v>
      </c>
      <c r="AN635" s="544">
        <f>IF(B630="Лікар загальної практики - сімейний лікар",G635*Законод!$J$10+'01_Доходи'!H635*Законод!$K$10+'01_Доходи'!I635*Законод!$L$10+'01_Доходи'!J635*Законод!$M$10+'01_Доходи'!K635*Законод!$N$10,IF(B630="Лікар-педіатр",G635*Законод!$J$10+'01_Доходи'!H635*Законод!$K$10,IF(B630="Лікар-терапевт",'01_Доходи'!I635*Законод!$L$10+'01_Доходи'!J635*Законод!$M$10+'01_Доходи'!K635*Законод!$N$10,0)))</f>
        <v>0</v>
      </c>
      <c r="AO635" s="544">
        <f>IF(B630="Лікар загальної практики - сімейний лікар",N635*Законод!$J$11+'01_Доходи'!O635*Законод!$K$11+'01_Доходи'!P635*Законод!$L$11+'01_Доходи'!Q635*Законод!$M$11+'01_Доходи'!R635*Законод!$N$11,IF(B630="Лікар-педіатр",N635*Законод!$J$11+'01_Доходи'!O635*Законод!$K$11,IF(B630="Лікар-терапевт",'01_Доходи'!P635*Законод!$L$11+'01_Доходи'!Q635*Законод!$M$11+'01_Доходи'!R635*Законод!$N$11,0)))</f>
        <v>0</v>
      </c>
      <c r="AP635" s="544">
        <f>IF(B630="Лікар загальної практики - сімейний лікар",U635*Законод!$J$12+'01_Доходи'!V635*Законод!$K$12+'01_Доходи'!W635*Законод!$L$12+'01_Доходи'!X635*Законод!$M$12+'01_Доходи'!Y635*Законод!$N$12,IF(B630="Лікар-педіатр",U635*Законод!$J$12+'01_Доходи'!V635*Законод!$K$12,IF(B630="Лікар-терапевт",'01_Доходи'!W635*Законод!$L$12+'01_Доходи'!X635*Законод!$M$12+'01_Доходи'!Y635*Законод!$N$12,0)))</f>
        <v>0</v>
      </c>
      <c r="AQ635" s="544">
        <f>IF(B630="Лікар загальної практики - сімейний лікар",AB635*Законод!$J$13+'01_Доходи'!AC635*Законод!$K$13+'01_Доходи'!AD635*Законод!$L$13+'01_Доходи'!AE635*Законод!$M$13+'01_Доходи'!AF635*Законод!$N$13,IF(B630="Лікар-педіатр",AB635*Законод!$J$13+'01_Доходи'!AC635*Законод!$K$13,IF(B630="Лікар-терапевт",'01_Доходи'!AD635*Законод!$L$13+'01_Доходи'!AE635*Законод!$M$13+'01_Доходи'!AF635*Законод!$N$13,0)))</f>
        <v>0</v>
      </c>
      <c r="AR635" s="185">
        <f>SUM(AN635:AQ635)</f>
        <v>0</v>
      </c>
    </row>
    <row r="636" spans="1:44" s="67" customFormat="1" ht="28.15" customHeight="1" x14ac:dyDescent="0.25">
      <c r="A636" s="172"/>
      <c r="B636" s="781"/>
      <c r="C636" s="784"/>
      <c r="D636" s="787"/>
      <c r="E636" s="790"/>
      <c r="F636" s="186" t="str">
        <f>IF(B630="Лікар-педіатр",Законод!$E$18,IF(B630="Лікар загальної практики - сімейний лікар",Законод!$E$22,IF(B630="Лікар-терапевт",Законод!$E$26,"х")))</f>
        <v>х</v>
      </c>
      <c r="G636" s="750" t="s">
        <v>157</v>
      </c>
      <c r="H636" s="751"/>
      <c r="I636" s="751"/>
      <c r="J636" s="751"/>
      <c r="K636" s="752"/>
      <c r="L636" s="171">
        <f>IF(B630="Лікар загальної практики - сімейний лікар",IF(L634&lt;Законод!$C$23,0,(IF(AND(L634&gt;=Законод!$E$23,L634&lt;=Законод!$E$24),L634-Законод!$C$23,IF('01_Доходи'!L634&gt;=Законод!$F$23,Законод!$E$25,0)))),IF(B630="Лікар-педіатр",IF(L634&lt;Законод!$C$19,0,(IF(AND(L634&gt;=Законод!$E$19,L634&lt;=Законод!$E$20),L634-Законод!$C$19,IF('01_Доходи'!L634&gt;=Законод!$F$19,Законод!$E$21,0)))),IF(B630="Лікар-терапевт",IF(L634&lt;Законод!$C$27,0,(IF(AND(L634&gt;=Законод!$E$27,L634&lt;=Законод!$E$28),L634-Законод!$C$27,IF('01_Доходи'!L634&gt;=Законод!$F$27,Законод!$E$29,0)))),0)))</f>
        <v>0</v>
      </c>
      <c r="M636" s="770"/>
      <c r="N636" s="750" t="s">
        <v>157</v>
      </c>
      <c r="O636" s="751"/>
      <c r="P636" s="751"/>
      <c r="Q636" s="751"/>
      <c r="R636" s="752"/>
      <c r="S636" s="171">
        <f>IF(B630="Лікар загальної практики - сімейний лікар",IF(S634&lt;Законод!$C$23,0,(IF(AND(S634&gt;=Законод!$E$23,S634&lt;=Законод!$E$24),S634-Законод!$C$23,IF('01_Доходи'!S634&gt;=Законод!$F$23,Законод!$E$25,0)))),IF(B630="Лікар-педіатр",IF(S634&lt;Законод!$C$19,0,(IF(AND(S634&gt;=Законод!$E$19,S634&lt;=Законод!$E$20),S634-Законод!$C$19,IF('01_Доходи'!S634&gt;=Законод!$F$19,Законод!$E$21,0)))),IF(B630="Лікар-терапевт",IF(S634&lt;Законод!$C$27,0,(IF(AND(S634&gt;=Законод!$E$27,S634&lt;=Законод!$E$28),S634-Законод!$C$27,IF('01_Доходи'!S634&gt;=Законод!$F$27,Законод!$E$29,0)))),0)))</f>
        <v>0</v>
      </c>
      <c r="T636" s="770"/>
      <c r="U636" s="750" t="s">
        <v>157</v>
      </c>
      <c r="V636" s="751"/>
      <c r="W636" s="751"/>
      <c r="X636" s="751"/>
      <c r="Y636" s="752"/>
      <c r="Z636" s="171">
        <f>IF(B630="Лікар загальної практики - сімейний лікар",IF(Z634&lt;Законод!$C$23,0,(IF(AND(Z634&gt;=Законод!$E$23,Z634&lt;=Законод!$E$24),Z634-Законод!$C$23,IF('01_Доходи'!Z634&gt;=Законод!$F$23,Законод!$E$25,0)))),IF(B630="Лікар-педіатр",IF(Z634&lt;Законод!$C$19,0,(IF(AND(Z634&gt;=Законод!$E$19,Z634&lt;=Законод!$E$20),Z634-Законод!$C$19,IF('01_Доходи'!Z634&gt;=Законод!$F$19,Законод!$E$21,0)))),IF(B630="Лікар-терапевт",IF(Z634&lt;Законод!$C$27,0,(IF(AND(Z634&gt;=Законод!$E$27,Z634&lt;=Законод!$E$28),Z634-Законод!$C$27,IF('01_Доходи'!Z634&gt;=Законод!$F$27,Законод!$E$29,0)))),0)))</f>
        <v>0</v>
      </c>
      <c r="AA636" s="770"/>
      <c r="AB636" s="750" t="s">
        <v>157</v>
      </c>
      <c r="AC636" s="751"/>
      <c r="AD636" s="751"/>
      <c r="AE636" s="751"/>
      <c r="AF636" s="752"/>
      <c r="AG636" s="171">
        <f>IF(B630="Лікар загальної практики - сімейний лікар",IF(S634&lt;Законод!$C$23,0,(IF(AND(AG634&gt;=Законод!$E$23,AG634&lt;=Законод!$E$24),AG634-Законод!$C$23,IF('01_Доходи'!AG634&gt;=Законод!$F$23,Законод!$E$25,0)))),IF(B630="Лікар-педіатр",IF(AG634&lt;Законод!$C$19,0,(IF(AND(AG634&gt;=Законод!$E$19,AG634&lt;=Законод!$E$20),AG634-Законод!$C$19,IF('01_Доходи'!AG634&gt;=Законод!$F$19,Законод!$E$21,0)))),IF(B630="Лікар-терапевт",IF(AG634&lt;Законод!$C$27,0,(IF(AND(AG634&gt;=Законод!$E$27,AG634&lt;=Законод!$E$28),AG634-Законод!$C$27,IF('01_Доходи'!AG634&gt;=Законод!$F$27,Законод!$E$29,0)))),0)))</f>
        <v>0</v>
      </c>
      <c r="AH636" s="773"/>
      <c r="AI636" s="176"/>
      <c r="AJ636" s="764"/>
      <c r="AK636" s="767"/>
      <c r="AL636" s="767"/>
      <c r="AM636" s="798" t="s">
        <v>176</v>
      </c>
      <c r="AN636" s="544">
        <f>IF(B630="Лікар загальної практики - сімейний лікар",L636*Законод!$E$30,IF(B630="Лікар-педіатр",L636*Законод!$E$30,IF(B630="Лікар-терапевт",L636*Законод!$E$30,0)))</f>
        <v>0</v>
      </c>
      <c r="AO636" s="544">
        <f>IF(B630="Лікар загальної практики - сімейний лікар",S636*Законод!$E$47,IF(B630="Лікар-педіатр",S636*Законод!$E$47,IF(B630="Лікар-терапевт",S636*Законод!$E$47,0)))</f>
        <v>0</v>
      </c>
      <c r="AP636" s="544">
        <f>IF(B630="Лікар загальної практики - сімейний лікар",Z636*Законод!$E$64,IF(B630="Лікар-педіатр",Z636*Законод!$E$64,IF(B630="Лікар-терапевт",Z636*Законод!$E$64,0)))</f>
        <v>0</v>
      </c>
      <c r="AQ636" s="544">
        <f>IF(B630="Лікар загальної практики - сімейний лікар",AG636*Законод!$E$81,IF(B630="Лікар-педіатр",AG636*Законод!$E$81,IF(B630="Лікар-терапевт",AG636*Законод!$E$81,0)))</f>
        <v>0</v>
      </c>
      <c r="AR636" s="185">
        <f>SUM(AN636:AQ636)</f>
        <v>0</v>
      </c>
    </row>
    <row r="637" spans="1:44" s="103" customFormat="1" ht="31.15" customHeight="1" x14ac:dyDescent="0.25">
      <c r="A637" s="172"/>
      <c r="B637" s="781"/>
      <c r="C637" s="784"/>
      <c r="D637" s="787"/>
      <c r="E637" s="790"/>
      <c r="F637" s="186" t="str">
        <f>IF(B630="Лікар-педіатр",Законод!$F$18,IF(B630="Лікар загальної практики - сімейний лікар",Законод!$F$22,IF(B630="Лікар-терапевт",Законод!$F$26,"х")))</f>
        <v>х</v>
      </c>
      <c r="G637" s="750" t="s">
        <v>157</v>
      </c>
      <c r="H637" s="751"/>
      <c r="I637" s="751"/>
      <c r="J637" s="751"/>
      <c r="K637" s="752"/>
      <c r="L637" s="171">
        <f>IF(B630="Лікар загальної практики - сімейний лікар",IF(L634&lt;Законод!$C$23,0,(IF(AND(L634&gt;=Законод!$F$23,L634&lt;=Законод!$F$24),L634-Законод!$E$24,IF('01_Доходи'!L634&gt;=Законод!$G$23,Законод!$F$25,0)))),IF(B630="Лікар-педіатр",IF(L634&lt;Законод!$C$19,0,(IF(AND(L634&gt;=Законод!$F$19,L634&lt;=Законод!$F$20),L634-Законод!$E$20,IF('01_Доходи'!L634&gt;=Законод!$G$19,Законод!$F$21,0)))),IF(B630="Лікар-терапевт",IF(L634&lt;Законод!$C$27,0,(IF(AND(L634&gt;=Законод!$F$27,L634&lt;=Законод!$F$28),L634-Законод!$E$28,IF('01_Доходи'!L634&gt;=Законод!$G$27,Законод!$F$29,0)))),0)))</f>
        <v>0</v>
      </c>
      <c r="M637" s="770"/>
      <c r="N637" s="750" t="s">
        <v>157</v>
      </c>
      <c r="O637" s="751"/>
      <c r="P637" s="751"/>
      <c r="Q637" s="751"/>
      <c r="R637" s="752"/>
      <c r="S637" s="171">
        <f>IF(B630="Лікар загальної практики - сімейний лікар",IF(S634&lt;Законод!$C$23,0,(IF(AND(S634&gt;=Законод!$F$23,S634&lt;=Законод!$F$24),S634-Законод!$E$24,IF('01_Доходи'!S634&gt;=Законод!$G$23,Законод!$F$25,0)))),IF(B630="Лікар-педіатр",IF(S634&lt;Законод!$C$19,0,(IF(AND(S634&gt;=Законод!$F$19,S634&lt;=Законод!$F$20),S634-Законод!$E$20,IF('01_Доходи'!S634&gt;=Законод!$G$19,Законод!$F$21,0)))),IF(B630="Лікар-терапевт",IF(S634&lt;Законод!$C$27,0,(IF(AND(S634&gt;=Законод!$F$27,S634&lt;=Законод!$F$28),S634-Законод!$E$28,IF('01_Доходи'!S634&gt;=Законод!$G$27,Законод!$F$29,0)))),0)))</f>
        <v>0</v>
      </c>
      <c r="T637" s="770"/>
      <c r="U637" s="750" t="s">
        <v>157</v>
      </c>
      <c r="V637" s="751"/>
      <c r="W637" s="751"/>
      <c r="X637" s="751"/>
      <c r="Y637" s="752"/>
      <c r="Z637" s="171">
        <f>IF(B630="Лікар загальної практики - сімейний лікар",IF(Z634&lt;Законод!$C$23,0,(IF(AND(Z634&gt;=Законод!$F$23,Z634&lt;=Законод!$F$24),Z634-Законод!$E$24,IF('01_Доходи'!Z634&gt;=Законод!$G$23,Законод!$F$25,0)))),IF(B630="Лікар-педіатр",IF(Z634&lt;Законод!$C$19,0,(IF(AND(Z634&gt;=Законод!$F$19,Z634&lt;=Законод!$F$20),Z634-Законод!$E$20,IF('01_Доходи'!Z634&gt;=Законод!$G$19,Законод!$F$21,0)))),IF(B630="Лікар-терапевт",IF(Z634&lt;Законод!$C$27,0,(IF(AND(Z634&gt;=Законод!$F$27,Z634&lt;=Законод!$F$28),Z634-Законод!$E$28,IF('01_Доходи'!Z634&gt;=Законод!$G$27,Законод!$F$29,0)))),0)))</f>
        <v>0</v>
      </c>
      <c r="AA637" s="770"/>
      <c r="AB637" s="750" t="s">
        <v>157</v>
      </c>
      <c r="AC637" s="751"/>
      <c r="AD637" s="751"/>
      <c r="AE637" s="751"/>
      <c r="AF637" s="752"/>
      <c r="AG637" s="171">
        <f>IF(B630="Лікар загальної практики - сімейний лікар",IF(AG634&lt;Законод!$C$23,0,(IF(AND(AG634&gt;=Законод!$F$23,AG634&lt;=Законод!$F$24),AG634-Законод!$E$24,IF('01_Доходи'!AG634&gt;=Законод!$G$23,Законод!$F$25,0)))),IF(B630="Лікар-педіатр",IF(AG634&lt;Законод!$C$19,0,(IF(AND(AG634&gt;=Законод!$F$19,AG634&lt;=Законод!$F$20),AG634-Законод!$E$20,IF('01_Доходи'!AG634&gt;=Законод!$G$19,Законод!$F$21,0)))),IF(B630="Лікар-терапевт",IF(AG634&lt;Законод!$C$27,0,(IF(AND(AG634&gt;=Законод!$F$27,AG634&lt;=Законод!$F$28),AG634-Законод!$E$28,IF('01_Доходи'!AG634&gt;=Законод!$G$27,Законод!$F$29,0)))),0)))</f>
        <v>0</v>
      </c>
      <c r="AH637" s="773"/>
      <c r="AI637" s="176"/>
      <c r="AJ637" s="764"/>
      <c r="AK637" s="767"/>
      <c r="AL637" s="767"/>
      <c r="AM637" s="799"/>
      <c r="AN637" s="544">
        <f>IF(B630="Лікар загальної практики - сімейний лікар",L637*Законод!$F$30,IF(B630="Лікар-педіатр",L637*Законод!$F$30,IF(B630="Лікар-терапевт",L637*Законод!$F$30,0)))</f>
        <v>0</v>
      </c>
      <c r="AO637" s="544">
        <f>IF(B630="Лікар загальної практики - сімейний лікар",S637*Законод!$F$47,IF(B630="Лікар-педіатр",S637*Законод!$F$47,IF(B630="Лікар-терапевт",S637*Законод!$F$47,0)))</f>
        <v>0</v>
      </c>
      <c r="AP637" s="544">
        <f>IF(B630="Лікар загальної практики - сімейний лікар",Z637*Законод!$F$64,IF(B630="Лікар-педіатр",Z637*Законод!$F$64,IF(B630="Лікар-терапевт",Z637*Законод!$F$64,0)))</f>
        <v>0</v>
      </c>
      <c r="AQ637" s="544">
        <f>IF(B630="Лікар загальної практики - сімейний лікар",AG637*Законод!$F$81,IF(B630="Лікар-педіатр",AG637*Законод!$F$81,IF(B630="Лікар-терапевт",AG637*Законод!$F$81,0)))</f>
        <v>0</v>
      </c>
      <c r="AR637" s="185">
        <f>SUM(AN637:AQ637)</f>
        <v>0</v>
      </c>
    </row>
    <row r="638" spans="1:44" s="67" customFormat="1" ht="31.9" customHeight="1" x14ac:dyDescent="0.25">
      <c r="A638" s="172"/>
      <c r="B638" s="781"/>
      <c r="C638" s="784"/>
      <c r="D638" s="787"/>
      <c r="E638" s="790"/>
      <c r="F638" s="186" t="str">
        <f>IF(B630="Лікар-педіатр",Законод!$G$18,IF(B630="Лікар загальної практики - сімейний лікар",Законод!$G$22,IF(B630="Лікар-терапевт",Законод!$G$26,"х")))</f>
        <v>х</v>
      </c>
      <c r="G638" s="750" t="s">
        <v>157</v>
      </c>
      <c r="H638" s="751"/>
      <c r="I638" s="751"/>
      <c r="J638" s="751"/>
      <c r="K638" s="752"/>
      <c r="L638" s="171">
        <f>IF(B630="Лікар загальної практики - сімейний лікар",IF(L634&lt;Законод!$C$23,0,(IF(AND(L634&gt;=Законод!$G$23,L634&lt;=Законод!$G$24),L634-Законод!$F$24,IF('01_Доходи'!L634&gt;=Законод!$H$23,Законод!$G$25,0)))),IF(B630="Лікар-педіатр",IF(L634&lt;Законод!$C$19,0,(IF(AND(L634&gt;=Законод!$G$19,L634&lt;=Законод!$G$20),L634-Законод!$F$20,IF('01_Доходи'!L634&gt;=Законод!$H$19,Законод!$G$21,0)))),IF(B630="Лікар-терапевт",IF(L634&lt;Законод!$C$27,0,(IF(AND(L634&gt;=Законод!$G$27,L634&lt;=Законод!$G$28),L634-Законод!$F$28,IF('01_Доходи'!L634&gt;=Законод!$H$27,Законод!$G$29,0)))),0)))</f>
        <v>0</v>
      </c>
      <c r="M638" s="770"/>
      <c r="N638" s="750" t="s">
        <v>157</v>
      </c>
      <c r="O638" s="751"/>
      <c r="P638" s="751"/>
      <c r="Q638" s="751"/>
      <c r="R638" s="752"/>
      <c r="S638" s="171">
        <f>IF(B630="Лікар загальної практики - сімейний лікар",IF(S634&lt;Законод!$C$23,0,(IF(AND(S634&gt;=Законод!$G$23,S634&lt;=Законод!$G$24),S634-Законод!$F$24,IF('01_Доходи'!S634&gt;=Законод!$H$23,Законод!$G$25,0)))),IF(B630="Лікар-педіатр",IF(S634&lt;Законод!$C$19,0,(IF(AND(S634&gt;=Законод!$G$19,S634&lt;=Законод!$G$20),S634-Законод!$F$20,IF('01_Доходи'!S634&gt;=Законод!$H$19,Законод!$G$21,0)))),IF(B630="Лікар-терапевт",IF(S634&lt;Законод!$C$27,0,(IF(AND(S634&gt;=Законод!$G$27,S634&lt;=Законод!$G$28),S634-Законод!$F$28,IF('01_Доходи'!S634&gt;=Законод!$H$27,Законод!$G$29,0)))),0)))</f>
        <v>0</v>
      </c>
      <c r="T638" s="770"/>
      <c r="U638" s="750" t="s">
        <v>157</v>
      </c>
      <c r="V638" s="751"/>
      <c r="W638" s="751"/>
      <c r="X638" s="751"/>
      <c r="Y638" s="752"/>
      <c r="Z638" s="171">
        <f>IF(B630="Лікар загальної практики - сімейний лікар",IF(Z634&lt;Законод!$C$23,0,(IF(AND(Z634&gt;=Законод!$G$23,Z634&lt;=Законод!$G$24),Z634-Законод!$F$24,IF('01_Доходи'!Z634&gt;=Законод!$H$23,Законод!$G$25,0)))),IF(B630="Лікар-педіатр",IF(Z634&lt;Законод!$C$19,0,(IF(AND(Z634&gt;=Законод!$G$19,Z634&lt;=Законод!$G$20),Z634-Законод!$F$20,IF('01_Доходи'!Z634&gt;=Законод!$H$19,Законод!$G$21,0)))),IF(B630="Лікар-терапевт",IF(Z634&lt;Законод!$C$27,0,(IF(AND(Z634&gt;=Законод!$G$27,Z634&lt;=Законод!$G$28),Z634-Законод!$F$28,IF('01_Доходи'!Z634&gt;=Законод!$H$27,Законод!$G$29,0)))),0)))</f>
        <v>0</v>
      </c>
      <c r="AA638" s="770"/>
      <c r="AB638" s="750" t="s">
        <v>157</v>
      </c>
      <c r="AC638" s="751"/>
      <c r="AD638" s="751"/>
      <c r="AE638" s="751"/>
      <c r="AF638" s="752"/>
      <c r="AG638" s="171">
        <f>IF(B630="Лікар загальної практики - сімейний лікар",IF(AG634&lt;Законод!$C$23,0,(IF(AND(AG634&gt;=Законод!$G$23,AG634&lt;=Законод!$G$24),AG634-Законод!$F$24,IF('01_Доходи'!AG634&gt;=Законод!$H$23,Законод!$G$25,0)))),IF(B630="Лікар-педіатр",IF(AG634&lt;Законод!$C$19,0,(IF(AND(AG634&gt;=Законод!$G$19,AG634&lt;=Законод!$G$20),AG634-Законод!$F$20,IF('01_Доходи'!AG634&gt;=Законод!$H$19,Законод!$G$21,0)))),IF(B630="Лікар-терапевт",IF(AG634&lt;Законод!$C$27,0,(IF(AND(AG634&gt;=Законод!$G$27,AG634&lt;=Законод!$G$28),AG634-Законод!$F$28,IF('01_Доходи'!AG634&gt;=Законод!$H$27,Законод!$G$29,0)))),0)))</f>
        <v>0</v>
      </c>
      <c r="AH638" s="773"/>
      <c r="AI638" s="176"/>
      <c r="AJ638" s="764"/>
      <c r="AK638" s="767"/>
      <c r="AL638" s="767"/>
      <c r="AM638" s="799"/>
      <c r="AN638" s="544">
        <f>IF(B630="Лікар загальної практики - сімейний лікар",L638*Законод!$G$39,IF(B630="Лікар-педіатр",L638*Законод!$G$30,IF(B630="Лікар-терапевт",L638*Законод!$G$30,0)))</f>
        <v>0</v>
      </c>
      <c r="AO638" s="544">
        <f>IF(B630="Лікар загальної практики - сімейний лікар",S638*Законод!$G$47,IF(B630="Лікар-педіатр",S638*Законод!$G$47,IF(B630="Лікар-терапевт",S638*Законод!$G$47,0)))</f>
        <v>0</v>
      </c>
      <c r="AP638" s="544">
        <f>IF(B630="Лікар загальної практики - сімейний лікар",Z638*Законод!$G$64,IF(B630="Лікар-педіатр",Z638*Законод!$G$64,IF(B630="Лікар-терапевт",Z638*Законод!$G$64,0)))</f>
        <v>0</v>
      </c>
      <c r="AQ638" s="544">
        <f>IF(B630="Лікар загальної практики - сімейний лікар",AG638*Законод!$G$81,IF(B630="Лікар-педіатр",AG638*Законод!$G$81,IF(B630="Лікар-терапевт",AG638*Законод!$G$81,0)))</f>
        <v>0</v>
      </c>
      <c r="AR638" s="185">
        <f t="shared" ref="AR638" si="92">SUM(AN638:AQ638)</f>
        <v>0</v>
      </c>
    </row>
    <row r="639" spans="1:44" s="67" customFormat="1" ht="45" customHeight="1" x14ac:dyDescent="0.25">
      <c r="A639" s="172"/>
      <c r="B639" s="781"/>
      <c r="C639" s="784"/>
      <c r="D639" s="787"/>
      <c r="E639" s="790"/>
      <c r="F639" s="186" t="str">
        <f>IF(B630="Лікар-педіатр",Законод!$H$18,IF(B630="Лікар загальної практики - сімейний лікар",Законод!$H$22,IF(B630="Лікар-терапевт",Законод!$H$26,"х")))</f>
        <v>х</v>
      </c>
      <c r="G639" s="750" t="s">
        <v>157</v>
      </c>
      <c r="H639" s="751"/>
      <c r="I639" s="751"/>
      <c r="J639" s="751"/>
      <c r="K639" s="752"/>
      <c r="L639" s="171">
        <f>IF(B630="Лікар загальної практики - сімейний лікар",IF(L634&lt;Законод!$C$23,0,(IF(AND(L634&gt;=Законод!$H$23,L634&lt;=Законод!$H$24),L634-Законод!$G$24,IF('01_Доходи'!L634&gt;=Законод!$I$23,Законод!$H$25,0)))),IF(B630="Лікар-педіатр",IF(L634&lt;Законод!$C$19,0,(IF(AND(L634&gt;=Законод!$H$19,L634&lt;=Законод!$H$20),L634-Законод!$G$20,IF('01_Доходи'!L634&gt;=Законод!$I$19,Законод!$H$21,0)))),IF(B630="Лікар-терапевт",IF(L634&lt;Законод!$C$27,0,(IF(AND(L634&gt;=Законод!$H$27,L634&lt;=Законод!$H$28),L634-Законод!$G$28,IF(L634&gt;=Законод!$I$27,Законод!$H$29,0)))),0)))</f>
        <v>0</v>
      </c>
      <c r="M639" s="770"/>
      <c r="N639" s="750" t="s">
        <v>157</v>
      </c>
      <c r="O639" s="751"/>
      <c r="P639" s="751"/>
      <c r="Q639" s="751"/>
      <c r="R639" s="752"/>
      <c r="S639" s="171">
        <f>IF(B630="Лікар загальної практики - сімейний лікар",IF(S634&lt;Законод!$C$23,0,(IF(AND(S634&gt;=Законод!$H$23,S634&lt;=Законод!$H$24),S634-Законод!$G$24,IF('01_Доходи'!S634&gt;=Законод!$I$23,Законод!$H$25,0)))),IF(B630="Лікар-педіатр",IF(S634&lt;Законод!$C$19,0,(IF(AND(S634&gt;=Законод!$H$19,S634&lt;=Законод!$H$20),S634-Законод!$G$20,IF('01_Доходи'!S634&gt;=Законод!$I$19,Законод!$H$21,0)))),IF(B630="Лікар-терапевт",IF(S634&lt;Законод!$C$27,0,(IF(AND(S634&gt;=Законод!$H$27,S634&lt;=Законод!$H$28),S634-Законод!$G$28,IF(S634&gt;=Законод!$I$27,Законод!$H$29,0)))),0)))</f>
        <v>0</v>
      </c>
      <c r="T639" s="770"/>
      <c r="U639" s="750" t="s">
        <v>157</v>
      </c>
      <c r="V639" s="751"/>
      <c r="W639" s="751"/>
      <c r="X639" s="751"/>
      <c r="Y639" s="752"/>
      <c r="Z639" s="171">
        <f>IF(B630="Лікар загальної практики - сімейний лікар",IF(Z634&lt;Законод!$C$23,0,(IF(AND(Z634&gt;=Законод!$H$23,Z634&lt;=Законод!$H$24),Z634-Законод!$G$24,IF('01_Доходи'!Z634&gt;=Законод!$I$23,Законод!$H$25,0)))),IF(B630="Лікар-педіатр",IF(Z634&lt;Законод!$C$19,0,(IF(AND(Z634&gt;=Законод!$H$19,Z634&lt;=Законод!$H$20),Z634-Законод!$G$20,IF('01_Доходи'!Z634&gt;=Законод!$I$19,Законод!$H$21,0)))),IF(B630="Лікар-терапевт",IF(Z634&lt;Законод!$C$27,0,(IF(AND(Z634&gt;=Законод!$H$27,Z634&lt;=Законод!$H$28),Z634-Законод!$G$28,IF(Z634&gt;=Законод!$I$27,Законод!$H$29,0)))),0)))</f>
        <v>0</v>
      </c>
      <c r="AA639" s="770"/>
      <c r="AB639" s="750" t="s">
        <v>157</v>
      </c>
      <c r="AC639" s="751"/>
      <c r="AD639" s="751"/>
      <c r="AE639" s="751"/>
      <c r="AF639" s="752"/>
      <c r="AG639" s="171">
        <f>IF(B630="Лікар загальної практики - сімейний лікар",IF(AG634&lt;Законод!$C$23,0,(IF(AND(AG634&gt;=Законод!$H$23,AG634&lt;=Законод!$H$24),AG634-Законод!$G$24,IF('01_Доходи'!AG634&gt;=Законод!$I$23,Законод!$H$25,0)))),IF(B630="Лікар-педіатр",IF(AG634&lt;Законод!$C$19,0,(IF(AND(AG634&gt;=Законод!$H$19,AG634&lt;=Законод!$H$20),AG634-Законод!$G$20,IF('01_Доходи'!AG634&gt;=Законод!$I$19,Законод!$H$21,0)))),IF(B630="Лікар-терапевт",IF(AG634&lt;Законод!$C$27,0,(IF(AND(AG634&gt;=Законод!$H$27,AG634&lt;=Законод!$H$28),AG634-Законод!$G$28,IF(AG634&gt;=Законод!$I$27,Законод!$H$29,0)))),0)))</f>
        <v>0</v>
      </c>
      <c r="AH639" s="773"/>
      <c r="AI639" s="176"/>
      <c r="AJ639" s="764"/>
      <c r="AK639" s="767"/>
      <c r="AL639" s="767"/>
      <c r="AM639" s="799"/>
      <c r="AN639" s="544">
        <f>IF(B630="Лікар загальної практики - сімейний лікар",L639*Законод!$H$30,IF(B630="Лікар-педіатр",L639*Законод!$H$30,IF(B630="Лікар-терапевт",L639*Законод!$H$30,0)))</f>
        <v>0</v>
      </c>
      <c r="AO639" s="544">
        <f>IF(B630="Лікар загальної практики - сімейний лікар",S639*Законод!$H$47,IF(B630="Лікар-педіатр",S639*Законод!$H$47,IF(B630="Лікар-терапевт",S639*Законод!$H$47,0)))</f>
        <v>0</v>
      </c>
      <c r="AP639" s="544">
        <f>IF(B630="Лікар загальної практики - сімейний лікар",Z639*Законод!$H$64,IF(B630="Лікар-педіатр",Z639*Законод!$H$64,IF(B630="Лікар-терапевт",Z639*Законод!$H$64,0)))</f>
        <v>0</v>
      </c>
      <c r="AQ639" s="544">
        <f>IF(B630="Лікар загальної практики - сімейний лікар",AG639*Законод!$H$81,IF(B630="Лікар-педіатр",AG639*Законод!$H$81,IF(B630="Лікар-терапевт",AG639*Законод!$H$81,0)))</f>
        <v>0</v>
      </c>
      <c r="AR639" s="185">
        <f>SUM(AN639:AQ639)</f>
        <v>0</v>
      </c>
    </row>
    <row r="640" spans="1:44" s="67" customFormat="1" ht="20.45" customHeight="1" x14ac:dyDescent="0.25">
      <c r="A640" s="172"/>
      <c r="B640" s="781"/>
      <c r="C640" s="784"/>
      <c r="D640" s="787"/>
      <c r="E640" s="790"/>
      <c r="F640" s="186" t="str">
        <f>IF(B630="Лікар-педіатр",Законод!$I$18,IF(B630="Лікар загальної практики - сімейний лікар",Законод!$I$22,IF(B630="Лікар-терапевт",Законод!$I$26,"х")))</f>
        <v>х</v>
      </c>
      <c r="G640" s="750" t="s">
        <v>157</v>
      </c>
      <c r="H640" s="751"/>
      <c r="I640" s="751"/>
      <c r="J640" s="751"/>
      <c r="K640" s="752"/>
      <c r="L640" s="171">
        <f>IF(B630="Лікар загальної практики - сімейний лікар",IF(L634&lt;Законод!$C$23,0,(IF(AND(L634&gt;=Законод!$I$23,L634&lt;=Законод!$I$24),L634-Законод!$H$24,IF('01_Доходи'!L634&gt;=Законод!$I$23,Законод!$I$25,0)))),IF(B630="Лікар-педіатр",IF(L634&lt;Законод!$C$19,0,(IF(AND(L634&gt;=Законод!$I$19,L634&lt;=Законод!$I$20),L634-Законод!$H$20,IF('01_Доходи'!L634&gt;=Законод!$I$19,Законод!$H$21,0)))),IF(B630="Лікар-терапевт",IF(L634&lt;Законод!$C$27,0,(IF(AND(L634&gt;=Законод!$I$27,L634&lt;=Законод!$I$28),L634-Законод!$H$28,IF('01_Доходи'!L634&gt;=Законод!$I$27,Законод!$H$29,0)))),0)))</f>
        <v>0</v>
      </c>
      <c r="M640" s="770"/>
      <c r="N640" s="750" t="s">
        <v>157</v>
      </c>
      <c r="O640" s="751"/>
      <c r="P640" s="751"/>
      <c r="Q640" s="751"/>
      <c r="R640" s="752"/>
      <c r="S640" s="171">
        <f>IF(B630="Лікар загальної практики - сімейний лікар",IF(S634&lt;Законод!$C$23,0,(IF(AND(S634&gt;=Законод!$I$23,S634&lt;=Законод!$I$24),S634-Законод!$H$24,IF('01_Доходи'!S634&gt;=Законод!$I$23,Законод!$I$25,0)))),IF(B630="Лікар-педіатр",IF(S634&lt;Законод!$C$19,0,(IF(AND(S634&gt;=Законод!$I$19,S634&lt;=Законод!$I$20),S634-Законод!$H$20,IF('01_Доходи'!S634&gt;=Законод!$I$19,Законод!$H$21,0)))),IF(B630="Лікар-терапевт",IF(S634&lt;Законод!$C$27,0,(IF(AND(S634&gt;=Законод!$I$27,S634&lt;=Законод!$I$28),S634-Законод!$H$28,IF('01_Доходи'!S634&gt;=Законод!$I$27,Законод!$H$29,0)))),0)))</f>
        <v>0</v>
      </c>
      <c r="T640" s="770"/>
      <c r="U640" s="750" t="s">
        <v>157</v>
      </c>
      <c r="V640" s="751"/>
      <c r="W640" s="751"/>
      <c r="X640" s="751"/>
      <c r="Y640" s="752"/>
      <c r="Z640" s="171">
        <f>IF(B630="Лікар загальної практики - сімейний лікар",IF(Z634&lt;Законод!$C$23,0,(IF(AND(Z634&gt;=Законод!$I$23,Z634&lt;=Законод!$I$24),Z634-Законод!$H$24,IF('01_Доходи'!Z634&gt;=Законод!$I$23,Законод!$I$25,0)))),IF(B630="Лікар-педіатр",IF(Z634&lt;Законод!$C$19,0,(IF(AND(Z634&gt;=Законод!$I$19,Z634&lt;=Законод!$I$20),Z634-Законод!$H$20,IF('01_Доходи'!Z634&gt;=Законод!$I$19,Законод!$H$21,0)))),IF(B630="Лікар-терапевт",IF(Z634&lt;Законод!$C$27,0,(IF(AND(Z634&gt;=Законод!$I$27,Z634&lt;=Законод!$I$28),Z634-Законод!$H$28,IF('01_Доходи'!Z634&gt;=Законод!$I$27,Законод!$H$29,0)))),0)))</f>
        <v>0</v>
      </c>
      <c r="AA640" s="770"/>
      <c r="AB640" s="750" t="s">
        <v>157</v>
      </c>
      <c r="AC640" s="751"/>
      <c r="AD640" s="751"/>
      <c r="AE640" s="751"/>
      <c r="AF640" s="752"/>
      <c r="AG640" s="171">
        <f>IF(B630="Лікар загальної практики - сімейний лікар",IF(AG634&lt;Законод!$C$23,0,(IF(AND(AG634&gt;=Законод!$I$23,AG634&lt;=Законод!$I$24),AG634-Законод!$H$24,IF('01_Доходи'!AG634&gt;=Законод!$I$23,Законод!$I$25,0)))),IF(B630="Лікар-педіатр",IF(AG634&lt;Законод!$C$19,0,(IF(AND(AG634&gt;=Законод!$I$19,AG634&lt;=Законод!$I$20),AG634-Законод!$H$20,IF('01_Доходи'!AG634&gt;=Законод!$I$19,Законод!$H$21,0)))),IF(B630="Лікар-терапевт",IF(AG634&lt;Законод!$C$27,0,(IF(AND(AG634&gt;=Законод!$I$27,AG634&lt;=Законод!$I$28),AG634-Законод!$H$28,IF('01_Доходи'!AG634&gt;=Законод!$I$27,Законод!$H$29,0)))),0)))</f>
        <v>0</v>
      </c>
      <c r="AH640" s="773"/>
      <c r="AI640" s="176"/>
      <c r="AJ640" s="764"/>
      <c r="AK640" s="767"/>
      <c r="AL640" s="767"/>
      <c r="AM640" s="799"/>
      <c r="AN640" s="544">
        <f>IF(B630="Лікар загальної практики - сімейний лікар",L640*Законод!$I$30,IF(B630="Лікар-педіатр",L640*Законод!$I$30,IF(B630="Лікар-терапевт",L640*Законод!$I$30,0)))</f>
        <v>0</v>
      </c>
      <c r="AO640" s="544">
        <f>IF(B630="Лікар загальної практики - сімейний лікар",S640*Законод!$I$47,IF(B630="Лікар-педіатр",S640*Законод!$I$47,IF(B630="Лікар-терапевт",S640*Законод!$I$47,0)))</f>
        <v>0</v>
      </c>
      <c r="AP640" s="544">
        <f>IF(B630="Лікар загальної практики - сімейний лікар",Z640*Законод!$I$64,IF(B630="Лікар-педіатр",Z640*Законод!$I$64,IF(B630="Лікар-терапевт",Z640*Законод!$I$64,0)))</f>
        <v>0</v>
      </c>
      <c r="AQ640" s="544">
        <f>IF(B630="Лікар загальної практики - сімейний лікар",AG640*Законод!$I$81,IF(B630="Лікар-педіатр",AG640*Законод!$I$81,IF(B630="Лікар-терапевт",AG640*Законод!$I$81,0)))</f>
        <v>0</v>
      </c>
      <c r="AR640" s="185">
        <f>SUM(AN640:AQ640)</f>
        <v>0</v>
      </c>
    </row>
    <row r="641" spans="1:44" s="67" customFormat="1" ht="31.9" customHeight="1" thickBot="1" x14ac:dyDescent="0.3">
      <c r="A641" s="187"/>
      <c r="B641" s="782"/>
      <c r="C641" s="785"/>
      <c r="D641" s="788"/>
      <c r="E641" s="791"/>
      <c r="F641" s="660" t="str">
        <f>IF(B630="Лікар-педіатр",Законод!$J$18,IF(B630="Лікар загальної практики - сімейний лікар",Законод!$J$22,IF(B630="Лікар-терапевт",Законод!$J$22,"х")))</f>
        <v>х</v>
      </c>
      <c r="G641" s="747" t="s">
        <v>157</v>
      </c>
      <c r="H641" s="748"/>
      <c r="I641" s="748"/>
      <c r="J641" s="748"/>
      <c r="K641" s="749"/>
      <c r="L641" s="171">
        <f>IF(B630="Лікар загальної практики - сімейний лікар",IF(L634&gt;=Законод!$J$23,'01_Доходи'!L634-('01_Доходи'!L635+'01_Доходи'!L636+'01_Доходи'!L637+'01_Доходи'!L638+'01_Доходи'!L639+'01_Доходи'!L640),0),IF(B630="Лікар-педіатр",IF(L634&gt;=Законод!$J$19,'01_Доходи'!L634-('01_Доходи'!L635+'01_Доходи'!L636+'01_Доходи'!L637+'01_Доходи'!L638+'01_Доходи'!L639+'01_Доходи'!L640),0),IF(B630="Лікар-терапевт",IF('01_Доходи'!L634&gt;=Законод!$J$27,L634-Законод!$I$28,0),0)))</f>
        <v>0</v>
      </c>
      <c r="M641" s="771"/>
      <c r="N641" s="747" t="s">
        <v>157</v>
      </c>
      <c r="O641" s="748"/>
      <c r="P641" s="748"/>
      <c r="Q641" s="748"/>
      <c r="R641" s="749"/>
      <c r="S641" s="171">
        <f>IF(B630="Лікар загальної практики - сімейний лікар",IF(S634&gt;=Законод!$J$23,'01_Доходи'!S634-('01_Доходи'!S635+'01_Доходи'!S636+'01_Доходи'!S637+'01_Доходи'!S638+'01_Доходи'!S639+'01_Доходи'!S640),0),IF(B630="Лікар-педіатр",IF(S634&gt;=Законод!$J$19,'01_Доходи'!S634-('01_Доходи'!S635+'01_Доходи'!S636+'01_Доходи'!S637+'01_Доходи'!S638+'01_Доходи'!S639+'01_Доходи'!S640),0),IF(B630="Лікар-терапевт",IF('01_Доходи'!S634&gt;=Законод!$J$27,S634-Законод!$I$28,0),0)))</f>
        <v>0</v>
      </c>
      <c r="T641" s="771"/>
      <c r="U641" s="747" t="s">
        <v>157</v>
      </c>
      <c r="V641" s="748"/>
      <c r="W641" s="748"/>
      <c r="X641" s="748"/>
      <c r="Y641" s="749"/>
      <c r="Z641" s="171">
        <f>IF(B630="Лікар загальної практики - сімейний лікар",IF(Z634&gt;=Законод!$J$23,'01_Доходи'!Z634-('01_Доходи'!Z635+'01_Доходи'!Z636+'01_Доходи'!Z637+'01_Доходи'!Z638+'01_Доходи'!Z639+'01_Доходи'!Z640),0),IF(B630="Лікар-педіатр",IF(Z634&gt;=Законод!$J$19,'01_Доходи'!Z634-('01_Доходи'!Z635+'01_Доходи'!Z636+'01_Доходи'!Z637+'01_Доходи'!Z638+'01_Доходи'!Z639+'01_Доходи'!Z640),0),IF(B630="Лікар-терапевт",IF('01_Доходи'!Z634&gt;=Законод!$J$27,Z634-Законод!$I$28,0),0)))</f>
        <v>0</v>
      </c>
      <c r="AA641" s="771"/>
      <c r="AB641" s="747" t="s">
        <v>157</v>
      </c>
      <c r="AC641" s="748"/>
      <c r="AD641" s="748"/>
      <c r="AE641" s="748"/>
      <c r="AF641" s="749"/>
      <c r="AG641" s="171">
        <f>IF(B630="Лікар загальної практики - сімейний лікар",IF(AG634&gt;=Законод!$J$23,'01_Доходи'!AG634-('01_Доходи'!AG635+'01_Доходи'!AG636+'01_Доходи'!AG637+'01_Доходи'!AG638+'01_Доходи'!AG639+'01_Доходи'!AG640),0),IF(B630="Лікар-педіатр",IF(AG634&gt;=Законод!$J$19,'01_Доходи'!AG634-('01_Доходи'!AG635+'01_Доходи'!AG636+'01_Доходи'!AG637+'01_Доходи'!AG638+'01_Доходи'!AG639+'01_Доходи'!AG640),0),IF(B630="Лікар-терапевт",IF('01_Доходи'!AG634&gt;=Законод!$J$27,AG634-Законод!$I$28,0),0)))</f>
        <v>0</v>
      </c>
      <c r="AH641" s="774"/>
      <c r="AI641" s="188"/>
      <c r="AJ641" s="765"/>
      <c r="AK641" s="768"/>
      <c r="AL641" s="768"/>
      <c r="AM641" s="800"/>
      <c r="AN641" s="661">
        <f>IF(B630="Лікар загальної практики - сімейний лікар",L641*Законод!$J$30,IF(B630="Лікар-педіатр",L641*Законод!$J$30,IF(B630="Лікар-терапевт",L641*Законод!$J$30,0)))</f>
        <v>0</v>
      </c>
      <c r="AO641" s="661">
        <f>IF(B630="Лікар загальної практики - сімейний лікар",S641*Законод!$J$47,IF(B630="Лікар-педіатр",S641*Законод!$J$47,IF(B630="Лікар-терапевт",S641*Законод!$J$47,0)))</f>
        <v>0</v>
      </c>
      <c r="AP641" s="661">
        <f>IF(B630="Лікар загальної практики - сімейний лікар",S641*Законод!$J$64,IF(B630="Лікар-педіатр",S641*Законод!$J$64,IF(B630="Лікар-терапевт",S641*Законод!$J$64,0)))</f>
        <v>0</v>
      </c>
      <c r="AQ641" s="661">
        <f>IF(B630="Лікар загальної практики - сімейний лікар",AG641*Законод!$J$81,IF(B630="Лікар-педіатр",AG641*Законод!$J$81,IF(B630="Лікар-терапевт",AG641*Законод!$J$81,0)))</f>
        <v>0</v>
      </c>
      <c r="AR641" s="662">
        <f t="shared" ref="AR641" si="93">SUM(AN641:AQ641)</f>
        <v>0</v>
      </c>
    </row>
    <row r="642" spans="1:44" s="67" customFormat="1" ht="31.9" customHeight="1" thickBot="1" x14ac:dyDescent="0.3">
      <c r="A642" s="206"/>
      <c r="B642" s="207"/>
      <c r="C642" s="207"/>
      <c r="D642" s="207"/>
      <c r="E642" s="207"/>
      <c r="F642" s="208"/>
      <c r="G642" s="209"/>
      <c r="H642" s="209"/>
      <c r="I642" s="210"/>
      <c r="J642" s="210"/>
      <c r="K642" s="210"/>
      <c r="L642" s="211"/>
      <c r="M642" s="210"/>
      <c r="N642" s="210"/>
      <c r="O642" s="210"/>
      <c r="P642" s="210"/>
      <c r="Q642" s="210"/>
      <c r="R642" s="210"/>
      <c r="S642" s="211"/>
      <c r="T642" s="210"/>
      <c r="U642" s="210"/>
      <c r="V642" s="210"/>
      <c r="W642" s="210"/>
      <c r="X642" s="210"/>
      <c r="Y642" s="210"/>
      <c r="Z642" s="211"/>
      <c r="AA642" s="210"/>
      <c r="AB642" s="210"/>
      <c r="AC642" s="210"/>
      <c r="AD642" s="210"/>
      <c r="AE642" s="210"/>
      <c r="AF642" s="210"/>
      <c r="AG642" s="211"/>
      <c r="AH642" s="210"/>
      <c r="AI642" s="210"/>
      <c r="AJ642" s="210"/>
      <c r="AK642" s="210"/>
      <c r="AL642" s="210"/>
      <c r="AM642" s="212"/>
      <c r="AN642" s="210"/>
      <c r="AO642" s="210"/>
      <c r="AP642" s="210"/>
      <c r="AQ642" s="210"/>
      <c r="AR642" s="213"/>
    </row>
    <row r="643" spans="1:44" s="210" customFormat="1" ht="23.45" customHeight="1" x14ac:dyDescent="0.25">
      <c r="A643" s="169">
        <f>A630+1</f>
        <v>48</v>
      </c>
      <c r="B643" s="780"/>
      <c r="C643" s="783"/>
      <c r="D643" s="786"/>
      <c r="E643" s="789"/>
      <c r="F643" s="170" t="s">
        <v>431</v>
      </c>
      <c r="G643" s="171">
        <f>IFERROR(IF(B643="Лікар-педіатр",G645/L645*L643,IF(B643="Лікар-терапевт","х",IF(B643="Лікар загальної практики - сімейний лікар",G645/L645*L643,0))),0)</f>
        <v>0</v>
      </c>
      <c r="H643" s="171">
        <f>IFERROR(IF(B643="Лікар-педіатр",H645/L645*L643,IF(B643="Лікар-терапевт","х",IF(B643="Лікар загальної практики - сімейний лікар",H645/L645*L643,0))),0)</f>
        <v>0</v>
      </c>
      <c r="I643" s="171">
        <f>IFERROR(IF(B643="Лікар-педіатр","x",IF(B643="Лікар-терапевт",I645/L645*L643,IF(B643="Лікар загальної практики - сімейний лікар",I645/L645*L643,0))),0)</f>
        <v>0</v>
      </c>
      <c r="J643" s="171">
        <f>IFERROR(IF(B643="Лікар-педіатр","x",IF(B643="Лікар-терапевт",J645/L645*L643,IF(B643="Лікар загальної практики - сімейний лікар",J645/L645*L643,0))),0)</f>
        <v>0</v>
      </c>
      <c r="K643" s="171">
        <f>IFERROR(IF(B643="Лікар-педіатр","x",IF(B643="Лікар-терапевт",K646*L643,IF(B643="Лікар загальної практики - сімейний лікар",K646*L643,0))),0)</f>
        <v>0</v>
      </c>
      <c r="L643" s="472"/>
      <c r="M643" s="769"/>
      <c r="N643" s="171">
        <f>IFERROR(IF(B643="Лікар-педіатр",N645/S645*S643,IF(B643="Лікар-терапевт","х",IF(B643="Лікар загальної практики - сімейний лікар",N645/S645*S643,0))),0)</f>
        <v>0</v>
      </c>
      <c r="O643" s="171">
        <f>IFERROR(IF(B643="Лікар-педіатр",O645/S645*S643,IF(B643="Лікар-терапевт","х",IF(B643="Лікар загальної практики - сімейний лікар",O645/S645*S643,0))),0)</f>
        <v>0</v>
      </c>
      <c r="P643" s="171">
        <f>IFERROR(IF(B643="Лікар-педіатр","x",IF(B643="Лікар-терапевт",P645/S645*S643,IF(B643="Лікар загальної практики - сімейний лікар",P645/S645*S643,0))),0)</f>
        <v>0</v>
      </c>
      <c r="Q643" s="171">
        <f>IFERROR(IF(B643="Лікар-педіатр","x",IF(B643="Лікар-терапевт",Q645/S645*S643,IF(B643="Лікар загальної практики - сімейний лікар",Q645/S645*S643,0))),0)</f>
        <v>0</v>
      </c>
      <c r="R643" s="171">
        <f>IFERROR(IF(B643="Лікар-педіатр","x",IF(B643="Лікар-терапевт",R646*S643,IF(B643="Лікар загальної практики - сімейний лікар",R646*S643,0))),0)</f>
        <v>0</v>
      </c>
      <c r="S643" s="472"/>
      <c r="T643" s="769"/>
      <c r="U643" s="171">
        <f>IFERROR(IF(B643="Лікар-педіатр",U645/Z645*Z643,IF(B643="Лікар-терапевт","х",IF(B643="Лікар загальної практики - сімейний лікар",U645/Z645*Z643,0))),0)</f>
        <v>0</v>
      </c>
      <c r="V643" s="171">
        <f>IFERROR(IF(B643="Лікар-педіатр",V645/Z645*Z643,IF(B643="Лікар-терапевт","х",IF(B643="Лікар загальної практики - сімейний лікар",V645/Z645*Z643,0))),0)</f>
        <v>0</v>
      </c>
      <c r="W643" s="171">
        <f>IFERROR(IF(B643="Лікар-педіатр","x",IF(B643="Лікар-терапевт",W645/Z645*Z643,IF(B643="Лікар загальної практики - сімейний лікар",W645/Z645*Z643,0))),0)</f>
        <v>0</v>
      </c>
      <c r="X643" s="171">
        <f>IFERROR(IF(B643="Лікар-педіатр","x",IF(B643="Лікар-терапевт",X645/Z645*Z643,IF(B643="Лікар загальної практики - сімейний лікар",X645/Z645*Z643,0))),0)</f>
        <v>0</v>
      </c>
      <c r="Y643" s="171">
        <f>IFERROR(IF(B643="Лікар-педіатр","x",IF(B643="Лікар-терапевт",Y646*Z643,IF(B643="Лікар загальної практики - сімейний лікар",Y646*Z643,0))),0)</f>
        <v>0</v>
      </c>
      <c r="Z643" s="472"/>
      <c r="AA643" s="769"/>
      <c r="AB643" s="171">
        <f>IFERROR(IF(B643="Лікар-педіатр",AB645/AG645*AG643,IF(B643="Лікар-терапевт","х",IF(B643="Лікар загальної практики - сімейний лікар",AB645/AG645*AG643,0))),0)</f>
        <v>0</v>
      </c>
      <c r="AC643" s="171">
        <f>IFERROR(IF(B643="Лікар-педіатр",AC645/AG645*AG643,IF(B643="Лікар-терапевт","х",IF(B643="Лікар загальної практики - сімейний лікар",AC645/AG645*AG643,0))),0)</f>
        <v>0</v>
      </c>
      <c r="AD643" s="171">
        <f>IFERROR(IF(B643="Лікар-педіатр","x",IF(B643="Лікар-терапевт",AD645/AG645*AG643,IF(B643="Лікар загальної практики - сімейний лікар",AD645/AG645*AG643,0))),0)</f>
        <v>0</v>
      </c>
      <c r="AE643" s="171">
        <f>IFERROR(IF(B643="Лікар-педіатр","x",IF(B643="Лікар-терапевт",AE645/AG645*AG643,IF(B643="Лікар загальної практики - сімейний лікар",AE645/AG645*AG643,0))),0)</f>
        <v>0</v>
      </c>
      <c r="AF643" s="171">
        <f>IFERROR(IF(B643="Лікар-педіатр","x",IF(B643="Лікар-терапевт",AF646*AG643,IF(B643="Лікар загальної практики - сімейний лікар",AF646*AG643,0))),0)</f>
        <v>0</v>
      </c>
      <c r="AG643" s="472"/>
      <c r="AH643" s="772"/>
      <c r="AI643" s="461">
        <f>A643</f>
        <v>48</v>
      </c>
      <c r="AJ643" s="763">
        <f>B643</f>
        <v>0</v>
      </c>
      <c r="AK643" s="766">
        <f>C643</f>
        <v>0</v>
      </c>
      <c r="AL643" s="766">
        <f>D643</f>
        <v>0</v>
      </c>
      <c r="AM643" s="753" t="s">
        <v>566</v>
      </c>
      <c r="AN643" s="792">
        <f>SUM(AN648:AN654)</f>
        <v>0</v>
      </c>
      <c r="AO643" s="792">
        <f>SUM(AO648:AO654)</f>
        <v>0</v>
      </c>
      <c r="AP643" s="792">
        <f>SUM(AP648:AP654)</f>
        <v>0</v>
      </c>
      <c r="AQ643" s="792">
        <f>SUM(AQ648:AQ654)</f>
        <v>0</v>
      </c>
      <c r="AR643" s="795">
        <f>SUM(AN643:AQ647)</f>
        <v>0</v>
      </c>
    </row>
    <row r="644" spans="1:44" s="166" customFormat="1" ht="24.6" customHeight="1" x14ac:dyDescent="0.3">
      <c r="A644" s="172"/>
      <c r="B644" s="781"/>
      <c r="C644" s="784"/>
      <c r="D644" s="787"/>
      <c r="E644" s="790"/>
      <c r="F644" s="170" t="s">
        <v>432</v>
      </c>
      <c r="G644" s="171">
        <f>IFERROR(IF(B643="Лікар-педіатр",G646*L644,IF(B643="Лікар-терапевт","х",IF(B643="Лікар загальної практики - сімейний лікар",G646*L644,0))),0)</f>
        <v>0</v>
      </c>
      <c r="H644" s="171">
        <f>IFERROR(IF(B643="Лікар-педіатр",H646*L644,IF(B643="Лікар-терапевт","х",IF(B643="Лікар загальної практики - сімейний лікар",H646*L644,0))),0)</f>
        <v>0</v>
      </c>
      <c r="I644" s="171">
        <f>IFERROR(IF(B643="Лікар-педіатр","x",IF(B643="Лікар-терапевт",I646*L644,IF(B643="Лікар загальної практики - сімейний лікар",I646*L644,0))),0)</f>
        <v>0</v>
      </c>
      <c r="J644" s="171">
        <f>IFERROR(IF(B643="Лікар-педіатр","x",IF(B643="Лікар-терапевт",J646*L644,IF(B643="Лікар загальної практики - сімейний лікар",J646*L644,0))),0)</f>
        <v>0</v>
      </c>
      <c r="K644" s="171">
        <f>IFERROR(IF(B643="Лікар-педіатр","x",IF(B643="Лікар-терапевт",K646*L644,IF(B643="Лікар загальної практики - сімейний лікар",K646*L644,0))),0)</f>
        <v>0</v>
      </c>
      <c r="L644" s="472"/>
      <c r="M644" s="770"/>
      <c r="N644" s="171">
        <f>IFERROR(IF(B643="Лікар-педіатр",N646*S644,IF(B643="Лікар-терапевт","х",IF(B643="Лікар загальної практики - сімейний лікар",N646*S644,0))),0)</f>
        <v>0</v>
      </c>
      <c r="O644" s="171">
        <f>IFERROR(IF(B643="Лікар-педіатр",O646*S644,IF(B643="Лікар-терапевт","х",IF(B643="Лікар загальної практики - сімейний лікар",O646*S644,0))),0)</f>
        <v>0</v>
      </c>
      <c r="P644" s="171">
        <f>IFERROR(IF(B643="Лікар-педіатр","x",IF(B643="Лікар-терапевт",P646*S644,IF(B643="Лікар загальної практики - сімейний лікар",P646*S644,0))),0)</f>
        <v>0</v>
      </c>
      <c r="Q644" s="171">
        <f>IFERROR(IF(B643="Лікар-педіатр","x",IF(B643="Лікар-терапевт",Q646*S644,IF(B643="Лікар загальної практики - сімейний лікар",Q646*S644,0))),0)</f>
        <v>0</v>
      </c>
      <c r="R644" s="171">
        <f>IFERROR(IF(B643="Лікар-педіатр","x",IF(B643="Лікар-терапевт",R646*S644,IF(B643="Лікар загальної практики - сімейний лікар",R646*S644,0))),0)</f>
        <v>0</v>
      </c>
      <c r="S644" s="472"/>
      <c r="T644" s="770"/>
      <c r="U644" s="171">
        <f>IFERROR(IF(B643="Лікар-педіатр",U646*Z644,IF(B643="Лікар-терапевт","х",IF(B643="Лікар загальної практики - сімейний лікар",U646*Z644,0))),0)</f>
        <v>0</v>
      </c>
      <c r="V644" s="171">
        <f>IFERROR(IF(B643="Лікар-педіатр",V646*Z644,IF(B643="Лікар-терапевт","х",IF(B643="Лікар загальної практики - сімейний лікар",V646*Z644,0))),0)</f>
        <v>0</v>
      </c>
      <c r="W644" s="171">
        <f>IFERROR(IF(B643="Лікар-педіатр","x",IF(B643="Лікар-терапевт",W646*Z644,IF(B643="Лікар загальної практики - сімейний лікар",W646*Z644,0))),0)</f>
        <v>0</v>
      </c>
      <c r="X644" s="171">
        <f>IFERROR(IF(B643="Лікар-педіатр","x",IF(B643="Лікар-терапевт",X646*Z644,IF(B643="Лікар загальної практики - сімейний лікар",X646*Z644,0))),0)</f>
        <v>0</v>
      </c>
      <c r="Y644" s="171">
        <f>IFERROR(IF(B643="Лікар-педіатр","x",IF(B643="Лікар-терапевт",Y646*Z644,IF(B643="Лікар загальної практики - сімейний лікар",Y646*Z644,0))),0)</f>
        <v>0</v>
      </c>
      <c r="Z644" s="472"/>
      <c r="AA644" s="770"/>
      <c r="AB644" s="171">
        <f>IFERROR(IF(B643="Лікар-педіатр",AB646*AG644,IF(B643="Лікар-терапевт","х",IF(B643="Лікар загальної практики - сімейний лікар",AB646*AG644,0))),0)</f>
        <v>0</v>
      </c>
      <c r="AC644" s="171">
        <f>IFERROR(IF(B643="Лікар-педіатр",AC646*AG644,IF(B643="Лікар-терапевт","х",IF(B643="Лікар загальної практики - сімейний лікар",AC646*AG644,0))),0)</f>
        <v>0</v>
      </c>
      <c r="AD644" s="171">
        <f>IFERROR(IF(B643="Лікар-педіатр","x",IF(B643="Лікар-терапевт",AD646*AG644,IF(B643="Лікар загальної практики - сімейний лікар",AD646*AG644,0))),0)</f>
        <v>0</v>
      </c>
      <c r="AE644" s="171">
        <f>IFERROR(IF(B643="Лікар-педіатр","x",IF(B643="Лікар-терапевт",AE646*AG644,IF(B643="Лікар загальної практики - сімейний лікар",AE646*AG644,0))),0)</f>
        <v>0</v>
      </c>
      <c r="AF644" s="171">
        <f>IFERROR(IF(B643="Лікар-педіатр","x",IF(B643="Лікар-терапевт",AF646*AG644,IF(B643="Лікар загальної практики - сімейний лікар",AF646*AG644,0))),0)</f>
        <v>0</v>
      </c>
      <c r="AG644" s="472"/>
      <c r="AH644" s="773"/>
      <c r="AI644" s="173"/>
      <c r="AJ644" s="764"/>
      <c r="AK644" s="767"/>
      <c r="AL644" s="767"/>
      <c r="AM644" s="754"/>
      <c r="AN644" s="793"/>
      <c r="AO644" s="793"/>
      <c r="AP644" s="793"/>
      <c r="AQ644" s="793"/>
      <c r="AR644" s="796"/>
    </row>
    <row r="645" spans="1:44" s="67" customFormat="1" ht="28.15" customHeight="1" x14ac:dyDescent="0.25">
      <c r="A645" s="205"/>
      <c r="B645" s="781"/>
      <c r="C645" s="784"/>
      <c r="D645" s="787"/>
      <c r="E645" s="790"/>
      <c r="F645" s="170" t="s">
        <v>433</v>
      </c>
      <c r="G645" s="174">
        <f>IF(B643="Лікар загальної практики - сімейний лікар"," ",IF(B643="Лікар-педіатр"," ",IF(B643="Лікар-терапевт","х",0)))</f>
        <v>0</v>
      </c>
      <c r="H645" s="174">
        <f>IF(B643="Лікар загальної практики - сімейний лікар"," ",IF(B643="Лікар-педіатр"," ",IF(B643="Лікар-терапевт","х",0)))</f>
        <v>0</v>
      </c>
      <c r="I645" s="174">
        <f>IF(B643="Лікар загальної практики - сімейний лікар"," ",IF(B643="Лікар-педіатр","х",IF(B643="Лікар-терапевт"," ",0)))</f>
        <v>0</v>
      </c>
      <c r="J645" s="174">
        <f>IF(B643="Лікар загальної практики - сімейний лікар"," ",IF(B643="Лікар-педіатр","х",IF(B643="Лікар-терапевт"," ",0)))</f>
        <v>0</v>
      </c>
      <c r="K645" s="174">
        <f>IF(B643="Лікар загальної практики - сімейний лікар"," ",IF(B643="Лікар-педіатр","х",IF(B643="Лікар-терапевт"," ",0)))</f>
        <v>0</v>
      </c>
      <c r="L645" s="175">
        <f>SUM(G645:K645)</f>
        <v>0</v>
      </c>
      <c r="M645" s="770"/>
      <c r="N645" s="174">
        <f>IF(B643="Лікар загальної практики - сімейний лікар"," ",IF(B643="Лікар-педіатр"," ",IF(B643="Лікар-терапевт","х",0)))</f>
        <v>0</v>
      </c>
      <c r="O645" s="174">
        <f>IF(B643="Лікар загальної практики - сімейний лікар"," ",IF(B643="Лікар-педіатр"," ",IF(B643="Лікар-терапевт","х",0)))</f>
        <v>0</v>
      </c>
      <c r="P645" s="174">
        <f>IF(B643="Лікар загальної практики - сімейний лікар"," ",IF(B643="Лікар-педіатр","х",IF(B643="Лікар-терапевт"," ",0)))</f>
        <v>0</v>
      </c>
      <c r="Q645" s="174">
        <f>IF(B643="Лікар загальної практики - сімейний лікар"," ",IF(B643="Лікар-педіатр","х",IF(B643="Лікар-терапевт"," ",0)))</f>
        <v>0</v>
      </c>
      <c r="R645" s="174">
        <f>IF(B643="Лікар загальної практики - сімейний лікар"," ",IF(B643="Лікар-педіатр","х",IF(B643="Лікар-терапевт"," ",0)))</f>
        <v>0</v>
      </c>
      <c r="S645" s="175">
        <f>SUM(N645:R645)</f>
        <v>0</v>
      </c>
      <c r="T645" s="770"/>
      <c r="U645" s="174">
        <f>IF(B643="Лікар загальної практики - сімейний лікар"," ",IF(B643="Лікар-педіатр"," ",IF(B643="Лікар-терапевт","х",0)))</f>
        <v>0</v>
      </c>
      <c r="V645" s="174">
        <f>IF(B643="Лікар загальної практики - сімейний лікар"," ",IF(B643="Лікар-педіатр"," ",IF(B643="Лікар-терапевт","х",0)))</f>
        <v>0</v>
      </c>
      <c r="W645" s="174">
        <f>IF(B643="Лікар загальної практики - сімейний лікар"," ",IF(B643="Лікар-педіатр","х",IF(B643="Лікар-терапевт"," ",0)))</f>
        <v>0</v>
      </c>
      <c r="X645" s="174">
        <f>IF(B643="Лікар загальної практики - сімейний лікар"," ",IF(B643="Лікар-педіатр","х",IF(B643="Лікар-терапевт"," ",0)))</f>
        <v>0</v>
      </c>
      <c r="Y645" s="174">
        <f>IF(B643="Лікар загальної практики - сімейний лікар"," ",IF(B643="Лікар-педіатр","х",IF(B643="Лікар-терапевт"," ",0)))</f>
        <v>0</v>
      </c>
      <c r="Z645" s="175">
        <f>SUM(U645:Y645)</f>
        <v>0</v>
      </c>
      <c r="AA645" s="770"/>
      <c r="AB645" s="174">
        <f>IF(B643="Лікар загальної практики - сімейний лікар"," ",IF(B643="Лікар-педіатр"," ",IF(B643="Лікар-терапевт","х",0)))</f>
        <v>0</v>
      </c>
      <c r="AC645" s="174">
        <f>IF(B643="Лікар загальної практики - сімейний лікар"," ",IF(B643="Лікар-педіатр"," ",IF(B643="Лікар-терапевт","х",0)))</f>
        <v>0</v>
      </c>
      <c r="AD645" s="174">
        <f>IF(B643="Лікар загальної практики - сімейний лікар"," ",IF(B643="Лікар-педіатр","х",IF(B643="Лікар-терапевт"," ",0)))</f>
        <v>0</v>
      </c>
      <c r="AE645" s="174">
        <f>IF(B643="Лікар загальної практики - сімейний лікар"," ",IF(B643="Лікар-педіатр","х",IF(B643="Лікар-терапевт"," ",0)))</f>
        <v>0</v>
      </c>
      <c r="AF645" s="174">
        <f>IF(B643="Лікар загальної практики - сімейний лікар"," ",IF(B643="Лікар-педіатр","х",IF(B643="Лікар-терапевт"," ",0)))</f>
        <v>0</v>
      </c>
      <c r="AG645" s="175">
        <f>SUM(AB645:AF645)</f>
        <v>0</v>
      </c>
      <c r="AH645" s="773"/>
      <c r="AI645" s="176"/>
      <c r="AJ645" s="764"/>
      <c r="AK645" s="767"/>
      <c r="AL645" s="767"/>
      <c r="AM645" s="754"/>
      <c r="AN645" s="793"/>
      <c r="AO645" s="793"/>
      <c r="AP645" s="793"/>
      <c r="AQ645" s="793"/>
      <c r="AR645" s="796"/>
    </row>
    <row r="646" spans="1:44" s="103" customFormat="1" ht="31.15" customHeight="1" thickBot="1" x14ac:dyDescent="0.3">
      <c r="A646" s="172"/>
      <c r="B646" s="781"/>
      <c r="C646" s="784"/>
      <c r="D646" s="787"/>
      <c r="E646" s="790"/>
      <c r="F646" s="177" t="s">
        <v>160</v>
      </c>
      <c r="G646" s="178">
        <f>IFERROR(IF(B643="Лікар-педіатр",G645/L645,IF(B643="Лікар-терапевт","х",IF(B643="Лікар загальної практики - сімейний лікар",G645/L645,0))),0)</f>
        <v>0</v>
      </c>
      <c r="H646" s="178">
        <f>IFERROR(IF(B643="Лікар-педіатр",H645/L645,IF(B643="Лікар-терапевт","х",IF(B643="Лікар загальної практики - сімейний лікар",H645/L645,0))),0)</f>
        <v>0</v>
      </c>
      <c r="I646" s="178">
        <f>IFERROR(IF(B643="Лікар-педіатр","x",IF(B643="Лікар-терапевт",I645/L645,IF(B643="Лікар загальної практики - сімейний лікар",I645/L645,0))),0)</f>
        <v>0</v>
      </c>
      <c r="J646" s="178">
        <f>IFERROR(IF(B643="Лікар-педіатр","x",IF(B643="Лікар-терапевт",J645/L645,IF(B643="Лікар загальної практики - сімейний лікар",J645/L645,0))),0)</f>
        <v>0</v>
      </c>
      <c r="K646" s="178">
        <f>IFERROR(IF(B643="Лікар-педіатр","x",IF(B643="Лікар-терапевт",K645/L645,IF(B643="Лікар загальної практики - сімейний лікар",K645/L645,0))),0)</f>
        <v>0</v>
      </c>
      <c r="L646" s="178">
        <f>SUM(G646:K646)</f>
        <v>0</v>
      </c>
      <c r="M646" s="770"/>
      <c r="N646" s="178">
        <f>IFERROR(IF(B643="Лікар-педіатр",N645/S645,IF(B643="Лікар-терапевт","х",IF(B643="Лікар загальної практики - сімейний лікар",N645/S645,0))),0)</f>
        <v>0</v>
      </c>
      <c r="O646" s="178">
        <f>IFERROR(IF(B643="Лікар-педіатр",O645/S645,IF(B643="Лікар-терапевт","х",IF(B643="Лікар загальної практики - сімейний лікар",O645/S645,0))),0)</f>
        <v>0</v>
      </c>
      <c r="P646" s="178">
        <f>IFERROR(IF(B643="Лікар-педіатр","x",IF(B643="Лікар-терапевт",P645/S645,IF(B643="Лікар загальної практики - сімейний лікар",P645/S645,0))),0)</f>
        <v>0</v>
      </c>
      <c r="Q646" s="178">
        <f>IFERROR(IF(B643="Лікар-педіатр","x",IF(B643="Лікар-терапевт",Q645/S645,IF(B643="Лікар загальної практики - сімейний лікар",Q645/S645,0))),0)</f>
        <v>0</v>
      </c>
      <c r="R646" s="178">
        <f>IFERROR(IF(B643="Лікар-педіатр","x",IF(B643="Лікар-терапевт",R645/S645,IF(B643="Лікар загальної практики - сімейний лікар",R645/S645,0))),0)</f>
        <v>0</v>
      </c>
      <c r="S646" s="178">
        <f>SUM(N646:R646)</f>
        <v>0</v>
      </c>
      <c r="T646" s="770"/>
      <c r="U646" s="178">
        <f>IFERROR(IF(B643="Лікар-педіатр",U645/Z645,IF(B643="Лікар-терапевт","х",IF(B643="Лікар загальної практики - сімейний лікар",U645/Z645,0))),0)</f>
        <v>0</v>
      </c>
      <c r="V646" s="178">
        <f>IFERROR(IF(B643="Лікар-педіатр",V645/Z645,IF(B643="Лікар-терапевт","х",IF(B643="Лікар загальної практики - сімейний лікар",V645/Z645,0))),0)</f>
        <v>0</v>
      </c>
      <c r="W646" s="178">
        <f>IFERROR(IF(B643="Лікар-педіатр","x",IF(B643="Лікар-терапевт",W645/Z645,IF(B643="Лікар загальної практики - сімейний лікар",W645/Z645,0))),0)</f>
        <v>0</v>
      </c>
      <c r="X646" s="178">
        <f>IFERROR(IF(B643="Лікар-педіатр","x",IF(B643="Лікар-терапевт",X645/Z645,IF(B643="Лікар загальної практики - сімейний лікар",X645/Z645,0))),0)</f>
        <v>0</v>
      </c>
      <c r="Y646" s="178">
        <f>IFERROR(IF(B643="Лікар-педіатр","x",IF(B643="Лікар-терапевт",Y645/Z645,IF(B643="Лікар загальної практики - сімейний лікар",Y645/Z645,0))),0)</f>
        <v>0</v>
      </c>
      <c r="Z646" s="178">
        <f>SUM(U646:Y646)</f>
        <v>0</v>
      </c>
      <c r="AA646" s="770"/>
      <c r="AB646" s="178">
        <f>IFERROR(IF(B643="Лікар-педіатр",AB645/AG645,IF(B643="Лікар-терапевт","х",IF(B643="Лікар загальної практики - сімейний лікар",AB645/AG645,0))),0)</f>
        <v>0</v>
      </c>
      <c r="AC646" s="178">
        <f>IFERROR(IF(B643="Лікар-педіатр",AC645/AG645,IF(B643="Лікар-терапевт","х",IF(B643="Лікар загальної практики - сімейний лікар",AC645/AG645,0))),0)</f>
        <v>0</v>
      </c>
      <c r="AD646" s="178">
        <f>IFERROR(IF(B643="Лікар-педіатр","x",IF(B643="Лікар-терапевт",AD645/AG645,IF(B643="Лікар загальної практики - сімейний лікар",AD645/AG645,0))),0)</f>
        <v>0</v>
      </c>
      <c r="AE646" s="178">
        <f>IFERROR(IF(B643="Лікар-педіатр","x",IF(B643="Лікар-терапевт",AE645/AG645,IF(B643="Лікар загальної практики - сімейний лікар",AE645/AG645,0))),0)</f>
        <v>0</v>
      </c>
      <c r="AF646" s="178">
        <f>IFERROR(IF(B643="Лікар-педіатр","x",IF(B643="Лікар-терапевт",AF645/AG645,IF(B643="Лікар загальної практики - сімейний лікар",AF645/AG645,0))),0)</f>
        <v>0</v>
      </c>
      <c r="AG646" s="178">
        <f>SUM(AB646:AF646)</f>
        <v>0</v>
      </c>
      <c r="AH646" s="773"/>
      <c r="AI646" s="176"/>
      <c r="AJ646" s="764"/>
      <c r="AK646" s="767"/>
      <c r="AL646" s="767"/>
      <c r="AM646" s="754"/>
      <c r="AN646" s="793"/>
      <c r="AO646" s="793"/>
      <c r="AP646" s="793"/>
      <c r="AQ646" s="793"/>
      <c r="AR646" s="796"/>
    </row>
    <row r="647" spans="1:44" s="67" customFormat="1" ht="31.9" customHeight="1" thickBot="1" x14ac:dyDescent="0.3">
      <c r="A647" s="172"/>
      <c r="B647" s="781"/>
      <c r="C647" s="784"/>
      <c r="D647" s="787"/>
      <c r="E647" s="790"/>
      <c r="F647" s="179" t="s">
        <v>434</v>
      </c>
      <c r="G647" s="180">
        <f>IF(B643="Лікар загальної практики - сімейний лікар",AVERAGE(G643:G645),IF(B643="Лікар-педіатр",AVERAGE(G643:G645),IF(B643="Лікар-терапевт","х",0)))</f>
        <v>0</v>
      </c>
      <c r="H647" s="180">
        <f>IF(B643="Лікар загальної практики - сімейний лікар",AVERAGE(H643:H645),IF(B643="Лікар-педіатр",AVERAGE(H643:H645),IF(B643="Лікар-терапевт","х",0)))</f>
        <v>0</v>
      </c>
      <c r="I647" s="180">
        <f>IF(B643="Лікар загальної практики - сімейний лікар",AVERAGE(I643:I645),IF(B643="Лікар-педіатр","x",IF(B643="Лікар-терапевт",AVERAGE(I643:I645),0)))</f>
        <v>0</v>
      </c>
      <c r="J647" s="180">
        <f>IF(B643="Лікар загальної практики - сімейний лікар",AVERAGE(J643:J645),IF(B643="Лікар-педіатр","x",IF(B643="Лікар-терапевт",AVERAGE(J643:J645),0)))</f>
        <v>0</v>
      </c>
      <c r="K647" s="180">
        <f>IF(B643="Лікар загальної практики - сімейний лікар",AVERAGE(K643:K645),IF(B643="Лікар-педіатр","x",IF(B643="Лікар-терапевт",AVERAGE(K643:K645),0)))</f>
        <v>0</v>
      </c>
      <c r="L647" s="181">
        <f>SUM(G647:K647)</f>
        <v>0</v>
      </c>
      <c r="M647" s="770"/>
      <c r="N647" s="543">
        <f>IF(B643="Лікар загальної практики - сімейний лікар",AVERAGE(N643:N645),IF(B643="Лікар-педіатр",AVERAGE(N643:N645),IF(B643="Лікар-терапевт","х",0)))</f>
        <v>0</v>
      </c>
      <c r="O647" s="180">
        <f>IF(B643="Лікар загальної практики - сімейний лікар",AVERAGE(O643:O645),IF(B643="Лікар-педіатр",AVERAGE(O643:O645),IF(B643="Лікар-терапевт","х",0)))</f>
        <v>0</v>
      </c>
      <c r="P647" s="180">
        <f>IF(B643="Лікар загальної практики - сімейний лікар",AVERAGE(P643:P645),IF(B643="Лікар-педіатр","x",IF(B643="Лікар-терапевт",AVERAGE(P643:P645),0)))</f>
        <v>0</v>
      </c>
      <c r="Q647" s="180">
        <f>IF(B643="Лікар загальної практики - сімейний лікар",AVERAGE(Q643:Q645),IF(B643="Лікар-педіатр","x",IF(B643="Лікар-терапевт",AVERAGE(Q643:Q645),0)))</f>
        <v>0</v>
      </c>
      <c r="R647" s="180">
        <f>IF(B643="Лікар загальної практики - сімейний лікар",AVERAGE(R643:R645),IF(B643="Лікар-педіатр","x",IF(B643="Лікар-терапевт",AVERAGE(R643:R645),0)))</f>
        <v>0</v>
      </c>
      <c r="S647" s="181">
        <f>SUM(N647:R647)</f>
        <v>0</v>
      </c>
      <c r="T647" s="770"/>
      <c r="U647" s="543">
        <f>IF(B643="Лікар загальної практики - сімейний лікар",AVERAGE(U643:U645),IF(B643="Лікар-педіатр",AVERAGE(U643:U645),IF(B643="Лікар-терапевт","х",0)))</f>
        <v>0</v>
      </c>
      <c r="V647" s="180">
        <f>IF(B643="Лікар загальної практики - сімейний лікар",AVERAGE(V643:V645),IF(B643="Лікар-педіатр",AVERAGE(V643:V645),IF(B643="Лікар-терапевт","х",0)))</f>
        <v>0</v>
      </c>
      <c r="W647" s="180">
        <f>IF(B643="Лікар загальної практики - сімейний лікар",AVERAGE(W643:W645),IF(B643="Лікар-педіатр","x",IF(B643="Лікар-терапевт",AVERAGE(W643:W645),0)))</f>
        <v>0</v>
      </c>
      <c r="X647" s="180">
        <f>IF(B643="Лікар загальної практики - сімейний лікар",AVERAGE(X643:X645),IF(B643="Лікар-педіатр","x",IF(B643="Лікар-терапевт",AVERAGE(X643:X645),0)))</f>
        <v>0</v>
      </c>
      <c r="Y647" s="180">
        <f>IF(B643="Лікар загальної практики - сімейний лікар",AVERAGE(Y643:Y645),IF(B643="Лікар-педіатр","x",IF(B643="Лікар-терапевт",AVERAGE(Y643:Y645),0)))</f>
        <v>0</v>
      </c>
      <c r="Z647" s="181">
        <f>SUM(U647:Y647)</f>
        <v>0</v>
      </c>
      <c r="AA647" s="770"/>
      <c r="AB647" s="543">
        <f>IF(B643="Лікар загальної практики - сімейний лікар",AVERAGE(AB643:AB645),IF(B643="Лікар-педіатр",AVERAGE(AB643:AB645),IF(B643="Лікар-терапевт","х",0)))</f>
        <v>0</v>
      </c>
      <c r="AC647" s="180">
        <f>IF(B643="Лікар загальної практики - сімейний лікар",AVERAGE(AC643:AC645),IF(B643="Лікар-педіатр",AVERAGE(AC643:AC645),IF(B643="Лікар-терапевт","х",0)))</f>
        <v>0</v>
      </c>
      <c r="AD647" s="180">
        <f>IF(B643="Лікар загальної практики - сімейний лікар",AVERAGE(AD643:AD645),IF(B643="Лікар-педіатр","x",IF(B643="Лікар-терапевт",AVERAGE(AD643:AD645),0)))</f>
        <v>0</v>
      </c>
      <c r="AE647" s="180">
        <f>IF(B643="Лікар загальної практики - сімейний лікар",AVERAGE(AE643:AE645),IF(B643="Лікар-педіатр","x",IF(B643="Лікар-терапевт",AVERAGE(AE643:AE645),0)))</f>
        <v>0</v>
      </c>
      <c r="AF647" s="180">
        <f>IF(B643="Лікар загальної практики - сімейний лікар",AVERAGE(AF643:AF645),IF(B643="Лікар-педіатр","x",IF(B643="Лікар-терапевт",AVERAGE(AF643:AF645),0)))</f>
        <v>0</v>
      </c>
      <c r="AG647" s="181">
        <f>SUM(AB647:AF647)</f>
        <v>0</v>
      </c>
      <c r="AH647" s="773"/>
      <c r="AI647" s="176"/>
      <c r="AJ647" s="764"/>
      <c r="AK647" s="767"/>
      <c r="AL647" s="767"/>
      <c r="AM647" s="755"/>
      <c r="AN647" s="794"/>
      <c r="AO647" s="794"/>
      <c r="AP647" s="794"/>
      <c r="AQ647" s="794"/>
      <c r="AR647" s="797"/>
    </row>
    <row r="648" spans="1:44" s="67" customFormat="1" ht="45" customHeight="1" x14ac:dyDescent="0.25">
      <c r="A648" s="172"/>
      <c r="B648" s="781"/>
      <c r="C648" s="784"/>
      <c r="D648" s="787"/>
      <c r="E648" s="790"/>
      <c r="F648" s="182" t="str">
        <f>IF(B643="Лікар-педіатр",Законод!$C$18,IF(B643="Лікар загальної практики - сімейний лікар",Законод!$C$22,IF(B643="Лікар-терапевт",Законод!$C$26,"х")))</f>
        <v>х</v>
      </c>
      <c r="G648" s="183">
        <f>IF(B643="Лікар загальної практики - сімейний лікар",IF(L647&lt;=Законод!$C$23,G647,Законод!$C$23*'01_Доходи'!G646),IF(B643="Лікар-педіатр",IF(L647&lt;=Законод!$C$19,G647,Законод!$C$19*'01_Доходи'!G646),IF(B643="Лікар-терапевт","x",0)))</f>
        <v>0</v>
      </c>
      <c r="H648" s="183">
        <f>IF(B643="Лікар загальної практики - сімейний лікар",IF(L647&lt;=Законод!$C$23,H647,Законод!$C$23*'01_Доходи'!H646),IF(B643="Лікар-педіатр",IF(L647&lt;=Законод!$C$19,H647,Законод!$C$19*'01_Доходи'!H646),IF(B643="Лікар-терапевт","x",0)))</f>
        <v>0</v>
      </c>
      <c r="I648" s="183">
        <f>IF(B643="Лікар загальної практики - сімейний лікар",IF(L647&lt;=Законод!$C$23,I647,Законод!$C$23*'01_Доходи'!I646),IF(B643="Лікар-педіатр",IF(L647&lt;=Законод!$C$27,I647,Законод!$C$27*'01_Доходи'!I646),IF(B643="Лікар-терапевт","x",0)))</f>
        <v>0</v>
      </c>
      <c r="J648" s="183">
        <f>IF(B643="Лікар загальної практики - сімейний лікар",IF(L647&lt;=Законод!$C$23,J647,Законод!$C$23*'01_Доходи'!J646),IF(B643="Лікар-педіатр",IF(L647&lt;=Законод!$C$27,J647,Законод!$C$27*'01_Доходи'!J646),IF(B643="Лікар-терапевт","x",0)))</f>
        <v>0</v>
      </c>
      <c r="K648" s="183">
        <f>IF(B643="Лікар загальної практики - сімейний лікар",IF(L647&lt;=Законод!$C$23,K647,Законод!$C$23*'01_Доходи'!K646),IF(B643="Лікар-педіатр",IF(L647&lt;=Законод!$C$27,K647,Законод!$C$27*'01_Доходи'!K646),IF(B643="Лікар-терапевт","x",0)))</f>
        <v>0</v>
      </c>
      <c r="L648" s="184">
        <f>SUM(G648:K648)</f>
        <v>0</v>
      </c>
      <c r="M648" s="770"/>
      <c r="N648" s="183">
        <f>IF(B643="Лікар загальної практики - сімейний лікар",IF(L647&lt;=Законод!$C$23,N647,Законод!$C$23*'01_Доходи'!N646),IF(B643="Лікар-педіатр",IF(L647&lt;=Законод!$C$19,N647,Законод!$C$19*'01_Доходи'!N646),IF(B643="Лікар-терапевт","x",0)))</f>
        <v>0</v>
      </c>
      <c r="O648" s="183">
        <f>IF(B643="Лікар загальної практики - сімейний лікар",IF(L647&lt;=Законод!$C$23,O647,Законод!$C$23*'01_Доходи'!O646),IF(B643="Лікар-педіатр",IF(L647&lt;=Законод!$C$19,O647,Законод!$C$19*'01_Доходи'!O646),IF(B643="Лікар-терапевт","x",0)))</f>
        <v>0</v>
      </c>
      <c r="P648" s="183">
        <f>IF(B643="Лікар загальної практики - сімейний лікар",IF(L647&lt;=Законод!$C$23,P647,Законод!$C$23*'01_Доходи'!P646),IF(B643="Лікар-педіатр",IF(L647&lt;=Законод!$C$27,P647,Законод!$C$27*'01_Доходи'!P646),IF(B643="Лікар-терапевт","x",0)))</f>
        <v>0</v>
      </c>
      <c r="Q648" s="183">
        <f>IF(B643="Лікар загальної практики - сімейний лікар",IF(L647&lt;=Законод!$C$23,Q647,Законод!$C$23*'01_Доходи'!Q646),IF(B643="Лікар-педіатр",IF(L647&lt;=Законод!$C$27,Q647,Законод!$C$27*'01_Доходи'!Q646),IF(B643="Лікар-терапевт","x",0)))</f>
        <v>0</v>
      </c>
      <c r="R648" s="183">
        <f>IF(B643="Лікар загальної практики - сімейний лікар",IF(L647&lt;=Законод!$C$23,R647,Законод!$C$23*'01_Доходи'!R646),IF(B643="Лікар-педіатр",IF(L647&lt;=Законод!$C$27,R647,Законод!$C$27*'01_Доходи'!R646),IF(B643="Лікар-терапевт","x",0)))</f>
        <v>0</v>
      </c>
      <c r="S648" s="184">
        <f>SUM(N648:R648)</f>
        <v>0</v>
      </c>
      <c r="T648" s="770"/>
      <c r="U648" s="183">
        <f>IF(B643="Лікар загальної практики - сімейний лікар",IF(L647&lt;=Законод!$C$23,U647,Законод!$C$23*'01_Доходи'!U646),IF(B643="Лікар-педіатр",IF(L647&lt;=Законод!$C$19,U647,Законод!$C$19*'01_Доходи'!U646),IF(B643="Лікар-терапевт","x",0)))</f>
        <v>0</v>
      </c>
      <c r="V648" s="183">
        <f>IF(B643="Лікар загальної практики - сімейний лікар",IF(L647&lt;=Законод!$C$23,V647,Законод!$C$23*'01_Доходи'!V646),IF(B643="Лікар-педіатр",IF(L647&lt;=Законод!$C$19,V647,Законод!$C$19*'01_Доходи'!V646),IF(B643="Лікар-терапевт","x",0)))</f>
        <v>0</v>
      </c>
      <c r="W648" s="183">
        <f>IF(B643="Лікар загальної практики - сімейний лікар",IF(L647&lt;=Законод!$C$23,W647,Законод!$C$23*'01_Доходи'!W646),IF(B643="Лікар-педіатр",IF(L647&lt;=Законод!$C$27,W647,Законод!$C$27*'01_Доходи'!W646),IF(B643="Лікар-терапевт","x",0)))</f>
        <v>0</v>
      </c>
      <c r="X648" s="183">
        <f>IF(B643="Лікар загальної практики - сімейний лікар",IF(L647&lt;=Законод!$C$23,X647,Законод!$C$23*'01_Доходи'!X646),IF(B643="Лікар-педіатр",IF(L647&lt;=Законод!$C$27,X647,Законод!$C$27*'01_Доходи'!X646),IF(B643="Лікар-терапевт","x",0)))</f>
        <v>0</v>
      </c>
      <c r="Y648" s="183">
        <f>IF(B643="Лікар загальної практики - сімейний лікар",IF(L647&lt;=Законод!$C$23,Y647,Законод!$C$23*'01_Доходи'!H646),IF(Y643="Лікар-педіатр",IF(L647&lt;=Законод!$C$27,Y647,Законод!$C$27*'01_Доходи'!Y646),IF(B643="Лікар-терапевт","x",0)))</f>
        <v>0</v>
      </c>
      <c r="Z648" s="184">
        <f>SUM(U648:Y648)</f>
        <v>0</v>
      </c>
      <c r="AA648" s="770"/>
      <c r="AB648" s="183">
        <f>IF(B643="Лікар загальної практики - сімейний лікар",IF(L647&lt;=Законод!$C$23,AB647,Законод!$C$23*'01_Доходи'!AB646),IF(B643="Лікар-педіатр",IF(L647&lt;=Законод!$C$19,AB647,Законод!$C$19*'01_Доходи'!AB646),IF(B643="Лікар-терапевт","x",0)))</f>
        <v>0</v>
      </c>
      <c r="AC648" s="183">
        <f>IF(B643="Лікар загальної практики - сімейний лікар",IF(L647&lt;=Законод!$C$23,AC647,Законод!$C$23*'01_Доходи'!AC646),IF(B643="Лікар-педіатр",IF(L647&lt;=Законод!$C$19,AC647,Законод!$C$19*'01_Доходи'!AC646),IF(B643="Лікар-терапевт","x",0)))</f>
        <v>0</v>
      </c>
      <c r="AD648" s="183">
        <f>IF(B643="Лікар загальної практики - сімейний лікар",IF(L647&lt;=Законод!$C$23,AD647,Законод!$C$23*'01_Доходи'!AD646),IF(B643="Лікар-педіатр",IF(L647&lt;=Законод!$C$27,AD647,Законод!$C$27*'01_Доходи'!AD646),IF(B643="Лікар-терапевт","x",0)))</f>
        <v>0</v>
      </c>
      <c r="AE648" s="183">
        <f>IF(B643="Лікар загальної практики - сімейний лікар",IF(L647&lt;=Законод!$C$23,AE647,Законод!$C$23*'01_Доходи'!AE646),IF(B643="Лікар-педіатр",IF(L647&lt;=Законод!$C$27,AE647,Законод!$C$27*'01_Доходи'!AE646),IF(B643="Лікар-терапевт","x",0)))</f>
        <v>0</v>
      </c>
      <c r="AF648" s="183">
        <f>IF(B643="Лікар загальної практики - сімейний лікар",IF(L647&lt;=Законод!$C$23,AF647,Законод!$C$23*'01_Доходи'!AF646),IF(B643="Лікар-педіатр",IF(L647&lt;=Законод!$C$27,AF647,Законод!$C$27*'01_Доходи'!AF646),IF(B643="Лікар-терапевт","x",0)))</f>
        <v>0</v>
      </c>
      <c r="AG648" s="184">
        <f>SUM(AB648:AF648)</f>
        <v>0</v>
      </c>
      <c r="AH648" s="773"/>
      <c r="AI648" s="176"/>
      <c r="AJ648" s="764"/>
      <c r="AK648" s="767"/>
      <c r="AL648" s="767"/>
      <c r="AM648" s="268" t="s">
        <v>175</v>
      </c>
      <c r="AN648" s="544">
        <f>IF(B643="Лікар загальної практики - сімейний лікар",G648*Законод!$J$10+'01_Доходи'!H648*Законод!$K$10+'01_Доходи'!I648*Законод!$L$10+'01_Доходи'!J648*Законод!$M$10+'01_Доходи'!K648*Законод!$N$10,IF(B643="Лікар-педіатр",G648*Законод!$J$10+'01_Доходи'!H648*Законод!$K$10,IF(B643="Лікар-терапевт",'01_Доходи'!I648*Законод!$L$10+'01_Доходи'!J648*Законод!$M$10+'01_Доходи'!K648*Законод!$N$10,0)))</f>
        <v>0</v>
      </c>
      <c r="AO648" s="544">
        <f>IF(B643="Лікар загальної практики - сімейний лікар",N648*Законод!$J$11+'01_Доходи'!O648*Законод!$K$11+'01_Доходи'!P648*Законод!$L$11+'01_Доходи'!Q648*Законод!$M$11+'01_Доходи'!R648*Законод!$N$11,IF(B643="Лікар-педіатр",N648*Законод!$J$11+'01_Доходи'!O648*Законод!$K$11,IF(B643="Лікар-терапевт",'01_Доходи'!P648*Законод!$L$11+'01_Доходи'!Q648*Законод!$M$11+'01_Доходи'!R648*Законод!$N$11,0)))</f>
        <v>0</v>
      </c>
      <c r="AP648" s="544">
        <f>IF(B643="Лікар загальної практики - сімейний лікар",U648*Законод!$J$12+'01_Доходи'!V648*Законод!$K$12+'01_Доходи'!W648*Законод!$L$12+'01_Доходи'!X648*Законод!$M$12+'01_Доходи'!Y648*Законод!$N$12,IF(B643="Лікар-педіатр",U648*Законод!$J$12+'01_Доходи'!V648*Законод!$K$12,IF(B643="Лікар-терапевт",'01_Доходи'!W648*Законод!$L$12+'01_Доходи'!X648*Законод!$M$12+'01_Доходи'!Y648*Законод!$N$12,0)))</f>
        <v>0</v>
      </c>
      <c r="AQ648" s="544">
        <f>IF(B643="Лікар загальної практики - сімейний лікар",AB648*Законод!$J$13+'01_Доходи'!AC648*Законод!$K$13+'01_Доходи'!AD648*Законод!$L$13+'01_Доходи'!AE648*Законод!$M$13+'01_Доходи'!AF648*Законод!$N$13,IF(B643="Лікар-педіатр",AB648*Законод!$J$13+'01_Доходи'!AC648*Законод!$K$13,IF(B643="Лікар-терапевт",'01_Доходи'!AD648*Законод!$L$13+'01_Доходи'!AE648*Законод!$M$13+'01_Доходи'!AF648*Законод!$N$13,0)))</f>
        <v>0</v>
      </c>
      <c r="AR648" s="185">
        <f>SUM(AN648:AQ648)</f>
        <v>0</v>
      </c>
    </row>
    <row r="649" spans="1:44" s="67" customFormat="1" ht="20.45" customHeight="1" x14ac:dyDescent="0.25">
      <c r="A649" s="172"/>
      <c r="B649" s="781"/>
      <c r="C649" s="784"/>
      <c r="D649" s="787"/>
      <c r="E649" s="790"/>
      <c r="F649" s="186" t="str">
        <f>IF(B643="Лікар-педіатр",Законод!$E$18,IF(B643="Лікар загальної практики - сімейний лікар",Законод!$E$22,IF(B643="Лікар-терапевт",Законод!$E$26,"х")))</f>
        <v>х</v>
      </c>
      <c r="G649" s="750" t="s">
        <v>157</v>
      </c>
      <c r="H649" s="751"/>
      <c r="I649" s="751"/>
      <c r="J649" s="751"/>
      <c r="K649" s="752"/>
      <c r="L649" s="171">
        <f>IF(B643="Лікар загальної практики - сімейний лікар",IF(L647&lt;Законод!$C$23,0,(IF(AND(L647&gt;=Законод!$E$23,L647&lt;=Законод!$E$24),L647-Законод!$C$23,IF('01_Доходи'!L647&gt;=Законод!$F$23,Законод!$E$25,0)))),IF(B643="Лікар-педіатр",IF(L647&lt;Законод!$C$19,0,(IF(AND(L647&gt;=Законод!$E$19,L647&lt;=Законод!$E$20),L647-Законод!$C$19,IF('01_Доходи'!L647&gt;=Законод!$F$19,Законод!$E$21,0)))),IF(B643="Лікар-терапевт",IF(L647&lt;Законод!$C$27,0,(IF(AND(L647&gt;=Законод!$E$27,L647&lt;=Законод!$E$28),L647-Законод!$C$27,IF('01_Доходи'!L647&gt;=Законод!$F$27,Законод!$E$29,0)))),0)))</f>
        <v>0</v>
      </c>
      <c r="M649" s="770"/>
      <c r="N649" s="750" t="s">
        <v>157</v>
      </c>
      <c r="O649" s="751"/>
      <c r="P649" s="751"/>
      <c r="Q649" s="751"/>
      <c r="R649" s="752"/>
      <c r="S649" s="171">
        <f>IF(B643="Лікар загальної практики - сімейний лікар",IF(S647&lt;Законод!$C$23,0,(IF(AND(S647&gt;=Законод!$E$23,S647&lt;=Законод!$E$24),S647-Законод!$C$23,IF('01_Доходи'!S647&gt;=Законод!$F$23,Законод!$E$25,0)))),IF(B643="Лікар-педіатр",IF(S647&lt;Законод!$C$19,0,(IF(AND(S647&gt;=Законод!$E$19,S647&lt;=Законод!$E$20),S647-Законод!$C$19,IF('01_Доходи'!S647&gt;=Законод!$F$19,Законод!$E$21,0)))),IF(B643="Лікар-терапевт",IF(S647&lt;Законод!$C$27,0,(IF(AND(S647&gt;=Законод!$E$27,S647&lt;=Законод!$E$28),S647-Законод!$C$27,IF('01_Доходи'!S647&gt;=Законод!$F$27,Законод!$E$29,0)))),0)))</f>
        <v>0</v>
      </c>
      <c r="T649" s="770"/>
      <c r="U649" s="750" t="s">
        <v>157</v>
      </c>
      <c r="V649" s="751"/>
      <c r="W649" s="751"/>
      <c r="X649" s="751"/>
      <c r="Y649" s="752"/>
      <c r="Z649" s="171">
        <f>IF(B643="Лікар загальної практики - сімейний лікар",IF(Z647&lt;Законод!$C$23,0,(IF(AND(Z647&gt;=Законод!$E$23,Z647&lt;=Законод!$E$24),Z647-Законод!$C$23,IF('01_Доходи'!Z647&gt;=Законод!$F$23,Законод!$E$25,0)))),IF(B643="Лікар-педіатр",IF(Z647&lt;Законод!$C$19,0,(IF(AND(Z647&gt;=Законод!$E$19,Z647&lt;=Законод!$E$20),Z647-Законод!$C$19,IF('01_Доходи'!Z647&gt;=Законод!$F$19,Законод!$E$21,0)))),IF(B643="Лікар-терапевт",IF(Z647&lt;Законод!$C$27,0,(IF(AND(Z647&gt;=Законод!$E$27,Z647&lt;=Законод!$E$28),Z647-Законод!$C$27,IF('01_Доходи'!Z647&gt;=Законод!$F$27,Законод!$E$29,0)))),0)))</f>
        <v>0</v>
      </c>
      <c r="AA649" s="770"/>
      <c r="AB649" s="750" t="s">
        <v>157</v>
      </c>
      <c r="AC649" s="751"/>
      <c r="AD649" s="751"/>
      <c r="AE649" s="751"/>
      <c r="AF649" s="752"/>
      <c r="AG649" s="171">
        <f>IF(B643="Лікар загальної практики - сімейний лікар",IF(S647&lt;Законод!$C$23,0,(IF(AND(AG647&gt;=Законод!$E$23,AG647&lt;=Законод!$E$24),AG647-Законод!$C$23,IF('01_Доходи'!AG647&gt;=Законод!$F$23,Законод!$E$25,0)))),IF(B643="Лікар-педіатр",IF(AG647&lt;Законод!$C$19,0,(IF(AND(AG647&gt;=Законод!$E$19,AG647&lt;=Законод!$E$20),AG647-Законод!$C$19,IF('01_Доходи'!AG647&gt;=Законод!$F$19,Законод!$E$21,0)))),IF(B643="Лікар-терапевт",IF(AG647&lt;Законод!$C$27,0,(IF(AND(AG647&gt;=Законод!$E$27,AG647&lt;=Законод!$E$28),AG647-Законод!$C$27,IF('01_Доходи'!AG647&gt;=Законод!$F$27,Законод!$E$29,0)))),0)))</f>
        <v>0</v>
      </c>
      <c r="AH649" s="773"/>
      <c r="AI649" s="176"/>
      <c r="AJ649" s="764"/>
      <c r="AK649" s="767"/>
      <c r="AL649" s="767"/>
      <c r="AM649" s="798" t="s">
        <v>176</v>
      </c>
      <c r="AN649" s="544">
        <f>IF(B643="Лікар загальної практики - сімейний лікар",L649*Законод!$E$30,IF(B643="Лікар-педіатр",L649*Законод!$E$30,IF(B643="Лікар-терапевт",L649*Законод!$E$30,0)))</f>
        <v>0</v>
      </c>
      <c r="AO649" s="544">
        <f>IF(B643="Лікар загальної практики - сімейний лікар",S649*Законод!$E$47,IF(B643="Лікар-педіатр",S649*Законод!$E$47,IF(B643="Лікар-терапевт",S649*Законод!$E$47,0)))</f>
        <v>0</v>
      </c>
      <c r="AP649" s="544">
        <f>IF(B643="Лікар загальної практики - сімейний лікар",Z649*Законод!$E$64,IF(B643="Лікар-педіатр",Z649*Законод!$E$64,IF(B643="Лікар-терапевт",Z649*Законод!$E$64,0)))</f>
        <v>0</v>
      </c>
      <c r="AQ649" s="544">
        <f>IF(B643="Лікар загальної практики - сімейний лікар",AG649*Законод!$E$81,IF(B643="Лікар-педіатр",AG649*Законод!$E$81,IF(B643="Лікар-терапевт",AG649*Законод!$E$81,0)))</f>
        <v>0</v>
      </c>
      <c r="AR649" s="185">
        <f>SUM(AN649:AQ649)</f>
        <v>0</v>
      </c>
    </row>
    <row r="650" spans="1:44" s="67" customFormat="1" ht="31.9" customHeight="1" x14ac:dyDescent="0.25">
      <c r="A650" s="172"/>
      <c r="B650" s="781"/>
      <c r="C650" s="784"/>
      <c r="D650" s="787"/>
      <c r="E650" s="790"/>
      <c r="F650" s="186" t="str">
        <f>IF(B643="Лікар-педіатр",Законод!$F$18,IF(B643="Лікар загальної практики - сімейний лікар",Законод!$F$22,IF(B643="Лікар-терапевт",Законод!$F$26,"х")))</f>
        <v>х</v>
      </c>
      <c r="G650" s="750" t="s">
        <v>157</v>
      </c>
      <c r="H650" s="751"/>
      <c r="I650" s="751"/>
      <c r="J650" s="751"/>
      <c r="K650" s="752"/>
      <c r="L650" s="171">
        <f>IF(B643="Лікар загальної практики - сімейний лікар",IF(L647&lt;Законод!$C$23,0,(IF(AND(L647&gt;=Законод!$F$23,L647&lt;=Законод!$F$24),L647-Законод!$E$24,IF('01_Доходи'!L647&gt;=Законод!$G$23,Законод!$F$25,0)))),IF(B643="Лікар-педіатр",IF(L647&lt;Законод!$C$19,0,(IF(AND(L647&gt;=Законод!$F$19,L647&lt;=Законод!$F$20),L647-Законод!$E$20,IF('01_Доходи'!L647&gt;=Законод!$G$19,Законод!$F$21,0)))),IF(B643="Лікар-терапевт",IF(L647&lt;Законод!$C$27,0,(IF(AND(L647&gt;=Законод!$F$27,L647&lt;=Законод!$F$28),L647-Законод!$E$28,IF('01_Доходи'!L647&gt;=Законод!$G$27,Законод!$F$29,0)))),0)))</f>
        <v>0</v>
      </c>
      <c r="M650" s="770"/>
      <c r="N650" s="750" t="s">
        <v>157</v>
      </c>
      <c r="O650" s="751"/>
      <c r="P650" s="751"/>
      <c r="Q650" s="751"/>
      <c r="R650" s="752"/>
      <c r="S650" s="171">
        <f>IF(B643="Лікар загальної практики - сімейний лікар",IF(S647&lt;Законод!$C$23,0,(IF(AND(S647&gt;=Законод!$F$23,S647&lt;=Законод!$F$24),S647-Законод!$E$24,IF('01_Доходи'!S647&gt;=Законод!$G$23,Законод!$F$25,0)))),IF(B643="Лікар-педіатр",IF(S647&lt;Законод!$C$19,0,(IF(AND(S647&gt;=Законод!$F$19,S647&lt;=Законод!$F$20),S647-Законод!$E$20,IF('01_Доходи'!S647&gt;=Законод!$G$19,Законод!$F$21,0)))),IF(B643="Лікар-терапевт",IF(S647&lt;Законод!$C$27,0,(IF(AND(S647&gt;=Законод!$F$27,S647&lt;=Законод!$F$28),S647-Законод!$E$28,IF('01_Доходи'!S647&gt;=Законод!$G$27,Законод!$F$29,0)))),0)))</f>
        <v>0</v>
      </c>
      <c r="T650" s="770"/>
      <c r="U650" s="750" t="s">
        <v>157</v>
      </c>
      <c r="V650" s="751"/>
      <c r="W650" s="751"/>
      <c r="X650" s="751"/>
      <c r="Y650" s="752"/>
      <c r="Z650" s="171">
        <f>IF(B643="Лікар загальної практики - сімейний лікар",IF(Z647&lt;Законод!$C$23,0,(IF(AND(Z647&gt;=Законод!$F$23,Z647&lt;=Законод!$F$24),Z647-Законод!$E$24,IF('01_Доходи'!Z647&gt;=Законод!$G$23,Законод!$F$25,0)))),IF(B643="Лікар-педіатр",IF(Z647&lt;Законод!$C$19,0,(IF(AND(Z647&gt;=Законод!$F$19,Z647&lt;=Законод!$F$20),Z647-Законод!$E$20,IF('01_Доходи'!Z647&gt;=Законод!$G$19,Законод!$F$21,0)))),IF(B643="Лікар-терапевт",IF(Z647&lt;Законод!$C$27,0,(IF(AND(Z647&gt;=Законод!$F$27,Z647&lt;=Законод!$F$28),Z647-Законод!$E$28,IF('01_Доходи'!Z647&gt;=Законод!$G$27,Законод!$F$29,0)))),0)))</f>
        <v>0</v>
      </c>
      <c r="AA650" s="770"/>
      <c r="AB650" s="750" t="s">
        <v>157</v>
      </c>
      <c r="AC650" s="751"/>
      <c r="AD650" s="751"/>
      <c r="AE650" s="751"/>
      <c r="AF650" s="752"/>
      <c r="AG650" s="171">
        <f>IF(B643="Лікар загальної практики - сімейний лікар",IF(AG647&lt;Законод!$C$23,0,(IF(AND(AG647&gt;=Законод!$F$23,AG647&lt;=Законод!$F$24),AG647-Законод!$E$24,IF('01_Доходи'!AG647&gt;=Законод!$G$23,Законод!$F$25,0)))),IF(B643="Лікар-педіатр",IF(AG647&lt;Законод!$C$19,0,(IF(AND(AG647&gt;=Законод!$F$19,AG647&lt;=Законод!$F$20),AG647-Законод!$E$20,IF('01_Доходи'!AG647&gt;=Законод!$G$19,Законод!$F$21,0)))),IF(B643="Лікар-терапевт",IF(AG647&lt;Законод!$C$27,0,(IF(AND(AG647&gt;=Законод!$F$27,AG647&lt;=Законод!$F$28),AG647-Законод!$E$28,IF('01_Доходи'!AG647&gt;=Законод!$G$27,Законод!$F$29,0)))),0)))</f>
        <v>0</v>
      </c>
      <c r="AH650" s="773"/>
      <c r="AI650" s="176"/>
      <c r="AJ650" s="764"/>
      <c r="AK650" s="767"/>
      <c r="AL650" s="767"/>
      <c r="AM650" s="799"/>
      <c r="AN650" s="544">
        <f>IF(B643="Лікар загальної практики - сімейний лікар",L650*Законод!$F$30,IF(B643="Лікар-педіатр",L650*Законод!$F$30,IF(B643="Лікар-терапевт",L650*Законод!$F$30,0)))</f>
        <v>0</v>
      </c>
      <c r="AO650" s="544">
        <f>IF(B643="Лікар загальної практики - сімейний лікар",S650*Законод!$F$47,IF(B643="Лікар-педіатр",S650*Законод!$F$47,IF(B643="Лікар-терапевт",S650*Законод!$F$47,0)))</f>
        <v>0</v>
      </c>
      <c r="AP650" s="544">
        <f>IF(B643="Лікар загальної практики - сімейний лікар",Z650*Законод!$F$64,IF(B643="Лікар-педіатр",Z650*Законод!$F$64,IF(B643="Лікар-терапевт",Z650*Законод!$F$64,0)))</f>
        <v>0</v>
      </c>
      <c r="AQ650" s="544">
        <f>IF(B643="Лікар загальної практики - сімейний лікар",AG650*Законод!$F$81,IF(B643="Лікар-педіатр",AG650*Законод!$F$81,IF(B643="Лікар-терапевт",AG650*Законод!$F$81,0)))</f>
        <v>0</v>
      </c>
      <c r="AR650" s="185">
        <f>SUM(AN650:AQ650)</f>
        <v>0</v>
      </c>
    </row>
    <row r="651" spans="1:44" s="67" customFormat="1" ht="31.9" customHeight="1" x14ac:dyDescent="0.25">
      <c r="A651" s="172"/>
      <c r="B651" s="781"/>
      <c r="C651" s="784"/>
      <c r="D651" s="787"/>
      <c r="E651" s="790"/>
      <c r="F651" s="186" t="str">
        <f>IF(B643="Лікар-педіатр",Законод!$G$18,IF(B643="Лікар загальної практики - сімейний лікар",Законод!$G$22,IF(B643="Лікар-терапевт",Законод!$G$26,"х")))</f>
        <v>х</v>
      </c>
      <c r="G651" s="750" t="s">
        <v>157</v>
      </c>
      <c r="H651" s="751"/>
      <c r="I651" s="751"/>
      <c r="J651" s="751"/>
      <c r="K651" s="752"/>
      <c r="L651" s="171">
        <f>IF(B643="Лікар загальної практики - сімейний лікар",IF(L647&lt;Законод!$C$23,0,(IF(AND(L647&gt;=Законод!$G$23,L647&lt;=Законод!$G$24),L647-Законод!$F$24,IF('01_Доходи'!L647&gt;=Законод!$H$23,Законод!$G$25,0)))),IF(B643="Лікар-педіатр",IF(L647&lt;Законод!$C$19,0,(IF(AND(L647&gt;=Законод!$G$19,L647&lt;=Законод!$G$20),L647-Законод!$F$20,IF('01_Доходи'!L647&gt;=Законод!$H$19,Законод!$G$21,0)))),IF(B643="Лікар-терапевт",IF(L647&lt;Законод!$C$27,0,(IF(AND(L647&gt;=Законод!$G$27,L647&lt;=Законод!$G$28),L647-Законод!$F$28,IF('01_Доходи'!L647&gt;=Законод!$H$27,Законод!$G$29,0)))),0)))</f>
        <v>0</v>
      </c>
      <c r="M651" s="770"/>
      <c r="N651" s="750" t="s">
        <v>157</v>
      </c>
      <c r="O651" s="751"/>
      <c r="P651" s="751"/>
      <c r="Q651" s="751"/>
      <c r="R651" s="752"/>
      <c r="S651" s="171">
        <f>IF(B643="Лікар загальної практики - сімейний лікар",IF(S647&lt;Законод!$C$23,0,(IF(AND(S647&gt;=Законод!$G$23,S647&lt;=Законод!$G$24),S647-Законод!$F$24,IF('01_Доходи'!S647&gt;=Законод!$H$23,Законод!$G$25,0)))),IF(B643="Лікар-педіатр",IF(S647&lt;Законод!$C$19,0,(IF(AND(S647&gt;=Законод!$G$19,S647&lt;=Законод!$G$20),S647-Законод!$F$20,IF('01_Доходи'!S647&gt;=Законод!$H$19,Законод!$G$21,0)))),IF(B643="Лікар-терапевт",IF(S647&lt;Законод!$C$27,0,(IF(AND(S647&gt;=Законод!$G$27,S647&lt;=Законод!$G$28),S647-Законод!$F$28,IF('01_Доходи'!S647&gt;=Законод!$H$27,Законод!$G$29,0)))),0)))</f>
        <v>0</v>
      </c>
      <c r="T651" s="770"/>
      <c r="U651" s="750" t="s">
        <v>157</v>
      </c>
      <c r="V651" s="751"/>
      <c r="W651" s="751"/>
      <c r="X651" s="751"/>
      <c r="Y651" s="752"/>
      <c r="Z651" s="171">
        <f>IF(B643="Лікар загальної практики - сімейний лікар",IF(Z647&lt;Законод!$C$23,0,(IF(AND(Z647&gt;=Законод!$G$23,Z647&lt;=Законод!$G$24),Z647-Законод!$F$24,IF('01_Доходи'!Z647&gt;=Законод!$H$23,Законод!$G$25,0)))),IF(B643="Лікар-педіатр",IF(Z647&lt;Законод!$C$19,0,(IF(AND(Z647&gt;=Законод!$G$19,Z647&lt;=Законод!$G$20),Z647-Законод!$F$20,IF('01_Доходи'!Z647&gt;=Законод!$H$19,Законод!$G$21,0)))),IF(B643="Лікар-терапевт",IF(Z647&lt;Законод!$C$27,0,(IF(AND(Z647&gt;=Законод!$G$27,Z647&lt;=Законод!$G$28),Z647-Законод!$F$28,IF('01_Доходи'!Z647&gt;=Законод!$H$27,Законод!$G$29,0)))),0)))</f>
        <v>0</v>
      </c>
      <c r="AA651" s="770"/>
      <c r="AB651" s="750" t="s">
        <v>157</v>
      </c>
      <c r="AC651" s="751"/>
      <c r="AD651" s="751"/>
      <c r="AE651" s="751"/>
      <c r="AF651" s="752"/>
      <c r="AG651" s="171">
        <f>IF(B643="Лікар загальної практики - сімейний лікар",IF(AG647&lt;Законод!$C$23,0,(IF(AND(AG647&gt;=Законод!$G$23,AG647&lt;=Законод!$G$24),AG647-Законод!$F$24,IF('01_Доходи'!AG647&gt;=Законод!$H$23,Законод!$G$25,0)))),IF(B643="Лікар-педіатр",IF(AG647&lt;Законод!$C$19,0,(IF(AND(AG647&gt;=Законод!$G$19,AG647&lt;=Законод!$G$20),AG647-Законод!$F$20,IF('01_Доходи'!AG647&gt;=Законод!$H$19,Законод!$G$21,0)))),IF(B643="Лікар-терапевт",IF(AG647&lt;Законод!$C$27,0,(IF(AND(AG647&gt;=Законод!$G$27,AG647&lt;=Законод!$G$28),AG647-Законод!$F$28,IF('01_Доходи'!AG647&gt;=Законод!$H$27,Законод!$G$29,0)))),0)))</f>
        <v>0</v>
      </c>
      <c r="AH651" s="773"/>
      <c r="AI651" s="176"/>
      <c r="AJ651" s="764"/>
      <c r="AK651" s="767"/>
      <c r="AL651" s="767"/>
      <c r="AM651" s="799"/>
      <c r="AN651" s="544">
        <f>IF(B643="Лікар загальної практики - сімейний лікар",L651*Законод!$G$39,IF(B643="Лікар-педіатр",L651*Законод!$G$30,IF(B643="Лікар-терапевт",L651*Законод!$G$30,0)))</f>
        <v>0</v>
      </c>
      <c r="AO651" s="544">
        <f>IF(B643="Лікар загальної практики - сімейний лікар",S651*Законод!$G$47,IF(B643="Лікар-педіатр",S651*Законод!$G$47,IF(B643="Лікар-терапевт",S651*Законод!$G$47,0)))</f>
        <v>0</v>
      </c>
      <c r="AP651" s="544">
        <f>IF(B643="Лікар загальної практики - сімейний лікар",Z651*Законод!$G$64,IF(B643="Лікар-педіатр",Z651*Законод!$G$64,IF(B643="Лікар-терапевт",Z651*Законод!$G$64,0)))</f>
        <v>0</v>
      </c>
      <c r="AQ651" s="544">
        <f>IF(B643="Лікар загальної практики - сімейний лікар",AG651*Законод!$G$81,IF(B643="Лікар-педіатр",AG651*Законод!$G$81,IF(B643="Лікар-терапевт",AG651*Законод!$G$81,0)))</f>
        <v>0</v>
      </c>
      <c r="AR651" s="185">
        <f t="shared" ref="AR651" si="94">SUM(AN651:AQ651)</f>
        <v>0</v>
      </c>
    </row>
    <row r="652" spans="1:44" s="210" customFormat="1" ht="23.45" customHeight="1" x14ac:dyDescent="0.25">
      <c r="A652" s="172"/>
      <c r="B652" s="781"/>
      <c r="C652" s="784"/>
      <c r="D652" s="787"/>
      <c r="E652" s="790"/>
      <c r="F652" s="186" t="str">
        <f>IF(B643="Лікар-педіатр",Законод!$H$18,IF(B643="Лікар загальної практики - сімейний лікар",Законод!$H$22,IF(B643="Лікар-терапевт",Законод!$H$26,"х")))</f>
        <v>х</v>
      </c>
      <c r="G652" s="750" t="s">
        <v>157</v>
      </c>
      <c r="H652" s="751"/>
      <c r="I652" s="751"/>
      <c r="J652" s="751"/>
      <c r="K652" s="752"/>
      <c r="L652" s="171">
        <f>IF(B643="Лікар загальної практики - сімейний лікар",IF(L647&lt;Законод!$C$23,0,(IF(AND(L647&gt;=Законод!$H$23,L647&lt;=Законод!$H$24),L647-Законод!$G$24,IF('01_Доходи'!L647&gt;=Законод!$I$23,Законод!$H$25,0)))),IF(B643="Лікар-педіатр",IF(L647&lt;Законод!$C$19,0,(IF(AND(L647&gt;=Законод!$H$19,L647&lt;=Законод!$H$20),L647-Законод!$G$20,IF('01_Доходи'!L647&gt;=Законод!$I$19,Законод!$H$21,0)))),IF(B643="Лікар-терапевт",IF(L647&lt;Законод!$C$27,0,(IF(AND(L647&gt;=Законод!$H$27,L647&lt;=Законод!$H$28),L647-Законод!$G$28,IF(L647&gt;=Законод!$I$27,Законод!$H$29,0)))),0)))</f>
        <v>0</v>
      </c>
      <c r="M652" s="770"/>
      <c r="N652" s="750" t="s">
        <v>157</v>
      </c>
      <c r="O652" s="751"/>
      <c r="P652" s="751"/>
      <c r="Q652" s="751"/>
      <c r="R652" s="752"/>
      <c r="S652" s="171">
        <f>IF(B643="Лікар загальної практики - сімейний лікар",IF(S647&lt;Законод!$C$23,0,(IF(AND(S647&gt;=Законод!$H$23,S647&lt;=Законод!$H$24),S647-Законод!$G$24,IF('01_Доходи'!S647&gt;=Законод!$I$23,Законод!$H$25,0)))),IF(B643="Лікар-педіатр",IF(S647&lt;Законод!$C$19,0,(IF(AND(S647&gt;=Законод!$H$19,S647&lt;=Законод!$H$20),S647-Законод!$G$20,IF('01_Доходи'!S647&gt;=Законод!$I$19,Законод!$H$21,0)))),IF(B643="Лікар-терапевт",IF(S647&lt;Законод!$C$27,0,(IF(AND(S647&gt;=Законод!$H$27,S647&lt;=Законод!$H$28),S647-Законод!$G$28,IF(S647&gt;=Законод!$I$27,Законод!$H$29,0)))),0)))</f>
        <v>0</v>
      </c>
      <c r="T652" s="770"/>
      <c r="U652" s="750" t="s">
        <v>157</v>
      </c>
      <c r="V652" s="751"/>
      <c r="W652" s="751"/>
      <c r="X652" s="751"/>
      <c r="Y652" s="752"/>
      <c r="Z652" s="171">
        <f>IF(B643="Лікар загальної практики - сімейний лікар",IF(Z647&lt;Законод!$C$23,0,(IF(AND(Z647&gt;=Законод!$H$23,Z647&lt;=Законод!$H$24),Z647-Законод!$G$24,IF('01_Доходи'!Z647&gt;=Законод!$I$23,Законод!$H$25,0)))),IF(B643="Лікар-педіатр",IF(Z647&lt;Законод!$C$19,0,(IF(AND(Z647&gt;=Законод!$H$19,Z647&lt;=Законод!$H$20),Z647-Законод!$G$20,IF('01_Доходи'!Z647&gt;=Законод!$I$19,Законод!$H$21,0)))),IF(B643="Лікар-терапевт",IF(Z647&lt;Законод!$C$27,0,(IF(AND(Z647&gt;=Законод!$H$27,Z647&lt;=Законод!$H$28),Z647-Законод!$G$28,IF(Z647&gt;=Законод!$I$27,Законод!$H$29,0)))),0)))</f>
        <v>0</v>
      </c>
      <c r="AA652" s="770"/>
      <c r="AB652" s="750" t="s">
        <v>157</v>
      </c>
      <c r="AC652" s="751"/>
      <c r="AD652" s="751"/>
      <c r="AE652" s="751"/>
      <c r="AF652" s="752"/>
      <c r="AG652" s="171">
        <f>IF(B643="Лікар загальної практики - сімейний лікар",IF(AG647&lt;Законод!$C$23,0,(IF(AND(AG647&gt;=Законод!$H$23,AG647&lt;=Законод!$H$24),AG647-Законод!$G$24,IF('01_Доходи'!AG647&gt;=Законод!$I$23,Законод!$H$25,0)))),IF(B643="Лікар-педіатр",IF(AG647&lt;Законод!$C$19,0,(IF(AND(AG647&gt;=Законод!$H$19,AG647&lt;=Законод!$H$20),AG647-Законод!$G$20,IF('01_Доходи'!AG647&gt;=Законод!$I$19,Законод!$H$21,0)))),IF(B643="Лікар-терапевт",IF(AG647&lt;Законод!$C$27,0,(IF(AND(AG647&gt;=Законод!$H$27,AG647&lt;=Законод!$H$28),AG647-Законод!$G$28,IF(AG647&gt;=Законод!$I$27,Законод!$H$29,0)))),0)))</f>
        <v>0</v>
      </c>
      <c r="AH652" s="773"/>
      <c r="AI652" s="176"/>
      <c r="AJ652" s="764"/>
      <c r="AK652" s="767"/>
      <c r="AL652" s="767"/>
      <c r="AM652" s="799"/>
      <c r="AN652" s="544">
        <f>IF(B643="Лікар загальної практики - сімейний лікар",L652*Законод!$H$30,IF(B643="Лікар-педіатр",L652*Законод!$H$30,IF(B643="Лікар-терапевт",L652*Законод!$H$30,0)))</f>
        <v>0</v>
      </c>
      <c r="AO652" s="544">
        <f>IF(B643="Лікар загальної практики - сімейний лікар",S652*Законод!$H$47,IF(B643="Лікар-педіатр",S652*Законод!$H$47,IF(B643="Лікар-терапевт",S652*Законод!$H$47,0)))</f>
        <v>0</v>
      </c>
      <c r="AP652" s="544">
        <f>IF(B643="Лікар загальної практики - сімейний лікар",Z652*Законод!$H$64,IF(B643="Лікар-педіатр",Z652*Законод!$H$64,IF(B643="Лікар-терапевт",Z652*Законод!$H$64,0)))</f>
        <v>0</v>
      </c>
      <c r="AQ652" s="544">
        <f>IF(B643="Лікар загальної практики - сімейний лікар",AG652*Законод!$H$81,IF(B643="Лікар-педіатр",AG652*Законод!$H$81,IF(B643="Лікар-терапевт",AG652*Законод!$H$81,0)))</f>
        <v>0</v>
      </c>
      <c r="AR652" s="185">
        <f>SUM(AN652:AQ652)</f>
        <v>0</v>
      </c>
    </row>
    <row r="653" spans="1:44" s="166" customFormat="1" ht="24.6" customHeight="1" x14ac:dyDescent="0.3">
      <c r="A653" s="172"/>
      <c r="B653" s="781"/>
      <c r="C653" s="784"/>
      <c r="D653" s="787"/>
      <c r="E653" s="790"/>
      <c r="F653" s="186" t="str">
        <f>IF(B643="Лікар-педіатр",Законод!$I$18,IF(B643="Лікар загальної практики - сімейний лікар",Законод!$I$22,IF(B643="Лікар-терапевт",Законод!$I$26,"х")))</f>
        <v>х</v>
      </c>
      <c r="G653" s="750" t="s">
        <v>157</v>
      </c>
      <c r="H653" s="751"/>
      <c r="I653" s="751"/>
      <c r="J653" s="751"/>
      <c r="K653" s="752"/>
      <c r="L653" s="171">
        <f>IF(B643="Лікар загальної практики - сімейний лікар",IF(L647&lt;Законод!$C$23,0,(IF(AND(L647&gt;=Законод!$I$23,L647&lt;=Законод!$I$24),L647-Законод!$H$24,IF('01_Доходи'!L647&gt;=Законод!$I$23,Законод!$I$25,0)))),IF(B643="Лікар-педіатр",IF(L647&lt;Законод!$C$19,0,(IF(AND(L647&gt;=Законод!$I$19,L647&lt;=Законод!$I$20),L647-Законод!$H$20,IF('01_Доходи'!L647&gt;=Законод!$I$19,Законод!$H$21,0)))),IF(B643="Лікар-терапевт",IF(L647&lt;Законод!$C$27,0,(IF(AND(L647&gt;=Законод!$I$27,L647&lt;=Законод!$I$28),L647-Законод!$H$28,IF('01_Доходи'!L647&gt;=Законод!$I$27,Законод!$H$29,0)))),0)))</f>
        <v>0</v>
      </c>
      <c r="M653" s="770"/>
      <c r="N653" s="750" t="s">
        <v>157</v>
      </c>
      <c r="O653" s="751"/>
      <c r="P653" s="751"/>
      <c r="Q653" s="751"/>
      <c r="R653" s="752"/>
      <c r="S653" s="171">
        <f>IF(B643="Лікар загальної практики - сімейний лікар",IF(S647&lt;Законод!$C$23,0,(IF(AND(S647&gt;=Законод!$I$23,S647&lt;=Законод!$I$24),S647-Законод!$H$24,IF('01_Доходи'!S647&gt;=Законод!$I$23,Законод!$I$25,0)))),IF(B643="Лікар-педіатр",IF(S647&lt;Законод!$C$19,0,(IF(AND(S647&gt;=Законод!$I$19,S647&lt;=Законод!$I$20),S647-Законод!$H$20,IF('01_Доходи'!S647&gt;=Законод!$I$19,Законод!$H$21,0)))),IF(B643="Лікар-терапевт",IF(S647&lt;Законод!$C$27,0,(IF(AND(S647&gt;=Законод!$I$27,S647&lt;=Законод!$I$28),S647-Законод!$H$28,IF('01_Доходи'!S647&gt;=Законод!$I$27,Законод!$H$29,0)))),0)))</f>
        <v>0</v>
      </c>
      <c r="T653" s="770"/>
      <c r="U653" s="750" t="s">
        <v>157</v>
      </c>
      <c r="V653" s="751"/>
      <c r="W653" s="751"/>
      <c r="X653" s="751"/>
      <c r="Y653" s="752"/>
      <c r="Z653" s="171">
        <f>IF(B643="Лікар загальної практики - сімейний лікар",IF(Z647&lt;Законод!$C$23,0,(IF(AND(Z647&gt;=Законод!$I$23,Z647&lt;=Законод!$I$24),Z647-Законод!$H$24,IF('01_Доходи'!Z647&gt;=Законод!$I$23,Законод!$I$25,0)))),IF(B643="Лікар-педіатр",IF(Z647&lt;Законод!$C$19,0,(IF(AND(Z647&gt;=Законод!$I$19,Z647&lt;=Законод!$I$20),Z647-Законод!$H$20,IF('01_Доходи'!Z647&gt;=Законод!$I$19,Законод!$H$21,0)))),IF(B643="Лікар-терапевт",IF(Z647&lt;Законод!$C$27,0,(IF(AND(Z647&gt;=Законод!$I$27,Z647&lt;=Законод!$I$28),Z647-Законод!$H$28,IF('01_Доходи'!Z647&gt;=Законод!$I$27,Законод!$H$29,0)))),0)))</f>
        <v>0</v>
      </c>
      <c r="AA653" s="770"/>
      <c r="AB653" s="750" t="s">
        <v>157</v>
      </c>
      <c r="AC653" s="751"/>
      <c r="AD653" s="751"/>
      <c r="AE653" s="751"/>
      <c r="AF653" s="752"/>
      <c r="AG653" s="171">
        <f>IF(B643="Лікар загальної практики - сімейний лікар",IF(AG647&lt;Законод!$C$23,0,(IF(AND(AG647&gt;=Законод!$I$23,AG647&lt;=Законод!$I$24),AG647-Законод!$H$24,IF('01_Доходи'!AG647&gt;=Законод!$I$23,Законод!$I$25,0)))),IF(B643="Лікар-педіатр",IF(AG647&lt;Законод!$C$19,0,(IF(AND(AG647&gt;=Законод!$I$19,AG647&lt;=Законод!$I$20),AG647-Законод!$H$20,IF('01_Доходи'!AG647&gt;=Законод!$I$19,Законод!$H$21,0)))),IF(B643="Лікар-терапевт",IF(AG647&lt;Законод!$C$27,0,(IF(AND(AG647&gt;=Законод!$I$27,AG647&lt;=Законод!$I$28),AG647-Законод!$H$28,IF('01_Доходи'!AG647&gt;=Законод!$I$27,Законод!$H$29,0)))),0)))</f>
        <v>0</v>
      </c>
      <c r="AH653" s="773"/>
      <c r="AI653" s="176"/>
      <c r="AJ653" s="764"/>
      <c r="AK653" s="767"/>
      <c r="AL653" s="767"/>
      <c r="AM653" s="799"/>
      <c r="AN653" s="544">
        <f>IF(B643="Лікар загальної практики - сімейний лікар",L653*Законод!$I$30,IF(B643="Лікар-педіатр",L653*Законод!$I$30,IF(B643="Лікар-терапевт",L653*Законод!$I$30,0)))</f>
        <v>0</v>
      </c>
      <c r="AO653" s="544">
        <f>IF(B643="Лікар загальної практики - сімейний лікар",S653*Законод!$I$47,IF(B643="Лікар-педіатр",S653*Законод!$I$47,IF(B643="Лікар-терапевт",S653*Законод!$I$47,0)))</f>
        <v>0</v>
      </c>
      <c r="AP653" s="544">
        <f>IF(B643="Лікар загальної практики - сімейний лікар",Z653*Законод!$I$64,IF(B643="Лікар-педіатр",Z653*Законод!$I$64,IF(B643="Лікар-терапевт",Z653*Законод!$I$64,0)))</f>
        <v>0</v>
      </c>
      <c r="AQ653" s="544">
        <f>IF(B643="Лікар загальної практики - сімейний лікар",AG653*Законод!$I$81,IF(B643="Лікар-педіатр",AG653*Законод!$I$81,IF(B643="Лікар-терапевт",AG653*Законод!$I$81,0)))</f>
        <v>0</v>
      </c>
      <c r="AR653" s="185">
        <f>SUM(AN653:AQ653)</f>
        <v>0</v>
      </c>
    </row>
    <row r="654" spans="1:44" s="67" customFormat="1" ht="28.15" customHeight="1" thickBot="1" x14ac:dyDescent="0.3">
      <c r="A654" s="187"/>
      <c r="B654" s="782"/>
      <c r="C654" s="785"/>
      <c r="D654" s="788"/>
      <c r="E654" s="791"/>
      <c r="F654" s="660" t="str">
        <f>IF(B643="Лікар-педіатр",Законод!$J$18,IF(B643="Лікар загальної практики - сімейний лікар",Законод!$J$22,IF(B643="Лікар-терапевт",Законод!$J$22,"х")))</f>
        <v>х</v>
      </c>
      <c r="G654" s="747" t="s">
        <v>157</v>
      </c>
      <c r="H654" s="748"/>
      <c r="I654" s="748"/>
      <c r="J654" s="748"/>
      <c r="K654" s="749"/>
      <c r="L654" s="171">
        <f>IF(B643="Лікар загальної практики - сімейний лікар",IF(L647&gt;=Законод!$J$23,'01_Доходи'!L647-('01_Доходи'!L648+'01_Доходи'!L649+'01_Доходи'!L650+'01_Доходи'!L651+'01_Доходи'!L652+'01_Доходи'!L653),0),IF(B643="Лікар-педіатр",IF(L647&gt;=Законод!$J$19,'01_Доходи'!L647-('01_Доходи'!L648+'01_Доходи'!L649+'01_Доходи'!L650+'01_Доходи'!L651+'01_Доходи'!L652+'01_Доходи'!L653),0),IF(B643="Лікар-терапевт",IF('01_Доходи'!L647&gt;=Законод!$J$27,L647-Законод!$I$28,0),0)))</f>
        <v>0</v>
      </c>
      <c r="M654" s="771"/>
      <c r="N654" s="747" t="s">
        <v>157</v>
      </c>
      <c r="O654" s="748"/>
      <c r="P654" s="748"/>
      <c r="Q654" s="748"/>
      <c r="R654" s="749"/>
      <c r="S654" s="171">
        <f>IF(B643="Лікар загальної практики - сімейний лікар",IF(S647&gt;=Законод!$J$23,'01_Доходи'!S647-('01_Доходи'!S648+'01_Доходи'!S649+'01_Доходи'!S650+'01_Доходи'!S651+'01_Доходи'!S652+'01_Доходи'!S653),0),IF(B643="Лікар-педіатр",IF(S647&gt;=Законод!$J$19,'01_Доходи'!S647-('01_Доходи'!S648+'01_Доходи'!S649+'01_Доходи'!S650+'01_Доходи'!S651+'01_Доходи'!S652+'01_Доходи'!S653),0),IF(B643="Лікар-терапевт",IF('01_Доходи'!S647&gt;=Законод!$J$27,S647-Законод!$I$28,0),0)))</f>
        <v>0</v>
      </c>
      <c r="T654" s="771"/>
      <c r="U654" s="747" t="s">
        <v>157</v>
      </c>
      <c r="V654" s="748"/>
      <c r="W654" s="748"/>
      <c r="X654" s="748"/>
      <c r="Y654" s="749"/>
      <c r="Z654" s="171">
        <f>IF(B643="Лікар загальної практики - сімейний лікар",IF(Z647&gt;=Законод!$J$23,'01_Доходи'!Z647-('01_Доходи'!Z648+'01_Доходи'!Z649+'01_Доходи'!Z650+'01_Доходи'!Z651+'01_Доходи'!Z652+'01_Доходи'!Z653),0),IF(B643="Лікар-педіатр",IF(Z647&gt;=Законод!$J$19,'01_Доходи'!Z647-('01_Доходи'!Z648+'01_Доходи'!Z649+'01_Доходи'!Z650+'01_Доходи'!Z651+'01_Доходи'!Z652+'01_Доходи'!Z653),0),IF(B643="Лікар-терапевт",IF('01_Доходи'!Z647&gt;=Законод!$J$27,Z647-Законод!$I$28,0),0)))</f>
        <v>0</v>
      </c>
      <c r="AA654" s="771"/>
      <c r="AB654" s="747" t="s">
        <v>157</v>
      </c>
      <c r="AC654" s="748"/>
      <c r="AD654" s="748"/>
      <c r="AE654" s="748"/>
      <c r="AF654" s="749"/>
      <c r="AG654" s="171">
        <f>IF(B643="Лікар загальної практики - сімейний лікар",IF(AG647&gt;=Законод!$J$23,'01_Доходи'!AG647-('01_Доходи'!AG648+'01_Доходи'!AG649+'01_Доходи'!AG650+'01_Доходи'!AG651+'01_Доходи'!AG652+'01_Доходи'!AG653),0),IF(B643="Лікар-педіатр",IF(AG647&gt;=Законод!$J$19,'01_Доходи'!AG647-('01_Доходи'!AG648+'01_Доходи'!AG649+'01_Доходи'!AG650+'01_Доходи'!AG651+'01_Доходи'!AG652+'01_Доходи'!AG653),0),IF(B643="Лікар-терапевт",IF('01_Доходи'!AG647&gt;=Законод!$J$27,AG647-Законод!$I$28,0),0)))</f>
        <v>0</v>
      </c>
      <c r="AH654" s="774"/>
      <c r="AI654" s="188"/>
      <c r="AJ654" s="765"/>
      <c r="AK654" s="768"/>
      <c r="AL654" s="768"/>
      <c r="AM654" s="800"/>
      <c r="AN654" s="661">
        <f>IF(B643="Лікар загальної практики - сімейний лікар",L654*Законод!$J$30,IF(B643="Лікар-педіатр",L654*Законод!$J$30,IF(B643="Лікар-терапевт",L654*Законод!$J$30,0)))</f>
        <v>0</v>
      </c>
      <c r="AO654" s="661">
        <f>IF(B643="Лікар загальної практики - сімейний лікар",S654*Законод!$J$47,IF(B643="Лікар-педіатр",S654*Законод!$J$47,IF(B643="Лікар-терапевт",S654*Законод!$J$47,0)))</f>
        <v>0</v>
      </c>
      <c r="AP654" s="661">
        <f>IF(B643="Лікар загальної практики - сімейний лікар",S654*Законод!$J$64,IF(B643="Лікар-педіатр",S654*Законод!$J$64,IF(B643="Лікар-терапевт",S654*Законод!$J$64,0)))</f>
        <v>0</v>
      </c>
      <c r="AQ654" s="661">
        <f>IF(B643="Лікар загальної практики - сімейний лікар",AG654*Законод!$J$81,IF(B643="Лікар-педіатр",AG654*Законод!$J$81,IF(B643="Лікар-терапевт",AG654*Законод!$J$81,0)))</f>
        <v>0</v>
      </c>
      <c r="AR654" s="662">
        <f t="shared" ref="AR654" si="95">SUM(AN654:AQ654)</f>
        <v>0</v>
      </c>
    </row>
    <row r="655" spans="1:44" s="103" customFormat="1" ht="31.15" customHeight="1" thickBot="1" x14ac:dyDescent="0.3">
      <c r="A655" s="206"/>
      <c r="B655" s="207"/>
      <c r="C655" s="207"/>
      <c r="D655" s="207"/>
      <c r="E655" s="207"/>
      <c r="F655" s="208"/>
      <c r="G655" s="209"/>
      <c r="H655" s="209"/>
      <c r="I655" s="210"/>
      <c r="J655" s="210"/>
      <c r="K655" s="210"/>
      <c r="L655" s="211"/>
      <c r="M655" s="210"/>
      <c r="N655" s="210"/>
      <c r="O655" s="210"/>
      <c r="P655" s="210"/>
      <c r="Q655" s="210"/>
      <c r="R655" s="210"/>
      <c r="S655" s="211"/>
      <c r="T655" s="210"/>
      <c r="U655" s="210"/>
      <c r="V655" s="210"/>
      <c r="W655" s="210"/>
      <c r="X655" s="210"/>
      <c r="Y655" s="210"/>
      <c r="Z655" s="211"/>
      <c r="AA655" s="210"/>
      <c r="AB655" s="210"/>
      <c r="AC655" s="210"/>
      <c r="AD655" s="210"/>
      <c r="AE655" s="210"/>
      <c r="AF655" s="210"/>
      <c r="AG655" s="211"/>
      <c r="AH655" s="210"/>
      <c r="AI655" s="210"/>
      <c r="AJ655" s="210"/>
      <c r="AK655" s="210"/>
      <c r="AL655" s="210"/>
      <c r="AM655" s="212"/>
      <c r="AN655" s="210"/>
      <c r="AO655" s="210"/>
      <c r="AP655" s="210"/>
      <c r="AQ655" s="210"/>
      <c r="AR655" s="213"/>
    </row>
    <row r="656" spans="1:44" s="67" customFormat="1" ht="31.9" customHeight="1" x14ac:dyDescent="0.25">
      <c r="A656" s="169">
        <f>A643+1</f>
        <v>49</v>
      </c>
      <c r="B656" s="780"/>
      <c r="C656" s="783"/>
      <c r="D656" s="786"/>
      <c r="E656" s="789"/>
      <c r="F656" s="170" t="s">
        <v>431</v>
      </c>
      <c r="G656" s="171">
        <f>IFERROR(IF(B656="Лікар-педіатр",G658/L658*L656,IF(B656="Лікар-терапевт","х",IF(B656="Лікар загальної практики - сімейний лікар",G658/L658*L656,0))),0)</f>
        <v>0</v>
      </c>
      <c r="H656" s="171">
        <f>IFERROR(IF(B656="Лікар-педіатр",H658/L658*L656,IF(B656="Лікар-терапевт","х",IF(B656="Лікар загальної практики - сімейний лікар",H658/L658*L656,0))),0)</f>
        <v>0</v>
      </c>
      <c r="I656" s="171">
        <f>IFERROR(IF(B656="Лікар-педіатр","x",IF(B656="Лікар-терапевт",I658/L658*L656,IF(B656="Лікар загальної практики - сімейний лікар",I658/L658*L656,0))),0)</f>
        <v>0</v>
      </c>
      <c r="J656" s="171">
        <f>IFERROR(IF(B656="Лікар-педіатр","x",IF(B656="Лікар-терапевт",J658/L658*L656,IF(B656="Лікар загальної практики - сімейний лікар",J658/L658*L656,0))),0)</f>
        <v>0</v>
      </c>
      <c r="K656" s="171">
        <f>IFERROR(IF(B656="Лікар-педіатр","x",IF(B656="Лікар-терапевт",K659*L656,IF(B656="Лікар загальної практики - сімейний лікар",K659*L656,0))),0)</f>
        <v>0</v>
      </c>
      <c r="L656" s="472"/>
      <c r="M656" s="769"/>
      <c r="N656" s="171">
        <f>IFERROR(IF(B656="Лікар-педіатр",N658/S658*S656,IF(B656="Лікар-терапевт","х",IF(B656="Лікар загальної практики - сімейний лікар",N658/S658*S656,0))),0)</f>
        <v>0</v>
      </c>
      <c r="O656" s="171">
        <f>IFERROR(IF(B656="Лікар-педіатр",O658/S658*S656,IF(B656="Лікар-терапевт","х",IF(B656="Лікар загальної практики - сімейний лікар",O658/S658*S656,0))),0)</f>
        <v>0</v>
      </c>
      <c r="P656" s="171">
        <f>IFERROR(IF(B656="Лікар-педіатр","x",IF(B656="Лікар-терапевт",P658/S658*S656,IF(B656="Лікар загальної практики - сімейний лікар",P658/S658*S656,0))),0)</f>
        <v>0</v>
      </c>
      <c r="Q656" s="171">
        <f>IFERROR(IF(B656="Лікар-педіатр","x",IF(B656="Лікар-терапевт",Q658/S658*S656,IF(B656="Лікар загальної практики - сімейний лікар",Q658/S658*S656,0))),0)</f>
        <v>0</v>
      </c>
      <c r="R656" s="171">
        <f>IFERROR(IF(B656="Лікар-педіатр","x",IF(B656="Лікар-терапевт",R659*S656,IF(B656="Лікар загальної практики - сімейний лікар",R659*S656,0))),0)</f>
        <v>0</v>
      </c>
      <c r="S656" s="472"/>
      <c r="T656" s="769"/>
      <c r="U656" s="171">
        <f>IFERROR(IF(B656="Лікар-педіатр",U658/Z658*Z656,IF(B656="Лікар-терапевт","х",IF(B656="Лікар загальної практики - сімейний лікар",U658/Z658*Z656,0))),0)</f>
        <v>0</v>
      </c>
      <c r="V656" s="171">
        <f>IFERROR(IF(B656="Лікар-педіатр",V658/Z658*Z656,IF(B656="Лікар-терапевт","х",IF(B656="Лікар загальної практики - сімейний лікар",V658/Z658*Z656,0))),0)</f>
        <v>0</v>
      </c>
      <c r="W656" s="171">
        <f>IFERROR(IF(B656="Лікар-педіатр","x",IF(B656="Лікар-терапевт",W658/Z658*Z656,IF(B656="Лікар загальної практики - сімейний лікар",W658/Z658*Z656,0))),0)</f>
        <v>0</v>
      </c>
      <c r="X656" s="171">
        <f>IFERROR(IF(B656="Лікар-педіатр","x",IF(B656="Лікар-терапевт",X658/Z658*Z656,IF(B656="Лікар загальної практики - сімейний лікар",X658/Z658*Z656,0))),0)</f>
        <v>0</v>
      </c>
      <c r="Y656" s="171">
        <f>IFERROR(IF(B656="Лікар-педіатр","x",IF(B656="Лікар-терапевт",Y659*Z656,IF(B656="Лікар загальної практики - сімейний лікар",Y659*Z656,0))),0)</f>
        <v>0</v>
      </c>
      <c r="Z656" s="472"/>
      <c r="AA656" s="769"/>
      <c r="AB656" s="171">
        <f>IFERROR(IF(B656="Лікар-педіатр",AB658/AG658*AG656,IF(B656="Лікар-терапевт","х",IF(B656="Лікар загальної практики - сімейний лікар",AB658/AG658*AG656,0))),0)</f>
        <v>0</v>
      </c>
      <c r="AC656" s="171">
        <f>IFERROR(IF(B656="Лікар-педіатр",AC658/AG658*AG656,IF(B656="Лікар-терапевт","х",IF(B656="Лікар загальної практики - сімейний лікар",AC658/AG658*AG656,0))),0)</f>
        <v>0</v>
      </c>
      <c r="AD656" s="171">
        <f>IFERROR(IF(B656="Лікар-педіатр","x",IF(B656="Лікар-терапевт",AD658/AG658*AG656,IF(B656="Лікар загальної практики - сімейний лікар",AD658/AG658*AG656,0))),0)</f>
        <v>0</v>
      </c>
      <c r="AE656" s="171">
        <f>IFERROR(IF(B656="Лікар-педіатр","x",IF(B656="Лікар-терапевт",AE658/AG658*AG656,IF(B656="Лікар загальної практики - сімейний лікар",AE658/AG658*AG656,0))),0)</f>
        <v>0</v>
      </c>
      <c r="AF656" s="171">
        <f>IFERROR(IF(B656="Лікар-педіатр","x",IF(B656="Лікар-терапевт",AF659*AG656,IF(B656="Лікар загальної практики - сімейний лікар",AF659*AG656,0))),0)</f>
        <v>0</v>
      </c>
      <c r="AG656" s="472"/>
      <c r="AH656" s="772"/>
      <c r="AI656" s="461">
        <f>A656</f>
        <v>49</v>
      </c>
      <c r="AJ656" s="763">
        <f>B656</f>
        <v>0</v>
      </c>
      <c r="AK656" s="766">
        <f>C656</f>
        <v>0</v>
      </c>
      <c r="AL656" s="766">
        <f>D656</f>
        <v>0</v>
      </c>
      <c r="AM656" s="753" t="s">
        <v>566</v>
      </c>
      <c r="AN656" s="792">
        <f>SUM(AN661:AN667)</f>
        <v>0</v>
      </c>
      <c r="AO656" s="792">
        <f>SUM(AO661:AO667)</f>
        <v>0</v>
      </c>
      <c r="AP656" s="792">
        <f>SUM(AP661:AP667)</f>
        <v>0</v>
      </c>
      <c r="AQ656" s="792">
        <f>SUM(AQ661:AQ667)</f>
        <v>0</v>
      </c>
      <c r="AR656" s="795">
        <f>SUM(AN656:AQ660)</f>
        <v>0</v>
      </c>
    </row>
    <row r="657" spans="1:44" s="67" customFormat="1" ht="45" customHeight="1" x14ac:dyDescent="0.25">
      <c r="A657" s="172"/>
      <c r="B657" s="781"/>
      <c r="C657" s="784"/>
      <c r="D657" s="787"/>
      <c r="E657" s="790"/>
      <c r="F657" s="170" t="s">
        <v>432</v>
      </c>
      <c r="G657" s="171">
        <f>IFERROR(IF(B656="Лікар-педіатр",G659*L657,IF(B656="Лікар-терапевт","х",IF(B656="Лікар загальної практики - сімейний лікар",G659*L657,0))),0)</f>
        <v>0</v>
      </c>
      <c r="H657" s="171">
        <f>IFERROR(IF(B656="Лікар-педіатр",H659*L657,IF(B656="Лікар-терапевт","х",IF(B656="Лікар загальної практики - сімейний лікар",H659*L657,0))),0)</f>
        <v>0</v>
      </c>
      <c r="I657" s="171">
        <f>IFERROR(IF(B656="Лікар-педіатр","x",IF(B656="Лікар-терапевт",I659*L657,IF(B656="Лікар загальної практики - сімейний лікар",I659*L657,0))),0)</f>
        <v>0</v>
      </c>
      <c r="J657" s="171">
        <f>IFERROR(IF(B656="Лікар-педіатр","x",IF(B656="Лікар-терапевт",J659*L657,IF(B656="Лікар загальної практики - сімейний лікар",J659*L657,0))),0)</f>
        <v>0</v>
      </c>
      <c r="K657" s="171">
        <f>IFERROR(IF(B656="Лікар-педіатр","x",IF(B656="Лікар-терапевт",K659*L657,IF(B656="Лікар загальної практики - сімейний лікар",K659*L657,0))),0)</f>
        <v>0</v>
      </c>
      <c r="L657" s="472"/>
      <c r="M657" s="770"/>
      <c r="N657" s="171">
        <f>IFERROR(IF(B656="Лікар-педіатр",N659*S657,IF(B656="Лікар-терапевт","х",IF(B656="Лікар загальної практики - сімейний лікар",N659*S657,0))),0)</f>
        <v>0</v>
      </c>
      <c r="O657" s="171">
        <f>IFERROR(IF(B656="Лікар-педіатр",O659*S657,IF(B656="Лікар-терапевт","х",IF(B656="Лікар загальної практики - сімейний лікар",O659*S657,0))),0)</f>
        <v>0</v>
      </c>
      <c r="P657" s="171">
        <f>IFERROR(IF(B656="Лікар-педіатр","x",IF(B656="Лікар-терапевт",P659*S657,IF(B656="Лікар загальної практики - сімейний лікар",P659*S657,0))),0)</f>
        <v>0</v>
      </c>
      <c r="Q657" s="171">
        <f>IFERROR(IF(B656="Лікар-педіатр","x",IF(B656="Лікар-терапевт",Q659*S657,IF(B656="Лікар загальної практики - сімейний лікар",Q659*S657,0))),0)</f>
        <v>0</v>
      </c>
      <c r="R657" s="171">
        <f>IFERROR(IF(B656="Лікар-педіатр","x",IF(B656="Лікар-терапевт",R659*S657,IF(B656="Лікар загальної практики - сімейний лікар",R659*S657,0))),0)</f>
        <v>0</v>
      </c>
      <c r="S657" s="472"/>
      <c r="T657" s="770"/>
      <c r="U657" s="171">
        <f>IFERROR(IF(B656="Лікар-педіатр",U659*Z657,IF(B656="Лікар-терапевт","х",IF(B656="Лікар загальної практики - сімейний лікар",U659*Z657,0))),0)</f>
        <v>0</v>
      </c>
      <c r="V657" s="171">
        <f>IFERROR(IF(B656="Лікар-педіатр",V659*Z657,IF(B656="Лікар-терапевт","х",IF(B656="Лікар загальної практики - сімейний лікар",V659*Z657,0))),0)</f>
        <v>0</v>
      </c>
      <c r="W657" s="171">
        <f>IFERROR(IF(B656="Лікар-педіатр","x",IF(B656="Лікар-терапевт",W659*Z657,IF(B656="Лікар загальної практики - сімейний лікар",W659*Z657,0))),0)</f>
        <v>0</v>
      </c>
      <c r="X657" s="171">
        <f>IFERROR(IF(B656="Лікар-педіатр","x",IF(B656="Лікар-терапевт",X659*Z657,IF(B656="Лікар загальної практики - сімейний лікар",X659*Z657,0))),0)</f>
        <v>0</v>
      </c>
      <c r="Y657" s="171">
        <f>IFERROR(IF(B656="Лікар-педіатр","x",IF(B656="Лікар-терапевт",Y659*Z657,IF(B656="Лікар загальної практики - сімейний лікар",Y659*Z657,0))),0)</f>
        <v>0</v>
      </c>
      <c r="Z657" s="472"/>
      <c r="AA657" s="770"/>
      <c r="AB657" s="171">
        <f>IFERROR(IF(B656="Лікар-педіатр",AB659*AG657,IF(B656="Лікар-терапевт","х",IF(B656="Лікар загальної практики - сімейний лікар",AB659*AG657,0))),0)</f>
        <v>0</v>
      </c>
      <c r="AC657" s="171">
        <f>IFERROR(IF(B656="Лікар-педіатр",AC659*AG657,IF(B656="Лікар-терапевт","х",IF(B656="Лікар загальної практики - сімейний лікар",AC659*AG657,0))),0)</f>
        <v>0</v>
      </c>
      <c r="AD657" s="171">
        <f>IFERROR(IF(B656="Лікар-педіатр","x",IF(B656="Лікар-терапевт",AD659*AG657,IF(B656="Лікар загальної практики - сімейний лікар",AD659*AG657,0))),0)</f>
        <v>0</v>
      </c>
      <c r="AE657" s="171">
        <f>IFERROR(IF(B656="Лікар-педіатр","x",IF(B656="Лікар-терапевт",AE659*AG657,IF(B656="Лікар загальної практики - сімейний лікар",AE659*AG657,0))),0)</f>
        <v>0</v>
      </c>
      <c r="AF657" s="171">
        <f>IFERROR(IF(B656="Лікар-педіатр","x",IF(B656="Лікар-терапевт",AF659*AG657,IF(B656="Лікар загальної практики - сімейний лікар",AF659*AG657,0))),0)</f>
        <v>0</v>
      </c>
      <c r="AG657" s="472"/>
      <c r="AH657" s="773"/>
      <c r="AI657" s="173"/>
      <c r="AJ657" s="764"/>
      <c r="AK657" s="767"/>
      <c r="AL657" s="767"/>
      <c r="AM657" s="754"/>
      <c r="AN657" s="793"/>
      <c r="AO657" s="793"/>
      <c r="AP657" s="793"/>
      <c r="AQ657" s="793"/>
      <c r="AR657" s="796"/>
    </row>
    <row r="658" spans="1:44" s="67" customFormat="1" ht="18" customHeight="1" x14ac:dyDescent="0.25">
      <c r="A658" s="205"/>
      <c r="B658" s="781"/>
      <c r="C658" s="784"/>
      <c r="D658" s="787"/>
      <c r="E658" s="790"/>
      <c r="F658" s="170" t="s">
        <v>433</v>
      </c>
      <c r="G658" s="174">
        <f>IF(B656="Лікар загальної практики - сімейний лікар"," ",IF(B656="Лікар-педіатр"," ",IF(B656="Лікар-терапевт","х",0)))</f>
        <v>0</v>
      </c>
      <c r="H658" s="174">
        <f>IF(B656="Лікар загальної практики - сімейний лікар"," ",IF(B656="Лікар-педіатр"," ",IF(B656="Лікар-терапевт","х",0)))</f>
        <v>0</v>
      </c>
      <c r="I658" s="174">
        <f>IF(B656="Лікар загальної практики - сімейний лікар"," ",IF(B656="Лікар-педіатр","х",IF(B656="Лікар-терапевт"," ",0)))</f>
        <v>0</v>
      </c>
      <c r="J658" s="174">
        <f>IF(B656="Лікар загальної практики - сімейний лікар"," ",IF(B656="Лікар-педіатр","х",IF(B656="Лікар-терапевт"," ",0)))</f>
        <v>0</v>
      </c>
      <c r="K658" s="174">
        <f>IF(B656="Лікар загальної практики - сімейний лікар"," ",IF(B656="Лікар-педіатр","х",IF(B656="Лікар-терапевт"," ",0)))</f>
        <v>0</v>
      </c>
      <c r="L658" s="175">
        <f>SUM(G658:K658)</f>
        <v>0</v>
      </c>
      <c r="M658" s="770"/>
      <c r="N658" s="174">
        <f>IF(B656="Лікар загальної практики - сімейний лікар"," ",IF(B656="Лікар-педіатр"," ",IF(B656="Лікар-терапевт","х",0)))</f>
        <v>0</v>
      </c>
      <c r="O658" s="174">
        <f>IF(B656="Лікар загальної практики - сімейний лікар"," ",IF(B656="Лікар-педіатр"," ",IF(B656="Лікар-терапевт","х",0)))</f>
        <v>0</v>
      </c>
      <c r="P658" s="174">
        <f>IF(B656="Лікар загальної практики - сімейний лікар"," ",IF(B656="Лікар-педіатр","х",IF(B656="Лікар-терапевт"," ",0)))</f>
        <v>0</v>
      </c>
      <c r="Q658" s="174">
        <f>IF(B656="Лікар загальної практики - сімейний лікар"," ",IF(B656="Лікар-педіатр","х",IF(B656="Лікар-терапевт"," ",0)))</f>
        <v>0</v>
      </c>
      <c r="R658" s="174">
        <f>IF(B656="Лікар загальної практики - сімейний лікар"," ",IF(B656="Лікар-педіатр","х",IF(B656="Лікар-терапевт"," ",0)))</f>
        <v>0</v>
      </c>
      <c r="S658" s="175">
        <f>SUM(N658:R658)</f>
        <v>0</v>
      </c>
      <c r="T658" s="770"/>
      <c r="U658" s="174">
        <f>IF(B656="Лікар загальної практики - сімейний лікар"," ",IF(B656="Лікар-педіатр"," ",IF(B656="Лікар-терапевт","х",0)))</f>
        <v>0</v>
      </c>
      <c r="V658" s="174">
        <f>IF(B656="Лікар загальної практики - сімейний лікар"," ",IF(B656="Лікар-педіатр"," ",IF(B656="Лікар-терапевт","х",0)))</f>
        <v>0</v>
      </c>
      <c r="W658" s="174">
        <f>IF(B656="Лікар загальної практики - сімейний лікар"," ",IF(B656="Лікар-педіатр","х",IF(B656="Лікар-терапевт"," ",0)))</f>
        <v>0</v>
      </c>
      <c r="X658" s="174">
        <f>IF(B656="Лікар загальної практики - сімейний лікар"," ",IF(B656="Лікар-педіатр","х",IF(B656="Лікар-терапевт"," ",0)))</f>
        <v>0</v>
      </c>
      <c r="Y658" s="174">
        <f>IF(B656="Лікар загальної практики - сімейний лікар"," ",IF(B656="Лікар-педіатр","х",IF(B656="Лікар-терапевт"," ",0)))</f>
        <v>0</v>
      </c>
      <c r="Z658" s="175">
        <f>SUM(U658:Y658)</f>
        <v>0</v>
      </c>
      <c r="AA658" s="770"/>
      <c r="AB658" s="174">
        <f>IF(B656="Лікар загальної практики - сімейний лікар"," ",IF(B656="Лікар-педіатр"," ",IF(B656="Лікар-терапевт","х",0)))</f>
        <v>0</v>
      </c>
      <c r="AC658" s="174">
        <f>IF(B656="Лікар загальної практики - сімейний лікар"," ",IF(B656="Лікар-педіатр"," ",IF(B656="Лікар-терапевт","х",0)))</f>
        <v>0</v>
      </c>
      <c r="AD658" s="174">
        <f>IF(B656="Лікар загальної практики - сімейний лікар"," ",IF(B656="Лікар-педіатр","х",IF(B656="Лікар-терапевт"," ",0)))</f>
        <v>0</v>
      </c>
      <c r="AE658" s="174">
        <f>IF(B656="Лікар загальної практики - сімейний лікар"," ",IF(B656="Лікар-педіатр","х",IF(B656="Лікар-терапевт"," ",0)))</f>
        <v>0</v>
      </c>
      <c r="AF658" s="174">
        <f>IF(B656="Лікар загальної практики - сімейний лікар"," ",IF(B656="Лікар-педіатр","х",IF(B656="Лікар-терапевт"," ",0)))</f>
        <v>0</v>
      </c>
      <c r="AG658" s="175">
        <f>SUM(AB658:AF658)</f>
        <v>0</v>
      </c>
      <c r="AH658" s="773"/>
      <c r="AI658" s="176"/>
      <c r="AJ658" s="764"/>
      <c r="AK658" s="767"/>
      <c r="AL658" s="767"/>
      <c r="AM658" s="754"/>
      <c r="AN658" s="793"/>
      <c r="AO658" s="793"/>
      <c r="AP658" s="793"/>
      <c r="AQ658" s="793"/>
      <c r="AR658" s="796"/>
    </row>
    <row r="659" spans="1:44" s="67" customFormat="1" ht="31.9" customHeight="1" thickBot="1" x14ac:dyDescent="0.3">
      <c r="A659" s="172"/>
      <c r="B659" s="781"/>
      <c r="C659" s="784"/>
      <c r="D659" s="787"/>
      <c r="E659" s="790"/>
      <c r="F659" s="177" t="s">
        <v>160</v>
      </c>
      <c r="G659" s="178">
        <f>IFERROR(IF(B656="Лікар-педіатр",G658/L658,IF(B656="Лікар-терапевт","х",IF(B656="Лікар загальної практики - сімейний лікар",G658/L658,0))),0)</f>
        <v>0</v>
      </c>
      <c r="H659" s="178">
        <f>IFERROR(IF(B656="Лікар-педіатр",H658/L658,IF(B656="Лікар-терапевт","х",IF(B656="Лікар загальної практики - сімейний лікар",H658/L658,0))),0)</f>
        <v>0</v>
      </c>
      <c r="I659" s="178">
        <f>IFERROR(IF(B656="Лікар-педіатр","x",IF(B656="Лікар-терапевт",I658/L658,IF(B656="Лікар загальної практики - сімейний лікар",I658/L658,0))),0)</f>
        <v>0</v>
      </c>
      <c r="J659" s="178">
        <f>IFERROR(IF(B656="Лікар-педіатр","x",IF(B656="Лікар-терапевт",J658/L658,IF(B656="Лікар загальної практики - сімейний лікар",J658/L658,0))),0)</f>
        <v>0</v>
      </c>
      <c r="K659" s="178">
        <f>IFERROR(IF(B656="Лікар-педіатр","x",IF(B656="Лікар-терапевт",K658/L658,IF(B656="Лікар загальної практики - сімейний лікар",K658/L658,0))),0)</f>
        <v>0</v>
      </c>
      <c r="L659" s="178">
        <f>SUM(G659:K659)</f>
        <v>0</v>
      </c>
      <c r="M659" s="770"/>
      <c r="N659" s="178">
        <f>IFERROR(IF(B656="Лікар-педіатр",N658/S658,IF(B656="Лікар-терапевт","х",IF(B656="Лікар загальної практики - сімейний лікар",N658/S658,0))),0)</f>
        <v>0</v>
      </c>
      <c r="O659" s="178">
        <f>IFERROR(IF(B656="Лікар-педіатр",O658/S658,IF(B656="Лікар-терапевт","х",IF(B656="Лікар загальної практики - сімейний лікар",O658/S658,0))),0)</f>
        <v>0</v>
      </c>
      <c r="P659" s="178">
        <f>IFERROR(IF(B656="Лікар-педіатр","x",IF(B656="Лікар-терапевт",P658/S658,IF(B656="Лікар загальної практики - сімейний лікар",P658/S658,0))),0)</f>
        <v>0</v>
      </c>
      <c r="Q659" s="178">
        <f>IFERROR(IF(B656="Лікар-педіатр","x",IF(B656="Лікар-терапевт",Q658/S658,IF(B656="Лікар загальної практики - сімейний лікар",Q658/S658,0))),0)</f>
        <v>0</v>
      </c>
      <c r="R659" s="178">
        <f>IFERROR(IF(B656="Лікар-педіатр","x",IF(B656="Лікар-терапевт",R658/S658,IF(B656="Лікар загальної практики - сімейний лікар",R658/S658,0))),0)</f>
        <v>0</v>
      </c>
      <c r="S659" s="178">
        <f>SUM(N659:R659)</f>
        <v>0</v>
      </c>
      <c r="T659" s="770"/>
      <c r="U659" s="178">
        <f>IFERROR(IF(B656="Лікар-педіатр",U658/Z658,IF(B656="Лікар-терапевт","х",IF(B656="Лікар загальної практики - сімейний лікар",U658/Z658,0))),0)</f>
        <v>0</v>
      </c>
      <c r="V659" s="178">
        <f>IFERROR(IF(B656="Лікар-педіатр",V658/Z658,IF(B656="Лікар-терапевт","х",IF(B656="Лікар загальної практики - сімейний лікар",V658/Z658,0))),0)</f>
        <v>0</v>
      </c>
      <c r="W659" s="178">
        <f>IFERROR(IF(B656="Лікар-педіатр","x",IF(B656="Лікар-терапевт",W658/Z658,IF(B656="Лікар загальної практики - сімейний лікар",W658/Z658,0))),0)</f>
        <v>0</v>
      </c>
      <c r="X659" s="178">
        <f>IFERROR(IF(B656="Лікар-педіатр","x",IF(B656="Лікар-терапевт",X658/Z658,IF(B656="Лікар загальної практики - сімейний лікар",X658/Z658,0))),0)</f>
        <v>0</v>
      </c>
      <c r="Y659" s="178">
        <f>IFERROR(IF(B656="Лікар-педіатр","x",IF(B656="Лікар-терапевт",Y658/Z658,IF(B656="Лікар загальної практики - сімейний лікар",Y658/Z658,0))),0)</f>
        <v>0</v>
      </c>
      <c r="Z659" s="178">
        <f>SUM(U659:Y659)</f>
        <v>0</v>
      </c>
      <c r="AA659" s="770"/>
      <c r="AB659" s="178">
        <f>IFERROR(IF(B656="Лікар-педіатр",AB658/AG658,IF(B656="Лікар-терапевт","х",IF(B656="Лікар загальної практики - сімейний лікар",AB658/AG658,0))),0)</f>
        <v>0</v>
      </c>
      <c r="AC659" s="178">
        <f>IFERROR(IF(B656="Лікар-педіатр",AC658/AG658,IF(B656="Лікар-терапевт","х",IF(B656="Лікар загальної практики - сімейний лікар",AC658/AG658,0))),0)</f>
        <v>0</v>
      </c>
      <c r="AD659" s="178">
        <f>IFERROR(IF(B656="Лікар-педіатр","x",IF(B656="Лікар-терапевт",AD658/AG658,IF(B656="Лікар загальної практики - сімейний лікар",AD658/AG658,0))),0)</f>
        <v>0</v>
      </c>
      <c r="AE659" s="178">
        <f>IFERROR(IF(B656="Лікар-педіатр","x",IF(B656="Лікар-терапевт",AE658/AG658,IF(B656="Лікар загальної практики - сімейний лікар",AE658/AG658,0))),0)</f>
        <v>0</v>
      </c>
      <c r="AF659" s="178">
        <f>IFERROR(IF(B656="Лікар-педіатр","x",IF(B656="Лікар-терапевт",AF658/AG658,IF(B656="Лікар загальної практики - сімейний лікар",AF658/AG658,0))),0)</f>
        <v>0</v>
      </c>
      <c r="AG659" s="178">
        <f>SUM(AB659:AF659)</f>
        <v>0</v>
      </c>
      <c r="AH659" s="773"/>
      <c r="AI659" s="176"/>
      <c r="AJ659" s="764"/>
      <c r="AK659" s="767"/>
      <c r="AL659" s="767"/>
      <c r="AM659" s="754"/>
      <c r="AN659" s="793"/>
      <c r="AO659" s="793"/>
      <c r="AP659" s="793"/>
      <c r="AQ659" s="793"/>
      <c r="AR659" s="796"/>
    </row>
    <row r="660" spans="1:44" s="67" customFormat="1" ht="31.9" customHeight="1" thickBot="1" x14ac:dyDescent="0.3">
      <c r="A660" s="172"/>
      <c r="B660" s="781"/>
      <c r="C660" s="784"/>
      <c r="D660" s="787"/>
      <c r="E660" s="790"/>
      <c r="F660" s="179" t="s">
        <v>434</v>
      </c>
      <c r="G660" s="180">
        <f>IF(B656="Лікар загальної практики - сімейний лікар",AVERAGE(G656:G658),IF(B656="Лікар-педіатр",AVERAGE(G656:G658),IF(B656="Лікар-терапевт","х",0)))</f>
        <v>0</v>
      </c>
      <c r="H660" s="180">
        <f>IF(B656="Лікар загальної практики - сімейний лікар",AVERAGE(H656:H658),IF(B656="Лікар-педіатр",AVERAGE(H656:H658),IF(B656="Лікар-терапевт","х",0)))</f>
        <v>0</v>
      </c>
      <c r="I660" s="180">
        <f>IF(B656="Лікар загальної практики - сімейний лікар",AVERAGE(I656:I658),IF(B656="Лікар-педіатр","x",IF(B656="Лікар-терапевт",AVERAGE(I656:I658),0)))</f>
        <v>0</v>
      </c>
      <c r="J660" s="180">
        <f>IF(B656="Лікар загальної практики - сімейний лікар",AVERAGE(J656:J658),IF(B656="Лікар-педіатр","x",IF(B656="Лікар-терапевт",AVERAGE(J656:J658),0)))</f>
        <v>0</v>
      </c>
      <c r="K660" s="180">
        <f>IF(B656="Лікар загальної практики - сімейний лікар",AVERAGE(K656:K658),IF(B656="Лікар-педіатр","x",IF(B656="Лікар-терапевт",AVERAGE(K656:K658),0)))</f>
        <v>0</v>
      </c>
      <c r="L660" s="181">
        <f>SUM(G660:K660)</f>
        <v>0</v>
      </c>
      <c r="M660" s="770"/>
      <c r="N660" s="543">
        <f>IF(B656="Лікар загальної практики - сімейний лікар",AVERAGE(N656:N658),IF(B656="Лікар-педіатр",AVERAGE(N656:N658),IF(B656="Лікар-терапевт","х",0)))</f>
        <v>0</v>
      </c>
      <c r="O660" s="180">
        <f>IF(B656="Лікар загальної практики - сімейний лікар",AVERAGE(O656:O658),IF(B656="Лікар-педіатр",AVERAGE(O656:O658),IF(B656="Лікар-терапевт","х",0)))</f>
        <v>0</v>
      </c>
      <c r="P660" s="180">
        <f>IF(B656="Лікар загальної практики - сімейний лікар",AVERAGE(P656:P658),IF(B656="Лікар-педіатр","x",IF(B656="Лікар-терапевт",AVERAGE(P656:P658),0)))</f>
        <v>0</v>
      </c>
      <c r="Q660" s="180">
        <f>IF(B656="Лікар загальної практики - сімейний лікар",AVERAGE(Q656:Q658),IF(B656="Лікар-педіатр","x",IF(B656="Лікар-терапевт",AVERAGE(Q656:Q658),0)))</f>
        <v>0</v>
      </c>
      <c r="R660" s="180">
        <f>IF(B656="Лікар загальної практики - сімейний лікар",AVERAGE(R656:R658),IF(B656="Лікар-педіатр","x",IF(B656="Лікар-терапевт",AVERAGE(R656:R658),0)))</f>
        <v>0</v>
      </c>
      <c r="S660" s="181">
        <f>SUM(N660:R660)</f>
        <v>0</v>
      </c>
      <c r="T660" s="770"/>
      <c r="U660" s="543">
        <f>IF(B656="Лікар загальної практики - сімейний лікар",AVERAGE(U656:U658),IF(B656="Лікар-педіатр",AVERAGE(U656:U658),IF(B656="Лікар-терапевт","х",0)))</f>
        <v>0</v>
      </c>
      <c r="V660" s="180">
        <f>IF(B656="Лікар загальної практики - сімейний лікар",AVERAGE(V656:V658),IF(B656="Лікар-педіатр",AVERAGE(V656:V658),IF(B656="Лікар-терапевт","х",0)))</f>
        <v>0</v>
      </c>
      <c r="W660" s="180">
        <f>IF(B656="Лікар загальної практики - сімейний лікар",AVERAGE(W656:W658),IF(B656="Лікар-педіатр","x",IF(B656="Лікар-терапевт",AVERAGE(W656:W658),0)))</f>
        <v>0</v>
      </c>
      <c r="X660" s="180">
        <f>IF(B656="Лікар загальної практики - сімейний лікар",AVERAGE(X656:X658),IF(B656="Лікар-педіатр","x",IF(B656="Лікар-терапевт",AVERAGE(X656:X658),0)))</f>
        <v>0</v>
      </c>
      <c r="Y660" s="180">
        <f>IF(B656="Лікар загальної практики - сімейний лікар",AVERAGE(Y656:Y658),IF(B656="Лікар-педіатр","x",IF(B656="Лікар-терапевт",AVERAGE(Y656:Y658),0)))</f>
        <v>0</v>
      </c>
      <c r="Z660" s="181">
        <f>SUM(U660:Y660)</f>
        <v>0</v>
      </c>
      <c r="AA660" s="770"/>
      <c r="AB660" s="543">
        <f>IF(B656="Лікар загальної практики - сімейний лікар",AVERAGE(AB656:AB658),IF(B656="Лікар-педіатр",AVERAGE(AB656:AB658),IF(B656="Лікар-терапевт","х",0)))</f>
        <v>0</v>
      </c>
      <c r="AC660" s="180">
        <f>IF(B656="Лікар загальної практики - сімейний лікар",AVERAGE(AC656:AC658),IF(B656="Лікар-педіатр",AVERAGE(AC656:AC658),IF(B656="Лікар-терапевт","х",0)))</f>
        <v>0</v>
      </c>
      <c r="AD660" s="180">
        <f>IF(B656="Лікар загальної практики - сімейний лікар",AVERAGE(AD656:AD658),IF(B656="Лікар-педіатр","x",IF(B656="Лікар-терапевт",AVERAGE(AD656:AD658),0)))</f>
        <v>0</v>
      </c>
      <c r="AE660" s="180">
        <f>IF(B656="Лікар загальної практики - сімейний лікар",AVERAGE(AE656:AE658),IF(B656="Лікар-педіатр","x",IF(B656="Лікар-терапевт",AVERAGE(AE656:AE658),0)))</f>
        <v>0</v>
      </c>
      <c r="AF660" s="180">
        <f>IF(B656="Лікар загальної практики - сімейний лікар",AVERAGE(AF656:AF658),IF(B656="Лікар-педіатр","x",IF(B656="Лікар-терапевт",AVERAGE(AF656:AF658),0)))</f>
        <v>0</v>
      </c>
      <c r="AG660" s="181">
        <f>SUM(AB660:AF660)</f>
        <v>0</v>
      </c>
      <c r="AH660" s="773"/>
      <c r="AI660" s="176"/>
      <c r="AJ660" s="764"/>
      <c r="AK660" s="767"/>
      <c r="AL660" s="767"/>
      <c r="AM660" s="755"/>
      <c r="AN660" s="794"/>
      <c r="AO660" s="794"/>
      <c r="AP660" s="794"/>
      <c r="AQ660" s="794"/>
      <c r="AR660" s="797"/>
    </row>
    <row r="661" spans="1:44" s="210" customFormat="1" ht="23.45" customHeight="1" x14ac:dyDescent="0.25">
      <c r="A661" s="172"/>
      <c r="B661" s="781"/>
      <c r="C661" s="784"/>
      <c r="D661" s="787"/>
      <c r="E661" s="790"/>
      <c r="F661" s="182" t="str">
        <f>IF(B656="Лікар-педіатр",Законод!$C$18,IF(B656="Лікар загальної практики - сімейний лікар",Законод!$C$22,IF(B656="Лікар-терапевт",Законод!$C$26,"х")))</f>
        <v>х</v>
      </c>
      <c r="G661" s="183">
        <f>IF(B656="Лікар загальної практики - сімейний лікар",IF(L660&lt;=Законод!$C$23,G660,Законод!$C$23*'01_Доходи'!G659),IF(B656="Лікар-педіатр",IF(L660&lt;=Законод!$C$19,G660,Законод!$C$19*'01_Доходи'!G659),IF(B656="Лікар-терапевт","x",0)))</f>
        <v>0</v>
      </c>
      <c r="H661" s="183">
        <f>IF(B656="Лікар загальної практики - сімейний лікар",IF(L660&lt;=Законод!$C$23,H660,Законод!$C$23*'01_Доходи'!H659),IF(B656="Лікар-педіатр",IF(L660&lt;=Законод!$C$19,H660,Законод!$C$19*'01_Доходи'!H659),IF(B656="Лікар-терапевт","x",0)))</f>
        <v>0</v>
      </c>
      <c r="I661" s="183">
        <f>IF(B656="Лікар загальної практики - сімейний лікар",IF(L660&lt;=Законод!$C$23,I660,Законод!$C$23*'01_Доходи'!I659),IF(B656="Лікар-педіатр",IF(L660&lt;=Законод!$C$27,I660,Законод!$C$27*'01_Доходи'!I659),IF(B656="Лікар-терапевт","x",0)))</f>
        <v>0</v>
      </c>
      <c r="J661" s="183">
        <f>IF(B656="Лікар загальної практики - сімейний лікар",IF(L660&lt;=Законод!$C$23,J660,Законод!$C$23*'01_Доходи'!J659),IF(B656="Лікар-педіатр",IF(L660&lt;=Законод!$C$27,J660,Законод!$C$27*'01_Доходи'!J659),IF(B656="Лікар-терапевт","x",0)))</f>
        <v>0</v>
      </c>
      <c r="K661" s="183">
        <f>IF(B656="Лікар загальної практики - сімейний лікар",IF(L660&lt;=Законод!$C$23,K660,Законод!$C$23*'01_Доходи'!K659),IF(B656="Лікар-педіатр",IF(L660&lt;=Законод!$C$27,K660,Законод!$C$27*'01_Доходи'!K659),IF(B656="Лікар-терапевт","x",0)))</f>
        <v>0</v>
      </c>
      <c r="L661" s="184">
        <f>SUM(G661:K661)</f>
        <v>0</v>
      </c>
      <c r="M661" s="770"/>
      <c r="N661" s="183">
        <f>IF(B656="Лікар загальної практики - сімейний лікар",IF(L660&lt;=Законод!$C$23,N660,Законод!$C$23*'01_Доходи'!N659),IF(B656="Лікар-педіатр",IF(L660&lt;=Законод!$C$19,N660,Законод!$C$19*'01_Доходи'!N659),IF(B656="Лікар-терапевт","x",0)))</f>
        <v>0</v>
      </c>
      <c r="O661" s="183">
        <f>IF(B656="Лікар загальної практики - сімейний лікар",IF(L660&lt;=Законод!$C$23,O660,Законод!$C$23*'01_Доходи'!O659),IF(B656="Лікар-педіатр",IF(L660&lt;=Законод!$C$19,O660,Законод!$C$19*'01_Доходи'!O659),IF(B656="Лікар-терапевт","x",0)))</f>
        <v>0</v>
      </c>
      <c r="P661" s="183">
        <f>IF(B656="Лікар загальної практики - сімейний лікар",IF(L660&lt;=Законод!$C$23,P660,Законод!$C$23*'01_Доходи'!P659),IF(B656="Лікар-педіатр",IF(L660&lt;=Законод!$C$27,P660,Законод!$C$27*'01_Доходи'!P659),IF(B656="Лікар-терапевт","x",0)))</f>
        <v>0</v>
      </c>
      <c r="Q661" s="183">
        <f>IF(B656="Лікар загальної практики - сімейний лікар",IF(L660&lt;=Законод!$C$23,Q660,Законод!$C$23*'01_Доходи'!Q659),IF(B656="Лікар-педіатр",IF(L660&lt;=Законод!$C$27,Q660,Законод!$C$27*'01_Доходи'!Q659),IF(B656="Лікар-терапевт","x",0)))</f>
        <v>0</v>
      </c>
      <c r="R661" s="183">
        <f>IF(B656="Лікар загальної практики - сімейний лікар",IF(L660&lt;=Законод!$C$23,R660,Законод!$C$23*'01_Доходи'!R659),IF(B656="Лікар-педіатр",IF(L660&lt;=Законод!$C$27,R660,Законод!$C$27*'01_Доходи'!R659),IF(B656="Лікар-терапевт","x",0)))</f>
        <v>0</v>
      </c>
      <c r="S661" s="184">
        <f>SUM(N661:R661)</f>
        <v>0</v>
      </c>
      <c r="T661" s="770"/>
      <c r="U661" s="183">
        <f>IF(B656="Лікар загальної практики - сімейний лікар",IF(L660&lt;=Законод!$C$23,U660,Законод!$C$23*'01_Доходи'!U659),IF(B656="Лікар-педіатр",IF(L660&lt;=Законод!$C$19,U660,Законод!$C$19*'01_Доходи'!U659),IF(B656="Лікар-терапевт","x",0)))</f>
        <v>0</v>
      </c>
      <c r="V661" s="183">
        <f>IF(B656="Лікар загальної практики - сімейний лікар",IF(L660&lt;=Законод!$C$23,V660,Законод!$C$23*'01_Доходи'!V659),IF(B656="Лікар-педіатр",IF(L660&lt;=Законод!$C$19,V660,Законод!$C$19*'01_Доходи'!V659),IF(B656="Лікар-терапевт","x",0)))</f>
        <v>0</v>
      </c>
      <c r="W661" s="183">
        <f>IF(B656="Лікар загальної практики - сімейний лікар",IF(L660&lt;=Законод!$C$23,W660,Законод!$C$23*'01_Доходи'!W659),IF(B656="Лікар-педіатр",IF(L660&lt;=Законод!$C$27,W660,Законод!$C$27*'01_Доходи'!W659),IF(B656="Лікар-терапевт","x",0)))</f>
        <v>0</v>
      </c>
      <c r="X661" s="183">
        <f>IF(B656="Лікар загальної практики - сімейний лікар",IF(L660&lt;=Законод!$C$23,X660,Законод!$C$23*'01_Доходи'!X659),IF(B656="Лікар-педіатр",IF(L660&lt;=Законод!$C$27,X660,Законод!$C$27*'01_Доходи'!X659),IF(B656="Лікар-терапевт","x",0)))</f>
        <v>0</v>
      </c>
      <c r="Y661" s="183">
        <f>IF(B656="Лікар загальної практики - сімейний лікар",IF(L660&lt;=Законод!$C$23,Y660,Законод!$C$23*'01_Доходи'!H659),IF(Y656="Лікар-педіатр",IF(L660&lt;=Законод!$C$27,Y660,Законод!$C$27*'01_Доходи'!Y659),IF(B656="Лікар-терапевт","x",0)))</f>
        <v>0</v>
      </c>
      <c r="Z661" s="184">
        <f>SUM(U661:Y661)</f>
        <v>0</v>
      </c>
      <c r="AA661" s="770"/>
      <c r="AB661" s="183">
        <f>IF(B656="Лікар загальної практики - сімейний лікар",IF(L660&lt;=Законод!$C$23,AB660,Законод!$C$23*'01_Доходи'!AB659),IF(B656="Лікар-педіатр",IF(L660&lt;=Законод!$C$19,AB660,Законод!$C$19*'01_Доходи'!AB659),IF(B656="Лікар-терапевт","x",0)))</f>
        <v>0</v>
      </c>
      <c r="AC661" s="183">
        <f>IF(B656="Лікар загальної практики - сімейний лікар",IF(L660&lt;=Законод!$C$23,AC660,Законод!$C$23*'01_Доходи'!AC659),IF(B656="Лікар-педіатр",IF(L660&lt;=Законод!$C$19,AC660,Законод!$C$19*'01_Доходи'!AC659),IF(B656="Лікар-терапевт","x",0)))</f>
        <v>0</v>
      </c>
      <c r="AD661" s="183">
        <f>IF(B656="Лікар загальної практики - сімейний лікар",IF(L660&lt;=Законод!$C$23,AD660,Законод!$C$23*'01_Доходи'!AD659),IF(B656="Лікар-педіатр",IF(L660&lt;=Законод!$C$27,AD660,Законод!$C$27*'01_Доходи'!AD659),IF(B656="Лікар-терапевт","x",0)))</f>
        <v>0</v>
      </c>
      <c r="AE661" s="183">
        <f>IF(B656="Лікар загальної практики - сімейний лікар",IF(L660&lt;=Законод!$C$23,AE660,Законод!$C$23*'01_Доходи'!AE659),IF(B656="Лікар-педіатр",IF(L660&lt;=Законод!$C$27,AE660,Законод!$C$27*'01_Доходи'!AE659),IF(B656="Лікар-терапевт","x",0)))</f>
        <v>0</v>
      </c>
      <c r="AF661" s="183">
        <f>IF(B656="Лікар загальної практики - сімейний лікар",IF(L660&lt;=Законод!$C$23,AF660,Законод!$C$23*'01_Доходи'!AF659),IF(B656="Лікар-педіатр",IF(L660&lt;=Законод!$C$27,AF660,Законод!$C$27*'01_Доходи'!AF659),IF(B656="Лікар-терапевт","x",0)))</f>
        <v>0</v>
      </c>
      <c r="AG661" s="184">
        <f>SUM(AB661:AF661)</f>
        <v>0</v>
      </c>
      <c r="AH661" s="773"/>
      <c r="AI661" s="176"/>
      <c r="AJ661" s="764"/>
      <c r="AK661" s="767"/>
      <c r="AL661" s="767"/>
      <c r="AM661" s="268" t="s">
        <v>175</v>
      </c>
      <c r="AN661" s="544">
        <f>IF(B656="Лікар загальної практики - сімейний лікар",G661*Законод!$J$10+'01_Доходи'!H661*Законод!$K$10+'01_Доходи'!I661*Законод!$L$10+'01_Доходи'!J661*Законод!$M$10+'01_Доходи'!K661*Законод!$N$10,IF(B656="Лікар-педіатр",G661*Законод!$J$10+'01_Доходи'!H661*Законод!$K$10,IF(B656="Лікар-терапевт",'01_Доходи'!I661*Законод!$L$10+'01_Доходи'!J661*Законод!$M$10+'01_Доходи'!K661*Законод!$N$10,0)))</f>
        <v>0</v>
      </c>
      <c r="AO661" s="544">
        <f>IF(B656="Лікар загальної практики - сімейний лікар",N661*Законод!$J$11+'01_Доходи'!O661*Законод!$K$11+'01_Доходи'!P661*Законод!$L$11+'01_Доходи'!Q661*Законод!$M$11+'01_Доходи'!R661*Законод!$N$11,IF(B656="Лікар-педіатр",N661*Законод!$J$11+'01_Доходи'!O661*Законод!$K$11,IF(B656="Лікар-терапевт",'01_Доходи'!P661*Законод!$L$11+'01_Доходи'!Q661*Законод!$M$11+'01_Доходи'!R661*Законод!$N$11,0)))</f>
        <v>0</v>
      </c>
      <c r="AP661" s="544">
        <f>IF(B656="Лікар загальної практики - сімейний лікар",U661*Законод!$J$12+'01_Доходи'!V661*Законод!$K$12+'01_Доходи'!W661*Законод!$L$12+'01_Доходи'!X661*Законод!$M$12+'01_Доходи'!Y661*Законод!$N$12,IF(B656="Лікар-педіатр",U661*Законод!$J$12+'01_Доходи'!V661*Законод!$K$12,IF(B656="Лікар-терапевт",'01_Доходи'!W661*Законод!$L$12+'01_Доходи'!X661*Законод!$M$12+'01_Доходи'!Y661*Законод!$N$12,0)))</f>
        <v>0</v>
      </c>
      <c r="AQ661" s="544">
        <f>IF(B656="Лікар загальної практики - сімейний лікар",AB661*Законод!$J$13+'01_Доходи'!AC661*Законод!$K$13+'01_Доходи'!AD661*Законод!$L$13+'01_Доходи'!AE661*Законод!$M$13+'01_Доходи'!AF661*Законод!$N$13,IF(B656="Лікар-педіатр",AB661*Законод!$J$13+'01_Доходи'!AC661*Законод!$K$13,IF(B656="Лікар-терапевт",'01_Доходи'!AD661*Законод!$L$13+'01_Доходи'!AE661*Законод!$M$13+'01_Доходи'!AF661*Законод!$N$13,0)))</f>
        <v>0</v>
      </c>
      <c r="AR661" s="185">
        <f>SUM(AN661:AQ661)</f>
        <v>0</v>
      </c>
    </row>
    <row r="662" spans="1:44" s="166" customFormat="1" ht="24.6" customHeight="1" x14ac:dyDescent="0.3">
      <c r="A662" s="172"/>
      <c r="B662" s="781"/>
      <c r="C662" s="784"/>
      <c r="D662" s="787"/>
      <c r="E662" s="790"/>
      <c r="F662" s="186" t="str">
        <f>IF(B656="Лікар-педіатр",Законод!$E$18,IF(B656="Лікар загальної практики - сімейний лікар",Законод!$E$22,IF(B656="Лікар-терапевт",Законод!$E$26,"х")))</f>
        <v>х</v>
      </c>
      <c r="G662" s="750" t="s">
        <v>157</v>
      </c>
      <c r="H662" s="751"/>
      <c r="I662" s="751"/>
      <c r="J662" s="751"/>
      <c r="K662" s="752"/>
      <c r="L662" s="171">
        <f>IF(B656="Лікар загальної практики - сімейний лікар",IF(L660&lt;Законод!$C$23,0,(IF(AND(L660&gt;=Законод!$E$23,L660&lt;=Законод!$E$24),L660-Законод!$C$23,IF('01_Доходи'!L660&gt;=Законод!$F$23,Законод!$E$25,0)))),IF(B656="Лікар-педіатр",IF(L660&lt;Законод!$C$19,0,(IF(AND(L660&gt;=Законод!$E$19,L660&lt;=Законод!$E$20),L660-Законод!$C$19,IF('01_Доходи'!L660&gt;=Законод!$F$19,Законод!$E$21,0)))),IF(B656="Лікар-терапевт",IF(L660&lt;Законод!$C$27,0,(IF(AND(L660&gt;=Законод!$E$27,L660&lt;=Законод!$E$28),L660-Законод!$C$27,IF('01_Доходи'!L660&gt;=Законод!$F$27,Законод!$E$29,0)))),0)))</f>
        <v>0</v>
      </c>
      <c r="M662" s="770"/>
      <c r="N662" s="750" t="s">
        <v>157</v>
      </c>
      <c r="O662" s="751"/>
      <c r="P662" s="751"/>
      <c r="Q662" s="751"/>
      <c r="R662" s="752"/>
      <c r="S662" s="171">
        <f>IF(B656="Лікар загальної практики - сімейний лікар",IF(S660&lt;Законод!$C$23,0,(IF(AND(S660&gt;=Законод!$E$23,S660&lt;=Законод!$E$24),S660-Законод!$C$23,IF('01_Доходи'!S660&gt;=Законод!$F$23,Законод!$E$25,0)))),IF(B656="Лікар-педіатр",IF(S660&lt;Законод!$C$19,0,(IF(AND(S660&gt;=Законод!$E$19,S660&lt;=Законод!$E$20),S660-Законод!$C$19,IF('01_Доходи'!S660&gt;=Законод!$F$19,Законод!$E$21,0)))),IF(B656="Лікар-терапевт",IF(S660&lt;Законод!$C$27,0,(IF(AND(S660&gt;=Законод!$E$27,S660&lt;=Законод!$E$28),S660-Законод!$C$27,IF('01_Доходи'!S660&gt;=Законод!$F$27,Законод!$E$29,0)))),0)))</f>
        <v>0</v>
      </c>
      <c r="T662" s="770"/>
      <c r="U662" s="750" t="s">
        <v>157</v>
      </c>
      <c r="V662" s="751"/>
      <c r="W662" s="751"/>
      <c r="X662" s="751"/>
      <c r="Y662" s="752"/>
      <c r="Z662" s="171">
        <f>IF(B656="Лікар загальної практики - сімейний лікар",IF(Z660&lt;Законод!$C$23,0,(IF(AND(Z660&gt;=Законод!$E$23,Z660&lt;=Законод!$E$24),Z660-Законод!$C$23,IF('01_Доходи'!Z660&gt;=Законод!$F$23,Законод!$E$25,0)))),IF(B656="Лікар-педіатр",IF(Z660&lt;Законод!$C$19,0,(IF(AND(Z660&gt;=Законод!$E$19,Z660&lt;=Законод!$E$20),Z660-Законод!$C$19,IF('01_Доходи'!Z660&gt;=Законод!$F$19,Законод!$E$21,0)))),IF(B656="Лікар-терапевт",IF(Z660&lt;Законод!$C$27,0,(IF(AND(Z660&gt;=Законод!$E$27,Z660&lt;=Законод!$E$28),Z660-Законод!$C$27,IF('01_Доходи'!Z660&gt;=Законод!$F$27,Законод!$E$29,0)))),0)))</f>
        <v>0</v>
      </c>
      <c r="AA662" s="770"/>
      <c r="AB662" s="750" t="s">
        <v>157</v>
      </c>
      <c r="AC662" s="751"/>
      <c r="AD662" s="751"/>
      <c r="AE662" s="751"/>
      <c r="AF662" s="752"/>
      <c r="AG662" s="171">
        <f>IF(B656="Лікар загальної практики - сімейний лікар",IF(S660&lt;Законод!$C$23,0,(IF(AND(AG660&gt;=Законод!$E$23,AG660&lt;=Законод!$E$24),AG660-Законод!$C$23,IF('01_Доходи'!AG660&gt;=Законод!$F$23,Законод!$E$25,0)))),IF(B656="Лікар-педіатр",IF(AG660&lt;Законод!$C$19,0,(IF(AND(AG660&gt;=Законод!$E$19,AG660&lt;=Законод!$E$20),AG660-Законод!$C$19,IF('01_Доходи'!AG660&gt;=Законод!$F$19,Законод!$E$21,0)))),IF(B656="Лікар-терапевт",IF(AG660&lt;Законод!$C$27,0,(IF(AND(AG660&gt;=Законод!$E$27,AG660&lt;=Законод!$E$28),AG660-Законод!$C$27,IF('01_Доходи'!AG660&gt;=Законод!$F$27,Законод!$E$29,0)))),0)))</f>
        <v>0</v>
      </c>
      <c r="AH662" s="773"/>
      <c r="AI662" s="176"/>
      <c r="AJ662" s="764"/>
      <c r="AK662" s="767"/>
      <c r="AL662" s="767"/>
      <c r="AM662" s="798" t="s">
        <v>176</v>
      </c>
      <c r="AN662" s="544">
        <f>IF(B656="Лікар загальної практики - сімейний лікар",L662*Законод!$E$30,IF(B656="Лікар-педіатр",L662*Законод!$E$30,IF(B656="Лікар-терапевт",L662*Законод!$E$30,0)))</f>
        <v>0</v>
      </c>
      <c r="AO662" s="544">
        <f>IF(B656="Лікар загальної практики - сімейний лікар",S662*Законод!$E$47,IF(B656="Лікар-педіатр",S662*Законод!$E$47,IF(B656="Лікар-терапевт",S662*Законод!$E$47,0)))</f>
        <v>0</v>
      </c>
      <c r="AP662" s="544">
        <f>IF(B656="Лікар загальної практики - сімейний лікар",Z662*Законод!$E$64,IF(B656="Лікар-педіатр",Z662*Законод!$E$64,IF(B656="Лікар-терапевт",Z662*Законод!$E$64,0)))</f>
        <v>0</v>
      </c>
      <c r="AQ662" s="544">
        <f>IF(B656="Лікар загальної практики - сімейний лікар",AG662*Законод!$E$81,IF(B656="Лікар-педіатр",AG662*Законод!$E$81,IF(B656="Лікар-терапевт",AG662*Законод!$E$81,0)))</f>
        <v>0</v>
      </c>
      <c r="AR662" s="185">
        <f>SUM(AN662:AQ662)</f>
        <v>0</v>
      </c>
    </row>
    <row r="663" spans="1:44" s="67" customFormat="1" ht="28.15" customHeight="1" x14ac:dyDescent="0.25">
      <c r="A663" s="172"/>
      <c r="B663" s="781"/>
      <c r="C663" s="784"/>
      <c r="D663" s="787"/>
      <c r="E663" s="790"/>
      <c r="F663" s="186" t="str">
        <f>IF(B656="Лікар-педіатр",Законод!$F$18,IF(B656="Лікар загальної практики - сімейний лікар",Законод!$F$22,IF(B656="Лікар-терапевт",Законод!$F$26,"х")))</f>
        <v>х</v>
      </c>
      <c r="G663" s="750" t="s">
        <v>157</v>
      </c>
      <c r="H663" s="751"/>
      <c r="I663" s="751"/>
      <c r="J663" s="751"/>
      <c r="K663" s="752"/>
      <c r="L663" s="171">
        <f>IF(B656="Лікар загальної практики - сімейний лікар",IF(L660&lt;Законод!$C$23,0,(IF(AND(L660&gt;=Законод!$F$23,L660&lt;=Законод!$F$24),L660-Законод!$E$24,IF('01_Доходи'!L660&gt;=Законод!$G$23,Законод!$F$25,0)))),IF(B656="Лікар-педіатр",IF(L660&lt;Законод!$C$19,0,(IF(AND(L660&gt;=Законод!$F$19,L660&lt;=Законод!$F$20),L660-Законод!$E$20,IF('01_Доходи'!L660&gt;=Законод!$G$19,Законод!$F$21,0)))),IF(B656="Лікар-терапевт",IF(L660&lt;Законод!$C$27,0,(IF(AND(L660&gt;=Законод!$F$27,L660&lt;=Законод!$F$28),L660-Законод!$E$28,IF('01_Доходи'!L660&gt;=Законод!$G$27,Законод!$F$29,0)))),0)))</f>
        <v>0</v>
      </c>
      <c r="M663" s="770"/>
      <c r="N663" s="750" t="s">
        <v>157</v>
      </c>
      <c r="O663" s="751"/>
      <c r="P663" s="751"/>
      <c r="Q663" s="751"/>
      <c r="R663" s="752"/>
      <c r="S663" s="171">
        <f>IF(B656="Лікар загальної практики - сімейний лікар",IF(S660&lt;Законод!$C$23,0,(IF(AND(S660&gt;=Законод!$F$23,S660&lt;=Законод!$F$24),S660-Законод!$E$24,IF('01_Доходи'!S660&gt;=Законод!$G$23,Законод!$F$25,0)))),IF(B656="Лікар-педіатр",IF(S660&lt;Законод!$C$19,0,(IF(AND(S660&gt;=Законод!$F$19,S660&lt;=Законод!$F$20),S660-Законод!$E$20,IF('01_Доходи'!S660&gt;=Законод!$G$19,Законод!$F$21,0)))),IF(B656="Лікар-терапевт",IF(S660&lt;Законод!$C$27,0,(IF(AND(S660&gt;=Законод!$F$27,S660&lt;=Законод!$F$28),S660-Законод!$E$28,IF('01_Доходи'!S660&gt;=Законод!$G$27,Законод!$F$29,0)))),0)))</f>
        <v>0</v>
      </c>
      <c r="T663" s="770"/>
      <c r="U663" s="750" t="s">
        <v>157</v>
      </c>
      <c r="V663" s="751"/>
      <c r="W663" s="751"/>
      <c r="X663" s="751"/>
      <c r="Y663" s="752"/>
      <c r="Z663" s="171">
        <f>IF(B656="Лікар загальної практики - сімейний лікар",IF(Z660&lt;Законод!$C$23,0,(IF(AND(Z660&gt;=Законод!$F$23,Z660&lt;=Законод!$F$24),Z660-Законод!$E$24,IF('01_Доходи'!Z660&gt;=Законод!$G$23,Законод!$F$25,0)))),IF(B656="Лікар-педіатр",IF(Z660&lt;Законод!$C$19,0,(IF(AND(Z660&gt;=Законод!$F$19,Z660&lt;=Законод!$F$20),Z660-Законод!$E$20,IF('01_Доходи'!Z660&gt;=Законод!$G$19,Законод!$F$21,0)))),IF(B656="Лікар-терапевт",IF(Z660&lt;Законод!$C$27,0,(IF(AND(Z660&gt;=Законод!$F$27,Z660&lt;=Законод!$F$28),Z660-Законод!$E$28,IF('01_Доходи'!Z660&gt;=Законод!$G$27,Законод!$F$29,0)))),0)))</f>
        <v>0</v>
      </c>
      <c r="AA663" s="770"/>
      <c r="AB663" s="750" t="s">
        <v>157</v>
      </c>
      <c r="AC663" s="751"/>
      <c r="AD663" s="751"/>
      <c r="AE663" s="751"/>
      <c r="AF663" s="752"/>
      <c r="AG663" s="171">
        <f>IF(B656="Лікар загальної практики - сімейний лікар",IF(AG660&lt;Законод!$C$23,0,(IF(AND(AG660&gt;=Законод!$F$23,AG660&lt;=Законод!$F$24),AG660-Законод!$E$24,IF('01_Доходи'!AG660&gt;=Законод!$G$23,Законод!$F$25,0)))),IF(B656="Лікар-педіатр",IF(AG660&lt;Законод!$C$19,0,(IF(AND(AG660&gt;=Законод!$F$19,AG660&lt;=Законод!$F$20),AG660-Законод!$E$20,IF('01_Доходи'!AG660&gt;=Законод!$G$19,Законод!$F$21,0)))),IF(B656="Лікар-терапевт",IF(AG660&lt;Законод!$C$27,0,(IF(AND(AG660&gt;=Законод!$F$27,AG660&lt;=Законод!$F$28),AG660-Законод!$E$28,IF('01_Доходи'!AG660&gt;=Законод!$G$27,Законод!$F$29,0)))),0)))</f>
        <v>0</v>
      </c>
      <c r="AH663" s="773"/>
      <c r="AI663" s="176"/>
      <c r="AJ663" s="764"/>
      <c r="AK663" s="767"/>
      <c r="AL663" s="767"/>
      <c r="AM663" s="799"/>
      <c r="AN663" s="544">
        <f>IF(B656="Лікар загальної практики - сімейний лікар",L663*Законод!$F$30,IF(B656="Лікар-педіатр",L663*Законод!$F$30,IF(B656="Лікар-терапевт",L663*Законод!$F$30,0)))</f>
        <v>0</v>
      </c>
      <c r="AO663" s="544">
        <f>IF(B656="Лікар загальної практики - сімейний лікар",S663*Законод!$F$47,IF(B656="Лікар-педіатр",S663*Законод!$F$47,IF(B656="Лікар-терапевт",S663*Законод!$F$47,0)))</f>
        <v>0</v>
      </c>
      <c r="AP663" s="544">
        <f>IF(B656="Лікар загальної практики - сімейний лікар",Z663*Законод!$F$64,IF(B656="Лікар-педіатр",Z663*Законод!$F$64,IF(B656="Лікар-терапевт",Z663*Законод!$F$64,0)))</f>
        <v>0</v>
      </c>
      <c r="AQ663" s="544">
        <f>IF(B656="Лікар загальної практики - сімейний лікар",AG663*Законод!$F$81,IF(B656="Лікар-педіатр",AG663*Законод!$F$81,IF(B656="Лікар-терапевт",AG663*Законод!$F$81,0)))</f>
        <v>0</v>
      </c>
      <c r="AR663" s="185">
        <f>SUM(AN663:AQ663)</f>
        <v>0</v>
      </c>
    </row>
    <row r="664" spans="1:44" s="103" customFormat="1" ht="31.15" customHeight="1" x14ac:dyDescent="0.25">
      <c r="A664" s="172"/>
      <c r="B664" s="781"/>
      <c r="C664" s="784"/>
      <c r="D664" s="787"/>
      <c r="E664" s="790"/>
      <c r="F664" s="186" t="str">
        <f>IF(B656="Лікар-педіатр",Законод!$G$18,IF(B656="Лікар загальної практики - сімейний лікар",Законод!$G$22,IF(B656="Лікар-терапевт",Законод!$G$26,"х")))</f>
        <v>х</v>
      </c>
      <c r="G664" s="750" t="s">
        <v>157</v>
      </c>
      <c r="H664" s="751"/>
      <c r="I664" s="751"/>
      <c r="J664" s="751"/>
      <c r="K664" s="752"/>
      <c r="L664" s="171">
        <f>IF(B656="Лікар загальної практики - сімейний лікар",IF(L660&lt;Законод!$C$23,0,(IF(AND(L660&gt;=Законод!$G$23,L660&lt;=Законод!$G$24),L660-Законод!$F$24,IF('01_Доходи'!L660&gt;=Законод!$H$23,Законод!$G$25,0)))),IF(B656="Лікар-педіатр",IF(L660&lt;Законод!$C$19,0,(IF(AND(L660&gt;=Законод!$G$19,L660&lt;=Законод!$G$20),L660-Законод!$F$20,IF('01_Доходи'!L660&gt;=Законод!$H$19,Законод!$G$21,0)))),IF(B656="Лікар-терапевт",IF(L660&lt;Законод!$C$27,0,(IF(AND(L660&gt;=Законод!$G$27,L660&lt;=Законод!$G$28),L660-Законод!$F$28,IF('01_Доходи'!L660&gt;=Законод!$H$27,Законод!$G$29,0)))),0)))</f>
        <v>0</v>
      </c>
      <c r="M664" s="770"/>
      <c r="N664" s="750" t="s">
        <v>157</v>
      </c>
      <c r="O664" s="751"/>
      <c r="P664" s="751"/>
      <c r="Q664" s="751"/>
      <c r="R664" s="752"/>
      <c r="S664" s="171">
        <f>IF(B656="Лікар загальної практики - сімейний лікар",IF(S660&lt;Законод!$C$23,0,(IF(AND(S660&gt;=Законод!$G$23,S660&lt;=Законод!$G$24),S660-Законод!$F$24,IF('01_Доходи'!S660&gt;=Законод!$H$23,Законод!$G$25,0)))),IF(B656="Лікар-педіатр",IF(S660&lt;Законод!$C$19,0,(IF(AND(S660&gt;=Законод!$G$19,S660&lt;=Законод!$G$20),S660-Законод!$F$20,IF('01_Доходи'!S660&gt;=Законод!$H$19,Законод!$G$21,0)))),IF(B656="Лікар-терапевт",IF(S660&lt;Законод!$C$27,0,(IF(AND(S660&gt;=Законод!$G$27,S660&lt;=Законод!$G$28),S660-Законод!$F$28,IF('01_Доходи'!S660&gt;=Законод!$H$27,Законод!$G$29,0)))),0)))</f>
        <v>0</v>
      </c>
      <c r="T664" s="770"/>
      <c r="U664" s="750" t="s">
        <v>157</v>
      </c>
      <c r="V664" s="751"/>
      <c r="W664" s="751"/>
      <c r="X664" s="751"/>
      <c r="Y664" s="752"/>
      <c r="Z664" s="171">
        <f>IF(B656="Лікар загальної практики - сімейний лікар",IF(Z660&lt;Законод!$C$23,0,(IF(AND(Z660&gt;=Законод!$G$23,Z660&lt;=Законод!$G$24),Z660-Законод!$F$24,IF('01_Доходи'!Z660&gt;=Законод!$H$23,Законод!$G$25,0)))),IF(B656="Лікар-педіатр",IF(Z660&lt;Законод!$C$19,0,(IF(AND(Z660&gt;=Законод!$G$19,Z660&lt;=Законод!$G$20),Z660-Законод!$F$20,IF('01_Доходи'!Z660&gt;=Законод!$H$19,Законод!$G$21,0)))),IF(B656="Лікар-терапевт",IF(Z660&lt;Законод!$C$27,0,(IF(AND(Z660&gt;=Законод!$G$27,Z660&lt;=Законод!$G$28),Z660-Законод!$F$28,IF('01_Доходи'!Z660&gt;=Законод!$H$27,Законод!$G$29,0)))),0)))</f>
        <v>0</v>
      </c>
      <c r="AA664" s="770"/>
      <c r="AB664" s="750" t="s">
        <v>157</v>
      </c>
      <c r="AC664" s="751"/>
      <c r="AD664" s="751"/>
      <c r="AE664" s="751"/>
      <c r="AF664" s="752"/>
      <c r="AG664" s="171">
        <f>IF(B656="Лікар загальної практики - сімейний лікар",IF(AG660&lt;Законод!$C$23,0,(IF(AND(AG660&gt;=Законод!$G$23,AG660&lt;=Законод!$G$24),AG660-Законод!$F$24,IF('01_Доходи'!AG660&gt;=Законод!$H$23,Законод!$G$25,0)))),IF(B656="Лікар-педіатр",IF(AG660&lt;Законод!$C$19,0,(IF(AND(AG660&gt;=Законод!$G$19,AG660&lt;=Законод!$G$20),AG660-Законод!$F$20,IF('01_Доходи'!AG660&gt;=Законод!$H$19,Законод!$G$21,0)))),IF(B656="Лікар-терапевт",IF(AG660&lt;Законод!$C$27,0,(IF(AND(AG660&gt;=Законод!$G$27,AG660&lt;=Законод!$G$28),AG660-Законод!$F$28,IF('01_Доходи'!AG660&gt;=Законод!$H$27,Законод!$G$29,0)))),0)))</f>
        <v>0</v>
      </c>
      <c r="AH664" s="773"/>
      <c r="AI664" s="176"/>
      <c r="AJ664" s="764"/>
      <c r="AK664" s="767"/>
      <c r="AL664" s="767"/>
      <c r="AM664" s="799"/>
      <c r="AN664" s="544">
        <f>IF(B656="Лікар загальної практики - сімейний лікар",L664*Законод!$G$39,IF(B656="Лікар-педіатр",L664*Законод!$G$30,IF(B656="Лікар-терапевт",L664*Законод!$G$30,0)))</f>
        <v>0</v>
      </c>
      <c r="AO664" s="544">
        <f>IF(B656="Лікар загальної практики - сімейний лікар",S664*Законод!$G$47,IF(B656="Лікар-педіатр",S664*Законод!$G$47,IF(B656="Лікар-терапевт",S664*Законод!$G$47,0)))</f>
        <v>0</v>
      </c>
      <c r="AP664" s="544">
        <f>IF(B656="Лікар загальної практики - сімейний лікар",Z664*Законод!$G$64,IF(B656="Лікар-педіатр",Z664*Законод!$G$64,IF(B656="Лікар-терапевт",Z664*Законод!$G$64,0)))</f>
        <v>0</v>
      </c>
      <c r="AQ664" s="544">
        <f>IF(B656="Лікар загальної практики - сімейний лікар",AG664*Законод!$G$81,IF(B656="Лікар-педіатр",AG664*Законод!$G$81,IF(B656="Лікар-терапевт",AG664*Законод!$G$81,0)))</f>
        <v>0</v>
      </c>
      <c r="AR664" s="185">
        <f t="shared" ref="AR664" si="96">SUM(AN664:AQ664)</f>
        <v>0</v>
      </c>
    </row>
    <row r="665" spans="1:44" s="67" customFormat="1" ht="31.9" customHeight="1" x14ac:dyDescent="0.25">
      <c r="A665" s="172"/>
      <c r="B665" s="781"/>
      <c r="C665" s="784"/>
      <c r="D665" s="787"/>
      <c r="E665" s="790"/>
      <c r="F665" s="186" t="str">
        <f>IF(B656="Лікар-педіатр",Законод!$H$18,IF(B656="Лікар загальної практики - сімейний лікар",Законод!$H$22,IF(B656="Лікар-терапевт",Законод!$H$26,"х")))</f>
        <v>х</v>
      </c>
      <c r="G665" s="750" t="s">
        <v>157</v>
      </c>
      <c r="H665" s="751"/>
      <c r="I665" s="751"/>
      <c r="J665" s="751"/>
      <c r="K665" s="752"/>
      <c r="L665" s="171">
        <f>IF(B656="Лікар загальної практики - сімейний лікар",IF(L660&lt;Законод!$C$23,0,(IF(AND(L660&gt;=Законод!$H$23,L660&lt;=Законод!$H$24),L660-Законод!$G$24,IF('01_Доходи'!L660&gt;=Законод!$I$23,Законод!$H$25,0)))),IF(B656="Лікар-педіатр",IF(L660&lt;Законод!$C$19,0,(IF(AND(L660&gt;=Законод!$H$19,L660&lt;=Законод!$H$20),L660-Законод!$G$20,IF('01_Доходи'!L660&gt;=Законод!$I$19,Законод!$H$21,0)))),IF(B656="Лікар-терапевт",IF(L660&lt;Законод!$C$27,0,(IF(AND(L660&gt;=Законод!$H$27,L660&lt;=Законод!$H$28),L660-Законод!$G$28,IF(L660&gt;=Законод!$I$27,Законод!$H$29,0)))),0)))</f>
        <v>0</v>
      </c>
      <c r="M665" s="770"/>
      <c r="N665" s="750" t="s">
        <v>157</v>
      </c>
      <c r="O665" s="751"/>
      <c r="P665" s="751"/>
      <c r="Q665" s="751"/>
      <c r="R665" s="752"/>
      <c r="S665" s="171">
        <f>IF(B656="Лікар загальної практики - сімейний лікар",IF(S660&lt;Законод!$C$23,0,(IF(AND(S660&gt;=Законод!$H$23,S660&lt;=Законод!$H$24),S660-Законод!$G$24,IF('01_Доходи'!S660&gt;=Законод!$I$23,Законод!$H$25,0)))),IF(B656="Лікар-педіатр",IF(S660&lt;Законод!$C$19,0,(IF(AND(S660&gt;=Законод!$H$19,S660&lt;=Законод!$H$20),S660-Законод!$G$20,IF('01_Доходи'!S660&gt;=Законод!$I$19,Законод!$H$21,0)))),IF(B656="Лікар-терапевт",IF(S660&lt;Законод!$C$27,0,(IF(AND(S660&gt;=Законод!$H$27,S660&lt;=Законод!$H$28),S660-Законод!$G$28,IF(S660&gt;=Законод!$I$27,Законод!$H$29,0)))),0)))</f>
        <v>0</v>
      </c>
      <c r="T665" s="770"/>
      <c r="U665" s="750" t="s">
        <v>157</v>
      </c>
      <c r="V665" s="751"/>
      <c r="W665" s="751"/>
      <c r="X665" s="751"/>
      <c r="Y665" s="752"/>
      <c r="Z665" s="171">
        <f>IF(B656="Лікар загальної практики - сімейний лікар",IF(Z660&lt;Законод!$C$23,0,(IF(AND(Z660&gt;=Законод!$H$23,Z660&lt;=Законод!$H$24),Z660-Законод!$G$24,IF('01_Доходи'!Z660&gt;=Законод!$I$23,Законод!$H$25,0)))),IF(B656="Лікар-педіатр",IF(Z660&lt;Законод!$C$19,0,(IF(AND(Z660&gt;=Законод!$H$19,Z660&lt;=Законод!$H$20),Z660-Законод!$G$20,IF('01_Доходи'!Z660&gt;=Законод!$I$19,Законод!$H$21,0)))),IF(B656="Лікар-терапевт",IF(Z660&lt;Законод!$C$27,0,(IF(AND(Z660&gt;=Законод!$H$27,Z660&lt;=Законод!$H$28),Z660-Законод!$G$28,IF(Z660&gt;=Законод!$I$27,Законод!$H$29,0)))),0)))</f>
        <v>0</v>
      </c>
      <c r="AA665" s="770"/>
      <c r="AB665" s="750" t="s">
        <v>157</v>
      </c>
      <c r="AC665" s="751"/>
      <c r="AD665" s="751"/>
      <c r="AE665" s="751"/>
      <c r="AF665" s="752"/>
      <c r="AG665" s="171">
        <f>IF(B656="Лікар загальної практики - сімейний лікар",IF(AG660&lt;Законод!$C$23,0,(IF(AND(AG660&gt;=Законод!$H$23,AG660&lt;=Законод!$H$24),AG660-Законод!$G$24,IF('01_Доходи'!AG660&gt;=Законод!$I$23,Законод!$H$25,0)))),IF(B656="Лікар-педіатр",IF(AG660&lt;Законод!$C$19,0,(IF(AND(AG660&gt;=Законод!$H$19,AG660&lt;=Законод!$H$20),AG660-Законод!$G$20,IF('01_Доходи'!AG660&gt;=Законод!$I$19,Законод!$H$21,0)))),IF(B656="Лікар-терапевт",IF(AG660&lt;Законод!$C$27,0,(IF(AND(AG660&gt;=Законод!$H$27,AG660&lt;=Законод!$H$28),AG660-Законод!$G$28,IF(AG660&gt;=Законод!$I$27,Законод!$H$29,0)))),0)))</f>
        <v>0</v>
      </c>
      <c r="AH665" s="773"/>
      <c r="AI665" s="176"/>
      <c r="AJ665" s="764"/>
      <c r="AK665" s="767"/>
      <c r="AL665" s="767"/>
      <c r="AM665" s="799"/>
      <c r="AN665" s="544">
        <f>IF(B656="Лікар загальної практики - сімейний лікар",L665*Законод!$H$30,IF(B656="Лікар-педіатр",L665*Законод!$H$30,IF(B656="Лікар-терапевт",L665*Законод!$H$30,0)))</f>
        <v>0</v>
      </c>
      <c r="AO665" s="544">
        <f>IF(B656="Лікар загальної практики - сімейний лікар",S665*Законод!$H$47,IF(B656="Лікар-педіатр",S665*Законод!$H$47,IF(B656="Лікар-терапевт",S665*Законод!$H$47,0)))</f>
        <v>0</v>
      </c>
      <c r="AP665" s="544">
        <f>IF(B656="Лікар загальної практики - сімейний лікар",Z665*Законод!$H$64,IF(B656="Лікар-педіатр",Z665*Законод!$H$64,IF(B656="Лікар-терапевт",Z665*Законод!$H$64,0)))</f>
        <v>0</v>
      </c>
      <c r="AQ665" s="544">
        <f>IF(B656="Лікар загальної практики - сімейний лікар",AG665*Законод!$H$81,IF(B656="Лікар-педіатр",AG665*Законод!$H$81,IF(B656="Лікар-терапевт",AG665*Законод!$H$81,0)))</f>
        <v>0</v>
      </c>
      <c r="AR665" s="185">
        <f>SUM(AN665:AQ665)</f>
        <v>0</v>
      </c>
    </row>
    <row r="666" spans="1:44" s="67" customFormat="1" ht="45" customHeight="1" x14ac:dyDescent="0.25">
      <c r="A666" s="172"/>
      <c r="B666" s="781"/>
      <c r="C666" s="784"/>
      <c r="D666" s="787"/>
      <c r="E666" s="790"/>
      <c r="F666" s="186" t="str">
        <f>IF(B656="Лікар-педіатр",Законод!$I$18,IF(B656="Лікар загальної практики - сімейний лікар",Законод!$I$22,IF(B656="Лікар-терапевт",Законод!$I$26,"х")))</f>
        <v>х</v>
      </c>
      <c r="G666" s="750" t="s">
        <v>157</v>
      </c>
      <c r="H666" s="751"/>
      <c r="I666" s="751"/>
      <c r="J666" s="751"/>
      <c r="K666" s="752"/>
      <c r="L666" s="171">
        <f>IF(B656="Лікар загальної практики - сімейний лікар",IF(L660&lt;Законод!$C$23,0,(IF(AND(L660&gt;=Законод!$I$23,L660&lt;=Законод!$I$24),L660-Законод!$H$24,IF('01_Доходи'!L660&gt;=Законод!$I$23,Законод!$I$25,0)))),IF(B656="Лікар-педіатр",IF(L660&lt;Законод!$C$19,0,(IF(AND(L660&gt;=Законод!$I$19,L660&lt;=Законод!$I$20),L660-Законод!$H$20,IF('01_Доходи'!L660&gt;=Законод!$I$19,Законод!$H$21,0)))),IF(B656="Лікар-терапевт",IF(L660&lt;Законод!$C$27,0,(IF(AND(L660&gt;=Законод!$I$27,L660&lt;=Законод!$I$28),L660-Законод!$H$28,IF('01_Доходи'!L660&gt;=Законод!$I$27,Законод!$H$29,0)))),0)))</f>
        <v>0</v>
      </c>
      <c r="M666" s="770"/>
      <c r="N666" s="750" t="s">
        <v>157</v>
      </c>
      <c r="O666" s="751"/>
      <c r="P666" s="751"/>
      <c r="Q666" s="751"/>
      <c r="R666" s="752"/>
      <c r="S666" s="171">
        <f>IF(B656="Лікар загальної практики - сімейний лікар",IF(S660&lt;Законод!$C$23,0,(IF(AND(S660&gt;=Законод!$I$23,S660&lt;=Законод!$I$24),S660-Законод!$H$24,IF('01_Доходи'!S660&gt;=Законод!$I$23,Законод!$I$25,0)))),IF(B656="Лікар-педіатр",IF(S660&lt;Законод!$C$19,0,(IF(AND(S660&gt;=Законод!$I$19,S660&lt;=Законод!$I$20),S660-Законод!$H$20,IF('01_Доходи'!S660&gt;=Законод!$I$19,Законод!$H$21,0)))),IF(B656="Лікар-терапевт",IF(S660&lt;Законод!$C$27,0,(IF(AND(S660&gt;=Законод!$I$27,S660&lt;=Законод!$I$28),S660-Законод!$H$28,IF('01_Доходи'!S660&gt;=Законод!$I$27,Законод!$H$29,0)))),0)))</f>
        <v>0</v>
      </c>
      <c r="T666" s="770"/>
      <c r="U666" s="750" t="s">
        <v>157</v>
      </c>
      <c r="V666" s="751"/>
      <c r="W666" s="751"/>
      <c r="X666" s="751"/>
      <c r="Y666" s="752"/>
      <c r="Z666" s="171">
        <f>IF(B656="Лікар загальної практики - сімейний лікар",IF(Z660&lt;Законод!$C$23,0,(IF(AND(Z660&gt;=Законод!$I$23,Z660&lt;=Законод!$I$24),Z660-Законод!$H$24,IF('01_Доходи'!Z660&gt;=Законод!$I$23,Законод!$I$25,0)))),IF(B656="Лікар-педіатр",IF(Z660&lt;Законод!$C$19,0,(IF(AND(Z660&gt;=Законод!$I$19,Z660&lt;=Законод!$I$20),Z660-Законод!$H$20,IF('01_Доходи'!Z660&gt;=Законод!$I$19,Законод!$H$21,0)))),IF(B656="Лікар-терапевт",IF(Z660&lt;Законод!$C$27,0,(IF(AND(Z660&gt;=Законод!$I$27,Z660&lt;=Законод!$I$28),Z660-Законод!$H$28,IF('01_Доходи'!Z660&gt;=Законод!$I$27,Законод!$H$29,0)))),0)))</f>
        <v>0</v>
      </c>
      <c r="AA666" s="770"/>
      <c r="AB666" s="750" t="s">
        <v>157</v>
      </c>
      <c r="AC666" s="751"/>
      <c r="AD666" s="751"/>
      <c r="AE666" s="751"/>
      <c r="AF666" s="752"/>
      <c r="AG666" s="171">
        <f>IF(B656="Лікар загальної практики - сімейний лікар",IF(AG660&lt;Законод!$C$23,0,(IF(AND(AG660&gt;=Законод!$I$23,AG660&lt;=Законод!$I$24),AG660-Законод!$H$24,IF('01_Доходи'!AG660&gt;=Законод!$I$23,Законод!$I$25,0)))),IF(B656="Лікар-педіатр",IF(AG660&lt;Законод!$C$19,0,(IF(AND(AG660&gt;=Законод!$I$19,AG660&lt;=Законод!$I$20),AG660-Законод!$H$20,IF('01_Доходи'!AG660&gt;=Законод!$I$19,Законод!$H$21,0)))),IF(B656="Лікар-терапевт",IF(AG660&lt;Законод!$C$27,0,(IF(AND(AG660&gt;=Законод!$I$27,AG660&lt;=Законод!$I$28),AG660-Законод!$H$28,IF('01_Доходи'!AG660&gt;=Законод!$I$27,Законод!$H$29,0)))),0)))</f>
        <v>0</v>
      </c>
      <c r="AH666" s="773"/>
      <c r="AI666" s="176"/>
      <c r="AJ666" s="764"/>
      <c r="AK666" s="767"/>
      <c r="AL666" s="767"/>
      <c r="AM666" s="799"/>
      <c r="AN666" s="544">
        <f>IF(B656="Лікар загальної практики - сімейний лікар",L666*Законод!$I$30,IF(B656="Лікар-педіатр",L666*Законод!$I$30,IF(B656="Лікар-терапевт",L666*Законод!$I$30,0)))</f>
        <v>0</v>
      </c>
      <c r="AO666" s="544">
        <f>IF(B656="Лікар загальної практики - сімейний лікар",S666*Законод!$I$47,IF(B656="Лікар-педіатр",S666*Законод!$I$47,IF(B656="Лікар-терапевт",S666*Законод!$I$47,0)))</f>
        <v>0</v>
      </c>
      <c r="AP666" s="544">
        <f>IF(B656="Лікар загальної практики - сімейний лікар",Z666*Законод!$I$64,IF(B656="Лікар-педіатр",Z666*Законод!$I$64,IF(B656="Лікар-терапевт",Z666*Законод!$I$64,0)))</f>
        <v>0</v>
      </c>
      <c r="AQ666" s="544">
        <f>IF(B656="Лікар загальної практики - сімейний лікар",AG666*Законод!$I$81,IF(B656="Лікар-педіатр",AG666*Законод!$I$81,IF(B656="Лікар-терапевт",AG666*Законод!$I$81,0)))</f>
        <v>0</v>
      </c>
      <c r="AR666" s="185">
        <f>SUM(AN666:AQ666)</f>
        <v>0</v>
      </c>
    </row>
    <row r="667" spans="1:44" s="67" customFormat="1" ht="21" customHeight="1" thickBot="1" x14ac:dyDescent="0.3">
      <c r="A667" s="187"/>
      <c r="B667" s="782"/>
      <c r="C667" s="785"/>
      <c r="D667" s="788"/>
      <c r="E667" s="791"/>
      <c r="F667" s="660" t="str">
        <f>IF(B656="Лікар-педіатр",Законод!$J$18,IF(B656="Лікар загальної практики - сімейний лікар",Законод!$J$22,IF(B656="Лікар-терапевт",Законод!$J$22,"х")))</f>
        <v>х</v>
      </c>
      <c r="G667" s="747" t="s">
        <v>157</v>
      </c>
      <c r="H667" s="748"/>
      <c r="I667" s="748"/>
      <c r="J667" s="748"/>
      <c r="K667" s="749"/>
      <c r="L667" s="171">
        <f>IF(B656="Лікар загальної практики - сімейний лікар",IF(L660&gt;=Законод!$J$23,'01_Доходи'!L660-('01_Доходи'!L661+'01_Доходи'!L662+'01_Доходи'!L663+'01_Доходи'!L664+'01_Доходи'!L665+'01_Доходи'!L666),0),IF(B656="Лікар-педіатр",IF(L660&gt;=Законод!$J$19,'01_Доходи'!L660-('01_Доходи'!L661+'01_Доходи'!L662+'01_Доходи'!L663+'01_Доходи'!L664+'01_Доходи'!L665+'01_Доходи'!L666),0),IF(B656="Лікар-терапевт",IF('01_Доходи'!L660&gt;=Законод!$J$27,L660-Законод!$I$28,0),0)))</f>
        <v>0</v>
      </c>
      <c r="M667" s="771"/>
      <c r="N667" s="747" t="s">
        <v>157</v>
      </c>
      <c r="O667" s="748"/>
      <c r="P667" s="748"/>
      <c r="Q667" s="748"/>
      <c r="R667" s="749"/>
      <c r="S667" s="171">
        <f>IF(B656="Лікар загальної практики - сімейний лікар",IF(S660&gt;=Законод!$J$23,'01_Доходи'!S660-('01_Доходи'!S661+'01_Доходи'!S662+'01_Доходи'!S663+'01_Доходи'!S664+'01_Доходи'!S665+'01_Доходи'!S666),0),IF(B656="Лікар-педіатр",IF(S660&gt;=Законод!$J$19,'01_Доходи'!S660-('01_Доходи'!S661+'01_Доходи'!S662+'01_Доходи'!S663+'01_Доходи'!S664+'01_Доходи'!S665+'01_Доходи'!S666),0),IF(B656="Лікар-терапевт",IF('01_Доходи'!S660&gt;=Законод!$J$27,S660-Законод!$I$28,0),0)))</f>
        <v>0</v>
      </c>
      <c r="T667" s="771"/>
      <c r="U667" s="747" t="s">
        <v>157</v>
      </c>
      <c r="V667" s="748"/>
      <c r="W667" s="748"/>
      <c r="X667" s="748"/>
      <c r="Y667" s="749"/>
      <c r="Z667" s="171">
        <f>IF(B656="Лікар загальної практики - сімейний лікар",IF(Z660&gt;=Законод!$J$23,'01_Доходи'!Z660-('01_Доходи'!Z661+'01_Доходи'!Z662+'01_Доходи'!Z663+'01_Доходи'!Z664+'01_Доходи'!Z665+'01_Доходи'!Z666),0),IF(B656="Лікар-педіатр",IF(Z660&gt;=Законод!$J$19,'01_Доходи'!Z660-('01_Доходи'!Z661+'01_Доходи'!Z662+'01_Доходи'!Z663+'01_Доходи'!Z664+'01_Доходи'!Z665+'01_Доходи'!Z666),0),IF(B656="Лікар-терапевт",IF('01_Доходи'!Z660&gt;=Законод!$J$27,Z660-Законод!$I$28,0),0)))</f>
        <v>0</v>
      </c>
      <c r="AA667" s="771"/>
      <c r="AB667" s="747" t="s">
        <v>157</v>
      </c>
      <c r="AC667" s="748"/>
      <c r="AD667" s="748"/>
      <c r="AE667" s="748"/>
      <c r="AF667" s="749"/>
      <c r="AG667" s="171">
        <f>IF(B656="Лікар загальної практики - сімейний лікар",IF(AG660&gt;=Законод!$J$23,'01_Доходи'!AG660-('01_Доходи'!AG661+'01_Доходи'!AG662+'01_Доходи'!AG663+'01_Доходи'!AG664+'01_Доходи'!AG665+'01_Доходи'!AG666),0),IF(B656="Лікар-педіатр",IF(AG660&gt;=Законод!$J$19,'01_Доходи'!AG660-('01_Доходи'!AG661+'01_Доходи'!AG662+'01_Доходи'!AG663+'01_Доходи'!AG664+'01_Доходи'!AG665+'01_Доходи'!AG666),0),IF(B656="Лікар-терапевт",IF('01_Доходи'!AG660&gt;=Законод!$J$27,AG660-Законод!$I$28,0),0)))</f>
        <v>0</v>
      </c>
      <c r="AH667" s="774"/>
      <c r="AI667" s="188"/>
      <c r="AJ667" s="765"/>
      <c r="AK667" s="768"/>
      <c r="AL667" s="768"/>
      <c r="AM667" s="800"/>
      <c r="AN667" s="661">
        <f>IF(B656="Лікар загальної практики - сімейний лікар",L667*Законод!$J$30,IF(B656="Лікар-педіатр",L667*Законод!$J$30,IF(B656="Лікар-терапевт",L667*Законод!$J$30,0)))</f>
        <v>0</v>
      </c>
      <c r="AO667" s="661">
        <f>IF(B656="Лікар загальної практики - сімейний лікар",S667*Законод!$J$47,IF(B656="Лікар-педіатр",S667*Законод!$J$47,IF(B656="Лікар-терапевт",S667*Законод!$J$47,0)))</f>
        <v>0</v>
      </c>
      <c r="AP667" s="661">
        <f>IF(B656="Лікар загальної практики - сімейний лікар",S667*Законод!$J$64,IF(B656="Лікар-педіатр",S667*Законод!$J$64,IF(B656="Лікар-терапевт",S667*Законод!$J$64,0)))</f>
        <v>0</v>
      </c>
      <c r="AQ667" s="661">
        <f>IF(B656="Лікар загальної практики - сімейний лікар",AG667*Законод!$J$81,IF(B656="Лікар-педіатр",AG667*Законод!$J$81,IF(B656="Лікар-терапевт",AG667*Законод!$J$81,0)))</f>
        <v>0</v>
      </c>
      <c r="AR667" s="662">
        <f t="shared" ref="AR667" si="97">SUM(AN667:AQ667)</f>
        <v>0</v>
      </c>
    </row>
    <row r="668" spans="1:44" s="67" customFormat="1" ht="31.9" customHeight="1" thickBot="1" x14ac:dyDescent="0.3">
      <c r="A668" s="206"/>
      <c r="B668" s="207"/>
      <c r="C668" s="207"/>
      <c r="D668" s="207"/>
      <c r="E668" s="207"/>
      <c r="F668" s="208"/>
      <c r="G668" s="209"/>
      <c r="H668" s="209"/>
      <c r="I668" s="210"/>
      <c r="J668" s="210"/>
      <c r="K668" s="210"/>
      <c r="L668" s="211"/>
      <c r="M668" s="210"/>
      <c r="N668" s="210"/>
      <c r="O668" s="210"/>
      <c r="P668" s="210"/>
      <c r="Q668" s="210"/>
      <c r="R668" s="210"/>
      <c r="S668" s="211"/>
      <c r="T668" s="210"/>
      <c r="U668" s="210"/>
      <c r="V668" s="210"/>
      <c r="W668" s="210"/>
      <c r="X668" s="210"/>
      <c r="Y668" s="210"/>
      <c r="Z668" s="211"/>
      <c r="AA668" s="210"/>
      <c r="AB668" s="210"/>
      <c r="AC668" s="210"/>
      <c r="AD668" s="210"/>
      <c r="AE668" s="210"/>
      <c r="AF668" s="210"/>
      <c r="AG668" s="211"/>
      <c r="AH668" s="210"/>
      <c r="AI668" s="210"/>
      <c r="AJ668" s="210"/>
      <c r="AK668" s="210"/>
      <c r="AL668" s="210"/>
      <c r="AM668" s="212"/>
      <c r="AN668" s="210"/>
      <c r="AO668" s="210"/>
      <c r="AP668" s="210"/>
      <c r="AQ668" s="210"/>
      <c r="AR668" s="213"/>
    </row>
    <row r="669" spans="1:44" s="67" customFormat="1" ht="31.9" customHeight="1" x14ac:dyDescent="0.25">
      <c r="A669" s="169">
        <f>A656+1</f>
        <v>50</v>
      </c>
      <c r="B669" s="780"/>
      <c r="C669" s="783"/>
      <c r="D669" s="786"/>
      <c r="E669" s="789"/>
      <c r="F669" s="170" t="s">
        <v>431</v>
      </c>
      <c r="G669" s="171">
        <f>IFERROR(IF(B669="Лікар-педіатр",G671/L671*L669,IF(B669="Лікар-терапевт","х",IF(B669="Лікар загальної практики - сімейний лікар",G671/L671*L669,0))),0)</f>
        <v>0</v>
      </c>
      <c r="H669" s="171">
        <f>IFERROR(IF(B669="Лікар-педіатр",H671/L671*L669,IF(B669="Лікар-терапевт","х",IF(B669="Лікар загальної практики - сімейний лікар",H671/L671*L669,0))),0)</f>
        <v>0</v>
      </c>
      <c r="I669" s="171">
        <f>IFERROR(IF(B669="Лікар-педіатр","x",IF(B669="Лікар-терапевт",I671/L671*L669,IF(B669="Лікар загальної практики - сімейний лікар",I671/L671*L669,0))),0)</f>
        <v>0</v>
      </c>
      <c r="J669" s="171">
        <f>IFERROR(IF(B669="Лікар-педіатр","x",IF(B669="Лікар-терапевт",J671/L671*L669,IF(B669="Лікар загальної практики - сімейний лікар",J671/L671*L669,0))),0)</f>
        <v>0</v>
      </c>
      <c r="K669" s="171">
        <f>IFERROR(IF(B669="Лікар-педіатр","x",IF(B669="Лікар-терапевт",K672*L669,IF(B669="Лікар загальної практики - сімейний лікар",K672*L669,0))),0)</f>
        <v>0</v>
      </c>
      <c r="L669" s="472"/>
      <c r="M669" s="769"/>
      <c r="N669" s="171">
        <f>IFERROR(IF(B669="Лікар-педіатр",N671/S671*S669,IF(B669="Лікар-терапевт","х",IF(B669="Лікар загальної практики - сімейний лікар",N671/S671*S669,0))),0)</f>
        <v>0</v>
      </c>
      <c r="O669" s="171">
        <f>IFERROR(IF(B669="Лікар-педіатр",O671/S671*S669,IF(B669="Лікар-терапевт","х",IF(B669="Лікар загальної практики - сімейний лікар",O671/S671*S669,0))),0)</f>
        <v>0</v>
      </c>
      <c r="P669" s="171">
        <f>IFERROR(IF(B669="Лікар-педіатр","x",IF(B669="Лікар-терапевт",P671/S671*S669,IF(B669="Лікар загальної практики - сімейний лікар",P671/S671*S669,0))),0)</f>
        <v>0</v>
      </c>
      <c r="Q669" s="171">
        <f>IFERROR(IF(B669="Лікар-педіатр","x",IF(B669="Лікар-терапевт",Q671/S671*S669,IF(B669="Лікар загальної практики - сімейний лікар",Q671/S671*S669,0))),0)</f>
        <v>0</v>
      </c>
      <c r="R669" s="171">
        <f>IFERROR(IF(B669="Лікар-педіатр","x",IF(B669="Лікар-терапевт",R672*S669,IF(B669="Лікар загальної практики - сімейний лікар",R672*S669,0))),0)</f>
        <v>0</v>
      </c>
      <c r="S669" s="472"/>
      <c r="T669" s="769"/>
      <c r="U669" s="171">
        <f>IFERROR(IF(B669="Лікар-педіатр",U671/Z671*Z669,IF(B669="Лікар-терапевт","х",IF(B669="Лікар загальної практики - сімейний лікар",U671/Z671*Z669,0))),0)</f>
        <v>0</v>
      </c>
      <c r="V669" s="171">
        <f>IFERROR(IF(B669="Лікар-педіатр",V671/Z671*Z669,IF(B669="Лікар-терапевт","х",IF(B669="Лікар загальної практики - сімейний лікар",V671/Z671*Z669,0))),0)</f>
        <v>0</v>
      </c>
      <c r="W669" s="171">
        <f>IFERROR(IF(B669="Лікар-педіатр","x",IF(B669="Лікар-терапевт",W671/Z671*Z669,IF(B669="Лікар загальної практики - сімейний лікар",W671/Z671*Z669,0))),0)</f>
        <v>0</v>
      </c>
      <c r="X669" s="171">
        <f>IFERROR(IF(B669="Лікар-педіатр","x",IF(B669="Лікар-терапевт",X671/Z671*Z669,IF(B669="Лікар загальної практики - сімейний лікар",X671/Z671*Z669,0))),0)</f>
        <v>0</v>
      </c>
      <c r="Y669" s="171">
        <f>IFERROR(IF(B669="Лікар-педіатр","x",IF(B669="Лікар-терапевт",Y672*Z669,IF(B669="Лікар загальної практики - сімейний лікар",Y672*Z669,0))),0)</f>
        <v>0</v>
      </c>
      <c r="Z669" s="472"/>
      <c r="AA669" s="769"/>
      <c r="AB669" s="171">
        <f>IFERROR(IF(B669="Лікар-педіатр",AB671/AG671*AG669,IF(B669="Лікар-терапевт","х",IF(B669="Лікар загальної практики - сімейний лікар",AB671/AG671*AG669,0))),0)</f>
        <v>0</v>
      </c>
      <c r="AC669" s="171">
        <f>IFERROR(IF(B669="Лікар-педіатр",AC671/AG671*AG669,IF(B669="Лікар-терапевт","х",IF(B669="Лікар загальної практики - сімейний лікар",AC671/AG671*AG669,0))),0)</f>
        <v>0</v>
      </c>
      <c r="AD669" s="171">
        <f>IFERROR(IF(B669="Лікар-педіатр","x",IF(B669="Лікар-терапевт",AD671/AG671*AG669,IF(B669="Лікар загальної практики - сімейний лікар",AD671/AG671*AG669,0))),0)</f>
        <v>0</v>
      </c>
      <c r="AE669" s="171">
        <f>IFERROR(IF(B669="Лікар-педіатр","x",IF(B669="Лікар-терапевт",AE671/AG671*AG669,IF(B669="Лікар загальної практики - сімейний лікар",AE671/AG671*AG669,0))),0)</f>
        <v>0</v>
      </c>
      <c r="AF669" s="171">
        <f>IFERROR(IF(B669="Лікар-педіатр","x",IF(B669="Лікар-терапевт",AF672*AG669,IF(B669="Лікар загальної практики - сімейний лікар",AF672*AG669,0))),0)</f>
        <v>0</v>
      </c>
      <c r="AG669" s="472"/>
      <c r="AH669" s="772"/>
      <c r="AI669" s="461">
        <f>A669</f>
        <v>50</v>
      </c>
      <c r="AJ669" s="763">
        <f>B669</f>
        <v>0</v>
      </c>
      <c r="AK669" s="766">
        <f>C669</f>
        <v>0</v>
      </c>
      <c r="AL669" s="766">
        <f>D669</f>
        <v>0</v>
      </c>
      <c r="AM669" s="753" t="s">
        <v>566</v>
      </c>
      <c r="AN669" s="792">
        <f>SUM(AN674:AN680)</f>
        <v>0</v>
      </c>
      <c r="AO669" s="792">
        <f>SUM(AO674:AO680)</f>
        <v>0</v>
      </c>
      <c r="AP669" s="792">
        <f>SUM(AP674:AP680)</f>
        <v>0</v>
      </c>
      <c r="AQ669" s="792">
        <f>SUM(AQ674:AQ680)</f>
        <v>0</v>
      </c>
      <c r="AR669" s="795">
        <f>SUM(AN669:AQ673)</f>
        <v>0</v>
      </c>
    </row>
    <row r="670" spans="1:44" s="210" customFormat="1" ht="23.45" customHeight="1" x14ac:dyDescent="0.25">
      <c r="A670" s="172"/>
      <c r="B670" s="781"/>
      <c r="C670" s="784"/>
      <c r="D670" s="787"/>
      <c r="E670" s="790"/>
      <c r="F670" s="170" t="s">
        <v>432</v>
      </c>
      <c r="G670" s="171">
        <f>IFERROR(IF(B669="Лікар-педіатр",G672*L670,IF(B669="Лікар-терапевт","х",IF(B669="Лікар загальної практики - сімейний лікар",G672*L670,0))),0)</f>
        <v>0</v>
      </c>
      <c r="H670" s="171">
        <f>IFERROR(IF(B669="Лікар-педіатр",H672*L670,IF(B669="Лікар-терапевт","х",IF(B669="Лікар загальної практики - сімейний лікар",H672*L670,0))),0)</f>
        <v>0</v>
      </c>
      <c r="I670" s="171">
        <f>IFERROR(IF(B669="Лікар-педіатр","x",IF(B669="Лікар-терапевт",I672*L670,IF(B669="Лікар загальної практики - сімейний лікар",I672*L670,0))),0)</f>
        <v>0</v>
      </c>
      <c r="J670" s="171">
        <f>IFERROR(IF(B669="Лікар-педіатр","x",IF(B669="Лікар-терапевт",J672*L670,IF(B669="Лікар загальної практики - сімейний лікар",J672*L670,0))),0)</f>
        <v>0</v>
      </c>
      <c r="K670" s="171">
        <f>IFERROR(IF(B669="Лікар-педіатр","x",IF(B669="Лікар-терапевт",K672*L670,IF(B669="Лікар загальної практики - сімейний лікар",K672*L670,0))),0)</f>
        <v>0</v>
      </c>
      <c r="L670" s="472"/>
      <c r="M670" s="770"/>
      <c r="N670" s="171">
        <f>IFERROR(IF(B669="Лікар-педіатр",N672*S670,IF(B669="Лікар-терапевт","х",IF(B669="Лікар загальної практики - сімейний лікар",N672*S670,0))),0)</f>
        <v>0</v>
      </c>
      <c r="O670" s="171">
        <f>IFERROR(IF(B669="Лікар-педіатр",O672*S670,IF(B669="Лікар-терапевт","х",IF(B669="Лікар загальної практики - сімейний лікар",O672*S670,0))),0)</f>
        <v>0</v>
      </c>
      <c r="P670" s="171">
        <f>IFERROR(IF(B669="Лікар-педіатр","x",IF(B669="Лікар-терапевт",P672*S670,IF(B669="Лікар загальної практики - сімейний лікар",P672*S670,0))),0)</f>
        <v>0</v>
      </c>
      <c r="Q670" s="171">
        <f>IFERROR(IF(B669="Лікар-педіатр","x",IF(B669="Лікар-терапевт",Q672*S670,IF(B669="Лікар загальної практики - сімейний лікар",Q672*S670,0))),0)</f>
        <v>0</v>
      </c>
      <c r="R670" s="171">
        <f>IFERROR(IF(B669="Лікар-педіатр","x",IF(B669="Лікар-терапевт",R672*S670,IF(B669="Лікар загальної практики - сімейний лікар",R672*S670,0))),0)</f>
        <v>0</v>
      </c>
      <c r="S670" s="472"/>
      <c r="T670" s="770"/>
      <c r="U670" s="171">
        <f>IFERROR(IF(B669="Лікар-педіатр",U672*Z670,IF(B669="Лікар-терапевт","х",IF(B669="Лікар загальної практики - сімейний лікар",U672*Z670,0))),0)</f>
        <v>0</v>
      </c>
      <c r="V670" s="171">
        <f>IFERROR(IF(B669="Лікар-педіатр",V672*Z670,IF(B669="Лікар-терапевт","х",IF(B669="Лікар загальної практики - сімейний лікар",V672*Z670,0))),0)</f>
        <v>0</v>
      </c>
      <c r="W670" s="171">
        <f>IFERROR(IF(B669="Лікар-педіатр","x",IF(B669="Лікар-терапевт",W672*Z670,IF(B669="Лікар загальної практики - сімейний лікар",W672*Z670,0))),0)</f>
        <v>0</v>
      </c>
      <c r="X670" s="171">
        <f>IFERROR(IF(B669="Лікар-педіатр","x",IF(B669="Лікар-терапевт",X672*Z670,IF(B669="Лікар загальної практики - сімейний лікар",X672*Z670,0))),0)</f>
        <v>0</v>
      </c>
      <c r="Y670" s="171">
        <f>IFERROR(IF(B669="Лікар-педіатр","x",IF(B669="Лікар-терапевт",Y672*Z670,IF(B669="Лікар загальної практики - сімейний лікар",Y672*Z670,0))),0)</f>
        <v>0</v>
      </c>
      <c r="Z670" s="472"/>
      <c r="AA670" s="770"/>
      <c r="AB670" s="171">
        <f>IFERROR(IF(B669="Лікар-педіатр",AB672*AG670,IF(B669="Лікар-терапевт","х",IF(B669="Лікар загальної практики - сімейний лікар",AB672*AG670,0))),0)</f>
        <v>0</v>
      </c>
      <c r="AC670" s="171">
        <f>IFERROR(IF(B669="Лікар-педіатр",AC672*AG670,IF(B669="Лікар-терапевт","х",IF(B669="Лікар загальної практики - сімейний лікар",AC672*AG670,0))),0)</f>
        <v>0</v>
      </c>
      <c r="AD670" s="171">
        <f>IFERROR(IF(B669="Лікар-педіатр","x",IF(B669="Лікар-терапевт",AD672*AG670,IF(B669="Лікар загальної практики - сімейний лікар",AD672*AG670,0))),0)</f>
        <v>0</v>
      </c>
      <c r="AE670" s="171">
        <f>IFERROR(IF(B669="Лікар-педіатр","x",IF(B669="Лікар-терапевт",AE672*AG670,IF(B669="Лікар загальної практики - сімейний лікар",AE672*AG670,0))),0)</f>
        <v>0</v>
      </c>
      <c r="AF670" s="171">
        <f>IFERROR(IF(B669="Лікар-педіатр","x",IF(B669="Лікар-терапевт",AF672*AG670,IF(B669="Лікар загальної практики - сімейний лікар",AF672*AG670,0))),0)</f>
        <v>0</v>
      </c>
      <c r="AG670" s="472"/>
      <c r="AH670" s="773"/>
      <c r="AI670" s="173"/>
      <c r="AJ670" s="764"/>
      <c r="AK670" s="767"/>
      <c r="AL670" s="767"/>
      <c r="AM670" s="754"/>
      <c r="AN670" s="793"/>
      <c r="AO670" s="793"/>
      <c r="AP670" s="793"/>
      <c r="AQ670" s="793"/>
      <c r="AR670" s="796"/>
    </row>
    <row r="671" spans="1:44" s="166" customFormat="1" ht="24.6" customHeight="1" x14ac:dyDescent="0.3">
      <c r="A671" s="205"/>
      <c r="B671" s="781"/>
      <c r="C671" s="784"/>
      <c r="D671" s="787"/>
      <c r="E671" s="790"/>
      <c r="F671" s="170" t="s">
        <v>433</v>
      </c>
      <c r="G671" s="174">
        <f>IF(B669="Лікар загальної практики - сімейний лікар"," ",IF(B669="Лікар-педіатр"," ",IF(B669="Лікар-терапевт","х",0)))</f>
        <v>0</v>
      </c>
      <c r="H671" s="174">
        <f>IF(B669="Лікар загальної практики - сімейний лікар"," ",IF(B669="Лікар-педіатр"," ",IF(B669="Лікар-терапевт","х",0)))</f>
        <v>0</v>
      </c>
      <c r="I671" s="174">
        <f>IF(B669="Лікар загальної практики - сімейний лікар"," ",IF(B669="Лікар-педіатр","х",IF(B669="Лікар-терапевт"," ",0)))</f>
        <v>0</v>
      </c>
      <c r="J671" s="174">
        <f>IF(B669="Лікар загальної практики - сімейний лікар"," ",IF(B669="Лікар-педіатр","х",IF(B669="Лікар-терапевт"," ",0)))</f>
        <v>0</v>
      </c>
      <c r="K671" s="174">
        <f>IF(B669="Лікар загальної практики - сімейний лікар"," ",IF(B669="Лікар-педіатр","х",IF(B669="Лікар-терапевт"," ",0)))</f>
        <v>0</v>
      </c>
      <c r="L671" s="175">
        <f>SUM(G671:K671)</f>
        <v>0</v>
      </c>
      <c r="M671" s="770"/>
      <c r="N671" s="174">
        <f>IF(B669="Лікар загальної практики - сімейний лікар"," ",IF(B669="Лікар-педіатр"," ",IF(B669="Лікар-терапевт","х",0)))</f>
        <v>0</v>
      </c>
      <c r="O671" s="174">
        <f>IF(B669="Лікар загальної практики - сімейний лікар"," ",IF(B669="Лікар-педіатр"," ",IF(B669="Лікар-терапевт","х",0)))</f>
        <v>0</v>
      </c>
      <c r="P671" s="174">
        <f>IF(B669="Лікар загальної практики - сімейний лікар"," ",IF(B669="Лікар-педіатр","х",IF(B669="Лікар-терапевт"," ",0)))</f>
        <v>0</v>
      </c>
      <c r="Q671" s="174">
        <f>IF(B669="Лікар загальної практики - сімейний лікар"," ",IF(B669="Лікар-педіатр","х",IF(B669="Лікар-терапевт"," ",0)))</f>
        <v>0</v>
      </c>
      <c r="R671" s="174">
        <f>IF(B669="Лікар загальної практики - сімейний лікар"," ",IF(B669="Лікар-педіатр","х",IF(B669="Лікар-терапевт"," ",0)))</f>
        <v>0</v>
      </c>
      <c r="S671" s="175">
        <f>SUM(N671:R671)</f>
        <v>0</v>
      </c>
      <c r="T671" s="770"/>
      <c r="U671" s="174">
        <f>IF(B669="Лікар загальної практики - сімейний лікар"," ",IF(B669="Лікар-педіатр"," ",IF(B669="Лікар-терапевт","х",0)))</f>
        <v>0</v>
      </c>
      <c r="V671" s="174">
        <f>IF(B669="Лікар загальної практики - сімейний лікар"," ",IF(B669="Лікар-педіатр"," ",IF(B669="Лікар-терапевт","х",0)))</f>
        <v>0</v>
      </c>
      <c r="W671" s="174">
        <f>IF(B669="Лікар загальної практики - сімейний лікар"," ",IF(B669="Лікар-педіатр","х",IF(B669="Лікар-терапевт"," ",0)))</f>
        <v>0</v>
      </c>
      <c r="X671" s="174">
        <f>IF(B669="Лікар загальної практики - сімейний лікар"," ",IF(B669="Лікар-педіатр","х",IF(B669="Лікар-терапевт"," ",0)))</f>
        <v>0</v>
      </c>
      <c r="Y671" s="174">
        <f>IF(B669="Лікар загальної практики - сімейний лікар"," ",IF(B669="Лікар-педіатр","х",IF(B669="Лікар-терапевт"," ",0)))</f>
        <v>0</v>
      </c>
      <c r="Z671" s="175">
        <f>SUM(U671:Y671)</f>
        <v>0</v>
      </c>
      <c r="AA671" s="770"/>
      <c r="AB671" s="174">
        <f>IF(B669="Лікар загальної практики - сімейний лікар"," ",IF(B669="Лікар-педіатр"," ",IF(B669="Лікар-терапевт","х",0)))</f>
        <v>0</v>
      </c>
      <c r="AC671" s="174">
        <f>IF(B669="Лікар загальної практики - сімейний лікар"," ",IF(B669="Лікар-педіатр"," ",IF(B669="Лікар-терапевт","х",0)))</f>
        <v>0</v>
      </c>
      <c r="AD671" s="174">
        <f>IF(B669="Лікар загальної практики - сімейний лікар"," ",IF(B669="Лікар-педіатр","х",IF(B669="Лікар-терапевт"," ",0)))</f>
        <v>0</v>
      </c>
      <c r="AE671" s="174">
        <f>IF(B669="Лікар загальної практики - сімейний лікар"," ",IF(B669="Лікар-педіатр","х",IF(B669="Лікар-терапевт"," ",0)))</f>
        <v>0</v>
      </c>
      <c r="AF671" s="174">
        <f>IF(B669="Лікар загальної практики - сімейний лікар"," ",IF(B669="Лікар-педіатр","х",IF(B669="Лікар-терапевт"," ",0)))</f>
        <v>0</v>
      </c>
      <c r="AG671" s="175">
        <f>SUM(AB671:AF671)</f>
        <v>0</v>
      </c>
      <c r="AH671" s="773"/>
      <c r="AI671" s="176"/>
      <c r="AJ671" s="764"/>
      <c r="AK671" s="767"/>
      <c r="AL671" s="767"/>
      <c r="AM671" s="754"/>
      <c r="AN671" s="793"/>
      <c r="AO671" s="793"/>
      <c r="AP671" s="793"/>
      <c r="AQ671" s="793"/>
      <c r="AR671" s="796"/>
    </row>
    <row r="672" spans="1:44" s="67" customFormat="1" ht="28.15" customHeight="1" thickBot="1" x14ac:dyDescent="0.3">
      <c r="A672" s="172"/>
      <c r="B672" s="781"/>
      <c r="C672" s="784"/>
      <c r="D672" s="787"/>
      <c r="E672" s="790"/>
      <c r="F672" s="177" t="s">
        <v>160</v>
      </c>
      <c r="G672" s="178">
        <f>IFERROR(IF(B669="Лікар-педіатр",G671/L671,IF(B669="Лікар-терапевт","х",IF(B669="Лікар загальної практики - сімейний лікар",G671/L671,0))),0)</f>
        <v>0</v>
      </c>
      <c r="H672" s="178">
        <f>IFERROR(IF(B669="Лікар-педіатр",H671/L671,IF(B669="Лікар-терапевт","х",IF(B669="Лікар загальної практики - сімейний лікар",H671/L671,0))),0)</f>
        <v>0</v>
      </c>
      <c r="I672" s="178">
        <f>IFERROR(IF(B669="Лікар-педіатр","x",IF(B669="Лікар-терапевт",I671/L671,IF(B669="Лікар загальної практики - сімейний лікар",I671/L671,0))),0)</f>
        <v>0</v>
      </c>
      <c r="J672" s="178">
        <f>IFERROR(IF(B669="Лікар-педіатр","x",IF(B669="Лікар-терапевт",J671/L671,IF(B669="Лікар загальної практики - сімейний лікар",J671/L671,0))),0)</f>
        <v>0</v>
      </c>
      <c r="K672" s="178">
        <f>IFERROR(IF(B669="Лікар-педіатр","x",IF(B669="Лікар-терапевт",K671/L671,IF(B669="Лікар загальної практики - сімейний лікар",K671/L671,0))),0)</f>
        <v>0</v>
      </c>
      <c r="L672" s="178">
        <f>SUM(G672:K672)</f>
        <v>0</v>
      </c>
      <c r="M672" s="770"/>
      <c r="N672" s="178">
        <f>IFERROR(IF(B669="Лікар-педіатр",N671/S671,IF(B669="Лікар-терапевт","х",IF(B669="Лікар загальної практики - сімейний лікар",N671/S671,0))),0)</f>
        <v>0</v>
      </c>
      <c r="O672" s="178">
        <f>IFERROR(IF(B669="Лікар-педіатр",O671/S671,IF(B669="Лікар-терапевт","х",IF(B669="Лікар загальної практики - сімейний лікар",O671/S671,0))),0)</f>
        <v>0</v>
      </c>
      <c r="P672" s="178">
        <f>IFERROR(IF(B669="Лікар-педіатр","x",IF(B669="Лікар-терапевт",P671/S671,IF(B669="Лікар загальної практики - сімейний лікар",P671/S671,0))),0)</f>
        <v>0</v>
      </c>
      <c r="Q672" s="178">
        <f>IFERROR(IF(B669="Лікар-педіатр","x",IF(B669="Лікар-терапевт",Q671/S671,IF(B669="Лікар загальної практики - сімейний лікар",Q671/S671,0))),0)</f>
        <v>0</v>
      </c>
      <c r="R672" s="178">
        <f>IFERROR(IF(B669="Лікар-педіатр","x",IF(B669="Лікар-терапевт",R671/S671,IF(B669="Лікар загальної практики - сімейний лікар",R671/S671,0))),0)</f>
        <v>0</v>
      </c>
      <c r="S672" s="178">
        <f>SUM(N672:R672)</f>
        <v>0</v>
      </c>
      <c r="T672" s="770"/>
      <c r="U672" s="178">
        <f>IFERROR(IF(B669="Лікар-педіатр",U671/Z671,IF(B669="Лікар-терапевт","х",IF(B669="Лікар загальної практики - сімейний лікар",U671/Z671,0))),0)</f>
        <v>0</v>
      </c>
      <c r="V672" s="178">
        <f>IFERROR(IF(B669="Лікар-педіатр",V671/Z671,IF(B669="Лікар-терапевт","х",IF(B669="Лікар загальної практики - сімейний лікар",V671/Z671,0))),0)</f>
        <v>0</v>
      </c>
      <c r="W672" s="178">
        <f>IFERROR(IF(B669="Лікар-педіатр","x",IF(B669="Лікар-терапевт",W671/Z671,IF(B669="Лікар загальної практики - сімейний лікар",W671/Z671,0))),0)</f>
        <v>0</v>
      </c>
      <c r="X672" s="178">
        <f>IFERROR(IF(B669="Лікар-педіатр","x",IF(B669="Лікар-терапевт",X671/Z671,IF(B669="Лікар загальної практики - сімейний лікар",X671/Z671,0))),0)</f>
        <v>0</v>
      </c>
      <c r="Y672" s="178">
        <f>IFERROR(IF(B669="Лікар-педіатр","x",IF(B669="Лікар-терапевт",Y671/Z671,IF(B669="Лікар загальної практики - сімейний лікар",Y671/Z671,0))),0)</f>
        <v>0</v>
      </c>
      <c r="Z672" s="178">
        <f>SUM(U672:Y672)</f>
        <v>0</v>
      </c>
      <c r="AA672" s="770"/>
      <c r="AB672" s="178">
        <f>IFERROR(IF(B669="Лікар-педіатр",AB671/AG671,IF(B669="Лікар-терапевт","х",IF(B669="Лікар загальної практики - сімейний лікар",AB671/AG671,0))),0)</f>
        <v>0</v>
      </c>
      <c r="AC672" s="178">
        <f>IFERROR(IF(B669="Лікар-педіатр",AC671/AG671,IF(B669="Лікар-терапевт","х",IF(B669="Лікар загальної практики - сімейний лікар",AC671/AG671,0))),0)</f>
        <v>0</v>
      </c>
      <c r="AD672" s="178">
        <f>IFERROR(IF(B669="Лікар-педіатр","x",IF(B669="Лікар-терапевт",AD671/AG671,IF(B669="Лікар загальної практики - сімейний лікар",AD671/AG671,0))),0)</f>
        <v>0</v>
      </c>
      <c r="AE672" s="178">
        <f>IFERROR(IF(B669="Лікар-педіатр","x",IF(B669="Лікар-терапевт",AE671/AG671,IF(B669="Лікар загальної практики - сімейний лікар",AE671/AG671,0))),0)</f>
        <v>0</v>
      </c>
      <c r="AF672" s="178">
        <f>IFERROR(IF(B669="Лікар-педіатр","x",IF(B669="Лікар-терапевт",AF671/AG671,IF(B669="Лікар загальної практики - сімейний лікар",AF671/AG671,0))),0)</f>
        <v>0</v>
      </c>
      <c r="AG672" s="178">
        <f>SUM(AB672:AF672)</f>
        <v>0</v>
      </c>
      <c r="AH672" s="773"/>
      <c r="AI672" s="176"/>
      <c r="AJ672" s="764"/>
      <c r="AK672" s="767"/>
      <c r="AL672" s="767"/>
      <c r="AM672" s="754"/>
      <c r="AN672" s="793"/>
      <c r="AO672" s="793"/>
      <c r="AP672" s="793"/>
      <c r="AQ672" s="793"/>
      <c r="AR672" s="796"/>
    </row>
    <row r="673" spans="1:44" s="103" customFormat="1" ht="31.15" customHeight="1" thickBot="1" x14ac:dyDescent="0.3">
      <c r="A673" s="172"/>
      <c r="B673" s="781"/>
      <c r="C673" s="784"/>
      <c r="D673" s="787"/>
      <c r="E673" s="790"/>
      <c r="F673" s="179" t="s">
        <v>434</v>
      </c>
      <c r="G673" s="180">
        <f>IF(B669="Лікар загальної практики - сімейний лікар",AVERAGE(G669:G671),IF(B669="Лікар-педіатр",AVERAGE(G669:G671),IF(B669="Лікар-терапевт","х",0)))</f>
        <v>0</v>
      </c>
      <c r="H673" s="180">
        <f>IF(B669="Лікар загальної практики - сімейний лікар",AVERAGE(H669:H671),IF(B669="Лікар-педіатр",AVERAGE(H669:H671),IF(B669="Лікар-терапевт","х",0)))</f>
        <v>0</v>
      </c>
      <c r="I673" s="180">
        <f>IF(B669="Лікар загальної практики - сімейний лікар",AVERAGE(I669:I671),IF(B669="Лікар-педіатр","x",IF(B669="Лікар-терапевт",AVERAGE(I669:I671),0)))</f>
        <v>0</v>
      </c>
      <c r="J673" s="180">
        <f>IF(B669="Лікар загальної практики - сімейний лікар",AVERAGE(J669:J671),IF(B669="Лікар-педіатр","x",IF(B669="Лікар-терапевт",AVERAGE(J669:J671),0)))</f>
        <v>0</v>
      </c>
      <c r="K673" s="180">
        <f>IF(B669="Лікар загальної практики - сімейний лікар",AVERAGE(K669:K671),IF(B669="Лікар-педіатр","x",IF(B669="Лікар-терапевт",AVERAGE(K669:K671),0)))</f>
        <v>0</v>
      </c>
      <c r="L673" s="181">
        <f>SUM(G673:K673)</f>
        <v>0</v>
      </c>
      <c r="M673" s="770"/>
      <c r="N673" s="543">
        <f>IF(B669="Лікар загальної практики - сімейний лікар",AVERAGE(N669:N671),IF(B669="Лікар-педіатр",AVERAGE(N669:N671),IF(B669="Лікар-терапевт","х",0)))</f>
        <v>0</v>
      </c>
      <c r="O673" s="180">
        <f>IF(B669="Лікар загальної практики - сімейний лікар",AVERAGE(O669:O671),IF(B669="Лікар-педіатр",AVERAGE(O669:O671),IF(B669="Лікар-терапевт","х",0)))</f>
        <v>0</v>
      </c>
      <c r="P673" s="180">
        <f>IF(B669="Лікар загальної практики - сімейний лікар",AVERAGE(P669:P671),IF(B669="Лікар-педіатр","x",IF(B669="Лікар-терапевт",AVERAGE(P669:P671),0)))</f>
        <v>0</v>
      </c>
      <c r="Q673" s="180">
        <f>IF(B669="Лікар загальної практики - сімейний лікар",AVERAGE(Q669:Q671),IF(B669="Лікар-педіатр","x",IF(B669="Лікар-терапевт",AVERAGE(Q669:Q671),0)))</f>
        <v>0</v>
      </c>
      <c r="R673" s="180">
        <f>IF(B669="Лікар загальної практики - сімейний лікар",AVERAGE(R669:R671),IF(B669="Лікар-педіатр","x",IF(B669="Лікар-терапевт",AVERAGE(R669:R671),0)))</f>
        <v>0</v>
      </c>
      <c r="S673" s="181">
        <f>SUM(N673:R673)</f>
        <v>0</v>
      </c>
      <c r="T673" s="770"/>
      <c r="U673" s="543">
        <f>IF(B669="Лікар загальної практики - сімейний лікар",AVERAGE(U669:U671),IF(B669="Лікар-педіатр",AVERAGE(U669:U671),IF(B669="Лікар-терапевт","х",0)))</f>
        <v>0</v>
      </c>
      <c r="V673" s="180">
        <f>IF(B669="Лікар загальної практики - сімейний лікар",AVERAGE(V669:V671),IF(B669="Лікар-педіатр",AVERAGE(V669:V671),IF(B669="Лікар-терапевт","х",0)))</f>
        <v>0</v>
      </c>
      <c r="W673" s="180">
        <f>IF(B669="Лікар загальної практики - сімейний лікар",AVERAGE(W669:W671),IF(B669="Лікар-педіатр","x",IF(B669="Лікар-терапевт",AVERAGE(W669:W671),0)))</f>
        <v>0</v>
      </c>
      <c r="X673" s="180">
        <f>IF(B669="Лікар загальної практики - сімейний лікар",AVERAGE(X669:X671),IF(B669="Лікар-педіатр","x",IF(B669="Лікар-терапевт",AVERAGE(X669:X671),0)))</f>
        <v>0</v>
      </c>
      <c r="Y673" s="180">
        <f>IF(B669="Лікар загальної практики - сімейний лікар",AVERAGE(Y669:Y671),IF(B669="Лікар-педіатр","x",IF(B669="Лікар-терапевт",AVERAGE(Y669:Y671),0)))</f>
        <v>0</v>
      </c>
      <c r="Z673" s="181">
        <f>SUM(U673:Y673)</f>
        <v>0</v>
      </c>
      <c r="AA673" s="770"/>
      <c r="AB673" s="543">
        <f>IF(B669="Лікар загальної практики - сімейний лікар",AVERAGE(AB669:AB671),IF(B669="Лікар-педіатр",AVERAGE(AB669:AB671),IF(B669="Лікар-терапевт","х",0)))</f>
        <v>0</v>
      </c>
      <c r="AC673" s="180">
        <f>IF(B669="Лікар загальної практики - сімейний лікар",AVERAGE(AC669:AC671),IF(B669="Лікар-педіатр",AVERAGE(AC669:AC671),IF(B669="Лікар-терапевт","х",0)))</f>
        <v>0</v>
      </c>
      <c r="AD673" s="180">
        <f>IF(B669="Лікар загальної практики - сімейний лікар",AVERAGE(AD669:AD671),IF(B669="Лікар-педіатр","x",IF(B669="Лікар-терапевт",AVERAGE(AD669:AD671),0)))</f>
        <v>0</v>
      </c>
      <c r="AE673" s="180">
        <f>IF(B669="Лікар загальної практики - сімейний лікар",AVERAGE(AE669:AE671),IF(B669="Лікар-педіатр","x",IF(B669="Лікар-терапевт",AVERAGE(AE669:AE671),0)))</f>
        <v>0</v>
      </c>
      <c r="AF673" s="180">
        <f>IF(B669="Лікар загальної практики - сімейний лікар",AVERAGE(AF669:AF671),IF(B669="Лікар-педіатр","x",IF(B669="Лікар-терапевт",AVERAGE(AF669:AF671),0)))</f>
        <v>0</v>
      </c>
      <c r="AG673" s="181">
        <f>SUM(AB673:AF673)</f>
        <v>0</v>
      </c>
      <c r="AH673" s="773"/>
      <c r="AI673" s="176"/>
      <c r="AJ673" s="764"/>
      <c r="AK673" s="767"/>
      <c r="AL673" s="767"/>
      <c r="AM673" s="755"/>
      <c r="AN673" s="794"/>
      <c r="AO673" s="794"/>
      <c r="AP673" s="794"/>
      <c r="AQ673" s="794"/>
      <c r="AR673" s="797"/>
    </row>
    <row r="674" spans="1:44" s="67" customFormat="1" ht="31.9" customHeight="1" x14ac:dyDescent="0.25">
      <c r="A674" s="172"/>
      <c r="B674" s="781"/>
      <c r="C674" s="784"/>
      <c r="D674" s="787"/>
      <c r="E674" s="790"/>
      <c r="F674" s="182" t="str">
        <f>IF(B669="Лікар-педіатр",Законод!$C$18,IF(B669="Лікар загальної практики - сімейний лікар",Законод!$C$22,IF(B669="Лікар-терапевт",Законод!$C$26,"х")))</f>
        <v>х</v>
      </c>
      <c r="G674" s="183">
        <f>IF(B669="Лікар загальної практики - сімейний лікар",IF(L673&lt;=Законод!$C$23,G673,Законод!$C$23*'01_Доходи'!G672),IF(B669="Лікар-педіатр",IF(L673&lt;=Законод!$C$19,G673,Законод!$C$19*'01_Доходи'!G672),IF(B669="Лікар-терапевт","x",0)))</f>
        <v>0</v>
      </c>
      <c r="H674" s="183">
        <f>IF(B669="Лікар загальної практики - сімейний лікар",IF(L673&lt;=Законод!$C$23,H673,Законод!$C$23*'01_Доходи'!H672),IF(B669="Лікар-педіатр",IF(L673&lt;=Законод!$C$19,H673,Законод!$C$19*'01_Доходи'!H672),IF(B669="Лікар-терапевт","x",0)))</f>
        <v>0</v>
      </c>
      <c r="I674" s="183">
        <f>IF(B669="Лікар загальної практики - сімейний лікар",IF(L673&lt;=Законод!$C$23,I673,Законод!$C$23*'01_Доходи'!I672),IF(B669="Лікар-педіатр",IF(L673&lt;=Законод!$C$27,I673,Законод!$C$27*'01_Доходи'!I672),IF(B669="Лікар-терапевт","x",0)))</f>
        <v>0</v>
      </c>
      <c r="J674" s="183">
        <f>IF(B669="Лікар загальної практики - сімейний лікар",IF(L673&lt;=Законод!$C$23,J673,Законод!$C$23*'01_Доходи'!J672),IF(B669="Лікар-педіатр",IF(L673&lt;=Законод!$C$27,J673,Законод!$C$27*'01_Доходи'!J672),IF(B669="Лікар-терапевт","x",0)))</f>
        <v>0</v>
      </c>
      <c r="K674" s="183">
        <f>IF(B669="Лікар загальної практики - сімейний лікар",IF(L673&lt;=Законод!$C$23,K673,Законод!$C$23*'01_Доходи'!K672),IF(B669="Лікар-педіатр",IF(L673&lt;=Законод!$C$27,K673,Законод!$C$27*'01_Доходи'!K672),IF(B669="Лікар-терапевт","x",0)))</f>
        <v>0</v>
      </c>
      <c r="L674" s="184">
        <f>SUM(G674:K674)</f>
        <v>0</v>
      </c>
      <c r="M674" s="770"/>
      <c r="N674" s="183">
        <f>IF(B669="Лікар загальної практики - сімейний лікар",IF(L673&lt;=Законод!$C$23,N673,Законод!$C$23*'01_Доходи'!N672),IF(B669="Лікар-педіатр",IF(L673&lt;=Законод!$C$19,N673,Законод!$C$19*'01_Доходи'!N672),IF(B669="Лікар-терапевт","x",0)))</f>
        <v>0</v>
      </c>
      <c r="O674" s="183">
        <f>IF(B669="Лікар загальної практики - сімейний лікар",IF(L673&lt;=Законод!$C$23,O673,Законод!$C$23*'01_Доходи'!O672),IF(B669="Лікар-педіатр",IF(L673&lt;=Законод!$C$19,O673,Законод!$C$19*'01_Доходи'!O672),IF(B669="Лікар-терапевт","x",0)))</f>
        <v>0</v>
      </c>
      <c r="P674" s="183">
        <f>IF(B669="Лікар загальної практики - сімейний лікар",IF(L673&lt;=Законод!$C$23,P673,Законод!$C$23*'01_Доходи'!P672),IF(B669="Лікар-педіатр",IF(L673&lt;=Законод!$C$27,P673,Законод!$C$27*'01_Доходи'!P672),IF(B669="Лікар-терапевт","x",0)))</f>
        <v>0</v>
      </c>
      <c r="Q674" s="183">
        <f>IF(B669="Лікар загальної практики - сімейний лікар",IF(L673&lt;=Законод!$C$23,Q673,Законод!$C$23*'01_Доходи'!Q672),IF(B669="Лікар-педіатр",IF(L673&lt;=Законод!$C$27,Q673,Законод!$C$27*'01_Доходи'!Q672),IF(B669="Лікар-терапевт","x",0)))</f>
        <v>0</v>
      </c>
      <c r="R674" s="183">
        <f>IF(B669="Лікар загальної практики - сімейний лікар",IF(L673&lt;=Законод!$C$23,R673,Законод!$C$23*'01_Доходи'!R672),IF(B669="Лікар-педіатр",IF(L673&lt;=Законод!$C$27,R673,Законод!$C$27*'01_Доходи'!R672),IF(B669="Лікар-терапевт","x",0)))</f>
        <v>0</v>
      </c>
      <c r="S674" s="184">
        <f>SUM(N674:R674)</f>
        <v>0</v>
      </c>
      <c r="T674" s="770"/>
      <c r="U674" s="183">
        <f>IF(B669="Лікар загальної практики - сімейний лікар",IF(L673&lt;=Законод!$C$23,U673,Законод!$C$23*'01_Доходи'!U672),IF(B669="Лікар-педіатр",IF(L673&lt;=Законод!$C$19,U673,Законод!$C$19*'01_Доходи'!U672),IF(B669="Лікар-терапевт","x",0)))</f>
        <v>0</v>
      </c>
      <c r="V674" s="183">
        <f>IF(B669="Лікар загальної практики - сімейний лікар",IF(L673&lt;=Законод!$C$23,V673,Законод!$C$23*'01_Доходи'!V672),IF(B669="Лікар-педіатр",IF(L673&lt;=Законод!$C$19,V673,Законод!$C$19*'01_Доходи'!V672),IF(B669="Лікар-терапевт","x",0)))</f>
        <v>0</v>
      </c>
      <c r="W674" s="183">
        <f>IF(B669="Лікар загальної практики - сімейний лікар",IF(L673&lt;=Законод!$C$23,W673,Законод!$C$23*'01_Доходи'!W672),IF(B669="Лікар-педіатр",IF(L673&lt;=Законод!$C$27,W673,Законод!$C$27*'01_Доходи'!W672),IF(B669="Лікар-терапевт","x",0)))</f>
        <v>0</v>
      </c>
      <c r="X674" s="183">
        <f>IF(B669="Лікар загальної практики - сімейний лікар",IF(L673&lt;=Законод!$C$23,X673,Законод!$C$23*'01_Доходи'!X672),IF(B669="Лікар-педіатр",IF(L673&lt;=Законод!$C$27,X673,Законод!$C$27*'01_Доходи'!X672),IF(B669="Лікар-терапевт","x",0)))</f>
        <v>0</v>
      </c>
      <c r="Y674" s="183">
        <f>IF(B669="Лікар загальної практики - сімейний лікар",IF(L673&lt;=Законод!$C$23,Y673,Законод!$C$23*'01_Доходи'!H672),IF(Y669="Лікар-педіатр",IF(L673&lt;=Законод!$C$27,Y673,Законод!$C$27*'01_Доходи'!Y672),IF(B669="Лікар-терапевт","x",0)))</f>
        <v>0</v>
      </c>
      <c r="Z674" s="184">
        <f>SUM(U674:Y674)</f>
        <v>0</v>
      </c>
      <c r="AA674" s="770"/>
      <c r="AB674" s="183">
        <f>IF(B669="Лікар загальної практики - сімейний лікар",IF(L673&lt;=Законод!$C$23,AB673,Законод!$C$23*'01_Доходи'!AB672),IF(B669="Лікар-педіатр",IF(L673&lt;=Законод!$C$19,AB673,Законод!$C$19*'01_Доходи'!AB672),IF(B669="Лікар-терапевт","x",0)))</f>
        <v>0</v>
      </c>
      <c r="AC674" s="183">
        <f>IF(B669="Лікар загальної практики - сімейний лікар",IF(L673&lt;=Законод!$C$23,AC673,Законод!$C$23*'01_Доходи'!AC672),IF(B669="Лікар-педіатр",IF(L673&lt;=Законод!$C$19,AC673,Законод!$C$19*'01_Доходи'!AC672),IF(B669="Лікар-терапевт","x",0)))</f>
        <v>0</v>
      </c>
      <c r="AD674" s="183">
        <f>IF(B669="Лікар загальної практики - сімейний лікар",IF(L673&lt;=Законод!$C$23,AD673,Законод!$C$23*'01_Доходи'!AD672),IF(B669="Лікар-педіатр",IF(L673&lt;=Законод!$C$27,AD673,Законод!$C$27*'01_Доходи'!AD672),IF(B669="Лікар-терапевт","x",0)))</f>
        <v>0</v>
      </c>
      <c r="AE674" s="183">
        <f>IF(B669="Лікар загальної практики - сімейний лікар",IF(L673&lt;=Законод!$C$23,AE673,Законод!$C$23*'01_Доходи'!AE672),IF(B669="Лікар-педіатр",IF(L673&lt;=Законод!$C$27,AE673,Законод!$C$27*'01_Доходи'!AE672),IF(B669="Лікар-терапевт","x",0)))</f>
        <v>0</v>
      </c>
      <c r="AF674" s="183">
        <f>IF(B669="Лікар загальної практики - сімейний лікар",IF(L673&lt;=Законод!$C$23,AF673,Законод!$C$23*'01_Доходи'!AF672),IF(B669="Лікар-педіатр",IF(L673&lt;=Законод!$C$27,AF673,Законод!$C$27*'01_Доходи'!AF672),IF(B669="Лікар-терапевт","x",0)))</f>
        <v>0</v>
      </c>
      <c r="AG674" s="184">
        <f>SUM(AB674:AF674)</f>
        <v>0</v>
      </c>
      <c r="AH674" s="773"/>
      <c r="AI674" s="176"/>
      <c r="AJ674" s="764"/>
      <c r="AK674" s="767"/>
      <c r="AL674" s="767"/>
      <c r="AM674" s="268" t="s">
        <v>175</v>
      </c>
      <c r="AN674" s="544">
        <f>IF(B669="Лікар загальної практики - сімейний лікар",G674*Законод!$J$10+'01_Доходи'!H674*Законод!$K$10+'01_Доходи'!I674*Законод!$L$10+'01_Доходи'!J674*Законод!$M$10+'01_Доходи'!K674*Законод!$N$10,IF(B669="Лікар-педіатр",G674*Законод!$J$10+'01_Доходи'!H674*Законод!$K$10,IF(B669="Лікар-терапевт",'01_Доходи'!I674*Законод!$L$10+'01_Доходи'!J674*Законод!$M$10+'01_Доходи'!K674*Законод!$N$10,0)))</f>
        <v>0</v>
      </c>
      <c r="AO674" s="544">
        <f>IF(B669="Лікар загальної практики - сімейний лікар",N674*Законод!$J$11+'01_Доходи'!O674*Законод!$K$11+'01_Доходи'!P674*Законод!$L$11+'01_Доходи'!Q674*Законод!$M$11+'01_Доходи'!R674*Законод!$N$11,IF(B669="Лікар-педіатр",N674*Законод!$J$11+'01_Доходи'!O674*Законод!$K$11,IF(B669="Лікар-терапевт",'01_Доходи'!P674*Законод!$L$11+'01_Доходи'!Q674*Законод!$M$11+'01_Доходи'!R674*Законод!$N$11,0)))</f>
        <v>0</v>
      </c>
      <c r="AP674" s="544">
        <f>IF(B669="Лікар загальної практики - сімейний лікар",U674*Законод!$J$12+'01_Доходи'!V674*Законод!$K$12+'01_Доходи'!W674*Законод!$L$12+'01_Доходи'!X674*Законод!$M$12+'01_Доходи'!Y674*Законод!$N$12,IF(B669="Лікар-педіатр",U674*Законод!$J$12+'01_Доходи'!V674*Законод!$K$12,IF(B669="Лікар-терапевт",'01_Доходи'!W674*Законод!$L$12+'01_Доходи'!X674*Законод!$M$12+'01_Доходи'!Y674*Законод!$N$12,0)))</f>
        <v>0</v>
      </c>
      <c r="AQ674" s="544">
        <f>IF(B669="Лікар загальної практики - сімейний лікар",AB674*Законод!$J$13+'01_Доходи'!AC674*Законод!$K$13+'01_Доходи'!AD674*Законод!$L$13+'01_Доходи'!AE674*Законод!$M$13+'01_Доходи'!AF674*Законод!$N$13,IF(B669="Лікар-педіатр",AB674*Законод!$J$13+'01_Доходи'!AC674*Законод!$K$13,IF(B669="Лікар-терапевт",'01_Доходи'!AD674*Законод!$L$13+'01_Доходи'!AE674*Законод!$M$13+'01_Доходи'!AF674*Законод!$N$13,0)))</f>
        <v>0</v>
      </c>
      <c r="AR674" s="185">
        <f>SUM(AN674:AQ674)</f>
        <v>0</v>
      </c>
    </row>
    <row r="675" spans="1:44" s="67" customFormat="1" ht="45" customHeight="1" x14ac:dyDescent="0.25">
      <c r="A675" s="172"/>
      <c r="B675" s="781"/>
      <c r="C675" s="784"/>
      <c r="D675" s="787"/>
      <c r="E675" s="790"/>
      <c r="F675" s="186" t="str">
        <f>IF(B669="Лікар-педіатр",Законод!$E$18,IF(B669="Лікар загальної практики - сімейний лікар",Законод!$E$22,IF(B669="Лікар-терапевт",Законод!$E$26,"х")))</f>
        <v>х</v>
      </c>
      <c r="G675" s="750" t="s">
        <v>157</v>
      </c>
      <c r="H675" s="751"/>
      <c r="I675" s="751"/>
      <c r="J675" s="751"/>
      <c r="K675" s="752"/>
      <c r="L675" s="171">
        <f>IF(B669="Лікар загальної практики - сімейний лікар",IF(L673&lt;Законод!$C$23,0,(IF(AND(L673&gt;=Законод!$E$23,L673&lt;=Законод!$E$24),L673-Законод!$C$23,IF('01_Доходи'!L673&gt;=Законод!$F$23,Законод!$E$25,0)))),IF(B669="Лікар-педіатр",IF(L673&lt;Законод!$C$19,0,(IF(AND(L673&gt;=Законод!$E$19,L673&lt;=Законод!$E$20),L673-Законод!$C$19,IF('01_Доходи'!L673&gt;=Законод!$F$19,Законод!$E$21,0)))),IF(B669="Лікар-терапевт",IF(L673&lt;Законод!$C$27,0,(IF(AND(L673&gt;=Законод!$E$27,L673&lt;=Законод!$E$28),L673-Законод!$C$27,IF('01_Доходи'!L673&gt;=Законод!$F$27,Законод!$E$29,0)))),0)))</f>
        <v>0</v>
      </c>
      <c r="M675" s="770"/>
      <c r="N675" s="750" t="s">
        <v>157</v>
      </c>
      <c r="O675" s="751"/>
      <c r="P675" s="751"/>
      <c r="Q675" s="751"/>
      <c r="R675" s="752"/>
      <c r="S675" s="171">
        <f>IF(B669="Лікар загальної практики - сімейний лікар",IF(S673&lt;Законод!$C$23,0,(IF(AND(S673&gt;=Законод!$E$23,S673&lt;=Законод!$E$24),S673-Законод!$C$23,IF('01_Доходи'!S673&gt;=Законод!$F$23,Законод!$E$25,0)))),IF(B669="Лікар-педіатр",IF(S673&lt;Законод!$C$19,0,(IF(AND(S673&gt;=Законод!$E$19,S673&lt;=Законод!$E$20),S673-Законод!$C$19,IF('01_Доходи'!S673&gt;=Законод!$F$19,Законод!$E$21,0)))),IF(B669="Лікар-терапевт",IF(S673&lt;Законод!$C$27,0,(IF(AND(S673&gt;=Законод!$E$27,S673&lt;=Законод!$E$28),S673-Законод!$C$27,IF('01_Доходи'!S673&gt;=Законод!$F$27,Законод!$E$29,0)))),0)))</f>
        <v>0</v>
      </c>
      <c r="T675" s="770"/>
      <c r="U675" s="750" t="s">
        <v>157</v>
      </c>
      <c r="V675" s="751"/>
      <c r="W675" s="751"/>
      <c r="X675" s="751"/>
      <c r="Y675" s="752"/>
      <c r="Z675" s="171">
        <f>IF(B669="Лікар загальної практики - сімейний лікар",IF(Z673&lt;Законод!$C$23,0,(IF(AND(Z673&gt;=Законод!$E$23,Z673&lt;=Законод!$E$24),Z673-Законод!$C$23,IF('01_Доходи'!Z673&gt;=Законод!$F$23,Законод!$E$25,0)))),IF(B669="Лікар-педіатр",IF(Z673&lt;Законод!$C$19,0,(IF(AND(Z673&gt;=Законод!$E$19,Z673&lt;=Законод!$E$20),Z673-Законод!$C$19,IF('01_Доходи'!Z673&gt;=Законод!$F$19,Законод!$E$21,0)))),IF(B669="Лікар-терапевт",IF(Z673&lt;Законод!$C$27,0,(IF(AND(Z673&gt;=Законод!$E$27,Z673&lt;=Законод!$E$28),Z673-Законод!$C$27,IF('01_Доходи'!Z673&gt;=Законод!$F$27,Законод!$E$29,0)))),0)))</f>
        <v>0</v>
      </c>
      <c r="AA675" s="770"/>
      <c r="AB675" s="750" t="s">
        <v>157</v>
      </c>
      <c r="AC675" s="751"/>
      <c r="AD675" s="751"/>
      <c r="AE675" s="751"/>
      <c r="AF675" s="752"/>
      <c r="AG675" s="171">
        <f>IF(B669="Лікар загальної практики - сімейний лікар",IF(S673&lt;Законод!$C$23,0,(IF(AND(AG673&gt;=Законод!$E$23,AG673&lt;=Законод!$E$24),AG673-Законод!$C$23,IF('01_Доходи'!AG673&gt;=Законод!$F$23,Законод!$E$25,0)))),IF(B669="Лікар-педіатр",IF(AG673&lt;Законод!$C$19,0,(IF(AND(AG673&gt;=Законод!$E$19,AG673&lt;=Законод!$E$20),AG673-Законод!$C$19,IF('01_Доходи'!AG673&gt;=Законод!$F$19,Законод!$E$21,0)))),IF(B669="Лікар-терапевт",IF(AG673&lt;Законод!$C$27,0,(IF(AND(AG673&gt;=Законод!$E$27,AG673&lt;=Законод!$E$28),AG673-Законод!$C$27,IF('01_Доходи'!AG673&gt;=Законод!$F$27,Законод!$E$29,0)))),0)))</f>
        <v>0</v>
      </c>
      <c r="AH675" s="773"/>
      <c r="AI675" s="176"/>
      <c r="AJ675" s="764"/>
      <c r="AK675" s="767"/>
      <c r="AL675" s="767"/>
      <c r="AM675" s="798" t="s">
        <v>176</v>
      </c>
      <c r="AN675" s="544">
        <f>IF(B669="Лікар загальної практики - сімейний лікар",L675*Законод!$E$30,IF(B669="Лікар-педіатр",L675*Законод!$E$30,IF(B669="Лікар-терапевт",L675*Законод!$E$30,0)))</f>
        <v>0</v>
      </c>
      <c r="AO675" s="544">
        <f>IF(B669="Лікар загальної практики - сімейний лікар",S675*Законод!$E$47,IF(B669="Лікар-педіатр",S675*Законод!$E$47,IF(B669="Лікар-терапевт",S675*Законод!$E$47,0)))</f>
        <v>0</v>
      </c>
      <c r="AP675" s="544">
        <f>IF(B669="Лікар загальної практики - сімейний лікар",Z675*Законод!$E$64,IF(B669="Лікар-педіатр",Z675*Законод!$E$64,IF(B669="Лікар-терапевт",Z675*Законод!$E$64,0)))</f>
        <v>0</v>
      </c>
      <c r="AQ675" s="544">
        <f>IF(B669="Лікар загальної практики - сімейний лікар",AG675*Законод!$E$81,IF(B669="Лікар-педіатр",AG675*Законод!$E$81,IF(B669="Лікар-терапевт",AG675*Законод!$E$81,0)))</f>
        <v>0</v>
      </c>
      <c r="AR675" s="185">
        <f>SUM(AN675:AQ675)</f>
        <v>0</v>
      </c>
    </row>
    <row r="676" spans="1:44" s="67" customFormat="1" ht="20.45" customHeight="1" x14ac:dyDescent="0.25">
      <c r="A676" s="172"/>
      <c r="B676" s="781"/>
      <c r="C676" s="784"/>
      <c r="D676" s="787"/>
      <c r="E676" s="790"/>
      <c r="F676" s="186" t="str">
        <f>IF(B669="Лікар-педіатр",Законод!$F$18,IF(B669="Лікар загальної практики - сімейний лікар",Законод!$F$22,IF(B669="Лікар-терапевт",Законод!$F$26,"х")))</f>
        <v>х</v>
      </c>
      <c r="G676" s="750" t="s">
        <v>157</v>
      </c>
      <c r="H676" s="751"/>
      <c r="I676" s="751"/>
      <c r="J676" s="751"/>
      <c r="K676" s="752"/>
      <c r="L676" s="171">
        <f>IF(B669="Лікар загальної практики - сімейний лікар",IF(L673&lt;Законод!$C$23,0,(IF(AND(L673&gt;=Законод!$F$23,L673&lt;=Законод!$F$24),L673-Законод!$E$24,IF('01_Доходи'!L673&gt;=Законод!$G$23,Законод!$F$25,0)))),IF(B669="Лікар-педіатр",IF(L673&lt;Законод!$C$19,0,(IF(AND(L673&gt;=Законод!$F$19,L673&lt;=Законод!$F$20),L673-Законод!$E$20,IF('01_Доходи'!L673&gt;=Законод!$G$19,Законод!$F$21,0)))),IF(B669="Лікар-терапевт",IF(L673&lt;Законод!$C$27,0,(IF(AND(L673&gt;=Законод!$F$27,L673&lt;=Законод!$F$28),L673-Законод!$E$28,IF('01_Доходи'!L673&gt;=Законод!$G$27,Законод!$F$29,0)))),0)))</f>
        <v>0</v>
      </c>
      <c r="M676" s="770"/>
      <c r="N676" s="750" t="s">
        <v>157</v>
      </c>
      <c r="O676" s="751"/>
      <c r="P676" s="751"/>
      <c r="Q676" s="751"/>
      <c r="R676" s="752"/>
      <c r="S676" s="171">
        <f>IF(B669="Лікар загальної практики - сімейний лікар",IF(S673&lt;Законод!$C$23,0,(IF(AND(S673&gt;=Законод!$F$23,S673&lt;=Законод!$F$24),S673-Законод!$E$24,IF('01_Доходи'!S673&gt;=Законод!$G$23,Законод!$F$25,0)))),IF(B669="Лікар-педіатр",IF(S673&lt;Законод!$C$19,0,(IF(AND(S673&gt;=Законод!$F$19,S673&lt;=Законод!$F$20),S673-Законод!$E$20,IF('01_Доходи'!S673&gt;=Законод!$G$19,Законод!$F$21,0)))),IF(B669="Лікар-терапевт",IF(S673&lt;Законод!$C$27,0,(IF(AND(S673&gt;=Законод!$F$27,S673&lt;=Законод!$F$28),S673-Законод!$E$28,IF('01_Доходи'!S673&gt;=Законод!$G$27,Законод!$F$29,0)))),0)))</f>
        <v>0</v>
      </c>
      <c r="T676" s="770"/>
      <c r="U676" s="750" t="s">
        <v>157</v>
      </c>
      <c r="V676" s="751"/>
      <c r="W676" s="751"/>
      <c r="X676" s="751"/>
      <c r="Y676" s="752"/>
      <c r="Z676" s="171">
        <f>IF(B669="Лікар загальної практики - сімейний лікар",IF(Z673&lt;Законод!$C$23,0,(IF(AND(Z673&gt;=Законод!$F$23,Z673&lt;=Законод!$F$24),Z673-Законод!$E$24,IF('01_Доходи'!Z673&gt;=Законод!$G$23,Законод!$F$25,0)))),IF(B669="Лікар-педіатр",IF(Z673&lt;Законод!$C$19,0,(IF(AND(Z673&gt;=Законод!$F$19,Z673&lt;=Законод!$F$20),Z673-Законод!$E$20,IF('01_Доходи'!Z673&gt;=Законод!$G$19,Законод!$F$21,0)))),IF(B669="Лікар-терапевт",IF(Z673&lt;Законод!$C$27,0,(IF(AND(Z673&gt;=Законод!$F$27,Z673&lt;=Законод!$F$28),Z673-Законод!$E$28,IF('01_Доходи'!Z673&gt;=Законод!$G$27,Законод!$F$29,0)))),0)))</f>
        <v>0</v>
      </c>
      <c r="AA676" s="770"/>
      <c r="AB676" s="750" t="s">
        <v>157</v>
      </c>
      <c r="AC676" s="751"/>
      <c r="AD676" s="751"/>
      <c r="AE676" s="751"/>
      <c r="AF676" s="752"/>
      <c r="AG676" s="171">
        <f>IF(B669="Лікар загальної практики - сімейний лікар",IF(AG673&lt;Законод!$C$23,0,(IF(AND(AG673&gt;=Законод!$F$23,AG673&lt;=Законод!$F$24),AG673-Законод!$E$24,IF('01_Доходи'!AG673&gt;=Законод!$G$23,Законод!$F$25,0)))),IF(B669="Лікар-педіатр",IF(AG673&lt;Законод!$C$19,0,(IF(AND(AG673&gt;=Законод!$F$19,AG673&lt;=Законод!$F$20),AG673-Законод!$E$20,IF('01_Доходи'!AG673&gt;=Законод!$G$19,Законод!$F$21,0)))),IF(B669="Лікар-терапевт",IF(AG673&lt;Законод!$C$27,0,(IF(AND(AG673&gt;=Законод!$F$27,AG673&lt;=Законод!$F$28),AG673-Законод!$E$28,IF('01_Доходи'!AG673&gt;=Законод!$G$27,Законод!$F$29,0)))),0)))</f>
        <v>0</v>
      </c>
      <c r="AH676" s="773"/>
      <c r="AI676" s="176"/>
      <c r="AJ676" s="764"/>
      <c r="AK676" s="767"/>
      <c r="AL676" s="767"/>
      <c r="AM676" s="799"/>
      <c r="AN676" s="544">
        <f>IF(B669="Лікар загальної практики - сімейний лікар",L676*Законод!$F$30,IF(B669="Лікар-педіатр",L676*Законод!$F$30,IF(B669="Лікар-терапевт",L676*Законод!$F$30,0)))</f>
        <v>0</v>
      </c>
      <c r="AO676" s="544">
        <f>IF(B669="Лікар загальної практики - сімейний лікар",S676*Законод!$F$47,IF(B669="Лікар-педіатр",S676*Законод!$F$47,IF(B669="Лікар-терапевт",S676*Законод!$F$47,0)))</f>
        <v>0</v>
      </c>
      <c r="AP676" s="544">
        <f>IF(B669="Лікар загальної практики - сімейний лікар",Z676*Законод!$F$64,IF(B669="Лікар-педіатр",Z676*Законод!$F$64,IF(B669="Лікар-терапевт",Z676*Законод!$F$64,0)))</f>
        <v>0</v>
      </c>
      <c r="AQ676" s="544">
        <f>IF(B669="Лікар загальної практики - сімейний лікар",AG676*Законод!$F$81,IF(B669="Лікар-педіатр",AG676*Законод!$F$81,IF(B669="Лікар-терапевт",AG676*Законод!$F$81,0)))</f>
        <v>0</v>
      </c>
      <c r="AR676" s="185">
        <f>SUM(AN676:AQ676)</f>
        <v>0</v>
      </c>
    </row>
    <row r="677" spans="1:44" s="67" customFormat="1" ht="31.9" customHeight="1" x14ac:dyDescent="0.25">
      <c r="A677" s="172"/>
      <c r="B677" s="781"/>
      <c r="C677" s="784"/>
      <c r="D677" s="787"/>
      <c r="E677" s="790"/>
      <c r="F677" s="186" t="str">
        <f>IF(B669="Лікар-педіатр",Законод!$G$18,IF(B669="Лікар загальної практики - сімейний лікар",Законод!$G$22,IF(B669="Лікар-терапевт",Законод!$G$26,"х")))</f>
        <v>х</v>
      </c>
      <c r="G677" s="750" t="s">
        <v>157</v>
      </c>
      <c r="H677" s="751"/>
      <c r="I677" s="751"/>
      <c r="J677" s="751"/>
      <c r="K677" s="752"/>
      <c r="L677" s="171">
        <f>IF(B669="Лікар загальної практики - сімейний лікар",IF(L673&lt;Законод!$C$23,0,(IF(AND(L673&gt;=Законод!$G$23,L673&lt;=Законод!$G$24),L673-Законод!$F$24,IF('01_Доходи'!L673&gt;=Законод!$H$23,Законод!$G$25,0)))),IF(B669="Лікар-педіатр",IF(L673&lt;Законод!$C$19,0,(IF(AND(L673&gt;=Законод!$G$19,L673&lt;=Законод!$G$20),L673-Законод!$F$20,IF('01_Доходи'!L673&gt;=Законод!$H$19,Законод!$G$21,0)))),IF(B669="Лікар-терапевт",IF(L673&lt;Законод!$C$27,0,(IF(AND(L673&gt;=Законод!$G$27,L673&lt;=Законод!$G$28),L673-Законод!$F$28,IF('01_Доходи'!L673&gt;=Законод!$H$27,Законод!$G$29,0)))),0)))</f>
        <v>0</v>
      </c>
      <c r="M677" s="770"/>
      <c r="N677" s="750" t="s">
        <v>157</v>
      </c>
      <c r="O677" s="751"/>
      <c r="P677" s="751"/>
      <c r="Q677" s="751"/>
      <c r="R677" s="752"/>
      <c r="S677" s="171">
        <f>IF(B669="Лікар загальної практики - сімейний лікар",IF(S673&lt;Законод!$C$23,0,(IF(AND(S673&gt;=Законод!$G$23,S673&lt;=Законод!$G$24),S673-Законод!$F$24,IF('01_Доходи'!S673&gt;=Законод!$H$23,Законод!$G$25,0)))),IF(B669="Лікар-педіатр",IF(S673&lt;Законод!$C$19,0,(IF(AND(S673&gt;=Законод!$G$19,S673&lt;=Законод!$G$20),S673-Законод!$F$20,IF('01_Доходи'!S673&gt;=Законод!$H$19,Законод!$G$21,0)))),IF(B669="Лікар-терапевт",IF(S673&lt;Законод!$C$27,0,(IF(AND(S673&gt;=Законод!$G$27,S673&lt;=Законод!$G$28),S673-Законод!$F$28,IF('01_Доходи'!S673&gt;=Законод!$H$27,Законод!$G$29,0)))),0)))</f>
        <v>0</v>
      </c>
      <c r="T677" s="770"/>
      <c r="U677" s="750" t="s">
        <v>157</v>
      </c>
      <c r="V677" s="751"/>
      <c r="W677" s="751"/>
      <c r="X677" s="751"/>
      <c r="Y677" s="752"/>
      <c r="Z677" s="171">
        <f>IF(B669="Лікар загальної практики - сімейний лікар",IF(Z673&lt;Законод!$C$23,0,(IF(AND(Z673&gt;=Законод!$G$23,Z673&lt;=Законод!$G$24),Z673-Законод!$F$24,IF('01_Доходи'!Z673&gt;=Законод!$H$23,Законод!$G$25,0)))),IF(B669="Лікар-педіатр",IF(Z673&lt;Законод!$C$19,0,(IF(AND(Z673&gt;=Законод!$G$19,Z673&lt;=Законод!$G$20),Z673-Законод!$F$20,IF('01_Доходи'!Z673&gt;=Законод!$H$19,Законод!$G$21,0)))),IF(B669="Лікар-терапевт",IF(Z673&lt;Законод!$C$27,0,(IF(AND(Z673&gt;=Законод!$G$27,Z673&lt;=Законод!$G$28),Z673-Законод!$F$28,IF('01_Доходи'!Z673&gt;=Законод!$H$27,Законод!$G$29,0)))),0)))</f>
        <v>0</v>
      </c>
      <c r="AA677" s="770"/>
      <c r="AB677" s="750" t="s">
        <v>157</v>
      </c>
      <c r="AC677" s="751"/>
      <c r="AD677" s="751"/>
      <c r="AE677" s="751"/>
      <c r="AF677" s="752"/>
      <c r="AG677" s="171">
        <f>IF(B669="Лікар загальної практики - сімейний лікар",IF(AG673&lt;Законод!$C$23,0,(IF(AND(AG673&gt;=Законод!$G$23,AG673&lt;=Законод!$G$24),AG673-Законод!$F$24,IF('01_Доходи'!AG673&gt;=Законод!$H$23,Законод!$G$25,0)))),IF(B669="Лікар-педіатр",IF(AG673&lt;Законод!$C$19,0,(IF(AND(AG673&gt;=Законод!$G$19,AG673&lt;=Законод!$G$20),AG673-Законод!$F$20,IF('01_Доходи'!AG673&gt;=Законод!$H$19,Законод!$G$21,0)))),IF(B669="Лікар-терапевт",IF(AG673&lt;Законод!$C$27,0,(IF(AND(AG673&gt;=Законод!$G$27,AG673&lt;=Законод!$G$28),AG673-Законод!$F$28,IF('01_Доходи'!AG673&gt;=Законод!$H$27,Законод!$G$29,0)))),0)))</f>
        <v>0</v>
      </c>
      <c r="AH677" s="773"/>
      <c r="AI677" s="176"/>
      <c r="AJ677" s="764"/>
      <c r="AK677" s="767"/>
      <c r="AL677" s="767"/>
      <c r="AM677" s="799"/>
      <c r="AN677" s="544">
        <f>IF(B669="Лікар загальної практики - сімейний лікар",L677*Законод!$G$39,IF(B669="Лікар-педіатр",L677*Законод!$G$30,IF(B669="Лікар-терапевт",L677*Законод!$G$30,0)))</f>
        <v>0</v>
      </c>
      <c r="AO677" s="544">
        <f>IF(B669="Лікар загальної практики - сімейний лікар",S677*Законод!$G$47,IF(B669="Лікар-педіатр",S677*Законод!$G$47,IF(B669="Лікар-терапевт",S677*Законод!$G$47,0)))</f>
        <v>0</v>
      </c>
      <c r="AP677" s="544">
        <f>IF(B669="Лікар загальної практики - сімейний лікар",Z677*Законод!$G$64,IF(B669="Лікар-педіатр",Z677*Законод!$G$64,IF(B669="Лікар-терапевт",Z677*Законод!$G$64,0)))</f>
        <v>0</v>
      </c>
      <c r="AQ677" s="544">
        <f>IF(B669="Лікар загальної практики - сімейний лікар",AG677*Законод!$G$81,IF(B669="Лікар-педіатр",AG677*Законод!$G$81,IF(B669="Лікар-терапевт",AG677*Законод!$G$81,0)))</f>
        <v>0</v>
      </c>
      <c r="AR677" s="185">
        <f t="shared" ref="AR677" si="98">SUM(AN677:AQ677)</f>
        <v>0</v>
      </c>
    </row>
    <row r="678" spans="1:44" s="67" customFormat="1" ht="31.9" customHeight="1" x14ac:dyDescent="0.25">
      <c r="A678" s="172"/>
      <c r="B678" s="781"/>
      <c r="C678" s="784"/>
      <c r="D678" s="787"/>
      <c r="E678" s="790"/>
      <c r="F678" s="186" t="str">
        <f>IF(B669="Лікар-педіатр",Законод!$H$18,IF(B669="Лікар загальної практики - сімейний лікар",Законод!$H$22,IF(B669="Лікар-терапевт",Законод!$H$26,"х")))</f>
        <v>х</v>
      </c>
      <c r="G678" s="750" t="s">
        <v>157</v>
      </c>
      <c r="H678" s="751"/>
      <c r="I678" s="751"/>
      <c r="J678" s="751"/>
      <c r="K678" s="752"/>
      <c r="L678" s="171">
        <f>IF(B669="Лікар загальної практики - сімейний лікар",IF(L673&lt;Законод!$C$23,0,(IF(AND(L673&gt;=Законод!$H$23,L673&lt;=Законод!$H$24),L673-Законод!$G$24,IF('01_Доходи'!L673&gt;=Законод!$I$23,Законод!$H$25,0)))),IF(B669="Лікар-педіатр",IF(L673&lt;Законод!$C$19,0,(IF(AND(L673&gt;=Законод!$H$19,L673&lt;=Законод!$H$20),L673-Законод!$G$20,IF('01_Доходи'!L673&gt;=Законод!$I$19,Законод!$H$21,0)))),IF(B669="Лікар-терапевт",IF(L673&lt;Законод!$C$27,0,(IF(AND(L673&gt;=Законод!$H$27,L673&lt;=Законод!$H$28),L673-Законод!$G$28,IF(L673&gt;=Законод!$I$27,Законод!$H$29,0)))),0)))</f>
        <v>0</v>
      </c>
      <c r="M678" s="770"/>
      <c r="N678" s="750" t="s">
        <v>157</v>
      </c>
      <c r="O678" s="751"/>
      <c r="P678" s="751"/>
      <c r="Q678" s="751"/>
      <c r="R678" s="752"/>
      <c r="S678" s="171">
        <f>IF(B669="Лікар загальної практики - сімейний лікар",IF(S673&lt;Законод!$C$23,0,(IF(AND(S673&gt;=Законод!$H$23,S673&lt;=Законод!$H$24),S673-Законод!$G$24,IF('01_Доходи'!S673&gt;=Законод!$I$23,Законод!$H$25,0)))),IF(B669="Лікар-педіатр",IF(S673&lt;Законод!$C$19,0,(IF(AND(S673&gt;=Законод!$H$19,S673&lt;=Законод!$H$20),S673-Законод!$G$20,IF('01_Доходи'!S673&gt;=Законод!$I$19,Законод!$H$21,0)))),IF(B669="Лікар-терапевт",IF(S673&lt;Законод!$C$27,0,(IF(AND(S673&gt;=Законод!$H$27,S673&lt;=Законод!$H$28),S673-Законод!$G$28,IF(S673&gt;=Законод!$I$27,Законод!$H$29,0)))),0)))</f>
        <v>0</v>
      </c>
      <c r="T678" s="770"/>
      <c r="U678" s="750" t="s">
        <v>157</v>
      </c>
      <c r="V678" s="751"/>
      <c r="W678" s="751"/>
      <c r="X678" s="751"/>
      <c r="Y678" s="752"/>
      <c r="Z678" s="171">
        <f>IF(B669="Лікар загальної практики - сімейний лікар",IF(Z673&lt;Законод!$C$23,0,(IF(AND(Z673&gt;=Законод!$H$23,Z673&lt;=Законод!$H$24),Z673-Законод!$G$24,IF('01_Доходи'!Z673&gt;=Законод!$I$23,Законод!$H$25,0)))),IF(B669="Лікар-педіатр",IF(Z673&lt;Законод!$C$19,0,(IF(AND(Z673&gt;=Законод!$H$19,Z673&lt;=Законод!$H$20),Z673-Законод!$G$20,IF('01_Доходи'!Z673&gt;=Законод!$I$19,Законод!$H$21,0)))),IF(B669="Лікар-терапевт",IF(Z673&lt;Законод!$C$27,0,(IF(AND(Z673&gt;=Законод!$H$27,Z673&lt;=Законод!$H$28),Z673-Законод!$G$28,IF(Z673&gt;=Законод!$I$27,Законод!$H$29,0)))),0)))</f>
        <v>0</v>
      </c>
      <c r="AA678" s="770"/>
      <c r="AB678" s="750" t="s">
        <v>157</v>
      </c>
      <c r="AC678" s="751"/>
      <c r="AD678" s="751"/>
      <c r="AE678" s="751"/>
      <c r="AF678" s="752"/>
      <c r="AG678" s="171">
        <f>IF(B669="Лікар загальної практики - сімейний лікар",IF(AG673&lt;Законод!$C$23,0,(IF(AND(AG673&gt;=Законод!$H$23,AG673&lt;=Законод!$H$24),AG673-Законод!$G$24,IF('01_Доходи'!AG673&gt;=Законод!$I$23,Законод!$H$25,0)))),IF(B669="Лікар-педіатр",IF(AG673&lt;Законод!$C$19,0,(IF(AND(AG673&gt;=Законод!$H$19,AG673&lt;=Законод!$H$20),AG673-Законод!$G$20,IF('01_Доходи'!AG673&gt;=Законод!$I$19,Законод!$H$21,0)))),IF(B669="Лікар-терапевт",IF(AG673&lt;Законод!$C$27,0,(IF(AND(AG673&gt;=Законод!$H$27,AG673&lt;=Законод!$H$28),AG673-Законод!$G$28,IF(AG673&gt;=Законод!$I$27,Законод!$H$29,0)))),0)))</f>
        <v>0</v>
      </c>
      <c r="AH678" s="773"/>
      <c r="AI678" s="176"/>
      <c r="AJ678" s="764"/>
      <c r="AK678" s="767"/>
      <c r="AL678" s="767"/>
      <c r="AM678" s="799"/>
      <c r="AN678" s="544">
        <f>IF(B669="Лікар загальної практики - сімейний лікар",L678*Законод!$H$30,IF(B669="Лікар-педіатр",L678*Законод!$H$30,IF(B669="Лікар-терапевт",L678*Законод!$H$30,0)))</f>
        <v>0</v>
      </c>
      <c r="AO678" s="544">
        <f>IF(B669="Лікар загальної практики - сімейний лікар",S678*Законод!$H$47,IF(B669="Лікар-педіатр",S678*Законод!$H$47,IF(B669="Лікар-терапевт",S678*Законод!$H$47,0)))</f>
        <v>0</v>
      </c>
      <c r="AP678" s="544">
        <f>IF(B669="Лікар загальної практики - сімейний лікар",Z678*Законод!$H$64,IF(B669="Лікар-педіатр",Z678*Законод!$H$64,IF(B669="Лікар-терапевт",Z678*Законод!$H$64,0)))</f>
        <v>0</v>
      </c>
      <c r="AQ678" s="544">
        <f>IF(B669="Лікар загальної практики - сімейний лікар",AG678*Законод!$H$81,IF(B669="Лікар-педіатр",AG678*Законод!$H$81,IF(B669="Лікар-терапевт",AG678*Законод!$H$81,0)))</f>
        <v>0</v>
      </c>
      <c r="AR678" s="185">
        <f>SUM(AN678:AQ678)</f>
        <v>0</v>
      </c>
    </row>
    <row r="679" spans="1:44" s="210" customFormat="1" ht="23.45" customHeight="1" x14ac:dyDescent="0.25">
      <c r="A679" s="172"/>
      <c r="B679" s="781"/>
      <c r="C679" s="784"/>
      <c r="D679" s="787"/>
      <c r="E679" s="790"/>
      <c r="F679" s="186" t="str">
        <f>IF(B669="Лікар-педіатр",Законод!$I$18,IF(B669="Лікар загальної практики - сімейний лікар",Законод!$I$22,IF(B669="Лікар-терапевт",Законод!$I$26,"х")))</f>
        <v>х</v>
      </c>
      <c r="G679" s="750" t="s">
        <v>157</v>
      </c>
      <c r="H679" s="751"/>
      <c r="I679" s="751"/>
      <c r="J679" s="751"/>
      <c r="K679" s="752"/>
      <c r="L679" s="171">
        <f>IF(B669="Лікар загальної практики - сімейний лікар",IF(L673&lt;Законод!$C$23,0,(IF(AND(L673&gt;=Законод!$I$23,L673&lt;=Законод!$I$24),L673-Законод!$H$24,IF('01_Доходи'!L673&gt;=Законод!$I$23,Законод!$I$25,0)))),IF(B669="Лікар-педіатр",IF(L673&lt;Законод!$C$19,0,(IF(AND(L673&gt;=Законод!$I$19,L673&lt;=Законод!$I$20),L673-Законод!$H$20,IF('01_Доходи'!L673&gt;=Законод!$I$19,Законод!$H$21,0)))),IF(B669="Лікар-терапевт",IF(L673&lt;Законод!$C$27,0,(IF(AND(L673&gt;=Законод!$I$27,L673&lt;=Законод!$I$28),L673-Законод!$H$28,IF('01_Доходи'!L673&gt;=Законод!$I$27,Законод!$H$29,0)))),0)))</f>
        <v>0</v>
      </c>
      <c r="M679" s="770"/>
      <c r="N679" s="750" t="s">
        <v>157</v>
      </c>
      <c r="O679" s="751"/>
      <c r="P679" s="751"/>
      <c r="Q679" s="751"/>
      <c r="R679" s="752"/>
      <c r="S679" s="171">
        <f>IF(B669="Лікар загальної практики - сімейний лікар",IF(S673&lt;Законод!$C$23,0,(IF(AND(S673&gt;=Законод!$I$23,S673&lt;=Законод!$I$24),S673-Законод!$H$24,IF('01_Доходи'!S673&gt;=Законод!$I$23,Законод!$I$25,0)))),IF(B669="Лікар-педіатр",IF(S673&lt;Законод!$C$19,0,(IF(AND(S673&gt;=Законод!$I$19,S673&lt;=Законод!$I$20),S673-Законод!$H$20,IF('01_Доходи'!S673&gt;=Законод!$I$19,Законод!$H$21,0)))),IF(B669="Лікар-терапевт",IF(S673&lt;Законод!$C$27,0,(IF(AND(S673&gt;=Законод!$I$27,S673&lt;=Законод!$I$28),S673-Законод!$H$28,IF('01_Доходи'!S673&gt;=Законод!$I$27,Законод!$H$29,0)))),0)))</f>
        <v>0</v>
      </c>
      <c r="T679" s="770"/>
      <c r="U679" s="750" t="s">
        <v>157</v>
      </c>
      <c r="V679" s="751"/>
      <c r="W679" s="751"/>
      <c r="X679" s="751"/>
      <c r="Y679" s="752"/>
      <c r="Z679" s="171">
        <f>IF(B669="Лікар загальної практики - сімейний лікар",IF(Z673&lt;Законод!$C$23,0,(IF(AND(Z673&gt;=Законод!$I$23,Z673&lt;=Законод!$I$24),Z673-Законод!$H$24,IF('01_Доходи'!Z673&gt;=Законод!$I$23,Законод!$I$25,0)))),IF(B669="Лікар-педіатр",IF(Z673&lt;Законод!$C$19,0,(IF(AND(Z673&gt;=Законод!$I$19,Z673&lt;=Законод!$I$20),Z673-Законод!$H$20,IF('01_Доходи'!Z673&gt;=Законод!$I$19,Законод!$H$21,0)))),IF(B669="Лікар-терапевт",IF(Z673&lt;Законод!$C$27,0,(IF(AND(Z673&gt;=Законод!$I$27,Z673&lt;=Законод!$I$28),Z673-Законод!$H$28,IF('01_Доходи'!Z673&gt;=Законод!$I$27,Законод!$H$29,0)))),0)))</f>
        <v>0</v>
      </c>
      <c r="AA679" s="770"/>
      <c r="AB679" s="750" t="s">
        <v>157</v>
      </c>
      <c r="AC679" s="751"/>
      <c r="AD679" s="751"/>
      <c r="AE679" s="751"/>
      <c r="AF679" s="752"/>
      <c r="AG679" s="171">
        <f>IF(B669="Лікар загальної практики - сімейний лікар",IF(AG673&lt;Законод!$C$23,0,(IF(AND(AG673&gt;=Законод!$I$23,AG673&lt;=Законод!$I$24),AG673-Законод!$H$24,IF('01_Доходи'!AG673&gt;=Законод!$I$23,Законод!$I$25,0)))),IF(B669="Лікар-педіатр",IF(AG673&lt;Законод!$C$19,0,(IF(AND(AG673&gt;=Законод!$I$19,AG673&lt;=Законод!$I$20),AG673-Законод!$H$20,IF('01_Доходи'!AG673&gt;=Законод!$I$19,Законод!$H$21,0)))),IF(B669="Лікар-терапевт",IF(AG673&lt;Законод!$C$27,0,(IF(AND(AG673&gt;=Законод!$I$27,AG673&lt;=Законод!$I$28),AG673-Законод!$H$28,IF('01_Доходи'!AG673&gt;=Законод!$I$27,Законод!$H$29,0)))),0)))</f>
        <v>0</v>
      </c>
      <c r="AH679" s="773"/>
      <c r="AI679" s="176"/>
      <c r="AJ679" s="764"/>
      <c r="AK679" s="767"/>
      <c r="AL679" s="767"/>
      <c r="AM679" s="799"/>
      <c r="AN679" s="544">
        <f>IF(B669="Лікар загальної практики - сімейний лікар",L679*Законод!$I$30,IF(B669="Лікар-педіатр",L679*Законод!$I$30,IF(B669="Лікар-терапевт",L679*Законод!$I$30,0)))</f>
        <v>0</v>
      </c>
      <c r="AO679" s="544">
        <f>IF(B669="Лікар загальної практики - сімейний лікар",S679*Законод!$I$47,IF(B669="Лікар-педіатр",S679*Законод!$I$47,IF(B669="Лікар-терапевт",S679*Законод!$I$47,0)))</f>
        <v>0</v>
      </c>
      <c r="AP679" s="544">
        <f>IF(B669="Лікар загальної практики - сімейний лікар",Z679*Законод!$I$64,IF(B669="Лікар-педіатр",Z679*Законод!$I$64,IF(B669="Лікар-терапевт",Z679*Законод!$I$64,0)))</f>
        <v>0</v>
      </c>
      <c r="AQ679" s="544">
        <f>IF(B669="Лікар загальної практики - сімейний лікар",AG679*Законод!$I$81,IF(B669="Лікар-педіатр",AG679*Законод!$I$81,IF(B669="Лікар-терапевт",AG679*Законод!$I$81,0)))</f>
        <v>0</v>
      </c>
      <c r="AR679" s="185">
        <f>SUM(AN679:AQ679)</f>
        <v>0</v>
      </c>
    </row>
    <row r="680" spans="1:44" s="166" customFormat="1" ht="24.6" customHeight="1" thickBot="1" x14ac:dyDescent="0.35">
      <c r="A680" s="187"/>
      <c r="B680" s="782"/>
      <c r="C680" s="785"/>
      <c r="D680" s="788"/>
      <c r="E680" s="791"/>
      <c r="F680" s="660" t="str">
        <f>IF(B669="Лікар-педіатр",Законод!$J$18,IF(B669="Лікар загальної практики - сімейний лікар",Законод!$J$22,IF(B669="Лікар-терапевт",Законод!$J$22,"х")))</f>
        <v>х</v>
      </c>
      <c r="G680" s="747" t="s">
        <v>157</v>
      </c>
      <c r="H680" s="748"/>
      <c r="I680" s="748"/>
      <c r="J680" s="748"/>
      <c r="K680" s="749"/>
      <c r="L680" s="171">
        <f>IF(B669="Лікар загальної практики - сімейний лікар",IF(L673&gt;=Законод!$J$23,'01_Доходи'!L673-('01_Доходи'!L674+'01_Доходи'!L675+'01_Доходи'!L676+'01_Доходи'!L677+'01_Доходи'!L678+'01_Доходи'!L679),0),IF(B669="Лікар-педіатр",IF(L673&gt;=Законод!$J$19,'01_Доходи'!L673-('01_Доходи'!L674+'01_Доходи'!L675+'01_Доходи'!L676+'01_Доходи'!L677+'01_Доходи'!L678+'01_Доходи'!L679),0),IF(B669="Лікар-терапевт",IF('01_Доходи'!L673&gt;=Законод!$J$27,L673-Законод!$I$28,0),0)))</f>
        <v>0</v>
      </c>
      <c r="M680" s="771"/>
      <c r="N680" s="747" t="s">
        <v>157</v>
      </c>
      <c r="O680" s="748"/>
      <c r="P680" s="748"/>
      <c r="Q680" s="748"/>
      <c r="R680" s="749"/>
      <c r="S680" s="171">
        <f>IF(B669="Лікар загальної практики - сімейний лікар",IF(S673&gt;=Законод!$J$23,'01_Доходи'!S673-('01_Доходи'!S674+'01_Доходи'!S675+'01_Доходи'!S676+'01_Доходи'!S677+'01_Доходи'!S678+'01_Доходи'!S679),0),IF(B669="Лікар-педіатр",IF(S673&gt;=Законод!$J$19,'01_Доходи'!S673-('01_Доходи'!S674+'01_Доходи'!S675+'01_Доходи'!S676+'01_Доходи'!S677+'01_Доходи'!S678+'01_Доходи'!S679),0),IF(B669="Лікар-терапевт",IF('01_Доходи'!S673&gt;=Законод!$J$27,S673-Законод!$I$28,0),0)))</f>
        <v>0</v>
      </c>
      <c r="T680" s="771"/>
      <c r="U680" s="747" t="s">
        <v>157</v>
      </c>
      <c r="V680" s="748"/>
      <c r="W680" s="748"/>
      <c r="X680" s="748"/>
      <c r="Y680" s="749"/>
      <c r="Z680" s="171">
        <f>IF(B669="Лікар загальної практики - сімейний лікар",IF(Z673&gt;=Законод!$J$23,'01_Доходи'!Z673-('01_Доходи'!Z674+'01_Доходи'!Z675+'01_Доходи'!Z676+'01_Доходи'!Z677+'01_Доходи'!Z678+'01_Доходи'!Z679),0),IF(B669="Лікар-педіатр",IF(Z673&gt;=Законод!$J$19,'01_Доходи'!Z673-('01_Доходи'!Z674+'01_Доходи'!Z675+'01_Доходи'!Z676+'01_Доходи'!Z677+'01_Доходи'!Z678+'01_Доходи'!Z679),0),IF(B669="Лікар-терапевт",IF('01_Доходи'!Z673&gt;=Законод!$J$27,Z673-Законод!$I$28,0),0)))</f>
        <v>0</v>
      </c>
      <c r="AA680" s="771"/>
      <c r="AB680" s="747" t="s">
        <v>157</v>
      </c>
      <c r="AC680" s="748"/>
      <c r="AD680" s="748"/>
      <c r="AE680" s="748"/>
      <c r="AF680" s="749"/>
      <c r="AG680" s="171">
        <f>IF(B669="Лікар загальної практики - сімейний лікар",IF(AG673&gt;=Законод!$J$23,'01_Доходи'!AG673-('01_Доходи'!AG674+'01_Доходи'!AG675+'01_Доходи'!AG676+'01_Доходи'!AG677+'01_Доходи'!AG678+'01_Доходи'!AG679),0),IF(B669="Лікар-педіатр",IF(AG673&gt;=Законод!$J$19,'01_Доходи'!AG673-('01_Доходи'!AG674+'01_Доходи'!AG675+'01_Доходи'!AG676+'01_Доходи'!AG677+'01_Доходи'!AG678+'01_Доходи'!AG679),0),IF(B669="Лікар-терапевт",IF('01_Доходи'!AG673&gt;=Законод!$J$27,AG673-Законод!$I$28,0),0)))</f>
        <v>0</v>
      </c>
      <c r="AH680" s="774"/>
      <c r="AI680" s="188"/>
      <c r="AJ680" s="765"/>
      <c r="AK680" s="768"/>
      <c r="AL680" s="768"/>
      <c r="AM680" s="800"/>
      <c r="AN680" s="661">
        <f>IF(B669="Лікар загальної практики - сімейний лікар",L680*Законод!$J$30,IF(B669="Лікар-педіатр",L680*Законод!$J$30,IF(B669="Лікар-терапевт",L680*Законод!$J$30,0)))</f>
        <v>0</v>
      </c>
      <c r="AO680" s="661">
        <f>IF(B669="Лікар загальної практики - сімейний лікар",S680*Законод!$J$47,IF(B669="Лікар-педіатр",S680*Законод!$J$47,IF(B669="Лікар-терапевт",S680*Законод!$J$47,0)))</f>
        <v>0</v>
      </c>
      <c r="AP680" s="661">
        <f>IF(B669="Лікар загальної практики - сімейний лікар",S680*Законод!$J$64,IF(B669="Лікар-педіатр",S680*Законод!$J$64,IF(B669="Лікар-терапевт",S680*Законод!$J$64,0)))</f>
        <v>0</v>
      </c>
      <c r="AQ680" s="661">
        <f>IF(B669="Лікар загальної практики - сімейний лікар",AG680*Законод!$J$81,IF(B669="Лікар-педіатр",AG680*Законод!$J$81,IF(B669="Лікар-терапевт",AG680*Законод!$J$81,0)))</f>
        <v>0</v>
      </c>
      <c r="AR680" s="662">
        <f t="shared" ref="AR680" si="99">SUM(AN680:AQ680)</f>
        <v>0</v>
      </c>
    </row>
    <row r="681" spans="1:44" s="67" customFormat="1" ht="28.15" customHeight="1" thickBot="1" x14ac:dyDescent="0.3">
      <c r="A681" s="206"/>
      <c r="B681" s="207"/>
      <c r="C681" s="207"/>
      <c r="D681" s="207"/>
      <c r="E681" s="207"/>
      <c r="F681" s="208"/>
      <c r="G681" s="209"/>
      <c r="H681" s="209"/>
      <c r="I681" s="210"/>
      <c r="J681" s="210"/>
      <c r="K681" s="210"/>
      <c r="L681" s="211"/>
      <c r="M681" s="210"/>
      <c r="N681" s="210"/>
      <c r="O681" s="210"/>
      <c r="P681" s="210"/>
      <c r="Q681" s="210"/>
      <c r="R681" s="210"/>
      <c r="S681" s="211"/>
      <c r="T681" s="210"/>
      <c r="U681" s="210"/>
      <c r="V681" s="210"/>
      <c r="W681" s="210"/>
      <c r="X681" s="210"/>
      <c r="Y681" s="210"/>
      <c r="Z681" s="211"/>
      <c r="AA681" s="210"/>
      <c r="AB681" s="210"/>
      <c r="AC681" s="210"/>
      <c r="AD681" s="210"/>
      <c r="AE681" s="210"/>
      <c r="AF681" s="210"/>
      <c r="AG681" s="211"/>
      <c r="AH681" s="210"/>
      <c r="AI681" s="210"/>
      <c r="AJ681" s="210"/>
      <c r="AK681" s="210"/>
      <c r="AL681" s="210"/>
      <c r="AM681" s="212"/>
      <c r="AN681" s="210"/>
      <c r="AO681" s="210"/>
      <c r="AP681" s="210"/>
      <c r="AQ681" s="210"/>
      <c r="AR681" s="213"/>
    </row>
    <row r="682" spans="1:44" s="103" customFormat="1" ht="31.15" customHeight="1" x14ac:dyDescent="0.25">
      <c r="A682" s="169">
        <f>A669+1</f>
        <v>51</v>
      </c>
      <c r="B682" s="780"/>
      <c r="C682" s="783"/>
      <c r="D682" s="786"/>
      <c r="E682" s="789"/>
      <c r="F682" s="170" t="s">
        <v>431</v>
      </c>
      <c r="G682" s="171">
        <f>IFERROR(IF(B682="Лікар-педіатр",G684/L684*L682,IF(B682="Лікар-терапевт","х",IF(B682="Лікар загальної практики - сімейний лікар",G684/L684*L682,0))),0)</f>
        <v>0</v>
      </c>
      <c r="H682" s="171">
        <f>IFERROR(IF(B682="Лікар-педіатр",H684/L684*L682,IF(B682="Лікар-терапевт","х",IF(B682="Лікар загальної практики - сімейний лікар",H684/L684*L682,0))),0)</f>
        <v>0</v>
      </c>
      <c r="I682" s="171">
        <f>IFERROR(IF(B682="Лікар-педіатр","x",IF(B682="Лікар-терапевт",I684/L684*L682,IF(B682="Лікар загальної практики - сімейний лікар",I684/L684*L682,0))),0)</f>
        <v>0</v>
      </c>
      <c r="J682" s="171">
        <f>IFERROR(IF(B682="Лікар-педіатр","x",IF(B682="Лікар-терапевт",J684/L684*L682,IF(B682="Лікар загальної практики - сімейний лікар",J684/L684*L682,0))),0)</f>
        <v>0</v>
      </c>
      <c r="K682" s="171">
        <f>IFERROR(IF(B682="Лікар-педіатр","x",IF(B682="Лікар-терапевт",K685*L682,IF(B682="Лікар загальної практики - сімейний лікар",K685*L682,0))),0)</f>
        <v>0</v>
      </c>
      <c r="L682" s="472"/>
      <c r="M682" s="769"/>
      <c r="N682" s="171">
        <f>IFERROR(IF(B682="Лікар-педіатр",N684/S684*S682,IF(B682="Лікар-терапевт","х",IF(B682="Лікар загальної практики - сімейний лікар",N684/S684*S682,0))),0)</f>
        <v>0</v>
      </c>
      <c r="O682" s="171">
        <f>IFERROR(IF(B682="Лікар-педіатр",O684/S684*S682,IF(B682="Лікар-терапевт","х",IF(B682="Лікар загальної практики - сімейний лікар",O684/S684*S682,0))),0)</f>
        <v>0</v>
      </c>
      <c r="P682" s="171">
        <f>IFERROR(IF(B682="Лікар-педіатр","x",IF(B682="Лікар-терапевт",P684/S684*S682,IF(B682="Лікар загальної практики - сімейний лікар",P684/S684*S682,0))),0)</f>
        <v>0</v>
      </c>
      <c r="Q682" s="171">
        <f>IFERROR(IF(B682="Лікар-педіатр","x",IF(B682="Лікар-терапевт",Q684/S684*S682,IF(B682="Лікар загальної практики - сімейний лікар",Q684/S684*S682,0))),0)</f>
        <v>0</v>
      </c>
      <c r="R682" s="171">
        <f>IFERROR(IF(B682="Лікар-педіатр","x",IF(B682="Лікар-терапевт",R685*S682,IF(B682="Лікар загальної практики - сімейний лікар",R685*S682,0))),0)</f>
        <v>0</v>
      </c>
      <c r="S682" s="472"/>
      <c r="T682" s="769"/>
      <c r="U682" s="171">
        <f>IFERROR(IF(B682="Лікар-педіатр",U684/Z684*Z682,IF(B682="Лікар-терапевт","х",IF(B682="Лікар загальної практики - сімейний лікар",U684/Z684*Z682,0))),0)</f>
        <v>0</v>
      </c>
      <c r="V682" s="171">
        <f>IFERROR(IF(B682="Лікар-педіатр",V684/Z684*Z682,IF(B682="Лікар-терапевт","х",IF(B682="Лікар загальної практики - сімейний лікар",V684/Z684*Z682,0))),0)</f>
        <v>0</v>
      </c>
      <c r="W682" s="171">
        <f>IFERROR(IF(B682="Лікар-педіатр","x",IF(B682="Лікар-терапевт",W684/Z684*Z682,IF(B682="Лікар загальної практики - сімейний лікар",W684/Z684*Z682,0))),0)</f>
        <v>0</v>
      </c>
      <c r="X682" s="171">
        <f>IFERROR(IF(B682="Лікар-педіатр","x",IF(B682="Лікар-терапевт",X684/Z684*Z682,IF(B682="Лікар загальної практики - сімейний лікар",X684/Z684*Z682,0))),0)</f>
        <v>0</v>
      </c>
      <c r="Y682" s="171">
        <f>IFERROR(IF(B682="Лікар-педіатр","x",IF(B682="Лікар-терапевт",Y685*Z682,IF(B682="Лікар загальної практики - сімейний лікар",Y685*Z682,0))),0)</f>
        <v>0</v>
      </c>
      <c r="Z682" s="472"/>
      <c r="AA682" s="769"/>
      <c r="AB682" s="171">
        <f>IFERROR(IF(B682="Лікар-педіатр",AB684/AG684*AG682,IF(B682="Лікар-терапевт","х",IF(B682="Лікар загальної практики - сімейний лікар",AB684/AG684*AG682,0))),0)</f>
        <v>0</v>
      </c>
      <c r="AC682" s="171">
        <f>IFERROR(IF(B682="Лікар-педіатр",AC684/AG684*AG682,IF(B682="Лікар-терапевт","х",IF(B682="Лікар загальної практики - сімейний лікар",AC684/AG684*AG682,0))),0)</f>
        <v>0</v>
      </c>
      <c r="AD682" s="171">
        <f>IFERROR(IF(B682="Лікар-педіатр","x",IF(B682="Лікар-терапевт",AD684/AG684*AG682,IF(B682="Лікар загальної практики - сімейний лікар",AD684/AG684*AG682,0))),0)</f>
        <v>0</v>
      </c>
      <c r="AE682" s="171">
        <f>IFERROR(IF(B682="Лікар-педіатр","x",IF(B682="Лікар-терапевт",AE684/AG684*AG682,IF(B682="Лікар загальної практики - сімейний лікар",AE684/AG684*AG682,0))),0)</f>
        <v>0</v>
      </c>
      <c r="AF682" s="171">
        <f>IFERROR(IF(B682="Лікар-педіатр","x",IF(B682="Лікар-терапевт",AF685*AG682,IF(B682="Лікар загальної практики - сімейний лікар",AF685*AG682,0))),0)</f>
        <v>0</v>
      </c>
      <c r="AG682" s="472"/>
      <c r="AH682" s="772"/>
      <c r="AI682" s="461">
        <f>A682</f>
        <v>51</v>
      </c>
      <c r="AJ682" s="763">
        <f>B682</f>
        <v>0</v>
      </c>
      <c r="AK682" s="766">
        <f>C682</f>
        <v>0</v>
      </c>
      <c r="AL682" s="766">
        <f>D682</f>
        <v>0</v>
      </c>
      <c r="AM682" s="753" t="s">
        <v>566</v>
      </c>
      <c r="AN682" s="792">
        <f>SUM(AN687:AN693)</f>
        <v>0</v>
      </c>
      <c r="AO682" s="792">
        <f>SUM(AO687:AO693)</f>
        <v>0</v>
      </c>
      <c r="AP682" s="792">
        <f>SUM(AP687:AP693)</f>
        <v>0</v>
      </c>
      <c r="AQ682" s="792">
        <f>SUM(AQ687:AQ693)</f>
        <v>0</v>
      </c>
      <c r="AR682" s="795">
        <f>SUM(AN682:AQ686)</f>
        <v>0</v>
      </c>
    </row>
    <row r="683" spans="1:44" s="67" customFormat="1" ht="31.9" customHeight="1" x14ac:dyDescent="0.25">
      <c r="A683" s="172"/>
      <c r="B683" s="781"/>
      <c r="C683" s="784"/>
      <c r="D683" s="787"/>
      <c r="E683" s="790"/>
      <c r="F683" s="170" t="s">
        <v>432</v>
      </c>
      <c r="G683" s="171">
        <f>IFERROR(IF(B682="Лікар-педіатр",G685*L683,IF(B682="Лікар-терапевт","х",IF(B682="Лікар загальної практики - сімейний лікар",G685*L683,0))),0)</f>
        <v>0</v>
      </c>
      <c r="H683" s="171">
        <f>IFERROR(IF(B682="Лікар-педіатр",H685*L683,IF(B682="Лікар-терапевт","х",IF(B682="Лікар загальної практики - сімейний лікар",H685*L683,0))),0)</f>
        <v>0</v>
      </c>
      <c r="I683" s="171">
        <f>IFERROR(IF(B682="Лікар-педіатр","x",IF(B682="Лікар-терапевт",I685*L683,IF(B682="Лікар загальної практики - сімейний лікар",I685*L683,0))),0)</f>
        <v>0</v>
      </c>
      <c r="J683" s="171">
        <f>IFERROR(IF(B682="Лікар-педіатр","x",IF(B682="Лікар-терапевт",J685*L683,IF(B682="Лікар загальної практики - сімейний лікар",J685*L683,0))),0)</f>
        <v>0</v>
      </c>
      <c r="K683" s="171">
        <f>IFERROR(IF(B682="Лікар-педіатр","x",IF(B682="Лікар-терапевт",K685*L683,IF(B682="Лікар загальної практики - сімейний лікар",K685*L683,0))),0)</f>
        <v>0</v>
      </c>
      <c r="L683" s="472"/>
      <c r="M683" s="770"/>
      <c r="N683" s="171">
        <f>IFERROR(IF(B682="Лікар-педіатр",N685*S683,IF(B682="Лікар-терапевт","х",IF(B682="Лікар загальної практики - сімейний лікар",N685*S683,0))),0)</f>
        <v>0</v>
      </c>
      <c r="O683" s="171">
        <f>IFERROR(IF(B682="Лікар-педіатр",O685*S683,IF(B682="Лікар-терапевт","х",IF(B682="Лікар загальної практики - сімейний лікар",O685*S683,0))),0)</f>
        <v>0</v>
      </c>
      <c r="P683" s="171">
        <f>IFERROR(IF(B682="Лікар-педіатр","x",IF(B682="Лікар-терапевт",P685*S683,IF(B682="Лікар загальної практики - сімейний лікар",P685*S683,0))),0)</f>
        <v>0</v>
      </c>
      <c r="Q683" s="171">
        <f>IFERROR(IF(B682="Лікар-педіатр","x",IF(B682="Лікар-терапевт",Q685*S683,IF(B682="Лікар загальної практики - сімейний лікар",Q685*S683,0))),0)</f>
        <v>0</v>
      </c>
      <c r="R683" s="171">
        <f>IFERROR(IF(B682="Лікар-педіатр","x",IF(B682="Лікар-терапевт",R685*S683,IF(B682="Лікар загальної практики - сімейний лікар",R685*S683,0))),0)</f>
        <v>0</v>
      </c>
      <c r="S683" s="472"/>
      <c r="T683" s="770"/>
      <c r="U683" s="171">
        <f>IFERROR(IF(B682="Лікар-педіатр",U685*Z683,IF(B682="Лікар-терапевт","х",IF(B682="Лікар загальної практики - сімейний лікар",U685*Z683,0))),0)</f>
        <v>0</v>
      </c>
      <c r="V683" s="171">
        <f>IFERROR(IF(B682="Лікар-педіатр",V685*Z683,IF(B682="Лікар-терапевт","х",IF(B682="Лікар загальної практики - сімейний лікар",V685*Z683,0))),0)</f>
        <v>0</v>
      </c>
      <c r="W683" s="171">
        <f>IFERROR(IF(B682="Лікар-педіатр","x",IF(B682="Лікар-терапевт",W685*Z683,IF(B682="Лікар загальної практики - сімейний лікар",W685*Z683,0))),0)</f>
        <v>0</v>
      </c>
      <c r="X683" s="171">
        <f>IFERROR(IF(B682="Лікар-педіатр","x",IF(B682="Лікар-терапевт",X685*Z683,IF(B682="Лікар загальної практики - сімейний лікар",X685*Z683,0))),0)</f>
        <v>0</v>
      </c>
      <c r="Y683" s="171">
        <f>IFERROR(IF(B682="Лікар-педіатр","x",IF(B682="Лікар-терапевт",Y685*Z683,IF(B682="Лікар загальної практики - сімейний лікар",Y685*Z683,0))),0)</f>
        <v>0</v>
      </c>
      <c r="Z683" s="472"/>
      <c r="AA683" s="770"/>
      <c r="AB683" s="171">
        <f>IFERROR(IF(B682="Лікар-педіатр",AB685*AG683,IF(B682="Лікар-терапевт","х",IF(B682="Лікар загальної практики - сімейний лікар",AB685*AG683,0))),0)</f>
        <v>0</v>
      </c>
      <c r="AC683" s="171">
        <f>IFERROR(IF(B682="Лікар-педіатр",AC685*AG683,IF(B682="Лікар-терапевт","х",IF(B682="Лікар загальної практики - сімейний лікар",AC685*AG683,0))),0)</f>
        <v>0</v>
      </c>
      <c r="AD683" s="171">
        <f>IFERROR(IF(B682="Лікар-педіатр","x",IF(B682="Лікар-терапевт",AD685*AG683,IF(B682="Лікар загальної практики - сімейний лікар",AD685*AG683,0))),0)</f>
        <v>0</v>
      </c>
      <c r="AE683" s="171">
        <f>IFERROR(IF(B682="Лікар-педіатр","x",IF(B682="Лікар-терапевт",AE685*AG683,IF(B682="Лікар загальної практики - сімейний лікар",AE685*AG683,0))),0)</f>
        <v>0</v>
      </c>
      <c r="AF683" s="171">
        <f>IFERROR(IF(B682="Лікар-педіатр","x",IF(B682="Лікар-терапевт",AF685*AG683,IF(B682="Лікар загальної практики - сімейний лікар",AF685*AG683,0))),0)</f>
        <v>0</v>
      </c>
      <c r="AG683" s="472"/>
      <c r="AH683" s="773"/>
      <c r="AI683" s="173"/>
      <c r="AJ683" s="764"/>
      <c r="AK683" s="767"/>
      <c r="AL683" s="767"/>
      <c r="AM683" s="754"/>
      <c r="AN683" s="793"/>
      <c r="AO683" s="793"/>
      <c r="AP683" s="793"/>
      <c r="AQ683" s="793"/>
      <c r="AR683" s="796"/>
    </row>
    <row r="684" spans="1:44" s="67" customFormat="1" ht="45" customHeight="1" x14ac:dyDescent="0.25">
      <c r="A684" s="205"/>
      <c r="B684" s="781"/>
      <c r="C684" s="784"/>
      <c r="D684" s="787"/>
      <c r="E684" s="790"/>
      <c r="F684" s="170" t="s">
        <v>433</v>
      </c>
      <c r="G684" s="174">
        <f>IF(B682="Лікар загальної практики - сімейний лікар"," ",IF(B682="Лікар-педіатр"," ",IF(B682="Лікар-терапевт","х",0)))</f>
        <v>0</v>
      </c>
      <c r="H684" s="174">
        <f>IF(B682="Лікар загальної практики - сімейний лікар"," ",IF(B682="Лікар-педіатр"," ",IF(B682="Лікар-терапевт","х",0)))</f>
        <v>0</v>
      </c>
      <c r="I684" s="174">
        <f>IF(B682="Лікар загальної практики - сімейний лікар"," ",IF(B682="Лікар-педіатр","х",IF(B682="Лікар-терапевт"," ",0)))</f>
        <v>0</v>
      </c>
      <c r="J684" s="174">
        <f>IF(B682="Лікар загальної практики - сімейний лікар"," ",IF(B682="Лікар-педіатр","х",IF(B682="Лікар-терапевт"," ",0)))</f>
        <v>0</v>
      </c>
      <c r="K684" s="174">
        <f>IF(B682="Лікар загальної практики - сімейний лікар"," ",IF(B682="Лікар-педіатр","х",IF(B682="Лікар-терапевт"," ",0)))</f>
        <v>0</v>
      </c>
      <c r="L684" s="175">
        <f>SUM(G684:K684)</f>
        <v>0</v>
      </c>
      <c r="M684" s="770"/>
      <c r="N684" s="174">
        <f>IF(B682="Лікар загальної практики - сімейний лікар"," ",IF(B682="Лікар-педіатр"," ",IF(B682="Лікар-терапевт","х",0)))</f>
        <v>0</v>
      </c>
      <c r="O684" s="174">
        <f>IF(B682="Лікар загальної практики - сімейний лікар"," ",IF(B682="Лікар-педіатр"," ",IF(B682="Лікар-терапевт","х",0)))</f>
        <v>0</v>
      </c>
      <c r="P684" s="174">
        <f>IF(B682="Лікар загальної практики - сімейний лікар"," ",IF(B682="Лікар-педіатр","х",IF(B682="Лікар-терапевт"," ",0)))</f>
        <v>0</v>
      </c>
      <c r="Q684" s="174">
        <f>IF(B682="Лікар загальної практики - сімейний лікар"," ",IF(B682="Лікар-педіатр","х",IF(B682="Лікар-терапевт"," ",0)))</f>
        <v>0</v>
      </c>
      <c r="R684" s="174">
        <f>IF(B682="Лікар загальної практики - сімейний лікар"," ",IF(B682="Лікар-педіатр","х",IF(B682="Лікар-терапевт"," ",0)))</f>
        <v>0</v>
      </c>
      <c r="S684" s="175">
        <f>SUM(N684:R684)</f>
        <v>0</v>
      </c>
      <c r="T684" s="770"/>
      <c r="U684" s="174">
        <f>IF(B682="Лікар загальної практики - сімейний лікар"," ",IF(B682="Лікар-педіатр"," ",IF(B682="Лікар-терапевт","х",0)))</f>
        <v>0</v>
      </c>
      <c r="V684" s="174">
        <f>IF(B682="Лікар загальної практики - сімейний лікар"," ",IF(B682="Лікар-педіатр"," ",IF(B682="Лікар-терапевт","х",0)))</f>
        <v>0</v>
      </c>
      <c r="W684" s="174">
        <f>IF(B682="Лікар загальної практики - сімейний лікар"," ",IF(B682="Лікар-педіатр","х",IF(B682="Лікар-терапевт"," ",0)))</f>
        <v>0</v>
      </c>
      <c r="X684" s="174">
        <f>IF(B682="Лікар загальної практики - сімейний лікар"," ",IF(B682="Лікар-педіатр","х",IF(B682="Лікар-терапевт"," ",0)))</f>
        <v>0</v>
      </c>
      <c r="Y684" s="174">
        <f>IF(B682="Лікар загальної практики - сімейний лікар"," ",IF(B682="Лікар-педіатр","х",IF(B682="Лікар-терапевт"," ",0)))</f>
        <v>0</v>
      </c>
      <c r="Z684" s="175">
        <f>SUM(U684:Y684)</f>
        <v>0</v>
      </c>
      <c r="AA684" s="770"/>
      <c r="AB684" s="174">
        <f>IF(B682="Лікар загальної практики - сімейний лікар"," ",IF(B682="Лікар-педіатр"," ",IF(B682="Лікар-терапевт","х",0)))</f>
        <v>0</v>
      </c>
      <c r="AC684" s="174">
        <f>IF(B682="Лікар загальної практики - сімейний лікар"," ",IF(B682="Лікар-педіатр"," ",IF(B682="Лікар-терапевт","х",0)))</f>
        <v>0</v>
      </c>
      <c r="AD684" s="174">
        <f>IF(B682="Лікар загальної практики - сімейний лікар"," ",IF(B682="Лікар-педіатр","х",IF(B682="Лікар-терапевт"," ",0)))</f>
        <v>0</v>
      </c>
      <c r="AE684" s="174">
        <f>IF(B682="Лікар загальної практики - сімейний лікар"," ",IF(B682="Лікар-педіатр","х",IF(B682="Лікар-терапевт"," ",0)))</f>
        <v>0</v>
      </c>
      <c r="AF684" s="174">
        <f>IF(B682="Лікар загальної практики - сімейний лікар"," ",IF(B682="Лікар-педіатр","х",IF(B682="Лікар-терапевт"," ",0)))</f>
        <v>0</v>
      </c>
      <c r="AG684" s="175">
        <f>SUM(AB684:AF684)</f>
        <v>0</v>
      </c>
      <c r="AH684" s="773"/>
      <c r="AI684" s="176"/>
      <c r="AJ684" s="764"/>
      <c r="AK684" s="767"/>
      <c r="AL684" s="767"/>
      <c r="AM684" s="754"/>
      <c r="AN684" s="793"/>
      <c r="AO684" s="793"/>
      <c r="AP684" s="793"/>
      <c r="AQ684" s="793"/>
      <c r="AR684" s="796"/>
    </row>
    <row r="685" spans="1:44" s="67" customFormat="1" ht="18.600000000000001" customHeight="1" thickBot="1" x14ac:dyDescent="0.3">
      <c r="A685" s="172"/>
      <c r="B685" s="781"/>
      <c r="C685" s="784"/>
      <c r="D685" s="787"/>
      <c r="E685" s="790"/>
      <c r="F685" s="177" t="s">
        <v>160</v>
      </c>
      <c r="G685" s="178">
        <f>IFERROR(IF(B682="Лікар-педіатр",G684/L684,IF(B682="Лікар-терапевт","х",IF(B682="Лікар загальної практики - сімейний лікар",G684/L684,0))),0)</f>
        <v>0</v>
      </c>
      <c r="H685" s="178">
        <f>IFERROR(IF(B682="Лікар-педіатр",H684/L684,IF(B682="Лікар-терапевт","х",IF(B682="Лікар загальної практики - сімейний лікар",H684/L684,0))),0)</f>
        <v>0</v>
      </c>
      <c r="I685" s="178">
        <f>IFERROR(IF(B682="Лікар-педіатр","x",IF(B682="Лікар-терапевт",I684/L684,IF(B682="Лікар загальної практики - сімейний лікар",I684/L684,0))),0)</f>
        <v>0</v>
      </c>
      <c r="J685" s="178">
        <f>IFERROR(IF(B682="Лікар-педіатр","x",IF(B682="Лікар-терапевт",J684/L684,IF(B682="Лікар загальної практики - сімейний лікар",J684/L684,0))),0)</f>
        <v>0</v>
      </c>
      <c r="K685" s="178">
        <f>IFERROR(IF(B682="Лікар-педіатр","x",IF(B682="Лікар-терапевт",K684/L684,IF(B682="Лікар загальної практики - сімейний лікар",K684/L684,0))),0)</f>
        <v>0</v>
      </c>
      <c r="L685" s="178">
        <f>SUM(G685:K685)</f>
        <v>0</v>
      </c>
      <c r="M685" s="770"/>
      <c r="N685" s="178">
        <f>IFERROR(IF(B682="Лікар-педіатр",N684/S684,IF(B682="Лікар-терапевт","х",IF(B682="Лікар загальної практики - сімейний лікар",N684/S684,0))),0)</f>
        <v>0</v>
      </c>
      <c r="O685" s="178">
        <f>IFERROR(IF(B682="Лікар-педіатр",O684/S684,IF(B682="Лікар-терапевт","х",IF(B682="Лікар загальної практики - сімейний лікар",O684/S684,0))),0)</f>
        <v>0</v>
      </c>
      <c r="P685" s="178">
        <f>IFERROR(IF(B682="Лікар-педіатр","x",IF(B682="Лікар-терапевт",P684/S684,IF(B682="Лікар загальної практики - сімейний лікар",P684/S684,0))),0)</f>
        <v>0</v>
      </c>
      <c r="Q685" s="178">
        <f>IFERROR(IF(B682="Лікар-педіатр","x",IF(B682="Лікар-терапевт",Q684/S684,IF(B682="Лікар загальної практики - сімейний лікар",Q684/S684,0))),0)</f>
        <v>0</v>
      </c>
      <c r="R685" s="178">
        <f>IFERROR(IF(B682="Лікар-педіатр","x",IF(B682="Лікар-терапевт",R684/S684,IF(B682="Лікар загальної практики - сімейний лікар",R684/S684,0))),0)</f>
        <v>0</v>
      </c>
      <c r="S685" s="178">
        <f>SUM(N685:R685)</f>
        <v>0</v>
      </c>
      <c r="T685" s="770"/>
      <c r="U685" s="178">
        <f>IFERROR(IF(B682="Лікар-педіатр",U684/Z684,IF(B682="Лікар-терапевт","х",IF(B682="Лікар загальної практики - сімейний лікар",U684/Z684,0))),0)</f>
        <v>0</v>
      </c>
      <c r="V685" s="178">
        <f>IFERROR(IF(B682="Лікар-педіатр",V684/Z684,IF(B682="Лікар-терапевт","х",IF(B682="Лікар загальної практики - сімейний лікар",V684/Z684,0))),0)</f>
        <v>0</v>
      </c>
      <c r="W685" s="178">
        <f>IFERROR(IF(B682="Лікар-педіатр","x",IF(B682="Лікар-терапевт",W684/Z684,IF(B682="Лікар загальної практики - сімейний лікар",W684/Z684,0))),0)</f>
        <v>0</v>
      </c>
      <c r="X685" s="178">
        <f>IFERROR(IF(B682="Лікар-педіатр","x",IF(B682="Лікар-терапевт",X684/Z684,IF(B682="Лікар загальної практики - сімейний лікар",X684/Z684,0))),0)</f>
        <v>0</v>
      </c>
      <c r="Y685" s="178">
        <f>IFERROR(IF(B682="Лікар-педіатр","x",IF(B682="Лікар-терапевт",Y684/Z684,IF(B682="Лікар загальної практики - сімейний лікар",Y684/Z684,0))),0)</f>
        <v>0</v>
      </c>
      <c r="Z685" s="178">
        <f>SUM(U685:Y685)</f>
        <v>0</v>
      </c>
      <c r="AA685" s="770"/>
      <c r="AB685" s="178">
        <f>IFERROR(IF(B682="Лікар-педіатр",AB684/AG684,IF(B682="Лікар-терапевт","х",IF(B682="Лікар загальної практики - сімейний лікар",AB684/AG684,0))),0)</f>
        <v>0</v>
      </c>
      <c r="AC685" s="178">
        <f>IFERROR(IF(B682="Лікар-педіатр",AC684/AG684,IF(B682="Лікар-терапевт","х",IF(B682="Лікар загальної практики - сімейний лікар",AC684/AG684,0))),0)</f>
        <v>0</v>
      </c>
      <c r="AD685" s="178">
        <f>IFERROR(IF(B682="Лікар-педіатр","x",IF(B682="Лікар-терапевт",AD684/AG684,IF(B682="Лікар загальної практики - сімейний лікар",AD684/AG684,0))),0)</f>
        <v>0</v>
      </c>
      <c r="AE685" s="178">
        <f>IFERROR(IF(B682="Лікар-педіатр","x",IF(B682="Лікар-терапевт",AE684/AG684,IF(B682="Лікар загальної практики - сімейний лікар",AE684/AG684,0))),0)</f>
        <v>0</v>
      </c>
      <c r="AF685" s="178">
        <f>IFERROR(IF(B682="Лікар-педіатр","x",IF(B682="Лікар-терапевт",AF684/AG684,IF(B682="Лікар загальної практики - сімейний лікар",AF684/AG684,0))),0)</f>
        <v>0</v>
      </c>
      <c r="AG685" s="178">
        <f>SUM(AB685:AF685)</f>
        <v>0</v>
      </c>
      <c r="AH685" s="773"/>
      <c r="AI685" s="176"/>
      <c r="AJ685" s="764"/>
      <c r="AK685" s="767"/>
      <c r="AL685" s="767"/>
      <c r="AM685" s="754"/>
      <c r="AN685" s="793"/>
      <c r="AO685" s="793"/>
      <c r="AP685" s="793"/>
      <c r="AQ685" s="793"/>
      <c r="AR685" s="796"/>
    </row>
    <row r="686" spans="1:44" s="67" customFormat="1" ht="31.9" customHeight="1" thickBot="1" x14ac:dyDescent="0.3">
      <c r="A686" s="172"/>
      <c r="B686" s="781"/>
      <c r="C686" s="784"/>
      <c r="D686" s="787"/>
      <c r="E686" s="790"/>
      <c r="F686" s="179" t="s">
        <v>434</v>
      </c>
      <c r="G686" s="180">
        <f>IF(B682="Лікар загальної практики - сімейний лікар",AVERAGE(G682:G684),IF(B682="Лікар-педіатр",AVERAGE(G682:G684),IF(B682="Лікар-терапевт","х",0)))</f>
        <v>0</v>
      </c>
      <c r="H686" s="180">
        <f>IF(B682="Лікар загальної практики - сімейний лікар",AVERAGE(H682:H684),IF(B682="Лікар-педіатр",AVERAGE(H682:H684),IF(B682="Лікар-терапевт","х",0)))</f>
        <v>0</v>
      </c>
      <c r="I686" s="180">
        <f>IF(B682="Лікар загальної практики - сімейний лікар",AVERAGE(I682:I684),IF(B682="Лікар-педіатр","x",IF(B682="Лікар-терапевт",AVERAGE(I682:I684),0)))</f>
        <v>0</v>
      </c>
      <c r="J686" s="180">
        <f>IF(B682="Лікар загальної практики - сімейний лікар",AVERAGE(J682:J684),IF(B682="Лікар-педіатр","x",IF(B682="Лікар-терапевт",AVERAGE(J682:J684),0)))</f>
        <v>0</v>
      </c>
      <c r="K686" s="180">
        <f>IF(B682="Лікар загальної практики - сімейний лікар",AVERAGE(K682:K684),IF(B682="Лікар-педіатр","x",IF(B682="Лікар-терапевт",AVERAGE(K682:K684),0)))</f>
        <v>0</v>
      </c>
      <c r="L686" s="181">
        <f>SUM(G686:K686)</f>
        <v>0</v>
      </c>
      <c r="M686" s="770"/>
      <c r="N686" s="543">
        <f>IF(B682="Лікар загальної практики - сімейний лікар",AVERAGE(N682:N684),IF(B682="Лікар-педіатр",AVERAGE(N682:N684),IF(B682="Лікар-терапевт","х",0)))</f>
        <v>0</v>
      </c>
      <c r="O686" s="180">
        <f>IF(B682="Лікар загальної практики - сімейний лікар",AVERAGE(O682:O684),IF(B682="Лікар-педіатр",AVERAGE(O682:O684),IF(B682="Лікар-терапевт","х",0)))</f>
        <v>0</v>
      </c>
      <c r="P686" s="180">
        <f>IF(B682="Лікар загальної практики - сімейний лікар",AVERAGE(P682:P684),IF(B682="Лікар-педіатр","x",IF(B682="Лікар-терапевт",AVERAGE(P682:P684),0)))</f>
        <v>0</v>
      </c>
      <c r="Q686" s="180">
        <f>IF(B682="Лікар загальної практики - сімейний лікар",AVERAGE(Q682:Q684),IF(B682="Лікар-педіатр","x",IF(B682="Лікар-терапевт",AVERAGE(Q682:Q684),0)))</f>
        <v>0</v>
      </c>
      <c r="R686" s="180">
        <f>IF(B682="Лікар загальної практики - сімейний лікар",AVERAGE(R682:R684),IF(B682="Лікар-педіатр","x",IF(B682="Лікар-терапевт",AVERAGE(R682:R684),0)))</f>
        <v>0</v>
      </c>
      <c r="S686" s="181">
        <f>SUM(N686:R686)</f>
        <v>0</v>
      </c>
      <c r="T686" s="770"/>
      <c r="U686" s="543">
        <f>IF(B682="Лікар загальної практики - сімейний лікар",AVERAGE(U682:U684),IF(B682="Лікар-педіатр",AVERAGE(U682:U684),IF(B682="Лікар-терапевт","х",0)))</f>
        <v>0</v>
      </c>
      <c r="V686" s="180">
        <f>IF(B682="Лікар загальної практики - сімейний лікар",AVERAGE(V682:V684),IF(B682="Лікар-педіатр",AVERAGE(V682:V684),IF(B682="Лікар-терапевт","х",0)))</f>
        <v>0</v>
      </c>
      <c r="W686" s="180">
        <f>IF(B682="Лікар загальної практики - сімейний лікар",AVERAGE(W682:W684),IF(B682="Лікар-педіатр","x",IF(B682="Лікар-терапевт",AVERAGE(W682:W684),0)))</f>
        <v>0</v>
      </c>
      <c r="X686" s="180">
        <f>IF(B682="Лікар загальної практики - сімейний лікар",AVERAGE(X682:X684),IF(B682="Лікар-педіатр","x",IF(B682="Лікар-терапевт",AVERAGE(X682:X684),0)))</f>
        <v>0</v>
      </c>
      <c r="Y686" s="180">
        <f>IF(B682="Лікар загальної практики - сімейний лікар",AVERAGE(Y682:Y684),IF(B682="Лікар-педіатр","x",IF(B682="Лікар-терапевт",AVERAGE(Y682:Y684),0)))</f>
        <v>0</v>
      </c>
      <c r="Z686" s="181">
        <f>SUM(U686:Y686)</f>
        <v>0</v>
      </c>
      <c r="AA686" s="770"/>
      <c r="AB686" s="543">
        <f>IF(B682="Лікар загальної практики - сімейний лікар",AVERAGE(AB682:AB684),IF(B682="Лікар-педіатр",AVERAGE(AB682:AB684),IF(B682="Лікар-терапевт","х",0)))</f>
        <v>0</v>
      </c>
      <c r="AC686" s="180">
        <f>IF(B682="Лікар загальної практики - сімейний лікар",AVERAGE(AC682:AC684),IF(B682="Лікар-педіатр",AVERAGE(AC682:AC684),IF(B682="Лікар-терапевт","х",0)))</f>
        <v>0</v>
      </c>
      <c r="AD686" s="180">
        <f>IF(B682="Лікар загальної практики - сімейний лікар",AVERAGE(AD682:AD684),IF(B682="Лікар-педіатр","x",IF(B682="Лікар-терапевт",AVERAGE(AD682:AD684),0)))</f>
        <v>0</v>
      </c>
      <c r="AE686" s="180">
        <f>IF(B682="Лікар загальної практики - сімейний лікар",AVERAGE(AE682:AE684),IF(B682="Лікар-педіатр","x",IF(B682="Лікар-терапевт",AVERAGE(AE682:AE684),0)))</f>
        <v>0</v>
      </c>
      <c r="AF686" s="180">
        <f>IF(B682="Лікар загальної практики - сімейний лікар",AVERAGE(AF682:AF684),IF(B682="Лікар-педіатр","x",IF(B682="Лікар-терапевт",AVERAGE(AF682:AF684),0)))</f>
        <v>0</v>
      </c>
      <c r="AG686" s="181">
        <f>SUM(AB686:AF686)</f>
        <v>0</v>
      </c>
      <c r="AH686" s="773"/>
      <c r="AI686" s="176"/>
      <c r="AJ686" s="764"/>
      <c r="AK686" s="767"/>
      <c r="AL686" s="767"/>
      <c r="AM686" s="755"/>
      <c r="AN686" s="794"/>
      <c r="AO686" s="794"/>
      <c r="AP686" s="794"/>
      <c r="AQ686" s="794"/>
      <c r="AR686" s="797"/>
    </row>
    <row r="687" spans="1:44" s="67" customFormat="1" ht="31.9" customHeight="1" x14ac:dyDescent="0.25">
      <c r="A687" s="172"/>
      <c r="B687" s="781"/>
      <c r="C687" s="784"/>
      <c r="D687" s="787"/>
      <c r="E687" s="790"/>
      <c r="F687" s="182" t="str">
        <f>IF(B682="Лікар-педіатр",Законод!$C$18,IF(B682="Лікар загальної практики - сімейний лікар",Законод!$C$22,IF(B682="Лікар-терапевт",Законод!$C$26,"х")))</f>
        <v>х</v>
      </c>
      <c r="G687" s="183">
        <f>IF(B682="Лікар загальної практики - сімейний лікар",IF(L686&lt;=Законод!$C$23,G686,Законод!$C$23*'01_Доходи'!G685),IF(B682="Лікар-педіатр",IF(L686&lt;=Законод!$C$19,G686,Законод!$C$19*'01_Доходи'!G685),IF(B682="Лікар-терапевт","x",0)))</f>
        <v>0</v>
      </c>
      <c r="H687" s="183">
        <f>IF(B682="Лікар загальної практики - сімейний лікар",IF(L686&lt;=Законод!$C$23,H686,Законод!$C$23*'01_Доходи'!H685),IF(B682="Лікар-педіатр",IF(L686&lt;=Законод!$C$19,H686,Законод!$C$19*'01_Доходи'!H685),IF(B682="Лікар-терапевт","x",0)))</f>
        <v>0</v>
      </c>
      <c r="I687" s="183">
        <f>IF(B682="Лікар загальної практики - сімейний лікар",IF(L686&lt;=Законод!$C$23,I686,Законод!$C$23*'01_Доходи'!I685),IF(B682="Лікар-педіатр",IF(L686&lt;=Законод!$C$27,I686,Законод!$C$27*'01_Доходи'!I685),IF(B682="Лікар-терапевт","x",0)))</f>
        <v>0</v>
      </c>
      <c r="J687" s="183">
        <f>IF(B682="Лікар загальної практики - сімейний лікар",IF(L686&lt;=Законод!$C$23,J686,Законод!$C$23*'01_Доходи'!J685),IF(B682="Лікар-педіатр",IF(L686&lt;=Законод!$C$27,J686,Законод!$C$27*'01_Доходи'!J685),IF(B682="Лікар-терапевт","x",0)))</f>
        <v>0</v>
      </c>
      <c r="K687" s="183">
        <f>IF(B682="Лікар загальної практики - сімейний лікар",IF(L686&lt;=Законод!$C$23,K686,Законод!$C$23*'01_Доходи'!K685),IF(B682="Лікар-педіатр",IF(L686&lt;=Законод!$C$27,K686,Законод!$C$27*'01_Доходи'!K685),IF(B682="Лікар-терапевт","x",0)))</f>
        <v>0</v>
      </c>
      <c r="L687" s="184">
        <f>SUM(G687:K687)</f>
        <v>0</v>
      </c>
      <c r="M687" s="770"/>
      <c r="N687" s="183">
        <f>IF(B682="Лікар загальної практики - сімейний лікар",IF(L686&lt;=Законод!$C$23,N686,Законод!$C$23*'01_Доходи'!N685),IF(B682="Лікар-педіатр",IF(L686&lt;=Законод!$C$19,N686,Законод!$C$19*'01_Доходи'!N685),IF(B682="Лікар-терапевт","x",0)))</f>
        <v>0</v>
      </c>
      <c r="O687" s="183">
        <f>IF(B682="Лікар загальної практики - сімейний лікар",IF(L686&lt;=Законод!$C$23,O686,Законод!$C$23*'01_Доходи'!O685),IF(B682="Лікар-педіатр",IF(L686&lt;=Законод!$C$19,O686,Законод!$C$19*'01_Доходи'!O685),IF(B682="Лікар-терапевт","x",0)))</f>
        <v>0</v>
      </c>
      <c r="P687" s="183">
        <f>IF(B682="Лікар загальної практики - сімейний лікар",IF(L686&lt;=Законод!$C$23,P686,Законод!$C$23*'01_Доходи'!P685),IF(B682="Лікар-педіатр",IF(L686&lt;=Законод!$C$27,P686,Законод!$C$27*'01_Доходи'!P685),IF(B682="Лікар-терапевт","x",0)))</f>
        <v>0</v>
      </c>
      <c r="Q687" s="183">
        <f>IF(B682="Лікар загальної практики - сімейний лікар",IF(L686&lt;=Законод!$C$23,Q686,Законод!$C$23*'01_Доходи'!Q685),IF(B682="Лікар-педіатр",IF(L686&lt;=Законод!$C$27,Q686,Законод!$C$27*'01_Доходи'!Q685),IF(B682="Лікар-терапевт","x",0)))</f>
        <v>0</v>
      </c>
      <c r="R687" s="183">
        <f>IF(B682="Лікар загальної практики - сімейний лікар",IF(L686&lt;=Законод!$C$23,R686,Законод!$C$23*'01_Доходи'!R685),IF(B682="Лікар-педіатр",IF(L686&lt;=Законод!$C$27,R686,Законод!$C$27*'01_Доходи'!R685),IF(B682="Лікар-терапевт","x",0)))</f>
        <v>0</v>
      </c>
      <c r="S687" s="184">
        <f>SUM(N687:R687)</f>
        <v>0</v>
      </c>
      <c r="T687" s="770"/>
      <c r="U687" s="183">
        <f>IF(B682="Лікар загальної практики - сімейний лікар",IF(L686&lt;=Законод!$C$23,U686,Законод!$C$23*'01_Доходи'!U685),IF(B682="Лікар-педіатр",IF(L686&lt;=Законод!$C$19,U686,Законод!$C$19*'01_Доходи'!U685),IF(B682="Лікар-терапевт","x",0)))</f>
        <v>0</v>
      </c>
      <c r="V687" s="183">
        <f>IF(B682="Лікар загальної практики - сімейний лікар",IF(L686&lt;=Законод!$C$23,V686,Законод!$C$23*'01_Доходи'!V685),IF(B682="Лікар-педіатр",IF(L686&lt;=Законод!$C$19,V686,Законод!$C$19*'01_Доходи'!V685),IF(B682="Лікар-терапевт","x",0)))</f>
        <v>0</v>
      </c>
      <c r="W687" s="183">
        <f>IF(B682="Лікар загальної практики - сімейний лікар",IF(L686&lt;=Законод!$C$23,W686,Законод!$C$23*'01_Доходи'!W685),IF(B682="Лікар-педіатр",IF(L686&lt;=Законод!$C$27,W686,Законод!$C$27*'01_Доходи'!W685),IF(B682="Лікар-терапевт","x",0)))</f>
        <v>0</v>
      </c>
      <c r="X687" s="183">
        <f>IF(B682="Лікар загальної практики - сімейний лікар",IF(L686&lt;=Законод!$C$23,X686,Законод!$C$23*'01_Доходи'!X685),IF(B682="Лікар-педіатр",IF(L686&lt;=Законод!$C$27,X686,Законод!$C$27*'01_Доходи'!X685),IF(B682="Лікар-терапевт","x",0)))</f>
        <v>0</v>
      </c>
      <c r="Y687" s="183">
        <f>IF(B682="Лікар загальної практики - сімейний лікар",IF(L686&lt;=Законод!$C$23,Y686,Законод!$C$23*'01_Доходи'!H685),IF(Y682="Лікар-педіатр",IF(L686&lt;=Законод!$C$27,Y686,Законод!$C$27*'01_Доходи'!Y685),IF(B682="Лікар-терапевт","x",0)))</f>
        <v>0</v>
      </c>
      <c r="Z687" s="184">
        <f>SUM(U687:Y687)</f>
        <v>0</v>
      </c>
      <c r="AA687" s="770"/>
      <c r="AB687" s="183">
        <f>IF(B682="Лікар загальної практики - сімейний лікар",IF(L686&lt;=Законод!$C$23,AB686,Законод!$C$23*'01_Доходи'!AB685),IF(B682="Лікар-педіатр",IF(L686&lt;=Законод!$C$19,AB686,Законод!$C$19*'01_Доходи'!AB685),IF(B682="Лікар-терапевт","x",0)))</f>
        <v>0</v>
      </c>
      <c r="AC687" s="183">
        <f>IF(B682="Лікар загальної практики - сімейний лікар",IF(L686&lt;=Законод!$C$23,AC686,Законод!$C$23*'01_Доходи'!AC685),IF(B682="Лікар-педіатр",IF(L686&lt;=Законод!$C$19,AC686,Законод!$C$19*'01_Доходи'!AC685),IF(B682="Лікар-терапевт","x",0)))</f>
        <v>0</v>
      </c>
      <c r="AD687" s="183">
        <f>IF(B682="Лікар загальної практики - сімейний лікар",IF(L686&lt;=Законод!$C$23,AD686,Законод!$C$23*'01_Доходи'!AD685),IF(B682="Лікар-педіатр",IF(L686&lt;=Законод!$C$27,AD686,Законод!$C$27*'01_Доходи'!AD685),IF(B682="Лікар-терапевт","x",0)))</f>
        <v>0</v>
      </c>
      <c r="AE687" s="183">
        <f>IF(B682="Лікар загальної практики - сімейний лікар",IF(L686&lt;=Законод!$C$23,AE686,Законод!$C$23*'01_Доходи'!AE685),IF(B682="Лікар-педіатр",IF(L686&lt;=Законод!$C$27,AE686,Законод!$C$27*'01_Доходи'!AE685),IF(B682="Лікар-терапевт","x",0)))</f>
        <v>0</v>
      </c>
      <c r="AF687" s="183">
        <f>IF(B682="Лікар загальної практики - сімейний лікар",IF(L686&lt;=Законод!$C$23,AF686,Законод!$C$23*'01_Доходи'!AF685),IF(B682="Лікар-педіатр",IF(L686&lt;=Законод!$C$27,AF686,Законод!$C$27*'01_Доходи'!AF685),IF(B682="Лікар-терапевт","x",0)))</f>
        <v>0</v>
      </c>
      <c r="AG687" s="184">
        <f>SUM(AB687:AF687)</f>
        <v>0</v>
      </c>
      <c r="AH687" s="773"/>
      <c r="AI687" s="176"/>
      <c r="AJ687" s="764"/>
      <c r="AK687" s="767"/>
      <c r="AL687" s="767"/>
      <c r="AM687" s="268" t="s">
        <v>175</v>
      </c>
      <c r="AN687" s="544">
        <f>IF(B682="Лікар загальної практики - сімейний лікар",G687*Законод!$J$10+'01_Доходи'!H687*Законод!$K$10+'01_Доходи'!I687*Законод!$L$10+'01_Доходи'!J687*Законод!$M$10+'01_Доходи'!K687*Законод!$N$10,IF(B682="Лікар-педіатр",G687*Законод!$J$10+'01_Доходи'!H687*Законод!$K$10,IF(B682="Лікар-терапевт",'01_Доходи'!I687*Законод!$L$10+'01_Доходи'!J687*Законод!$M$10+'01_Доходи'!K687*Законод!$N$10,0)))</f>
        <v>0</v>
      </c>
      <c r="AO687" s="544">
        <f>IF(B682="Лікар загальної практики - сімейний лікар",N687*Законод!$J$11+'01_Доходи'!O687*Законод!$K$11+'01_Доходи'!P687*Законод!$L$11+'01_Доходи'!Q687*Законод!$M$11+'01_Доходи'!R687*Законод!$N$11,IF(B682="Лікар-педіатр",N687*Законод!$J$11+'01_Доходи'!O687*Законод!$K$11,IF(B682="Лікар-терапевт",'01_Доходи'!P687*Законод!$L$11+'01_Доходи'!Q687*Законод!$M$11+'01_Доходи'!R687*Законод!$N$11,0)))</f>
        <v>0</v>
      </c>
      <c r="AP687" s="544">
        <f>IF(B682="Лікар загальної практики - сімейний лікар",U687*Законод!$J$12+'01_Доходи'!V687*Законод!$K$12+'01_Доходи'!W687*Законод!$L$12+'01_Доходи'!X687*Законод!$M$12+'01_Доходи'!Y687*Законод!$N$12,IF(B682="Лікар-педіатр",U687*Законод!$J$12+'01_Доходи'!V687*Законод!$K$12,IF(B682="Лікар-терапевт",'01_Доходи'!W687*Законод!$L$12+'01_Доходи'!X687*Законод!$M$12+'01_Доходи'!Y687*Законод!$N$12,0)))</f>
        <v>0</v>
      </c>
      <c r="AQ687" s="544">
        <f>IF(B682="Лікар загальної практики - сімейний лікар",AB687*Законод!$J$13+'01_Доходи'!AC687*Законод!$K$13+'01_Доходи'!AD687*Законод!$L$13+'01_Доходи'!AE687*Законод!$M$13+'01_Доходи'!AF687*Законод!$N$13,IF(B682="Лікар-педіатр",AB687*Законод!$J$13+'01_Доходи'!AC687*Законод!$K$13,IF(B682="Лікар-терапевт",'01_Доходи'!AD687*Законод!$L$13+'01_Доходи'!AE687*Законод!$M$13+'01_Доходи'!AF687*Законод!$N$13,0)))</f>
        <v>0</v>
      </c>
      <c r="AR687" s="185">
        <f>SUM(AN687:AQ687)</f>
        <v>0</v>
      </c>
    </row>
    <row r="688" spans="1:44" s="210" customFormat="1" ht="23.45" customHeight="1" x14ac:dyDescent="0.25">
      <c r="A688" s="172"/>
      <c r="B688" s="781"/>
      <c r="C688" s="784"/>
      <c r="D688" s="787"/>
      <c r="E688" s="790"/>
      <c r="F688" s="186" t="str">
        <f>IF(B682="Лікар-педіатр",Законод!$E$18,IF(B682="Лікар загальної практики - сімейний лікар",Законод!$E$22,IF(B682="Лікар-терапевт",Законод!$E$26,"х")))</f>
        <v>х</v>
      </c>
      <c r="G688" s="750" t="s">
        <v>157</v>
      </c>
      <c r="H688" s="751"/>
      <c r="I688" s="751"/>
      <c r="J688" s="751"/>
      <c r="K688" s="752"/>
      <c r="L688" s="171">
        <f>IF(B682="Лікар загальної практики - сімейний лікар",IF(L686&lt;Законод!$C$23,0,(IF(AND(L686&gt;=Законод!$E$23,L686&lt;=Законод!$E$24),L686-Законод!$C$23,IF('01_Доходи'!L686&gt;=Законод!$F$23,Законод!$E$25,0)))),IF(B682="Лікар-педіатр",IF(L686&lt;Законод!$C$19,0,(IF(AND(L686&gt;=Законод!$E$19,L686&lt;=Законод!$E$20),L686-Законод!$C$19,IF('01_Доходи'!L686&gt;=Законод!$F$19,Законод!$E$21,0)))),IF(B682="Лікар-терапевт",IF(L686&lt;Законод!$C$27,0,(IF(AND(L686&gt;=Законод!$E$27,L686&lt;=Законод!$E$28),L686-Законод!$C$27,IF('01_Доходи'!L686&gt;=Законод!$F$27,Законод!$E$29,0)))),0)))</f>
        <v>0</v>
      </c>
      <c r="M688" s="770"/>
      <c r="N688" s="750" t="s">
        <v>157</v>
      </c>
      <c r="O688" s="751"/>
      <c r="P688" s="751"/>
      <c r="Q688" s="751"/>
      <c r="R688" s="752"/>
      <c r="S688" s="171">
        <f>IF(B682="Лікар загальної практики - сімейний лікар",IF(S686&lt;Законод!$C$23,0,(IF(AND(S686&gt;=Законод!$E$23,S686&lt;=Законод!$E$24),S686-Законод!$C$23,IF('01_Доходи'!S686&gt;=Законод!$F$23,Законод!$E$25,0)))),IF(B682="Лікар-педіатр",IF(S686&lt;Законод!$C$19,0,(IF(AND(S686&gt;=Законод!$E$19,S686&lt;=Законод!$E$20),S686-Законод!$C$19,IF('01_Доходи'!S686&gt;=Законод!$F$19,Законод!$E$21,0)))),IF(B682="Лікар-терапевт",IF(S686&lt;Законод!$C$27,0,(IF(AND(S686&gt;=Законод!$E$27,S686&lt;=Законод!$E$28),S686-Законод!$C$27,IF('01_Доходи'!S686&gt;=Законод!$F$27,Законод!$E$29,0)))),0)))</f>
        <v>0</v>
      </c>
      <c r="T688" s="770"/>
      <c r="U688" s="750" t="s">
        <v>157</v>
      </c>
      <c r="V688" s="751"/>
      <c r="W688" s="751"/>
      <c r="X688" s="751"/>
      <c r="Y688" s="752"/>
      <c r="Z688" s="171">
        <f>IF(B682="Лікар загальної практики - сімейний лікар",IF(Z686&lt;Законод!$C$23,0,(IF(AND(Z686&gt;=Законод!$E$23,Z686&lt;=Законод!$E$24),Z686-Законод!$C$23,IF('01_Доходи'!Z686&gt;=Законод!$F$23,Законод!$E$25,0)))),IF(B682="Лікар-педіатр",IF(Z686&lt;Законод!$C$19,0,(IF(AND(Z686&gt;=Законод!$E$19,Z686&lt;=Законод!$E$20),Z686-Законод!$C$19,IF('01_Доходи'!Z686&gt;=Законод!$F$19,Законод!$E$21,0)))),IF(B682="Лікар-терапевт",IF(Z686&lt;Законод!$C$27,0,(IF(AND(Z686&gt;=Законод!$E$27,Z686&lt;=Законод!$E$28),Z686-Законод!$C$27,IF('01_Доходи'!Z686&gt;=Законод!$F$27,Законод!$E$29,0)))),0)))</f>
        <v>0</v>
      </c>
      <c r="AA688" s="770"/>
      <c r="AB688" s="750" t="s">
        <v>157</v>
      </c>
      <c r="AC688" s="751"/>
      <c r="AD688" s="751"/>
      <c r="AE688" s="751"/>
      <c r="AF688" s="752"/>
      <c r="AG688" s="171">
        <f>IF(B682="Лікар загальної практики - сімейний лікар",IF(S686&lt;Законод!$C$23,0,(IF(AND(AG686&gt;=Законод!$E$23,AG686&lt;=Законод!$E$24),AG686-Законод!$C$23,IF('01_Доходи'!AG686&gt;=Законод!$F$23,Законод!$E$25,0)))),IF(B682="Лікар-педіатр",IF(AG686&lt;Законод!$C$19,0,(IF(AND(AG686&gt;=Законод!$E$19,AG686&lt;=Законод!$E$20),AG686-Законод!$C$19,IF('01_Доходи'!AG686&gt;=Законод!$F$19,Законод!$E$21,0)))),IF(B682="Лікар-терапевт",IF(AG686&lt;Законод!$C$27,0,(IF(AND(AG686&gt;=Законод!$E$27,AG686&lt;=Законод!$E$28),AG686-Законод!$C$27,IF('01_Доходи'!AG686&gt;=Законод!$F$27,Законод!$E$29,0)))),0)))</f>
        <v>0</v>
      </c>
      <c r="AH688" s="773"/>
      <c r="AI688" s="176"/>
      <c r="AJ688" s="764"/>
      <c r="AK688" s="767"/>
      <c r="AL688" s="767"/>
      <c r="AM688" s="798" t="s">
        <v>176</v>
      </c>
      <c r="AN688" s="544">
        <f>IF(B682="Лікар загальної практики - сімейний лікар",L688*Законод!$E$30,IF(B682="Лікар-педіатр",L688*Законод!$E$30,IF(B682="Лікар-терапевт",L688*Законод!$E$30,0)))</f>
        <v>0</v>
      </c>
      <c r="AO688" s="544">
        <f>IF(B682="Лікар загальної практики - сімейний лікар",S688*Законод!$E$47,IF(B682="Лікар-педіатр",S688*Законод!$E$47,IF(B682="Лікар-терапевт",S688*Законод!$E$47,0)))</f>
        <v>0</v>
      </c>
      <c r="AP688" s="544">
        <f>IF(B682="Лікар загальної практики - сімейний лікар",Z688*Законод!$E$64,IF(B682="Лікар-педіатр",Z688*Законод!$E$64,IF(B682="Лікар-терапевт",Z688*Законод!$E$64,0)))</f>
        <v>0</v>
      </c>
      <c r="AQ688" s="544">
        <f>IF(B682="Лікар загальної практики - сімейний лікар",AG688*Законод!$E$81,IF(B682="Лікар-педіатр",AG688*Законод!$E$81,IF(B682="Лікар-терапевт",AG688*Законод!$E$81,0)))</f>
        <v>0</v>
      </c>
      <c r="AR688" s="185">
        <f>SUM(AN688:AQ688)</f>
        <v>0</v>
      </c>
    </row>
    <row r="689" spans="1:44" s="166" customFormat="1" ht="24.6" customHeight="1" x14ac:dyDescent="0.3">
      <c r="A689" s="172"/>
      <c r="B689" s="781"/>
      <c r="C689" s="784"/>
      <c r="D689" s="787"/>
      <c r="E689" s="790"/>
      <c r="F689" s="186" t="str">
        <f>IF(B682="Лікар-педіатр",Законод!$F$18,IF(B682="Лікар загальної практики - сімейний лікар",Законод!$F$22,IF(B682="Лікар-терапевт",Законод!$F$26,"х")))</f>
        <v>х</v>
      </c>
      <c r="G689" s="750" t="s">
        <v>157</v>
      </c>
      <c r="H689" s="751"/>
      <c r="I689" s="751"/>
      <c r="J689" s="751"/>
      <c r="K689" s="752"/>
      <c r="L689" s="171">
        <f>IF(B682="Лікар загальної практики - сімейний лікар",IF(L686&lt;Законод!$C$23,0,(IF(AND(L686&gt;=Законод!$F$23,L686&lt;=Законод!$F$24),L686-Законод!$E$24,IF('01_Доходи'!L686&gt;=Законод!$G$23,Законод!$F$25,0)))),IF(B682="Лікар-педіатр",IF(L686&lt;Законод!$C$19,0,(IF(AND(L686&gt;=Законод!$F$19,L686&lt;=Законод!$F$20),L686-Законод!$E$20,IF('01_Доходи'!L686&gt;=Законод!$G$19,Законод!$F$21,0)))),IF(B682="Лікар-терапевт",IF(L686&lt;Законод!$C$27,0,(IF(AND(L686&gt;=Законод!$F$27,L686&lt;=Законод!$F$28),L686-Законод!$E$28,IF('01_Доходи'!L686&gt;=Законод!$G$27,Законод!$F$29,0)))),0)))</f>
        <v>0</v>
      </c>
      <c r="M689" s="770"/>
      <c r="N689" s="750" t="s">
        <v>157</v>
      </c>
      <c r="O689" s="751"/>
      <c r="P689" s="751"/>
      <c r="Q689" s="751"/>
      <c r="R689" s="752"/>
      <c r="S689" s="171">
        <f>IF(B682="Лікар загальної практики - сімейний лікар",IF(S686&lt;Законод!$C$23,0,(IF(AND(S686&gt;=Законод!$F$23,S686&lt;=Законод!$F$24),S686-Законод!$E$24,IF('01_Доходи'!S686&gt;=Законод!$G$23,Законод!$F$25,0)))),IF(B682="Лікар-педіатр",IF(S686&lt;Законод!$C$19,0,(IF(AND(S686&gt;=Законод!$F$19,S686&lt;=Законод!$F$20),S686-Законод!$E$20,IF('01_Доходи'!S686&gt;=Законод!$G$19,Законод!$F$21,0)))),IF(B682="Лікар-терапевт",IF(S686&lt;Законод!$C$27,0,(IF(AND(S686&gt;=Законод!$F$27,S686&lt;=Законод!$F$28),S686-Законод!$E$28,IF('01_Доходи'!S686&gt;=Законод!$G$27,Законод!$F$29,0)))),0)))</f>
        <v>0</v>
      </c>
      <c r="T689" s="770"/>
      <c r="U689" s="750" t="s">
        <v>157</v>
      </c>
      <c r="V689" s="751"/>
      <c r="W689" s="751"/>
      <c r="X689" s="751"/>
      <c r="Y689" s="752"/>
      <c r="Z689" s="171">
        <f>IF(B682="Лікар загальної практики - сімейний лікар",IF(Z686&lt;Законод!$C$23,0,(IF(AND(Z686&gt;=Законод!$F$23,Z686&lt;=Законод!$F$24),Z686-Законод!$E$24,IF('01_Доходи'!Z686&gt;=Законод!$G$23,Законод!$F$25,0)))),IF(B682="Лікар-педіатр",IF(Z686&lt;Законод!$C$19,0,(IF(AND(Z686&gt;=Законод!$F$19,Z686&lt;=Законод!$F$20),Z686-Законод!$E$20,IF('01_Доходи'!Z686&gt;=Законод!$G$19,Законод!$F$21,0)))),IF(B682="Лікар-терапевт",IF(Z686&lt;Законод!$C$27,0,(IF(AND(Z686&gt;=Законод!$F$27,Z686&lt;=Законод!$F$28),Z686-Законод!$E$28,IF('01_Доходи'!Z686&gt;=Законод!$G$27,Законод!$F$29,0)))),0)))</f>
        <v>0</v>
      </c>
      <c r="AA689" s="770"/>
      <c r="AB689" s="750" t="s">
        <v>157</v>
      </c>
      <c r="AC689" s="751"/>
      <c r="AD689" s="751"/>
      <c r="AE689" s="751"/>
      <c r="AF689" s="752"/>
      <c r="AG689" s="171">
        <f>IF(B682="Лікар загальної практики - сімейний лікар",IF(AG686&lt;Законод!$C$23,0,(IF(AND(AG686&gt;=Законод!$F$23,AG686&lt;=Законод!$F$24),AG686-Законод!$E$24,IF('01_Доходи'!AG686&gt;=Законод!$G$23,Законод!$F$25,0)))),IF(B682="Лікар-педіатр",IF(AG686&lt;Законод!$C$19,0,(IF(AND(AG686&gt;=Законод!$F$19,AG686&lt;=Законод!$F$20),AG686-Законод!$E$20,IF('01_Доходи'!AG686&gt;=Законод!$G$19,Законод!$F$21,0)))),IF(B682="Лікар-терапевт",IF(AG686&lt;Законод!$C$27,0,(IF(AND(AG686&gt;=Законод!$F$27,AG686&lt;=Законод!$F$28),AG686-Законод!$E$28,IF('01_Доходи'!AG686&gt;=Законод!$G$27,Законод!$F$29,0)))),0)))</f>
        <v>0</v>
      </c>
      <c r="AH689" s="773"/>
      <c r="AI689" s="176"/>
      <c r="AJ689" s="764"/>
      <c r="AK689" s="767"/>
      <c r="AL689" s="767"/>
      <c r="AM689" s="799"/>
      <c r="AN689" s="544">
        <f>IF(B682="Лікар загальної практики - сімейний лікар",L689*Законод!$F$30,IF(B682="Лікар-педіатр",L689*Законод!$F$30,IF(B682="Лікар-терапевт",L689*Законод!$F$30,0)))</f>
        <v>0</v>
      </c>
      <c r="AO689" s="544">
        <f>IF(B682="Лікар загальної практики - сімейний лікар",S689*Законод!$F$47,IF(B682="Лікар-педіатр",S689*Законод!$F$47,IF(B682="Лікар-терапевт",S689*Законод!$F$47,0)))</f>
        <v>0</v>
      </c>
      <c r="AP689" s="544">
        <f>IF(B682="Лікар загальної практики - сімейний лікар",Z689*Законод!$F$64,IF(B682="Лікар-педіатр",Z689*Законод!$F$64,IF(B682="Лікар-терапевт",Z689*Законод!$F$64,0)))</f>
        <v>0</v>
      </c>
      <c r="AQ689" s="544">
        <f>IF(B682="Лікар загальної практики - сімейний лікар",AG689*Законод!$F$81,IF(B682="Лікар-педіатр",AG689*Законод!$F$81,IF(B682="Лікар-терапевт",AG689*Законод!$F$81,0)))</f>
        <v>0</v>
      </c>
      <c r="AR689" s="185">
        <f>SUM(AN689:AQ689)</f>
        <v>0</v>
      </c>
    </row>
    <row r="690" spans="1:44" s="67" customFormat="1" ht="28.15" customHeight="1" x14ac:dyDescent="0.25">
      <c r="A690" s="172"/>
      <c r="B690" s="781"/>
      <c r="C690" s="784"/>
      <c r="D690" s="787"/>
      <c r="E690" s="790"/>
      <c r="F690" s="186" t="str">
        <f>IF(B682="Лікар-педіатр",Законод!$G$18,IF(B682="Лікар загальної практики - сімейний лікар",Законод!$G$22,IF(B682="Лікар-терапевт",Законод!$G$26,"х")))</f>
        <v>х</v>
      </c>
      <c r="G690" s="750" t="s">
        <v>157</v>
      </c>
      <c r="H690" s="751"/>
      <c r="I690" s="751"/>
      <c r="J690" s="751"/>
      <c r="K690" s="752"/>
      <c r="L690" s="171">
        <f>IF(B682="Лікар загальної практики - сімейний лікар",IF(L686&lt;Законод!$C$23,0,(IF(AND(L686&gt;=Законод!$G$23,L686&lt;=Законод!$G$24),L686-Законод!$F$24,IF('01_Доходи'!L686&gt;=Законод!$H$23,Законод!$G$25,0)))),IF(B682="Лікар-педіатр",IF(L686&lt;Законод!$C$19,0,(IF(AND(L686&gt;=Законод!$G$19,L686&lt;=Законод!$G$20),L686-Законод!$F$20,IF('01_Доходи'!L686&gt;=Законод!$H$19,Законод!$G$21,0)))),IF(B682="Лікар-терапевт",IF(L686&lt;Законод!$C$27,0,(IF(AND(L686&gt;=Законод!$G$27,L686&lt;=Законод!$G$28),L686-Законод!$F$28,IF('01_Доходи'!L686&gt;=Законод!$H$27,Законод!$G$29,0)))),0)))</f>
        <v>0</v>
      </c>
      <c r="M690" s="770"/>
      <c r="N690" s="750" t="s">
        <v>157</v>
      </c>
      <c r="O690" s="751"/>
      <c r="P690" s="751"/>
      <c r="Q690" s="751"/>
      <c r="R690" s="752"/>
      <c r="S690" s="171">
        <f>IF(B682="Лікар загальної практики - сімейний лікар",IF(S686&lt;Законод!$C$23,0,(IF(AND(S686&gt;=Законод!$G$23,S686&lt;=Законод!$G$24),S686-Законод!$F$24,IF('01_Доходи'!S686&gt;=Законод!$H$23,Законод!$G$25,0)))),IF(B682="Лікар-педіатр",IF(S686&lt;Законод!$C$19,0,(IF(AND(S686&gt;=Законод!$G$19,S686&lt;=Законод!$G$20),S686-Законод!$F$20,IF('01_Доходи'!S686&gt;=Законод!$H$19,Законод!$G$21,0)))),IF(B682="Лікар-терапевт",IF(S686&lt;Законод!$C$27,0,(IF(AND(S686&gt;=Законод!$G$27,S686&lt;=Законод!$G$28),S686-Законод!$F$28,IF('01_Доходи'!S686&gt;=Законод!$H$27,Законод!$G$29,0)))),0)))</f>
        <v>0</v>
      </c>
      <c r="T690" s="770"/>
      <c r="U690" s="750" t="s">
        <v>157</v>
      </c>
      <c r="V690" s="751"/>
      <c r="W690" s="751"/>
      <c r="X690" s="751"/>
      <c r="Y690" s="752"/>
      <c r="Z690" s="171">
        <f>IF(B682="Лікар загальної практики - сімейний лікар",IF(Z686&lt;Законод!$C$23,0,(IF(AND(Z686&gt;=Законод!$G$23,Z686&lt;=Законод!$G$24),Z686-Законод!$F$24,IF('01_Доходи'!Z686&gt;=Законод!$H$23,Законод!$G$25,0)))),IF(B682="Лікар-педіатр",IF(Z686&lt;Законод!$C$19,0,(IF(AND(Z686&gt;=Законод!$G$19,Z686&lt;=Законод!$G$20),Z686-Законод!$F$20,IF('01_Доходи'!Z686&gt;=Законод!$H$19,Законод!$G$21,0)))),IF(B682="Лікар-терапевт",IF(Z686&lt;Законод!$C$27,0,(IF(AND(Z686&gt;=Законод!$G$27,Z686&lt;=Законод!$G$28),Z686-Законод!$F$28,IF('01_Доходи'!Z686&gt;=Законод!$H$27,Законод!$G$29,0)))),0)))</f>
        <v>0</v>
      </c>
      <c r="AA690" s="770"/>
      <c r="AB690" s="750" t="s">
        <v>157</v>
      </c>
      <c r="AC690" s="751"/>
      <c r="AD690" s="751"/>
      <c r="AE690" s="751"/>
      <c r="AF690" s="752"/>
      <c r="AG690" s="171">
        <f>IF(B682="Лікар загальної практики - сімейний лікар",IF(AG686&lt;Законод!$C$23,0,(IF(AND(AG686&gt;=Законод!$G$23,AG686&lt;=Законод!$G$24),AG686-Законод!$F$24,IF('01_Доходи'!AG686&gt;=Законод!$H$23,Законод!$G$25,0)))),IF(B682="Лікар-педіатр",IF(AG686&lt;Законод!$C$19,0,(IF(AND(AG686&gt;=Законод!$G$19,AG686&lt;=Законод!$G$20),AG686-Законод!$F$20,IF('01_Доходи'!AG686&gt;=Законод!$H$19,Законод!$G$21,0)))),IF(B682="Лікар-терапевт",IF(AG686&lt;Законод!$C$27,0,(IF(AND(AG686&gt;=Законод!$G$27,AG686&lt;=Законод!$G$28),AG686-Законод!$F$28,IF('01_Доходи'!AG686&gt;=Законод!$H$27,Законод!$G$29,0)))),0)))</f>
        <v>0</v>
      </c>
      <c r="AH690" s="773"/>
      <c r="AI690" s="176"/>
      <c r="AJ690" s="764"/>
      <c r="AK690" s="767"/>
      <c r="AL690" s="767"/>
      <c r="AM690" s="799"/>
      <c r="AN690" s="544">
        <f>IF(B682="Лікар загальної практики - сімейний лікар",L690*Законод!$G$39,IF(B682="Лікар-педіатр",L690*Законод!$G$30,IF(B682="Лікар-терапевт",L690*Законод!$G$30,0)))</f>
        <v>0</v>
      </c>
      <c r="AO690" s="544">
        <f>IF(B682="Лікар загальної практики - сімейний лікар",S690*Законод!$G$47,IF(B682="Лікар-педіатр",S690*Законод!$G$47,IF(B682="Лікар-терапевт",S690*Законод!$G$47,0)))</f>
        <v>0</v>
      </c>
      <c r="AP690" s="544">
        <f>IF(B682="Лікар загальної практики - сімейний лікар",Z690*Законод!$G$64,IF(B682="Лікар-педіатр",Z690*Законод!$G$64,IF(B682="Лікар-терапевт",Z690*Законод!$G$64,0)))</f>
        <v>0</v>
      </c>
      <c r="AQ690" s="544">
        <f>IF(B682="Лікар загальної практики - сімейний лікар",AG690*Законод!$G$81,IF(B682="Лікар-педіатр",AG690*Законод!$G$81,IF(B682="Лікар-терапевт",AG690*Законод!$G$81,0)))</f>
        <v>0</v>
      </c>
      <c r="AR690" s="185">
        <f t="shared" ref="AR690" si="100">SUM(AN690:AQ690)</f>
        <v>0</v>
      </c>
    </row>
    <row r="691" spans="1:44" s="103" customFormat="1" ht="31.15" customHeight="1" x14ac:dyDescent="0.25">
      <c r="A691" s="172"/>
      <c r="B691" s="781"/>
      <c r="C691" s="784"/>
      <c r="D691" s="787"/>
      <c r="E691" s="790"/>
      <c r="F691" s="186" t="str">
        <f>IF(B682="Лікар-педіатр",Законод!$H$18,IF(B682="Лікар загальної практики - сімейний лікар",Законод!$H$22,IF(B682="Лікар-терапевт",Законод!$H$26,"х")))</f>
        <v>х</v>
      </c>
      <c r="G691" s="750" t="s">
        <v>157</v>
      </c>
      <c r="H691" s="751"/>
      <c r="I691" s="751"/>
      <c r="J691" s="751"/>
      <c r="K691" s="752"/>
      <c r="L691" s="171">
        <f>IF(B682="Лікар загальної практики - сімейний лікар",IF(L686&lt;Законод!$C$23,0,(IF(AND(L686&gt;=Законод!$H$23,L686&lt;=Законод!$H$24),L686-Законод!$G$24,IF('01_Доходи'!L686&gt;=Законод!$I$23,Законод!$H$25,0)))),IF(B682="Лікар-педіатр",IF(L686&lt;Законод!$C$19,0,(IF(AND(L686&gt;=Законод!$H$19,L686&lt;=Законод!$H$20),L686-Законод!$G$20,IF('01_Доходи'!L686&gt;=Законод!$I$19,Законод!$H$21,0)))),IF(B682="Лікар-терапевт",IF(L686&lt;Законод!$C$27,0,(IF(AND(L686&gt;=Законод!$H$27,L686&lt;=Законод!$H$28),L686-Законод!$G$28,IF(L686&gt;=Законод!$I$27,Законод!$H$29,0)))),0)))</f>
        <v>0</v>
      </c>
      <c r="M691" s="770"/>
      <c r="N691" s="750" t="s">
        <v>157</v>
      </c>
      <c r="O691" s="751"/>
      <c r="P691" s="751"/>
      <c r="Q691" s="751"/>
      <c r="R691" s="752"/>
      <c r="S691" s="171">
        <f>IF(B682="Лікар загальної практики - сімейний лікар",IF(S686&lt;Законод!$C$23,0,(IF(AND(S686&gt;=Законод!$H$23,S686&lt;=Законод!$H$24),S686-Законод!$G$24,IF('01_Доходи'!S686&gt;=Законод!$I$23,Законод!$H$25,0)))),IF(B682="Лікар-педіатр",IF(S686&lt;Законод!$C$19,0,(IF(AND(S686&gt;=Законод!$H$19,S686&lt;=Законод!$H$20),S686-Законод!$G$20,IF('01_Доходи'!S686&gt;=Законод!$I$19,Законод!$H$21,0)))),IF(B682="Лікар-терапевт",IF(S686&lt;Законод!$C$27,0,(IF(AND(S686&gt;=Законод!$H$27,S686&lt;=Законод!$H$28),S686-Законод!$G$28,IF(S686&gt;=Законод!$I$27,Законод!$H$29,0)))),0)))</f>
        <v>0</v>
      </c>
      <c r="T691" s="770"/>
      <c r="U691" s="750" t="s">
        <v>157</v>
      </c>
      <c r="V691" s="751"/>
      <c r="W691" s="751"/>
      <c r="X691" s="751"/>
      <c r="Y691" s="752"/>
      <c r="Z691" s="171">
        <f>IF(B682="Лікар загальної практики - сімейний лікар",IF(Z686&lt;Законод!$C$23,0,(IF(AND(Z686&gt;=Законод!$H$23,Z686&lt;=Законод!$H$24),Z686-Законод!$G$24,IF('01_Доходи'!Z686&gt;=Законод!$I$23,Законод!$H$25,0)))),IF(B682="Лікар-педіатр",IF(Z686&lt;Законод!$C$19,0,(IF(AND(Z686&gt;=Законод!$H$19,Z686&lt;=Законод!$H$20),Z686-Законод!$G$20,IF('01_Доходи'!Z686&gt;=Законод!$I$19,Законод!$H$21,0)))),IF(B682="Лікар-терапевт",IF(Z686&lt;Законод!$C$27,0,(IF(AND(Z686&gt;=Законод!$H$27,Z686&lt;=Законод!$H$28),Z686-Законод!$G$28,IF(Z686&gt;=Законод!$I$27,Законод!$H$29,0)))),0)))</f>
        <v>0</v>
      </c>
      <c r="AA691" s="770"/>
      <c r="AB691" s="750" t="s">
        <v>157</v>
      </c>
      <c r="AC691" s="751"/>
      <c r="AD691" s="751"/>
      <c r="AE691" s="751"/>
      <c r="AF691" s="752"/>
      <c r="AG691" s="171">
        <f>IF(B682="Лікар загальної практики - сімейний лікар",IF(AG686&lt;Законод!$C$23,0,(IF(AND(AG686&gt;=Законод!$H$23,AG686&lt;=Законод!$H$24),AG686-Законод!$G$24,IF('01_Доходи'!AG686&gt;=Законод!$I$23,Законод!$H$25,0)))),IF(B682="Лікар-педіатр",IF(AG686&lt;Законод!$C$19,0,(IF(AND(AG686&gt;=Законод!$H$19,AG686&lt;=Законод!$H$20),AG686-Законод!$G$20,IF('01_Доходи'!AG686&gt;=Законод!$I$19,Законод!$H$21,0)))),IF(B682="Лікар-терапевт",IF(AG686&lt;Законод!$C$27,0,(IF(AND(AG686&gt;=Законод!$H$27,AG686&lt;=Законод!$H$28),AG686-Законод!$G$28,IF(AG686&gt;=Законод!$I$27,Законод!$H$29,0)))),0)))</f>
        <v>0</v>
      </c>
      <c r="AH691" s="773"/>
      <c r="AI691" s="176"/>
      <c r="AJ691" s="764"/>
      <c r="AK691" s="767"/>
      <c r="AL691" s="767"/>
      <c r="AM691" s="799"/>
      <c r="AN691" s="544">
        <f>IF(B682="Лікар загальної практики - сімейний лікар",L691*Законод!$H$30,IF(B682="Лікар-педіатр",L691*Законод!$H$30,IF(B682="Лікар-терапевт",L691*Законод!$H$30,0)))</f>
        <v>0</v>
      </c>
      <c r="AO691" s="544">
        <f>IF(B682="Лікар загальної практики - сімейний лікар",S691*Законод!$H$47,IF(B682="Лікар-педіатр",S691*Законод!$H$47,IF(B682="Лікар-терапевт",S691*Законод!$H$47,0)))</f>
        <v>0</v>
      </c>
      <c r="AP691" s="544">
        <f>IF(B682="Лікар загальної практики - сімейний лікар",Z691*Законод!$H$64,IF(B682="Лікар-педіатр",Z691*Законод!$H$64,IF(B682="Лікар-терапевт",Z691*Законод!$H$64,0)))</f>
        <v>0</v>
      </c>
      <c r="AQ691" s="544">
        <f>IF(B682="Лікар загальної практики - сімейний лікар",AG691*Законод!$H$81,IF(B682="Лікар-педіатр",AG691*Законод!$H$81,IF(B682="Лікар-терапевт",AG691*Законод!$H$81,0)))</f>
        <v>0</v>
      </c>
      <c r="AR691" s="185">
        <f>SUM(AN691:AQ691)</f>
        <v>0</v>
      </c>
    </row>
    <row r="692" spans="1:44" s="67" customFormat="1" ht="31.9" customHeight="1" x14ac:dyDescent="0.25">
      <c r="A692" s="172"/>
      <c r="B692" s="781"/>
      <c r="C692" s="784"/>
      <c r="D692" s="787"/>
      <c r="E692" s="790"/>
      <c r="F692" s="186" t="str">
        <f>IF(B682="Лікар-педіатр",Законод!$I$18,IF(B682="Лікар загальної практики - сімейний лікар",Законод!$I$22,IF(B682="Лікар-терапевт",Законод!$I$26,"х")))</f>
        <v>х</v>
      </c>
      <c r="G692" s="750" t="s">
        <v>157</v>
      </c>
      <c r="H692" s="751"/>
      <c r="I692" s="751"/>
      <c r="J692" s="751"/>
      <c r="K692" s="752"/>
      <c r="L692" s="171">
        <f>IF(B682="Лікар загальної практики - сімейний лікар",IF(L686&lt;Законод!$C$23,0,(IF(AND(L686&gt;=Законод!$I$23,L686&lt;=Законод!$I$24),L686-Законод!$H$24,IF('01_Доходи'!L686&gt;=Законод!$I$23,Законод!$I$25,0)))),IF(B682="Лікар-педіатр",IF(L686&lt;Законод!$C$19,0,(IF(AND(L686&gt;=Законод!$I$19,L686&lt;=Законод!$I$20),L686-Законод!$H$20,IF('01_Доходи'!L686&gt;=Законод!$I$19,Законод!$H$21,0)))),IF(B682="Лікар-терапевт",IF(L686&lt;Законод!$C$27,0,(IF(AND(L686&gt;=Законод!$I$27,L686&lt;=Законод!$I$28),L686-Законод!$H$28,IF('01_Доходи'!L686&gt;=Законод!$I$27,Законод!$H$29,0)))),0)))</f>
        <v>0</v>
      </c>
      <c r="M692" s="770"/>
      <c r="N692" s="750" t="s">
        <v>157</v>
      </c>
      <c r="O692" s="751"/>
      <c r="P692" s="751"/>
      <c r="Q692" s="751"/>
      <c r="R692" s="752"/>
      <c r="S692" s="171">
        <f>IF(B682="Лікар загальної практики - сімейний лікар",IF(S686&lt;Законод!$C$23,0,(IF(AND(S686&gt;=Законод!$I$23,S686&lt;=Законод!$I$24),S686-Законод!$H$24,IF('01_Доходи'!S686&gt;=Законод!$I$23,Законод!$I$25,0)))),IF(B682="Лікар-педіатр",IF(S686&lt;Законод!$C$19,0,(IF(AND(S686&gt;=Законод!$I$19,S686&lt;=Законод!$I$20),S686-Законод!$H$20,IF('01_Доходи'!S686&gt;=Законод!$I$19,Законод!$H$21,0)))),IF(B682="Лікар-терапевт",IF(S686&lt;Законод!$C$27,0,(IF(AND(S686&gt;=Законод!$I$27,S686&lt;=Законод!$I$28),S686-Законод!$H$28,IF('01_Доходи'!S686&gt;=Законод!$I$27,Законод!$H$29,0)))),0)))</f>
        <v>0</v>
      </c>
      <c r="T692" s="770"/>
      <c r="U692" s="750" t="s">
        <v>157</v>
      </c>
      <c r="V692" s="751"/>
      <c r="W692" s="751"/>
      <c r="X692" s="751"/>
      <c r="Y692" s="752"/>
      <c r="Z692" s="171">
        <f>IF(B682="Лікар загальної практики - сімейний лікар",IF(Z686&lt;Законод!$C$23,0,(IF(AND(Z686&gt;=Законод!$I$23,Z686&lt;=Законод!$I$24),Z686-Законод!$H$24,IF('01_Доходи'!Z686&gt;=Законод!$I$23,Законод!$I$25,0)))),IF(B682="Лікар-педіатр",IF(Z686&lt;Законод!$C$19,0,(IF(AND(Z686&gt;=Законод!$I$19,Z686&lt;=Законод!$I$20),Z686-Законод!$H$20,IF('01_Доходи'!Z686&gt;=Законод!$I$19,Законод!$H$21,0)))),IF(B682="Лікар-терапевт",IF(Z686&lt;Законод!$C$27,0,(IF(AND(Z686&gt;=Законод!$I$27,Z686&lt;=Законод!$I$28),Z686-Законод!$H$28,IF('01_Доходи'!Z686&gt;=Законод!$I$27,Законод!$H$29,0)))),0)))</f>
        <v>0</v>
      </c>
      <c r="AA692" s="770"/>
      <c r="AB692" s="750" t="s">
        <v>157</v>
      </c>
      <c r="AC692" s="751"/>
      <c r="AD692" s="751"/>
      <c r="AE692" s="751"/>
      <c r="AF692" s="752"/>
      <c r="AG692" s="171">
        <f>IF(B682="Лікар загальної практики - сімейний лікар",IF(AG686&lt;Законод!$C$23,0,(IF(AND(AG686&gt;=Законод!$I$23,AG686&lt;=Законод!$I$24),AG686-Законод!$H$24,IF('01_Доходи'!AG686&gt;=Законод!$I$23,Законод!$I$25,0)))),IF(B682="Лікар-педіатр",IF(AG686&lt;Законод!$C$19,0,(IF(AND(AG686&gt;=Законод!$I$19,AG686&lt;=Законод!$I$20),AG686-Законод!$H$20,IF('01_Доходи'!AG686&gt;=Законод!$I$19,Законод!$H$21,0)))),IF(B682="Лікар-терапевт",IF(AG686&lt;Законод!$C$27,0,(IF(AND(AG686&gt;=Законод!$I$27,AG686&lt;=Законод!$I$28),AG686-Законод!$H$28,IF('01_Доходи'!AG686&gt;=Законод!$I$27,Законод!$H$29,0)))),0)))</f>
        <v>0</v>
      </c>
      <c r="AH692" s="773"/>
      <c r="AI692" s="176"/>
      <c r="AJ692" s="764"/>
      <c r="AK692" s="767"/>
      <c r="AL692" s="767"/>
      <c r="AM692" s="799"/>
      <c r="AN692" s="544">
        <f>IF(B682="Лікар загальної практики - сімейний лікар",L692*Законод!$I$30,IF(B682="Лікар-педіатр",L692*Законод!$I$30,IF(B682="Лікар-терапевт",L692*Законод!$I$30,0)))</f>
        <v>0</v>
      </c>
      <c r="AO692" s="544">
        <f>IF(B682="Лікар загальної практики - сімейний лікар",S692*Законод!$I$47,IF(B682="Лікар-педіатр",S692*Законод!$I$47,IF(B682="Лікар-терапевт",S692*Законод!$I$47,0)))</f>
        <v>0</v>
      </c>
      <c r="AP692" s="544">
        <f>IF(B682="Лікар загальної практики - сімейний лікар",Z692*Законод!$I$64,IF(B682="Лікар-педіатр",Z692*Законод!$I$64,IF(B682="Лікар-терапевт",Z692*Законод!$I$64,0)))</f>
        <v>0</v>
      </c>
      <c r="AQ692" s="544">
        <f>IF(B682="Лікар загальної практики - сімейний лікар",AG692*Законод!$I$81,IF(B682="Лікар-педіатр",AG692*Законод!$I$81,IF(B682="Лікар-терапевт",AG692*Законод!$I$81,0)))</f>
        <v>0</v>
      </c>
      <c r="AR692" s="185">
        <f>SUM(AN692:AQ692)</f>
        <v>0</v>
      </c>
    </row>
    <row r="693" spans="1:44" s="67" customFormat="1" ht="45" customHeight="1" thickBot="1" x14ac:dyDescent="0.3">
      <c r="A693" s="187"/>
      <c r="B693" s="782"/>
      <c r="C693" s="785"/>
      <c r="D693" s="788"/>
      <c r="E693" s="791"/>
      <c r="F693" s="660" t="str">
        <f>IF(B682="Лікар-педіатр",Законод!$J$18,IF(B682="Лікар загальної практики - сімейний лікар",Законод!$J$22,IF(B682="Лікар-терапевт",Законод!$J$22,"х")))</f>
        <v>х</v>
      </c>
      <c r="G693" s="747" t="s">
        <v>157</v>
      </c>
      <c r="H693" s="748"/>
      <c r="I693" s="748"/>
      <c r="J693" s="748"/>
      <c r="K693" s="749"/>
      <c r="L693" s="171">
        <f>IF(B682="Лікар загальної практики - сімейний лікар",IF(L686&gt;=Законод!$J$23,'01_Доходи'!L686-('01_Доходи'!L687+'01_Доходи'!L688+'01_Доходи'!L689+'01_Доходи'!L690+'01_Доходи'!L691+'01_Доходи'!L692),0),IF(B682="Лікар-педіатр",IF(L686&gt;=Законод!$J$19,'01_Доходи'!L686-('01_Доходи'!L687+'01_Доходи'!L688+'01_Доходи'!L689+'01_Доходи'!L690+'01_Доходи'!L691+'01_Доходи'!L692),0),IF(B682="Лікар-терапевт",IF('01_Доходи'!L686&gt;=Законод!$J$27,L686-Законод!$I$28,0),0)))</f>
        <v>0</v>
      </c>
      <c r="M693" s="771"/>
      <c r="N693" s="747" t="s">
        <v>157</v>
      </c>
      <c r="O693" s="748"/>
      <c r="P693" s="748"/>
      <c r="Q693" s="748"/>
      <c r="R693" s="749"/>
      <c r="S693" s="171">
        <f>IF(B682="Лікар загальної практики - сімейний лікар",IF(S686&gt;=Законод!$J$23,'01_Доходи'!S686-('01_Доходи'!S687+'01_Доходи'!S688+'01_Доходи'!S689+'01_Доходи'!S690+'01_Доходи'!S691+'01_Доходи'!S692),0),IF(B682="Лікар-педіатр",IF(S686&gt;=Законод!$J$19,'01_Доходи'!S686-('01_Доходи'!S687+'01_Доходи'!S688+'01_Доходи'!S689+'01_Доходи'!S690+'01_Доходи'!S691+'01_Доходи'!S692),0),IF(B682="Лікар-терапевт",IF('01_Доходи'!S686&gt;=Законод!$J$27,S686-Законод!$I$28,0),0)))</f>
        <v>0</v>
      </c>
      <c r="T693" s="771"/>
      <c r="U693" s="747" t="s">
        <v>157</v>
      </c>
      <c r="V693" s="748"/>
      <c r="W693" s="748"/>
      <c r="X693" s="748"/>
      <c r="Y693" s="749"/>
      <c r="Z693" s="171">
        <f>IF(B682="Лікар загальної практики - сімейний лікар",IF(Z686&gt;=Законод!$J$23,'01_Доходи'!Z686-('01_Доходи'!Z687+'01_Доходи'!Z688+'01_Доходи'!Z689+'01_Доходи'!Z690+'01_Доходи'!Z691+'01_Доходи'!Z692),0),IF(B682="Лікар-педіатр",IF(Z686&gt;=Законод!$J$19,'01_Доходи'!Z686-('01_Доходи'!Z687+'01_Доходи'!Z688+'01_Доходи'!Z689+'01_Доходи'!Z690+'01_Доходи'!Z691+'01_Доходи'!Z692),0),IF(B682="Лікар-терапевт",IF('01_Доходи'!Z686&gt;=Законод!$J$27,Z686-Законод!$I$28,0),0)))</f>
        <v>0</v>
      </c>
      <c r="AA693" s="771"/>
      <c r="AB693" s="747" t="s">
        <v>157</v>
      </c>
      <c r="AC693" s="748"/>
      <c r="AD693" s="748"/>
      <c r="AE693" s="748"/>
      <c r="AF693" s="749"/>
      <c r="AG693" s="171">
        <f>IF(B682="Лікар загальної практики - сімейний лікар",IF(AG686&gt;=Законод!$J$23,'01_Доходи'!AG686-('01_Доходи'!AG687+'01_Доходи'!AG688+'01_Доходи'!AG689+'01_Доходи'!AG690+'01_Доходи'!AG691+'01_Доходи'!AG692),0),IF(B682="Лікар-педіатр",IF(AG686&gt;=Законод!$J$19,'01_Доходи'!AG686-('01_Доходи'!AG687+'01_Доходи'!AG688+'01_Доходи'!AG689+'01_Доходи'!AG690+'01_Доходи'!AG691+'01_Доходи'!AG692),0),IF(B682="Лікар-терапевт",IF('01_Доходи'!AG686&gt;=Законод!$J$27,AG686-Законод!$I$28,0),0)))</f>
        <v>0</v>
      </c>
      <c r="AH693" s="774"/>
      <c r="AI693" s="188"/>
      <c r="AJ693" s="765"/>
      <c r="AK693" s="768"/>
      <c r="AL693" s="768"/>
      <c r="AM693" s="800"/>
      <c r="AN693" s="661">
        <f>IF(B682="Лікар загальної практики - сімейний лікар",L693*Законод!$J$30,IF(B682="Лікар-педіатр",L693*Законод!$J$30,IF(B682="Лікар-терапевт",L693*Законод!$J$30,0)))</f>
        <v>0</v>
      </c>
      <c r="AO693" s="661">
        <f>IF(B682="Лікар загальної практики - сімейний лікар",S693*Законод!$J$47,IF(B682="Лікар-педіатр",S693*Законод!$J$47,IF(B682="Лікар-терапевт",S693*Законод!$J$47,0)))</f>
        <v>0</v>
      </c>
      <c r="AP693" s="661">
        <f>IF(B682="Лікар загальної практики - сімейний лікар",S693*Законод!$J$64,IF(B682="Лікар-педіатр",S693*Законод!$J$64,IF(B682="Лікар-терапевт",S693*Законод!$J$64,0)))</f>
        <v>0</v>
      </c>
      <c r="AQ693" s="661">
        <f>IF(B682="Лікар загальної практики - сімейний лікар",AG693*Законод!$J$81,IF(B682="Лікар-педіатр",AG693*Законод!$J$81,IF(B682="Лікар-терапевт",AG693*Законод!$J$81,0)))</f>
        <v>0</v>
      </c>
      <c r="AR693" s="662">
        <f t="shared" ref="AR693" si="101">SUM(AN693:AQ693)</f>
        <v>0</v>
      </c>
    </row>
    <row r="694" spans="1:44" s="67" customFormat="1" ht="23.25" thickBot="1" x14ac:dyDescent="0.3">
      <c r="A694" s="206"/>
      <c r="B694" s="207"/>
      <c r="C694" s="207"/>
      <c r="D694" s="207"/>
      <c r="E694" s="207"/>
      <c r="F694" s="208"/>
      <c r="G694" s="209"/>
      <c r="H694" s="209"/>
      <c r="I694" s="210"/>
      <c r="J694" s="210"/>
      <c r="K694" s="210"/>
      <c r="L694" s="211"/>
      <c r="M694" s="210"/>
      <c r="N694" s="210"/>
      <c r="O694" s="210"/>
      <c r="P694" s="210"/>
      <c r="Q694" s="210"/>
      <c r="R694" s="210"/>
      <c r="S694" s="211"/>
      <c r="T694" s="210"/>
      <c r="U694" s="210"/>
      <c r="V694" s="210"/>
      <c r="W694" s="210"/>
      <c r="X694" s="210"/>
      <c r="Y694" s="210"/>
      <c r="Z694" s="211"/>
      <c r="AA694" s="210"/>
      <c r="AB694" s="210"/>
      <c r="AC694" s="210"/>
      <c r="AD694" s="210"/>
      <c r="AE694" s="210"/>
      <c r="AF694" s="210"/>
      <c r="AG694" s="211"/>
      <c r="AH694" s="210"/>
      <c r="AI694" s="210"/>
      <c r="AJ694" s="210"/>
      <c r="AK694" s="210"/>
      <c r="AL694" s="210"/>
      <c r="AM694" s="212"/>
      <c r="AN694" s="210"/>
      <c r="AO694" s="210"/>
      <c r="AP694" s="210"/>
      <c r="AQ694" s="210"/>
      <c r="AR694" s="213"/>
    </row>
    <row r="695" spans="1:44" s="67" customFormat="1" ht="31.9" customHeight="1" x14ac:dyDescent="0.25">
      <c r="A695" s="169">
        <f>A682+1</f>
        <v>52</v>
      </c>
      <c r="B695" s="780"/>
      <c r="C695" s="783"/>
      <c r="D695" s="786"/>
      <c r="E695" s="789"/>
      <c r="F695" s="170" t="s">
        <v>431</v>
      </c>
      <c r="G695" s="171">
        <f>IFERROR(IF(B695="Лікар-педіатр",G697/L697*L695,IF(B695="Лікар-терапевт","х",IF(B695="Лікар загальної практики - сімейний лікар",G697/L697*L695,0))),0)</f>
        <v>0</v>
      </c>
      <c r="H695" s="171">
        <f>IFERROR(IF(B695="Лікар-педіатр",H697/L697*L695,IF(B695="Лікар-терапевт","х",IF(B695="Лікар загальної практики - сімейний лікар",H697/L697*L695,0))),0)</f>
        <v>0</v>
      </c>
      <c r="I695" s="171">
        <f>IFERROR(IF(B695="Лікар-педіатр","x",IF(B695="Лікар-терапевт",I697/L697*L695,IF(B695="Лікар загальної практики - сімейний лікар",I697/L697*L695,0))),0)</f>
        <v>0</v>
      </c>
      <c r="J695" s="171">
        <f>IFERROR(IF(B695="Лікар-педіатр","x",IF(B695="Лікар-терапевт",J697/L697*L695,IF(B695="Лікар загальної практики - сімейний лікар",J697/L697*L695,0))),0)</f>
        <v>0</v>
      </c>
      <c r="K695" s="171">
        <f>IFERROR(IF(B695="Лікар-педіатр","x",IF(B695="Лікар-терапевт",K698*L695,IF(B695="Лікар загальної практики - сімейний лікар",K698*L695,0))),0)</f>
        <v>0</v>
      </c>
      <c r="L695" s="472"/>
      <c r="M695" s="769"/>
      <c r="N695" s="171">
        <f>IFERROR(IF(B695="Лікар-педіатр",N697/S697*S695,IF(B695="Лікар-терапевт","х",IF(B695="Лікар загальної практики - сімейний лікар",N697/S697*S695,0))),0)</f>
        <v>0</v>
      </c>
      <c r="O695" s="171">
        <f>IFERROR(IF(B695="Лікар-педіатр",O697/S697*S695,IF(B695="Лікар-терапевт","х",IF(B695="Лікар загальної практики - сімейний лікар",O697/S697*S695,0))),0)</f>
        <v>0</v>
      </c>
      <c r="P695" s="171">
        <f>IFERROR(IF(B695="Лікар-педіатр","x",IF(B695="Лікар-терапевт",P697/S697*S695,IF(B695="Лікар загальної практики - сімейний лікар",P697/S697*S695,0))),0)</f>
        <v>0</v>
      </c>
      <c r="Q695" s="171">
        <f>IFERROR(IF(B695="Лікар-педіатр","x",IF(B695="Лікар-терапевт",Q697/S697*S695,IF(B695="Лікар загальної практики - сімейний лікар",Q697/S697*S695,0))),0)</f>
        <v>0</v>
      </c>
      <c r="R695" s="171">
        <f>IFERROR(IF(B695="Лікар-педіатр","x",IF(B695="Лікар-терапевт",R698*S695,IF(B695="Лікар загальної практики - сімейний лікар",R698*S695,0))),0)</f>
        <v>0</v>
      </c>
      <c r="S695" s="472"/>
      <c r="T695" s="769"/>
      <c r="U695" s="171">
        <f>IFERROR(IF(B695="Лікар-педіатр",U697/Z697*Z695,IF(B695="Лікар-терапевт","х",IF(B695="Лікар загальної практики - сімейний лікар",U697/Z697*Z695,0))),0)</f>
        <v>0</v>
      </c>
      <c r="V695" s="171">
        <f>IFERROR(IF(B695="Лікар-педіатр",V697/Z697*Z695,IF(B695="Лікар-терапевт","х",IF(B695="Лікар загальної практики - сімейний лікар",V697/Z697*Z695,0))),0)</f>
        <v>0</v>
      </c>
      <c r="W695" s="171">
        <f>IFERROR(IF(B695="Лікар-педіатр","x",IF(B695="Лікар-терапевт",W697/Z697*Z695,IF(B695="Лікар загальної практики - сімейний лікар",W697/Z697*Z695,0))),0)</f>
        <v>0</v>
      </c>
      <c r="X695" s="171">
        <f>IFERROR(IF(B695="Лікар-педіатр","x",IF(B695="Лікар-терапевт",X697/Z697*Z695,IF(B695="Лікар загальної практики - сімейний лікар",X697/Z697*Z695,0))),0)</f>
        <v>0</v>
      </c>
      <c r="Y695" s="171">
        <f>IFERROR(IF(B695="Лікар-педіатр","x",IF(B695="Лікар-терапевт",Y698*Z695,IF(B695="Лікар загальної практики - сімейний лікар",Y698*Z695,0))),0)</f>
        <v>0</v>
      </c>
      <c r="Z695" s="472"/>
      <c r="AA695" s="769"/>
      <c r="AB695" s="171">
        <f>IFERROR(IF(B695="Лікар-педіатр",AB697/AG697*AG695,IF(B695="Лікар-терапевт","х",IF(B695="Лікар загальної практики - сімейний лікар",AB697/AG697*AG695,0))),0)</f>
        <v>0</v>
      </c>
      <c r="AC695" s="171">
        <f>IFERROR(IF(B695="Лікар-педіатр",AC697/AG697*AG695,IF(B695="Лікар-терапевт","х",IF(B695="Лікар загальної практики - сімейний лікар",AC697/AG697*AG695,0))),0)</f>
        <v>0</v>
      </c>
      <c r="AD695" s="171">
        <f>IFERROR(IF(B695="Лікар-педіатр","x",IF(B695="Лікар-терапевт",AD697/AG697*AG695,IF(B695="Лікар загальної практики - сімейний лікар",AD697/AG697*AG695,0))),0)</f>
        <v>0</v>
      </c>
      <c r="AE695" s="171">
        <f>IFERROR(IF(B695="Лікар-педіатр","x",IF(B695="Лікар-терапевт",AE697/AG697*AG695,IF(B695="Лікар загальної практики - сімейний лікар",AE697/AG697*AG695,0))),0)</f>
        <v>0</v>
      </c>
      <c r="AF695" s="171">
        <f>IFERROR(IF(B695="Лікар-педіатр","x",IF(B695="Лікар-терапевт",AF698*AG695,IF(B695="Лікар загальної практики - сімейний лікар",AF698*AG695,0))),0)</f>
        <v>0</v>
      </c>
      <c r="AG695" s="472"/>
      <c r="AH695" s="772"/>
      <c r="AI695" s="461">
        <f>A695</f>
        <v>52</v>
      </c>
      <c r="AJ695" s="763">
        <f>B695</f>
        <v>0</v>
      </c>
      <c r="AK695" s="766">
        <f>C695</f>
        <v>0</v>
      </c>
      <c r="AL695" s="766">
        <f>D695</f>
        <v>0</v>
      </c>
      <c r="AM695" s="753" t="s">
        <v>566</v>
      </c>
      <c r="AN695" s="792">
        <f>SUM(AN700:AN706)</f>
        <v>0</v>
      </c>
      <c r="AO695" s="792">
        <f>SUM(AO700:AO706)</f>
        <v>0</v>
      </c>
      <c r="AP695" s="792">
        <f>SUM(AP700:AP706)</f>
        <v>0</v>
      </c>
      <c r="AQ695" s="792">
        <f>SUM(AQ700:AQ706)</f>
        <v>0</v>
      </c>
      <c r="AR695" s="795">
        <f>SUM(AN695:AQ699)</f>
        <v>0</v>
      </c>
    </row>
    <row r="696" spans="1:44" s="67" customFormat="1" ht="31.9" customHeight="1" x14ac:dyDescent="0.25">
      <c r="A696" s="172"/>
      <c r="B696" s="781"/>
      <c r="C696" s="784"/>
      <c r="D696" s="787"/>
      <c r="E696" s="790"/>
      <c r="F696" s="170" t="s">
        <v>432</v>
      </c>
      <c r="G696" s="171">
        <f>IFERROR(IF(B695="Лікар-педіатр",G698*L696,IF(B695="Лікар-терапевт","х",IF(B695="Лікар загальної практики - сімейний лікар",G698*L696,0))),0)</f>
        <v>0</v>
      </c>
      <c r="H696" s="171">
        <f>IFERROR(IF(B695="Лікар-педіатр",H698*L696,IF(B695="Лікар-терапевт","х",IF(B695="Лікар загальної практики - сімейний лікар",H698*L696,0))),0)</f>
        <v>0</v>
      </c>
      <c r="I696" s="171">
        <f>IFERROR(IF(B695="Лікар-педіатр","x",IF(B695="Лікар-терапевт",I698*L696,IF(B695="Лікар загальної практики - сімейний лікар",I698*L696,0))),0)</f>
        <v>0</v>
      </c>
      <c r="J696" s="171">
        <f>IFERROR(IF(B695="Лікар-педіатр","x",IF(B695="Лікар-терапевт",J698*L696,IF(B695="Лікар загальної практики - сімейний лікар",J698*L696,0))),0)</f>
        <v>0</v>
      </c>
      <c r="K696" s="171">
        <f>IFERROR(IF(B695="Лікар-педіатр","x",IF(B695="Лікар-терапевт",K698*L696,IF(B695="Лікар загальної практики - сімейний лікар",K698*L696,0))),0)</f>
        <v>0</v>
      </c>
      <c r="L696" s="472"/>
      <c r="M696" s="770"/>
      <c r="N696" s="171">
        <f>IFERROR(IF(B695="Лікар-педіатр",N698*S696,IF(B695="Лікар-терапевт","х",IF(B695="Лікар загальної практики - сімейний лікар",N698*S696,0))),0)</f>
        <v>0</v>
      </c>
      <c r="O696" s="171">
        <f>IFERROR(IF(B695="Лікар-педіатр",O698*S696,IF(B695="Лікар-терапевт","х",IF(B695="Лікар загальної практики - сімейний лікар",O698*S696,0))),0)</f>
        <v>0</v>
      </c>
      <c r="P696" s="171">
        <f>IFERROR(IF(B695="Лікар-педіатр","x",IF(B695="Лікар-терапевт",P698*S696,IF(B695="Лікар загальної практики - сімейний лікар",P698*S696,0))),0)</f>
        <v>0</v>
      </c>
      <c r="Q696" s="171">
        <f>IFERROR(IF(B695="Лікар-педіатр","x",IF(B695="Лікар-терапевт",Q698*S696,IF(B695="Лікар загальної практики - сімейний лікар",Q698*S696,0))),0)</f>
        <v>0</v>
      </c>
      <c r="R696" s="171">
        <f>IFERROR(IF(B695="Лікар-педіатр","x",IF(B695="Лікар-терапевт",R698*S696,IF(B695="Лікар загальної практики - сімейний лікар",R698*S696,0))),0)</f>
        <v>0</v>
      </c>
      <c r="S696" s="472"/>
      <c r="T696" s="770"/>
      <c r="U696" s="171">
        <f>IFERROR(IF(B695="Лікар-педіатр",U698*Z696,IF(B695="Лікар-терапевт","х",IF(B695="Лікар загальної практики - сімейний лікар",U698*Z696,0))),0)</f>
        <v>0</v>
      </c>
      <c r="V696" s="171">
        <f>IFERROR(IF(B695="Лікар-педіатр",V698*Z696,IF(B695="Лікар-терапевт","х",IF(B695="Лікар загальної практики - сімейний лікар",V698*Z696,0))),0)</f>
        <v>0</v>
      </c>
      <c r="W696" s="171">
        <f>IFERROR(IF(B695="Лікар-педіатр","x",IF(B695="Лікар-терапевт",W698*Z696,IF(B695="Лікар загальної практики - сімейний лікар",W698*Z696,0))),0)</f>
        <v>0</v>
      </c>
      <c r="X696" s="171">
        <f>IFERROR(IF(B695="Лікар-педіатр","x",IF(B695="Лікар-терапевт",X698*Z696,IF(B695="Лікар загальної практики - сімейний лікар",X698*Z696,0))),0)</f>
        <v>0</v>
      </c>
      <c r="Y696" s="171">
        <f>IFERROR(IF(B695="Лікар-педіатр","x",IF(B695="Лікар-терапевт",Y698*Z696,IF(B695="Лікар загальної практики - сімейний лікар",Y698*Z696,0))),0)</f>
        <v>0</v>
      </c>
      <c r="Z696" s="472"/>
      <c r="AA696" s="770"/>
      <c r="AB696" s="171">
        <f>IFERROR(IF(B695="Лікар-педіатр",AB698*AG696,IF(B695="Лікар-терапевт","х",IF(B695="Лікар загальної практики - сімейний лікар",AB698*AG696,0))),0)</f>
        <v>0</v>
      </c>
      <c r="AC696" s="171">
        <f>IFERROR(IF(B695="Лікар-педіатр",AC698*AG696,IF(B695="Лікар-терапевт","х",IF(B695="Лікар загальної практики - сімейний лікар",AC698*AG696,0))),0)</f>
        <v>0</v>
      </c>
      <c r="AD696" s="171">
        <f>IFERROR(IF(B695="Лікар-педіатр","x",IF(B695="Лікар-терапевт",AD698*AG696,IF(B695="Лікар загальної практики - сімейний лікар",AD698*AG696,0))),0)</f>
        <v>0</v>
      </c>
      <c r="AE696" s="171">
        <f>IFERROR(IF(B695="Лікар-педіатр","x",IF(B695="Лікар-терапевт",AE698*AG696,IF(B695="Лікар загальної практики - сімейний лікар",AE698*AG696,0))),0)</f>
        <v>0</v>
      </c>
      <c r="AF696" s="171">
        <f>IFERROR(IF(B695="Лікар-педіатр","x",IF(B695="Лікар-терапевт",AF698*AG696,IF(B695="Лікар загальної практики - сімейний лікар",AF698*AG696,0))),0)</f>
        <v>0</v>
      </c>
      <c r="AG696" s="472"/>
      <c r="AH696" s="773"/>
      <c r="AI696" s="173"/>
      <c r="AJ696" s="764"/>
      <c r="AK696" s="767"/>
      <c r="AL696" s="767"/>
      <c r="AM696" s="754"/>
      <c r="AN696" s="793"/>
      <c r="AO696" s="793"/>
      <c r="AP696" s="793"/>
      <c r="AQ696" s="793"/>
      <c r="AR696" s="796"/>
    </row>
    <row r="697" spans="1:44" s="210" customFormat="1" ht="23.45" customHeight="1" x14ac:dyDescent="0.25">
      <c r="A697" s="205"/>
      <c r="B697" s="781"/>
      <c r="C697" s="784"/>
      <c r="D697" s="787"/>
      <c r="E697" s="790"/>
      <c r="F697" s="170" t="s">
        <v>433</v>
      </c>
      <c r="G697" s="174">
        <f>IF(B695="Лікар загальної практики - сімейний лікар"," ",IF(B695="Лікар-педіатр"," ",IF(B695="Лікар-терапевт","х",0)))</f>
        <v>0</v>
      </c>
      <c r="H697" s="174">
        <f>IF(B695="Лікар загальної практики - сімейний лікар"," ",IF(B695="Лікар-педіатр"," ",IF(B695="Лікар-терапевт","х",0)))</f>
        <v>0</v>
      </c>
      <c r="I697" s="174">
        <f>IF(B695="Лікар загальної практики - сімейний лікар"," ",IF(B695="Лікар-педіатр","х",IF(B695="Лікар-терапевт"," ",0)))</f>
        <v>0</v>
      </c>
      <c r="J697" s="174">
        <f>IF(B695="Лікар загальної практики - сімейний лікар"," ",IF(B695="Лікар-педіатр","х",IF(B695="Лікар-терапевт"," ",0)))</f>
        <v>0</v>
      </c>
      <c r="K697" s="174">
        <f>IF(B695="Лікар загальної практики - сімейний лікар"," ",IF(B695="Лікар-педіатр","х",IF(B695="Лікар-терапевт"," ",0)))</f>
        <v>0</v>
      </c>
      <c r="L697" s="175">
        <f>SUM(G697:K697)</f>
        <v>0</v>
      </c>
      <c r="M697" s="770"/>
      <c r="N697" s="174">
        <f>IF(B695="Лікар загальної практики - сімейний лікар"," ",IF(B695="Лікар-педіатр"," ",IF(B695="Лікар-терапевт","х",0)))</f>
        <v>0</v>
      </c>
      <c r="O697" s="174">
        <f>IF(B695="Лікар загальної практики - сімейний лікар"," ",IF(B695="Лікар-педіатр"," ",IF(B695="Лікар-терапевт","х",0)))</f>
        <v>0</v>
      </c>
      <c r="P697" s="174">
        <f>IF(B695="Лікар загальної практики - сімейний лікар"," ",IF(B695="Лікар-педіатр","х",IF(B695="Лікар-терапевт"," ",0)))</f>
        <v>0</v>
      </c>
      <c r="Q697" s="174">
        <f>IF(B695="Лікар загальної практики - сімейний лікар"," ",IF(B695="Лікар-педіатр","х",IF(B695="Лікар-терапевт"," ",0)))</f>
        <v>0</v>
      </c>
      <c r="R697" s="174">
        <f>IF(B695="Лікар загальної практики - сімейний лікар"," ",IF(B695="Лікар-педіатр","х",IF(B695="Лікар-терапевт"," ",0)))</f>
        <v>0</v>
      </c>
      <c r="S697" s="175">
        <f>SUM(N697:R697)</f>
        <v>0</v>
      </c>
      <c r="T697" s="770"/>
      <c r="U697" s="174">
        <f>IF(B695="Лікар загальної практики - сімейний лікар"," ",IF(B695="Лікар-педіатр"," ",IF(B695="Лікар-терапевт","х",0)))</f>
        <v>0</v>
      </c>
      <c r="V697" s="174">
        <f>IF(B695="Лікар загальної практики - сімейний лікар"," ",IF(B695="Лікар-педіатр"," ",IF(B695="Лікар-терапевт","х",0)))</f>
        <v>0</v>
      </c>
      <c r="W697" s="174">
        <f>IF(B695="Лікар загальної практики - сімейний лікар"," ",IF(B695="Лікар-педіатр","х",IF(B695="Лікар-терапевт"," ",0)))</f>
        <v>0</v>
      </c>
      <c r="X697" s="174">
        <f>IF(B695="Лікар загальної практики - сімейний лікар"," ",IF(B695="Лікар-педіатр","х",IF(B695="Лікар-терапевт"," ",0)))</f>
        <v>0</v>
      </c>
      <c r="Y697" s="174">
        <f>IF(B695="Лікар загальної практики - сімейний лікар"," ",IF(B695="Лікар-педіатр","х",IF(B695="Лікар-терапевт"," ",0)))</f>
        <v>0</v>
      </c>
      <c r="Z697" s="175">
        <f>SUM(U697:Y697)</f>
        <v>0</v>
      </c>
      <c r="AA697" s="770"/>
      <c r="AB697" s="174">
        <f>IF(B695="Лікар загальної практики - сімейний лікар"," ",IF(B695="Лікар-педіатр"," ",IF(B695="Лікар-терапевт","х",0)))</f>
        <v>0</v>
      </c>
      <c r="AC697" s="174">
        <f>IF(B695="Лікар загальної практики - сімейний лікар"," ",IF(B695="Лікар-педіатр"," ",IF(B695="Лікар-терапевт","х",0)))</f>
        <v>0</v>
      </c>
      <c r="AD697" s="174">
        <f>IF(B695="Лікар загальної практики - сімейний лікар"," ",IF(B695="Лікар-педіатр","х",IF(B695="Лікар-терапевт"," ",0)))</f>
        <v>0</v>
      </c>
      <c r="AE697" s="174">
        <f>IF(B695="Лікар загальної практики - сімейний лікар"," ",IF(B695="Лікар-педіатр","х",IF(B695="Лікар-терапевт"," ",0)))</f>
        <v>0</v>
      </c>
      <c r="AF697" s="174">
        <f>IF(B695="Лікар загальної практики - сімейний лікар"," ",IF(B695="Лікар-педіатр","х",IF(B695="Лікар-терапевт"," ",0)))</f>
        <v>0</v>
      </c>
      <c r="AG697" s="175">
        <f>SUM(AB697:AF697)</f>
        <v>0</v>
      </c>
      <c r="AH697" s="773"/>
      <c r="AI697" s="176"/>
      <c r="AJ697" s="764"/>
      <c r="AK697" s="767"/>
      <c r="AL697" s="767"/>
      <c r="AM697" s="754"/>
      <c r="AN697" s="793"/>
      <c r="AO697" s="793"/>
      <c r="AP697" s="793"/>
      <c r="AQ697" s="793"/>
      <c r="AR697" s="796"/>
    </row>
    <row r="698" spans="1:44" s="166" customFormat="1" ht="24.6" customHeight="1" thickBot="1" x14ac:dyDescent="0.35">
      <c r="A698" s="172"/>
      <c r="B698" s="781"/>
      <c r="C698" s="784"/>
      <c r="D698" s="787"/>
      <c r="E698" s="790"/>
      <c r="F698" s="177" t="s">
        <v>160</v>
      </c>
      <c r="G698" s="178">
        <f>IFERROR(IF(B695="Лікар-педіатр",G697/L697,IF(B695="Лікар-терапевт","х",IF(B695="Лікар загальної практики - сімейний лікар",G697/L697,0))),0)</f>
        <v>0</v>
      </c>
      <c r="H698" s="178">
        <f>IFERROR(IF(B695="Лікар-педіатр",H697/L697,IF(B695="Лікар-терапевт","х",IF(B695="Лікар загальної практики - сімейний лікар",H697/L697,0))),0)</f>
        <v>0</v>
      </c>
      <c r="I698" s="178">
        <f>IFERROR(IF(B695="Лікар-педіатр","x",IF(B695="Лікар-терапевт",I697/L697,IF(B695="Лікар загальної практики - сімейний лікар",I697/L697,0))),0)</f>
        <v>0</v>
      </c>
      <c r="J698" s="178">
        <f>IFERROR(IF(B695="Лікар-педіатр","x",IF(B695="Лікар-терапевт",J697/L697,IF(B695="Лікар загальної практики - сімейний лікар",J697/L697,0))),0)</f>
        <v>0</v>
      </c>
      <c r="K698" s="178">
        <f>IFERROR(IF(B695="Лікар-педіатр","x",IF(B695="Лікар-терапевт",K697/L697,IF(B695="Лікар загальної практики - сімейний лікар",K697/L697,0))),0)</f>
        <v>0</v>
      </c>
      <c r="L698" s="178">
        <f>SUM(G698:K698)</f>
        <v>0</v>
      </c>
      <c r="M698" s="770"/>
      <c r="N698" s="178">
        <f>IFERROR(IF(B695="Лікар-педіатр",N697/S697,IF(B695="Лікар-терапевт","х",IF(B695="Лікар загальної практики - сімейний лікар",N697/S697,0))),0)</f>
        <v>0</v>
      </c>
      <c r="O698" s="178">
        <f>IFERROR(IF(B695="Лікар-педіатр",O697/S697,IF(B695="Лікар-терапевт","х",IF(B695="Лікар загальної практики - сімейний лікар",O697/S697,0))),0)</f>
        <v>0</v>
      </c>
      <c r="P698" s="178">
        <f>IFERROR(IF(B695="Лікар-педіатр","x",IF(B695="Лікар-терапевт",P697/S697,IF(B695="Лікар загальної практики - сімейний лікар",P697/S697,0))),0)</f>
        <v>0</v>
      </c>
      <c r="Q698" s="178">
        <f>IFERROR(IF(B695="Лікар-педіатр","x",IF(B695="Лікар-терапевт",Q697/S697,IF(B695="Лікар загальної практики - сімейний лікар",Q697/S697,0))),0)</f>
        <v>0</v>
      </c>
      <c r="R698" s="178">
        <f>IFERROR(IF(B695="Лікар-педіатр","x",IF(B695="Лікар-терапевт",R697/S697,IF(B695="Лікар загальної практики - сімейний лікар",R697/S697,0))),0)</f>
        <v>0</v>
      </c>
      <c r="S698" s="178">
        <f>SUM(N698:R698)</f>
        <v>0</v>
      </c>
      <c r="T698" s="770"/>
      <c r="U698" s="178">
        <f>IFERROR(IF(B695="Лікар-педіатр",U697/Z697,IF(B695="Лікар-терапевт","х",IF(B695="Лікар загальної практики - сімейний лікар",U697/Z697,0))),0)</f>
        <v>0</v>
      </c>
      <c r="V698" s="178">
        <f>IFERROR(IF(B695="Лікар-педіатр",V697/Z697,IF(B695="Лікар-терапевт","х",IF(B695="Лікар загальної практики - сімейний лікар",V697/Z697,0))),0)</f>
        <v>0</v>
      </c>
      <c r="W698" s="178">
        <f>IFERROR(IF(B695="Лікар-педіатр","x",IF(B695="Лікар-терапевт",W697/Z697,IF(B695="Лікар загальної практики - сімейний лікар",W697/Z697,0))),0)</f>
        <v>0</v>
      </c>
      <c r="X698" s="178">
        <f>IFERROR(IF(B695="Лікар-педіатр","x",IF(B695="Лікар-терапевт",X697/Z697,IF(B695="Лікар загальної практики - сімейний лікар",X697/Z697,0))),0)</f>
        <v>0</v>
      </c>
      <c r="Y698" s="178">
        <f>IFERROR(IF(B695="Лікар-педіатр","x",IF(B695="Лікар-терапевт",Y697/Z697,IF(B695="Лікар загальної практики - сімейний лікар",Y697/Z697,0))),0)</f>
        <v>0</v>
      </c>
      <c r="Z698" s="178">
        <f>SUM(U698:Y698)</f>
        <v>0</v>
      </c>
      <c r="AA698" s="770"/>
      <c r="AB698" s="178">
        <f>IFERROR(IF(B695="Лікар-педіатр",AB697/AG697,IF(B695="Лікар-терапевт","х",IF(B695="Лікар загальної практики - сімейний лікар",AB697/AG697,0))),0)</f>
        <v>0</v>
      </c>
      <c r="AC698" s="178">
        <f>IFERROR(IF(B695="Лікар-педіатр",AC697/AG697,IF(B695="Лікар-терапевт","х",IF(B695="Лікар загальної практики - сімейний лікар",AC697/AG697,0))),0)</f>
        <v>0</v>
      </c>
      <c r="AD698" s="178">
        <f>IFERROR(IF(B695="Лікар-педіатр","x",IF(B695="Лікар-терапевт",AD697/AG697,IF(B695="Лікар загальної практики - сімейний лікар",AD697/AG697,0))),0)</f>
        <v>0</v>
      </c>
      <c r="AE698" s="178">
        <f>IFERROR(IF(B695="Лікар-педіатр","x",IF(B695="Лікар-терапевт",AE697/AG697,IF(B695="Лікар загальної практики - сімейний лікар",AE697/AG697,0))),0)</f>
        <v>0</v>
      </c>
      <c r="AF698" s="178">
        <f>IFERROR(IF(B695="Лікар-педіатр","x",IF(B695="Лікар-терапевт",AF697/AG697,IF(B695="Лікар загальної практики - сімейний лікар",AF697/AG697,0))),0)</f>
        <v>0</v>
      </c>
      <c r="AG698" s="178">
        <f>SUM(AB698:AF698)</f>
        <v>0</v>
      </c>
      <c r="AH698" s="773"/>
      <c r="AI698" s="176"/>
      <c r="AJ698" s="764"/>
      <c r="AK698" s="767"/>
      <c r="AL698" s="767"/>
      <c r="AM698" s="754"/>
      <c r="AN698" s="793"/>
      <c r="AO698" s="793"/>
      <c r="AP698" s="793"/>
      <c r="AQ698" s="793"/>
      <c r="AR698" s="796"/>
    </row>
    <row r="699" spans="1:44" s="67" customFormat="1" ht="28.15" customHeight="1" thickBot="1" x14ac:dyDescent="0.3">
      <c r="A699" s="172"/>
      <c r="B699" s="781"/>
      <c r="C699" s="784"/>
      <c r="D699" s="787"/>
      <c r="E699" s="790"/>
      <c r="F699" s="179" t="s">
        <v>434</v>
      </c>
      <c r="G699" s="180">
        <f>IF(B695="Лікар загальної практики - сімейний лікар",AVERAGE(G695:G697),IF(B695="Лікар-педіатр",AVERAGE(G695:G697),IF(B695="Лікар-терапевт","х",0)))</f>
        <v>0</v>
      </c>
      <c r="H699" s="180">
        <f>IF(B695="Лікар загальної практики - сімейний лікар",AVERAGE(H695:H697),IF(B695="Лікар-педіатр",AVERAGE(H695:H697),IF(B695="Лікар-терапевт","х",0)))</f>
        <v>0</v>
      </c>
      <c r="I699" s="180">
        <f>IF(B695="Лікар загальної практики - сімейний лікар",AVERAGE(I695:I697),IF(B695="Лікар-педіатр","x",IF(B695="Лікар-терапевт",AVERAGE(I695:I697),0)))</f>
        <v>0</v>
      </c>
      <c r="J699" s="180">
        <f>IF(B695="Лікар загальної практики - сімейний лікар",AVERAGE(J695:J697),IF(B695="Лікар-педіатр","x",IF(B695="Лікар-терапевт",AVERAGE(J695:J697),0)))</f>
        <v>0</v>
      </c>
      <c r="K699" s="180">
        <f>IF(B695="Лікар загальної практики - сімейний лікар",AVERAGE(K695:K697),IF(B695="Лікар-педіатр","x",IF(B695="Лікар-терапевт",AVERAGE(K695:K697),0)))</f>
        <v>0</v>
      </c>
      <c r="L699" s="181">
        <f>SUM(G699:K699)</f>
        <v>0</v>
      </c>
      <c r="M699" s="770"/>
      <c r="N699" s="543">
        <f>IF(B695="Лікар загальної практики - сімейний лікар",AVERAGE(N695:N697),IF(B695="Лікар-педіатр",AVERAGE(N695:N697),IF(B695="Лікар-терапевт","х",0)))</f>
        <v>0</v>
      </c>
      <c r="O699" s="180">
        <f>IF(B695="Лікар загальної практики - сімейний лікар",AVERAGE(O695:O697),IF(B695="Лікар-педіатр",AVERAGE(O695:O697),IF(B695="Лікар-терапевт","х",0)))</f>
        <v>0</v>
      </c>
      <c r="P699" s="180">
        <f>IF(B695="Лікар загальної практики - сімейний лікар",AVERAGE(P695:P697),IF(B695="Лікар-педіатр","x",IF(B695="Лікар-терапевт",AVERAGE(P695:P697),0)))</f>
        <v>0</v>
      </c>
      <c r="Q699" s="180">
        <f>IF(B695="Лікар загальної практики - сімейний лікар",AVERAGE(Q695:Q697),IF(B695="Лікар-педіатр","x",IF(B695="Лікар-терапевт",AVERAGE(Q695:Q697),0)))</f>
        <v>0</v>
      </c>
      <c r="R699" s="180">
        <f>IF(B695="Лікар загальної практики - сімейний лікар",AVERAGE(R695:R697),IF(B695="Лікар-педіатр","x",IF(B695="Лікар-терапевт",AVERAGE(R695:R697),0)))</f>
        <v>0</v>
      </c>
      <c r="S699" s="181">
        <f>SUM(N699:R699)</f>
        <v>0</v>
      </c>
      <c r="T699" s="770"/>
      <c r="U699" s="543">
        <f>IF(B695="Лікар загальної практики - сімейний лікар",AVERAGE(U695:U697),IF(B695="Лікар-педіатр",AVERAGE(U695:U697),IF(B695="Лікар-терапевт","х",0)))</f>
        <v>0</v>
      </c>
      <c r="V699" s="180">
        <f>IF(B695="Лікар загальної практики - сімейний лікар",AVERAGE(V695:V697),IF(B695="Лікар-педіатр",AVERAGE(V695:V697),IF(B695="Лікар-терапевт","х",0)))</f>
        <v>0</v>
      </c>
      <c r="W699" s="180">
        <f>IF(B695="Лікар загальної практики - сімейний лікар",AVERAGE(W695:W697),IF(B695="Лікар-педіатр","x",IF(B695="Лікар-терапевт",AVERAGE(W695:W697),0)))</f>
        <v>0</v>
      </c>
      <c r="X699" s="180">
        <f>IF(B695="Лікар загальної практики - сімейний лікар",AVERAGE(X695:X697),IF(B695="Лікар-педіатр","x",IF(B695="Лікар-терапевт",AVERAGE(X695:X697),0)))</f>
        <v>0</v>
      </c>
      <c r="Y699" s="180">
        <f>IF(B695="Лікар загальної практики - сімейний лікар",AVERAGE(Y695:Y697),IF(B695="Лікар-педіатр","x",IF(B695="Лікар-терапевт",AVERAGE(Y695:Y697),0)))</f>
        <v>0</v>
      </c>
      <c r="Z699" s="181">
        <f>SUM(U699:Y699)</f>
        <v>0</v>
      </c>
      <c r="AA699" s="770"/>
      <c r="AB699" s="543">
        <f>IF(B695="Лікар загальної практики - сімейний лікар",AVERAGE(AB695:AB697),IF(B695="Лікар-педіатр",AVERAGE(AB695:AB697),IF(B695="Лікар-терапевт","х",0)))</f>
        <v>0</v>
      </c>
      <c r="AC699" s="180">
        <f>IF(B695="Лікар загальної практики - сімейний лікар",AVERAGE(AC695:AC697),IF(B695="Лікар-педіатр",AVERAGE(AC695:AC697),IF(B695="Лікар-терапевт","х",0)))</f>
        <v>0</v>
      </c>
      <c r="AD699" s="180">
        <f>IF(B695="Лікар загальної практики - сімейний лікар",AVERAGE(AD695:AD697),IF(B695="Лікар-педіатр","x",IF(B695="Лікар-терапевт",AVERAGE(AD695:AD697),0)))</f>
        <v>0</v>
      </c>
      <c r="AE699" s="180">
        <f>IF(B695="Лікар загальної практики - сімейний лікар",AVERAGE(AE695:AE697),IF(B695="Лікар-педіатр","x",IF(B695="Лікар-терапевт",AVERAGE(AE695:AE697),0)))</f>
        <v>0</v>
      </c>
      <c r="AF699" s="180">
        <f>IF(B695="Лікар загальної практики - сімейний лікар",AVERAGE(AF695:AF697),IF(B695="Лікар-педіатр","x",IF(B695="Лікар-терапевт",AVERAGE(AF695:AF697),0)))</f>
        <v>0</v>
      </c>
      <c r="AG699" s="181">
        <f>SUM(AB699:AF699)</f>
        <v>0</v>
      </c>
      <c r="AH699" s="773"/>
      <c r="AI699" s="176"/>
      <c r="AJ699" s="764"/>
      <c r="AK699" s="767"/>
      <c r="AL699" s="767"/>
      <c r="AM699" s="755"/>
      <c r="AN699" s="794"/>
      <c r="AO699" s="794"/>
      <c r="AP699" s="794"/>
      <c r="AQ699" s="794"/>
      <c r="AR699" s="797"/>
    </row>
    <row r="700" spans="1:44" s="103" customFormat="1" ht="31.15" customHeight="1" x14ac:dyDescent="0.25">
      <c r="A700" s="172"/>
      <c r="B700" s="781"/>
      <c r="C700" s="784"/>
      <c r="D700" s="787"/>
      <c r="E700" s="790"/>
      <c r="F700" s="182" t="str">
        <f>IF(B695="Лікар-педіатр",Законод!$C$18,IF(B695="Лікар загальної практики - сімейний лікар",Законод!$C$22,IF(B695="Лікар-терапевт",Законод!$C$26,"х")))</f>
        <v>х</v>
      </c>
      <c r="G700" s="183">
        <f>IF(B695="Лікар загальної практики - сімейний лікар",IF(L699&lt;=Законод!$C$23,G699,Законод!$C$23*'01_Доходи'!G698),IF(B695="Лікар-педіатр",IF(L699&lt;=Законод!$C$19,G699,Законод!$C$19*'01_Доходи'!G698),IF(B695="Лікар-терапевт","x",0)))</f>
        <v>0</v>
      </c>
      <c r="H700" s="183">
        <f>IF(B695="Лікар загальної практики - сімейний лікар",IF(L699&lt;=Законод!$C$23,H699,Законод!$C$23*'01_Доходи'!H698),IF(B695="Лікар-педіатр",IF(L699&lt;=Законод!$C$19,H699,Законод!$C$19*'01_Доходи'!H698),IF(B695="Лікар-терапевт","x",0)))</f>
        <v>0</v>
      </c>
      <c r="I700" s="183">
        <f>IF(B695="Лікар загальної практики - сімейний лікар",IF(L699&lt;=Законод!$C$23,I699,Законод!$C$23*'01_Доходи'!I698),IF(B695="Лікар-педіатр",IF(L699&lt;=Законод!$C$27,I699,Законод!$C$27*'01_Доходи'!I698),IF(B695="Лікар-терапевт","x",0)))</f>
        <v>0</v>
      </c>
      <c r="J700" s="183">
        <f>IF(B695="Лікар загальної практики - сімейний лікар",IF(L699&lt;=Законод!$C$23,J699,Законод!$C$23*'01_Доходи'!J698),IF(B695="Лікар-педіатр",IF(L699&lt;=Законод!$C$27,J699,Законод!$C$27*'01_Доходи'!J698),IF(B695="Лікар-терапевт","x",0)))</f>
        <v>0</v>
      </c>
      <c r="K700" s="183">
        <f>IF(B695="Лікар загальної практики - сімейний лікар",IF(L699&lt;=Законод!$C$23,K699,Законод!$C$23*'01_Доходи'!K698),IF(B695="Лікар-педіатр",IF(L699&lt;=Законод!$C$27,K699,Законод!$C$27*'01_Доходи'!K698),IF(B695="Лікар-терапевт","x",0)))</f>
        <v>0</v>
      </c>
      <c r="L700" s="184">
        <f>SUM(G700:K700)</f>
        <v>0</v>
      </c>
      <c r="M700" s="770"/>
      <c r="N700" s="183">
        <f>IF(B695="Лікар загальної практики - сімейний лікар",IF(L699&lt;=Законод!$C$23,N699,Законод!$C$23*'01_Доходи'!N698),IF(B695="Лікар-педіатр",IF(L699&lt;=Законод!$C$19,N699,Законод!$C$19*'01_Доходи'!N698),IF(B695="Лікар-терапевт","x",0)))</f>
        <v>0</v>
      </c>
      <c r="O700" s="183">
        <f>IF(B695="Лікар загальної практики - сімейний лікар",IF(L699&lt;=Законод!$C$23,O699,Законод!$C$23*'01_Доходи'!O698),IF(B695="Лікар-педіатр",IF(L699&lt;=Законод!$C$19,O699,Законод!$C$19*'01_Доходи'!O698),IF(B695="Лікар-терапевт","x",0)))</f>
        <v>0</v>
      </c>
      <c r="P700" s="183">
        <f>IF(B695="Лікар загальної практики - сімейний лікар",IF(L699&lt;=Законод!$C$23,P699,Законод!$C$23*'01_Доходи'!P698),IF(B695="Лікар-педіатр",IF(L699&lt;=Законод!$C$27,P699,Законод!$C$27*'01_Доходи'!P698),IF(B695="Лікар-терапевт","x",0)))</f>
        <v>0</v>
      </c>
      <c r="Q700" s="183">
        <f>IF(B695="Лікар загальної практики - сімейний лікар",IF(L699&lt;=Законод!$C$23,Q699,Законод!$C$23*'01_Доходи'!Q698),IF(B695="Лікар-педіатр",IF(L699&lt;=Законод!$C$27,Q699,Законод!$C$27*'01_Доходи'!Q698),IF(B695="Лікар-терапевт","x",0)))</f>
        <v>0</v>
      </c>
      <c r="R700" s="183">
        <f>IF(B695="Лікар загальної практики - сімейний лікар",IF(L699&lt;=Законод!$C$23,R699,Законод!$C$23*'01_Доходи'!R698),IF(B695="Лікар-педіатр",IF(L699&lt;=Законод!$C$27,R699,Законод!$C$27*'01_Доходи'!R698),IF(B695="Лікар-терапевт","x",0)))</f>
        <v>0</v>
      </c>
      <c r="S700" s="184">
        <f>SUM(N700:R700)</f>
        <v>0</v>
      </c>
      <c r="T700" s="770"/>
      <c r="U700" s="183">
        <f>IF(B695="Лікар загальної практики - сімейний лікар",IF(L699&lt;=Законод!$C$23,U699,Законод!$C$23*'01_Доходи'!U698),IF(B695="Лікар-педіатр",IF(L699&lt;=Законод!$C$19,U699,Законод!$C$19*'01_Доходи'!U698),IF(B695="Лікар-терапевт","x",0)))</f>
        <v>0</v>
      </c>
      <c r="V700" s="183">
        <f>IF(B695="Лікар загальної практики - сімейний лікар",IF(L699&lt;=Законод!$C$23,V699,Законод!$C$23*'01_Доходи'!V698),IF(B695="Лікар-педіатр",IF(L699&lt;=Законод!$C$19,V699,Законод!$C$19*'01_Доходи'!V698),IF(B695="Лікар-терапевт","x",0)))</f>
        <v>0</v>
      </c>
      <c r="W700" s="183">
        <f>IF(B695="Лікар загальної практики - сімейний лікар",IF(L699&lt;=Законод!$C$23,W699,Законод!$C$23*'01_Доходи'!W698),IF(B695="Лікар-педіатр",IF(L699&lt;=Законод!$C$27,W699,Законод!$C$27*'01_Доходи'!W698),IF(B695="Лікар-терапевт","x",0)))</f>
        <v>0</v>
      </c>
      <c r="X700" s="183">
        <f>IF(B695="Лікар загальної практики - сімейний лікар",IF(L699&lt;=Законод!$C$23,X699,Законод!$C$23*'01_Доходи'!X698),IF(B695="Лікар-педіатр",IF(L699&lt;=Законод!$C$27,X699,Законод!$C$27*'01_Доходи'!X698),IF(B695="Лікар-терапевт","x",0)))</f>
        <v>0</v>
      </c>
      <c r="Y700" s="183">
        <f>IF(B695="Лікар загальної практики - сімейний лікар",IF(L699&lt;=Законод!$C$23,Y699,Законод!$C$23*'01_Доходи'!H698),IF(Y695="Лікар-педіатр",IF(L699&lt;=Законод!$C$27,Y699,Законод!$C$27*'01_Доходи'!Y698),IF(B695="Лікар-терапевт","x",0)))</f>
        <v>0</v>
      </c>
      <c r="Z700" s="184">
        <f>SUM(U700:Y700)</f>
        <v>0</v>
      </c>
      <c r="AA700" s="770"/>
      <c r="AB700" s="183">
        <f>IF(B695="Лікар загальної практики - сімейний лікар",IF(L699&lt;=Законод!$C$23,AB699,Законод!$C$23*'01_Доходи'!AB698),IF(B695="Лікар-педіатр",IF(L699&lt;=Законод!$C$19,AB699,Законод!$C$19*'01_Доходи'!AB698),IF(B695="Лікар-терапевт","x",0)))</f>
        <v>0</v>
      </c>
      <c r="AC700" s="183">
        <f>IF(B695="Лікар загальної практики - сімейний лікар",IF(L699&lt;=Законод!$C$23,AC699,Законод!$C$23*'01_Доходи'!AC698),IF(B695="Лікар-педіатр",IF(L699&lt;=Законод!$C$19,AC699,Законод!$C$19*'01_Доходи'!AC698),IF(B695="Лікар-терапевт","x",0)))</f>
        <v>0</v>
      </c>
      <c r="AD700" s="183">
        <f>IF(B695="Лікар загальної практики - сімейний лікар",IF(L699&lt;=Законод!$C$23,AD699,Законод!$C$23*'01_Доходи'!AD698),IF(B695="Лікар-педіатр",IF(L699&lt;=Законод!$C$27,AD699,Законод!$C$27*'01_Доходи'!AD698),IF(B695="Лікар-терапевт","x",0)))</f>
        <v>0</v>
      </c>
      <c r="AE700" s="183">
        <f>IF(B695="Лікар загальної практики - сімейний лікар",IF(L699&lt;=Законод!$C$23,AE699,Законод!$C$23*'01_Доходи'!AE698),IF(B695="Лікар-педіатр",IF(L699&lt;=Законод!$C$27,AE699,Законод!$C$27*'01_Доходи'!AE698),IF(B695="Лікар-терапевт","x",0)))</f>
        <v>0</v>
      </c>
      <c r="AF700" s="183">
        <f>IF(B695="Лікар загальної практики - сімейний лікар",IF(L699&lt;=Законод!$C$23,AF699,Законод!$C$23*'01_Доходи'!AF698),IF(B695="Лікар-педіатр",IF(L699&lt;=Законод!$C$27,AF699,Законод!$C$27*'01_Доходи'!AF698),IF(B695="Лікар-терапевт","x",0)))</f>
        <v>0</v>
      </c>
      <c r="AG700" s="184">
        <f>SUM(AB700:AF700)</f>
        <v>0</v>
      </c>
      <c r="AH700" s="773"/>
      <c r="AI700" s="176"/>
      <c r="AJ700" s="764"/>
      <c r="AK700" s="767"/>
      <c r="AL700" s="767"/>
      <c r="AM700" s="268" t="s">
        <v>175</v>
      </c>
      <c r="AN700" s="544">
        <f>IF(B695="Лікар загальної практики - сімейний лікар",G700*Законод!$J$10+'01_Доходи'!H700*Законод!$K$10+'01_Доходи'!I700*Законод!$L$10+'01_Доходи'!J700*Законод!$M$10+'01_Доходи'!K700*Законод!$N$10,IF(B695="Лікар-педіатр",G700*Законод!$J$10+'01_Доходи'!H700*Законод!$K$10,IF(B695="Лікар-терапевт",'01_Доходи'!I700*Законод!$L$10+'01_Доходи'!J700*Законод!$M$10+'01_Доходи'!K700*Законод!$N$10,0)))</f>
        <v>0</v>
      </c>
      <c r="AO700" s="544">
        <f>IF(B695="Лікар загальної практики - сімейний лікар",N700*Законод!$J$11+'01_Доходи'!O700*Законод!$K$11+'01_Доходи'!P700*Законод!$L$11+'01_Доходи'!Q700*Законод!$M$11+'01_Доходи'!R700*Законод!$N$11,IF(B695="Лікар-педіатр",N700*Законод!$J$11+'01_Доходи'!O700*Законод!$K$11,IF(B695="Лікар-терапевт",'01_Доходи'!P700*Законод!$L$11+'01_Доходи'!Q700*Законод!$M$11+'01_Доходи'!R700*Законод!$N$11,0)))</f>
        <v>0</v>
      </c>
      <c r="AP700" s="544">
        <f>IF(B695="Лікар загальної практики - сімейний лікар",U700*Законод!$J$12+'01_Доходи'!V700*Законод!$K$12+'01_Доходи'!W700*Законод!$L$12+'01_Доходи'!X700*Законод!$M$12+'01_Доходи'!Y700*Законод!$N$12,IF(B695="Лікар-педіатр",U700*Законод!$J$12+'01_Доходи'!V700*Законод!$K$12,IF(B695="Лікар-терапевт",'01_Доходи'!W700*Законод!$L$12+'01_Доходи'!X700*Законод!$M$12+'01_Доходи'!Y700*Законод!$N$12,0)))</f>
        <v>0</v>
      </c>
      <c r="AQ700" s="544">
        <f>IF(B695="Лікар загальної практики - сімейний лікар",AB700*Законод!$J$13+'01_Доходи'!AC700*Законод!$K$13+'01_Доходи'!AD700*Законод!$L$13+'01_Доходи'!AE700*Законод!$M$13+'01_Доходи'!AF700*Законод!$N$13,IF(B695="Лікар-педіатр",AB700*Законод!$J$13+'01_Доходи'!AC700*Законод!$K$13,IF(B695="Лікар-терапевт",'01_Доходи'!AD700*Законод!$L$13+'01_Доходи'!AE700*Законод!$M$13+'01_Доходи'!AF700*Законод!$N$13,0)))</f>
        <v>0</v>
      </c>
      <c r="AR700" s="185">
        <f>SUM(AN700:AQ700)</f>
        <v>0</v>
      </c>
    </row>
    <row r="701" spans="1:44" s="67" customFormat="1" ht="31.9" customHeight="1" x14ac:dyDescent="0.25">
      <c r="A701" s="172"/>
      <c r="B701" s="781"/>
      <c r="C701" s="784"/>
      <c r="D701" s="787"/>
      <c r="E701" s="790"/>
      <c r="F701" s="186" t="str">
        <f>IF(B695="Лікар-педіатр",Законод!$E$18,IF(B695="Лікар загальної практики - сімейний лікар",Законод!$E$22,IF(B695="Лікар-терапевт",Законод!$E$26,"х")))</f>
        <v>х</v>
      </c>
      <c r="G701" s="750" t="s">
        <v>157</v>
      </c>
      <c r="H701" s="751"/>
      <c r="I701" s="751"/>
      <c r="J701" s="751"/>
      <c r="K701" s="752"/>
      <c r="L701" s="171">
        <f>IF(B695="Лікар загальної практики - сімейний лікар",IF(L699&lt;Законод!$C$23,0,(IF(AND(L699&gt;=Законод!$E$23,L699&lt;=Законод!$E$24),L699-Законод!$C$23,IF('01_Доходи'!L699&gt;=Законод!$F$23,Законод!$E$25,0)))),IF(B695="Лікар-педіатр",IF(L699&lt;Законод!$C$19,0,(IF(AND(L699&gt;=Законод!$E$19,L699&lt;=Законод!$E$20),L699-Законод!$C$19,IF('01_Доходи'!L699&gt;=Законод!$F$19,Законод!$E$21,0)))),IF(B695="Лікар-терапевт",IF(L699&lt;Законод!$C$27,0,(IF(AND(L699&gt;=Законод!$E$27,L699&lt;=Законод!$E$28),L699-Законод!$C$27,IF('01_Доходи'!L699&gt;=Законод!$F$27,Законод!$E$29,0)))),0)))</f>
        <v>0</v>
      </c>
      <c r="M701" s="770"/>
      <c r="N701" s="750" t="s">
        <v>157</v>
      </c>
      <c r="O701" s="751"/>
      <c r="P701" s="751"/>
      <c r="Q701" s="751"/>
      <c r="R701" s="752"/>
      <c r="S701" s="171">
        <f>IF(B695="Лікар загальної практики - сімейний лікар",IF(S699&lt;Законод!$C$23,0,(IF(AND(S699&gt;=Законод!$E$23,S699&lt;=Законод!$E$24),S699-Законод!$C$23,IF('01_Доходи'!S699&gt;=Законод!$F$23,Законод!$E$25,0)))),IF(B695="Лікар-педіатр",IF(S699&lt;Законод!$C$19,0,(IF(AND(S699&gt;=Законод!$E$19,S699&lt;=Законод!$E$20),S699-Законод!$C$19,IF('01_Доходи'!S699&gt;=Законод!$F$19,Законод!$E$21,0)))),IF(B695="Лікар-терапевт",IF(S699&lt;Законод!$C$27,0,(IF(AND(S699&gt;=Законод!$E$27,S699&lt;=Законод!$E$28),S699-Законод!$C$27,IF('01_Доходи'!S699&gt;=Законод!$F$27,Законод!$E$29,0)))),0)))</f>
        <v>0</v>
      </c>
      <c r="T701" s="770"/>
      <c r="U701" s="750" t="s">
        <v>157</v>
      </c>
      <c r="V701" s="751"/>
      <c r="W701" s="751"/>
      <c r="X701" s="751"/>
      <c r="Y701" s="752"/>
      <c r="Z701" s="171">
        <f>IF(B695="Лікар загальної практики - сімейний лікар",IF(Z699&lt;Законод!$C$23,0,(IF(AND(Z699&gt;=Законод!$E$23,Z699&lt;=Законод!$E$24),Z699-Законод!$C$23,IF('01_Доходи'!Z699&gt;=Законод!$F$23,Законод!$E$25,0)))),IF(B695="Лікар-педіатр",IF(Z699&lt;Законод!$C$19,0,(IF(AND(Z699&gt;=Законод!$E$19,Z699&lt;=Законод!$E$20),Z699-Законод!$C$19,IF('01_Доходи'!Z699&gt;=Законод!$F$19,Законод!$E$21,0)))),IF(B695="Лікар-терапевт",IF(Z699&lt;Законод!$C$27,0,(IF(AND(Z699&gt;=Законод!$E$27,Z699&lt;=Законод!$E$28),Z699-Законод!$C$27,IF('01_Доходи'!Z699&gt;=Законод!$F$27,Законод!$E$29,0)))),0)))</f>
        <v>0</v>
      </c>
      <c r="AA701" s="770"/>
      <c r="AB701" s="750" t="s">
        <v>157</v>
      </c>
      <c r="AC701" s="751"/>
      <c r="AD701" s="751"/>
      <c r="AE701" s="751"/>
      <c r="AF701" s="752"/>
      <c r="AG701" s="171">
        <f>IF(B695="Лікар загальної практики - сімейний лікар",IF(S699&lt;Законод!$C$23,0,(IF(AND(AG699&gt;=Законод!$E$23,AG699&lt;=Законод!$E$24),AG699-Законод!$C$23,IF('01_Доходи'!AG699&gt;=Законод!$F$23,Законод!$E$25,0)))),IF(B695="Лікар-педіатр",IF(AG699&lt;Законод!$C$19,0,(IF(AND(AG699&gt;=Законод!$E$19,AG699&lt;=Законод!$E$20),AG699-Законод!$C$19,IF('01_Доходи'!AG699&gt;=Законод!$F$19,Законод!$E$21,0)))),IF(B695="Лікар-терапевт",IF(AG699&lt;Законод!$C$27,0,(IF(AND(AG699&gt;=Законод!$E$27,AG699&lt;=Законод!$E$28),AG699-Законод!$C$27,IF('01_Доходи'!AG699&gt;=Законод!$F$27,Законод!$E$29,0)))),0)))</f>
        <v>0</v>
      </c>
      <c r="AH701" s="773"/>
      <c r="AI701" s="176"/>
      <c r="AJ701" s="764"/>
      <c r="AK701" s="767"/>
      <c r="AL701" s="767"/>
      <c r="AM701" s="798" t="s">
        <v>176</v>
      </c>
      <c r="AN701" s="544">
        <f>IF(B695="Лікар загальної практики - сімейний лікар",L701*Законод!$E$30,IF(B695="Лікар-педіатр",L701*Законод!$E$30,IF(B695="Лікар-терапевт",L701*Законод!$E$30,0)))</f>
        <v>0</v>
      </c>
      <c r="AO701" s="544">
        <f>IF(B695="Лікар загальної практики - сімейний лікар",S701*Законод!$E$47,IF(B695="Лікар-педіатр",S701*Законод!$E$47,IF(B695="Лікар-терапевт",S701*Законод!$E$47,0)))</f>
        <v>0</v>
      </c>
      <c r="AP701" s="544">
        <f>IF(B695="Лікар загальної практики - сімейний лікар",Z701*Законод!$E$64,IF(B695="Лікар-педіатр",Z701*Законод!$E$64,IF(B695="Лікар-терапевт",Z701*Законод!$E$64,0)))</f>
        <v>0</v>
      </c>
      <c r="AQ701" s="544">
        <f>IF(B695="Лікар загальної практики - сімейний лікар",AG701*Законод!$E$81,IF(B695="Лікар-педіатр",AG701*Законод!$E$81,IF(B695="Лікар-терапевт",AG701*Законод!$E$81,0)))</f>
        <v>0</v>
      </c>
      <c r="AR701" s="185">
        <f>SUM(AN701:AQ701)</f>
        <v>0</v>
      </c>
    </row>
    <row r="702" spans="1:44" s="67" customFormat="1" ht="45" customHeight="1" x14ac:dyDescent="0.25">
      <c r="A702" s="172"/>
      <c r="B702" s="781"/>
      <c r="C702" s="784"/>
      <c r="D702" s="787"/>
      <c r="E702" s="790"/>
      <c r="F702" s="186" t="str">
        <f>IF(B695="Лікар-педіатр",Законод!$F$18,IF(B695="Лікар загальної практики - сімейний лікар",Законод!$F$22,IF(B695="Лікар-терапевт",Законод!$F$26,"х")))</f>
        <v>х</v>
      </c>
      <c r="G702" s="750" t="s">
        <v>157</v>
      </c>
      <c r="H702" s="751"/>
      <c r="I702" s="751"/>
      <c r="J702" s="751"/>
      <c r="K702" s="752"/>
      <c r="L702" s="171">
        <f>IF(B695="Лікар загальної практики - сімейний лікар",IF(L699&lt;Законод!$C$23,0,(IF(AND(L699&gt;=Законод!$F$23,L699&lt;=Законод!$F$24),L699-Законод!$E$24,IF('01_Доходи'!L699&gt;=Законод!$G$23,Законод!$F$25,0)))),IF(B695="Лікар-педіатр",IF(L699&lt;Законод!$C$19,0,(IF(AND(L699&gt;=Законод!$F$19,L699&lt;=Законод!$F$20),L699-Законод!$E$20,IF('01_Доходи'!L699&gt;=Законод!$G$19,Законод!$F$21,0)))),IF(B695="Лікар-терапевт",IF(L699&lt;Законод!$C$27,0,(IF(AND(L699&gt;=Законод!$F$27,L699&lt;=Законод!$F$28),L699-Законод!$E$28,IF('01_Доходи'!L699&gt;=Законод!$G$27,Законод!$F$29,0)))),0)))</f>
        <v>0</v>
      </c>
      <c r="M702" s="770"/>
      <c r="N702" s="750" t="s">
        <v>157</v>
      </c>
      <c r="O702" s="751"/>
      <c r="P702" s="751"/>
      <c r="Q702" s="751"/>
      <c r="R702" s="752"/>
      <c r="S702" s="171">
        <f>IF(B695="Лікар загальної практики - сімейний лікар",IF(S699&lt;Законод!$C$23,0,(IF(AND(S699&gt;=Законод!$F$23,S699&lt;=Законод!$F$24),S699-Законод!$E$24,IF('01_Доходи'!S699&gt;=Законод!$G$23,Законод!$F$25,0)))),IF(B695="Лікар-педіатр",IF(S699&lt;Законод!$C$19,0,(IF(AND(S699&gt;=Законод!$F$19,S699&lt;=Законод!$F$20),S699-Законод!$E$20,IF('01_Доходи'!S699&gt;=Законод!$G$19,Законод!$F$21,0)))),IF(B695="Лікар-терапевт",IF(S699&lt;Законод!$C$27,0,(IF(AND(S699&gt;=Законод!$F$27,S699&lt;=Законод!$F$28),S699-Законод!$E$28,IF('01_Доходи'!S699&gt;=Законод!$G$27,Законод!$F$29,0)))),0)))</f>
        <v>0</v>
      </c>
      <c r="T702" s="770"/>
      <c r="U702" s="750" t="s">
        <v>157</v>
      </c>
      <c r="V702" s="751"/>
      <c r="W702" s="751"/>
      <c r="X702" s="751"/>
      <c r="Y702" s="752"/>
      <c r="Z702" s="171">
        <f>IF(B695="Лікар загальної практики - сімейний лікар",IF(Z699&lt;Законод!$C$23,0,(IF(AND(Z699&gt;=Законод!$F$23,Z699&lt;=Законод!$F$24),Z699-Законод!$E$24,IF('01_Доходи'!Z699&gt;=Законод!$G$23,Законод!$F$25,0)))),IF(B695="Лікар-педіатр",IF(Z699&lt;Законод!$C$19,0,(IF(AND(Z699&gt;=Законод!$F$19,Z699&lt;=Законод!$F$20),Z699-Законод!$E$20,IF('01_Доходи'!Z699&gt;=Законод!$G$19,Законод!$F$21,0)))),IF(B695="Лікар-терапевт",IF(Z699&lt;Законод!$C$27,0,(IF(AND(Z699&gt;=Законод!$F$27,Z699&lt;=Законод!$F$28),Z699-Законод!$E$28,IF('01_Доходи'!Z699&gt;=Законод!$G$27,Законод!$F$29,0)))),0)))</f>
        <v>0</v>
      </c>
      <c r="AA702" s="770"/>
      <c r="AB702" s="750" t="s">
        <v>157</v>
      </c>
      <c r="AC702" s="751"/>
      <c r="AD702" s="751"/>
      <c r="AE702" s="751"/>
      <c r="AF702" s="752"/>
      <c r="AG702" s="171">
        <f>IF(B695="Лікар загальної практики - сімейний лікар",IF(AG699&lt;Законод!$C$23,0,(IF(AND(AG699&gt;=Законод!$F$23,AG699&lt;=Законод!$F$24),AG699-Законод!$E$24,IF('01_Доходи'!AG699&gt;=Законод!$G$23,Законод!$F$25,0)))),IF(B695="Лікар-педіатр",IF(AG699&lt;Законод!$C$19,0,(IF(AND(AG699&gt;=Законод!$F$19,AG699&lt;=Законод!$F$20),AG699-Законод!$E$20,IF('01_Доходи'!AG699&gt;=Законод!$G$19,Законод!$F$21,0)))),IF(B695="Лікар-терапевт",IF(AG699&lt;Законод!$C$27,0,(IF(AND(AG699&gt;=Законод!$F$27,AG699&lt;=Законод!$F$28),AG699-Законод!$E$28,IF('01_Доходи'!AG699&gt;=Законод!$G$27,Законод!$F$29,0)))),0)))</f>
        <v>0</v>
      </c>
      <c r="AH702" s="773"/>
      <c r="AI702" s="176"/>
      <c r="AJ702" s="764"/>
      <c r="AK702" s="767"/>
      <c r="AL702" s="767"/>
      <c r="AM702" s="799"/>
      <c r="AN702" s="544">
        <f>IF(B695="Лікар загальної практики - сімейний лікар",L702*Законод!$F$30,IF(B695="Лікар-педіатр",L702*Законод!$F$30,IF(B695="Лікар-терапевт",L702*Законод!$F$30,0)))</f>
        <v>0</v>
      </c>
      <c r="AO702" s="544">
        <f>IF(B695="Лікар загальної практики - сімейний лікар",S702*Законод!$F$47,IF(B695="Лікар-педіатр",S702*Законод!$F$47,IF(B695="Лікар-терапевт",S702*Законод!$F$47,0)))</f>
        <v>0</v>
      </c>
      <c r="AP702" s="544">
        <f>IF(B695="Лікар загальної практики - сімейний лікар",Z702*Законод!$F$64,IF(B695="Лікар-педіатр",Z702*Законод!$F$64,IF(B695="Лікар-терапевт",Z702*Законод!$F$64,0)))</f>
        <v>0</v>
      </c>
      <c r="AQ702" s="544">
        <f>IF(B695="Лікар загальної практики - сімейний лікар",AG702*Законод!$F$81,IF(B695="Лікар-педіатр",AG702*Законод!$F$81,IF(B695="Лікар-терапевт",AG702*Законод!$F$81,0)))</f>
        <v>0</v>
      </c>
      <c r="AR702" s="185">
        <f>SUM(AN702:AQ702)</f>
        <v>0</v>
      </c>
    </row>
    <row r="703" spans="1:44" s="67" customFormat="1" ht="20.45" customHeight="1" x14ac:dyDescent="0.25">
      <c r="A703" s="172"/>
      <c r="B703" s="781"/>
      <c r="C703" s="784"/>
      <c r="D703" s="787"/>
      <c r="E703" s="790"/>
      <c r="F703" s="186" t="str">
        <f>IF(B695="Лікар-педіатр",Законод!$G$18,IF(B695="Лікар загальної практики - сімейний лікар",Законод!$G$22,IF(B695="Лікар-терапевт",Законод!$G$26,"х")))</f>
        <v>х</v>
      </c>
      <c r="G703" s="750" t="s">
        <v>157</v>
      </c>
      <c r="H703" s="751"/>
      <c r="I703" s="751"/>
      <c r="J703" s="751"/>
      <c r="K703" s="752"/>
      <c r="L703" s="171">
        <f>IF(B695="Лікар загальної практики - сімейний лікар",IF(L699&lt;Законод!$C$23,0,(IF(AND(L699&gt;=Законод!$G$23,L699&lt;=Законод!$G$24),L699-Законод!$F$24,IF('01_Доходи'!L699&gt;=Законод!$H$23,Законод!$G$25,0)))),IF(B695="Лікар-педіатр",IF(L699&lt;Законод!$C$19,0,(IF(AND(L699&gt;=Законод!$G$19,L699&lt;=Законод!$G$20),L699-Законод!$F$20,IF('01_Доходи'!L699&gt;=Законод!$H$19,Законод!$G$21,0)))),IF(B695="Лікар-терапевт",IF(L699&lt;Законод!$C$27,0,(IF(AND(L699&gt;=Законод!$G$27,L699&lt;=Законод!$G$28),L699-Законод!$F$28,IF('01_Доходи'!L699&gt;=Законод!$H$27,Законод!$G$29,0)))),0)))</f>
        <v>0</v>
      </c>
      <c r="M703" s="770"/>
      <c r="N703" s="750" t="s">
        <v>157</v>
      </c>
      <c r="O703" s="751"/>
      <c r="P703" s="751"/>
      <c r="Q703" s="751"/>
      <c r="R703" s="752"/>
      <c r="S703" s="171">
        <f>IF(B695="Лікар загальної практики - сімейний лікар",IF(S699&lt;Законод!$C$23,0,(IF(AND(S699&gt;=Законод!$G$23,S699&lt;=Законод!$G$24),S699-Законод!$F$24,IF('01_Доходи'!S699&gt;=Законод!$H$23,Законод!$G$25,0)))),IF(B695="Лікар-педіатр",IF(S699&lt;Законод!$C$19,0,(IF(AND(S699&gt;=Законод!$G$19,S699&lt;=Законод!$G$20),S699-Законод!$F$20,IF('01_Доходи'!S699&gt;=Законод!$H$19,Законод!$G$21,0)))),IF(B695="Лікар-терапевт",IF(S699&lt;Законод!$C$27,0,(IF(AND(S699&gt;=Законод!$G$27,S699&lt;=Законод!$G$28),S699-Законод!$F$28,IF('01_Доходи'!S699&gt;=Законод!$H$27,Законод!$G$29,0)))),0)))</f>
        <v>0</v>
      </c>
      <c r="T703" s="770"/>
      <c r="U703" s="750" t="s">
        <v>157</v>
      </c>
      <c r="V703" s="751"/>
      <c r="W703" s="751"/>
      <c r="X703" s="751"/>
      <c r="Y703" s="752"/>
      <c r="Z703" s="171">
        <f>IF(B695="Лікар загальної практики - сімейний лікар",IF(Z699&lt;Законод!$C$23,0,(IF(AND(Z699&gt;=Законод!$G$23,Z699&lt;=Законод!$G$24),Z699-Законод!$F$24,IF('01_Доходи'!Z699&gt;=Законод!$H$23,Законод!$G$25,0)))),IF(B695="Лікар-педіатр",IF(Z699&lt;Законод!$C$19,0,(IF(AND(Z699&gt;=Законод!$G$19,Z699&lt;=Законод!$G$20),Z699-Законод!$F$20,IF('01_Доходи'!Z699&gt;=Законод!$H$19,Законод!$G$21,0)))),IF(B695="Лікар-терапевт",IF(Z699&lt;Законод!$C$27,0,(IF(AND(Z699&gt;=Законод!$G$27,Z699&lt;=Законод!$G$28),Z699-Законод!$F$28,IF('01_Доходи'!Z699&gt;=Законод!$H$27,Законод!$G$29,0)))),0)))</f>
        <v>0</v>
      </c>
      <c r="AA703" s="770"/>
      <c r="AB703" s="750" t="s">
        <v>157</v>
      </c>
      <c r="AC703" s="751"/>
      <c r="AD703" s="751"/>
      <c r="AE703" s="751"/>
      <c r="AF703" s="752"/>
      <c r="AG703" s="171">
        <f>IF(B695="Лікар загальної практики - сімейний лікар",IF(AG699&lt;Законод!$C$23,0,(IF(AND(AG699&gt;=Законод!$G$23,AG699&lt;=Законод!$G$24),AG699-Законод!$F$24,IF('01_Доходи'!AG699&gt;=Законод!$H$23,Законод!$G$25,0)))),IF(B695="Лікар-педіатр",IF(AG699&lt;Законод!$C$19,0,(IF(AND(AG699&gt;=Законод!$G$19,AG699&lt;=Законод!$G$20),AG699-Законод!$F$20,IF('01_Доходи'!AG699&gt;=Законод!$H$19,Законод!$G$21,0)))),IF(B695="Лікар-терапевт",IF(AG699&lt;Законод!$C$27,0,(IF(AND(AG699&gt;=Законод!$G$27,AG699&lt;=Законод!$G$28),AG699-Законод!$F$28,IF('01_Доходи'!AG699&gt;=Законод!$H$27,Законод!$G$29,0)))),0)))</f>
        <v>0</v>
      </c>
      <c r="AH703" s="773"/>
      <c r="AI703" s="176"/>
      <c r="AJ703" s="764"/>
      <c r="AK703" s="767"/>
      <c r="AL703" s="767"/>
      <c r="AM703" s="799"/>
      <c r="AN703" s="544">
        <f>IF(B695="Лікар загальної практики - сімейний лікар",L703*Законод!$G$39,IF(B695="Лікар-педіатр",L703*Законод!$G$30,IF(B695="Лікар-терапевт",L703*Законод!$G$30,0)))</f>
        <v>0</v>
      </c>
      <c r="AO703" s="544">
        <f>IF(B695="Лікар загальної практики - сімейний лікар",S703*Законод!$G$47,IF(B695="Лікар-педіатр",S703*Законод!$G$47,IF(B695="Лікар-терапевт",S703*Законод!$G$47,0)))</f>
        <v>0</v>
      </c>
      <c r="AP703" s="544">
        <f>IF(B695="Лікар загальної практики - сімейний лікар",Z703*Законод!$G$64,IF(B695="Лікар-педіатр",Z703*Законод!$G$64,IF(B695="Лікар-терапевт",Z703*Законод!$G$64,0)))</f>
        <v>0</v>
      </c>
      <c r="AQ703" s="544">
        <f>IF(B695="Лікар загальної практики - сімейний лікар",AG703*Законод!$G$81,IF(B695="Лікар-педіатр",AG703*Законод!$G$81,IF(B695="Лікар-терапевт",AG703*Законод!$G$81,0)))</f>
        <v>0</v>
      </c>
      <c r="AR703" s="185">
        <f t="shared" ref="AR703" si="102">SUM(AN703:AQ703)</f>
        <v>0</v>
      </c>
    </row>
    <row r="704" spans="1:44" s="67" customFormat="1" ht="31.9" customHeight="1" x14ac:dyDescent="0.25">
      <c r="A704" s="172"/>
      <c r="B704" s="781"/>
      <c r="C704" s="784"/>
      <c r="D704" s="787"/>
      <c r="E704" s="790"/>
      <c r="F704" s="186" t="str">
        <f>IF(B695="Лікар-педіатр",Законод!$H$18,IF(B695="Лікар загальної практики - сімейний лікар",Законод!$H$22,IF(B695="Лікар-терапевт",Законод!$H$26,"х")))</f>
        <v>х</v>
      </c>
      <c r="G704" s="750" t="s">
        <v>157</v>
      </c>
      <c r="H704" s="751"/>
      <c r="I704" s="751"/>
      <c r="J704" s="751"/>
      <c r="K704" s="752"/>
      <c r="L704" s="171">
        <f>IF(B695="Лікар загальної практики - сімейний лікар",IF(L699&lt;Законод!$C$23,0,(IF(AND(L699&gt;=Законод!$H$23,L699&lt;=Законод!$H$24),L699-Законод!$G$24,IF('01_Доходи'!L699&gt;=Законод!$I$23,Законод!$H$25,0)))),IF(B695="Лікар-педіатр",IF(L699&lt;Законод!$C$19,0,(IF(AND(L699&gt;=Законод!$H$19,L699&lt;=Законод!$H$20),L699-Законод!$G$20,IF('01_Доходи'!L699&gt;=Законод!$I$19,Законод!$H$21,0)))),IF(B695="Лікар-терапевт",IF(L699&lt;Законод!$C$27,0,(IF(AND(L699&gt;=Законод!$H$27,L699&lt;=Законод!$H$28),L699-Законод!$G$28,IF(L699&gt;=Законод!$I$27,Законод!$H$29,0)))),0)))</f>
        <v>0</v>
      </c>
      <c r="M704" s="770"/>
      <c r="N704" s="750" t="s">
        <v>157</v>
      </c>
      <c r="O704" s="751"/>
      <c r="P704" s="751"/>
      <c r="Q704" s="751"/>
      <c r="R704" s="752"/>
      <c r="S704" s="171">
        <f>IF(B695="Лікар загальної практики - сімейний лікар",IF(S699&lt;Законод!$C$23,0,(IF(AND(S699&gt;=Законод!$H$23,S699&lt;=Законод!$H$24),S699-Законод!$G$24,IF('01_Доходи'!S699&gt;=Законод!$I$23,Законод!$H$25,0)))),IF(B695="Лікар-педіатр",IF(S699&lt;Законод!$C$19,0,(IF(AND(S699&gt;=Законод!$H$19,S699&lt;=Законод!$H$20),S699-Законод!$G$20,IF('01_Доходи'!S699&gt;=Законод!$I$19,Законод!$H$21,0)))),IF(B695="Лікар-терапевт",IF(S699&lt;Законод!$C$27,0,(IF(AND(S699&gt;=Законод!$H$27,S699&lt;=Законод!$H$28),S699-Законод!$G$28,IF(S699&gt;=Законод!$I$27,Законод!$H$29,0)))),0)))</f>
        <v>0</v>
      </c>
      <c r="T704" s="770"/>
      <c r="U704" s="750" t="s">
        <v>157</v>
      </c>
      <c r="V704" s="751"/>
      <c r="W704" s="751"/>
      <c r="X704" s="751"/>
      <c r="Y704" s="752"/>
      <c r="Z704" s="171">
        <f>IF(B695="Лікар загальної практики - сімейний лікар",IF(Z699&lt;Законод!$C$23,0,(IF(AND(Z699&gt;=Законод!$H$23,Z699&lt;=Законод!$H$24),Z699-Законод!$G$24,IF('01_Доходи'!Z699&gt;=Законод!$I$23,Законод!$H$25,0)))),IF(B695="Лікар-педіатр",IF(Z699&lt;Законод!$C$19,0,(IF(AND(Z699&gt;=Законод!$H$19,Z699&lt;=Законод!$H$20),Z699-Законод!$G$20,IF('01_Доходи'!Z699&gt;=Законод!$I$19,Законод!$H$21,0)))),IF(B695="Лікар-терапевт",IF(Z699&lt;Законод!$C$27,0,(IF(AND(Z699&gt;=Законод!$H$27,Z699&lt;=Законод!$H$28),Z699-Законод!$G$28,IF(Z699&gt;=Законод!$I$27,Законод!$H$29,0)))),0)))</f>
        <v>0</v>
      </c>
      <c r="AA704" s="770"/>
      <c r="AB704" s="750" t="s">
        <v>157</v>
      </c>
      <c r="AC704" s="751"/>
      <c r="AD704" s="751"/>
      <c r="AE704" s="751"/>
      <c r="AF704" s="752"/>
      <c r="AG704" s="171">
        <f>IF(B695="Лікар загальної практики - сімейний лікар",IF(AG699&lt;Законод!$C$23,0,(IF(AND(AG699&gt;=Законод!$H$23,AG699&lt;=Законод!$H$24),AG699-Законод!$G$24,IF('01_Доходи'!AG699&gt;=Законод!$I$23,Законод!$H$25,0)))),IF(B695="Лікар-педіатр",IF(AG699&lt;Законод!$C$19,0,(IF(AND(AG699&gt;=Законод!$H$19,AG699&lt;=Законод!$H$20),AG699-Законод!$G$20,IF('01_Доходи'!AG699&gt;=Законод!$I$19,Законод!$H$21,0)))),IF(B695="Лікар-терапевт",IF(AG699&lt;Законод!$C$27,0,(IF(AND(AG699&gt;=Законод!$H$27,AG699&lt;=Законод!$H$28),AG699-Законод!$G$28,IF(AG699&gt;=Законод!$I$27,Законод!$H$29,0)))),0)))</f>
        <v>0</v>
      </c>
      <c r="AH704" s="773"/>
      <c r="AI704" s="176"/>
      <c r="AJ704" s="764"/>
      <c r="AK704" s="767"/>
      <c r="AL704" s="767"/>
      <c r="AM704" s="799"/>
      <c r="AN704" s="544">
        <f>IF(B695="Лікар загальної практики - сімейний лікар",L704*Законод!$H$30,IF(B695="Лікар-педіатр",L704*Законод!$H$30,IF(B695="Лікар-терапевт",L704*Законод!$H$30,0)))</f>
        <v>0</v>
      </c>
      <c r="AO704" s="544">
        <f>IF(B695="Лікар загальної практики - сімейний лікар",S704*Законод!$H$47,IF(B695="Лікар-педіатр",S704*Законод!$H$47,IF(B695="Лікар-терапевт",S704*Законод!$H$47,0)))</f>
        <v>0</v>
      </c>
      <c r="AP704" s="544">
        <f>IF(B695="Лікар загальної практики - сімейний лікар",Z704*Законод!$H$64,IF(B695="Лікар-педіатр",Z704*Законод!$H$64,IF(B695="Лікар-терапевт",Z704*Законод!$H$64,0)))</f>
        <v>0</v>
      </c>
      <c r="AQ704" s="544">
        <f>IF(B695="Лікар загальної практики - сімейний лікар",AG704*Законод!$H$81,IF(B695="Лікар-педіатр",AG704*Законод!$H$81,IF(B695="Лікар-терапевт",AG704*Законод!$H$81,0)))</f>
        <v>0</v>
      </c>
      <c r="AR704" s="185">
        <f>SUM(AN704:AQ704)</f>
        <v>0</v>
      </c>
    </row>
    <row r="705" spans="1:44" s="67" customFormat="1" ht="31.9" customHeight="1" x14ac:dyDescent="0.25">
      <c r="A705" s="172"/>
      <c r="B705" s="781"/>
      <c r="C705" s="784"/>
      <c r="D705" s="787"/>
      <c r="E705" s="790"/>
      <c r="F705" s="186" t="str">
        <f>IF(B695="Лікар-педіатр",Законод!$I$18,IF(B695="Лікар загальної практики - сімейний лікар",Законод!$I$22,IF(B695="Лікар-терапевт",Законод!$I$26,"х")))</f>
        <v>х</v>
      </c>
      <c r="G705" s="750" t="s">
        <v>157</v>
      </c>
      <c r="H705" s="751"/>
      <c r="I705" s="751"/>
      <c r="J705" s="751"/>
      <c r="K705" s="752"/>
      <c r="L705" s="171">
        <f>IF(B695="Лікар загальної практики - сімейний лікар",IF(L699&lt;Законод!$C$23,0,(IF(AND(L699&gt;=Законод!$I$23,L699&lt;=Законод!$I$24),L699-Законод!$H$24,IF('01_Доходи'!L699&gt;=Законод!$I$23,Законод!$I$25,0)))),IF(B695="Лікар-педіатр",IF(L699&lt;Законод!$C$19,0,(IF(AND(L699&gt;=Законод!$I$19,L699&lt;=Законод!$I$20),L699-Законод!$H$20,IF('01_Доходи'!L699&gt;=Законод!$I$19,Законод!$H$21,0)))),IF(B695="Лікар-терапевт",IF(L699&lt;Законод!$C$27,0,(IF(AND(L699&gt;=Законод!$I$27,L699&lt;=Законод!$I$28),L699-Законод!$H$28,IF('01_Доходи'!L699&gt;=Законод!$I$27,Законод!$H$29,0)))),0)))</f>
        <v>0</v>
      </c>
      <c r="M705" s="770"/>
      <c r="N705" s="750" t="s">
        <v>157</v>
      </c>
      <c r="O705" s="751"/>
      <c r="P705" s="751"/>
      <c r="Q705" s="751"/>
      <c r="R705" s="752"/>
      <c r="S705" s="171">
        <f>IF(B695="Лікар загальної практики - сімейний лікар",IF(S699&lt;Законод!$C$23,0,(IF(AND(S699&gt;=Законод!$I$23,S699&lt;=Законод!$I$24),S699-Законод!$H$24,IF('01_Доходи'!S699&gt;=Законод!$I$23,Законод!$I$25,0)))),IF(B695="Лікар-педіатр",IF(S699&lt;Законод!$C$19,0,(IF(AND(S699&gt;=Законод!$I$19,S699&lt;=Законод!$I$20),S699-Законод!$H$20,IF('01_Доходи'!S699&gt;=Законод!$I$19,Законод!$H$21,0)))),IF(B695="Лікар-терапевт",IF(S699&lt;Законод!$C$27,0,(IF(AND(S699&gt;=Законод!$I$27,S699&lt;=Законод!$I$28),S699-Законод!$H$28,IF('01_Доходи'!S699&gt;=Законод!$I$27,Законод!$H$29,0)))),0)))</f>
        <v>0</v>
      </c>
      <c r="T705" s="770"/>
      <c r="U705" s="750" t="s">
        <v>157</v>
      </c>
      <c r="V705" s="751"/>
      <c r="W705" s="751"/>
      <c r="X705" s="751"/>
      <c r="Y705" s="752"/>
      <c r="Z705" s="171">
        <f>IF(B695="Лікар загальної практики - сімейний лікар",IF(Z699&lt;Законод!$C$23,0,(IF(AND(Z699&gt;=Законод!$I$23,Z699&lt;=Законод!$I$24),Z699-Законод!$H$24,IF('01_Доходи'!Z699&gt;=Законод!$I$23,Законод!$I$25,0)))),IF(B695="Лікар-педіатр",IF(Z699&lt;Законод!$C$19,0,(IF(AND(Z699&gt;=Законод!$I$19,Z699&lt;=Законод!$I$20),Z699-Законод!$H$20,IF('01_Доходи'!Z699&gt;=Законод!$I$19,Законод!$H$21,0)))),IF(B695="Лікар-терапевт",IF(Z699&lt;Законод!$C$27,0,(IF(AND(Z699&gt;=Законод!$I$27,Z699&lt;=Законод!$I$28),Z699-Законод!$H$28,IF('01_Доходи'!Z699&gt;=Законод!$I$27,Законод!$H$29,0)))),0)))</f>
        <v>0</v>
      </c>
      <c r="AA705" s="770"/>
      <c r="AB705" s="750" t="s">
        <v>157</v>
      </c>
      <c r="AC705" s="751"/>
      <c r="AD705" s="751"/>
      <c r="AE705" s="751"/>
      <c r="AF705" s="752"/>
      <c r="AG705" s="171">
        <f>IF(B695="Лікар загальної практики - сімейний лікар",IF(AG699&lt;Законод!$C$23,0,(IF(AND(AG699&gt;=Законод!$I$23,AG699&lt;=Законод!$I$24),AG699-Законод!$H$24,IF('01_Доходи'!AG699&gt;=Законод!$I$23,Законод!$I$25,0)))),IF(B695="Лікар-педіатр",IF(AG699&lt;Законод!$C$19,0,(IF(AND(AG699&gt;=Законод!$I$19,AG699&lt;=Законод!$I$20),AG699-Законод!$H$20,IF('01_Доходи'!AG699&gt;=Законод!$I$19,Законод!$H$21,0)))),IF(B695="Лікар-терапевт",IF(AG699&lt;Законод!$C$27,0,(IF(AND(AG699&gt;=Законод!$I$27,AG699&lt;=Законод!$I$28),AG699-Законод!$H$28,IF('01_Доходи'!AG699&gt;=Законод!$I$27,Законод!$H$29,0)))),0)))</f>
        <v>0</v>
      </c>
      <c r="AH705" s="773"/>
      <c r="AI705" s="176"/>
      <c r="AJ705" s="764"/>
      <c r="AK705" s="767"/>
      <c r="AL705" s="767"/>
      <c r="AM705" s="799"/>
      <c r="AN705" s="544">
        <f>IF(B695="Лікар загальної практики - сімейний лікар",L705*Законод!$I$30,IF(B695="Лікар-педіатр",L705*Законод!$I$30,IF(B695="Лікар-терапевт",L705*Законод!$I$30,0)))</f>
        <v>0</v>
      </c>
      <c r="AO705" s="544">
        <f>IF(B695="Лікар загальної практики - сімейний лікар",S705*Законод!$I$47,IF(B695="Лікар-педіатр",S705*Законод!$I$47,IF(B695="Лікар-терапевт",S705*Законод!$I$47,0)))</f>
        <v>0</v>
      </c>
      <c r="AP705" s="544">
        <f>IF(B695="Лікар загальної практики - сімейний лікар",Z705*Законод!$I$64,IF(B695="Лікар-педіатр",Z705*Законод!$I$64,IF(B695="Лікар-терапевт",Z705*Законод!$I$64,0)))</f>
        <v>0</v>
      </c>
      <c r="AQ705" s="544">
        <f>IF(B695="Лікар загальної практики - сімейний лікар",AG705*Законод!$I$81,IF(B695="Лікар-педіатр",AG705*Законод!$I$81,IF(B695="Лікар-терапевт",AG705*Законод!$I$81,0)))</f>
        <v>0</v>
      </c>
      <c r="AR705" s="185">
        <f>SUM(AN705:AQ705)</f>
        <v>0</v>
      </c>
    </row>
    <row r="706" spans="1:44" s="210" customFormat="1" ht="23.45" customHeight="1" thickBot="1" x14ac:dyDescent="0.3">
      <c r="A706" s="187"/>
      <c r="B706" s="782"/>
      <c r="C706" s="785"/>
      <c r="D706" s="788"/>
      <c r="E706" s="791"/>
      <c r="F706" s="660" t="str">
        <f>IF(B695="Лікар-педіатр",Законод!$J$18,IF(B695="Лікар загальної практики - сімейний лікар",Законод!$J$22,IF(B695="Лікар-терапевт",Законод!$J$22,"х")))</f>
        <v>х</v>
      </c>
      <c r="G706" s="747" t="s">
        <v>157</v>
      </c>
      <c r="H706" s="748"/>
      <c r="I706" s="748"/>
      <c r="J706" s="748"/>
      <c r="K706" s="749"/>
      <c r="L706" s="171">
        <f>IF(B695="Лікар загальної практики - сімейний лікар",IF(L699&gt;=Законод!$J$23,'01_Доходи'!L699-('01_Доходи'!L700+'01_Доходи'!L701+'01_Доходи'!L702+'01_Доходи'!L703+'01_Доходи'!L704+'01_Доходи'!L705),0),IF(B695="Лікар-педіатр",IF(L699&gt;=Законод!$J$19,'01_Доходи'!L699-('01_Доходи'!L700+'01_Доходи'!L701+'01_Доходи'!L702+'01_Доходи'!L703+'01_Доходи'!L704+'01_Доходи'!L705),0),IF(B695="Лікар-терапевт",IF('01_Доходи'!L699&gt;=Законод!$J$27,L699-Законод!$I$28,0),0)))</f>
        <v>0</v>
      </c>
      <c r="M706" s="771"/>
      <c r="N706" s="747" t="s">
        <v>157</v>
      </c>
      <c r="O706" s="748"/>
      <c r="P706" s="748"/>
      <c r="Q706" s="748"/>
      <c r="R706" s="749"/>
      <c r="S706" s="171">
        <f>IF(B695="Лікар загальної практики - сімейний лікар",IF(S699&gt;=Законод!$J$23,'01_Доходи'!S699-('01_Доходи'!S700+'01_Доходи'!S701+'01_Доходи'!S702+'01_Доходи'!S703+'01_Доходи'!S704+'01_Доходи'!S705),0),IF(B695="Лікар-педіатр",IF(S699&gt;=Законод!$J$19,'01_Доходи'!S699-('01_Доходи'!S700+'01_Доходи'!S701+'01_Доходи'!S702+'01_Доходи'!S703+'01_Доходи'!S704+'01_Доходи'!S705),0),IF(B695="Лікар-терапевт",IF('01_Доходи'!S699&gt;=Законод!$J$27,S699-Законод!$I$28,0),0)))</f>
        <v>0</v>
      </c>
      <c r="T706" s="771"/>
      <c r="U706" s="747" t="s">
        <v>157</v>
      </c>
      <c r="V706" s="748"/>
      <c r="W706" s="748"/>
      <c r="X706" s="748"/>
      <c r="Y706" s="749"/>
      <c r="Z706" s="171">
        <f>IF(B695="Лікар загальної практики - сімейний лікар",IF(Z699&gt;=Законод!$J$23,'01_Доходи'!Z699-('01_Доходи'!Z700+'01_Доходи'!Z701+'01_Доходи'!Z702+'01_Доходи'!Z703+'01_Доходи'!Z704+'01_Доходи'!Z705),0),IF(B695="Лікар-педіатр",IF(Z699&gt;=Законод!$J$19,'01_Доходи'!Z699-('01_Доходи'!Z700+'01_Доходи'!Z701+'01_Доходи'!Z702+'01_Доходи'!Z703+'01_Доходи'!Z704+'01_Доходи'!Z705),0),IF(B695="Лікар-терапевт",IF('01_Доходи'!Z699&gt;=Законод!$J$27,Z699-Законод!$I$28,0),0)))</f>
        <v>0</v>
      </c>
      <c r="AA706" s="771"/>
      <c r="AB706" s="747" t="s">
        <v>157</v>
      </c>
      <c r="AC706" s="748"/>
      <c r="AD706" s="748"/>
      <c r="AE706" s="748"/>
      <c r="AF706" s="749"/>
      <c r="AG706" s="171">
        <f>IF(B695="Лікар загальної практики - сімейний лікар",IF(AG699&gt;=Законод!$J$23,'01_Доходи'!AG699-('01_Доходи'!AG700+'01_Доходи'!AG701+'01_Доходи'!AG702+'01_Доходи'!AG703+'01_Доходи'!AG704+'01_Доходи'!AG705),0),IF(B695="Лікар-педіатр",IF(AG699&gt;=Законод!$J$19,'01_Доходи'!AG699-('01_Доходи'!AG700+'01_Доходи'!AG701+'01_Доходи'!AG702+'01_Доходи'!AG703+'01_Доходи'!AG704+'01_Доходи'!AG705),0),IF(B695="Лікар-терапевт",IF('01_Доходи'!AG699&gt;=Законод!$J$27,AG699-Законод!$I$28,0),0)))</f>
        <v>0</v>
      </c>
      <c r="AH706" s="774"/>
      <c r="AI706" s="188"/>
      <c r="AJ706" s="765"/>
      <c r="AK706" s="768"/>
      <c r="AL706" s="768"/>
      <c r="AM706" s="800"/>
      <c r="AN706" s="661">
        <f>IF(B695="Лікар загальної практики - сімейний лікар",L706*Законод!$J$30,IF(B695="Лікар-педіатр",L706*Законод!$J$30,IF(B695="Лікар-терапевт",L706*Законод!$J$30,0)))</f>
        <v>0</v>
      </c>
      <c r="AO706" s="661">
        <f>IF(B695="Лікар загальної практики - сімейний лікар",S706*Законод!$J$47,IF(B695="Лікар-педіатр",S706*Законод!$J$47,IF(B695="Лікар-терапевт",S706*Законод!$J$47,0)))</f>
        <v>0</v>
      </c>
      <c r="AP706" s="661">
        <f>IF(B695="Лікар загальної практики - сімейний лікар",S706*Законод!$J$64,IF(B695="Лікар-педіатр",S706*Законод!$J$64,IF(B695="Лікар-терапевт",S706*Законод!$J$64,0)))</f>
        <v>0</v>
      </c>
      <c r="AQ706" s="661">
        <f>IF(B695="Лікар загальної практики - сімейний лікар",AG706*Законод!$J$81,IF(B695="Лікар-педіатр",AG706*Законод!$J$81,IF(B695="Лікар-терапевт",AG706*Законод!$J$81,0)))</f>
        <v>0</v>
      </c>
      <c r="AR706" s="662">
        <f t="shared" ref="AR706" si="103">SUM(AN706:AQ706)</f>
        <v>0</v>
      </c>
    </row>
    <row r="707" spans="1:44" s="166" customFormat="1" ht="24.6" customHeight="1" thickBot="1" x14ac:dyDescent="0.35">
      <c r="A707" s="206"/>
      <c r="B707" s="207"/>
      <c r="C707" s="207"/>
      <c r="D707" s="207"/>
      <c r="E707" s="207"/>
      <c r="F707" s="208"/>
      <c r="G707" s="209"/>
      <c r="H707" s="209"/>
      <c r="I707" s="210"/>
      <c r="J707" s="210"/>
      <c r="K707" s="210"/>
      <c r="L707" s="211"/>
      <c r="M707" s="210"/>
      <c r="N707" s="210"/>
      <c r="O707" s="210"/>
      <c r="P707" s="210"/>
      <c r="Q707" s="210"/>
      <c r="R707" s="210"/>
      <c r="S707" s="211"/>
      <c r="T707" s="210"/>
      <c r="U707" s="210"/>
      <c r="V707" s="210"/>
      <c r="W707" s="210"/>
      <c r="X707" s="210"/>
      <c r="Y707" s="210"/>
      <c r="Z707" s="211"/>
      <c r="AA707" s="210"/>
      <c r="AB707" s="210"/>
      <c r="AC707" s="210"/>
      <c r="AD707" s="210"/>
      <c r="AE707" s="210"/>
      <c r="AF707" s="210"/>
      <c r="AG707" s="211"/>
      <c r="AH707" s="210"/>
      <c r="AI707" s="210"/>
      <c r="AJ707" s="210"/>
      <c r="AK707" s="210"/>
      <c r="AL707" s="210"/>
      <c r="AM707" s="212"/>
      <c r="AN707" s="210"/>
      <c r="AO707" s="210"/>
      <c r="AP707" s="210"/>
      <c r="AQ707" s="210"/>
      <c r="AR707" s="213"/>
    </row>
    <row r="708" spans="1:44" s="67" customFormat="1" ht="28.15" customHeight="1" x14ac:dyDescent="0.25">
      <c r="A708" s="169">
        <f>A695+1</f>
        <v>53</v>
      </c>
      <c r="B708" s="780"/>
      <c r="C708" s="783"/>
      <c r="D708" s="786"/>
      <c r="E708" s="789"/>
      <c r="F708" s="170" t="s">
        <v>431</v>
      </c>
      <c r="G708" s="171">
        <f>IFERROR(IF(B708="Лікар-педіатр",G710/L710*L708,IF(B708="Лікар-терапевт","х",IF(B708="Лікар загальної практики - сімейний лікар",G710/L710*L708,0))),0)</f>
        <v>0</v>
      </c>
      <c r="H708" s="171">
        <f>IFERROR(IF(B708="Лікар-педіатр",H710/L710*L708,IF(B708="Лікар-терапевт","х",IF(B708="Лікар загальної практики - сімейний лікар",H710/L710*L708,0))),0)</f>
        <v>0</v>
      </c>
      <c r="I708" s="171">
        <f>IFERROR(IF(B708="Лікар-педіатр","x",IF(B708="Лікар-терапевт",I710/L710*L708,IF(B708="Лікар загальної практики - сімейний лікар",I710/L710*L708,0))),0)</f>
        <v>0</v>
      </c>
      <c r="J708" s="171">
        <f>IFERROR(IF(B708="Лікар-педіатр","x",IF(B708="Лікар-терапевт",J710/L710*L708,IF(B708="Лікар загальної практики - сімейний лікар",J710/L710*L708,0))),0)</f>
        <v>0</v>
      </c>
      <c r="K708" s="171">
        <f>IFERROR(IF(B708="Лікар-педіатр","x",IF(B708="Лікар-терапевт",K711*L708,IF(B708="Лікар загальної практики - сімейний лікар",K711*L708,0))),0)</f>
        <v>0</v>
      </c>
      <c r="L708" s="472"/>
      <c r="M708" s="769"/>
      <c r="N708" s="171">
        <f>IFERROR(IF(B708="Лікар-педіатр",N710/S710*S708,IF(B708="Лікар-терапевт","х",IF(B708="Лікар загальної практики - сімейний лікар",N710/S710*S708,0))),0)</f>
        <v>0</v>
      </c>
      <c r="O708" s="171">
        <f>IFERROR(IF(B708="Лікар-педіатр",O710/S710*S708,IF(B708="Лікар-терапевт","х",IF(B708="Лікар загальної практики - сімейний лікар",O710/S710*S708,0))),0)</f>
        <v>0</v>
      </c>
      <c r="P708" s="171">
        <f>IFERROR(IF(B708="Лікар-педіатр","x",IF(B708="Лікар-терапевт",P710/S710*S708,IF(B708="Лікар загальної практики - сімейний лікар",P710/S710*S708,0))),0)</f>
        <v>0</v>
      </c>
      <c r="Q708" s="171">
        <f>IFERROR(IF(B708="Лікар-педіатр","x",IF(B708="Лікар-терапевт",Q710/S710*S708,IF(B708="Лікар загальної практики - сімейний лікар",Q710/S710*S708,0))),0)</f>
        <v>0</v>
      </c>
      <c r="R708" s="171">
        <f>IFERROR(IF(B708="Лікар-педіатр","x",IF(B708="Лікар-терапевт",R711*S708,IF(B708="Лікар загальної практики - сімейний лікар",R711*S708,0))),0)</f>
        <v>0</v>
      </c>
      <c r="S708" s="472"/>
      <c r="T708" s="769"/>
      <c r="U708" s="171">
        <f>IFERROR(IF(B708="Лікар-педіатр",U710/Z710*Z708,IF(B708="Лікар-терапевт","х",IF(B708="Лікар загальної практики - сімейний лікар",U710/Z710*Z708,0))),0)</f>
        <v>0</v>
      </c>
      <c r="V708" s="171">
        <f>IFERROR(IF(B708="Лікар-педіатр",V710/Z710*Z708,IF(B708="Лікар-терапевт","х",IF(B708="Лікар загальної практики - сімейний лікар",V710/Z710*Z708,0))),0)</f>
        <v>0</v>
      </c>
      <c r="W708" s="171">
        <f>IFERROR(IF(B708="Лікар-педіатр","x",IF(B708="Лікар-терапевт",W710/Z710*Z708,IF(B708="Лікар загальної практики - сімейний лікар",W710/Z710*Z708,0))),0)</f>
        <v>0</v>
      </c>
      <c r="X708" s="171">
        <f>IFERROR(IF(B708="Лікар-педіатр","x",IF(B708="Лікар-терапевт",X710/Z710*Z708,IF(B708="Лікар загальної практики - сімейний лікар",X710/Z710*Z708,0))),0)</f>
        <v>0</v>
      </c>
      <c r="Y708" s="171">
        <f>IFERROR(IF(B708="Лікар-педіатр","x",IF(B708="Лікар-терапевт",Y711*Z708,IF(B708="Лікар загальної практики - сімейний лікар",Y711*Z708,0))),0)</f>
        <v>0</v>
      </c>
      <c r="Z708" s="472"/>
      <c r="AA708" s="769"/>
      <c r="AB708" s="171">
        <f>IFERROR(IF(B708="Лікар-педіатр",AB710/AG710*AG708,IF(B708="Лікар-терапевт","х",IF(B708="Лікар загальної практики - сімейний лікар",AB710/AG710*AG708,0))),0)</f>
        <v>0</v>
      </c>
      <c r="AC708" s="171">
        <f>IFERROR(IF(B708="Лікар-педіатр",AC710/AG710*AG708,IF(B708="Лікар-терапевт","х",IF(B708="Лікар загальної практики - сімейний лікар",AC710/AG710*AG708,0))),0)</f>
        <v>0</v>
      </c>
      <c r="AD708" s="171">
        <f>IFERROR(IF(B708="Лікар-педіатр","x",IF(B708="Лікар-терапевт",AD710/AG710*AG708,IF(B708="Лікар загальної практики - сімейний лікар",AD710/AG710*AG708,0))),0)</f>
        <v>0</v>
      </c>
      <c r="AE708" s="171">
        <f>IFERROR(IF(B708="Лікар-педіатр","x",IF(B708="Лікар-терапевт",AE710/AG710*AG708,IF(B708="Лікар загальної практики - сімейний лікар",AE710/AG710*AG708,0))),0)</f>
        <v>0</v>
      </c>
      <c r="AF708" s="171">
        <f>IFERROR(IF(B708="Лікар-педіатр","x",IF(B708="Лікар-терапевт",AF711*AG708,IF(B708="Лікар загальної практики - сімейний лікар",AF711*AG708,0))),0)</f>
        <v>0</v>
      </c>
      <c r="AG708" s="472"/>
      <c r="AH708" s="772"/>
      <c r="AI708" s="461">
        <f>A708</f>
        <v>53</v>
      </c>
      <c r="AJ708" s="763">
        <f>B708</f>
        <v>0</v>
      </c>
      <c r="AK708" s="766">
        <f>C708</f>
        <v>0</v>
      </c>
      <c r="AL708" s="766">
        <f>D708</f>
        <v>0</v>
      </c>
      <c r="AM708" s="753" t="s">
        <v>566</v>
      </c>
      <c r="AN708" s="792">
        <f>SUM(AN713:AN719)</f>
        <v>0</v>
      </c>
      <c r="AO708" s="792">
        <f>SUM(AO713:AO719)</f>
        <v>0</v>
      </c>
      <c r="AP708" s="792">
        <f>SUM(AP713:AP719)</f>
        <v>0</v>
      </c>
      <c r="AQ708" s="792">
        <f>SUM(AQ713:AQ719)</f>
        <v>0</v>
      </c>
      <c r="AR708" s="795">
        <f>SUM(AN708:AQ712)</f>
        <v>0</v>
      </c>
    </row>
    <row r="709" spans="1:44" s="103" customFormat="1" ht="31.15" customHeight="1" x14ac:dyDescent="0.25">
      <c r="A709" s="172"/>
      <c r="B709" s="781"/>
      <c r="C709" s="784"/>
      <c r="D709" s="787"/>
      <c r="E709" s="790"/>
      <c r="F709" s="170" t="s">
        <v>432</v>
      </c>
      <c r="G709" s="171">
        <f>IFERROR(IF(B708="Лікар-педіатр",G711*L709,IF(B708="Лікар-терапевт","х",IF(B708="Лікар загальної практики - сімейний лікар",G711*L709,0))),0)</f>
        <v>0</v>
      </c>
      <c r="H709" s="171">
        <f>IFERROR(IF(B708="Лікар-педіатр",H711*L709,IF(B708="Лікар-терапевт","х",IF(B708="Лікар загальної практики - сімейний лікар",H711*L709,0))),0)</f>
        <v>0</v>
      </c>
      <c r="I709" s="171">
        <f>IFERROR(IF(B708="Лікар-педіатр","x",IF(B708="Лікар-терапевт",I711*L709,IF(B708="Лікар загальної практики - сімейний лікар",I711*L709,0))),0)</f>
        <v>0</v>
      </c>
      <c r="J709" s="171">
        <f>IFERROR(IF(B708="Лікар-педіатр","x",IF(B708="Лікар-терапевт",J711*L709,IF(B708="Лікар загальної практики - сімейний лікар",J711*L709,0))),0)</f>
        <v>0</v>
      </c>
      <c r="K709" s="171">
        <f>IFERROR(IF(B708="Лікар-педіатр","x",IF(B708="Лікар-терапевт",K711*L709,IF(B708="Лікар загальної практики - сімейний лікар",K711*L709,0))),0)</f>
        <v>0</v>
      </c>
      <c r="L709" s="472"/>
      <c r="M709" s="770"/>
      <c r="N709" s="171">
        <f>IFERROR(IF(B708="Лікар-педіатр",N711*S709,IF(B708="Лікар-терапевт","х",IF(B708="Лікар загальної практики - сімейний лікар",N711*S709,0))),0)</f>
        <v>0</v>
      </c>
      <c r="O709" s="171">
        <f>IFERROR(IF(B708="Лікар-педіатр",O711*S709,IF(B708="Лікар-терапевт","х",IF(B708="Лікар загальної практики - сімейний лікар",O711*S709,0))),0)</f>
        <v>0</v>
      </c>
      <c r="P709" s="171">
        <f>IFERROR(IF(B708="Лікар-педіатр","x",IF(B708="Лікар-терапевт",P711*S709,IF(B708="Лікар загальної практики - сімейний лікар",P711*S709,0))),0)</f>
        <v>0</v>
      </c>
      <c r="Q709" s="171">
        <f>IFERROR(IF(B708="Лікар-педіатр","x",IF(B708="Лікар-терапевт",Q711*S709,IF(B708="Лікар загальної практики - сімейний лікар",Q711*S709,0))),0)</f>
        <v>0</v>
      </c>
      <c r="R709" s="171">
        <f>IFERROR(IF(B708="Лікар-педіатр","x",IF(B708="Лікар-терапевт",R711*S709,IF(B708="Лікар загальної практики - сімейний лікар",R711*S709,0))),0)</f>
        <v>0</v>
      </c>
      <c r="S709" s="472"/>
      <c r="T709" s="770"/>
      <c r="U709" s="171">
        <f>IFERROR(IF(B708="Лікар-педіатр",U711*Z709,IF(B708="Лікар-терапевт","х",IF(B708="Лікар загальної практики - сімейний лікар",U711*Z709,0))),0)</f>
        <v>0</v>
      </c>
      <c r="V709" s="171">
        <f>IFERROR(IF(B708="Лікар-педіатр",V711*Z709,IF(B708="Лікар-терапевт","х",IF(B708="Лікар загальної практики - сімейний лікар",V711*Z709,0))),0)</f>
        <v>0</v>
      </c>
      <c r="W709" s="171">
        <f>IFERROR(IF(B708="Лікар-педіатр","x",IF(B708="Лікар-терапевт",W711*Z709,IF(B708="Лікар загальної практики - сімейний лікар",W711*Z709,0))),0)</f>
        <v>0</v>
      </c>
      <c r="X709" s="171">
        <f>IFERROR(IF(B708="Лікар-педіатр","x",IF(B708="Лікар-терапевт",X711*Z709,IF(B708="Лікар загальної практики - сімейний лікар",X711*Z709,0))),0)</f>
        <v>0</v>
      </c>
      <c r="Y709" s="171">
        <f>IFERROR(IF(B708="Лікар-педіатр","x",IF(B708="Лікар-терапевт",Y711*Z709,IF(B708="Лікар загальної практики - сімейний лікар",Y711*Z709,0))),0)</f>
        <v>0</v>
      </c>
      <c r="Z709" s="472"/>
      <c r="AA709" s="770"/>
      <c r="AB709" s="171">
        <f>IFERROR(IF(B708="Лікар-педіатр",AB711*AG709,IF(B708="Лікар-терапевт","х",IF(B708="Лікар загальної практики - сімейний лікар",AB711*AG709,0))),0)</f>
        <v>0</v>
      </c>
      <c r="AC709" s="171">
        <f>IFERROR(IF(B708="Лікар-педіатр",AC711*AG709,IF(B708="Лікар-терапевт","х",IF(B708="Лікар загальної практики - сімейний лікар",AC711*AG709,0))),0)</f>
        <v>0</v>
      </c>
      <c r="AD709" s="171">
        <f>IFERROR(IF(B708="Лікар-педіатр","x",IF(B708="Лікар-терапевт",AD711*AG709,IF(B708="Лікар загальної практики - сімейний лікар",AD711*AG709,0))),0)</f>
        <v>0</v>
      </c>
      <c r="AE709" s="171">
        <f>IFERROR(IF(B708="Лікар-педіатр","x",IF(B708="Лікар-терапевт",AE711*AG709,IF(B708="Лікар загальної практики - сімейний лікар",AE711*AG709,0))),0)</f>
        <v>0</v>
      </c>
      <c r="AF709" s="171">
        <f>IFERROR(IF(B708="Лікар-педіатр","x",IF(B708="Лікар-терапевт",AF711*AG709,IF(B708="Лікар загальної практики - сімейний лікар",AF711*AG709,0))),0)</f>
        <v>0</v>
      </c>
      <c r="AG709" s="472"/>
      <c r="AH709" s="773"/>
      <c r="AI709" s="173"/>
      <c r="AJ709" s="764"/>
      <c r="AK709" s="767"/>
      <c r="AL709" s="767"/>
      <c r="AM709" s="754"/>
      <c r="AN709" s="793"/>
      <c r="AO709" s="793"/>
      <c r="AP709" s="793"/>
      <c r="AQ709" s="793"/>
      <c r="AR709" s="796"/>
    </row>
    <row r="710" spans="1:44" s="67" customFormat="1" ht="31.9" customHeight="1" x14ac:dyDescent="0.25">
      <c r="A710" s="205"/>
      <c r="B710" s="781"/>
      <c r="C710" s="784"/>
      <c r="D710" s="787"/>
      <c r="E710" s="790"/>
      <c r="F710" s="170" t="s">
        <v>433</v>
      </c>
      <c r="G710" s="174">
        <f>IF(B708="Лікар загальної практики - сімейний лікар"," ",IF(B708="Лікар-педіатр"," ",IF(B708="Лікар-терапевт","х",0)))</f>
        <v>0</v>
      </c>
      <c r="H710" s="174">
        <f>IF(B708="Лікар загальної практики - сімейний лікар"," ",IF(B708="Лікар-педіатр"," ",IF(B708="Лікар-терапевт","х",0)))</f>
        <v>0</v>
      </c>
      <c r="I710" s="174">
        <f>IF(B708="Лікар загальної практики - сімейний лікар"," ",IF(B708="Лікар-педіатр","х",IF(B708="Лікар-терапевт"," ",0)))</f>
        <v>0</v>
      </c>
      <c r="J710" s="174">
        <f>IF(B708="Лікар загальної практики - сімейний лікар"," ",IF(B708="Лікар-педіатр","х",IF(B708="Лікар-терапевт"," ",0)))</f>
        <v>0</v>
      </c>
      <c r="K710" s="174">
        <f>IF(B708="Лікар загальної практики - сімейний лікар"," ",IF(B708="Лікар-педіатр","х",IF(B708="Лікар-терапевт"," ",0)))</f>
        <v>0</v>
      </c>
      <c r="L710" s="175">
        <f>SUM(G710:K710)</f>
        <v>0</v>
      </c>
      <c r="M710" s="770"/>
      <c r="N710" s="174">
        <f>IF(B708="Лікар загальної практики - сімейний лікар"," ",IF(B708="Лікар-педіатр"," ",IF(B708="Лікар-терапевт","х",0)))</f>
        <v>0</v>
      </c>
      <c r="O710" s="174">
        <f>IF(B708="Лікар загальної практики - сімейний лікар"," ",IF(B708="Лікар-педіатр"," ",IF(B708="Лікар-терапевт","х",0)))</f>
        <v>0</v>
      </c>
      <c r="P710" s="174">
        <f>IF(B708="Лікар загальної практики - сімейний лікар"," ",IF(B708="Лікар-педіатр","х",IF(B708="Лікар-терапевт"," ",0)))</f>
        <v>0</v>
      </c>
      <c r="Q710" s="174">
        <f>IF(B708="Лікар загальної практики - сімейний лікар"," ",IF(B708="Лікар-педіатр","х",IF(B708="Лікар-терапевт"," ",0)))</f>
        <v>0</v>
      </c>
      <c r="R710" s="174">
        <f>IF(B708="Лікар загальної практики - сімейний лікар"," ",IF(B708="Лікар-педіатр","х",IF(B708="Лікар-терапевт"," ",0)))</f>
        <v>0</v>
      </c>
      <c r="S710" s="175">
        <f>SUM(N710:R710)</f>
        <v>0</v>
      </c>
      <c r="T710" s="770"/>
      <c r="U710" s="174">
        <f>IF(B708="Лікар загальної практики - сімейний лікар"," ",IF(B708="Лікар-педіатр"," ",IF(B708="Лікар-терапевт","х",0)))</f>
        <v>0</v>
      </c>
      <c r="V710" s="174">
        <f>IF(B708="Лікар загальної практики - сімейний лікар"," ",IF(B708="Лікар-педіатр"," ",IF(B708="Лікар-терапевт","х",0)))</f>
        <v>0</v>
      </c>
      <c r="W710" s="174">
        <f>IF(B708="Лікар загальної практики - сімейний лікар"," ",IF(B708="Лікар-педіатр","х",IF(B708="Лікар-терапевт"," ",0)))</f>
        <v>0</v>
      </c>
      <c r="X710" s="174">
        <f>IF(B708="Лікар загальної практики - сімейний лікар"," ",IF(B708="Лікар-педіатр","х",IF(B708="Лікар-терапевт"," ",0)))</f>
        <v>0</v>
      </c>
      <c r="Y710" s="174">
        <f>IF(B708="Лікар загальної практики - сімейний лікар"," ",IF(B708="Лікар-педіатр","х",IF(B708="Лікар-терапевт"," ",0)))</f>
        <v>0</v>
      </c>
      <c r="Z710" s="175">
        <f>SUM(U710:Y710)</f>
        <v>0</v>
      </c>
      <c r="AA710" s="770"/>
      <c r="AB710" s="174">
        <f>IF(B708="Лікар загальної практики - сімейний лікар"," ",IF(B708="Лікар-педіатр"," ",IF(B708="Лікар-терапевт","х",0)))</f>
        <v>0</v>
      </c>
      <c r="AC710" s="174">
        <f>IF(B708="Лікар загальної практики - сімейний лікар"," ",IF(B708="Лікар-педіатр"," ",IF(B708="Лікар-терапевт","х",0)))</f>
        <v>0</v>
      </c>
      <c r="AD710" s="174">
        <f>IF(B708="Лікар загальної практики - сімейний лікар"," ",IF(B708="Лікар-педіатр","х",IF(B708="Лікар-терапевт"," ",0)))</f>
        <v>0</v>
      </c>
      <c r="AE710" s="174">
        <f>IF(B708="Лікар загальної практики - сімейний лікар"," ",IF(B708="Лікар-педіатр","х",IF(B708="Лікар-терапевт"," ",0)))</f>
        <v>0</v>
      </c>
      <c r="AF710" s="174">
        <f>IF(B708="Лікар загальної практики - сімейний лікар"," ",IF(B708="Лікар-педіатр","х",IF(B708="Лікар-терапевт"," ",0)))</f>
        <v>0</v>
      </c>
      <c r="AG710" s="175">
        <f>SUM(AB710:AF710)</f>
        <v>0</v>
      </c>
      <c r="AH710" s="773"/>
      <c r="AI710" s="176"/>
      <c r="AJ710" s="764"/>
      <c r="AK710" s="767"/>
      <c r="AL710" s="767"/>
      <c r="AM710" s="754"/>
      <c r="AN710" s="793"/>
      <c r="AO710" s="793"/>
      <c r="AP710" s="793"/>
      <c r="AQ710" s="793"/>
      <c r="AR710" s="796"/>
    </row>
    <row r="711" spans="1:44" s="67" customFormat="1" ht="45" customHeight="1" thickBot="1" x14ac:dyDescent="0.3">
      <c r="A711" s="172"/>
      <c r="B711" s="781"/>
      <c r="C711" s="784"/>
      <c r="D711" s="787"/>
      <c r="E711" s="790"/>
      <c r="F711" s="177" t="s">
        <v>160</v>
      </c>
      <c r="G711" s="178">
        <f>IFERROR(IF(B708="Лікар-педіатр",G710/L710,IF(B708="Лікар-терапевт","х",IF(B708="Лікар загальної практики - сімейний лікар",G710/L710,0))),0)</f>
        <v>0</v>
      </c>
      <c r="H711" s="178">
        <f>IFERROR(IF(B708="Лікар-педіатр",H710/L710,IF(B708="Лікар-терапевт","х",IF(B708="Лікар загальної практики - сімейний лікар",H710/L710,0))),0)</f>
        <v>0</v>
      </c>
      <c r="I711" s="178">
        <f>IFERROR(IF(B708="Лікар-педіатр","x",IF(B708="Лікар-терапевт",I710/L710,IF(B708="Лікар загальної практики - сімейний лікар",I710/L710,0))),0)</f>
        <v>0</v>
      </c>
      <c r="J711" s="178">
        <f>IFERROR(IF(B708="Лікар-педіатр","x",IF(B708="Лікар-терапевт",J710/L710,IF(B708="Лікар загальної практики - сімейний лікар",J710/L710,0))),0)</f>
        <v>0</v>
      </c>
      <c r="K711" s="178">
        <f>IFERROR(IF(B708="Лікар-педіатр","x",IF(B708="Лікар-терапевт",K710/L710,IF(B708="Лікар загальної практики - сімейний лікар",K710/L710,0))),0)</f>
        <v>0</v>
      </c>
      <c r="L711" s="178">
        <f>SUM(G711:K711)</f>
        <v>0</v>
      </c>
      <c r="M711" s="770"/>
      <c r="N711" s="178">
        <f>IFERROR(IF(B708="Лікар-педіатр",N710/S710,IF(B708="Лікар-терапевт","х",IF(B708="Лікар загальної практики - сімейний лікар",N710/S710,0))),0)</f>
        <v>0</v>
      </c>
      <c r="O711" s="178">
        <f>IFERROR(IF(B708="Лікар-педіатр",O710/S710,IF(B708="Лікар-терапевт","х",IF(B708="Лікар загальної практики - сімейний лікар",O710/S710,0))),0)</f>
        <v>0</v>
      </c>
      <c r="P711" s="178">
        <f>IFERROR(IF(B708="Лікар-педіатр","x",IF(B708="Лікар-терапевт",P710/S710,IF(B708="Лікар загальної практики - сімейний лікар",P710/S710,0))),0)</f>
        <v>0</v>
      </c>
      <c r="Q711" s="178">
        <f>IFERROR(IF(B708="Лікар-педіатр","x",IF(B708="Лікар-терапевт",Q710/S710,IF(B708="Лікар загальної практики - сімейний лікар",Q710/S710,0))),0)</f>
        <v>0</v>
      </c>
      <c r="R711" s="178">
        <f>IFERROR(IF(B708="Лікар-педіатр","x",IF(B708="Лікар-терапевт",R710/S710,IF(B708="Лікар загальної практики - сімейний лікар",R710/S710,0))),0)</f>
        <v>0</v>
      </c>
      <c r="S711" s="178">
        <f>SUM(N711:R711)</f>
        <v>0</v>
      </c>
      <c r="T711" s="770"/>
      <c r="U711" s="178">
        <f>IFERROR(IF(B708="Лікар-педіатр",U710/Z710,IF(B708="Лікар-терапевт","х",IF(B708="Лікар загальної практики - сімейний лікар",U710/Z710,0))),0)</f>
        <v>0</v>
      </c>
      <c r="V711" s="178">
        <f>IFERROR(IF(B708="Лікар-педіатр",V710/Z710,IF(B708="Лікар-терапевт","х",IF(B708="Лікар загальної практики - сімейний лікар",V710/Z710,0))),0)</f>
        <v>0</v>
      </c>
      <c r="W711" s="178">
        <f>IFERROR(IF(B708="Лікар-педіатр","x",IF(B708="Лікар-терапевт",W710/Z710,IF(B708="Лікар загальної практики - сімейний лікар",W710/Z710,0))),0)</f>
        <v>0</v>
      </c>
      <c r="X711" s="178">
        <f>IFERROR(IF(B708="Лікар-педіатр","x",IF(B708="Лікар-терапевт",X710/Z710,IF(B708="Лікар загальної практики - сімейний лікар",X710/Z710,0))),0)</f>
        <v>0</v>
      </c>
      <c r="Y711" s="178">
        <f>IFERROR(IF(B708="Лікар-педіатр","x",IF(B708="Лікар-терапевт",Y710/Z710,IF(B708="Лікар загальної практики - сімейний лікар",Y710/Z710,0))),0)</f>
        <v>0</v>
      </c>
      <c r="Z711" s="178">
        <f>SUM(U711:Y711)</f>
        <v>0</v>
      </c>
      <c r="AA711" s="770"/>
      <c r="AB711" s="178">
        <f>IFERROR(IF(B708="Лікар-педіатр",AB710/AG710,IF(B708="Лікар-терапевт","х",IF(B708="Лікар загальної практики - сімейний лікар",AB710/AG710,0))),0)</f>
        <v>0</v>
      </c>
      <c r="AC711" s="178">
        <f>IFERROR(IF(B708="Лікар-педіатр",AC710/AG710,IF(B708="Лікар-терапевт","х",IF(B708="Лікар загальної практики - сімейний лікар",AC710/AG710,0))),0)</f>
        <v>0</v>
      </c>
      <c r="AD711" s="178">
        <f>IFERROR(IF(B708="Лікар-педіатр","x",IF(B708="Лікар-терапевт",AD710/AG710,IF(B708="Лікар загальної практики - сімейний лікар",AD710/AG710,0))),0)</f>
        <v>0</v>
      </c>
      <c r="AE711" s="178">
        <f>IFERROR(IF(B708="Лікар-педіатр","x",IF(B708="Лікар-терапевт",AE710/AG710,IF(B708="Лікар загальної практики - сімейний лікар",AE710/AG710,0))),0)</f>
        <v>0</v>
      </c>
      <c r="AF711" s="178">
        <f>IFERROR(IF(B708="Лікар-педіатр","x",IF(B708="Лікар-терапевт",AF710/AG710,IF(B708="Лікар загальної практики - сімейний лікар",AF710/AG710,0))),0)</f>
        <v>0</v>
      </c>
      <c r="AG711" s="178">
        <f>SUM(AB711:AF711)</f>
        <v>0</v>
      </c>
      <c r="AH711" s="773"/>
      <c r="AI711" s="176"/>
      <c r="AJ711" s="764"/>
      <c r="AK711" s="767"/>
      <c r="AL711" s="767"/>
      <c r="AM711" s="754"/>
      <c r="AN711" s="793"/>
      <c r="AO711" s="793"/>
      <c r="AP711" s="793"/>
      <c r="AQ711" s="793"/>
      <c r="AR711" s="796"/>
    </row>
    <row r="712" spans="1:44" s="67" customFormat="1" ht="32.25" thickBot="1" x14ac:dyDescent="0.3">
      <c r="A712" s="172"/>
      <c r="B712" s="781"/>
      <c r="C712" s="784"/>
      <c r="D712" s="787"/>
      <c r="E712" s="790"/>
      <c r="F712" s="179" t="s">
        <v>434</v>
      </c>
      <c r="G712" s="180">
        <f>IF(B708="Лікар загальної практики - сімейний лікар",AVERAGE(G708:G710),IF(B708="Лікар-педіатр",AVERAGE(G708:G710),IF(B708="Лікар-терапевт","х",0)))</f>
        <v>0</v>
      </c>
      <c r="H712" s="180">
        <f>IF(B708="Лікар загальної практики - сімейний лікар",AVERAGE(H708:H710),IF(B708="Лікар-педіатр",AVERAGE(H708:H710),IF(B708="Лікар-терапевт","х",0)))</f>
        <v>0</v>
      </c>
      <c r="I712" s="180">
        <f>IF(B708="Лікар загальної практики - сімейний лікар",AVERAGE(I708:I710),IF(B708="Лікар-педіатр","x",IF(B708="Лікар-терапевт",AVERAGE(I708:I710),0)))</f>
        <v>0</v>
      </c>
      <c r="J712" s="180">
        <f>IF(B708="Лікар загальної практики - сімейний лікар",AVERAGE(J708:J710),IF(B708="Лікар-педіатр","x",IF(B708="Лікар-терапевт",AVERAGE(J708:J710),0)))</f>
        <v>0</v>
      </c>
      <c r="K712" s="180">
        <f>IF(B708="Лікар загальної практики - сімейний лікар",AVERAGE(K708:K710),IF(B708="Лікар-педіатр","x",IF(B708="Лікар-терапевт",AVERAGE(K708:K710),0)))</f>
        <v>0</v>
      </c>
      <c r="L712" s="181">
        <f>SUM(G712:K712)</f>
        <v>0</v>
      </c>
      <c r="M712" s="770"/>
      <c r="N712" s="543">
        <f>IF(B708="Лікар загальної практики - сімейний лікар",AVERAGE(N708:N710),IF(B708="Лікар-педіатр",AVERAGE(N708:N710),IF(B708="Лікар-терапевт","х",0)))</f>
        <v>0</v>
      </c>
      <c r="O712" s="180">
        <f>IF(B708="Лікар загальної практики - сімейний лікар",AVERAGE(O708:O710),IF(B708="Лікар-педіатр",AVERAGE(O708:O710),IF(B708="Лікар-терапевт","х",0)))</f>
        <v>0</v>
      </c>
      <c r="P712" s="180">
        <f>IF(B708="Лікар загальної практики - сімейний лікар",AVERAGE(P708:P710),IF(B708="Лікар-педіатр","x",IF(B708="Лікар-терапевт",AVERAGE(P708:P710),0)))</f>
        <v>0</v>
      </c>
      <c r="Q712" s="180">
        <f>IF(B708="Лікар загальної практики - сімейний лікар",AVERAGE(Q708:Q710),IF(B708="Лікар-педіатр","x",IF(B708="Лікар-терапевт",AVERAGE(Q708:Q710),0)))</f>
        <v>0</v>
      </c>
      <c r="R712" s="180">
        <f>IF(B708="Лікар загальної практики - сімейний лікар",AVERAGE(R708:R710),IF(B708="Лікар-педіатр","x",IF(B708="Лікар-терапевт",AVERAGE(R708:R710),0)))</f>
        <v>0</v>
      </c>
      <c r="S712" s="181">
        <f>SUM(N712:R712)</f>
        <v>0</v>
      </c>
      <c r="T712" s="770"/>
      <c r="U712" s="543">
        <f>IF(B708="Лікар загальної практики - сімейний лікар",AVERAGE(U708:U710),IF(B708="Лікар-педіатр",AVERAGE(U708:U710),IF(B708="Лікар-терапевт","х",0)))</f>
        <v>0</v>
      </c>
      <c r="V712" s="180">
        <f>IF(B708="Лікар загальної практики - сімейний лікар",AVERAGE(V708:V710),IF(B708="Лікар-педіатр",AVERAGE(V708:V710),IF(B708="Лікар-терапевт","х",0)))</f>
        <v>0</v>
      </c>
      <c r="W712" s="180">
        <f>IF(B708="Лікар загальної практики - сімейний лікар",AVERAGE(W708:W710),IF(B708="Лікар-педіатр","x",IF(B708="Лікар-терапевт",AVERAGE(W708:W710),0)))</f>
        <v>0</v>
      </c>
      <c r="X712" s="180">
        <f>IF(B708="Лікар загальної практики - сімейний лікар",AVERAGE(X708:X710),IF(B708="Лікар-педіатр","x",IF(B708="Лікар-терапевт",AVERAGE(X708:X710),0)))</f>
        <v>0</v>
      </c>
      <c r="Y712" s="180">
        <f>IF(B708="Лікар загальної практики - сімейний лікар",AVERAGE(Y708:Y710),IF(B708="Лікар-педіатр","x",IF(B708="Лікар-терапевт",AVERAGE(Y708:Y710),0)))</f>
        <v>0</v>
      </c>
      <c r="Z712" s="181">
        <f>SUM(U712:Y712)</f>
        <v>0</v>
      </c>
      <c r="AA712" s="770"/>
      <c r="AB712" s="543">
        <f>IF(B708="Лікар загальної практики - сімейний лікар",AVERAGE(AB708:AB710),IF(B708="Лікар-педіатр",AVERAGE(AB708:AB710),IF(B708="Лікар-терапевт","х",0)))</f>
        <v>0</v>
      </c>
      <c r="AC712" s="180">
        <f>IF(B708="Лікар загальної практики - сімейний лікар",AVERAGE(AC708:AC710),IF(B708="Лікар-педіатр",AVERAGE(AC708:AC710),IF(B708="Лікар-терапевт","х",0)))</f>
        <v>0</v>
      </c>
      <c r="AD712" s="180">
        <f>IF(B708="Лікар загальної практики - сімейний лікар",AVERAGE(AD708:AD710),IF(B708="Лікар-педіатр","x",IF(B708="Лікар-терапевт",AVERAGE(AD708:AD710),0)))</f>
        <v>0</v>
      </c>
      <c r="AE712" s="180">
        <f>IF(B708="Лікар загальної практики - сімейний лікар",AVERAGE(AE708:AE710),IF(B708="Лікар-педіатр","x",IF(B708="Лікар-терапевт",AVERAGE(AE708:AE710),0)))</f>
        <v>0</v>
      </c>
      <c r="AF712" s="180">
        <f>IF(B708="Лікар загальної практики - сімейний лікар",AVERAGE(AF708:AF710),IF(B708="Лікар-педіатр","x",IF(B708="Лікар-терапевт",AVERAGE(AF708:AF710),0)))</f>
        <v>0</v>
      </c>
      <c r="AG712" s="181">
        <f>SUM(AB712:AF712)</f>
        <v>0</v>
      </c>
      <c r="AH712" s="773"/>
      <c r="AI712" s="176"/>
      <c r="AJ712" s="764"/>
      <c r="AK712" s="767"/>
      <c r="AL712" s="767"/>
      <c r="AM712" s="755"/>
      <c r="AN712" s="794"/>
      <c r="AO712" s="794"/>
      <c r="AP712" s="794"/>
      <c r="AQ712" s="794"/>
      <c r="AR712" s="797"/>
    </row>
    <row r="713" spans="1:44" s="67" customFormat="1" ht="31.9" customHeight="1" x14ac:dyDescent="0.25">
      <c r="A713" s="172"/>
      <c r="B713" s="781"/>
      <c r="C713" s="784"/>
      <c r="D713" s="787"/>
      <c r="E713" s="790"/>
      <c r="F713" s="182" t="str">
        <f>IF(B708="Лікар-педіатр",Законод!$C$18,IF(B708="Лікар загальної практики - сімейний лікар",Законод!$C$22,IF(B708="Лікар-терапевт",Законод!$C$26,"х")))</f>
        <v>х</v>
      </c>
      <c r="G713" s="183">
        <f>IF(B708="Лікар загальної практики - сімейний лікар",IF(L712&lt;=Законод!$C$23,G712,Законод!$C$23*'01_Доходи'!G711),IF(B708="Лікар-педіатр",IF(L712&lt;=Законод!$C$19,G712,Законод!$C$19*'01_Доходи'!G711),IF(B708="Лікар-терапевт","x",0)))</f>
        <v>0</v>
      </c>
      <c r="H713" s="183">
        <f>IF(B708="Лікар загальної практики - сімейний лікар",IF(L712&lt;=Законод!$C$23,H712,Законод!$C$23*'01_Доходи'!H711),IF(B708="Лікар-педіатр",IF(L712&lt;=Законод!$C$19,H712,Законод!$C$19*'01_Доходи'!H711),IF(B708="Лікар-терапевт","x",0)))</f>
        <v>0</v>
      </c>
      <c r="I713" s="183">
        <f>IF(B708="Лікар загальної практики - сімейний лікар",IF(L712&lt;=Законод!$C$23,I712,Законод!$C$23*'01_Доходи'!I711),IF(B708="Лікар-педіатр",IF(L712&lt;=Законод!$C$27,I712,Законод!$C$27*'01_Доходи'!I711),IF(B708="Лікар-терапевт","x",0)))</f>
        <v>0</v>
      </c>
      <c r="J713" s="183">
        <f>IF(B708="Лікар загальної практики - сімейний лікар",IF(L712&lt;=Законод!$C$23,J712,Законод!$C$23*'01_Доходи'!J711),IF(B708="Лікар-педіатр",IF(L712&lt;=Законод!$C$27,J712,Законод!$C$27*'01_Доходи'!J711),IF(B708="Лікар-терапевт","x",0)))</f>
        <v>0</v>
      </c>
      <c r="K713" s="183">
        <f>IF(B708="Лікар загальної практики - сімейний лікар",IF(L712&lt;=Законод!$C$23,K712,Законод!$C$23*'01_Доходи'!K711),IF(B708="Лікар-педіатр",IF(L712&lt;=Законод!$C$27,K712,Законод!$C$27*'01_Доходи'!K711),IF(B708="Лікар-терапевт","x",0)))</f>
        <v>0</v>
      </c>
      <c r="L713" s="184">
        <f>SUM(G713:K713)</f>
        <v>0</v>
      </c>
      <c r="M713" s="770"/>
      <c r="N713" s="183">
        <f>IF(B708="Лікар загальної практики - сімейний лікар",IF(L712&lt;=Законод!$C$23,N712,Законод!$C$23*'01_Доходи'!N711),IF(B708="Лікар-педіатр",IF(L712&lt;=Законод!$C$19,N712,Законод!$C$19*'01_Доходи'!N711),IF(B708="Лікар-терапевт","x",0)))</f>
        <v>0</v>
      </c>
      <c r="O713" s="183">
        <f>IF(B708="Лікар загальної практики - сімейний лікар",IF(L712&lt;=Законод!$C$23,O712,Законод!$C$23*'01_Доходи'!O711),IF(B708="Лікар-педіатр",IF(L712&lt;=Законод!$C$19,O712,Законод!$C$19*'01_Доходи'!O711),IF(B708="Лікар-терапевт","x",0)))</f>
        <v>0</v>
      </c>
      <c r="P713" s="183">
        <f>IF(B708="Лікар загальної практики - сімейний лікар",IF(L712&lt;=Законод!$C$23,P712,Законод!$C$23*'01_Доходи'!P711),IF(B708="Лікар-педіатр",IF(L712&lt;=Законод!$C$27,P712,Законод!$C$27*'01_Доходи'!P711),IF(B708="Лікар-терапевт","x",0)))</f>
        <v>0</v>
      </c>
      <c r="Q713" s="183">
        <f>IF(B708="Лікар загальної практики - сімейний лікар",IF(L712&lt;=Законод!$C$23,Q712,Законод!$C$23*'01_Доходи'!Q711),IF(B708="Лікар-педіатр",IF(L712&lt;=Законод!$C$27,Q712,Законод!$C$27*'01_Доходи'!Q711),IF(B708="Лікар-терапевт","x",0)))</f>
        <v>0</v>
      </c>
      <c r="R713" s="183">
        <f>IF(B708="Лікар загальної практики - сімейний лікар",IF(L712&lt;=Законод!$C$23,R712,Законод!$C$23*'01_Доходи'!R711),IF(B708="Лікар-педіатр",IF(L712&lt;=Законод!$C$27,R712,Законод!$C$27*'01_Доходи'!R711),IF(B708="Лікар-терапевт","x",0)))</f>
        <v>0</v>
      </c>
      <c r="S713" s="184">
        <f>SUM(N713:R713)</f>
        <v>0</v>
      </c>
      <c r="T713" s="770"/>
      <c r="U713" s="183">
        <f>IF(B708="Лікар загальної практики - сімейний лікар",IF(L712&lt;=Законод!$C$23,U712,Законод!$C$23*'01_Доходи'!U711),IF(B708="Лікар-педіатр",IF(L712&lt;=Законод!$C$19,U712,Законод!$C$19*'01_Доходи'!U711),IF(B708="Лікар-терапевт","x",0)))</f>
        <v>0</v>
      </c>
      <c r="V713" s="183">
        <f>IF(B708="Лікар загальної практики - сімейний лікар",IF(L712&lt;=Законод!$C$23,V712,Законод!$C$23*'01_Доходи'!V711),IF(B708="Лікар-педіатр",IF(L712&lt;=Законод!$C$19,V712,Законод!$C$19*'01_Доходи'!V711),IF(B708="Лікар-терапевт","x",0)))</f>
        <v>0</v>
      </c>
      <c r="W713" s="183">
        <f>IF(B708="Лікар загальної практики - сімейний лікар",IF(L712&lt;=Законод!$C$23,W712,Законод!$C$23*'01_Доходи'!W711),IF(B708="Лікар-педіатр",IF(L712&lt;=Законод!$C$27,W712,Законод!$C$27*'01_Доходи'!W711),IF(B708="Лікар-терапевт","x",0)))</f>
        <v>0</v>
      </c>
      <c r="X713" s="183">
        <f>IF(B708="Лікар загальної практики - сімейний лікар",IF(L712&lt;=Законод!$C$23,X712,Законод!$C$23*'01_Доходи'!X711),IF(B708="Лікар-педіатр",IF(L712&lt;=Законод!$C$27,X712,Законод!$C$27*'01_Доходи'!X711),IF(B708="Лікар-терапевт","x",0)))</f>
        <v>0</v>
      </c>
      <c r="Y713" s="183">
        <f>IF(B708="Лікар загальної практики - сімейний лікар",IF(L712&lt;=Законод!$C$23,Y712,Законод!$C$23*'01_Доходи'!H711),IF(Y708="Лікар-педіатр",IF(L712&lt;=Законод!$C$27,Y712,Законод!$C$27*'01_Доходи'!Y711),IF(B708="Лікар-терапевт","x",0)))</f>
        <v>0</v>
      </c>
      <c r="Z713" s="184">
        <f>SUM(U713:Y713)</f>
        <v>0</v>
      </c>
      <c r="AA713" s="770"/>
      <c r="AB713" s="183">
        <f>IF(B708="Лікар загальної практики - сімейний лікар",IF(L712&lt;=Законод!$C$23,AB712,Законод!$C$23*'01_Доходи'!AB711),IF(B708="Лікар-педіатр",IF(L712&lt;=Законод!$C$19,AB712,Законод!$C$19*'01_Доходи'!AB711),IF(B708="Лікар-терапевт","x",0)))</f>
        <v>0</v>
      </c>
      <c r="AC713" s="183">
        <f>IF(B708="Лікар загальної практики - сімейний лікар",IF(L712&lt;=Законод!$C$23,AC712,Законод!$C$23*'01_Доходи'!AC711),IF(B708="Лікар-педіатр",IF(L712&lt;=Законод!$C$19,AC712,Законод!$C$19*'01_Доходи'!AC711),IF(B708="Лікар-терапевт","x",0)))</f>
        <v>0</v>
      </c>
      <c r="AD713" s="183">
        <f>IF(B708="Лікар загальної практики - сімейний лікар",IF(L712&lt;=Законод!$C$23,AD712,Законод!$C$23*'01_Доходи'!AD711),IF(B708="Лікар-педіатр",IF(L712&lt;=Законод!$C$27,AD712,Законод!$C$27*'01_Доходи'!AD711),IF(B708="Лікар-терапевт","x",0)))</f>
        <v>0</v>
      </c>
      <c r="AE713" s="183">
        <f>IF(B708="Лікар загальної практики - сімейний лікар",IF(L712&lt;=Законод!$C$23,AE712,Законод!$C$23*'01_Доходи'!AE711),IF(B708="Лікар-педіатр",IF(L712&lt;=Законод!$C$27,AE712,Законод!$C$27*'01_Доходи'!AE711),IF(B708="Лікар-терапевт","x",0)))</f>
        <v>0</v>
      </c>
      <c r="AF713" s="183">
        <f>IF(B708="Лікар загальної практики - сімейний лікар",IF(L712&lt;=Законод!$C$23,AF712,Законод!$C$23*'01_Доходи'!AF711),IF(B708="Лікар-педіатр",IF(L712&lt;=Законод!$C$27,AF712,Законод!$C$27*'01_Доходи'!AF711),IF(B708="Лікар-терапевт","x",0)))</f>
        <v>0</v>
      </c>
      <c r="AG713" s="184">
        <f>SUM(AB713:AF713)</f>
        <v>0</v>
      </c>
      <c r="AH713" s="773"/>
      <c r="AI713" s="176"/>
      <c r="AJ713" s="764"/>
      <c r="AK713" s="767"/>
      <c r="AL713" s="767"/>
      <c r="AM713" s="268" t="s">
        <v>175</v>
      </c>
      <c r="AN713" s="544">
        <f>IF(B708="Лікар загальної практики - сімейний лікар",G713*Законод!$J$10+'01_Доходи'!H713*Законод!$K$10+'01_Доходи'!I713*Законод!$L$10+'01_Доходи'!J713*Законод!$M$10+'01_Доходи'!K713*Законод!$N$10,IF(B708="Лікар-педіатр",G713*Законод!$J$10+'01_Доходи'!H713*Законод!$K$10,IF(B708="Лікар-терапевт",'01_Доходи'!I713*Законод!$L$10+'01_Доходи'!J713*Законод!$M$10+'01_Доходи'!K713*Законод!$N$10,0)))</f>
        <v>0</v>
      </c>
      <c r="AO713" s="544">
        <f>IF(B708="Лікар загальної практики - сімейний лікар",N713*Законод!$J$11+'01_Доходи'!O713*Законод!$K$11+'01_Доходи'!P713*Законод!$L$11+'01_Доходи'!Q713*Законод!$M$11+'01_Доходи'!R713*Законод!$N$11,IF(B708="Лікар-педіатр",N713*Законод!$J$11+'01_Доходи'!O713*Законод!$K$11,IF(B708="Лікар-терапевт",'01_Доходи'!P713*Законод!$L$11+'01_Доходи'!Q713*Законод!$M$11+'01_Доходи'!R713*Законод!$N$11,0)))</f>
        <v>0</v>
      </c>
      <c r="AP713" s="544">
        <f>IF(B708="Лікар загальної практики - сімейний лікар",U713*Законод!$J$12+'01_Доходи'!V713*Законод!$K$12+'01_Доходи'!W713*Законод!$L$12+'01_Доходи'!X713*Законод!$M$12+'01_Доходи'!Y713*Законод!$N$12,IF(B708="Лікар-педіатр",U713*Законод!$J$12+'01_Доходи'!V713*Законод!$K$12,IF(B708="Лікар-терапевт",'01_Доходи'!W713*Законод!$L$12+'01_Доходи'!X713*Законод!$M$12+'01_Доходи'!Y713*Законод!$N$12,0)))</f>
        <v>0</v>
      </c>
      <c r="AQ713" s="544">
        <f>IF(B708="Лікар загальної практики - сімейний лікар",AB713*Законод!$J$13+'01_Доходи'!AC713*Законод!$K$13+'01_Доходи'!AD713*Законод!$L$13+'01_Доходи'!AE713*Законод!$M$13+'01_Доходи'!AF713*Законод!$N$13,IF(B708="Лікар-педіатр",AB713*Законод!$J$13+'01_Доходи'!AC713*Законод!$K$13,IF(B708="Лікар-терапевт",'01_Доходи'!AD713*Законод!$L$13+'01_Доходи'!AE713*Законод!$M$13+'01_Доходи'!AF713*Законод!$N$13,0)))</f>
        <v>0</v>
      </c>
      <c r="AR713" s="185">
        <f>SUM(AN713:AQ713)</f>
        <v>0</v>
      </c>
    </row>
    <row r="714" spans="1:44" s="67" customFormat="1" ht="31.9" customHeight="1" x14ac:dyDescent="0.25">
      <c r="A714" s="172"/>
      <c r="B714" s="781"/>
      <c r="C714" s="784"/>
      <c r="D714" s="787"/>
      <c r="E714" s="790"/>
      <c r="F714" s="186" t="str">
        <f>IF(B708="Лікар-педіатр",Законод!$E$18,IF(B708="Лікар загальної практики - сімейний лікар",Законод!$E$22,IF(B708="Лікар-терапевт",Законод!$E$26,"х")))</f>
        <v>х</v>
      </c>
      <c r="G714" s="750" t="s">
        <v>157</v>
      </c>
      <c r="H714" s="751"/>
      <c r="I714" s="751"/>
      <c r="J714" s="751"/>
      <c r="K714" s="752"/>
      <c r="L714" s="171">
        <f>IF(B708="Лікар загальної практики - сімейний лікар",IF(L712&lt;Законод!$C$23,0,(IF(AND(L712&gt;=Законод!$E$23,L712&lt;=Законод!$E$24),L712-Законод!$C$23,IF('01_Доходи'!L712&gt;=Законод!$F$23,Законод!$E$25,0)))),IF(B708="Лікар-педіатр",IF(L712&lt;Законод!$C$19,0,(IF(AND(L712&gt;=Законод!$E$19,L712&lt;=Законод!$E$20),L712-Законод!$C$19,IF('01_Доходи'!L712&gt;=Законод!$F$19,Законод!$E$21,0)))),IF(B708="Лікар-терапевт",IF(L712&lt;Законод!$C$27,0,(IF(AND(L712&gt;=Законод!$E$27,L712&lt;=Законод!$E$28),L712-Законод!$C$27,IF('01_Доходи'!L712&gt;=Законод!$F$27,Законод!$E$29,0)))),0)))</f>
        <v>0</v>
      </c>
      <c r="M714" s="770"/>
      <c r="N714" s="750" t="s">
        <v>157</v>
      </c>
      <c r="O714" s="751"/>
      <c r="P714" s="751"/>
      <c r="Q714" s="751"/>
      <c r="R714" s="752"/>
      <c r="S714" s="171">
        <f>IF(B708="Лікар загальної практики - сімейний лікар",IF(S712&lt;Законод!$C$23,0,(IF(AND(S712&gt;=Законод!$E$23,S712&lt;=Законод!$E$24),S712-Законод!$C$23,IF('01_Доходи'!S712&gt;=Законод!$F$23,Законод!$E$25,0)))),IF(B708="Лікар-педіатр",IF(S712&lt;Законод!$C$19,0,(IF(AND(S712&gt;=Законод!$E$19,S712&lt;=Законод!$E$20),S712-Законод!$C$19,IF('01_Доходи'!S712&gt;=Законод!$F$19,Законод!$E$21,0)))),IF(B708="Лікар-терапевт",IF(S712&lt;Законод!$C$27,0,(IF(AND(S712&gt;=Законод!$E$27,S712&lt;=Законод!$E$28),S712-Законод!$C$27,IF('01_Доходи'!S712&gt;=Законод!$F$27,Законод!$E$29,0)))),0)))</f>
        <v>0</v>
      </c>
      <c r="T714" s="770"/>
      <c r="U714" s="750" t="s">
        <v>157</v>
      </c>
      <c r="V714" s="751"/>
      <c r="W714" s="751"/>
      <c r="X714" s="751"/>
      <c r="Y714" s="752"/>
      <c r="Z714" s="171">
        <f>IF(B708="Лікар загальної практики - сімейний лікар",IF(Z712&lt;Законод!$C$23,0,(IF(AND(Z712&gt;=Законод!$E$23,Z712&lt;=Законод!$E$24),Z712-Законод!$C$23,IF('01_Доходи'!Z712&gt;=Законод!$F$23,Законод!$E$25,0)))),IF(B708="Лікар-педіатр",IF(Z712&lt;Законод!$C$19,0,(IF(AND(Z712&gt;=Законод!$E$19,Z712&lt;=Законод!$E$20),Z712-Законод!$C$19,IF('01_Доходи'!Z712&gt;=Законод!$F$19,Законод!$E$21,0)))),IF(B708="Лікар-терапевт",IF(Z712&lt;Законод!$C$27,0,(IF(AND(Z712&gt;=Законод!$E$27,Z712&lt;=Законод!$E$28),Z712-Законод!$C$27,IF('01_Доходи'!Z712&gt;=Законод!$F$27,Законод!$E$29,0)))),0)))</f>
        <v>0</v>
      </c>
      <c r="AA714" s="770"/>
      <c r="AB714" s="750" t="s">
        <v>157</v>
      </c>
      <c r="AC714" s="751"/>
      <c r="AD714" s="751"/>
      <c r="AE714" s="751"/>
      <c r="AF714" s="752"/>
      <c r="AG714" s="171">
        <f>IF(B708="Лікар загальної практики - сімейний лікар",IF(S712&lt;Законод!$C$23,0,(IF(AND(AG712&gt;=Законод!$E$23,AG712&lt;=Законод!$E$24),AG712-Законод!$C$23,IF('01_Доходи'!AG712&gt;=Законод!$F$23,Законод!$E$25,0)))),IF(B708="Лікар-педіатр",IF(AG712&lt;Законод!$C$19,0,(IF(AND(AG712&gt;=Законод!$E$19,AG712&lt;=Законод!$E$20),AG712-Законод!$C$19,IF('01_Доходи'!AG712&gt;=Законод!$F$19,Законод!$E$21,0)))),IF(B708="Лікар-терапевт",IF(AG712&lt;Законод!$C$27,0,(IF(AND(AG712&gt;=Законод!$E$27,AG712&lt;=Законод!$E$28),AG712-Законод!$C$27,IF('01_Доходи'!AG712&gt;=Законод!$F$27,Законод!$E$29,0)))),0)))</f>
        <v>0</v>
      </c>
      <c r="AH714" s="773"/>
      <c r="AI714" s="176"/>
      <c r="AJ714" s="764"/>
      <c r="AK714" s="767"/>
      <c r="AL714" s="767"/>
      <c r="AM714" s="798" t="s">
        <v>176</v>
      </c>
      <c r="AN714" s="544">
        <f>IF(B708="Лікар загальної практики - сімейний лікар",L714*Законод!$E$30,IF(B708="Лікар-педіатр",L714*Законод!$E$30,IF(B708="Лікар-терапевт",L714*Законод!$E$30,0)))</f>
        <v>0</v>
      </c>
      <c r="AO714" s="544">
        <f>IF(B708="Лікар загальної практики - сімейний лікар",S714*Законод!$E$47,IF(B708="Лікар-педіатр",S714*Законод!$E$47,IF(B708="Лікар-терапевт",S714*Законод!$E$47,0)))</f>
        <v>0</v>
      </c>
      <c r="AP714" s="544">
        <f>IF(B708="Лікар загальної практики - сімейний лікар",Z714*Законод!$E$64,IF(B708="Лікар-педіатр",Z714*Законод!$E$64,IF(B708="Лікар-терапевт",Z714*Законод!$E$64,0)))</f>
        <v>0</v>
      </c>
      <c r="AQ714" s="544">
        <f>IF(B708="Лікар загальної практики - сімейний лікар",AG714*Законод!$E$81,IF(B708="Лікар-педіатр",AG714*Законод!$E$81,IF(B708="Лікар-терапевт",AG714*Законод!$E$81,0)))</f>
        <v>0</v>
      </c>
      <c r="AR714" s="185">
        <f>SUM(AN714:AQ714)</f>
        <v>0</v>
      </c>
    </row>
    <row r="715" spans="1:44" s="210" customFormat="1" ht="23.45" customHeight="1" x14ac:dyDescent="0.25">
      <c r="A715" s="172"/>
      <c r="B715" s="781"/>
      <c r="C715" s="784"/>
      <c r="D715" s="787"/>
      <c r="E715" s="790"/>
      <c r="F715" s="186" t="str">
        <f>IF(B708="Лікар-педіатр",Законод!$F$18,IF(B708="Лікар загальної практики - сімейний лікар",Законод!$F$22,IF(B708="Лікар-терапевт",Законод!$F$26,"х")))</f>
        <v>х</v>
      </c>
      <c r="G715" s="750" t="s">
        <v>157</v>
      </c>
      <c r="H715" s="751"/>
      <c r="I715" s="751"/>
      <c r="J715" s="751"/>
      <c r="K715" s="752"/>
      <c r="L715" s="171">
        <f>IF(B708="Лікар загальної практики - сімейний лікар",IF(L712&lt;Законод!$C$23,0,(IF(AND(L712&gt;=Законод!$F$23,L712&lt;=Законод!$F$24),L712-Законод!$E$24,IF('01_Доходи'!L712&gt;=Законод!$G$23,Законод!$F$25,0)))),IF(B708="Лікар-педіатр",IF(L712&lt;Законод!$C$19,0,(IF(AND(L712&gt;=Законод!$F$19,L712&lt;=Законод!$F$20),L712-Законод!$E$20,IF('01_Доходи'!L712&gt;=Законод!$G$19,Законод!$F$21,0)))),IF(B708="Лікар-терапевт",IF(L712&lt;Законод!$C$27,0,(IF(AND(L712&gt;=Законод!$F$27,L712&lt;=Законод!$F$28),L712-Законод!$E$28,IF('01_Доходи'!L712&gt;=Законод!$G$27,Законод!$F$29,0)))),0)))</f>
        <v>0</v>
      </c>
      <c r="M715" s="770"/>
      <c r="N715" s="750" t="s">
        <v>157</v>
      </c>
      <c r="O715" s="751"/>
      <c r="P715" s="751"/>
      <c r="Q715" s="751"/>
      <c r="R715" s="752"/>
      <c r="S715" s="171">
        <f>IF(B708="Лікар загальної практики - сімейний лікар",IF(S712&lt;Законод!$C$23,0,(IF(AND(S712&gt;=Законод!$F$23,S712&lt;=Законод!$F$24),S712-Законод!$E$24,IF('01_Доходи'!S712&gt;=Законод!$G$23,Законод!$F$25,0)))),IF(B708="Лікар-педіатр",IF(S712&lt;Законод!$C$19,0,(IF(AND(S712&gt;=Законод!$F$19,S712&lt;=Законод!$F$20),S712-Законод!$E$20,IF('01_Доходи'!S712&gt;=Законод!$G$19,Законод!$F$21,0)))),IF(B708="Лікар-терапевт",IF(S712&lt;Законод!$C$27,0,(IF(AND(S712&gt;=Законод!$F$27,S712&lt;=Законод!$F$28),S712-Законод!$E$28,IF('01_Доходи'!S712&gt;=Законод!$G$27,Законод!$F$29,0)))),0)))</f>
        <v>0</v>
      </c>
      <c r="T715" s="770"/>
      <c r="U715" s="750" t="s">
        <v>157</v>
      </c>
      <c r="V715" s="751"/>
      <c r="W715" s="751"/>
      <c r="X715" s="751"/>
      <c r="Y715" s="752"/>
      <c r="Z715" s="171">
        <f>IF(B708="Лікар загальної практики - сімейний лікар",IF(Z712&lt;Законод!$C$23,0,(IF(AND(Z712&gt;=Законод!$F$23,Z712&lt;=Законод!$F$24),Z712-Законод!$E$24,IF('01_Доходи'!Z712&gt;=Законод!$G$23,Законод!$F$25,0)))),IF(B708="Лікар-педіатр",IF(Z712&lt;Законод!$C$19,0,(IF(AND(Z712&gt;=Законод!$F$19,Z712&lt;=Законод!$F$20),Z712-Законод!$E$20,IF('01_Доходи'!Z712&gt;=Законод!$G$19,Законод!$F$21,0)))),IF(B708="Лікар-терапевт",IF(Z712&lt;Законод!$C$27,0,(IF(AND(Z712&gt;=Законод!$F$27,Z712&lt;=Законод!$F$28),Z712-Законод!$E$28,IF('01_Доходи'!Z712&gt;=Законод!$G$27,Законод!$F$29,0)))),0)))</f>
        <v>0</v>
      </c>
      <c r="AA715" s="770"/>
      <c r="AB715" s="750" t="s">
        <v>157</v>
      </c>
      <c r="AC715" s="751"/>
      <c r="AD715" s="751"/>
      <c r="AE715" s="751"/>
      <c r="AF715" s="752"/>
      <c r="AG715" s="171">
        <f>IF(B708="Лікар загальної практики - сімейний лікар",IF(AG712&lt;Законод!$C$23,0,(IF(AND(AG712&gt;=Законод!$F$23,AG712&lt;=Законод!$F$24),AG712-Законод!$E$24,IF('01_Доходи'!AG712&gt;=Законод!$G$23,Законод!$F$25,0)))),IF(B708="Лікар-педіатр",IF(AG712&lt;Законод!$C$19,0,(IF(AND(AG712&gt;=Законод!$F$19,AG712&lt;=Законод!$F$20),AG712-Законод!$E$20,IF('01_Доходи'!AG712&gt;=Законод!$G$19,Законод!$F$21,0)))),IF(B708="Лікар-терапевт",IF(AG712&lt;Законод!$C$27,0,(IF(AND(AG712&gt;=Законод!$F$27,AG712&lt;=Законод!$F$28),AG712-Законод!$E$28,IF('01_Доходи'!AG712&gt;=Законод!$G$27,Законод!$F$29,0)))),0)))</f>
        <v>0</v>
      </c>
      <c r="AH715" s="773"/>
      <c r="AI715" s="176"/>
      <c r="AJ715" s="764"/>
      <c r="AK715" s="767"/>
      <c r="AL715" s="767"/>
      <c r="AM715" s="799"/>
      <c r="AN715" s="544">
        <f>IF(B708="Лікар загальної практики - сімейний лікар",L715*Законод!$F$30,IF(B708="Лікар-педіатр",L715*Законод!$F$30,IF(B708="Лікар-терапевт",L715*Законод!$F$30,0)))</f>
        <v>0</v>
      </c>
      <c r="AO715" s="544">
        <f>IF(B708="Лікар загальної практики - сімейний лікар",S715*Законод!$F$47,IF(B708="Лікар-педіатр",S715*Законод!$F$47,IF(B708="Лікар-терапевт",S715*Законод!$F$47,0)))</f>
        <v>0</v>
      </c>
      <c r="AP715" s="544">
        <f>IF(B708="Лікар загальної практики - сімейний лікар",Z715*Законод!$F$64,IF(B708="Лікар-педіатр",Z715*Законод!$F$64,IF(B708="Лікар-терапевт",Z715*Законод!$F$64,0)))</f>
        <v>0</v>
      </c>
      <c r="AQ715" s="544">
        <f>IF(B708="Лікар загальної практики - сімейний лікар",AG715*Законод!$F$81,IF(B708="Лікар-педіатр",AG715*Законод!$F$81,IF(B708="Лікар-терапевт",AG715*Законод!$F$81,0)))</f>
        <v>0</v>
      </c>
      <c r="AR715" s="185">
        <f>SUM(AN715:AQ715)</f>
        <v>0</v>
      </c>
    </row>
    <row r="716" spans="1:44" s="166" customFormat="1" ht="24.6" customHeight="1" x14ac:dyDescent="0.3">
      <c r="A716" s="172"/>
      <c r="B716" s="781"/>
      <c r="C716" s="784"/>
      <c r="D716" s="787"/>
      <c r="E716" s="790"/>
      <c r="F716" s="186" t="str">
        <f>IF(B708="Лікар-педіатр",Законод!$G$18,IF(B708="Лікар загальної практики - сімейний лікар",Законод!$G$22,IF(B708="Лікар-терапевт",Законод!$G$26,"х")))</f>
        <v>х</v>
      </c>
      <c r="G716" s="750" t="s">
        <v>157</v>
      </c>
      <c r="H716" s="751"/>
      <c r="I716" s="751"/>
      <c r="J716" s="751"/>
      <c r="K716" s="752"/>
      <c r="L716" s="171">
        <f>IF(B708="Лікар загальної практики - сімейний лікар",IF(L712&lt;Законод!$C$23,0,(IF(AND(L712&gt;=Законод!$G$23,L712&lt;=Законод!$G$24),L712-Законод!$F$24,IF('01_Доходи'!L712&gt;=Законод!$H$23,Законод!$G$25,0)))),IF(B708="Лікар-педіатр",IF(L712&lt;Законод!$C$19,0,(IF(AND(L712&gt;=Законод!$G$19,L712&lt;=Законод!$G$20),L712-Законод!$F$20,IF('01_Доходи'!L712&gt;=Законод!$H$19,Законод!$G$21,0)))),IF(B708="Лікар-терапевт",IF(L712&lt;Законод!$C$27,0,(IF(AND(L712&gt;=Законод!$G$27,L712&lt;=Законод!$G$28),L712-Законод!$F$28,IF('01_Доходи'!L712&gt;=Законод!$H$27,Законод!$G$29,0)))),0)))</f>
        <v>0</v>
      </c>
      <c r="M716" s="770"/>
      <c r="N716" s="750" t="s">
        <v>157</v>
      </c>
      <c r="O716" s="751"/>
      <c r="P716" s="751"/>
      <c r="Q716" s="751"/>
      <c r="R716" s="752"/>
      <c r="S716" s="171">
        <f>IF(B708="Лікар загальної практики - сімейний лікар",IF(S712&lt;Законод!$C$23,0,(IF(AND(S712&gt;=Законод!$G$23,S712&lt;=Законод!$G$24),S712-Законод!$F$24,IF('01_Доходи'!S712&gt;=Законод!$H$23,Законод!$G$25,0)))),IF(B708="Лікар-педіатр",IF(S712&lt;Законод!$C$19,0,(IF(AND(S712&gt;=Законод!$G$19,S712&lt;=Законод!$G$20),S712-Законод!$F$20,IF('01_Доходи'!S712&gt;=Законод!$H$19,Законод!$G$21,0)))),IF(B708="Лікар-терапевт",IF(S712&lt;Законод!$C$27,0,(IF(AND(S712&gt;=Законод!$G$27,S712&lt;=Законод!$G$28),S712-Законод!$F$28,IF('01_Доходи'!S712&gt;=Законод!$H$27,Законод!$G$29,0)))),0)))</f>
        <v>0</v>
      </c>
      <c r="T716" s="770"/>
      <c r="U716" s="750" t="s">
        <v>157</v>
      </c>
      <c r="V716" s="751"/>
      <c r="W716" s="751"/>
      <c r="X716" s="751"/>
      <c r="Y716" s="752"/>
      <c r="Z716" s="171">
        <f>IF(B708="Лікар загальної практики - сімейний лікар",IF(Z712&lt;Законод!$C$23,0,(IF(AND(Z712&gt;=Законод!$G$23,Z712&lt;=Законод!$G$24),Z712-Законод!$F$24,IF('01_Доходи'!Z712&gt;=Законод!$H$23,Законод!$G$25,0)))),IF(B708="Лікар-педіатр",IF(Z712&lt;Законод!$C$19,0,(IF(AND(Z712&gt;=Законод!$G$19,Z712&lt;=Законод!$G$20),Z712-Законод!$F$20,IF('01_Доходи'!Z712&gt;=Законод!$H$19,Законод!$G$21,0)))),IF(B708="Лікар-терапевт",IF(Z712&lt;Законод!$C$27,0,(IF(AND(Z712&gt;=Законод!$G$27,Z712&lt;=Законод!$G$28),Z712-Законод!$F$28,IF('01_Доходи'!Z712&gt;=Законод!$H$27,Законод!$G$29,0)))),0)))</f>
        <v>0</v>
      </c>
      <c r="AA716" s="770"/>
      <c r="AB716" s="750" t="s">
        <v>157</v>
      </c>
      <c r="AC716" s="751"/>
      <c r="AD716" s="751"/>
      <c r="AE716" s="751"/>
      <c r="AF716" s="752"/>
      <c r="AG716" s="171">
        <f>IF(B708="Лікар загальної практики - сімейний лікар",IF(AG712&lt;Законод!$C$23,0,(IF(AND(AG712&gt;=Законод!$G$23,AG712&lt;=Законод!$G$24),AG712-Законод!$F$24,IF('01_Доходи'!AG712&gt;=Законод!$H$23,Законод!$G$25,0)))),IF(B708="Лікар-педіатр",IF(AG712&lt;Законод!$C$19,0,(IF(AND(AG712&gt;=Законод!$G$19,AG712&lt;=Законод!$G$20),AG712-Законод!$F$20,IF('01_Доходи'!AG712&gt;=Законод!$H$19,Законод!$G$21,0)))),IF(B708="Лікар-терапевт",IF(AG712&lt;Законод!$C$27,0,(IF(AND(AG712&gt;=Законод!$G$27,AG712&lt;=Законод!$G$28),AG712-Законод!$F$28,IF('01_Доходи'!AG712&gt;=Законод!$H$27,Законод!$G$29,0)))),0)))</f>
        <v>0</v>
      </c>
      <c r="AH716" s="773"/>
      <c r="AI716" s="176"/>
      <c r="AJ716" s="764"/>
      <c r="AK716" s="767"/>
      <c r="AL716" s="767"/>
      <c r="AM716" s="799"/>
      <c r="AN716" s="544">
        <f>IF(B708="Лікар загальної практики - сімейний лікар",L716*Законод!$G$39,IF(B708="Лікар-педіатр",L716*Законод!$G$30,IF(B708="Лікар-терапевт",L716*Законод!$G$30,0)))</f>
        <v>0</v>
      </c>
      <c r="AO716" s="544">
        <f>IF(B708="Лікар загальної практики - сімейний лікар",S716*Законод!$G$47,IF(B708="Лікар-педіатр",S716*Законод!$G$47,IF(B708="Лікар-терапевт",S716*Законод!$G$47,0)))</f>
        <v>0</v>
      </c>
      <c r="AP716" s="544">
        <f>IF(B708="Лікар загальної практики - сімейний лікар",Z716*Законод!$G$64,IF(B708="Лікар-педіатр",Z716*Законод!$G$64,IF(B708="Лікар-терапевт",Z716*Законод!$G$64,0)))</f>
        <v>0</v>
      </c>
      <c r="AQ716" s="544">
        <f>IF(B708="Лікар загальної практики - сімейний лікар",AG716*Законод!$G$81,IF(B708="Лікар-педіатр",AG716*Законод!$G$81,IF(B708="Лікар-терапевт",AG716*Законод!$G$81,0)))</f>
        <v>0</v>
      </c>
      <c r="AR716" s="185">
        <f t="shared" ref="AR716" si="104">SUM(AN716:AQ716)</f>
        <v>0</v>
      </c>
    </row>
    <row r="717" spans="1:44" s="67" customFormat="1" ht="28.15" customHeight="1" x14ac:dyDescent="0.25">
      <c r="A717" s="172"/>
      <c r="B717" s="781"/>
      <c r="C717" s="784"/>
      <c r="D717" s="787"/>
      <c r="E717" s="790"/>
      <c r="F717" s="186" t="str">
        <f>IF(B708="Лікар-педіатр",Законод!$H$18,IF(B708="Лікар загальної практики - сімейний лікар",Законод!$H$22,IF(B708="Лікар-терапевт",Законод!$H$26,"х")))</f>
        <v>х</v>
      </c>
      <c r="G717" s="750" t="s">
        <v>157</v>
      </c>
      <c r="H717" s="751"/>
      <c r="I717" s="751"/>
      <c r="J717" s="751"/>
      <c r="K717" s="752"/>
      <c r="L717" s="171">
        <f>IF(B708="Лікар загальної практики - сімейний лікар",IF(L712&lt;Законод!$C$23,0,(IF(AND(L712&gt;=Законод!$H$23,L712&lt;=Законод!$H$24),L712-Законод!$G$24,IF('01_Доходи'!L712&gt;=Законод!$I$23,Законод!$H$25,0)))),IF(B708="Лікар-педіатр",IF(L712&lt;Законод!$C$19,0,(IF(AND(L712&gt;=Законод!$H$19,L712&lt;=Законод!$H$20),L712-Законод!$G$20,IF('01_Доходи'!L712&gt;=Законод!$I$19,Законод!$H$21,0)))),IF(B708="Лікар-терапевт",IF(L712&lt;Законод!$C$27,0,(IF(AND(L712&gt;=Законод!$H$27,L712&lt;=Законод!$H$28),L712-Законод!$G$28,IF(L712&gt;=Законод!$I$27,Законод!$H$29,0)))),0)))</f>
        <v>0</v>
      </c>
      <c r="M717" s="770"/>
      <c r="N717" s="750" t="s">
        <v>157</v>
      </c>
      <c r="O717" s="751"/>
      <c r="P717" s="751"/>
      <c r="Q717" s="751"/>
      <c r="R717" s="752"/>
      <c r="S717" s="171">
        <f>IF(B708="Лікар загальної практики - сімейний лікар",IF(S712&lt;Законод!$C$23,0,(IF(AND(S712&gt;=Законод!$H$23,S712&lt;=Законод!$H$24),S712-Законод!$G$24,IF('01_Доходи'!S712&gt;=Законод!$I$23,Законод!$H$25,0)))),IF(B708="Лікар-педіатр",IF(S712&lt;Законод!$C$19,0,(IF(AND(S712&gt;=Законод!$H$19,S712&lt;=Законод!$H$20),S712-Законод!$G$20,IF('01_Доходи'!S712&gt;=Законод!$I$19,Законод!$H$21,0)))),IF(B708="Лікар-терапевт",IF(S712&lt;Законод!$C$27,0,(IF(AND(S712&gt;=Законод!$H$27,S712&lt;=Законод!$H$28),S712-Законод!$G$28,IF(S712&gt;=Законод!$I$27,Законод!$H$29,0)))),0)))</f>
        <v>0</v>
      </c>
      <c r="T717" s="770"/>
      <c r="U717" s="750" t="s">
        <v>157</v>
      </c>
      <c r="V717" s="751"/>
      <c r="W717" s="751"/>
      <c r="X717" s="751"/>
      <c r="Y717" s="752"/>
      <c r="Z717" s="171">
        <f>IF(B708="Лікар загальної практики - сімейний лікар",IF(Z712&lt;Законод!$C$23,0,(IF(AND(Z712&gt;=Законод!$H$23,Z712&lt;=Законод!$H$24),Z712-Законод!$G$24,IF('01_Доходи'!Z712&gt;=Законод!$I$23,Законод!$H$25,0)))),IF(B708="Лікар-педіатр",IF(Z712&lt;Законод!$C$19,0,(IF(AND(Z712&gt;=Законод!$H$19,Z712&lt;=Законод!$H$20),Z712-Законод!$G$20,IF('01_Доходи'!Z712&gt;=Законод!$I$19,Законод!$H$21,0)))),IF(B708="Лікар-терапевт",IF(Z712&lt;Законод!$C$27,0,(IF(AND(Z712&gt;=Законод!$H$27,Z712&lt;=Законод!$H$28),Z712-Законод!$G$28,IF(Z712&gt;=Законод!$I$27,Законод!$H$29,0)))),0)))</f>
        <v>0</v>
      </c>
      <c r="AA717" s="770"/>
      <c r="AB717" s="750" t="s">
        <v>157</v>
      </c>
      <c r="AC717" s="751"/>
      <c r="AD717" s="751"/>
      <c r="AE717" s="751"/>
      <c r="AF717" s="752"/>
      <c r="AG717" s="171">
        <f>IF(B708="Лікар загальної практики - сімейний лікар",IF(AG712&lt;Законод!$C$23,0,(IF(AND(AG712&gt;=Законод!$H$23,AG712&lt;=Законод!$H$24),AG712-Законод!$G$24,IF('01_Доходи'!AG712&gt;=Законод!$I$23,Законод!$H$25,0)))),IF(B708="Лікар-педіатр",IF(AG712&lt;Законод!$C$19,0,(IF(AND(AG712&gt;=Законод!$H$19,AG712&lt;=Законод!$H$20),AG712-Законод!$G$20,IF('01_Доходи'!AG712&gt;=Законод!$I$19,Законод!$H$21,0)))),IF(B708="Лікар-терапевт",IF(AG712&lt;Законод!$C$27,0,(IF(AND(AG712&gt;=Законод!$H$27,AG712&lt;=Законод!$H$28),AG712-Законод!$G$28,IF(AG712&gt;=Законод!$I$27,Законод!$H$29,0)))),0)))</f>
        <v>0</v>
      </c>
      <c r="AH717" s="773"/>
      <c r="AI717" s="176"/>
      <c r="AJ717" s="764"/>
      <c r="AK717" s="767"/>
      <c r="AL717" s="767"/>
      <c r="AM717" s="799"/>
      <c r="AN717" s="544">
        <f>IF(B708="Лікар загальної практики - сімейний лікар",L717*Законод!$H$30,IF(B708="Лікар-педіатр",L717*Законод!$H$30,IF(B708="Лікар-терапевт",L717*Законод!$H$30,0)))</f>
        <v>0</v>
      </c>
      <c r="AO717" s="544">
        <f>IF(B708="Лікар загальної практики - сімейний лікар",S717*Законод!$H$47,IF(B708="Лікар-педіатр",S717*Законод!$H$47,IF(B708="Лікар-терапевт",S717*Законод!$H$47,0)))</f>
        <v>0</v>
      </c>
      <c r="AP717" s="544">
        <f>IF(B708="Лікар загальної практики - сімейний лікар",Z717*Законод!$H$64,IF(B708="Лікар-педіатр",Z717*Законод!$H$64,IF(B708="Лікар-терапевт",Z717*Законод!$H$64,0)))</f>
        <v>0</v>
      </c>
      <c r="AQ717" s="544">
        <f>IF(B708="Лікар загальної практики - сімейний лікар",AG717*Законод!$H$81,IF(B708="Лікар-педіатр",AG717*Законод!$H$81,IF(B708="Лікар-терапевт",AG717*Законод!$H$81,0)))</f>
        <v>0</v>
      </c>
      <c r="AR717" s="185">
        <f>SUM(AN717:AQ717)</f>
        <v>0</v>
      </c>
    </row>
    <row r="718" spans="1:44" s="103" customFormat="1" ht="31.15" customHeight="1" x14ac:dyDescent="0.25">
      <c r="A718" s="172"/>
      <c r="B718" s="781"/>
      <c r="C718" s="784"/>
      <c r="D718" s="787"/>
      <c r="E718" s="790"/>
      <c r="F718" s="186" t="str">
        <f>IF(B708="Лікар-педіатр",Законод!$I$18,IF(B708="Лікар загальної практики - сімейний лікар",Законод!$I$22,IF(B708="Лікар-терапевт",Законод!$I$26,"х")))</f>
        <v>х</v>
      </c>
      <c r="G718" s="750" t="s">
        <v>157</v>
      </c>
      <c r="H718" s="751"/>
      <c r="I718" s="751"/>
      <c r="J718" s="751"/>
      <c r="K718" s="752"/>
      <c r="L718" s="171">
        <f>IF(B708="Лікар загальної практики - сімейний лікар",IF(L712&lt;Законод!$C$23,0,(IF(AND(L712&gt;=Законод!$I$23,L712&lt;=Законод!$I$24),L712-Законод!$H$24,IF('01_Доходи'!L712&gt;=Законод!$I$23,Законод!$I$25,0)))),IF(B708="Лікар-педіатр",IF(L712&lt;Законод!$C$19,0,(IF(AND(L712&gt;=Законод!$I$19,L712&lt;=Законод!$I$20),L712-Законод!$H$20,IF('01_Доходи'!L712&gt;=Законод!$I$19,Законод!$H$21,0)))),IF(B708="Лікар-терапевт",IF(L712&lt;Законод!$C$27,0,(IF(AND(L712&gt;=Законод!$I$27,L712&lt;=Законод!$I$28),L712-Законод!$H$28,IF('01_Доходи'!L712&gt;=Законод!$I$27,Законод!$H$29,0)))),0)))</f>
        <v>0</v>
      </c>
      <c r="M718" s="770"/>
      <c r="N718" s="750" t="s">
        <v>157</v>
      </c>
      <c r="O718" s="751"/>
      <c r="P718" s="751"/>
      <c r="Q718" s="751"/>
      <c r="R718" s="752"/>
      <c r="S718" s="171">
        <f>IF(B708="Лікар загальної практики - сімейний лікар",IF(S712&lt;Законод!$C$23,0,(IF(AND(S712&gt;=Законод!$I$23,S712&lt;=Законод!$I$24),S712-Законод!$H$24,IF('01_Доходи'!S712&gt;=Законод!$I$23,Законод!$I$25,0)))),IF(B708="Лікар-педіатр",IF(S712&lt;Законод!$C$19,0,(IF(AND(S712&gt;=Законод!$I$19,S712&lt;=Законод!$I$20),S712-Законод!$H$20,IF('01_Доходи'!S712&gt;=Законод!$I$19,Законод!$H$21,0)))),IF(B708="Лікар-терапевт",IF(S712&lt;Законод!$C$27,0,(IF(AND(S712&gt;=Законод!$I$27,S712&lt;=Законод!$I$28),S712-Законод!$H$28,IF('01_Доходи'!S712&gt;=Законод!$I$27,Законод!$H$29,0)))),0)))</f>
        <v>0</v>
      </c>
      <c r="T718" s="770"/>
      <c r="U718" s="750" t="s">
        <v>157</v>
      </c>
      <c r="V718" s="751"/>
      <c r="W718" s="751"/>
      <c r="X718" s="751"/>
      <c r="Y718" s="752"/>
      <c r="Z718" s="171">
        <f>IF(B708="Лікар загальної практики - сімейний лікар",IF(Z712&lt;Законод!$C$23,0,(IF(AND(Z712&gt;=Законод!$I$23,Z712&lt;=Законод!$I$24),Z712-Законод!$H$24,IF('01_Доходи'!Z712&gt;=Законод!$I$23,Законод!$I$25,0)))),IF(B708="Лікар-педіатр",IF(Z712&lt;Законод!$C$19,0,(IF(AND(Z712&gt;=Законод!$I$19,Z712&lt;=Законод!$I$20),Z712-Законод!$H$20,IF('01_Доходи'!Z712&gt;=Законод!$I$19,Законод!$H$21,0)))),IF(B708="Лікар-терапевт",IF(Z712&lt;Законод!$C$27,0,(IF(AND(Z712&gt;=Законод!$I$27,Z712&lt;=Законод!$I$28),Z712-Законод!$H$28,IF('01_Доходи'!Z712&gt;=Законод!$I$27,Законод!$H$29,0)))),0)))</f>
        <v>0</v>
      </c>
      <c r="AA718" s="770"/>
      <c r="AB718" s="750" t="s">
        <v>157</v>
      </c>
      <c r="AC718" s="751"/>
      <c r="AD718" s="751"/>
      <c r="AE718" s="751"/>
      <c r="AF718" s="752"/>
      <c r="AG718" s="171">
        <f>IF(B708="Лікар загальної практики - сімейний лікар",IF(AG712&lt;Законод!$C$23,0,(IF(AND(AG712&gt;=Законод!$I$23,AG712&lt;=Законод!$I$24),AG712-Законод!$H$24,IF('01_Доходи'!AG712&gt;=Законод!$I$23,Законод!$I$25,0)))),IF(B708="Лікар-педіатр",IF(AG712&lt;Законод!$C$19,0,(IF(AND(AG712&gt;=Законод!$I$19,AG712&lt;=Законод!$I$20),AG712-Законод!$H$20,IF('01_Доходи'!AG712&gt;=Законод!$I$19,Законод!$H$21,0)))),IF(B708="Лікар-терапевт",IF(AG712&lt;Законод!$C$27,0,(IF(AND(AG712&gt;=Законод!$I$27,AG712&lt;=Законод!$I$28),AG712-Законод!$H$28,IF('01_Доходи'!AG712&gt;=Законод!$I$27,Законод!$H$29,0)))),0)))</f>
        <v>0</v>
      </c>
      <c r="AH718" s="773"/>
      <c r="AI718" s="176"/>
      <c r="AJ718" s="764"/>
      <c r="AK718" s="767"/>
      <c r="AL718" s="767"/>
      <c r="AM718" s="799"/>
      <c r="AN718" s="544">
        <f>IF(B708="Лікар загальної практики - сімейний лікар",L718*Законод!$I$30,IF(B708="Лікар-педіатр",L718*Законод!$I$30,IF(B708="Лікар-терапевт",L718*Законод!$I$30,0)))</f>
        <v>0</v>
      </c>
      <c r="AO718" s="544">
        <f>IF(B708="Лікар загальної практики - сімейний лікар",S718*Законод!$I$47,IF(B708="Лікар-педіатр",S718*Законод!$I$47,IF(B708="Лікар-терапевт",S718*Законод!$I$47,0)))</f>
        <v>0</v>
      </c>
      <c r="AP718" s="544">
        <f>IF(B708="Лікар загальної практики - сімейний лікар",Z718*Законод!$I$64,IF(B708="Лікар-педіатр",Z718*Законод!$I$64,IF(B708="Лікар-терапевт",Z718*Законод!$I$64,0)))</f>
        <v>0</v>
      </c>
      <c r="AQ718" s="544">
        <f>IF(B708="Лікар загальної практики - сімейний лікар",AG718*Законод!$I$81,IF(B708="Лікар-педіатр",AG718*Законод!$I$81,IF(B708="Лікар-терапевт",AG718*Законод!$I$81,0)))</f>
        <v>0</v>
      </c>
      <c r="AR718" s="185">
        <f>SUM(AN718:AQ718)</f>
        <v>0</v>
      </c>
    </row>
    <row r="719" spans="1:44" s="67" customFormat="1" ht="31.9" customHeight="1" thickBot="1" x14ac:dyDescent="0.3">
      <c r="A719" s="187"/>
      <c r="B719" s="782"/>
      <c r="C719" s="785"/>
      <c r="D719" s="788"/>
      <c r="E719" s="791"/>
      <c r="F719" s="660" t="str">
        <f>IF(B708="Лікар-педіатр",Законод!$J$18,IF(B708="Лікар загальної практики - сімейний лікар",Законод!$J$22,IF(B708="Лікар-терапевт",Законод!$J$22,"х")))</f>
        <v>х</v>
      </c>
      <c r="G719" s="747" t="s">
        <v>157</v>
      </c>
      <c r="H719" s="748"/>
      <c r="I719" s="748"/>
      <c r="J719" s="748"/>
      <c r="K719" s="749"/>
      <c r="L719" s="171">
        <f>IF(B708="Лікар загальної практики - сімейний лікар",IF(L712&gt;=Законод!$J$23,'01_Доходи'!L712-('01_Доходи'!L713+'01_Доходи'!L714+'01_Доходи'!L715+'01_Доходи'!L716+'01_Доходи'!L717+'01_Доходи'!L718),0),IF(B708="Лікар-педіатр",IF(L712&gt;=Законод!$J$19,'01_Доходи'!L712-('01_Доходи'!L713+'01_Доходи'!L714+'01_Доходи'!L715+'01_Доходи'!L716+'01_Доходи'!L717+'01_Доходи'!L718),0),IF(B708="Лікар-терапевт",IF('01_Доходи'!L712&gt;=Законод!$J$27,L712-Законод!$I$28,0),0)))</f>
        <v>0</v>
      </c>
      <c r="M719" s="771"/>
      <c r="N719" s="747" t="s">
        <v>157</v>
      </c>
      <c r="O719" s="748"/>
      <c r="P719" s="748"/>
      <c r="Q719" s="748"/>
      <c r="R719" s="749"/>
      <c r="S719" s="171">
        <f>IF(B708="Лікар загальної практики - сімейний лікар",IF(S712&gt;=Законод!$J$23,'01_Доходи'!S712-('01_Доходи'!S713+'01_Доходи'!S714+'01_Доходи'!S715+'01_Доходи'!S716+'01_Доходи'!S717+'01_Доходи'!S718),0),IF(B708="Лікар-педіатр",IF(S712&gt;=Законод!$J$19,'01_Доходи'!S712-('01_Доходи'!S713+'01_Доходи'!S714+'01_Доходи'!S715+'01_Доходи'!S716+'01_Доходи'!S717+'01_Доходи'!S718),0),IF(B708="Лікар-терапевт",IF('01_Доходи'!S712&gt;=Законод!$J$27,S712-Законод!$I$28,0),0)))</f>
        <v>0</v>
      </c>
      <c r="T719" s="771"/>
      <c r="U719" s="747" t="s">
        <v>157</v>
      </c>
      <c r="V719" s="748"/>
      <c r="W719" s="748"/>
      <c r="X719" s="748"/>
      <c r="Y719" s="749"/>
      <c r="Z719" s="171">
        <f>IF(B708="Лікар загальної практики - сімейний лікар",IF(Z712&gt;=Законод!$J$23,'01_Доходи'!Z712-('01_Доходи'!Z713+'01_Доходи'!Z714+'01_Доходи'!Z715+'01_Доходи'!Z716+'01_Доходи'!Z717+'01_Доходи'!Z718),0),IF(B708="Лікар-педіатр",IF(Z712&gt;=Законод!$J$19,'01_Доходи'!Z712-('01_Доходи'!Z713+'01_Доходи'!Z714+'01_Доходи'!Z715+'01_Доходи'!Z716+'01_Доходи'!Z717+'01_Доходи'!Z718),0),IF(B708="Лікар-терапевт",IF('01_Доходи'!Z712&gt;=Законод!$J$27,Z712-Законод!$I$28,0),0)))</f>
        <v>0</v>
      </c>
      <c r="AA719" s="771"/>
      <c r="AB719" s="747" t="s">
        <v>157</v>
      </c>
      <c r="AC719" s="748"/>
      <c r="AD719" s="748"/>
      <c r="AE719" s="748"/>
      <c r="AF719" s="749"/>
      <c r="AG719" s="171">
        <f>IF(B708="Лікар загальної практики - сімейний лікар",IF(AG712&gt;=Законод!$J$23,'01_Доходи'!AG712-('01_Доходи'!AG713+'01_Доходи'!AG714+'01_Доходи'!AG715+'01_Доходи'!AG716+'01_Доходи'!AG717+'01_Доходи'!AG718),0),IF(B708="Лікар-педіатр",IF(AG712&gt;=Законод!$J$19,'01_Доходи'!AG712-('01_Доходи'!AG713+'01_Доходи'!AG714+'01_Доходи'!AG715+'01_Доходи'!AG716+'01_Доходи'!AG717+'01_Доходи'!AG718),0),IF(B708="Лікар-терапевт",IF('01_Доходи'!AG712&gt;=Законод!$J$27,AG712-Законод!$I$28,0),0)))</f>
        <v>0</v>
      </c>
      <c r="AH719" s="774"/>
      <c r="AI719" s="188"/>
      <c r="AJ719" s="765"/>
      <c r="AK719" s="768"/>
      <c r="AL719" s="768"/>
      <c r="AM719" s="800"/>
      <c r="AN719" s="661">
        <f>IF(B708="Лікар загальної практики - сімейний лікар",L719*Законод!$J$30,IF(B708="Лікар-педіатр",L719*Законод!$J$30,IF(B708="Лікар-терапевт",L719*Законод!$J$30,0)))</f>
        <v>0</v>
      </c>
      <c r="AO719" s="661">
        <f>IF(B708="Лікар загальної практики - сімейний лікар",S719*Законод!$J$47,IF(B708="Лікар-педіатр",S719*Законод!$J$47,IF(B708="Лікар-терапевт",S719*Законод!$J$47,0)))</f>
        <v>0</v>
      </c>
      <c r="AP719" s="661">
        <f>IF(B708="Лікар загальної практики - сімейний лікар",S719*Законод!$J$64,IF(B708="Лікар-педіатр",S719*Законод!$J$64,IF(B708="Лікар-терапевт",S719*Законод!$J$64,0)))</f>
        <v>0</v>
      </c>
      <c r="AQ719" s="661">
        <f>IF(B708="Лікар загальної практики - сімейний лікар",AG719*Законод!$J$81,IF(B708="Лікар-педіатр",AG719*Законод!$J$81,IF(B708="Лікар-терапевт",AG719*Законод!$J$81,0)))</f>
        <v>0</v>
      </c>
      <c r="AR719" s="662">
        <f t="shared" ref="AR719" si="105">SUM(AN719:AQ719)</f>
        <v>0</v>
      </c>
    </row>
    <row r="720" spans="1:44" s="67" customFormat="1" ht="45" customHeight="1" thickBot="1" x14ac:dyDescent="0.3">
      <c r="A720" s="206"/>
      <c r="B720" s="207"/>
      <c r="C720" s="207"/>
      <c r="D720" s="207"/>
      <c r="E720" s="207"/>
      <c r="F720" s="208"/>
      <c r="G720" s="209"/>
      <c r="H720" s="209"/>
      <c r="I720" s="210"/>
      <c r="J720" s="210"/>
      <c r="K720" s="210"/>
      <c r="L720" s="211"/>
      <c r="M720" s="210"/>
      <c r="N720" s="210"/>
      <c r="O720" s="210"/>
      <c r="P720" s="210"/>
      <c r="Q720" s="210"/>
      <c r="R720" s="210"/>
      <c r="S720" s="211"/>
      <c r="T720" s="210"/>
      <c r="U720" s="210"/>
      <c r="V720" s="210"/>
      <c r="W720" s="210"/>
      <c r="X720" s="210"/>
      <c r="Y720" s="210"/>
      <c r="Z720" s="211"/>
      <c r="AA720" s="210"/>
      <c r="AB720" s="210"/>
      <c r="AC720" s="210"/>
      <c r="AD720" s="210"/>
      <c r="AE720" s="210"/>
      <c r="AF720" s="210"/>
      <c r="AG720" s="211"/>
      <c r="AH720" s="210"/>
      <c r="AI720" s="210"/>
      <c r="AJ720" s="210"/>
      <c r="AK720" s="210"/>
      <c r="AL720" s="210"/>
      <c r="AM720" s="212"/>
      <c r="AN720" s="210"/>
      <c r="AO720" s="210"/>
      <c r="AP720" s="210"/>
      <c r="AQ720" s="210"/>
      <c r="AR720" s="213"/>
    </row>
    <row r="721" spans="1:44" s="67" customFormat="1" ht="18" customHeight="1" x14ac:dyDescent="0.25">
      <c r="A721" s="169">
        <f>A708+1</f>
        <v>54</v>
      </c>
      <c r="B721" s="780"/>
      <c r="C721" s="783"/>
      <c r="D721" s="786"/>
      <c r="E721" s="789"/>
      <c r="F721" s="170" t="s">
        <v>431</v>
      </c>
      <c r="G721" s="171">
        <f>IFERROR(IF(B721="Лікар-педіатр",G723/L723*L721,IF(B721="Лікар-терапевт","х",IF(B721="Лікар загальної практики - сімейний лікар",G723/L723*L721,0))),0)</f>
        <v>0</v>
      </c>
      <c r="H721" s="171">
        <f>IFERROR(IF(B721="Лікар-педіатр",H723/L723*L721,IF(B721="Лікар-терапевт","х",IF(B721="Лікар загальної практики - сімейний лікар",H723/L723*L721,0))),0)</f>
        <v>0</v>
      </c>
      <c r="I721" s="171">
        <f>IFERROR(IF(B721="Лікар-педіатр","x",IF(B721="Лікар-терапевт",I723/L723*L721,IF(B721="Лікар загальної практики - сімейний лікар",I723/L723*L721,0))),0)</f>
        <v>0</v>
      </c>
      <c r="J721" s="171">
        <f>IFERROR(IF(B721="Лікар-педіатр","x",IF(B721="Лікар-терапевт",J723/L723*L721,IF(B721="Лікар загальної практики - сімейний лікар",J723/L723*L721,0))),0)</f>
        <v>0</v>
      </c>
      <c r="K721" s="171">
        <f>IFERROR(IF(B721="Лікар-педіатр","x",IF(B721="Лікар-терапевт",K724*L721,IF(B721="Лікар загальної практики - сімейний лікар",K724*L721,0))),0)</f>
        <v>0</v>
      </c>
      <c r="L721" s="472"/>
      <c r="M721" s="769"/>
      <c r="N721" s="171">
        <f>IFERROR(IF(B721="Лікар-педіатр",N723/S723*S721,IF(B721="Лікар-терапевт","х",IF(B721="Лікар загальної практики - сімейний лікар",N723/S723*S721,0))),0)</f>
        <v>0</v>
      </c>
      <c r="O721" s="171">
        <f>IFERROR(IF(B721="Лікар-педіатр",O723/S723*S721,IF(B721="Лікар-терапевт","х",IF(B721="Лікар загальної практики - сімейний лікар",O723/S723*S721,0))),0)</f>
        <v>0</v>
      </c>
      <c r="P721" s="171">
        <f>IFERROR(IF(B721="Лікар-педіатр","x",IF(B721="Лікар-терапевт",P723/S723*S721,IF(B721="Лікар загальної практики - сімейний лікар",P723/S723*S721,0))),0)</f>
        <v>0</v>
      </c>
      <c r="Q721" s="171">
        <f>IFERROR(IF(B721="Лікар-педіатр","x",IF(B721="Лікар-терапевт",Q723/S723*S721,IF(B721="Лікар загальної практики - сімейний лікар",Q723/S723*S721,0))),0)</f>
        <v>0</v>
      </c>
      <c r="R721" s="171">
        <f>IFERROR(IF(B721="Лікар-педіатр","x",IF(B721="Лікар-терапевт",R724*S721,IF(B721="Лікар загальної практики - сімейний лікар",R724*S721,0))),0)</f>
        <v>0</v>
      </c>
      <c r="S721" s="472"/>
      <c r="T721" s="769"/>
      <c r="U721" s="171">
        <f>IFERROR(IF(B721="Лікар-педіатр",U723/Z723*Z721,IF(B721="Лікар-терапевт","х",IF(B721="Лікар загальної практики - сімейний лікар",U723/Z723*Z721,0))),0)</f>
        <v>0</v>
      </c>
      <c r="V721" s="171">
        <f>IFERROR(IF(B721="Лікар-педіатр",V723/Z723*Z721,IF(B721="Лікар-терапевт","х",IF(B721="Лікар загальної практики - сімейний лікар",V723/Z723*Z721,0))),0)</f>
        <v>0</v>
      </c>
      <c r="W721" s="171">
        <f>IFERROR(IF(B721="Лікар-педіатр","x",IF(B721="Лікар-терапевт",W723/Z723*Z721,IF(B721="Лікар загальної практики - сімейний лікар",W723/Z723*Z721,0))),0)</f>
        <v>0</v>
      </c>
      <c r="X721" s="171">
        <f>IFERROR(IF(B721="Лікар-педіатр","x",IF(B721="Лікар-терапевт",X723/Z723*Z721,IF(B721="Лікар загальної практики - сімейний лікар",X723/Z723*Z721,0))),0)</f>
        <v>0</v>
      </c>
      <c r="Y721" s="171">
        <f>IFERROR(IF(B721="Лікар-педіатр","x",IF(B721="Лікар-терапевт",Y724*Z721,IF(B721="Лікар загальної практики - сімейний лікар",Y724*Z721,0))),0)</f>
        <v>0</v>
      </c>
      <c r="Z721" s="472"/>
      <c r="AA721" s="769"/>
      <c r="AB721" s="171">
        <f>IFERROR(IF(B721="Лікар-педіатр",AB723/AG723*AG721,IF(B721="Лікар-терапевт","х",IF(B721="Лікар загальної практики - сімейний лікар",AB723/AG723*AG721,0))),0)</f>
        <v>0</v>
      </c>
      <c r="AC721" s="171">
        <f>IFERROR(IF(B721="Лікар-педіатр",AC723/AG723*AG721,IF(B721="Лікар-терапевт","х",IF(B721="Лікар загальної практики - сімейний лікар",AC723/AG723*AG721,0))),0)</f>
        <v>0</v>
      </c>
      <c r="AD721" s="171">
        <f>IFERROR(IF(B721="Лікар-педіатр","x",IF(B721="Лікар-терапевт",AD723/AG723*AG721,IF(B721="Лікар загальної практики - сімейний лікар",AD723/AG723*AG721,0))),0)</f>
        <v>0</v>
      </c>
      <c r="AE721" s="171">
        <f>IFERROR(IF(B721="Лікар-педіатр","x",IF(B721="Лікар-терапевт",AE723/AG723*AG721,IF(B721="Лікар загальної практики - сімейний лікар",AE723/AG723*AG721,0))),0)</f>
        <v>0</v>
      </c>
      <c r="AF721" s="171">
        <f>IFERROR(IF(B721="Лікар-педіатр","x",IF(B721="Лікар-терапевт",AF724*AG721,IF(B721="Лікар загальної практики - сімейний лікар",AF724*AG721,0))),0)</f>
        <v>0</v>
      </c>
      <c r="AG721" s="472"/>
      <c r="AH721" s="772"/>
      <c r="AI721" s="461">
        <f>A721</f>
        <v>54</v>
      </c>
      <c r="AJ721" s="763">
        <f>B721</f>
        <v>0</v>
      </c>
      <c r="AK721" s="766">
        <f>C721</f>
        <v>0</v>
      </c>
      <c r="AL721" s="766">
        <f>D721</f>
        <v>0</v>
      </c>
      <c r="AM721" s="753" t="s">
        <v>566</v>
      </c>
      <c r="AN721" s="792">
        <f>SUM(AN726:AN732)</f>
        <v>0</v>
      </c>
      <c r="AO721" s="792">
        <f>SUM(AO726:AO732)</f>
        <v>0</v>
      </c>
      <c r="AP721" s="792">
        <f>SUM(AP726:AP732)</f>
        <v>0</v>
      </c>
      <c r="AQ721" s="792">
        <f>SUM(AQ726:AQ732)</f>
        <v>0</v>
      </c>
      <c r="AR721" s="795">
        <f>SUM(AN721:AQ725)</f>
        <v>0</v>
      </c>
    </row>
    <row r="722" spans="1:44" s="67" customFormat="1" ht="31.9" customHeight="1" x14ac:dyDescent="0.25">
      <c r="A722" s="172"/>
      <c r="B722" s="781"/>
      <c r="C722" s="784"/>
      <c r="D722" s="787"/>
      <c r="E722" s="790"/>
      <c r="F722" s="170" t="s">
        <v>432</v>
      </c>
      <c r="G722" s="171">
        <f>IFERROR(IF(B721="Лікар-педіатр",G724*L722,IF(B721="Лікар-терапевт","х",IF(B721="Лікар загальної практики - сімейний лікар",G724*L722,0))),0)</f>
        <v>0</v>
      </c>
      <c r="H722" s="171">
        <f>IFERROR(IF(B721="Лікар-педіатр",H724*L722,IF(B721="Лікар-терапевт","х",IF(B721="Лікар загальної практики - сімейний лікар",H724*L722,0))),0)</f>
        <v>0</v>
      </c>
      <c r="I722" s="171">
        <f>IFERROR(IF(B721="Лікар-педіатр","x",IF(B721="Лікар-терапевт",I724*L722,IF(B721="Лікар загальної практики - сімейний лікар",I724*L722,0))),0)</f>
        <v>0</v>
      </c>
      <c r="J722" s="171">
        <f>IFERROR(IF(B721="Лікар-педіатр","x",IF(B721="Лікар-терапевт",J724*L722,IF(B721="Лікар загальної практики - сімейний лікар",J724*L722,0))),0)</f>
        <v>0</v>
      </c>
      <c r="K722" s="171">
        <f>IFERROR(IF(B721="Лікар-педіатр","x",IF(B721="Лікар-терапевт",K724*L722,IF(B721="Лікар загальної практики - сімейний лікар",K724*L722,0))),0)</f>
        <v>0</v>
      </c>
      <c r="L722" s="472"/>
      <c r="M722" s="770"/>
      <c r="N722" s="171">
        <f>IFERROR(IF(B721="Лікар-педіатр",N724*S722,IF(B721="Лікар-терапевт","х",IF(B721="Лікар загальної практики - сімейний лікар",N724*S722,0))),0)</f>
        <v>0</v>
      </c>
      <c r="O722" s="171">
        <f>IFERROR(IF(B721="Лікар-педіатр",O724*S722,IF(B721="Лікар-терапевт","х",IF(B721="Лікар загальної практики - сімейний лікар",O724*S722,0))),0)</f>
        <v>0</v>
      </c>
      <c r="P722" s="171">
        <f>IFERROR(IF(B721="Лікар-педіатр","x",IF(B721="Лікар-терапевт",P724*S722,IF(B721="Лікар загальної практики - сімейний лікар",P724*S722,0))),0)</f>
        <v>0</v>
      </c>
      <c r="Q722" s="171">
        <f>IFERROR(IF(B721="Лікар-педіатр","x",IF(B721="Лікар-терапевт",Q724*S722,IF(B721="Лікар загальної практики - сімейний лікар",Q724*S722,0))),0)</f>
        <v>0</v>
      </c>
      <c r="R722" s="171">
        <f>IFERROR(IF(B721="Лікар-педіатр","x",IF(B721="Лікар-терапевт",R724*S722,IF(B721="Лікар загальної практики - сімейний лікар",R724*S722,0))),0)</f>
        <v>0</v>
      </c>
      <c r="S722" s="472"/>
      <c r="T722" s="770"/>
      <c r="U722" s="171">
        <f>IFERROR(IF(B721="Лікар-педіатр",U724*Z722,IF(B721="Лікар-терапевт","х",IF(B721="Лікар загальної практики - сімейний лікар",U724*Z722,0))),0)</f>
        <v>0</v>
      </c>
      <c r="V722" s="171">
        <f>IFERROR(IF(B721="Лікар-педіатр",V724*Z722,IF(B721="Лікар-терапевт","х",IF(B721="Лікар загальної практики - сімейний лікар",V724*Z722,0))),0)</f>
        <v>0</v>
      </c>
      <c r="W722" s="171">
        <f>IFERROR(IF(B721="Лікар-педіатр","x",IF(B721="Лікар-терапевт",W724*Z722,IF(B721="Лікар загальної практики - сімейний лікар",W724*Z722,0))),0)</f>
        <v>0</v>
      </c>
      <c r="X722" s="171">
        <f>IFERROR(IF(B721="Лікар-педіатр","x",IF(B721="Лікар-терапевт",X724*Z722,IF(B721="Лікар загальної практики - сімейний лікар",X724*Z722,0))),0)</f>
        <v>0</v>
      </c>
      <c r="Y722" s="171">
        <f>IFERROR(IF(B721="Лікар-педіатр","x",IF(B721="Лікар-терапевт",Y724*Z722,IF(B721="Лікар загальної практики - сімейний лікар",Y724*Z722,0))),0)</f>
        <v>0</v>
      </c>
      <c r="Z722" s="472"/>
      <c r="AA722" s="770"/>
      <c r="AB722" s="171">
        <f>IFERROR(IF(B721="Лікар-педіатр",AB724*AG722,IF(B721="Лікар-терапевт","х",IF(B721="Лікар загальної практики - сімейний лікар",AB724*AG722,0))),0)</f>
        <v>0</v>
      </c>
      <c r="AC722" s="171">
        <f>IFERROR(IF(B721="Лікар-педіатр",AC724*AG722,IF(B721="Лікар-терапевт","х",IF(B721="Лікар загальної практики - сімейний лікар",AC724*AG722,0))),0)</f>
        <v>0</v>
      </c>
      <c r="AD722" s="171">
        <f>IFERROR(IF(B721="Лікар-педіатр","x",IF(B721="Лікар-терапевт",AD724*AG722,IF(B721="Лікар загальної практики - сімейний лікар",AD724*AG722,0))),0)</f>
        <v>0</v>
      </c>
      <c r="AE722" s="171">
        <f>IFERROR(IF(B721="Лікар-педіатр","x",IF(B721="Лікар-терапевт",AE724*AG722,IF(B721="Лікар загальної практики - сімейний лікар",AE724*AG722,0))),0)</f>
        <v>0</v>
      </c>
      <c r="AF722" s="171">
        <f>IFERROR(IF(B721="Лікар-педіатр","x",IF(B721="Лікар-терапевт",AF724*AG722,IF(B721="Лікар загальної практики - сімейний лікар",AF724*AG722,0))),0)</f>
        <v>0</v>
      </c>
      <c r="AG722" s="472"/>
      <c r="AH722" s="773"/>
      <c r="AI722" s="173"/>
      <c r="AJ722" s="764"/>
      <c r="AK722" s="767"/>
      <c r="AL722" s="767"/>
      <c r="AM722" s="754"/>
      <c r="AN722" s="793"/>
      <c r="AO722" s="793"/>
      <c r="AP722" s="793"/>
      <c r="AQ722" s="793"/>
      <c r="AR722" s="796"/>
    </row>
    <row r="723" spans="1:44" s="67" customFormat="1" ht="31.9" customHeight="1" x14ac:dyDescent="0.25">
      <c r="A723" s="205"/>
      <c r="B723" s="781"/>
      <c r="C723" s="784"/>
      <c r="D723" s="787"/>
      <c r="E723" s="790"/>
      <c r="F723" s="170" t="s">
        <v>433</v>
      </c>
      <c r="G723" s="174">
        <f>IF(B721="Лікар загальної практики - сімейний лікар"," ",IF(B721="Лікар-педіатр"," ",IF(B721="Лікар-терапевт","х",0)))</f>
        <v>0</v>
      </c>
      <c r="H723" s="174">
        <f>IF(B721="Лікар загальної практики - сімейний лікар"," ",IF(B721="Лікар-педіатр"," ",IF(B721="Лікар-терапевт","х",0)))</f>
        <v>0</v>
      </c>
      <c r="I723" s="174">
        <f>IF(B721="Лікар загальної практики - сімейний лікар"," ",IF(B721="Лікар-педіатр","х",IF(B721="Лікар-терапевт"," ",0)))</f>
        <v>0</v>
      </c>
      <c r="J723" s="174">
        <f>IF(B721="Лікар загальної практики - сімейний лікар"," ",IF(B721="Лікар-педіатр","х",IF(B721="Лікар-терапевт"," ",0)))</f>
        <v>0</v>
      </c>
      <c r="K723" s="174">
        <f>IF(B721="Лікар загальної практики - сімейний лікар"," ",IF(B721="Лікар-педіатр","х",IF(B721="Лікар-терапевт"," ",0)))</f>
        <v>0</v>
      </c>
      <c r="L723" s="175">
        <f>SUM(G723:K723)</f>
        <v>0</v>
      </c>
      <c r="M723" s="770"/>
      <c r="N723" s="174">
        <f>IF(B721="Лікар загальної практики - сімейний лікар"," ",IF(B721="Лікар-педіатр"," ",IF(B721="Лікар-терапевт","х",0)))</f>
        <v>0</v>
      </c>
      <c r="O723" s="174">
        <f>IF(B721="Лікар загальної практики - сімейний лікар"," ",IF(B721="Лікар-педіатр"," ",IF(B721="Лікар-терапевт","х",0)))</f>
        <v>0</v>
      </c>
      <c r="P723" s="174">
        <f>IF(B721="Лікар загальної практики - сімейний лікар"," ",IF(B721="Лікар-педіатр","х",IF(B721="Лікар-терапевт"," ",0)))</f>
        <v>0</v>
      </c>
      <c r="Q723" s="174">
        <f>IF(B721="Лікар загальної практики - сімейний лікар"," ",IF(B721="Лікар-педіатр","х",IF(B721="Лікар-терапевт"," ",0)))</f>
        <v>0</v>
      </c>
      <c r="R723" s="174">
        <f>IF(B721="Лікар загальної практики - сімейний лікар"," ",IF(B721="Лікар-педіатр","х",IF(B721="Лікар-терапевт"," ",0)))</f>
        <v>0</v>
      </c>
      <c r="S723" s="175">
        <f>SUM(N723:R723)</f>
        <v>0</v>
      </c>
      <c r="T723" s="770"/>
      <c r="U723" s="174">
        <f>IF(B721="Лікар загальної практики - сімейний лікар"," ",IF(B721="Лікар-педіатр"," ",IF(B721="Лікар-терапевт","х",0)))</f>
        <v>0</v>
      </c>
      <c r="V723" s="174">
        <f>IF(B721="Лікар загальної практики - сімейний лікар"," ",IF(B721="Лікар-педіатр"," ",IF(B721="Лікар-терапевт","х",0)))</f>
        <v>0</v>
      </c>
      <c r="W723" s="174">
        <f>IF(B721="Лікар загальної практики - сімейний лікар"," ",IF(B721="Лікар-педіатр","х",IF(B721="Лікар-терапевт"," ",0)))</f>
        <v>0</v>
      </c>
      <c r="X723" s="174">
        <f>IF(B721="Лікар загальної практики - сімейний лікар"," ",IF(B721="Лікар-педіатр","х",IF(B721="Лікар-терапевт"," ",0)))</f>
        <v>0</v>
      </c>
      <c r="Y723" s="174">
        <f>IF(B721="Лікар загальної практики - сімейний лікар"," ",IF(B721="Лікар-педіатр","х",IF(B721="Лікар-терапевт"," ",0)))</f>
        <v>0</v>
      </c>
      <c r="Z723" s="175">
        <f>SUM(U723:Y723)</f>
        <v>0</v>
      </c>
      <c r="AA723" s="770"/>
      <c r="AB723" s="174">
        <f>IF(B721="Лікар загальної практики - сімейний лікар"," ",IF(B721="Лікар-педіатр"," ",IF(B721="Лікар-терапевт","х",0)))</f>
        <v>0</v>
      </c>
      <c r="AC723" s="174">
        <f>IF(B721="Лікар загальної практики - сімейний лікар"," ",IF(B721="Лікар-педіатр"," ",IF(B721="Лікар-терапевт","х",0)))</f>
        <v>0</v>
      </c>
      <c r="AD723" s="174">
        <f>IF(B721="Лікар загальної практики - сімейний лікар"," ",IF(B721="Лікар-педіатр","х",IF(B721="Лікар-терапевт"," ",0)))</f>
        <v>0</v>
      </c>
      <c r="AE723" s="174">
        <f>IF(B721="Лікар загальної практики - сімейний лікар"," ",IF(B721="Лікар-педіатр","х",IF(B721="Лікар-терапевт"," ",0)))</f>
        <v>0</v>
      </c>
      <c r="AF723" s="174">
        <f>IF(B721="Лікар загальної практики - сімейний лікар"," ",IF(B721="Лікар-педіатр","х",IF(B721="Лікар-терапевт"," ",0)))</f>
        <v>0</v>
      </c>
      <c r="AG723" s="175">
        <f>SUM(AB723:AF723)</f>
        <v>0</v>
      </c>
      <c r="AH723" s="773"/>
      <c r="AI723" s="176"/>
      <c r="AJ723" s="764"/>
      <c r="AK723" s="767"/>
      <c r="AL723" s="767"/>
      <c r="AM723" s="754"/>
      <c r="AN723" s="793"/>
      <c r="AO723" s="793"/>
      <c r="AP723" s="793"/>
      <c r="AQ723" s="793"/>
      <c r="AR723" s="796"/>
    </row>
    <row r="724" spans="1:44" s="210" customFormat="1" ht="23.45" customHeight="1" thickBot="1" x14ac:dyDescent="0.3">
      <c r="A724" s="172"/>
      <c r="B724" s="781"/>
      <c r="C724" s="784"/>
      <c r="D724" s="787"/>
      <c r="E724" s="790"/>
      <c r="F724" s="177" t="s">
        <v>160</v>
      </c>
      <c r="G724" s="178">
        <f>IFERROR(IF(B721="Лікар-педіатр",G723/L723,IF(B721="Лікар-терапевт","х",IF(B721="Лікар загальної практики - сімейний лікар",G723/L723,0))),0)</f>
        <v>0</v>
      </c>
      <c r="H724" s="178">
        <f>IFERROR(IF(B721="Лікар-педіатр",H723/L723,IF(B721="Лікар-терапевт","х",IF(B721="Лікар загальної практики - сімейний лікар",H723/L723,0))),0)</f>
        <v>0</v>
      </c>
      <c r="I724" s="178">
        <f>IFERROR(IF(B721="Лікар-педіатр","x",IF(B721="Лікар-терапевт",I723/L723,IF(B721="Лікар загальної практики - сімейний лікар",I723/L723,0))),0)</f>
        <v>0</v>
      </c>
      <c r="J724" s="178">
        <f>IFERROR(IF(B721="Лікар-педіатр","x",IF(B721="Лікар-терапевт",J723/L723,IF(B721="Лікар загальної практики - сімейний лікар",J723/L723,0))),0)</f>
        <v>0</v>
      </c>
      <c r="K724" s="178">
        <f>IFERROR(IF(B721="Лікар-педіатр","x",IF(B721="Лікар-терапевт",K723/L723,IF(B721="Лікар загальної практики - сімейний лікар",K723/L723,0))),0)</f>
        <v>0</v>
      </c>
      <c r="L724" s="178">
        <f>SUM(G724:K724)</f>
        <v>0</v>
      </c>
      <c r="M724" s="770"/>
      <c r="N724" s="178">
        <f>IFERROR(IF(B721="Лікар-педіатр",N723/S723,IF(B721="Лікар-терапевт","х",IF(B721="Лікар загальної практики - сімейний лікар",N723/S723,0))),0)</f>
        <v>0</v>
      </c>
      <c r="O724" s="178">
        <f>IFERROR(IF(B721="Лікар-педіатр",O723/S723,IF(B721="Лікар-терапевт","х",IF(B721="Лікар загальної практики - сімейний лікар",O723/S723,0))),0)</f>
        <v>0</v>
      </c>
      <c r="P724" s="178">
        <f>IFERROR(IF(B721="Лікар-педіатр","x",IF(B721="Лікар-терапевт",P723/S723,IF(B721="Лікар загальної практики - сімейний лікар",P723/S723,0))),0)</f>
        <v>0</v>
      </c>
      <c r="Q724" s="178">
        <f>IFERROR(IF(B721="Лікар-педіатр","x",IF(B721="Лікар-терапевт",Q723/S723,IF(B721="Лікар загальної практики - сімейний лікар",Q723/S723,0))),0)</f>
        <v>0</v>
      </c>
      <c r="R724" s="178">
        <f>IFERROR(IF(B721="Лікар-педіатр","x",IF(B721="Лікар-терапевт",R723/S723,IF(B721="Лікар загальної практики - сімейний лікар",R723/S723,0))),0)</f>
        <v>0</v>
      </c>
      <c r="S724" s="178">
        <f>SUM(N724:R724)</f>
        <v>0</v>
      </c>
      <c r="T724" s="770"/>
      <c r="U724" s="178">
        <f>IFERROR(IF(B721="Лікар-педіатр",U723/Z723,IF(B721="Лікар-терапевт","х",IF(B721="Лікар загальної практики - сімейний лікар",U723/Z723,0))),0)</f>
        <v>0</v>
      </c>
      <c r="V724" s="178">
        <f>IFERROR(IF(B721="Лікар-педіатр",V723/Z723,IF(B721="Лікар-терапевт","х",IF(B721="Лікар загальної практики - сімейний лікар",V723/Z723,0))),0)</f>
        <v>0</v>
      </c>
      <c r="W724" s="178">
        <f>IFERROR(IF(B721="Лікар-педіатр","x",IF(B721="Лікар-терапевт",W723/Z723,IF(B721="Лікар загальної практики - сімейний лікар",W723/Z723,0))),0)</f>
        <v>0</v>
      </c>
      <c r="X724" s="178">
        <f>IFERROR(IF(B721="Лікар-педіатр","x",IF(B721="Лікар-терапевт",X723/Z723,IF(B721="Лікар загальної практики - сімейний лікар",X723/Z723,0))),0)</f>
        <v>0</v>
      </c>
      <c r="Y724" s="178">
        <f>IFERROR(IF(B721="Лікар-педіатр","x",IF(B721="Лікар-терапевт",Y723/Z723,IF(B721="Лікар загальної практики - сімейний лікар",Y723/Z723,0))),0)</f>
        <v>0</v>
      </c>
      <c r="Z724" s="178">
        <f>SUM(U724:Y724)</f>
        <v>0</v>
      </c>
      <c r="AA724" s="770"/>
      <c r="AB724" s="178">
        <f>IFERROR(IF(B721="Лікар-педіатр",AB723/AG723,IF(B721="Лікар-терапевт","х",IF(B721="Лікар загальної практики - сімейний лікар",AB723/AG723,0))),0)</f>
        <v>0</v>
      </c>
      <c r="AC724" s="178">
        <f>IFERROR(IF(B721="Лікар-педіатр",AC723/AG723,IF(B721="Лікар-терапевт","х",IF(B721="Лікар загальної практики - сімейний лікар",AC723/AG723,0))),0)</f>
        <v>0</v>
      </c>
      <c r="AD724" s="178">
        <f>IFERROR(IF(B721="Лікар-педіатр","x",IF(B721="Лікар-терапевт",AD723/AG723,IF(B721="Лікар загальної практики - сімейний лікар",AD723/AG723,0))),0)</f>
        <v>0</v>
      </c>
      <c r="AE724" s="178">
        <f>IFERROR(IF(B721="Лікар-педіатр","x",IF(B721="Лікар-терапевт",AE723/AG723,IF(B721="Лікар загальної практики - сімейний лікар",AE723/AG723,0))),0)</f>
        <v>0</v>
      </c>
      <c r="AF724" s="178">
        <f>IFERROR(IF(B721="Лікар-педіатр","x",IF(B721="Лікар-терапевт",AF723/AG723,IF(B721="Лікар загальної практики - сімейний лікар",AF723/AG723,0))),0)</f>
        <v>0</v>
      </c>
      <c r="AG724" s="178">
        <f>SUM(AB724:AF724)</f>
        <v>0</v>
      </c>
      <c r="AH724" s="773"/>
      <c r="AI724" s="176"/>
      <c r="AJ724" s="764"/>
      <c r="AK724" s="767"/>
      <c r="AL724" s="767"/>
      <c r="AM724" s="754"/>
      <c r="AN724" s="793"/>
      <c r="AO724" s="793"/>
      <c r="AP724" s="793"/>
      <c r="AQ724" s="793"/>
      <c r="AR724" s="796"/>
    </row>
    <row r="725" spans="1:44" s="166" customFormat="1" ht="24.6" customHeight="1" thickBot="1" x14ac:dyDescent="0.35">
      <c r="A725" s="172"/>
      <c r="B725" s="781"/>
      <c r="C725" s="784"/>
      <c r="D725" s="787"/>
      <c r="E725" s="790"/>
      <c r="F725" s="179" t="s">
        <v>434</v>
      </c>
      <c r="G725" s="180">
        <f>IF(B721="Лікар загальної практики - сімейний лікар",AVERAGE(G721:G723),IF(B721="Лікар-педіатр",AVERAGE(G721:G723),IF(B721="Лікар-терапевт","х",0)))</f>
        <v>0</v>
      </c>
      <c r="H725" s="180">
        <f>IF(B721="Лікар загальної практики - сімейний лікар",AVERAGE(H721:H723),IF(B721="Лікар-педіатр",AVERAGE(H721:H723),IF(B721="Лікар-терапевт","х",0)))</f>
        <v>0</v>
      </c>
      <c r="I725" s="180">
        <f>IF(B721="Лікар загальної практики - сімейний лікар",AVERAGE(I721:I723),IF(B721="Лікар-педіатр","x",IF(B721="Лікар-терапевт",AVERAGE(I721:I723),0)))</f>
        <v>0</v>
      </c>
      <c r="J725" s="180">
        <f>IF(B721="Лікар загальної практики - сімейний лікар",AVERAGE(J721:J723),IF(B721="Лікар-педіатр","x",IF(B721="Лікар-терапевт",AVERAGE(J721:J723),0)))</f>
        <v>0</v>
      </c>
      <c r="K725" s="180">
        <f>IF(B721="Лікар загальної практики - сімейний лікар",AVERAGE(K721:K723),IF(B721="Лікар-педіатр","x",IF(B721="Лікар-терапевт",AVERAGE(K721:K723),0)))</f>
        <v>0</v>
      </c>
      <c r="L725" s="181">
        <f>SUM(G725:K725)</f>
        <v>0</v>
      </c>
      <c r="M725" s="770"/>
      <c r="N725" s="543">
        <f>IF(B721="Лікар загальної практики - сімейний лікар",AVERAGE(N721:N723),IF(B721="Лікар-педіатр",AVERAGE(N721:N723),IF(B721="Лікар-терапевт","х",0)))</f>
        <v>0</v>
      </c>
      <c r="O725" s="180">
        <f>IF(B721="Лікар загальної практики - сімейний лікар",AVERAGE(O721:O723),IF(B721="Лікар-педіатр",AVERAGE(O721:O723),IF(B721="Лікар-терапевт","х",0)))</f>
        <v>0</v>
      </c>
      <c r="P725" s="180">
        <f>IF(B721="Лікар загальної практики - сімейний лікар",AVERAGE(P721:P723),IF(B721="Лікар-педіатр","x",IF(B721="Лікар-терапевт",AVERAGE(P721:P723),0)))</f>
        <v>0</v>
      </c>
      <c r="Q725" s="180">
        <f>IF(B721="Лікар загальної практики - сімейний лікар",AVERAGE(Q721:Q723),IF(B721="Лікар-педіатр","x",IF(B721="Лікар-терапевт",AVERAGE(Q721:Q723),0)))</f>
        <v>0</v>
      </c>
      <c r="R725" s="180">
        <f>IF(B721="Лікар загальної практики - сімейний лікар",AVERAGE(R721:R723),IF(B721="Лікар-педіатр","x",IF(B721="Лікар-терапевт",AVERAGE(R721:R723),0)))</f>
        <v>0</v>
      </c>
      <c r="S725" s="181">
        <f>SUM(N725:R725)</f>
        <v>0</v>
      </c>
      <c r="T725" s="770"/>
      <c r="U725" s="543">
        <f>IF(B721="Лікар загальної практики - сімейний лікар",AVERAGE(U721:U723),IF(B721="Лікар-педіатр",AVERAGE(U721:U723),IF(B721="Лікар-терапевт","х",0)))</f>
        <v>0</v>
      </c>
      <c r="V725" s="180">
        <f>IF(B721="Лікар загальної практики - сімейний лікар",AVERAGE(V721:V723),IF(B721="Лікар-педіатр",AVERAGE(V721:V723),IF(B721="Лікар-терапевт","х",0)))</f>
        <v>0</v>
      </c>
      <c r="W725" s="180">
        <f>IF(B721="Лікар загальної практики - сімейний лікар",AVERAGE(W721:W723),IF(B721="Лікар-педіатр","x",IF(B721="Лікар-терапевт",AVERAGE(W721:W723),0)))</f>
        <v>0</v>
      </c>
      <c r="X725" s="180">
        <f>IF(B721="Лікар загальної практики - сімейний лікар",AVERAGE(X721:X723),IF(B721="Лікар-педіатр","x",IF(B721="Лікар-терапевт",AVERAGE(X721:X723),0)))</f>
        <v>0</v>
      </c>
      <c r="Y725" s="180">
        <f>IF(B721="Лікар загальної практики - сімейний лікар",AVERAGE(Y721:Y723),IF(B721="Лікар-педіатр","x",IF(B721="Лікар-терапевт",AVERAGE(Y721:Y723),0)))</f>
        <v>0</v>
      </c>
      <c r="Z725" s="181">
        <f>SUM(U725:Y725)</f>
        <v>0</v>
      </c>
      <c r="AA725" s="770"/>
      <c r="AB725" s="543">
        <f>IF(B721="Лікар загальної практики - сімейний лікар",AVERAGE(AB721:AB723),IF(B721="Лікар-педіатр",AVERAGE(AB721:AB723),IF(B721="Лікар-терапевт","х",0)))</f>
        <v>0</v>
      </c>
      <c r="AC725" s="180">
        <f>IF(B721="Лікар загальної практики - сімейний лікар",AVERAGE(AC721:AC723),IF(B721="Лікар-педіатр",AVERAGE(AC721:AC723),IF(B721="Лікар-терапевт","х",0)))</f>
        <v>0</v>
      </c>
      <c r="AD725" s="180">
        <f>IF(B721="Лікар загальної практики - сімейний лікар",AVERAGE(AD721:AD723),IF(B721="Лікар-педіатр","x",IF(B721="Лікар-терапевт",AVERAGE(AD721:AD723),0)))</f>
        <v>0</v>
      </c>
      <c r="AE725" s="180">
        <f>IF(B721="Лікар загальної практики - сімейний лікар",AVERAGE(AE721:AE723),IF(B721="Лікар-педіатр","x",IF(B721="Лікар-терапевт",AVERAGE(AE721:AE723),0)))</f>
        <v>0</v>
      </c>
      <c r="AF725" s="180">
        <f>IF(B721="Лікар загальної практики - сімейний лікар",AVERAGE(AF721:AF723),IF(B721="Лікар-педіатр","x",IF(B721="Лікар-терапевт",AVERAGE(AF721:AF723),0)))</f>
        <v>0</v>
      </c>
      <c r="AG725" s="181">
        <f>SUM(AB725:AF725)</f>
        <v>0</v>
      </c>
      <c r="AH725" s="773"/>
      <c r="AI725" s="176"/>
      <c r="AJ725" s="764"/>
      <c r="AK725" s="767"/>
      <c r="AL725" s="767"/>
      <c r="AM725" s="755"/>
      <c r="AN725" s="794"/>
      <c r="AO725" s="794"/>
      <c r="AP725" s="794"/>
      <c r="AQ725" s="794"/>
      <c r="AR725" s="797"/>
    </row>
    <row r="726" spans="1:44" s="67" customFormat="1" ht="28.15" customHeight="1" x14ac:dyDescent="0.25">
      <c r="A726" s="172"/>
      <c r="B726" s="781"/>
      <c r="C726" s="784"/>
      <c r="D726" s="787"/>
      <c r="E726" s="790"/>
      <c r="F726" s="182" t="str">
        <f>IF(B721="Лікар-педіатр",Законод!$C$18,IF(B721="Лікар загальної практики - сімейний лікар",Законод!$C$22,IF(B721="Лікар-терапевт",Законод!$C$26,"х")))</f>
        <v>х</v>
      </c>
      <c r="G726" s="183">
        <f>IF(B721="Лікар загальної практики - сімейний лікар",IF(L725&lt;=Законод!$C$23,G725,Законод!$C$23*'01_Доходи'!G724),IF(B721="Лікар-педіатр",IF(L725&lt;=Законод!$C$19,G725,Законод!$C$19*'01_Доходи'!G724),IF(B721="Лікар-терапевт","x",0)))</f>
        <v>0</v>
      </c>
      <c r="H726" s="183">
        <f>IF(B721="Лікар загальної практики - сімейний лікар",IF(L725&lt;=Законод!$C$23,H725,Законод!$C$23*'01_Доходи'!H724),IF(B721="Лікар-педіатр",IF(L725&lt;=Законод!$C$19,H725,Законод!$C$19*'01_Доходи'!H724),IF(B721="Лікар-терапевт","x",0)))</f>
        <v>0</v>
      </c>
      <c r="I726" s="183">
        <f>IF(B721="Лікар загальної практики - сімейний лікар",IF(L725&lt;=Законод!$C$23,I725,Законод!$C$23*'01_Доходи'!I724),IF(B721="Лікар-педіатр",IF(L725&lt;=Законод!$C$27,I725,Законод!$C$27*'01_Доходи'!I724),IF(B721="Лікар-терапевт","x",0)))</f>
        <v>0</v>
      </c>
      <c r="J726" s="183">
        <f>IF(B721="Лікар загальної практики - сімейний лікар",IF(L725&lt;=Законод!$C$23,J725,Законод!$C$23*'01_Доходи'!J724),IF(B721="Лікар-педіатр",IF(L725&lt;=Законод!$C$27,J725,Законод!$C$27*'01_Доходи'!J724),IF(B721="Лікар-терапевт","x",0)))</f>
        <v>0</v>
      </c>
      <c r="K726" s="183">
        <f>IF(B721="Лікар загальної практики - сімейний лікар",IF(L725&lt;=Законод!$C$23,K725,Законод!$C$23*'01_Доходи'!K724),IF(B721="Лікар-педіатр",IF(L725&lt;=Законод!$C$27,K725,Законод!$C$27*'01_Доходи'!K724),IF(B721="Лікар-терапевт","x",0)))</f>
        <v>0</v>
      </c>
      <c r="L726" s="184">
        <f>SUM(G726:K726)</f>
        <v>0</v>
      </c>
      <c r="M726" s="770"/>
      <c r="N726" s="183">
        <f>IF(B721="Лікар загальної практики - сімейний лікар",IF(L725&lt;=Законод!$C$23,N725,Законод!$C$23*'01_Доходи'!N724),IF(B721="Лікар-педіатр",IF(L725&lt;=Законод!$C$19,N725,Законод!$C$19*'01_Доходи'!N724),IF(B721="Лікар-терапевт","x",0)))</f>
        <v>0</v>
      </c>
      <c r="O726" s="183">
        <f>IF(B721="Лікар загальної практики - сімейний лікар",IF(L725&lt;=Законод!$C$23,O725,Законод!$C$23*'01_Доходи'!O724),IF(B721="Лікар-педіатр",IF(L725&lt;=Законод!$C$19,O725,Законод!$C$19*'01_Доходи'!O724),IF(B721="Лікар-терапевт","x",0)))</f>
        <v>0</v>
      </c>
      <c r="P726" s="183">
        <f>IF(B721="Лікар загальної практики - сімейний лікар",IF(L725&lt;=Законод!$C$23,P725,Законод!$C$23*'01_Доходи'!P724),IF(B721="Лікар-педіатр",IF(L725&lt;=Законод!$C$27,P725,Законод!$C$27*'01_Доходи'!P724),IF(B721="Лікар-терапевт","x",0)))</f>
        <v>0</v>
      </c>
      <c r="Q726" s="183">
        <f>IF(B721="Лікар загальної практики - сімейний лікар",IF(L725&lt;=Законод!$C$23,Q725,Законод!$C$23*'01_Доходи'!Q724),IF(B721="Лікар-педіатр",IF(L725&lt;=Законод!$C$27,Q725,Законод!$C$27*'01_Доходи'!Q724),IF(B721="Лікар-терапевт","x",0)))</f>
        <v>0</v>
      </c>
      <c r="R726" s="183">
        <f>IF(B721="Лікар загальної практики - сімейний лікар",IF(L725&lt;=Законод!$C$23,R725,Законод!$C$23*'01_Доходи'!R724),IF(B721="Лікар-педіатр",IF(L725&lt;=Законод!$C$27,R725,Законод!$C$27*'01_Доходи'!R724),IF(B721="Лікар-терапевт","x",0)))</f>
        <v>0</v>
      </c>
      <c r="S726" s="184">
        <f>SUM(N726:R726)</f>
        <v>0</v>
      </c>
      <c r="T726" s="770"/>
      <c r="U726" s="183">
        <f>IF(B721="Лікар загальної практики - сімейний лікар",IF(L725&lt;=Законод!$C$23,U725,Законод!$C$23*'01_Доходи'!U724),IF(B721="Лікар-педіатр",IF(L725&lt;=Законод!$C$19,U725,Законод!$C$19*'01_Доходи'!U724),IF(B721="Лікар-терапевт","x",0)))</f>
        <v>0</v>
      </c>
      <c r="V726" s="183">
        <f>IF(B721="Лікар загальної практики - сімейний лікар",IF(L725&lt;=Законод!$C$23,V725,Законод!$C$23*'01_Доходи'!V724),IF(B721="Лікар-педіатр",IF(L725&lt;=Законод!$C$19,V725,Законод!$C$19*'01_Доходи'!V724),IF(B721="Лікар-терапевт","x",0)))</f>
        <v>0</v>
      </c>
      <c r="W726" s="183">
        <f>IF(B721="Лікар загальної практики - сімейний лікар",IF(L725&lt;=Законод!$C$23,W725,Законод!$C$23*'01_Доходи'!W724),IF(B721="Лікар-педіатр",IF(L725&lt;=Законод!$C$27,W725,Законод!$C$27*'01_Доходи'!W724),IF(B721="Лікар-терапевт","x",0)))</f>
        <v>0</v>
      </c>
      <c r="X726" s="183">
        <f>IF(B721="Лікар загальної практики - сімейний лікар",IF(L725&lt;=Законод!$C$23,X725,Законод!$C$23*'01_Доходи'!X724),IF(B721="Лікар-педіатр",IF(L725&lt;=Законод!$C$27,X725,Законод!$C$27*'01_Доходи'!X724),IF(B721="Лікар-терапевт","x",0)))</f>
        <v>0</v>
      </c>
      <c r="Y726" s="183">
        <f>IF(B721="Лікар загальної практики - сімейний лікар",IF(L725&lt;=Законод!$C$23,Y725,Законод!$C$23*'01_Доходи'!H724),IF(Y721="Лікар-педіатр",IF(L725&lt;=Законод!$C$27,Y725,Законод!$C$27*'01_Доходи'!Y724),IF(B721="Лікар-терапевт","x",0)))</f>
        <v>0</v>
      </c>
      <c r="Z726" s="184">
        <f>SUM(U726:Y726)</f>
        <v>0</v>
      </c>
      <c r="AA726" s="770"/>
      <c r="AB726" s="183">
        <f>IF(B721="Лікар загальної практики - сімейний лікар",IF(L725&lt;=Законод!$C$23,AB725,Законод!$C$23*'01_Доходи'!AB724),IF(B721="Лікар-педіатр",IF(L725&lt;=Законод!$C$19,AB725,Законод!$C$19*'01_Доходи'!AB724),IF(B721="Лікар-терапевт","x",0)))</f>
        <v>0</v>
      </c>
      <c r="AC726" s="183">
        <f>IF(B721="Лікар загальної практики - сімейний лікар",IF(L725&lt;=Законод!$C$23,AC725,Законод!$C$23*'01_Доходи'!AC724),IF(B721="Лікар-педіатр",IF(L725&lt;=Законод!$C$19,AC725,Законод!$C$19*'01_Доходи'!AC724),IF(B721="Лікар-терапевт","x",0)))</f>
        <v>0</v>
      </c>
      <c r="AD726" s="183">
        <f>IF(B721="Лікар загальної практики - сімейний лікар",IF(L725&lt;=Законод!$C$23,AD725,Законод!$C$23*'01_Доходи'!AD724),IF(B721="Лікар-педіатр",IF(L725&lt;=Законод!$C$27,AD725,Законод!$C$27*'01_Доходи'!AD724),IF(B721="Лікар-терапевт","x",0)))</f>
        <v>0</v>
      </c>
      <c r="AE726" s="183">
        <f>IF(B721="Лікар загальної практики - сімейний лікар",IF(L725&lt;=Законод!$C$23,AE725,Законод!$C$23*'01_Доходи'!AE724),IF(B721="Лікар-педіатр",IF(L725&lt;=Законод!$C$27,AE725,Законод!$C$27*'01_Доходи'!AE724),IF(B721="Лікар-терапевт","x",0)))</f>
        <v>0</v>
      </c>
      <c r="AF726" s="183">
        <f>IF(B721="Лікар загальної практики - сімейний лікар",IF(L725&lt;=Законод!$C$23,AF725,Законод!$C$23*'01_Доходи'!AF724),IF(B721="Лікар-педіатр",IF(L725&lt;=Законод!$C$27,AF725,Законод!$C$27*'01_Доходи'!AF724),IF(B721="Лікар-терапевт","x",0)))</f>
        <v>0</v>
      </c>
      <c r="AG726" s="184">
        <f>SUM(AB726:AF726)</f>
        <v>0</v>
      </c>
      <c r="AH726" s="773"/>
      <c r="AI726" s="176"/>
      <c r="AJ726" s="764"/>
      <c r="AK726" s="767"/>
      <c r="AL726" s="767"/>
      <c r="AM726" s="268" t="s">
        <v>175</v>
      </c>
      <c r="AN726" s="544">
        <f>IF(B721="Лікар загальної практики - сімейний лікар",G726*Законод!$J$10+'01_Доходи'!H726*Законод!$K$10+'01_Доходи'!I726*Законод!$L$10+'01_Доходи'!J726*Законод!$M$10+'01_Доходи'!K726*Законод!$N$10,IF(B721="Лікар-педіатр",G726*Законод!$J$10+'01_Доходи'!H726*Законод!$K$10,IF(B721="Лікар-терапевт",'01_Доходи'!I726*Законод!$L$10+'01_Доходи'!J726*Законод!$M$10+'01_Доходи'!K726*Законод!$N$10,0)))</f>
        <v>0</v>
      </c>
      <c r="AO726" s="544">
        <f>IF(B721="Лікар загальної практики - сімейний лікар",N726*Законод!$J$11+'01_Доходи'!O726*Законод!$K$11+'01_Доходи'!P726*Законод!$L$11+'01_Доходи'!Q726*Законод!$M$11+'01_Доходи'!R726*Законод!$N$11,IF(B721="Лікар-педіатр",N726*Законод!$J$11+'01_Доходи'!O726*Законод!$K$11,IF(B721="Лікар-терапевт",'01_Доходи'!P726*Законод!$L$11+'01_Доходи'!Q726*Законод!$M$11+'01_Доходи'!R726*Законод!$N$11,0)))</f>
        <v>0</v>
      </c>
      <c r="AP726" s="544">
        <f>IF(B721="Лікар загальної практики - сімейний лікар",U726*Законод!$J$12+'01_Доходи'!V726*Законод!$K$12+'01_Доходи'!W726*Законод!$L$12+'01_Доходи'!X726*Законод!$M$12+'01_Доходи'!Y726*Законод!$N$12,IF(B721="Лікар-педіатр",U726*Законод!$J$12+'01_Доходи'!V726*Законод!$K$12,IF(B721="Лікар-терапевт",'01_Доходи'!W726*Законод!$L$12+'01_Доходи'!X726*Законод!$M$12+'01_Доходи'!Y726*Законод!$N$12,0)))</f>
        <v>0</v>
      </c>
      <c r="AQ726" s="544">
        <f>IF(B721="Лікар загальної практики - сімейний лікар",AB726*Законод!$J$13+'01_Доходи'!AC726*Законод!$K$13+'01_Доходи'!AD726*Законод!$L$13+'01_Доходи'!AE726*Законод!$M$13+'01_Доходи'!AF726*Законод!$N$13,IF(B721="Лікар-педіатр",AB726*Законод!$J$13+'01_Доходи'!AC726*Законод!$K$13,IF(B721="Лікар-терапевт",'01_Доходи'!AD726*Законод!$L$13+'01_Доходи'!AE726*Законод!$M$13+'01_Доходи'!AF726*Законод!$N$13,0)))</f>
        <v>0</v>
      </c>
      <c r="AR726" s="185">
        <f>SUM(AN726:AQ726)</f>
        <v>0</v>
      </c>
    </row>
    <row r="727" spans="1:44" s="103" customFormat="1" ht="31.15" customHeight="1" x14ac:dyDescent="0.25">
      <c r="A727" s="172"/>
      <c r="B727" s="781"/>
      <c r="C727" s="784"/>
      <c r="D727" s="787"/>
      <c r="E727" s="790"/>
      <c r="F727" s="186" t="str">
        <f>IF(B721="Лікар-педіатр",Законод!$E$18,IF(B721="Лікар загальної практики - сімейний лікар",Законод!$E$22,IF(B721="Лікар-терапевт",Законод!$E$26,"х")))</f>
        <v>х</v>
      </c>
      <c r="G727" s="750" t="s">
        <v>157</v>
      </c>
      <c r="H727" s="751"/>
      <c r="I727" s="751"/>
      <c r="J727" s="751"/>
      <c r="K727" s="752"/>
      <c r="L727" s="171">
        <f>IF(B721="Лікар загальної практики - сімейний лікар",IF(L725&lt;Законод!$C$23,0,(IF(AND(L725&gt;=Законод!$E$23,L725&lt;=Законод!$E$24),L725-Законод!$C$23,IF('01_Доходи'!L725&gt;=Законод!$F$23,Законод!$E$25,0)))),IF(B721="Лікар-педіатр",IF(L725&lt;Законод!$C$19,0,(IF(AND(L725&gt;=Законод!$E$19,L725&lt;=Законод!$E$20),L725-Законод!$C$19,IF('01_Доходи'!L725&gt;=Законод!$F$19,Законод!$E$21,0)))),IF(B721="Лікар-терапевт",IF(L725&lt;Законод!$C$27,0,(IF(AND(L725&gt;=Законод!$E$27,L725&lt;=Законод!$E$28),L725-Законод!$C$27,IF('01_Доходи'!L725&gt;=Законод!$F$27,Законод!$E$29,0)))),0)))</f>
        <v>0</v>
      </c>
      <c r="M727" s="770"/>
      <c r="N727" s="750" t="s">
        <v>157</v>
      </c>
      <c r="O727" s="751"/>
      <c r="P727" s="751"/>
      <c r="Q727" s="751"/>
      <c r="R727" s="752"/>
      <c r="S727" s="171">
        <f>IF(B721="Лікар загальної практики - сімейний лікар",IF(S725&lt;Законод!$C$23,0,(IF(AND(S725&gt;=Законод!$E$23,S725&lt;=Законод!$E$24),S725-Законод!$C$23,IF('01_Доходи'!S725&gt;=Законод!$F$23,Законод!$E$25,0)))),IF(B721="Лікар-педіатр",IF(S725&lt;Законод!$C$19,0,(IF(AND(S725&gt;=Законод!$E$19,S725&lt;=Законод!$E$20),S725-Законод!$C$19,IF('01_Доходи'!S725&gt;=Законод!$F$19,Законод!$E$21,0)))),IF(B721="Лікар-терапевт",IF(S725&lt;Законод!$C$27,0,(IF(AND(S725&gt;=Законод!$E$27,S725&lt;=Законод!$E$28),S725-Законод!$C$27,IF('01_Доходи'!S725&gt;=Законод!$F$27,Законод!$E$29,0)))),0)))</f>
        <v>0</v>
      </c>
      <c r="T727" s="770"/>
      <c r="U727" s="750" t="s">
        <v>157</v>
      </c>
      <c r="V727" s="751"/>
      <c r="W727" s="751"/>
      <c r="X727" s="751"/>
      <c r="Y727" s="752"/>
      <c r="Z727" s="171">
        <f>IF(B721="Лікар загальної практики - сімейний лікар",IF(Z725&lt;Законод!$C$23,0,(IF(AND(Z725&gt;=Законод!$E$23,Z725&lt;=Законод!$E$24),Z725-Законод!$C$23,IF('01_Доходи'!Z725&gt;=Законод!$F$23,Законод!$E$25,0)))),IF(B721="Лікар-педіатр",IF(Z725&lt;Законод!$C$19,0,(IF(AND(Z725&gt;=Законод!$E$19,Z725&lt;=Законод!$E$20),Z725-Законод!$C$19,IF('01_Доходи'!Z725&gt;=Законод!$F$19,Законод!$E$21,0)))),IF(B721="Лікар-терапевт",IF(Z725&lt;Законод!$C$27,0,(IF(AND(Z725&gt;=Законод!$E$27,Z725&lt;=Законод!$E$28),Z725-Законод!$C$27,IF('01_Доходи'!Z725&gt;=Законод!$F$27,Законод!$E$29,0)))),0)))</f>
        <v>0</v>
      </c>
      <c r="AA727" s="770"/>
      <c r="AB727" s="750" t="s">
        <v>157</v>
      </c>
      <c r="AC727" s="751"/>
      <c r="AD727" s="751"/>
      <c r="AE727" s="751"/>
      <c r="AF727" s="752"/>
      <c r="AG727" s="171">
        <f>IF(B721="Лікар загальної практики - сімейний лікар",IF(S725&lt;Законод!$C$23,0,(IF(AND(AG725&gt;=Законод!$E$23,AG725&lt;=Законод!$E$24),AG725-Законод!$C$23,IF('01_Доходи'!AG725&gt;=Законод!$F$23,Законод!$E$25,0)))),IF(B721="Лікар-педіатр",IF(AG725&lt;Законод!$C$19,0,(IF(AND(AG725&gt;=Законод!$E$19,AG725&lt;=Законод!$E$20),AG725-Законод!$C$19,IF('01_Доходи'!AG725&gt;=Законод!$F$19,Законод!$E$21,0)))),IF(B721="Лікар-терапевт",IF(AG725&lt;Законод!$C$27,0,(IF(AND(AG725&gt;=Законод!$E$27,AG725&lt;=Законод!$E$28),AG725-Законод!$C$27,IF('01_Доходи'!AG725&gt;=Законод!$F$27,Законод!$E$29,0)))),0)))</f>
        <v>0</v>
      </c>
      <c r="AH727" s="773"/>
      <c r="AI727" s="176"/>
      <c r="AJ727" s="764"/>
      <c r="AK727" s="767"/>
      <c r="AL727" s="767"/>
      <c r="AM727" s="798" t="s">
        <v>176</v>
      </c>
      <c r="AN727" s="544">
        <f>IF(B721="Лікар загальної практики - сімейний лікар",L727*Законод!$E$30,IF(B721="Лікар-педіатр",L727*Законод!$E$30,IF(B721="Лікар-терапевт",L727*Законод!$E$30,0)))</f>
        <v>0</v>
      </c>
      <c r="AO727" s="544">
        <f>IF(B721="Лікар загальної практики - сімейний лікар",S727*Законод!$E$47,IF(B721="Лікар-педіатр",S727*Законод!$E$47,IF(B721="Лікар-терапевт",S727*Законод!$E$47,0)))</f>
        <v>0</v>
      </c>
      <c r="AP727" s="544">
        <f>IF(B721="Лікар загальної практики - сімейний лікар",Z727*Законод!$E$64,IF(B721="Лікар-педіатр",Z727*Законод!$E$64,IF(B721="Лікар-терапевт",Z727*Законод!$E$64,0)))</f>
        <v>0</v>
      </c>
      <c r="AQ727" s="544">
        <f>IF(B721="Лікар загальної практики - сімейний лікар",AG727*Законод!$E$81,IF(B721="Лікар-педіатр",AG727*Законод!$E$81,IF(B721="Лікар-терапевт",AG727*Законод!$E$81,0)))</f>
        <v>0</v>
      </c>
      <c r="AR727" s="185">
        <f>SUM(AN727:AQ727)</f>
        <v>0</v>
      </c>
    </row>
    <row r="728" spans="1:44" s="67" customFormat="1" ht="31.9" customHeight="1" x14ac:dyDescent="0.25">
      <c r="A728" s="172"/>
      <c r="B728" s="781"/>
      <c r="C728" s="784"/>
      <c r="D728" s="787"/>
      <c r="E728" s="790"/>
      <c r="F728" s="186" t="str">
        <f>IF(B721="Лікар-педіатр",Законод!$F$18,IF(B721="Лікар загальної практики - сімейний лікар",Законод!$F$22,IF(B721="Лікар-терапевт",Законод!$F$26,"х")))</f>
        <v>х</v>
      </c>
      <c r="G728" s="750" t="s">
        <v>157</v>
      </c>
      <c r="H728" s="751"/>
      <c r="I728" s="751"/>
      <c r="J728" s="751"/>
      <c r="K728" s="752"/>
      <c r="L728" s="171">
        <f>IF(B721="Лікар загальної практики - сімейний лікар",IF(L725&lt;Законод!$C$23,0,(IF(AND(L725&gt;=Законод!$F$23,L725&lt;=Законод!$F$24),L725-Законод!$E$24,IF('01_Доходи'!L725&gt;=Законод!$G$23,Законод!$F$25,0)))),IF(B721="Лікар-педіатр",IF(L725&lt;Законод!$C$19,0,(IF(AND(L725&gt;=Законод!$F$19,L725&lt;=Законод!$F$20),L725-Законод!$E$20,IF('01_Доходи'!L725&gt;=Законод!$G$19,Законод!$F$21,0)))),IF(B721="Лікар-терапевт",IF(L725&lt;Законод!$C$27,0,(IF(AND(L725&gt;=Законод!$F$27,L725&lt;=Законод!$F$28),L725-Законод!$E$28,IF('01_Доходи'!L725&gt;=Законод!$G$27,Законод!$F$29,0)))),0)))</f>
        <v>0</v>
      </c>
      <c r="M728" s="770"/>
      <c r="N728" s="750" t="s">
        <v>157</v>
      </c>
      <c r="O728" s="751"/>
      <c r="P728" s="751"/>
      <c r="Q728" s="751"/>
      <c r="R728" s="752"/>
      <c r="S728" s="171">
        <f>IF(B721="Лікар загальної практики - сімейний лікар",IF(S725&lt;Законод!$C$23,0,(IF(AND(S725&gt;=Законод!$F$23,S725&lt;=Законод!$F$24),S725-Законод!$E$24,IF('01_Доходи'!S725&gt;=Законод!$G$23,Законод!$F$25,0)))),IF(B721="Лікар-педіатр",IF(S725&lt;Законод!$C$19,0,(IF(AND(S725&gt;=Законод!$F$19,S725&lt;=Законод!$F$20),S725-Законод!$E$20,IF('01_Доходи'!S725&gt;=Законод!$G$19,Законод!$F$21,0)))),IF(B721="Лікар-терапевт",IF(S725&lt;Законод!$C$27,0,(IF(AND(S725&gt;=Законод!$F$27,S725&lt;=Законод!$F$28),S725-Законод!$E$28,IF('01_Доходи'!S725&gt;=Законод!$G$27,Законод!$F$29,0)))),0)))</f>
        <v>0</v>
      </c>
      <c r="T728" s="770"/>
      <c r="U728" s="750" t="s">
        <v>157</v>
      </c>
      <c r="V728" s="751"/>
      <c r="W728" s="751"/>
      <c r="X728" s="751"/>
      <c r="Y728" s="752"/>
      <c r="Z728" s="171">
        <f>IF(B721="Лікар загальної практики - сімейний лікар",IF(Z725&lt;Законод!$C$23,0,(IF(AND(Z725&gt;=Законод!$F$23,Z725&lt;=Законод!$F$24),Z725-Законод!$E$24,IF('01_Доходи'!Z725&gt;=Законод!$G$23,Законод!$F$25,0)))),IF(B721="Лікар-педіатр",IF(Z725&lt;Законод!$C$19,0,(IF(AND(Z725&gt;=Законод!$F$19,Z725&lt;=Законод!$F$20),Z725-Законод!$E$20,IF('01_Доходи'!Z725&gt;=Законод!$G$19,Законод!$F$21,0)))),IF(B721="Лікар-терапевт",IF(Z725&lt;Законод!$C$27,0,(IF(AND(Z725&gt;=Законод!$F$27,Z725&lt;=Законод!$F$28),Z725-Законод!$E$28,IF('01_Доходи'!Z725&gt;=Законод!$G$27,Законод!$F$29,0)))),0)))</f>
        <v>0</v>
      </c>
      <c r="AA728" s="770"/>
      <c r="AB728" s="750" t="s">
        <v>157</v>
      </c>
      <c r="AC728" s="751"/>
      <c r="AD728" s="751"/>
      <c r="AE728" s="751"/>
      <c r="AF728" s="752"/>
      <c r="AG728" s="171">
        <f>IF(B721="Лікар загальної практики - сімейний лікар",IF(AG725&lt;Законод!$C$23,0,(IF(AND(AG725&gt;=Законод!$F$23,AG725&lt;=Законод!$F$24),AG725-Законод!$E$24,IF('01_Доходи'!AG725&gt;=Законод!$G$23,Законод!$F$25,0)))),IF(B721="Лікар-педіатр",IF(AG725&lt;Законод!$C$19,0,(IF(AND(AG725&gt;=Законод!$F$19,AG725&lt;=Законод!$F$20),AG725-Законод!$E$20,IF('01_Доходи'!AG725&gt;=Законод!$G$19,Законод!$F$21,0)))),IF(B721="Лікар-терапевт",IF(AG725&lt;Законод!$C$27,0,(IF(AND(AG725&gt;=Законод!$F$27,AG725&lt;=Законод!$F$28),AG725-Законод!$E$28,IF('01_Доходи'!AG725&gt;=Законод!$G$27,Законод!$F$29,0)))),0)))</f>
        <v>0</v>
      </c>
      <c r="AH728" s="773"/>
      <c r="AI728" s="176"/>
      <c r="AJ728" s="764"/>
      <c r="AK728" s="767"/>
      <c r="AL728" s="767"/>
      <c r="AM728" s="799"/>
      <c r="AN728" s="544">
        <f>IF(B721="Лікар загальної практики - сімейний лікар",L728*Законод!$F$30,IF(B721="Лікар-педіатр",L728*Законод!$F$30,IF(B721="Лікар-терапевт",L728*Законод!$F$30,0)))</f>
        <v>0</v>
      </c>
      <c r="AO728" s="544">
        <f>IF(B721="Лікар загальної практики - сімейний лікар",S728*Законод!$F$47,IF(B721="Лікар-педіатр",S728*Законод!$F$47,IF(B721="Лікар-терапевт",S728*Законод!$F$47,0)))</f>
        <v>0</v>
      </c>
      <c r="AP728" s="544">
        <f>IF(B721="Лікар загальної практики - сімейний лікар",Z728*Законод!$F$64,IF(B721="Лікар-педіатр",Z728*Законод!$F$64,IF(B721="Лікар-терапевт",Z728*Законод!$F$64,0)))</f>
        <v>0</v>
      </c>
      <c r="AQ728" s="544">
        <f>IF(B721="Лікар загальної практики - сімейний лікар",AG728*Законод!$F$81,IF(B721="Лікар-педіатр",AG728*Законод!$F$81,IF(B721="Лікар-терапевт",AG728*Законод!$F$81,0)))</f>
        <v>0</v>
      </c>
      <c r="AR728" s="185">
        <f>SUM(AN728:AQ728)</f>
        <v>0</v>
      </c>
    </row>
    <row r="729" spans="1:44" s="67" customFormat="1" ht="45" customHeight="1" x14ac:dyDescent="0.25">
      <c r="A729" s="172"/>
      <c r="B729" s="781"/>
      <c r="C729" s="784"/>
      <c r="D729" s="787"/>
      <c r="E729" s="790"/>
      <c r="F729" s="186" t="str">
        <f>IF(B721="Лікар-педіатр",Законод!$G$18,IF(B721="Лікар загальної практики - сімейний лікар",Законод!$G$22,IF(B721="Лікар-терапевт",Законод!$G$26,"х")))</f>
        <v>х</v>
      </c>
      <c r="G729" s="750" t="s">
        <v>157</v>
      </c>
      <c r="H729" s="751"/>
      <c r="I729" s="751"/>
      <c r="J729" s="751"/>
      <c r="K729" s="752"/>
      <c r="L729" s="171">
        <f>IF(B721="Лікар загальної практики - сімейний лікар",IF(L725&lt;Законод!$C$23,0,(IF(AND(L725&gt;=Законод!$G$23,L725&lt;=Законод!$G$24),L725-Законод!$F$24,IF('01_Доходи'!L725&gt;=Законод!$H$23,Законод!$G$25,0)))),IF(B721="Лікар-педіатр",IF(L725&lt;Законод!$C$19,0,(IF(AND(L725&gt;=Законод!$G$19,L725&lt;=Законод!$G$20),L725-Законод!$F$20,IF('01_Доходи'!L725&gt;=Законод!$H$19,Законод!$G$21,0)))),IF(B721="Лікар-терапевт",IF(L725&lt;Законод!$C$27,0,(IF(AND(L725&gt;=Законод!$G$27,L725&lt;=Законод!$G$28),L725-Законод!$F$28,IF('01_Доходи'!L725&gt;=Законод!$H$27,Законод!$G$29,0)))),0)))</f>
        <v>0</v>
      </c>
      <c r="M729" s="770"/>
      <c r="N729" s="750" t="s">
        <v>157</v>
      </c>
      <c r="O729" s="751"/>
      <c r="P729" s="751"/>
      <c r="Q729" s="751"/>
      <c r="R729" s="752"/>
      <c r="S729" s="171">
        <f>IF(B721="Лікар загальної практики - сімейний лікар",IF(S725&lt;Законод!$C$23,0,(IF(AND(S725&gt;=Законод!$G$23,S725&lt;=Законод!$G$24),S725-Законод!$F$24,IF('01_Доходи'!S725&gt;=Законод!$H$23,Законод!$G$25,0)))),IF(B721="Лікар-педіатр",IF(S725&lt;Законод!$C$19,0,(IF(AND(S725&gt;=Законод!$G$19,S725&lt;=Законод!$G$20),S725-Законод!$F$20,IF('01_Доходи'!S725&gt;=Законод!$H$19,Законод!$G$21,0)))),IF(B721="Лікар-терапевт",IF(S725&lt;Законод!$C$27,0,(IF(AND(S725&gt;=Законод!$G$27,S725&lt;=Законод!$G$28),S725-Законод!$F$28,IF('01_Доходи'!S725&gt;=Законод!$H$27,Законод!$G$29,0)))),0)))</f>
        <v>0</v>
      </c>
      <c r="T729" s="770"/>
      <c r="U729" s="750" t="s">
        <v>157</v>
      </c>
      <c r="V729" s="751"/>
      <c r="W729" s="751"/>
      <c r="X729" s="751"/>
      <c r="Y729" s="752"/>
      <c r="Z729" s="171">
        <f>IF(B721="Лікар загальної практики - сімейний лікар",IF(Z725&lt;Законод!$C$23,0,(IF(AND(Z725&gt;=Законод!$G$23,Z725&lt;=Законод!$G$24),Z725-Законод!$F$24,IF('01_Доходи'!Z725&gt;=Законод!$H$23,Законод!$G$25,0)))),IF(B721="Лікар-педіатр",IF(Z725&lt;Законод!$C$19,0,(IF(AND(Z725&gt;=Законод!$G$19,Z725&lt;=Законод!$G$20),Z725-Законод!$F$20,IF('01_Доходи'!Z725&gt;=Законод!$H$19,Законод!$G$21,0)))),IF(B721="Лікар-терапевт",IF(Z725&lt;Законод!$C$27,0,(IF(AND(Z725&gt;=Законод!$G$27,Z725&lt;=Законод!$G$28),Z725-Законод!$F$28,IF('01_Доходи'!Z725&gt;=Законод!$H$27,Законод!$G$29,0)))),0)))</f>
        <v>0</v>
      </c>
      <c r="AA729" s="770"/>
      <c r="AB729" s="750" t="s">
        <v>157</v>
      </c>
      <c r="AC729" s="751"/>
      <c r="AD729" s="751"/>
      <c r="AE729" s="751"/>
      <c r="AF729" s="752"/>
      <c r="AG729" s="171">
        <f>IF(B721="Лікар загальної практики - сімейний лікар",IF(AG725&lt;Законод!$C$23,0,(IF(AND(AG725&gt;=Законод!$G$23,AG725&lt;=Законод!$G$24),AG725-Законод!$F$24,IF('01_Доходи'!AG725&gt;=Законод!$H$23,Законод!$G$25,0)))),IF(B721="Лікар-педіатр",IF(AG725&lt;Законод!$C$19,0,(IF(AND(AG725&gt;=Законод!$G$19,AG725&lt;=Законод!$G$20),AG725-Законод!$F$20,IF('01_Доходи'!AG725&gt;=Законод!$H$19,Законод!$G$21,0)))),IF(B721="Лікар-терапевт",IF(AG725&lt;Законод!$C$27,0,(IF(AND(AG725&gt;=Законод!$G$27,AG725&lt;=Законод!$G$28),AG725-Законод!$F$28,IF('01_Доходи'!AG725&gt;=Законод!$H$27,Законод!$G$29,0)))),0)))</f>
        <v>0</v>
      </c>
      <c r="AH729" s="773"/>
      <c r="AI729" s="176"/>
      <c r="AJ729" s="764"/>
      <c r="AK729" s="767"/>
      <c r="AL729" s="767"/>
      <c r="AM729" s="799"/>
      <c r="AN729" s="544">
        <f>IF(B721="Лікар загальної практики - сімейний лікар",L729*Законод!$G$39,IF(B721="Лікар-педіатр",L729*Законод!$G$30,IF(B721="Лікар-терапевт",L729*Законод!$G$30,0)))</f>
        <v>0</v>
      </c>
      <c r="AO729" s="544">
        <f>IF(B721="Лікар загальної практики - сімейний лікар",S729*Законод!$G$47,IF(B721="Лікар-педіатр",S729*Законод!$G$47,IF(B721="Лікар-терапевт",S729*Законод!$G$47,0)))</f>
        <v>0</v>
      </c>
      <c r="AP729" s="544">
        <f>IF(B721="Лікар загальної практики - сімейний лікар",Z729*Законод!$G$64,IF(B721="Лікар-педіатр",Z729*Законод!$G$64,IF(B721="Лікар-терапевт",Z729*Законод!$G$64,0)))</f>
        <v>0</v>
      </c>
      <c r="AQ729" s="544">
        <f>IF(B721="Лікар загальної практики - сімейний лікар",AG729*Законод!$G$81,IF(B721="Лікар-педіатр",AG729*Законод!$G$81,IF(B721="Лікар-терапевт",AG729*Законод!$G$81,0)))</f>
        <v>0</v>
      </c>
      <c r="AR729" s="185">
        <f t="shared" ref="AR729" si="106">SUM(AN729:AQ729)</f>
        <v>0</v>
      </c>
    </row>
    <row r="730" spans="1:44" s="67" customFormat="1" ht="20.45" customHeight="1" x14ac:dyDescent="0.25">
      <c r="A730" s="172"/>
      <c r="B730" s="781"/>
      <c r="C730" s="784"/>
      <c r="D730" s="787"/>
      <c r="E730" s="790"/>
      <c r="F730" s="186" t="str">
        <f>IF(B721="Лікар-педіатр",Законод!$H$18,IF(B721="Лікар загальної практики - сімейний лікар",Законод!$H$22,IF(B721="Лікар-терапевт",Законод!$H$26,"х")))</f>
        <v>х</v>
      </c>
      <c r="G730" s="750" t="s">
        <v>157</v>
      </c>
      <c r="H730" s="751"/>
      <c r="I730" s="751"/>
      <c r="J730" s="751"/>
      <c r="K730" s="752"/>
      <c r="L730" s="171">
        <f>IF(B721="Лікар загальної практики - сімейний лікар",IF(L725&lt;Законод!$C$23,0,(IF(AND(L725&gt;=Законод!$H$23,L725&lt;=Законод!$H$24),L725-Законод!$G$24,IF('01_Доходи'!L725&gt;=Законод!$I$23,Законод!$H$25,0)))),IF(B721="Лікар-педіатр",IF(L725&lt;Законод!$C$19,0,(IF(AND(L725&gt;=Законод!$H$19,L725&lt;=Законод!$H$20),L725-Законод!$G$20,IF('01_Доходи'!L725&gt;=Законод!$I$19,Законод!$H$21,0)))),IF(B721="Лікар-терапевт",IF(L725&lt;Законод!$C$27,0,(IF(AND(L725&gt;=Законод!$H$27,L725&lt;=Законод!$H$28),L725-Законод!$G$28,IF(L725&gt;=Законод!$I$27,Законод!$H$29,0)))),0)))</f>
        <v>0</v>
      </c>
      <c r="M730" s="770"/>
      <c r="N730" s="750" t="s">
        <v>157</v>
      </c>
      <c r="O730" s="751"/>
      <c r="P730" s="751"/>
      <c r="Q730" s="751"/>
      <c r="R730" s="752"/>
      <c r="S730" s="171">
        <f>IF(B721="Лікар загальної практики - сімейний лікар",IF(S725&lt;Законод!$C$23,0,(IF(AND(S725&gt;=Законод!$H$23,S725&lt;=Законод!$H$24),S725-Законод!$G$24,IF('01_Доходи'!S725&gt;=Законод!$I$23,Законод!$H$25,0)))),IF(B721="Лікар-педіатр",IF(S725&lt;Законод!$C$19,0,(IF(AND(S725&gt;=Законод!$H$19,S725&lt;=Законод!$H$20),S725-Законод!$G$20,IF('01_Доходи'!S725&gt;=Законод!$I$19,Законод!$H$21,0)))),IF(B721="Лікар-терапевт",IF(S725&lt;Законод!$C$27,0,(IF(AND(S725&gt;=Законод!$H$27,S725&lt;=Законод!$H$28),S725-Законод!$G$28,IF(S725&gt;=Законод!$I$27,Законод!$H$29,0)))),0)))</f>
        <v>0</v>
      </c>
      <c r="T730" s="770"/>
      <c r="U730" s="750" t="s">
        <v>157</v>
      </c>
      <c r="V730" s="751"/>
      <c r="W730" s="751"/>
      <c r="X730" s="751"/>
      <c r="Y730" s="752"/>
      <c r="Z730" s="171">
        <f>IF(B721="Лікар загальної практики - сімейний лікар",IF(Z725&lt;Законод!$C$23,0,(IF(AND(Z725&gt;=Законод!$H$23,Z725&lt;=Законод!$H$24),Z725-Законод!$G$24,IF('01_Доходи'!Z725&gt;=Законод!$I$23,Законод!$H$25,0)))),IF(B721="Лікар-педіатр",IF(Z725&lt;Законод!$C$19,0,(IF(AND(Z725&gt;=Законод!$H$19,Z725&lt;=Законод!$H$20),Z725-Законод!$G$20,IF('01_Доходи'!Z725&gt;=Законод!$I$19,Законод!$H$21,0)))),IF(B721="Лікар-терапевт",IF(Z725&lt;Законод!$C$27,0,(IF(AND(Z725&gt;=Законод!$H$27,Z725&lt;=Законод!$H$28),Z725-Законод!$G$28,IF(Z725&gt;=Законод!$I$27,Законод!$H$29,0)))),0)))</f>
        <v>0</v>
      </c>
      <c r="AA730" s="770"/>
      <c r="AB730" s="750" t="s">
        <v>157</v>
      </c>
      <c r="AC730" s="751"/>
      <c r="AD730" s="751"/>
      <c r="AE730" s="751"/>
      <c r="AF730" s="752"/>
      <c r="AG730" s="171">
        <f>IF(B721="Лікар загальної практики - сімейний лікар",IF(AG725&lt;Законод!$C$23,0,(IF(AND(AG725&gt;=Законод!$H$23,AG725&lt;=Законод!$H$24),AG725-Законод!$G$24,IF('01_Доходи'!AG725&gt;=Законод!$I$23,Законод!$H$25,0)))),IF(B721="Лікар-педіатр",IF(AG725&lt;Законод!$C$19,0,(IF(AND(AG725&gt;=Законод!$H$19,AG725&lt;=Законод!$H$20),AG725-Законод!$G$20,IF('01_Доходи'!AG725&gt;=Законод!$I$19,Законод!$H$21,0)))),IF(B721="Лікар-терапевт",IF(AG725&lt;Законод!$C$27,0,(IF(AND(AG725&gt;=Законод!$H$27,AG725&lt;=Законод!$H$28),AG725-Законод!$G$28,IF(AG725&gt;=Законод!$I$27,Законод!$H$29,0)))),0)))</f>
        <v>0</v>
      </c>
      <c r="AH730" s="773"/>
      <c r="AI730" s="176"/>
      <c r="AJ730" s="764"/>
      <c r="AK730" s="767"/>
      <c r="AL730" s="767"/>
      <c r="AM730" s="799"/>
      <c r="AN730" s="544">
        <f>IF(B721="Лікар загальної практики - сімейний лікар",L730*Законод!$H$30,IF(B721="Лікар-педіатр",L730*Законод!$H$30,IF(B721="Лікар-терапевт",L730*Законод!$H$30,0)))</f>
        <v>0</v>
      </c>
      <c r="AO730" s="544">
        <f>IF(B721="Лікар загальної практики - сімейний лікар",S730*Законод!$H$47,IF(B721="Лікар-педіатр",S730*Законод!$H$47,IF(B721="Лікар-терапевт",S730*Законод!$H$47,0)))</f>
        <v>0</v>
      </c>
      <c r="AP730" s="544">
        <f>IF(B721="Лікар загальної практики - сімейний лікар",Z730*Законод!$H$64,IF(B721="Лікар-педіатр",Z730*Законод!$H$64,IF(B721="Лікар-терапевт",Z730*Законод!$H$64,0)))</f>
        <v>0</v>
      </c>
      <c r="AQ730" s="544">
        <f>IF(B721="Лікар загальної практики - сімейний лікар",AG730*Законод!$H$81,IF(B721="Лікар-педіатр",AG730*Законод!$H$81,IF(B721="Лікар-терапевт",AG730*Законод!$H$81,0)))</f>
        <v>0</v>
      </c>
      <c r="AR730" s="185">
        <f>SUM(AN730:AQ730)</f>
        <v>0</v>
      </c>
    </row>
    <row r="731" spans="1:44" s="67" customFormat="1" ht="31.9" customHeight="1" x14ac:dyDescent="0.25">
      <c r="A731" s="172"/>
      <c r="B731" s="781"/>
      <c r="C731" s="784"/>
      <c r="D731" s="787"/>
      <c r="E731" s="790"/>
      <c r="F731" s="186" t="str">
        <f>IF(B721="Лікар-педіатр",Законод!$I$18,IF(B721="Лікар загальної практики - сімейний лікар",Законод!$I$22,IF(B721="Лікар-терапевт",Законод!$I$26,"х")))</f>
        <v>х</v>
      </c>
      <c r="G731" s="750" t="s">
        <v>157</v>
      </c>
      <c r="H731" s="751"/>
      <c r="I731" s="751"/>
      <c r="J731" s="751"/>
      <c r="K731" s="752"/>
      <c r="L731" s="171">
        <f>IF(B721="Лікар загальної практики - сімейний лікар",IF(L725&lt;Законод!$C$23,0,(IF(AND(L725&gt;=Законод!$I$23,L725&lt;=Законод!$I$24),L725-Законод!$H$24,IF('01_Доходи'!L725&gt;=Законод!$I$23,Законод!$I$25,0)))),IF(B721="Лікар-педіатр",IF(L725&lt;Законод!$C$19,0,(IF(AND(L725&gt;=Законод!$I$19,L725&lt;=Законод!$I$20),L725-Законод!$H$20,IF('01_Доходи'!L725&gt;=Законод!$I$19,Законод!$H$21,0)))),IF(B721="Лікар-терапевт",IF(L725&lt;Законод!$C$27,0,(IF(AND(L725&gt;=Законод!$I$27,L725&lt;=Законод!$I$28),L725-Законод!$H$28,IF('01_Доходи'!L725&gt;=Законод!$I$27,Законод!$H$29,0)))),0)))</f>
        <v>0</v>
      </c>
      <c r="M731" s="770"/>
      <c r="N731" s="750" t="s">
        <v>157</v>
      </c>
      <c r="O731" s="751"/>
      <c r="P731" s="751"/>
      <c r="Q731" s="751"/>
      <c r="R731" s="752"/>
      <c r="S731" s="171">
        <f>IF(B721="Лікар загальної практики - сімейний лікар",IF(S725&lt;Законод!$C$23,0,(IF(AND(S725&gt;=Законод!$I$23,S725&lt;=Законод!$I$24),S725-Законод!$H$24,IF('01_Доходи'!S725&gt;=Законод!$I$23,Законод!$I$25,0)))),IF(B721="Лікар-педіатр",IF(S725&lt;Законод!$C$19,0,(IF(AND(S725&gt;=Законод!$I$19,S725&lt;=Законод!$I$20),S725-Законод!$H$20,IF('01_Доходи'!S725&gt;=Законод!$I$19,Законод!$H$21,0)))),IF(B721="Лікар-терапевт",IF(S725&lt;Законод!$C$27,0,(IF(AND(S725&gt;=Законод!$I$27,S725&lt;=Законод!$I$28),S725-Законод!$H$28,IF('01_Доходи'!S725&gt;=Законод!$I$27,Законод!$H$29,0)))),0)))</f>
        <v>0</v>
      </c>
      <c r="T731" s="770"/>
      <c r="U731" s="750" t="s">
        <v>157</v>
      </c>
      <c r="V731" s="751"/>
      <c r="W731" s="751"/>
      <c r="X731" s="751"/>
      <c r="Y731" s="752"/>
      <c r="Z731" s="171">
        <f>IF(B721="Лікар загальної практики - сімейний лікар",IF(Z725&lt;Законод!$C$23,0,(IF(AND(Z725&gt;=Законод!$I$23,Z725&lt;=Законод!$I$24),Z725-Законод!$H$24,IF('01_Доходи'!Z725&gt;=Законод!$I$23,Законод!$I$25,0)))),IF(B721="Лікар-педіатр",IF(Z725&lt;Законод!$C$19,0,(IF(AND(Z725&gt;=Законод!$I$19,Z725&lt;=Законод!$I$20),Z725-Законод!$H$20,IF('01_Доходи'!Z725&gt;=Законод!$I$19,Законод!$H$21,0)))),IF(B721="Лікар-терапевт",IF(Z725&lt;Законод!$C$27,0,(IF(AND(Z725&gt;=Законод!$I$27,Z725&lt;=Законод!$I$28),Z725-Законод!$H$28,IF('01_Доходи'!Z725&gt;=Законод!$I$27,Законод!$H$29,0)))),0)))</f>
        <v>0</v>
      </c>
      <c r="AA731" s="770"/>
      <c r="AB731" s="750" t="s">
        <v>157</v>
      </c>
      <c r="AC731" s="751"/>
      <c r="AD731" s="751"/>
      <c r="AE731" s="751"/>
      <c r="AF731" s="752"/>
      <c r="AG731" s="171">
        <f>IF(B721="Лікар загальної практики - сімейний лікар",IF(AG725&lt;Законод!$C$23,0,(IF(AND(AG725&gt;=Законод!$I$23,AG725&lt;=Законод!$I$24),AG725-Законод!$H$24,IF('01_Доходи'!AG725&gt;=Законод!$I$23,Законод!$I$25,0)))),IF(B721="Лікар-педіатр",IF(AG725&lt;Законод!$C$19,0,(IF(AND(AG725&gt;=Законод!$I$19,AG725&lt;=Законод!$I$20),AG725-Законод!$H$20,IF('01_Доходи'!AG725&gt;=Законод!$I$19,Законод!$H$21,0)))),IF(B721="Лікар-терапевт",IF(AG725&lt;Законод!$C$27,0,(IF(AND(AG725&gt;=Законод!$I$27,AG725&lt;=Законод!$I$28),AG725-Законод!$H$28,IF('01_Доходи'!AG725&gt;=Законод!$I$27,Законод!$H$29,0)))),0)))</f>
        <v>0</v>
      </c>
      <c r="AH731" s="773"/>
      <c r="AI731" s="176"/>
      <c r="AJ731" s="764"/>
      <c r="AK731" s="767"/>
      <c r="AL731" s="767"/>
      <c r="AM731" s="799"/>
      <c r="AN731" s="544">
        <f>IF(B721="Лікар загальної практики - сімейний лікар",L731*Законод!$I$30,IF(B721="Лікар-педіатр",L731*Законод!$I$30,IF(B721="Лікар-терапевт",L731*Законод!$I$30,0)))</f>
        <v>0</v>
      </c>
      <c r="AO731" s="544">
        <f>IF(B721="Лікар загальної практики - сімейний лікар",S731*Законод!$I$47,IF(B721="Лікар-педіатр",S731*Законод!$I$47,IF(B721="Лікар-терапевт",S731*Законод!$I$47,0)))</f>
        <v>0</v>
      </c>
      <c r="AP731" s="544">
        <f>IF(B721="Лікар загальної практики - сімейний лікар",Z731*Законод!$I$64,IF(B721="Лікар-педіатр",Z731*Законод!$I$64,IF(B721="Лікар-терапевт",Z731*Законод!$I$64,0)))</f>
        <v>0</v>
      </c>
      <c r="AQ731" s="544">
        <f>IF(B721="Лікар загальної практики - сімейний лікар",AG731*Законод!$I$81,IF(B721="Лікар-педіатр",AG731*Законод!$I$81,IF(B721="Лікар-терапевт",AG731*Законод!$I$81,0)))</f>
        <v>0</v>
      </c>
      <c r="AR731" s="185">
        <f>SUM(AN731:AQ731)</f>
        <v>0</v>
      </c>
    </row>
    <row r="732" spans="1:44" s="67" customFormat="1" ht="31.9" customHeight="1" thickBot="1" x14ac:dyDescent="0.3">
      <c r="A732" s="187"/>
      <c r="B732" s="782"/>
      <c r="C732" s="785"/>
      <c r="D732" s="788"/>
      <c r="E732" s="791"/>
      <c r="F732" s="660" t="str">
        <f>IF(B721="Лікар-педіатр",Законод!$J$18,IF(B721="Лікар загальної практики - сімейний лікар",Законод!$J$22,IF(B721="Лікар-терапевт",Законод!$J$22,"х")))</f>
        <v>х</v>
      </c>
      <c r="G732" s="747" t="s">
        <v>157</v>
      </c>
      <c r="H732" s="748"/>
      <c r="I732" s="748"/>
      <c r="J732" s="748"/>
      <c r="K732" s="749"/>
      <c r="L732" s="171">
        <f>IF(B721="Лікар загальної практики - сімейний лікар",IF(L725&gt;=Законод!$J$23,'01_Доходи'!L725-('01_Доходи'!L726+'01_Доходи'!L727+'01_Доходи'!L728+'01_Доходи'!L729+'01_Доходи'!L730+'01_Доходи'!L731),0),IF(B721="Лікар-педіатр",IF(L725&gt;=Законод!$J$19,'01_Доходи'!L725-('01_Доходи'!L726+'01_Доходи'!L727+'01_Доходи'!L728+'01_Доходи'!L729+'01_Доходи'!L730+'01_Доходи'!L731),0),IF(B721="Лікар-терапевт",IF('01_Доходи'!L725&gt;=Законод!$J$27,L725-Законод!$I$28,0),0)))</f>
        <v>0</v>
      </c>
      <c r="M732" s="771"/>
      <c r="N732" s="747" t="s">
        <v>157</v>
      </c>
      <c r="O732" s="748"/>
      <c r="P732" s="748"/>
      <c r="Q732" s="748"/>
      <c r="R732" s="749"/>
      <c r="S732" s="171">
        <f>IF(B721="Лікар загальної практики - сімейний лікар",IF(S725&gt;=Законод!$J$23,'01_Доходи'!S725-('01_Доходи'!S726+'01_Доходи'!S727+'01_Доходи'!S728+'01_Доходи'!S729+'01_Доходи'!S730+'01_Доходи'!S731),0),IF(B721="Лікар-педіатр",IF(S725&gt;=Законод!$J$19,'01_Доходи'!S725-('01_Доходи'!S726+'01_Доходи'!S727+'01_Доходи'!S728+'01_Доходи'!S729+'01_Доходи'!S730+'01_Доходи'!S731),0),IF(B721="Лікар-терапевт",IF('01_Доходи'!S725&gt;=Законод!$J$27,S725-Законод!$I$28,0),0)))</f>
        <v>0</v>
      </c>
      <c r="T732" s="771"/>
      <c r="U732" s="747" t="s">
        <v>157</v>
      </c>
      <c r="V732" s="748"/>
      <c r="W732" s="748"/>
      <c r="X732" s="748"/>
      <c r="Y732" s="749"/>
      <c r="Z732" s="171">
        <f>IF(B721="Лікар загальної практики - сімейний лікар",IF(Z725&gt;=Законод!$J$23,'01_Доходи'!Z725-('01_Доходи'!Z726+'01_Доходи'!Z727+'01_Доходи'!Z728+'01_Доходи'!Z729+'01_Доходи'!Z730+'01_Доходи'!Z731),0),IF(B721="Лікар-педіатр",IF(Z725&gt;=Законод!$J$19,'01_Доходи'!Z725-('01_Доходи'!Z726+'01_Доходи'!Z727+'01_Доходи'!Z728+'01_Доходи'!Z729+'01_Доходи'!Z730+'01_Доходи'!Z731),0),IF(B721="Лікар-терапевт",IF('01_Доходи'!Z725&gt;=Законод!$J$27,Z725-Законод!$I$28,0),0)))</f>
        <v>0</v>
      </c>
      <c r="AA732" s="771"/>
      <c r="AB732" s="747" t="s">
        <v>157</v>
      </c>
      <c r="AC732" s="748"/>
      <c r="AD732" s="748"/>
      <c r="AE732" s="748"/>
      <c r="AF732" s="749"/>
      <c r="AG732" s="171">
        <f>IF(B721="Лікар загальної практики - сімейний лікар",IF(AG725&gt;=Законод!$J$23,'01_Доходи'!AG725-('01_Доходи'!AG726+'01_Доходи'!AG727+'01_Доходи'!AG728+'01_Доходи'!AG729+'01_Доходи'!AG730+'01_Доходи'!AG731),0),IF(B721="Лікар-педіатр",IF(AG725&gt;=Законод!$J$19,'01_Доходи'!AG725-('01_Доходи'!AG726+'01_Доходи'!AG727+'01_Доходи'!AG728+'01_Доходи'!AG729+'01_Доходи'!AG730+'01_Доходи'!AG731),0),IF(B721="Лікар-терапевт",IF('01_Доходи'!AG725&gt;=Законод!$J$27,AG725-Законод!$I$28,0),0)))</f>
        <v>0</v>
      </c>
      <c r="AH732" s="774"/>
      <c r="AI732" s="188"/>
      <c r="AJ732" s="765"/>
      <c r="AK732" s="768"/>
      <c r="AL732" s="768"/>
      <c r="AM732" s="800"/>
      <c r="AN732" s="661">
        <f>IF(B721="Лікар загальної практики - сімейний лікар",L732*Законод!$J$30,IF(B721="Лікар-педіатр",L732*Законод!$J$30,IF(B721="Лікар-терапевт",L732*Законод!$J$30,0)))</f>
        <v>0</v>
      </c>
      <c r="AO732" s="661">
        <f>IF(B721="Лікар загальної практики - сімейний лікар",S732*Законод!$J$47,IF(B721="Лікар-педіатр",S732*Законод!$J$47,IF(B721="Лікар-терапевт",S732*Законод!$J$47,0)))</f>
        <v>0</v>
      </c>
      <c r="AP732" s="661">
        <f>IF(B721="Лікар загальної практики - сімейний лікар",S732*Законод!$J$64,IF(B721="Лікар-педіатр",S732*Законод!$J$64,IF(B721="Лікар-терапевт",S732*Законод!$J$64,0)))</f>
        <v>0</v>
      </c>
      <c r="AQ732" s="661">
        <f>IF(B721="Лікар загальної практики - сімейний лікар",AG732*Законод!$J$81,IF(B721="Лікар-педіатр",AG732*Законод!$J$81,IF(B721="Лікар-терапевт",AG732*Законод!$J$81,0)))</f>
        <v>0</v>
      </c>
      <c r="AR732" s="662">
        <f t="shared" ref="AR732" si="107">SUM(AN732:AQ732)</f>
        <v>0</v>
      </c>
    </row>
    <row r="733" spans="1:44" s="210" customFormat="1" ht="23.45" customHeight="1" thickBot="1" x14ac:dyDescent="0.3">
      <c r="A733" s="206"/>
      <c r="B733" s="207"/>
      <c r="C733" s="207"/>
      <c r="D733" s="207"/>
      <c r="E733" s="207"/>
      <c r="F733" s="208"/>
      <c r="G733" s="209"/>
      <c r="H733" s="209"/>
      <c r="L733" s="211"/>
      <c r="S733" s="211"/>
      <c r="Z733" s="211"/>
      <c r="AG733" s="211"/>
      <c r="AM733" s="212"/>
      <c r="AR733" s="213"/>
    </row>
    <row r="734" spans="1:44" s="166" customFormat="1" ht="24.6" customHeight="1" x14ac:dyDescent="0.3">
      <c r="A734" s="169">
        <f>A721+1</f>
        <v>55</v>
      </c>
      <c r="B734" s="780"/>
      <c r="C734" s="783"/>
      <c r="D734" s="786"/>
      <c r="E734" s="789"/>
      <c r="F734" s="170" t="s">
        <v>431</v>
      </c>
      <c r="G734" s="171">
        <f>IFERROR(IF(B734="Лікар-педіатр",G736/L736*L734,IF(B734="Лікар-терапевт","х",IF(B734="Лікар загальної практики - сімейний лікар",G736/L736*L734,0))),0)</f>
        <v>0</v>
      </c>
      <c r="H734" s="171">
        <f>IFERROR(IF(B734="Лікар-педіатр",H736/L736*L734,IF(B734="Лікар-терапевт","х",IF(B734="Лікар загальної практики - сімейний лікар",H736/L736*L734,0))),0)</f>
        <v>0</v>
      </c>
      <c r="I734" s="171">
        <f>IFERROR(IF(B734="Лікар-педіатр","x",IF(B734="Лікар-терапевт",I736/L736*L734,IF(B734="Лікар загальної практики - сімейний лікар",I736/L736*L734,0))),0)</f>
        <v>0</v>
      </c>
      <c r="J734" s="171">
        <f>IFERROR(IF(B734="Лікар-педіатр","x",IF(B734="Лікар-терапевт",J736/L736*L734,IF(B734="Лікар загальної практики - сімейний лікар",J736/L736*L734,0))),0)</f>
        <v>0</v>
      </c>
      <c r="K734" s="171">
        <f>IFERROR(IF(B734="Лікар-педіатр","x",IF(B734="Лікар-терапевт",K737*L734,IF(B734="Лікар загальної практики - сімейний лікар",K737*L734,0))),0)</f>
        <v>0</v>
      </c>
      <c r="L734" s="472"/>
      <c r="M734" s="769"/>
      <c r="N734" s="171">
        <f>IFERROR(IF(B734="Лікар-педіатр",N736/S736*S734,IF(B734="Лікар-терапевт","х",IF(B734="Лікар загальної практики - сімейний лікар",N736/S736*S734,0))),0)</f>
        <v>0</v>
      </c>
      <c r="O734" s="171">
        <f>IFERROR(IF(B734="Лікар-педіатр",O736/S736*S734,IF(B734="Лікар-терапевт","х",IF(B734="Лікар загальної практики - сімейний лікар",O736/S736*S734,0))),0)</f>
        <v>0</v>
      </c>
      <c r="P734" s="171">
        <f>IFERROR(IF(B734="Лікар-педіатр","x",IF(B734="Лікар-терапевт",P736/S736*S734,IF(B734="Лікар загальної практики - сімейний лікар",P736/S736*S734,0))),0)</f>
        <v>0</v>
      </c>
      <c r="Q734" s="171">
        <f>IFERROR(IF(B734="Лікар-педіатр","x",IF(B734="Лікар-терапевт",Q736/S736*S734,IF(B734="Лікар загальної практики - сімейний лікар",Q736/S736*S734,0))),0)</f>
        <v>0</v>
      </c>
      <c r="R734" s="171">
        <f>IFERROR(IF(B734="Лікар-педіатр","x",IF(B734="Лікар-терапевт",R737*S734,IF(B734="Лікар загальної практики - сімейний лікар",R737*S734,0))),0)</f>
        <v>0</v>
      </c>
      <c r="S734" s="472"/>
      <c r="T734" s="769"/>
      <c r="U734" s="171">
        <f>IFERROR(IF(B734="Лікар-педіатр",U736/Z736*Z734,IF(B734="Лікар-терапевт","х",IF(B734="Лікар загальної практики - сімейний лікар",U736/Z736*Z734,0))),0)</f>
        <v>0</v>
      </c>
      <c r="V734" s="171">
        <f>IFERROR(IF(B734="Лікар-педіатр",V736/Z736*Z734,IF(B734="Лікар-терапевт","х",IF(B734="Лікар загальної практики - сімейний лікар",V736/Z736*Z734,0))),0)</f>
        <v>0</v>
      </c>
      <c r="W734" s="171">
        <f>IFERROR(IF(B734="Лікар-педіатр","x",IF(B734="Лікар-терапевт",W736/Z736*Z734,IF(B734="Лікар загальної практики - сімейний лікар",W736/Z736*Z734,0))),0)</f>
        <v>0</v>
      </c>
      <c r="X734" s="171">
        <f>IFERROR(IF(B734="Лікар-педіатр","x",IF(B734="Лікар-терапевт",X736/Z736*Z734,IF(B734="Лікар загальної практики - сімейний лікар",X736/Z736*Z734,0))),0)</f>
        <v>0</v>
      </c>
      <c r="Y734" s="171">
        <f>IFERROR(IF(B734="Лікар-педіатр","x",IF(B734="Лікар-терапевт",Y737*Z734,IF(B734="Лікар загальної практики - сімейний лікар",Y737*Z734,0))),0)</f>
        <v>0</v>
      </c>
      <c r="Z734" s="472"/>
      <c r="AA734" s="769"/>
      <c r="AB734" s="171">
        <f>IFERROR(IF(B734="Лікар-педіатр",AB736/AG736*AG734,IF(B734="Лікар-терапевт","х",IF(B734="Лікар загальної практики - сімейний лікар",AB736/AG736*AG734,0))),0)</f>
        <v>0</v>
      </c>
      <c r="AC734" s="171">
        <f>IFERROR(IF(B734="Лікар-педіатр",AC736/AG736*AG734,IF(B734="Лікар-терапевт","х",IF(B734="Лікар загальної практики - сімейний лікар",AC736/AG736*AG734,0))),0)</f>
        <v>0</v>
      </c>
      <c r="AD734" s="171">
        <f>IFERROR(IF(B734="Лікар-педіатр","x",IF(B734="Лікар-терапевт",AD736/AG736*AG734,IF(B734="Лікар загальної практики - сімейний лікар",AD736/AG736*AG734,0))),0)</f>
        <v>0</v>
      </c>
      <c r="AE734" s="171">
        <f>IFERROR(IF(B734="Лікар-педіатр","x",IF(B734="Лікар-терапевт",AE736/AG736*AG734,IF(B734="Лікар загальної практики - сімейний лікар",AE736/AG736*AG734,0))),0)</f>
        <v>0</v>
      </c>
      <c r="AF734" s="171">
        <f>IFERROR(IF(B734="Лікар-педіатр","x",IF(B734="Лікар-терапевт",AF737*AG734,IF(B734="Лікар загальної практики - сімейний лікар",AF737*AG734,0))),0)</f>
        <v>0</v>
      </c>
      <c r="AG734" s="472"/>
      <c r="AH734" s="772"/>
      <c r="AI734" s="461">
        <f>A734</f>
        <v>55</v>
      </c>
      <c r="AJ734" s="763">
        <f>B734</f>
        <v>0</v>
      </c>
      <c r="AK734" s="766">
        <f>C734</f>
        <v>0</v>
      </c>
      <c r="AL734" s="766">
        <f>D734</f>
        <v>0</v>
      </c>
      <c r="AM734" s="753" t="s">
        <v>566</v>
      </c>
      <c r="AN734" s="792">
        <f>SUM(AN739:AN745)</f>
        <v>0</v>
      </c>
      <c r="AO734" s="792">
        <f>SUM(AO739:AO745)</f>
        <v>0</v>
      </c>
      <c r="AP734" s="792">
        <f>SUM(AP739:AP745)</f>
        <v>0</v>
      </c>
      <c r="AQ734" s="792">
        <f>SUM(AQ739:AQ745)</f>
        <v>0</v>
      </c>
      <c r="AR734" s="795">
        <f>SUM(AN734:AQ738)</f>
        <v>0</v>
      </c>
    </row>
    <row r="735" spans="1:44" s="67" customFormat="1" ht="28.15" customHeight="1" x14ac:dyDescent="0.25">
      <c r="A735" s="172"/>
      <c r="B735" s="781"/>
      <c r="C735" s="784"/>
      <c r="D735" s="787"/>
      <c r="E735" s="790"/>
      <c r="F735" s="170" t="s">
        <v>432</v>
      </c>
      <c r="G735" s="171">
        <f>IFERROR(IF(B734="Лікар-педіатр",G737*L735,IF(B734="Лікар-терапевт","х",IF(B734="Лікар загальної практики - сімейний лікар",G737*L735,0))),0)</f>
        <v>0</v>
      </c>
      <c r="H735" s="171">
        <f>IFERROR(IF(B734="Лікар-педіатр",H737*L735,IF(B734="Лікар-терапевт","х",IF(B734="Лікар загальної практики - сімейний лікар",H737*L735,0))),0)</f>
        <v>0</v>
      </c>
      <c r="I735" s="171">
        <f>IFERROR(IF(B734="Лікар-педіатр","x",IF(B734="Лікар-терапевт",I737*L735,IF(B734="Лікар загальної практики - сімейний лікар",I737*L735,0))),0)</f>
        <v>0</v>
      </c>
      <c r="J735" s="171">
        <f>IFERROR(IF(B734="Лікар-педіатр","x",IF(B734="Лікар-терапевт",J737*L735,IF(B734="Лікар загальної практики - сімейний лікар",J737*L735,0))),0)</f>
        <v>0</v>
      </c>
      <c r="K735" s="171">
        <f>IFERROR(IF(B734="Лікар-педіатр","x",IF(B734="Лікар-терапевт",K737*L735,IF(B734="Лікар загальної практики - сімейний лікар",K737*L735,0))),0)</f>
        <v>0</v>
      </c>
      <c r="L735" s="472"/>
      <c r="M735" s="770"/>
      <c r="N735" s="171">
        <f>IFERROR(IF(B734="Лікар-педіатр",N737*S735,IF(B734="Лікар-терапевт","х",IF(B734="Лікар загальної практики - сімейний лікар",N737*S735,0))),0)</f>
        <v>0</v>
      </c>
      <c r="O735" s="171">
        <f>IFERROR(IF(B734="Лікар-педіатр",O737*S735,IF(B734="Лікар-терапевт","х",IF(B734="Лікар загальної практики - сімейний лікар",O737*S735,0))),0)</f>
        <v>0</v>
      </c>
      <c r="P735" s="171">
        <f>IFERROR(IF(B734="Лікар-педіатр","x",IF(B734="Лікар-терапевт",P737*S735,IF(B734="Лікар загальної практики - сімейний лікар",P737*S735,0))),0)</f>
        <v>0</v>
      </c>
      <c r="Q735" s="171">
        <f>IFERROR(IF(B734="Лікар-педіатр","x",IF(B734="Лікар-терапевт",Q737*S735,IF(B734="Лікар загальної практики - сімейний лікар",Q737*S735,0))),0)</f>
        <v>0</v>
      </c>
      <c r="R735" s="171">
        <f>IFERROR(IF(B734="Лікар-педіатр","x",IF(B734="Лікар-терапевт",R737*S735,IF(B734="Лікар загальної практики - сімейний лікар",R737*S735,0))),0)</f>
        <v>0</v>
      </c>
      <c r="S735" s="472"/>
      <c r="T735" s="770"/>
      <c r="U735" s="171">
        <f>IFERROR(IF(B734="Лікар-педіатр",U737*Z735,IF(B734="Лікар-терапевт","х",IF(B734="Лікар загальної практики - сімейний лікар",U737*Z735,0))),0)</f>
        <v>0</v>
      </c>
      <c r="V735" s="171">
        <f>IFERROR(IF(B734="Лікар-педіатр",V737*Z735,IF(B734="Лікар-терапевт","х",IF(B734="Лікар загальної практики - сімейний лікар",V737*Z735,0))),0)</f>
        <v>0</v>
      </c>
      <c r="W735" s="171">
        <f>IFERROR(IF(B734="Лікар-педіатр","x",IF(B734="Лікар-терапевт",W737*Z735,IF(B734="Лікар загальної практики - сімейний лікар",W737*Z735,0))),0)</f>
        <v>0</v>
      </c>
      <c r="X735" s="171">
        <f>IFERROR(IF(B734="Лікар-педіатр","x",IF(B734="Лікар-терапевт",X737*Z735,IF(B734="Лікар загальної практики - сімейний лікар",X737*Z735,0))),0)</f>
        <v>0</v>
      </c>
      <c r="Y735" s="171">
        <f>IFERROR(IF(B734="Лікар-педіатр","x",IF(B734="Лікар-терапевт",Y737*Z735,IF(B734="Лікар загальної практики - сімейний лікар",Y737*Z735,0))),0)</f>
        <v>0</v>
      </c>
      <c r="Z735" s="472"/>
      <c r="AA735" s="770"/>
      <c r="AB735" s="171">
        <f>IFERROR(IF(B734="Лікар-педіатр",AB737*AG735,IF(B734="Лікар-терапевт","х",IF(B734="Лікар загальної практики - сімейний лікар",AB737*AG735,0))),0)</f>
        <v>0</v>
      </c>
      <c r="AC735" s="171">
        <f>IFERROR(IF(B734="Лікар-педіатр",AC737*AG735,IF(B734="Лікар-терапевт","х",IF(B734="Лікар загальної практики - сімейний лікар",AC737*AG735,0))),0)</f>
        <v>0</v>
      </c>
      <c r="AD735" s="171">
        <f>IFERROR(IF(B734="Лікар-педіатр","x",IF(B734="Лікар-терапевт",AD737*AG735,IF(B734="Лікар загальної практики - сімейний лікар",AD737*AG735,0))),0)</f>
        <v>0</v>
      </c>
      <c r="AE735" s="171">
        <f>IFERROR(IF(B734="Лікар-педіатр","x",IF(B734="Лікар-терапевт",AE737*AG735,IF(B734="Лікар загальної практики - сімейний лікар",AE737*AG735,0))),0)</f>
        <v>0</v>
      </c>
      <c r="AF735" s="171">
        <f>IFERROR(IF(B734="Лікар-педіатр","x",IF(B734="Лікар-терапевт",AF737*AG735,IF(B734="Лікар загальної практики - сімейний лікар",AF737*AG735,0))),0)</f>
        <v>0</v>
      </c>
      <c r="AG735" s="472"/>
      <c r="AH735" s="773"/>
      <c r="AI735" s="173"/>
      <c r="AJ735" s="764"/>
      <c r="AK735" s="767"/>
      <c r="AL735" s="767"/>
      <c r="AM735" s="754"/>
      <c r="AN735" s="793"/>
      <c r="AO735" s="793"/>
      <c r="AP735" s="793"/>
      <c r="AQ735" s="793"/>
      <c r="AR735" s="796"/>
    </row>
    <row r="736" spans="1:44" s="103" customFormat="1" ht="31.15" customHeight="1" x14ac:dyDescent="0.25">
      <c r="A736" s="205"/>
      <c r="B736" s="781"/>
      <c r="C736" s="784"/>
      <c r="D736" s="787"/>
      <c r="E736" s="790"/>
      <c r="F736" s="170" t="s">
        <v>433</v>
      </c>
      <c r="G736" s="174">
        <f>IF(B734="Лікар загальної практики - сімейний лікар"," ",IF(B734="Лікар-педіатр"," ",IF(B734="Лікар-терапевт","х",0)))</f>
        <v>0</v>
      </c>
      <c r="H736" s="174">
        <f>IF(B734="Лікар загальної практики - сімейний лікар"," ",IF(B734="Лікар-педіатр"," ",IF(B734="Лікар-терапевт","х",0)))</f>
        <v>0</v>
      </c>
      <c r="I736" s="174">
        <f>IF(B734="Лікар загальної практики - сімейний лікар"," ",IF(B734="Лікар-педіатр","х",IF(B734="Лікар-терапевт"," ",0)))</f>
        <v>0</v>
      </c>
      <c r="J736" s="174">
        <f>IF(B734="Лікар загальної практики - сімейний лікар"," ",IF(B734="Лікар-педіатр","х",IF(B734="Лікар-терапевт"," ",0)))</f>
        <v>0</v>
      </c>
      <c r="K736" s="174">
        <f>IF(B734="Лікар загальної практики - сімейний лікар"," ",IF(B734="Лікар-педіатр","х",IF(B734="Лікар-терапевт"," ",0)))</f>
        <v>0</v>
      </c>
      <c r="L736" s="175">
        <f>SUM(G736:K736)</f>
        <v>0</v>
      </c>
      <c r="M736" s="770"/>
      <c r="N736" s="174">
        <f>IF(B734="Лікар загальної практики - сімейний лікар"," ",IF(B734="Лікар-педіатр"," ",IF(B734="Лікар-терапевт","х",0)))</f>
        <v>0</v>
      </c>
      <c r="O736" s="174">
        <f>IF(B734="Лікар загальної практики - сімейний лікар"," ",IF(B734="Лікар-педіатр"," ",IF(B734="Лікар-терапевт","х",0)))</f>
        <v>0</v>
      </c>
      <c r="P736" s="174">
        <f>IF(B734="Лікар загальної практики - сімейний лікар"," ",IF(B734="Лікар-педіатр","х",IF(B734="Лікар-терапевт"," ",0)))</f>
        <v>0</v>
      </c>
      <c r="Q736" s="174">
        <f>IF(B734="Лікар загальної практики - сімейний лікар"," ",IF(B734="Лікар-педіатр","х",IF(B734="Лікар-терапевт"," ",0)))</f>
        <v>0</v>
      </c>
      <c r="R736" s="174">
        <f>IF(B734="Лікар загальної практики - сімейний лікар"," ",IF(B734="Лікар-педіатр","х",IF(B734="Лікар-терапевт"," ",0)))</f>
        <v>0</v>
      </c>
      <c r="S736" s="175">
        <f>SUM(N736:R736)</f>
        <v>0</v>
      </c>
      <c r="T736" s="770"/>
      <c r="U736" s="174">
        <f>IF(B734="Лікар загальної практики - сімейний лікар"," ",IF(B734="Лікар-педіатр"," ",IF(B734="Лікар-терапевт","х",0)))</f>
        <v>0</v>
      </c>
      <c r="V736" s="174">
        <f>IF(B734="Лікар загальної практики - сімейний лікар"," ",IF(B734="Лікар-педіатр"," ",IF(B734="Лікар-терапевт","х",0)))</f>
        <v>0</v>
      </c>
      <c r="W736" s="174">
        <f>IF(B734="Лікар загальної практики - сімейний лікар"," ",IF(B734="Лікар-педіатр","х",IF(B734="Лікар-терапевт"," ",0)))</f>
        <v>0</v>
      </c>
      <c r="X736" s="174">
        <f>IF(B734="Лікар загальної практики - сімейний лікар"," ",IF(B734="Лікар-педіатр","х",IF(B734="Лікар-терапевт"," ",0)))</f>
        <v>0</v>
      </c>
      <c r="Y736" s="174">
        <f>IF(B734="Лікар загальної практики - сімейний лікар"," ",IF(B734="Лікар-педіатр","х",IF(B734="Лікар-терапевт"," ",0)))</f>
        <v>0</v>
      </c>
      <c r="Z736" s="175">
        <f>SUM(U736:Y736)</f>
        <v>0</v>
      </c>
      <c r="AA736" s="770"/>
      <c r="AB736" s="174">
        <f>IF(B734="Лікар загальної практики - сімейний лікар"," ",IF(B734="Лікар-педіатр"," ",IF(B734="Лікар-терапевт","х",0)))</f>
        <v>0</v>
      </c>
      <c r="AC736" s="174">
        <f>IF(B734="Лікар загальної практики - сімейний лікар"," ",IF(B734="Лікар-педіатр"," ",IF(B734="Лікар-терапевт","х",0)))</f>
        <v>0</v>
      </c>
      <c r="AD736" s="174">
        <f>IF(B734="Лікар загальної практики - сімейний лікар"," ",IF(B734="Лікар-педіатр","х",IF(B734="Лікар-терапевт"," ",0)))</f>
        <v>0</v>
      </c>
      <c r="AE736" s="174">
        <f>IF(B734="Лікар загальної практики - сімейний лікар"," ",IF(B734="Лікар-педіатр","х",IF(B734="Лікар-терапевт"," ",0)))</f>
        <v>0</v>
      </c>
      <c r="AF736" s="174">
        <f>IF(B734="Лікар загальної практики - сімейний лікар"," ",IF(B734="Лікар-педіатр","х",IF(B734="Лікар-терапевт"," ",0)))</f>
        <v>0</v>
      </c>
      <c r="AG736" s="175">
        <f>SUM(AB736:AF736)</f>
        <v>0</v>
      </c>
      <c r="AH736" s="773"/>
      <c r="AI736" s="176"/>
      <c r="AJ736" s="764"/>
      <c r="AK736" s="767"/>
      <c r="AL736" s="767"/>
      <c r="AM736" s="754"/>
      <c r="AN736" s="793"/>
      <c r="AO736" s="793"/>
      <c r="AP736" s="793"/>
      <c r="AQ736" s="793"/>
      <c r="AR736" s="796"/>
    </row>
    <row r="737" spans="1:44" s="67" customFormat="1" ht="31.9" customHeight="1" thickBot="1" x14ac:dyDescent="0.3">
      <c r="A737" s="172"/>
      <c r="B737" s="781"/>
      <c r="C737" s="784"/>
      <c r="D737" s="787"/>
      <c r="E737" s="790"/>
      <c r="F737" s="177" t="s">
        <v>160</v>
      </c>
      <c r="G737" s="178">
        <f>IFERROR(IF(B734="Лікар-педіатр",G736/L736,IF(B734="Лікар-терапевт","х",IF(B734="Лікар загальної практики - сімейний лікар",G736/L736,0))),0)</f>
        <v>0</v>
      </c>
      <c r="H737" s="178">
        <f>IFERROR(IF(B734="Лікар-педіатр",H736/L736,IF(B734="Лікар-терапевт","х",IF(B734="Лікар загальної практики - сімейний лікар",H736/L736,0))),0)</f>
        <v>0</v>
      </c>
      <c r="I737" s="178">
        <f>IFERROR(IF(B734="Лікар-педіатр","x",IF(B734="Лікар-терапевт",I736/L736,IF(B734="Лікар загальної практики - сімейний лікар",I736/L736,0))),0)</f>
        <v>0</v>
      </c>
      <c r="J737" s="178">
        <f>IFERROR(IF(B734="Лікар-педіатр","x",IF(B734="Лікар-терапевт",J736/L736,IF(B734="Лікар загальної практики - сімейний лікар",J736/L736,0))),0)</f>
        <v>0</v>
      </c>
      <c r="K737" s="178">
        <f>IFERROR(IF(B734="Лікар-педіатр","x",IF(B734="Лікар-терапевт",K736/L736,IF(B734="Лікар загальної практики - сімейний лікар",K736/L736,0))),0)</f>
        <v>0</v>
      </c>
      <c r="L737" s="178">
        <f>SUM(G737:K737)</f>
        <v>0</v>
      </c>
      <c r="M737" s="770"/>
      <c r="N737" s="178">
        <f>IFERROR(IF(B734="Лікар-педіатр",N736/S736,IF(B734="Лікар-терапевт","х",IF(B734="Лікар загальної практики - сімейний лікар",N736/S736,0))),0)</f>
        <v>0</v>
      </c>
      <c r="O737" s="178">
        <f>IFERROR(IF(B734="Лікар-педіатр",O736/S736,IF(B734="Лікар-терапевт","х",IF(B734="Лікар загальної практики - сімейний лікар",O736/S736,0))),0)</f>
        <v>0</v>
      </c>
      <c r="P737" s="178">
        <f>IFERROR(IF(B734="Лікар-педіатр","x",IF(B734="Лікар-терапевт",P736/S736,IF(B734="Лікар загальної практики - сімейний лікар",P736/S736,0))),0)</f>
        <v>0</v>
      </c>
      <c r="Q737" s="178">
        <f>IFERROR(IF(B734="Лікар-педіатр","x",IF(B734="Лікар-терапевт",Q736/S736,IF(B734="Лікар загальної практики - сімейний лікар",Q736/S736,0))),0)</f>
        <v>0</v>
      </c>
      <c r="R737" s="178">
        <f>IFERROR(IF(B734="Лікар-педіатр","x",IF(B734="Лікар-терапевт",R736/S736,IF(B734="Лікар загальної практики - сімейний лікар",R736/S736,0))),0)</f>
        <v>0</v>
      </c>
      <c r="S737" s="178">
        <f>SUM(N737:R737)</f>
        <v>0</v>
      </c>
      <c r="T737" s="770"/>
      <c r="U737" s="178">
        <f>IFERROR(IF(B734="Лікар-педіатр",U736/Z736,IF(B734="Лікар-терапевт","х",IF(B734="Лікар загальної практики - сімейний лікар",U736/Z736,0))),0)</f>
        <v>0</v>
      </c>
      <c r="V737" s="178">
        <f>IFERROR(IF(B734="Лікар-педіатр",V736/Z736,IF(B734="Лікар-терапевт","х",IF(B734="Лікар загальної практики - сімейний лікар",V736/Z736,0))),0)</f>
        <v>0</v>
      </c>
      <c r="W737" s="178">
        <f>IFERROR(IF(B734="Лікар-педіатр","x",IF(B734="Лікар-терапевт",W736/Z736,IF(B734="Лікар загальної практики - сімейний лікар",W736/Z736,0))),0)</f>
        <v>0</v>
      </c>
      <c r="X737" s="178">
        <f>IFERROR(IF(B734="Лікар-педіатр","x",IF(B734="Лікар-терапевт",X736/Z736,IF(B734="Лікар загальної практики - сімейний лікар",X736/Z736,0))),0)</f>
        <v>0</v>
      </c>
      <c r="Y737" s="178">
        <f>IFERROR(IF(B734="Лікар-педіатр","x",IF(B734="Лікар-терапевт",Y736/Z736,IF(B734="Лікар загальної практики - сімейний лікар",Y736/Z736,0))),0)</f>
        <v>0</v>
      </c>
      <c r="Z737" s="178">
        <f>SUM(U737:Y737)</f>
        <v>0</v>
      </c>
      <c r="AA737" s="770"/>
      <c r="AB737" s="178">
        <f>IFERROR(IF(B734="Лікар-педіатр",AB736/AG736,IF(B734="Лікар-терапевт","х",IF(B734="Лікар загальної практики - сімейний лікар",AB736/AG736,0))),0)</f>
        <v>0</v>
      </c>
      <c r="AC737" s="178">
        <f>IFERROR(IF(B734="Лікар-педіатр",AC736/AG736,IF(B734="Лікар-терапевт","х",IF(B734="Лікар загальної практики - сімейний лікар",AC736/AG736,0))),0)</f>
        <v>0</v>
      </c>
      <c r="AD737" s="178">
        <f>IFERROR(IF(B734="Лікар-педіатр","x",IF(B734="Лікар-терапевт",AD736/AG736,IF(B734="Лікар загальної практики - сімейний лікар",AD736/AG736,0))),0)</f>
        <v>0</v>
      </c>
      <c r="AE737" s="178">
        <f>IFERROR(IF(B734="Лікар-педіатр","x",IF(B734="Лікар-терапевт",AE736/AG736,IF(B734="Лікар загальної практики - сімейний лікар",AE736/AG736,0))),0)</f>
        <v>0</v>
      </c>
      <c r="AF737" s="178">
        <f>IFERROR(IF(B734="Лікар-педіатр","x",IF(B734="Лікар-терапевт",AF736/AG736,IF(B734="Лікар загальної практики - сімейний лікар",AF736/AG736,0))),0)</f>
        <v>0</v>
      </c>
      <c r="AG737" s="178">
        <f>SUM(AB737:AF737)</f>
        <v>0</v>
      </c>
      <c r="AH737" s="773"/>
      <c r="AI737" s="176"/>
      <c r="AJ737" s="764"/>
      <c r="AK737" s="767"/>
      <c r="AL737" s="767"/>
      <c r="AM737" s="754"/>
      <c r="AN737" s="793"/>
      <c r="AO737" s="793"/>
      <c r="AP737" s="793"/>
      <c r="AQ737" s="793"/>
      <c r="AR737" s="796"/>
    </row>
    <row r="738" spans="1:44" s="67" customFormat="1" ht="45" customHeight="1" thickBot="1" x14ac:dyDescent="0.3">
      <c r="A738" s="172"/>
      <c r="B738" s="781"/>
      <c r="C738" s="784"/>
      <c r="D738" s="787"/>
      <c r="E738" s="790"/>
      <c r="F738" s="179" t="s">
        <v>434</v>
      </c>
      <c r="G738" s="180">
        <f>IF(B734="Лікар загальної практики - сімейний лікар",AVERAGE(G734:G736),IF(B734="Лікар-педіатр",AVERAGE(G734:G736),IF(B734="Лікар-терапевт","х",0)))</f>
        <v>0</v>
      </c>
      <c r="H738" s="180">
        <f>IF(B734="Лікар загальної практики - сімейний лікар",AVERAGE(H734:H736),IF(B734="Лікар-педіатр",AVERAGE(H734:H736),IF(B734="Лікар-терапевт","х",0)))</f>
        <v>0</v>
      </c>
      <c r="I738" s="180">
        <f>IF(B734="Лікар загальної практики - сімейний лікар",AVERAGE(I734:I736),IF(B734="Лікар-педіатр","x",IF(B734="Лікар-терапевт",AVERAGE(I734:I736),0)))</f>
        <v>0</v>
      </c>
      <c r="J738" s="180">
        <f>IF(B734="Лікар загальної практики - сімейний лікар",AVERAGE(J734:J736),IF(B734="Лікар-педіатр","x",IF(B734="Лікар-терапевт",AVERAGE(J734:J736),0)))</f>
        <v>0</v>
      </c>
      <c r="K738" s="180">
        <f>IF(B734="Лікар загальної практики - сімейний лікар",AVERAGE(K734:K736),IF(B734="Лікар-педіатр","x",IF(B734="Лікар-терапевт",AVERAGE(K734:K736),0)))</f>
        <v>0</v>
      </c>
      <c r="L738" s="181">
        <f>SUM(G738:K738)</f>
        <v>0</v>
      </c>
      <c r="M738" s="770"/>
      <c r="N738" s="543">
        <f>IF(B734="Лікар загальної практики - сімейний лікар",AVERAGE(N734:N736),IF(B734="Лікар-педіатр",AVERAGE(N734:N736),IF(B734="Лікар-терапевт","х",0)))</f>
        <v>0</v>
      </c>
      <c r="O738" s="180">
        <f>IF(B734="Лікар загальної практики - сімейний лікар",AVERAGE(O734:O736),IF(B734="Лікар-педіатр",AVERAGE(O734:O736),IF(B734="Лікар-терапевт","х",0)))</f>
        <v>0</v>
      </c>
      <c r="P738" s="180">
        <f>IF(B734="Лікар загальної практики - сімейний лікар",AVERAGE(P734:P736),IF(B734="Лікар-педіатр","x",IF(B734="Лікар-терапевт",AVERAGE(P734:P736),0)))</f>
        <v>0</v>
      </c>
      <c r="Q738" s="180">
        <f>IF(B734="Лікар загальної практики - сімейний лікар",AVERAGE(Q734:Q736),IF(B734="Лікар-педіатр","x",IF(B734="Лікар-терапевт",AVERAGE(Q734:Q736),0)))</f>
        <v>0</v>
      </c>
      <c r="R738" s="180">
        <f>IF(B734="Лікар загальної практики - сімейний лікар",AVERAGE(R734:R736),IF(B734="Лікар-педіатр","x",IF(B734="Лікар-терапевт",AVERAGE(R734:R736),0)))</f>
        <v>0</v>
      </c>
      <c r="S738" s="181">
        <f>SUM(N738:R738)</f>
        <v>0</v>
      </c>
      <c r="T738" s="770"/>
      <c r="U738" s="543">
        <f>IF(B734="Лікар загальної практики - сімейний лікар",AVERAGE(U734:U736),IF(B734="Лікар-педіатр",AVERAGE(U734:U736),IF(B734="Лікар-терапевт","х",0)))</f>
        <v>0</v>
      </c>
      <c r="V738" s="180">
        <f>IF(B734="Лікар загальної практики - сімейний лікар",AVERAGE(V734:V736),IF(B734="Лікар-педіатр",AVERAGE(V734:V736),IF(B734="Лікар-терапевт","х",0)))</f>
        <v>0</v>
      </c>
      <c r="W738" s="180">
        <f>IF(B734="Лікар загальної практики - сімейний лікар",AVERAGE(W734:W736),IF(B734="Лікар-педіатр","x",IF(B734="Лікар-терапевт",AVERAGE(W734:W736),0)))</f>
        <v>0</v>
      </c>
      <c r="X738" s="180">
        <f>IF(B734="Лікар загальної практики - сімейний лікар",AVERAGE(X734:X736),IF(B734="Лікар-педіатр","x",IF(B734="Лікар-терапевт",AVERAGE(X734:X736),0)))</f>
        <v>0</v>
      </c>
      <c r="Y738" s="180">
        <f>IF(B734="Лікар загальної практики - сімейний лікар",AVERAGE(Y734:Y736),IF(B734="Лікар-педіатр","x",IF(B734="Лікар-терапевт",AVERAGE(Y734:Y736),0)))</f>
        <v>0</v>
      </c>
      <c r="Z738" s="181">
        <f>SUM(U738:Y738)</f>
        <v>0</v>
      </c>
      <c r="AA738" s="770"/>
      <c r="AB738" s="543">
        <f>IF(B734="Лікар загальної практики - сімейний лікар",AVERAGE(AB734:AB736),IF(B734="Лікар-педіатр",AVERAGE(AB734:AB736),IF(B734="Лікар-терапевт","х",0)))</f>
        <v>0</v>
      </c>
      <c r="AC738" s="180">
        <f>IF(B734="Лікар загальної практики - сімейний лікар",AVERAGE(AC734:AC736),IF(B734="Лікар-педіатр",AVERAGE(AC734:AC736),IF(B734="Лікар-терапевт","х",0)))</f>
        <v>0</v>
      </c>
      <c r="AD738" s="180">
        <f>IF(B734="Лікар загальної практики - сімейний лікар",AVERAGE(AD734:AD736),IF(B734="Лікар-педіатр","x",IF(B734="Лікар-терапевт",AVERAGE(AD734:AD736),0)))</f>
        <v>0</v>
      </c>
      <c r="AE738" s="180">
        <f>IF(B734="Лікар загальної практики - сімейний лікар",AVERAGE(AE734:AE736),IF(B734="Лікар-педіатр","x",IF(B734="Лікар-терапевт",AVERAGE(AE734:AE736),0)))</f>
        <v>0</v>
      </c>
      <c r="AF738" s="180">
        <f>IF(B734="Лікар загальної практики - сімейний лікар",AVERAGE(AF734:AF736),IF(B734="Лікар-педіатр","x",IF(B734="Лікар-терапевт",AVERAGE(AF734:AF736),0)))</f>
        <v>0</v>
      </c>
      <c r="AG738" s="181">
        <f>SUM(AB738:AF738)</f>
        <v>0</v>
      </c>
      <c r="AH738" s="773"/>
      <c r="AI738" s="176"/>
      <c r="AJ738" s="764"/>
      <c r="AK738" s="767"/>
      <c r="AL738" s="767"/>
      <c r="AM738" s="755"/>
      <c r="AN738" s="794"/>
      <c r="AO738" s="794"/>
      <c r="AP738" s="794"/>
      <c r="AQ738" s="794"/>
      <c r="AR738" s="797"/>
    </row>
    <row r="739" spans="1:44" s="67" customFormat="1" ht="40.5" x14ac:dyDescent="0.25">
      <c r="A739" s="172"/>
      <c r="B739" s="781"/>
      <c r="C739" s="784"/>
      <c r="D739" s="787"/>
      <c r="E739" s="790"/>
      <c r="F739" s="182" t="str">
        <f>IF(B734="Лікар-педіатр",Законод!$C$18,IF(B734="Лікар загальної практики - сімейний лікар",Законод!$C$22,IF(B734="Лікар-терапевт",Законод!$C$26,"х")))</f>
        <v>х</v>
      </c>
      <c r="G739" s="183">
        <f>IF(B734="Лікар загальної практики - сімейний лікар",IF(L738&lt;=Законод!$C$23,G738,Законод!$C$23*'01_Доходи'!G737),IF(B734="Лікар-педіатр",IF(L738&lt;=Законод!$C$19,G738,Законод!$C$19*'01_Доходи'!G737),IF(B734="Лікар-терапевт","x",0)))</f>
        <v>0</v>
      </c>
      <c r="H739" s="183">
        <f>IF(B734="Лікар загальної практики - сімейний лікар",IF(L738&lt;=Законод!$C$23,H738,Законод!$C$23*'01_Доходи'!H737),IF(B734="Лікар-педіатр",IF(L738&lt;=Законод!$C$19,H738,Законод!$C$19*'01_Доходи'!H737),IF(B734="Лікар-терапевт","x",0)))</f>
        <v>0</v>
      </c>
      <c r="I739" s="183">
        <f>IF(B734="Лікар загальної практики - сімейний лікар",IF(L738&lt;=Законод!$C$23,I738,Законод!$C$23*'01_Доходи'!I737),IF(B734="Лікар-педіатр",IF(L738&lt;=Законод!$C$27,I738,Законод!$C$27*'01_Доходи'!I737),IF(B734="Лікар-терапевт","x",0)))</f>
        <v>0</v>
      </c>
      <c r="J739" s="183">
        <f>IF(B734="Лікар загальної практики - сімейний лікар",IF(L738&lt;=Законод!$C$23,J738,Законод!$C$23*'01_Доходи'!J737),IF(B734="Лікар-педіатр",IF(L738&lt;=Законод!$C$27,J738,Законод!$C$27*'01_Доходи'!J737),IF(B734="Лікар-терапевт","x",0)))</f>
        <v>0</v>
      </c>
      <c r="K739" s="183">
        <f>IF(B734="Лікар загальної практики - сімейний лікар",IF(L738&lt;=Законод!$C$23,K738,Законод!$C$23*'01_Доходи'!K737),IF(B734="Лікар-педіатр",IF(L738&lt;=Законод!$C$27,K738,Законод!$C$27*'01_Доходи'!K737),IF(B734="Лікар-терапевт","x",0)))</f>
        <v>0</v>
      </c>
      <c r="L739" s="184">
        <f>SUM(G739:K739)</f>
        <v>0</v>
      </c>
      <c r="M739" s="770"/>
      <c r="N739" s="183">
        <f>IF(B734="Лікар загальної практики - сімейний лікар",IF(L738&lt;=Законод!$C$23,N738,Законод!$C$23*'01_Доходи'!N737),IF(B734="Лікар-педіатр",IF(L738&lt;=Законод!$C$19,N738,Законод!$C$19*'01_Доходи'!N737),IF(B734="Лікар-терапевт","x",0)))</f>
        <v>0</v>
      </c>
      <c r="O739" s="183">
        <f>IF(B734="Лікар загальної практики - сімейний лікар",IF(L738&lt;=Законод!$C$23,O738,Законод!$C$23*'01_Доходи'!O737),IF(B734="Лікар-педіатр",IF(L738&lt;=Законод!$C$19,O738,Законод!$C$19*'01_Доходи'!O737),IF(B734="Лікар-терапевт","x",0)))</f>
        <v>0</v>
      </c>
      <c r="P739" s="183">
        <f>IF(B734="Лікар загальної практики - сімейний лікар",IF(L738&lt;=Законод!$C$23,P738,Законод!$C$23*'01_Доходи'!P737),IF(B734="Лікар-педіатр",IF(L738&lt;=Законод!$C$27,P738,Законод!$C$27*'01_Доходи'!P737),IF(B734="Лікар-терапевт","x",0)))</f>
        <v>0</v>
      </c>
      <c r="Q739" s="183">
        <f>IF(B734="Лікар загальної практики - сімейний лікар",IF(L738&lt;=Законод!$C$23,Q738,Законод!$C$23*'01_Доходи'!Q737),IF(B734="Лікар-педіатр",IF(L738&lt;=Законод!$C$27,Q738,Законод!$C$27*'01_Доходи'!Q737),IF(B734="Лікар-терапевт","x",0)))</f>
        <v>0</v>
      </c>
      <c r="R739" s="183">
        <f>IF(B734="Лікар загальної практики - сімейний лікар",IF(L738&lt;=Законод!$C$23,R738,Законод!$C$23*'01_Доходи'!R737),IF(B734="Лікар-педіатр",IF(L738&lt;=Законод!$C$27,R738,Законод!$C$27*'01_Доходи'!R737),IF(B734="Лікар-терапевт","x",0)))</f>
        <v>0</v>
      </c>
      <c r="S739" s="184">
        <f>SUM(N739:R739)</f>
        <v>0</v>
      </c>
      <c r="T739" s="770"/>
      <c r="U739" s="183">
        <f>IF(B734="Лікар загальної практики - сімейний лікар",IF(L738&lt;=Законод!$C$23,U738,Законод!$C$23*'01_Доходи'!U737),IF(B734="Лікар-педіатр",IF(L738&lt;=Законод!$C$19,U738,Законод!$C$19*'01_Доходи'!U737),IF(B734="Лікар-терапевт","x",0)))</f>
        <v>0</v>
      </c>
      <c r="V739" s="183">
        <f>IF(B734="Лікар загальної практики - сімейний лікар",IF(L738&lt;=Законод!$C$23,V738,Законод!$C$23*'01_Доходи'!V737),IF(B734="Лікар-педіатр",IF(L738&lt;=Законод!$C$19,V738,Законод!$C$19*'01_Доходи'!V737),IF(B734="Лікар-терапевт","x",0)))</f>
        <v>0</v>
      </c>
      <c r="W739" s="183">
        <f>IF(B734="Лікар загальної практики - сімейний лікар",IF(L738&lt;=Законод!$C$23,W738,Законод!$C$23*'01_Доходи'!W737),IF(B734="Лікар-педіатр",IF(L738&lt;=Законод!$C$27,W738,Законод!$C$27*'01_Доходи'!W737),IF(B734="Лікар-терапевт","x",0)))</f>
        <v>0</v>
      </c>
      <c r="X739" s="183">
        <f>IF(B734="Лікар загальної практики - сімейний лікар",IF(L738&lt;=Законод!$C$23,X738,Законод!$C$23*'01_Доходи'!X737),IF(B734="Лікар-педіатр",IF(L738&lt;=Законод!$C$27,X738,Законод!$C$27*'01_Доходи'!X737),IF(B734="Лікар-терапевт","x",0)))</f>
        <v>0</v>
      </c>
      <c r="Y739" s="183">
        <f>IF(B734="Лікар загальної практики - сімейний лікар",IF(L738&lt;=Законод!$C$23,Y738,Законод!$C$23*'01_Доходи'!H737),IF(Y734="Лікар-педіатр",IF(L738&lt;=Законод!$C$27,Y738,Законод!$C$27*'01_Доходи'!Y737),IF(B734="Лікар-терапевт","x",0)))</f>
        <v>0</v>
      </c>
      <c r="Z739" s="184">
        <f>SUM(U739:Y739)</f>
        <v>0</v>
      </c>
      <c r="AA739" s="770"/>
      <c r="AB739" s="183">
        <f>IF(B734="Лікар загальної практики - сімейний лікар",IF(L738&lt;=Законод!$C$23,AB738,Законод!$C$23*'01_Доходи'!AB737),IF(B734="Лікар-педіатр",IF(L738&lt;=Законод!$C$19,AB738,Законод!$C$19*'01_Доходи'!AB737),IF(B734="Лікар-терапевт","x",0)))</f>
        <v>0</v>
      </c>
      <c r="AC739" s="183">
        <f>IF(B734="Лікар загальної практики - сімейний лікар",IF(L738&lt;=Законод!$C$23,AC738,Законод!$C$23*'01_Доходи'!AC737),IF(B734="Лікар-педіатр",IF(L738&lt;=Законод!$C$19,AC738,Законод!$C$19*'01_Доходи'!AC737),IF(B734="Лікар-терапевт","x",0)))</f>
        <v>0</v>
      </c>
      <c r="AD739" s="183">
        <f>IF(B734="Лікар загальної практики - сімейний лікар",IF(L738&lt;=Законод!$C$23,AD738,Законод!$C$23*'01_Доходи'!AD737),IF(B734="Лікар-педіатр",IF(L738&lt;=Законод!$C$27,AD738,Законод!$C$27*'01_Доходи'!AD737),IF(B734="Лікар-терапевт","x",0)))</f>
        <v>0</v>
      </c>
      <c r="AE739" s="183">
        <f>IF(B734="Лікар загальної практики - сімейний лікар",IF(L738&lt;=Законод!$C$23,AE738,Законод!$C$23*'01_Доходи'!AE737),IF(B734="Лікар-педіатр",IF(L738&lt;=Законод!$C$27,AE738,Законод!$C$27*'01_Доходи'!AE737),IF(B734="Лікар-терапевт","x",0)))</f>
        <v>0</v>
      </c>
      <c r="AF739" s="183">
        <f>IF(B734="Лікар загальної практики - сімейний лікар",IF(L738&lt;=Законод!$C$23,AF738,Законод!$C$23*'01_Доходи'!AF737),IF(B734="Лікар-педіатр",IF(L738&lt;=Законод!$C$27,AF738,Законод!$C$27*'01_Доходи'!AF737),IF(B734="Лікар-терапевт","x",0)))</f>
        <v>0</v>
      </c>
      <c r="AG739" s="184">
        <f>SUM(AB739:AF739)</f>
        <v>0</v>
      </c>
      <c r="AH739" s="773"/>
      <c r="AI739" s="176"/>
      <c r="AJ739" s="764"/>
      <c r="AK739" s="767"/>
      <c r="AL739" s="767"/>
      <c r="AM739" s="268" t="s">
        <v>175</v>
      </c>
      <c r="AN739" s="544">
        <f>IF(B734="Лікар загальної практики - сімейний лікар",G739*Законод!$J$10+'01_Доходи'!H739*Законод!$K$10+'01_Доходи'!I739*Законод!$L$10+'01_Доходи'!J739*Законод!$M$10+'01_Доходи'!K739*Законод!$N$10,IF(B734="Лікар-педіатр",G739*Законод!$J$10+'01_Доходи'!H739*Законод!$K$10,IF(B734="Лікар-терапевт",'01_Доходи'!I739*Законод!$L$10+'01_Доходи'!J739*Законод!$M$10+'01_Доходи'!K739*Законод!$N$10,0)))</f>
        <v>0</v>
      </c>
      <c r="AO739" s="544">
        <f>IF(B734="Лікар загальної практики - сімейний лікар",N739*Законод!$J$11+'01_Доходи'!O739*Законод!$K$11+'01_Доходи'!P739*Законод!$L$11+'01_Доходи'!Q739*Законод!$M$11+'01_Доходи'!R739*Законод!$N$11,IF(B734="Лікар-педіатр",N739*Законод!$J$11+'01_Доходи'!O739*Законод!$K$11,IF(B734="Лікар-терапевт",'01_Доходи'!P739*Законод!$L$11+'01_Доходи'!Q739*Законод!$M$11+'01_Доходи'!R739*Законод!$N$11,0)))</f>
        <v>0</v>
      </c>
      <c r="AP739" s="544">
        <f>IF(B734="Лікар загальної практики - сімейний лікар",U739*Законод!$J$12+'01_Доходи'!V739*Законод!$K$12+'01_Доходи'!W739*Законод!$L$12+'01_Доходи'!X739*Законод!$M$12+'01_Доходи'!Y739*Законод!$N$12,IF(B734="Лікар-педіатр",U739*Законод!$J$12+'01_Доходи'!V739*Законод!$K$12,IF(B734="Лікар-терапевт",'01_Доходи'!W739*Законод!$L$12+'01_Доходи'!X739*Законод!$M$12+'01_Доходи'!Y739*Законод!$N$12,0)))</f>
        <v>0</v>
      </c>
      <c r="AQ739" s="544">
        <f>IF(B734="Лікар загальної практики - сімейний лікар",AB739*Законод!$J$13+'01_Доходи'!AC739*Законод!$K$13+'01_Доходи'!AD739*Законод!$L$13+'01_Доходи'!AE739*Законод!$M$13+'01_Доходи'!AF739*Законод!$N$13,IF(B734="Лікар-педіатр",AB739*Законод!$J$13+'01_Доходи'!AC739*Законод!$K$13,IF(B734="Лікар-терапевт",'01_Доходи'!AD739*Законод!$L$13+'01_Доходи'!AE739*Законод!$M$13+'01_Доходи'!AF739*Законод!$N$13,0)))</f>
        <v>0</v>
      </c>
      <c r="AR739" s="185">
        <f>SUM(AN739:AQ739)</f>
        <v>0</v>
      </c>
    </row>
    <row r="740" spans="1:44" s="67" customFormat="1" ht="31.9" customHeight="1" x14ac:dyDescent="0.25">
      <c r="A740" s="172"/>
      <c r="B740" s="781"/>
      <c r="C740" s="784"/>
      <c r="D740" s="787"/>
      <c r="E740" s="790"/>
      <c r="F740" s="186" t="str">
        <f>IF(B734="Лікар-педіатр",Законод!$E$18,IF(B734="Лікар загальної практики - сімейний лікар",Законод!$E$22,IF(B734="Лікар-терапевт",Законод!$E$26,"х")))</f>
        <v>х</v>
      </c>
      <c r="G740" s="750" t="s">
        <v>157</v>
      </c>
      <c r="H740" s="751"/>
      <c r="I740" s="751"/>
      <c r="J740" s="751"/>
      <c r="K740" s="752"/>
      <c r="L740" s="171">
        <f>IF(B734="Лікар загальної практики - сімейний лікар",IF(L738&lt;Законод!$C$23,0,(IF(AND(L738&gt;=Законод!$E$23,L738&lt;=Законод!$E$24),L738-Законод!$C$23,IF('01_Доходи'!L738&gt;=Законод!$F$23,Законод!$E$25,0)))),IF(B734="Лікар-педіатр",IF(L738&lt;Законод!$C$19,0,(IF(AND(L738&gt;=Законод!$E$19,L738&lt;=Законод!$E$20),L738-Законод!$C$19,IF('01_Доходи'!L738&gt;=Законод!$F$19,Законод!$E$21,0)))),IF(B734="Лікар-терапевт",IF(L738&lt;Законод!$C$27,0,(IF(AND(L738&gt;=Законод!$E$27,L738&lt;=Законод!$E$28),L738-Законод!$C$27,IF('01_Доходи'!L738&gt;=Законод!$F$27,Законод!$E$29,0)))),0)))</f>
        <v>0</v>
      </c>
      <c r="M740" s="770"/>
      <c r="N740" s="750" t="s">
        <v>157</v>
      </c>
      <c r="O740" s="751"/>
      <c r="P740" s="751"/>
      <c r="Q740" s="751"/>
      <c r="R740" s="752"/>
      <c r="S740" s="171">
        <f>IF(B734="Лікар загальної практики - сімейний лікар",IF(S738&lt;Законод!$C$23,0,(IF(AND(S738&gt;=Законод!$E$23,S738&lt;=Законод!$E$24),S738-Законод!$C$23,IF('01_Доходи'!S738&gt;=Законод!$F$23,Законод!$E$25,0)))),IF(B734="Лікар-педіатр",IF(S738&lt;Законод!$C$19,0,(IF(AND(S738&gt;=Законод!$E$19,S738&lt;=Законод!$E$20),S738-Законод!$C$19,IF('01_Доходи'!S738&gt;=Законод!$F$19,Законод!$E$21,0)))),IF(B734="Лікар-терапевт",IF(S738&lt;Законод!$C$27,0,(IF(AND(S738&gt;=Законод!$E$27,S738&lt;=Законод!$E$28),S738-Законод!$C$27,IF('01_Доходи'!S738&gt;=Законод!$F$27,Законод!$E$29,0)))),0)))</f>
        <v>0</v>
      </c>
      <c r="T740" s="770"/>
      <c r="U740" s="750" t="s">
        <v>157</v>
      </c>
      <c r="V740" s="751"/>
      <c r="W740" s="751"/>
      <c r="X740" s="751"/>
      <c r="Y740" s="752"/>
      <c r="Z740" s="171">
        <f>IF(B734="Лікар загальної практики - сімейний лікар",IF(Z738&lt;Законод!$C$23,0,(IF(AND(Z738&gt;=Законод!$E$23,Z738&lt;=Законод!$E$24),Z738-Законод!$C$23,IF('01_Доходи'!Z738&gt;=Законод!$F$23,Законод!$E$25,0)))),IF(B734="Лікар-педіатр",IF(Z738&lt;Законод!$C$19,0,(IF(AND(Z738&gt;=Законод!$E$19,Z738&lt;=Законод!$E$20),Z738-Законод!$C$19,IF('01_Доходи'!Z738&gt;=Законод!$F$19,Законод!$E$21,0)))),IF(B734="Лікар-терапевт",IF(Z738&lt;Законод!$C$27,0,(IF(AND(Z738&gt;=Законод!$E$27,Z738&lt;=Законод!$E$28),Z738-Законод!$C$27,IF('01_Доходи'!Z738&gt;=Законод!$F$27,Законод!$E$29,0)))),0)))</f>
        <v>0</v>
      </c>
      <c r="AA740" s="770"/>
      <c r="AB740" s="750" t="s">
        <v>157</v>
      </c>
      <c r="AC740" s="751"/>
      <c r="AD740" s="751"/>
      <c r="AE740" s="751"/>
      <c r="AF740" s="752"/>
      <c r="AG740" s="171">
        <f>IF(B734="Лікар загальної практики - сімейний лікар",IF(S738&lt;Законод!$C$23,0,(IF(AND(AG738&gt;=Законод!$E$23,AG738&lt;=Законод!$E$24),AG738-Законод!$C$23,IF('01_Доходи'!AG738&gt;=Законод!$F$23,Законод!$E$25,0)))),IF(B734="Лікар-педіатр",IF(AG738&lt;Законод!$C$19,0,(IF(AND(AG738&gt;=Законод!$E$19,AG738&lt;=Законод!$E$20),AG738-Законод!$C$19,IF('01_Доходи'!AG738&gt;=Законод!$F$19,Законод!$E$21,0)))),IF(B734="Лікар-терапевт",IF(AG738&lt;Законод!$C$27,0,(IF(AND(AG738&gt;=Законод!$E$27,AG738&lt;=Законод!$E$28),AG738-Законод!$C$27,IF('01_Доходи'!AG738&gt;=Законод!$F$27,Законод!$E$29,0)))),0)))</f>
        <v>0</v>
      </c>
      <c r="AH740" s="773"/>
      <c r="AI740" s="176"/>
      <c r="AJ740" s="764"/>
      <c r="AK740" s="767"/>
      <c r="AL740" s="767"/>
      <c r="AM740" s="798" t="s">
        <v>176</v>
      </c>
      <c r="AN740" s="544">
        <f>IF(B734="Лікар загальної практики - сімейний лікар",L740*Законод!$E$30,IF(B734="Лікар-педіатр",L740*Законод!$E$30,IF(B734="Лікар-терапевт",L740*Законод!$E$30,0)))</f>
        <v>0</v>
      </c>
      <c r="AO740" s="544">
        <f>IF(B734="Лікар загальної практики - сімейний лікар",S740*Законод!$E$47,IF(B734="Лікар-педіатр",S740*Законод!$E$47,IF(B734="Лікар-терапевт",S740*Законод!$E$47,0)))</f>
        <v>0</v>
      </c>
      <c r="AP740" s="544">
        <f>IF(B734="Лікар загальної практики - сімейний лікар",Z740*Законод!$E$64,IF(B734="Лікар-педіатр",Z740*Законод!$E$64,IF(B734="Лікар-терапевт",Z740*Законод!$E$64,0)))</f>
        <v>0</v>
      </c>
      <c r="AQ740" s="544">
        <f>IF(B734="Лікар загальної практики - сімейний лікар",AG740*Законод!$E$81,IF(B734="Лікар-педіатр",AG740*Законод!$E$81,IF(B734="Лікар-терапевт",AG740*Законод!$E$81,0)))</f>
        <v>0</v>
      </c>
      <c r="AR740" s="185">
        <f>SUM(AN740:AQ740)</f>
        <v>0</v>
      </c>
    </row>
    <row r="741" spans="1:44" s="67" customFormat="1" ht="31.9" customHeight="1" x14ac:dyDescent="0.25">
      <c r="A741" s="172"/>
      <c r="B741" s="781"/>
      <c r="C741" s="784"/>
      <c r="D741" s="787"/>
      <c r="E741" s="790"/>
      <c r="F741" s="186" t="str">
        <f>IF(B734="Лікар-педіатр",Законод!$F$18,IF(B734="Лікар загальної практики - сімейний лікар",Законод!$F$22,IF(B734="Лікар-терапевт",Законод!$F$26,"х")))</f>
        <v>х</v>
      </c>
      <c r="G741" s="750" t="s">
        <v>157</v>
      </c>
      <c r="H741" s="751"/>
      <c r="I741" s="751"/>
      <c r="J741" s="751"/>
      <c r="K741" s="752"/>
      <c r="L741" s="171">
        <f>IF(B734="Лікар загальної практики - сімейний лікар",IF(L738&lt;Законод!$C$23,0,(IF(AND(L738&gt;=Законод!$F$23,L738&lt;=Законод!$F$24),L738-Законод!$E$24,IF('01_Доходи'!L738&gt;=Законод!$G$23,Законод!$F$25,0)))),IF(B734="Лікар-педіатр",IF(L738&lt;Законод!$C$19,0,(IF(AND(L738&gt;=Законод!$F$19,L738&lt;=Законод!$F$20),L738-Законод!$E$20,IF('01_Доходи'!L738&gt;=Законод!$G$19,Законод!$F$21,0)))),IF(B734="Лікар-терапевт",IF(L738&lt;Законод!$C$27,0,(IF(AND(L738&gt;=Законод!$F$27,L738&lt;=Законод!$F$28),L738-Законод!$E$28,IF('01_Доходи'!L738&gt;=Законод!$G$27,Законод!$F$29,0)))),0)))</f>
        <v>0</v>
      </c>
      <c r="M741" s="770"/>
      <c r="N741" s="750" t="s">
        <v>157</v>
      </c>
      <c r="O741" s="751"/>
      <c r="P741" s="751"/>
      <c r="Q741" s="751"/>
      <c r="R741" s="752"/>
      <c r="S741" s="171">
        <f>IF(B734="Лікар загальної практики - сімейний лікар",IF(S738&lt;Законод!$C$23,0,(IF(AND(S738&gt;=Законод!$F$23,S738&lt;=Законод!$F$24),S738-Законод!$E$24,IF('01_Доходи'!S738&gt;=Законод!$G$23,Законод!$F$25,0)))),IF(B734="Лікар-педіатр",IF(S738&lt;Законод!$C$19,0,(IF(AND(S738&gt;=Законод!$F$19,S738&lt;=Законод!$F$20),S738-Законод!$E$20,IF('01_Доходи'!S738&gt;=Законод!$G$19,Законод!$F$21,0)))),IF(B734="Лікар-терапевт",IF(S738&lt;Законод!$C$27,0,(IF(AND(S738&gt;=Законод!$F$27,S738&lt;=Законод!$F$28),S738-Законод!$E$28,IF('01_Доходи'!S738&gt;=Законод!$G$27,Законод!$F$29,0)))),0)))</f>
        <v>0</v>
      </c>
      <c r="T741" s="770"/>
      <c r="U741" s="750" t="s">
        <v>157</v>
      </c>
      <c r="V741" s="751"/>
      <c r="W741" s="751"/>
      <c r="X741" s="751"/>
      <c r="Y741" s="752"/>
      <c r="Z741" s="171">
        <f>IF(B734="Лікар загальної практики - сімейний лікар",IF(Z738&lt;Законод!$C$23,0,(IF(AND(Z738&gt;=Законод!$F$23,Z738&lt;=Законод!$F$24),Z738-Законод!$E$24,IF('01_Доходи'!Z738&gt;=Законод!$G$23,Законод!$F$25,0)))),IF(B734="Лікар-педіатр",IF(Z738&lt;Законод!$C$19,0,(IF(AND(Z738&gt;=Законод!$F$19,Z738&lt;=Законод!$F$20),Z738-Законод!$E$20,IF('01_Доходи'!Z738&gt;=Законод!$G$19,Законод!$F$21,0)))),IF(B734="Лікар-терапевт",IF(Z738&lt;Законод!$C$27,0,(IF(AND(Z738&gt;=Законод!$F$27,Z738&lt;=Законод!$F$28),Z738-Законод!$E$28,IF('01_Доходи'!Z738&gt;=Законод!$G$27,Законод!$F$29,0)))),0)))</f>
        <v>0</v>
      </c>
      <c r="AA741" s="770"/>
      <c r="AB741" s="750" t="s">
        <v>157</v>
      </c>
      <c r="AC741" s="751"/>
      <c r="AD741" s="751"/>
      <c r="AE741" s="751"/>
      <c r="AF741" s="752"/>
      <c r="AG741" s="171">
        <f>IF(B734="Лікар загальної практики - сімейний лікар",IF(AG738&lt;Законод!$C$23,0,(IF(AND(AG738&gt;=Законод!$F$23,AG738&lt;=Законод!$F$24),AG738-Законод!$E$24,IF('01_Доходи'!AG738&gt;=Законод!$G$23,Законод!$F$25,0)))),IF(B734="Лікар-педіатр",IF(AG738&lt;Законод!$C$19,0,(IF(AND(AG738&gt;=Законод!$F$19,AG738&lt;=Законод!$F$20),AG738-Законод!$E$20,IF('01_Доходи'!AG738&gt;=Законод!$G$19,Законод!$F$21,0)))),IF(B734="Лікар-терапевт",IF(AG738&lt;Законод!$C$27,0,(IF(AND(AG738&gt;=Законод!$F$27,AG738&lt;=Законод!$F$28),AG738-Законод!$E$28,IF('01_Доходи'!AG738&gt;=Законод!$G$27,Законод!$F$29,0)))),0)))</f>
        <v>0</v>
      </c>
      <c r="AH741" s="773"/>
      <c r="AI741" s="176"/>
      <c r="AJ741" s="764"/>
      <c r="AK741" s="767"/>
      <c r="AL741" s="767"/>
      <c r="AM741" s="799"/>
      <c r="AN741" s="544">
        <f>IF(B734="Лікар загальної практики - сімейний лікар",L741*Законод!$F$30,IF(B734="Лікар-педіатр",L741*Законод!$F$30,IF(B734="Лікар-терапевт",L741*Законод!$F$30,0)))</f>
        <v>0</v>
      </c>
      <c r="AO741" s="544">
        <f>IF(B734="Лікар загальної практики - сімейний лікар",S741*Законод!$F$47,IF(B734="Лікар-педіатр",S741*Законод!$F$47,IF(B734="Лікар-терапевт",S741*Законод!$F$47,0)))</f>
        <v>0</v>
      </c>
      <c r="AP741" s="544">
        <f>IF(B734="Лікар загальної практики - сімейний лікар",Z741*Законод!$F$64,IF(B734="Лікар-педіатр",Z741*Законод!$F$64,IF(B734="Лікар-терапевт",Z741*Законод!$F$64,0)))</f>
        <v>0</v>
      </c>
      <c r="AQ741" s="544">
        <f>IF(B734="Лікар загальної практики - сімейний лікар",AG741*Законод!$F$81,IF(B734="Лікар-педіатр",AG741*Законод!$F$81,IF(B734="Лікар-терапевт",AG741*Законод!$F$81,0)))</f>
        <v>0</v>
      </c>
      <c r="AR741" s="185">
        <f>SUM(AN741:AQ741)</f>
        <v>0</v>
      </c>
    </row>
    <row r="742" spans="1:44" s="210" customFormat="1" ht="23.45" customHeight="1" x14ac:dyDescent="0.25">
      <c r="A742" s="172"/>
      <c r="B742" s="781"/>
      <c r="C742" s="784"/>
      <c r="D742" s="787"/>
      <c r="E742" s="790"/>
      <c r="F742" s="186" t="str">
        <f>IF(B734="Лікар-педіатр",Законод!$G$18,IF(B734="Лікар загальної практики - сімейний лікар",Законод!$G$22,IF(B734="Лікар-терапевт",Законод!$G$26,"х")))</f>
        <v>х</v>
      </c>
      <c r="G742" s="750" t="s">
        <v>157</v>
      </c>
      <c r="H742" s="751"/>
      <c r="I742" s="751"/>
      <c r="J742" s="751"/>
      <c r="K742" s="752"/>
      <c r="L742" s="171">
        <f>IF(B734="Лікар загальної практики - сімейний лікар",IF(L738&lt;Законод!$C$23,0,(IF(AND(L738&gt;=Законод!$G$23,L738&lt;=Законод!$G$24),L738-Законод!$F$24,IF('01_Доходи'!L738&gt;=Законод!$H$23,Законод!$G$25,0)))),IF(B734="Лікар-педіатр",IF(L738&lt;Законод!$C$19,0,(IF(AND(L738&gt;=Законод!$G$19,L738&lt;=Законод!$G$20),L738-Законод!$F$20,IF('01_Доходи'!L738&gt;=Законод!$H$19,Законод!$G$21,0)))),IF(B734="Лікар-терапевт",IF(L738&lt;Законод!$C$27,0,(IF(AND(L738&gt;=Законод!$G$27,L738&lt;=Законод!$G$28),L738-Законод!$F$28,IF('01_Доходи'!L738&gt;=Законод!$H$27,Законод!$G$29,0)))),0)))</f>
        <v>0</v>
      </c>
      <c r="M742" s="770"/>
      <c r="N742" s="750" t="s">
        <v>157</v>
      </c>
      <c r="O742" s="751"/>
      <c r="P742" s="751"/>
      <c r="Q742" s="751"/>
      <c r="R742" s="752"/>
      <c r="S742" s="171">
        <f>IF(B734="Лікар загальної практики - сімейний лікар",IF(S738&lt;Законод!$C$23,0,(IF(AND(S738&gt;=Законод!$G$23,S738&lt;=Законод!$G$24),S738-Законод!$F$24,IF('01_Доходи'!S738&gt;=Законод!$H$23,Законод!$G$25,0)))),IF(B734="Лікар-педіатр",IF(S738&lt;Законод!$C$19,0,(IF(AND(S738&gt;=Законод!$G$19,S738&lt;=Законод!$G$20),S738-Законод!$F$20,IF('01_Доходи'!S738&gt;=Законод!$H$19,Законод!$G$21,0)))),IF(B734="Лікар-терапевт",IF(S738&lt;Законод!$C$27,0,(IF(AND(S738&gt;=Законод!$G$27,S738&lt;=Законод!$G$28),S738-Законод!$F$28,IF('01_Доходи'!S738&gt;=Законод!$H$27,Законод!$G$29,0)))),0)))</f>
        <v>0</v>
      </c>
      <c r="T742" s="770"/>
      <c r="U742" s="750" t="s">
        <v>157</v>
      </c>
      <c r="V742" s="751"/>
      <c r="W742" s="751"/>
      <c r="X742" s="751"/>
      <c r="Y742" s="752"/>
      <c r="Z742" s="171">
        <f>IF(B734="Лікар загальної практики - сімейний лікар",IF(Z738&lt;Законод!$C$23,0,(IF(AND(Z738&gt;=Законод!$G$23,Z738&lt;=Законод!$G$24),Z738-Законод!$F$24,IF('01_Доходи'!Z738&gt;=Законод!$H$23,Законод!$G$25,0)))),IF(B734="Лікар-педіатр",IF(Z738&lt;Законод!$C$19,0,(IF(AND(Z738&gt;=Законод!$G$19,Z738&lt;=Законод!$G$20),Z738-Законод!$F$20,IF('01_Доходи'!Z738&gt;=Законод!$H$19,Законод!$G$21,0)))),IF(B734="Лікар-терапевт",IF(Z738&lt;Законод!$C$27,0,(IF(AND(Z738&gt;=Законод!$G$27,Z738&lt;=Законод!$G$28),Z738-Законод!$F$28,IF('01_Доходи'!Z738&gt;=Законод!$H$27,Законод!$G$29,0)))),0)))</f>
        <v>0</v>
      </c>
      <c r="AA742" s="770"/>
      <c r="AB742" s="750" t="s">
        <v>157</v>
      </c>
      <c r="AC742" s="751"/>
      <c r="AD742" s="751"/>
      <c r="AE742" s="751"/>
      <c r="AF742" s="752"/>
      <c r="AG742" s="171">
        <f>IF(B734="Лікар загальної практики - сімейний лікар",IF(AG738&lt;Законод!$C$23,0,(IF(AND(AG738&gt;=Законод!$G$23,AG738&lt;=Законод!$G$24),AG738-Законод!$F$24,IF('01_Доходи'!AG738&gt;=Законод!$H$23,Законод!$G$25,0)))),IF(B734="Лікар-педіатр",IF(AG738&lt;Законод!$C$19,0,(IF(AND(AG738&gt;=Законод!$G$19,AG738&lt;=Законод!$G$20),AG738-Законод!$F$20,IF('01_Доходи'!AG738&gt;=Законод!$H$19,Законод!$G$21,0)))),IF(B734="Лікар-терапевт",IF(AG738&lt;Законод!$C$27,0,(IF(AND(AG738&gt;=Законод!$G$27,AG738&lt;=Законод!$G$28),AG738-Законод!$F$28,IF('01_Доходи'!AG738&gt;=Законод!$H$27,Законод!$G$29,0)))),0)))</f>
        <v>0</v>
      </c>
      <c r="AH742" s="773"/>
      <c r="AI742" s="176"/>
      <c r="AJ742" s="764"/>
      <c r="AK742" s="767"/>
      <c r="AL742" s="767"/>
      <c r="AM742" s="799"/>
      <c r="AN742" s="544">
        <f>IF(B734="Лікар загальної практики - сімейний лікар",L742*Законод!$G$39,IF(B734="Лікар-педіатр",L742*Законод!$G$30,IF(B734="Лікар-терапевт",L742*Законод!$G$30,0)))</f>
        <v>0</v>
      </c>
      <c r="AO742" s="544">
        <f>IF(B734="Лікар загальної практики - сімейний лікар",S742*Законод!$G$47,IF(B734="Лікар-педіатр",S742*Законод!$G$47,IF(B734="Лікар-терапевт",S742*Законод!$G$47,0)))</f>
        <v>0</v>
      </c>
      <c r="AP742" s="544">
        <f>IF(B734="Лікар загальної практики - сімейний лікар",Z742*Законод!$G$64,IF(B734="Лікар-педіатр",Z742*Законод!$G$64,IF(B734="Лікар-терапевт",Z742*Законод!$G$64,0)))</f>
        <v>0</v>
      </c>
      <c r="AQ742" s="544">
        <f>IF(B734="Лікар загальної практики - сімейний лікар",AG742*Законод!$G$81,IF(B734="Лікар-педіатр",AG742*Законод!$G$81,IF(B734="Лікар-терапевт",AG742*Законод!$G$81,0)))</f>
        <v>0</v>
      </c>
      <c r="AR742" s="185">
        <f t="shared" ref="AR742" si="108">SUM(AN742:AQ742)</f>
        <v>0</v>
      </c>
    </row>
    <row r="743" spans="1:44" s="166" customFormat="1" ht="24.6" customHeight="1" x14ac:dyDescent="0.3">
      <c r="A743" s="172"/>
      <c r="B743" s="781"/>
      <c r="C743" s="784"/>
      <c r="D743" s="787"/>
      <c r="E743" s="790"/>
      <c r="F743" s="186" t="str">
        <f>IF(B734="Лікар-педіатр",Законод!$H$18,IF(B734="Лікар загальної практики - сімейний лікар",Законод!$H$22,IF(B734="Лікар-терапевт",Законод!$H$26,"х")))</f>
        <v>х</v>
      </c>
      <c r="G743" s="750" t="s">
        <v>157</v>
      </c>
      <c r="H743" s="751"/>
      <c r="I743" s="751"/>
      <c r="J743" s="751"/>
      <c r="K743" s="752"/>
      <c r="L743" s="171">
        <f>IF(B734="Лікар загальної практики - сімейний лікар",IF(L738&lt;Законод!$C$23,0,(IF(AND(L738&gt;=Законод!$H$23,L738&lt;=Законод!$H$24),L738-Законод!$G$24,IF('01_Доходи'!L738&gt;=Законод!$I$23,Законод!$H$25,0)))),IF(B734="Лікар-педіатр",IF(L738&lt;Законод!$C$19,0,(IF(AND(L738&gt;=Законод!$H$19,L738&lt;=Законод!$H$20),L738-Законод!$G$20,IF('01_Доходи'!L738&gt;=Законод!$I$19,Законод!$H$21,0)))),IF(B734="Лікар-терапевт",IF(L738&lt;Законод!$C$27,0,(IF(AND(L738&gt;=Законод!$H$27,L738&lt;=Законод!$H$28),L738-Законод!$G$28,IF(L738&gt;=Законод!$I$27,Законод!$H$29,0)))),0)))</f>
        <v>0</v>
      </c>
      <c r="M743" s="770"/>
      <c r="N743" s="750" t="s">
        <v>157</v>
      </c>
      <c r="O743" s="751"/>
      <c r="P743" s="751"/>
      <c r="Q743" s="751"/>
      <c r="R743" s="752"/>
      <c r="S743" s="171">
        <f>IF(B734="Лікар загальної практики - сімейний лікар",IF(S738&lt;Законод!$C$23,0,(IF(AND(S738&gt;=Законод!$H$23,S738&lt;=Законод!$H$24),S738-Законод!$G$24,IF('01_Доходи'!S738&gt;=Законод!$I$23,Законод!$H$25,0)))),IF(B734="Лікар-педіатр",IF(S738&lt;Законод!$C$19,0,(IF(AND(S738&gt;=Законод!$H$19,S738&lt;=Законод!$H$20),S738-Законод!$G$20,IF('01_Доходи'!S738&gt;=Законод!$I$19,Законод!$H$21,0)))),IF(B734="Лікар-терапевт",IF(S738&lt;Законод!$C$27,0,(IF(AND(S738&gt;=Законод!$H$27,S738&lt;=Законод!$H$28),S738-Законод!$G$28,IF(S738&gt;=Законод!$I$27,Законод!$H$29,0)))),0)))</f>
        <v>0</v>
      </c>
      <c r="T743" s="770"/>
      <c r="U743" s="750" t="s">
        <v>157</v>
      </c>
      <c r="V743" s="751"/>
      <c r="W743" s="751"/>
      <c r="X743" s="751"/>
      <c r="Y743" s="752"/>
      <c r="Z743" s="171">
        <f>IF(B734="Лікар загальної практики - сімейний лікар",IF(Z738&lt;Законод!$C$23,0,(IF(AND(Z738&gt;=Законод!$H$23,Z738&lt;=Законод!$H$24),Z738-Законод!$G$24,IF('01_Доходи'!Z738&gt;=Законод!$I$23,Законод!$H$25,0)))),IF(B734="Лікар-педіатр",IF(Z738&lt;Законод!$C$19,0,(IF(AND(Z738&gt;=Законод!$H$19,Z738&lt;=Законод!$H$20),Z738-Законод!$G$20,IF('01_Доходи'!Z738&gt;=Законод!$I$19,Законод!$H$21,0)))),IF(B734="Лікар-терапевт",IF(Z738&lt;Законод!$C$27,0,(IF(AND(Z738&gt;=Законод!$H$27,Z738&lt;=Законод!$H$28),Z738-Законод!$G$28,IF(Z738&gt;=Законод!$I$27,Законод!$H$29,0)))),0)))</f>
        <v>0</v>
      </c>
      <c r="AA743" s="770"/>
      <c r="AB743" s="750" t="s">
        <v>157</v>
      </c>
      <c r="AC743" s="751"/>
      <c r="AD743" s="751"/>
      <c r="AE743" s="751"/>
      <c r="AF743" s="752"/>
      <c r="AG743" s="171">
        <f>IF(B734="Лікар загальної практики - сімейний лікар",IF(AG738&lt;Законод!$C$23,0,(IF(AND(AG738&gt;=Законод!$H$23,AG738&lt;=Законод!$H$24),AG738-Законод!$G$24,IF('01_Доходи'!AG738&gt;=Законод!$I$23,Законод!$H$25,0)))),IF(B734="Лікар-педіатр",IF(AG738&lt;Законод!$C$19,0,(IF(AND(AG738&gt;=Законод!$H$19,AG738&lt;=Законод!$H$20),AG738-Законод!$G$20,IF('01_Доходи'!AG738&gt;=Законод!$I$19,Законод!$H$21,0)))),IF(B734="Лікар-терапевт",IF(AG738&lt;Законод!$C$27,0,(IF(AND(AG738&gt;=Законод!$H$27,AG738&lt;=Законод!$H$28),AG738-Законод!$G$28,IF(AG738&gt;=Законод!$I$27,Законод!$H$29,0)))),0)))</f>
        <v>0</v>
      </c>
      <c r="AH743" s="773"/>
      <c r="AI743" s="176"/>
      <c r="AJ743" s="764"/>
      <c r="AK743" s="767"/>
      <c r="AL743" s="767"/>
      <c r="AM743" s="799"/>
      <c r="AN743" s="544">
        <f>IF(B734="Лікар загальної практики - сімейний лікар",L743*Законод!$H$30,IF(B734="Лікар-педіатр",L743*Законод!$H$30,IF(B734="Лікар-терапевт",L743*Законод!$H$30,0)))</f>
        <v>0</v>
      </c>
      <c r="AO743" s="544">
        <f>IF(B734="Лікар загальної практики - сімейний лікар",S743*Законод!$H$47,IF(B734="Лікар-педіатр",S743*Законод!$H$47,IF(B734="Лікар-терапевт",S743*Законод!$H$47,0)))</f>
        <v>0</v>
      </c>
      <c r="AP743" s="544">
        <f>IF(B734="Лікар загальної практики - сімейний лікар",Z743*Законод!$H$64,IF(B734="Лікар-педіатр",Z743*Законод!$H$64,IF(B734="Лікар-терапевт",Z743*Законод!$H$64,0)))</f>
        <v>0</v>
      </c>
      <c r="AQ743" s="544">
        <f>IF(B734="Лікар загальної практики - сімейний лікар",AG743*Законод!$H$81,IF(B734="Лікар-педіатр",AG743*Законод!$H$81,IF(B734="Лікар-терапевт",AG743*Законод!$H$81,0)))</f>
        <v>0</v>
      </c>
      <c r="AR743" s="185">
        <f>SUM(AN743:AQ743)</f>
        <v>0</v>
      </c>
    </row>
    <row r="744" spans="1:44" s="67" customFormat="1" ht="28.15" customHeight="1" x14ac:dyDescent="0.25">
      <c r="A744" s="172"/>
      <c r="B744" s="781"/>
      <c r="C744" s="784"/>
      <c r="D744" s="787"/>
      <c r="E744" s="790"/>
      <c r="F744" s="186" t="str">
        <f>IF(B734="Лікар-педіатр",Законод!$I$18,IF(B734="Лікар загальної практики - сімейний лікар",Законод!$I$22,IF(B734="Лікар-терапевт",Законод!$I$26,"х")))</f>
        <v>х</v>
      </c>
      <c r="G744" s="750" t="s">
        <v>157</v>
      </c>
      <c r="H744" s="751"/>
      <c r="I744" s="751"/>
      <c r="J744" s="751"/>
      <c r="K744" s="752"/>
      <c r="L744" s="171">
        <f>IF(B734="Лікар загальної практики - сімейний лікар",IF(L738&lt;Законод!$C$23,0,(IF(AND(L738&gt;=Законод!$I$23,L738&lt;=Законод!$I$24),L738-Законод!$H$24,IF('01_Доходи'!L738&gt;=Законод!$I$23,Законод!$I$25,0)))),IF(B734="Лікар-педіатр",IF(L738&lt;Законод!$C$19,0,(IF(AND(L738&gt;=Законод!$I$19,L738&lt;=Законод!$I$20),L738-Законод!$H$20,IF('01_Доходи'!L738&gt;=Законод!$I$19,Законод!$H$21,0)))),IF(B734="Лікар-терапевт",IF(L738&lt;Законод!$C$27,0,(IF(AND(L738&gt;=Законод!$I$27,L738&lt;=Законод!$I$28),L738-Законод!$H$28,IF('01_Доходи'!L738&gt;=Законод!$I$27,Законод!$H$29,0)))),0)))</f>
        <v>0</v>
      </c>
      <c r="M744" s="770"/>
      <c r="N744" s="750" t="s">
        <v>157</v>
      </c>
      <c r="O744" s="751"/>
      <c r="P744" s="751"/>
      <c r="Q744" s="751"/>
      <c r="R744" s="752"/>
      <c r="S744" s="171">
        <f>IF(B734="Лікар загальної практики - сімейний лікар",IF(S738&lt;Законод!$C$23,0,(IF(AND(S738&gt;=Законод!$I$23,S738&lt;=Законод!$I$24),S738-Законод!$H$24,IF('01_Доходи'!S738&gt;=Законод!$I$23,Законод!$I$25,0)))),IF(B734="Лікар-педіатр",IF(S738&lt;Законод!$C$19,0,(IF(AND(S738&gt;=Законод!$I$19,S738&lt;=Законод!$I$20),S738-Законод!$H$20,IF('01_Доходи'!S738&gt;=Законод!$I$19,Законод!$H$21,0)))),IF(B734="Лікар-терапевт",IF(S738&lt;Законод!$C$27,0,(IF(AND(S738&gt;=Законод!$I$27,S738&lt;=Законод!$I$28),S738-Законод!$H$28,IF('01_Доходи'!S738&gt;=Законод!$I$27,Законод!$H$29,0)))),0)))</f>
        <v>0</v>
      </c>
      <c r="T744" s="770"/>
      <c r="U744" s="750" t="s">
        <v>157</v>
      </c>
      <c r="V744" s="751"/>
      <c r="W744" s="751"/>
      <c r="X744" s="751"/>
      <c r="Y744" s="752"/>
      <c r="Z744" s="171">
        <f>IF(B734="Лікар загальної практики - сімейний лікар",IF(Z738&lt;Законод!$C$23,0,(IF(AND(Z738&gt;=Законод!$I$23,Z738&lt;=Законод!$I$24),Z738-Законод!$H$24,IF('01_Доходи'!Z738&gt;=Законод!$I$23,Законод!$I$25,0)))),IF(B734="Лікар-педіатр",IF(Z738&lt;Законод!$C$19,0,(IF(AND(Z738&gt;=Законод!$I$19,Z738&lt;=Законод!$I$20),Z738-Законод!$H$20,IF('01_Доходи'!Z738&gt;=Законод!$I$19,Законод!$H$21,0)))),IF(B734="Лікар-терапевт",IF(Z738&lt;Законод!$C$27,0,(IF(AND(Z738&gt;=Законод!$I$27,Z738&lt;=Законод!$I$28),Z738-Законод!$H$28,IF('01_Доходи'!Z738&gt;=Законод!$I$27,Законод!$H$29,0)))),0)))</f>
        <v>0</v>
      </c>
      <c r="AA744" s="770"/>
      <c r="AB744" s="750" t="s">
        <v>157</v>
      </c>
      <c r="AC744" s="751"/>
      <c r="AD744" s="751"/>
      <c r="AE744" s="751"/>
      <c r="AF744" s="752"/>
      <c r="AG744" s="171">
        <f>IF(B734="Лікар загальної практики - сімейний лікар",IF(AG738&lt;Законод!$C$23,0,(IF(AND(AG738&gt;=Законод!$I$23,AG738&lt;=Законод!$I$24),AG738-Законод!$H$24,IF('01_Доходи'!AG738&gt;=Законод!$I$23,Законод!$I$25,0)))),IF(B734="Лікар-педіатр",IF(AG738&lt;Законод!$C$19,0,(IF(AND(AG738&gt;=Законод!$I$19,AG738&lt;=Законод!$I$20),AG738-Законод!$H$20,IF('01_Доходи'!AG738&gt;=Законод!$I$19,Законод!$H$21,0)))),IF(B734="Лікар-терапевт",IF(AG738&lt;Законод!$C$27,0,(IF(AND(AG738&gt;=Законод!$I$27,AG738&lt;=Законод!$I$28),AG738-Законод!$H$28,IF('01_Доходи'!AG738&gt;=Законод!$I$27,Законод!$H$29,0)))),0)))</f>
        <v>0</v>
      </c>
      <c r="AH744" s="773"/>
      <c r="AI744" s="176"/>
      <c r="AJ744" s="764"/>
      <c r="AK744" s="767"/>
      <c r="AL744" s="767"/>
      <c r="AM744" s="799"/>
      <c r="AN744" s="544">
        <f>IF(B734="Лікар загальної практики - сімейний лікар",L744*Законод!$I$30,IF(B734="Лікар-педіатр",L744*Законод!$I$30,IF(B734="Лікар-терапевт",L744*Законод!$I$30,0)))</f>
        <v>0</v>
      </c>
      <c r="AO744" s="544">
        <f>IF(B734="Лікар загальної практики - сімейний лікар",S744*Законод!$I$47,IF(B734="Лікар-педіатр",S744*Законод!$I$47,IF(B734="Лікар-терапевт",S744*Законод!$I$47,0)))</f>
        <v>0</v>
      </c>
      <c r="AP744" s="544">
        <f>IF(B734="Лікар загальної практики - сімейний лікар",Z744*Законод!$I$64,IF(B734="Лікар-педіатр",Z744*Законод!$I$64,IF(B734="Лікар-терапевт",Z744*Законод!$I$64,0)))</f>
        <v>0</v>
      </c>
      <c r="AQ744" s="544">
        <f>IF(B734="Лікар загальної практики - сімейний лікар",AG744*Законод!$I$81,IF(B734="Лікар-педіатр",AG744*Законод!$I$81,IF(B734="Лікар-терапевт",AG744*Законод!$I$81,0)))</f>
        <v>0</v>
      </c>
      <c r="AR744" s="185">
        <f>SUM(AN744:AQ744)</f>
        <v>0</v>
      </c>
    </row>
    <row r="745" spans="1:44" s="103" customFormat="1" ht="31.15" customHeight="1" thickBot="1" x14ac:dyDescent="0.3">
      <c r="A745" s="187"/>
      <c r="B745" s="782"/>
      <c r="C745" s="785"/>
      <c r="D745" s="788"/>
      <c r="E745" s="791"/>
      <c r="F745" s="660" t="str">
        <f>IF(B734="Лікар-педіатр",Законод!$J$18,IF(B734="Лікар загальної практики - сімейний лікар",Законод!$J$22,IF(B734="Лікар-терапевт",Законод!$J$22,"х")))</f>
        <v>х</v>
      </c>
      <c r="G745" s="747" t="s">
        <v>157</v>
      </c>
      <c r="H745" s="748"/>
      <c r="I745" s="748"/>
      <c r="J745" s="748"/>
      <c r="K745" s="749"/>
      <c r="L745" s="171">
        <f>IF(B734="Лікар загальної практики - сімейний лікар",IF(L738&gt;=Законод!$J$23,'01_Доходи'!L738-('01_Доходи'!L739+'01_Доходи'!L740+'01_Доходи'!L741+'01_Доходи'!L742+'01_Доходи'!L743+'01_Доходи'!L744),0),IF(B734="Лікар-педіатр",IF(L738&gt;=Законод!$J$19,'01_Доходи'!L738-('01_Доходи'!L739+'01_Доходи'!L740+'01_Доходи'!L741+'01_Доходи'!L742+'01_Доходи'!L743+'01_Доходи'!L744),0),IF(B734="Лікар-терапевт",IF('01_Доходи'!L738&gt;=Законод!$J$27,L738-Законод!$I$28,0),0)))</f>
        <v>0</v>
      </c>
      <c r="M745" s="771"/>
      <c r="N745" s="747" t="s">
        <v>157</v>
      </c>
      <c r="O745" s="748"/>
      <c r="P745" s="748"/>
      <c r="Q745" s="748"/>
      <c r="R745" s="749"/>
      <c r="S745" s="171">
        <f>IF(B734="Лікар загальної практики - сімейний лікар",IF(S738&gt;=Законод!$J$23,'01_Доходи'!S738-('01_Доходи'!S739+'01_Доходи'!S740+'01_Доходи'!S741+'01_Доходи'!S742+'01_Доходи'!S743+'01_Доходи'!S744),0),IF(B734="Лікар-педіатр",IF(S738&gt;=Законод!$J$19,'01_Доходи'!S738-('01_Доходи'!S739+'01_Доходи'!S740+'01_Доходи'!S741+'01_Доходи'!S742+'01_Доходи'!S743+'01_Доходи'!S744),0),IF(B734="Лікар-терапевт",IF('01_Доходи'!S738&gt;=Законод!$J$27,S738-Законод!$I$28,0),0)))</f>
        <v>0</v>
      </c>
      <c r="T745" s="771"/>
      <c r="U745" s="747" t="s">
        <v>157</v>
      </c>
      <c r="V745" s="748"/>
      <c r="W745" s="748"/>
      <c r="X745" s="748"/>
      <c r="Y745" s="749"/>
      <c r="Z745" s="171">
        <f>IF(B734="Лікар загальної практики - сімейний лікар",IF(Z738&gt;=Законод!$J$23,'01_Доходи'!Z738-('01_Доходи'!Z739+'01_Доходи'!Z740+'01_Доходи'!Z741+'01_Доходи'!Z742+'01_Доходи'!Z743+'01_Доходи'!Z744),0),IF(B734="Лікар-педіатр",IF(Z738&gt;=Законод!$J$19,'01_Доходи'!Z738-('01_Доходи'!Z739+'01_Доходи'!Z740+'01_Доходи'!Z741+'01_Доходи'!Z742+'01_Доходи'!Z743+'01_Доходи'!Z744),0),IF(B734="Лікар-терапевт",IF('01_Доходи'!Z738&gt;=Законод!$J$27,Z738-Законод!$I$28,0),0)))</f>
        <v>0</v>
      </c>
      <c r="AA745" s="771"/>
      <c r="AB745" s="747" t="s">
        <v>157</v>
      </c>
      <c r="AC745" s="748"/>
      <c r="AD745" s="748"/>
      <c r="AE745" s="748"/>
      <c r="AF745" s="749"/>
      <c r="AG745" s="171">
        <f>IF(B734="Лікар загальної практики - сімейний лікар",IF(AG738&gt;=Законод!$J$23,'01_Доходи'!AG738-('01_Доходи'!AG739+'01_Доходи'!AG740+'01_Доходи'!AG741+'01_Доходи'!AG742+'01_Доходи'!AG743+'01_Доходи'!AG744),0),IF(B734="Лікар-педіатр",IF(AG738&gt;=Законод!$J$19,'01_Доходи'!AG738-('01_Доходи'!AG739+'01_Доходи'!AG740+'01_Доходи'!AG741+'01_Доходи'!AG742+'01_Доходи'!AG743+'01_Доходи'!AG744),0),IF(B734="Лікар-терапевт",IF('01_Доходи'!AG738&gt;=Законод!$J$27,AG738-Законод!$I$28,0),0)))</f>
        <v>0</v>
      </c>
      <c r="AH745" s="774"/>
      <c r="AI745" s="188"/>
      <c r="AJ745" s="765"/>
      <c r="AK745" s="768"/>
      <c r="AL745" s="768"/>
      <c r="AM745" s="800"/>
      <c r="AN745" s="661">
        <f>IF(B734="Лікар загальної практики - сімейний лікар",L745*Законод!$J$30,IF(B734="Лікар-педіатр",L745*Законод!$J$30,IF(B734="Лікар-терапевт",L745*Законод!$J$30,0)))</f>
        <v>0</v>
      </c>
      <c r="AO745" s="661">
        <f>IF(B734="Лікар загальної практики - сімейний лікар",S745*Законод!$J$47,IF(B734="Лікар-педіатр",S745*Законод!$J$47,IF(B734="Лікар-терапевт",S745*Законод!$J$47,0)))</f>
        <v>0</v>
      </c>
      <c r="AP745" s="661">
        <f>IF(B734="Лікар загальної практики - сімейний лікар",S745*Законод!$J$64,IF(B734="Лікар-педіатр",S745*Законод!$J$64,IF(B734="Лікар-терапевт",S745*Законод!$J$64,0)))</f>
        <v>0</v>
      </c>
      <c r="AQ745" s="661">
        <f>IF(B734="Лікар загальної практики - сімейний лікар",AG745*Законод!$J$81,IF(B734="Лікар-педіатр",AG745*Законод!$J$81,IF(B734="Лікар-терапевт",AG745*Законод!$J$81,0)))</f>
        <v>0</v>
      </c>
      <c r="AR745" s="662">
        <f t="shared" ref="AR745" si="109">SUM(AN745:AQ745)</f>
        <v>0</v>
      </c>
    </row>
    <row r="746" spans="1:44" s="67" customFormat="1" ht="31.9" customHeight="1" thickBot="1" x14ac:dyDescent="0.3">
      <c r="A746" s="206"/>
      <c r="B746" s="207"/>
      <c r="C746" s="207"/>
      <c r="D746" s="207"/>
      <c r="E746" s="207"/>
      <c r="F746" s="208"/>
      <c r="G746" s="209"/>
      <c r="H746" s="209"/>
      <c r="I746" s="210"/>
      <c r="J746" s="210"/>
      <c r="K746" s="210"/>
      <c r="L746" s="211"/>
      <c r="M746" s="210"/>
      <c r="N746" s="210"/>
      <c r="O746" s="210"/>
      <c r="P746" s="210"/>
      <c r="Q746" s="210"/>
      <c r="R746" s="210"/>
      <c r="S746" s="211"/>
      <c r="T746" s="210"/>
      <c r="U746" s="210"/>
      <c r="V746" s="210"/>
      <c r="W746" s="210"/>
      <c r="X746" s="210"/>
      <c r="Y746" s="210"/>
      <c r="Z746" s="211"/>
      <c r="AA746" s="210"/>
      <c r="AB746" s="210"/>
      <c r="AC746" s="210"/>
      <c r="AD746" s="210"/>
      <c r="AE746" s="210"/>
      <c r="AF746" s="210"/>
      <c r="AG746" s="211"/>
      <c r="AH746" s="210"/>
      <c r="AI746" s="210"/>
      <c r="AJ746" s="210"/>
      <c r="AK746" s="210"/>
      <c r="AL746" s="210"/>
      <c r="AM746" s="212"/>
      <c r="AN746" s="210"/>
      <c r="AO746" s="210"/>
      <c r="AP746" s="210"/>
      <c r="AQ746" s="210"/>
      <c r="AR746" s="213"/>
    </row>
    <row r="747" spans="1:44" s="67" customFormat="1" ht="45" customHeight="1" x14ac:dyDescent="0.25">
      <c r="A747" s="169">
        <f>A734+1</f>
        <v>56</v>
      </c>
      <c r="B747" s="780"/>
      <c r="C747" s="783"/>
      <c r="D747" s="786"/>
      <c r="E747" s="789"/>
      <c r="F747" s="170" t="s">
        <v>431</v>
      </c>
      <c r="G747" s="171">
        <f>IFERROR(IF(B747="Лікар-педіатр",G749/L749*L747,IF(B747="Лікар-терапевт","х",IF(B747="Лікар загальної практики - сімейний лікар",G749/L749*L747,0))),0)</f>
        <v>0</v>
      </c>
      <c r="H747" s="171">
        <f>IFERROR(IF(B747="Лікар-педіатр",H749/L749*L747,IF(B747="Лікар-терапевт","х",IF(B747="Лікар загальної практики - сімейний лікар",H749/L749*L747,0))),0)</f>
        <v>0</v>
      </c>
      <c r="I747" s="171">
        <f>IFERROR(IF(B747="Лікар-педіатр","x",IF(B747="Лікар-терапевт",I749/L749*L747,IF(B747="Лікар загальної практики - сімейний лікар",I749/L749*L747,0))),0)</f>
        <v>0</v>
      </c>
      <c r="J747" s="171">
        <f>IFERROR(IF(B747="Лікар-педіатр","x",IF(B747="Лікар-терапевт",J749/L749*L747,IF(B747="Лікар загальної практики - сімейний лікар",J749/L749*L747,0))),0)</f>
        <v>0</v>
      </c>
      <c r="K747" s="171">
        <f>IFERROR(IF(B747="Лікар-педіатр","x",IF(B747="Лікар-терапевт",K750*L747,IF(B747="Лікар загальної практики - сімейний лікар",K750*L747,0))),0)</f>
        <v>0</v>
      </c>
      <c r="L747" s="472"/>
      <c r="M747" s="769"/>
      <c r="N747" s="171">
        <f>IFERROR(IF(B747="Лікар-педіатр",N749/S749*S747,IF(B747="Лікар-терапевт","х",IF(B747="Лікар загальної практики - сімейний лікар",N749/S749*S747,0))),0)</f>
        <v>0</v>
      </c>
      <c r="O747" s="171">
        <f>IFERROR(IF(B747="Лікар-педіатр",O749/S749*S747,IF(B747="Лікар-терапевт","х",IF(B747="Лікар загальної практики - сімейний лікар",O749/S749*S747,0))),0)</f>
        <v>0</v>
      </c>
      <c r="P747" s="171">
        <f>IFERROR(IF(B747="Лікар-педіатр","x",IF(B747="Лікар-терапевт",P749/S749*S747,IF(B747="Лікар загальної практики - сімейний лікар",P749/S749*S747,0))),0)</f>
        <v>0</v>
      </c>
      <c r="Q747" s="171">
        <f>IFERROR(IF(B747="Лікар-педіатр","x",IF(B747="Лікар-терапевт",Q749/S749*S747,IF(B747="Лікар загальної практики - сімейний лікар",Q749/S749*S747,0))),0)</f>
        <v>0</v>
      </c>
      <c r="R747" s="171">
        <f>IFERROR(IF(B747="Лікар-педіатр","x",IF(B747="Лікар-терапевт",R750*S747,IF(B747="Лікар загальної практики - сімейний лікар",R750*S747,0))),0)</f>
        <v>0</v>
      </c>
      <c r="S747" s="472"/>
      <c r="T747" s="769"/>
      <c r="U747" s="171">
        <f>IFERROR(IF(B747="Лікар-педіатр",U749/Z749*Z747,IF(B747="Лікар-терапевт","х",IF(B747="Лікар загальної практики - сімейний лікар",U749/Z749*Z747,0))),0)</f>
        <v>0</v>
      </c>
      <c r="V747" s="171">
        <f>IFERROR(IF(B747="Лікар-педіатр",V749/Z749*Z747,IF(B747="Лікар-терапевт","х",IF(B747="Лікар загальної практики - сімейний лікар",V749/Z749*Z747,0))),0)</f>
        <v>0</v>
      </c>
      <c r="W747" s="171">
        <f>IFERROR(IF(B747="Лікар-педіатр","x",IF(B747="Лікар-терапевт",W749/Z749*Z747,IF(B747="Лікар загальної практики - сімейний лікар",W749/Z749*Z747,0))),0)</f>
        <v>0</v>
      </c>
      <c r="X747" s="171">
        <f>IFERROR(IF(B747="Лікар-педіатр","x",IF(B747="Лікар-терапевт",X749/Z749*Z747,IF(B747="Лікар загальної практики - сімейний лікар",X749/Z749*Z747,0))),0)</f>
        <v>0</v>
      </c>
      <c r="Y747" s="171">
        <f>IFERROR(IF(B747="Лікар-педіатр","x",IF(B747="Лікар-терапевт",Y750*Z747,IF(B747="Лікар загальної практики - сімейний лікар",Y750*Z747,0))),0)</f>
        <v>0</v>
      </c>
      <c r="Z747" s="472"/>
      <c r="AA747" s="769"/>
      <c r="AB747" s="171">
        <f>IFERROR(IF(B747="Лікар-педіатр",AB749/AG749*AG747,IF(B747="Лікар-терапевт","х",IF(B747="Лікар загальної практики - сімейний лікар",AB749/AG749*AG747,0))),0)</f>
        <v>0</v>
      </c>
      <c r="AC747" s="171">
        <f>IFERROR(IF(B747="Лікар-педіатр",AC749/AG749*AG747,IF(B747="Лікар-терапевт","х",IF(B747="Лікар загальної практики - сімейний лікар",AC749/AG749*AG747,0))),0)</f>
        <v>0</v>
      </c>
      <c r="AD747" s="171">
        <f>IFERROR(IF(B747="Лікар-педіатр","x",IF(B747="Лікар-терапевт",AD749/AG749*AG747,IF(B747="Лікар загальної практики - сімейний лікар",AD749/AG749*AG747,0))),0)</f>
        <v>0</v>
      </c>
      <c r="AE747" s="171">
        <f>IFERROR(IF(B747="Лікар-педіатр","x",IF(B747="Лікар-терапевт",AE749/AG749*AG747,IF(B747="Лікар загальної практики - сімейний лікар",AE749/AG749*AG747,0))),0)</f>
        <v>0</v>
      </c>
      <c r="AF747" s="171">
        <f>IFERROR(IF(B747="Лікар-педіатр","x",IF(B747="Лікар-терапевт",AF750*AG747,IF(B747="Лікар загальної практики - сімейний лікар",AF750*AG747,0))),0)</f>
        <v>0</v>
      </c>
      <c r="AG747" s="472"/>
      <c r="AH747" s="772"/>
      <c r="AI747" s="461">
        <f>A747</f>
        <v>56</v>
      </c>
      <c r="AJ747" s="763">
        <f>B747</f>
        <v>0</v>
      </c>
      <c r="AK747" s="766">
        <f>C747</f>
        <v>0</v>
      </c>
      <c r="AL747" s="766">
        <f>D747</f>
        <v>0</v>
      </c>
      <c r="AM747" s="753" t="s">
        <v>566</v>
      </c>
      <c r="AN747" s="792">
        <f>SUM(AN752:AN758)</f>
        <v>0</v>
      </c>
      <c r="AO747" s="792">
        <f>SUM(AO752:AO758)</f>
        <v>0</v>
      </c>
      <c r="AP747" s="792">
        <f>SUM(AP752:AP758)</f>
        <v>0</v>
      </c>
      <c r="AQ747" s="792">
        <f>SUM(AQ752:AQ758)</f>
        <v>0</v>
      </c>
      <c r="AR747" s="795">
        <f>SUM(AN747:AQ751)</f>
        <v>0</v>
      </c>
    </row>
    <row r="748" spans="1:44" s="67" customFormat="1" ht="18" customHeight="1" x14ac:dyDescent="0.25">
      <c r="A748" s="172"/>
      <c r="B748" s="781"/>
      <c r="C748" s="784"/>
      <c r="D748" s="787"/>
      <c r="E748" s="790"/>
      <c r="F748" s="170" t="s">
        <v>432</v>
      </c>
      <c r="G748" s="171">
        <f>IFERROR(IF(B747="Лікар-педіатр",G750*L748,IF(B747="Лікар-терапевт","х",IF(B747="Лікар загальної практики - сімейний лікар",G750*L748,0))),0)</f>
        <v>0</v>
      </c>
      <c r="H748" s="171">
        <f>IFERROR(IF(B747="Лікар-педіатр",H750*L748,IF(B747="Лікар-терапевт","х",IF(B747="Лікар загальної практики - сімейний лікар",H750*L748,0))),0)</f>
        <v>0</v>
      </c>
      <c r="I748" s="171">
        <f>IFERROR(IF(B747="Лікар-педіатр","x",IF(B747="Лікар-терапевт",I750*L748,IF(B747="Лікар загальної практики - сімейний лікар",I750*L748,0))),0)</f>
        <v>0</v>
      </c>
      <c r="J748" s="171">
        <f>IFERROR(IF(B747="Лікар-педіатр","x",IF(B747="Лікар-терапевт",J750*L748,IF(B747="Лікар загальної практики - сімейний лікар",J750*L748,0))),0)</f>
        <v>0</v>
      </c>
      <c r="K748" s="171">
        <f>IFERROR(IF(B747="Лікар-педіатр","x",IF(B747="Лікар-терапевт",K750*L748,IF(B747="Лікар загальної практики - сімейний лікар",K750*L748,0))),0)</f>
        <v>0</v>
      </c>
      <c r="L748" s="472"/>
      <c r="M748" s="770"/>
      <c r="N748" s="171">
        <f>IFERROR(IF(B747="Лікар-педіатр",N750*S748,IF(B747="Лікар-терапевт","х",IF(B747="Лікар загальної практики - сімейний лікар",N750*S748,0))),0)</f>
        <v>0</v>
      </c>
      <c r="O748" s="171">
        <f>IFERROR(IF(B747="Лікар-педіатр",O750*S748,IF(B747="Лікар-терапевт","х",IF(B747="Лікар загальної практики - сімейний лікар",O750*S748,0))),0)</f>
        <v>0</v>
      </c>
      <c r="P748" s="171">
        <f>IFERROR(IF(B747="Лікар-педіатр","x",IF(B747="Лікар-терапевт",P750*S748,IF(B747="Лікар загальної практики - сімейний лікар",P750*S748,0))),0)</f>
        <v>0</v>
      </c>
      <c r="Q748" s="171">
        <f>IFERROR(IF(B747="Лікар-педіатр","x",IF(B747="Лікар-терапевт",Q750*S748,IF(B747="Лікар загальної практики - сімейний лікар",Q750*S748,0))),0)</f>
        <v>0</v>
      </c>
      <c r="R748" s="171">
        <f>IFERROR(IF(B747="Лікар-педіатр","x",IF(B747="Лікар-терапевт",R750*S748,IF(B747="Лікар загальної практики - сімейний лікар",R750*S748,0))),0)</f>
        <v>0</v>
      </c>
      <c r="S748" s="472"/>
      <c r="T748" s="770"/>
      <c r="U748" s="171">
        <f>IFERROR(IF(B747="Лікар-педіатр",U750*Z748,IF(B747="Лікар-терапевт","х",IF(B747="Лікар загальної практики - сімейний лікар",U750*Z748,0))),0)</f>
        <v>0</v>
      </c>
      <c r="V748" s="171">
        <f>IFERROR(IF(B747="Лікар-педіатр",V750*Z748,IF(B747="Лікар-терапевт","х",IF(B747="Лікар загальної практики - сімейний лікар",V750*Z748,0))),0)</f>
        <v>0</v>
      </c>
      <c r="W748" s="171">
        <f>IFERROR(IF(B747="Лікар-педіатр","x",IF(B747="Лікар-терапевт",W750*Z748,IF(B747="Лікар загальної практики - сімейний лікар",W750*Z748,0))),0)</f>
        <v>0</v>
      </c>
      <c r="X748" s="171">
        <f>IFERROR(IF(B747="Лікар-педіатр","x",IF(B747="Лікар-терапевт",X750*Z748,IF(B747="Лікар загальної практики - сімейний лікар",X750*Z748,0))),0)</f>
        <v>0</v>
      </c>
      <c r="Y748" s="171">
        <f>IFERROR(IF(B747="Лікар-педіатр","x",IF(B747="Лікар-терапевт",Y750*Z748,IF(B747="Лікар загальної практики - сімейний лікар",Y750*Z748,0))),0)</f>
        <v>0</v>
      </c>
      <c r="Z748" s="472"/>
      <c r="AA748" s="770"/>
      <c r="AB748" s="171">
        <f>IFERROR(IF(B747="Лікар-педіатр",AB750*AG748,IF(B747="Лікар-терапевт","х",IF(B747="Лікар загальної практики - сімейний лікар",AB750*AG748,0))),0)</f>
        <v>0</v>
      </c>
      <c r="AC748" s="171">
        <f>IFERROR(IF(B747="Лікар-педіатр",AC750*AG748,IF(B747="Лікар-терапевт","х",IF(B747="Лікар загальної практики - сімейний лікар",AC750*AG748,0))),0)</f>
        <v>0</v>
      </c>
      <c r="AD748" s="171">
        <f>IFERROR(IF(B747="Лікар-педіатр","x",IF(B747="Лікар-терапевт",AD750*AG748,IF(B747="Лікар загальної практики - сімейний лікар",AD750*AG748,0))),0)</f>
        <v>0</v>
      </c>
      <c r="AE748" s="171">
        <f>IFERROR(IF(B747="Лікар-педіатр","x",IF(B747="Лікар-терапевт",AE750*AG748,IF(B747="Лікар загальної практики - сімейний лікар",AE750*AG748,0))),0)</f>
        <v>0</v>
      </c>
      <c r="AF748" s="171">
        <f>IFERROR(IF(B747="Лікар-педіатр","x",IF(B747="Лікар-терапевт",AF750*AG748,IF(B747="Лікар загальної практики - сімейний лікар",AF750*AG748,0))),0)</f>
        <v>0</v>
      </c>
      <c r="AG748" s="472"/>
      <c r="AH748" s="773"/>
      <c r="AI748" s="173"/>
      <c r="AJ748" s="764"/>
      <c r="AK748" s="767"/>
      <c r="AL748" s="767"/>
      <c r="AM748" s="754"/>
      <c r="AN748" s="793"/>
      <c r="AO748" s="793"/>
      <c r="AP748" s="793"/>
      <c r="AQ748" s="793"/>
      <c r="AR748" s="796"/>
    </row>
    <row r="749" spans="1:44" s="67" customFormat="1" ht="31.9" customHeight="1" x14ac:dyDescent="0.25">
      <c r="A749" s="205"/>
      <c r="B749" s="781"/>
      <c r="C749" s="784"/>
      <c r="D749" s="787"/>
      <c r="E749" s="790"/>
      <c r="F749" s="170" t="s">
        <v>433</v>
      </c>
      <c r="G749" s="174">
        <f>IF(B747="Лікар загальної практики - сімейний лікар"," ",IF(B747="Лікар-педіатр"," ",IF(B747="Лікар-терапевт","х",0)))</f>
        <v>0</v>
      </c>
      <c r="H749" s="174">
        <f>IF(B747="Лікар загальної практики - сімейний лікар"," ",IF(B747="Лікар-педіатр"," ",IF(B747="Лікар-терапевт","х",0)))</f>
        <v>0</v>
      </c>
      <c r="I749" s="174">
        <f>IF(B747="Лікар загальної практики - сімейний лікар"," ",IF(B747="Лікар-педіатр","х",IF(B747="Лікар-терапевт"," ",0)))</f>
        <v>0</v>
      </c>
      <c r="J749" s="174">
        <f>IF(B747="Лікар загальної практики - сімейний лікар"," ",IF(B747="Лікар-педіатр","х",IF(B747="Лікар-терапевт"," ",0)))</f>
        <v>0</v>
      </c>
      <c r="K749" s="174">
        <f>IF(B747="Лікар загальної практики - сімейний лікар"," ",IF(B747="Лікар-педіатр","х",IF(B747="Лікар-терапевт"," ",0)))</f>
        <v>0</v>
      </c>
      <c r="L749" s="175">
        <f>SUM(G749:K749)</f>
        <v>0</v>
      </c>
      <c r="M749" s="770"/>
      <c r="N749" s="174">
        <f>IF(B747="Лікар загальної практики - сімейний лікар"," ",IF(B747="Лікар-педіатр"," ",IF(B747="Лікар-терапевт","х",0)))</f>
        <v>0</v>
      </c>
      <c r="O749" s="174">
        <f>IF(B747="Лікар загальної практики - сімейний лікар"," ",IF(B747="Лікар-педіатр"," ",IF(B747="Лікар-терапевт","х",0)))</f>
        <v>0</v>
      </c>
      <c r="P749" s="174">
        <f>IF(B747="Лікар загальної практики - сімейний лікар"," ",IF(B747="Лікар-педіатр","х",IF(B747="Лікар-терапевт"," ",0)))</f>
        <v>0</v>
      </c>
      <c r="Q749" s="174">
        <f>IF(B747="Лікар загальної практики - сімейний лікар"," ",IF(B747="Лікар-педіатр","х",IF(B747="Лікар-терапевт"," ",0)))</f>
        <v>0</v>
      </c>
      <c r="R749" s="174">
        <f>IF(B747="Лікар загальної практики - сімейний лікар"," ",IF(B747="Лікар-педіатр","х",IF(B747="Лікар-терапевт"," ",0)))</f>
        <v>0</v>
      </c>
      <c r="S749" s="175">
        <f>SUM(N749:R749)</f>
        <v>0</v>
      </c>
      <c r="T749" s="770"/>
      <c r="U749" s="174">
        <f>IF(B747="Лікар загальної практики - сімейний лікар"," ",IF(B747="Лікар-педіатр"," ",IF(B747="Лікар-терапевт","х",0)))</f>
        <v>0</v>
      </c>
      <c r="V749" s="174">
        <f>IF(B747="Лікар загальної практики - сімейний лікар"," ",IF(B747="Лікар-педіатр"," ",IF(B747="Лікар-терапевт","х",0)))</f>
        <v>0</v>
      </c>
      <c r="W749" s="174">
        <f>IF(B747="Лікар загальної практики - сімейний лікар"," ",IF(B747="Лікар-педіатр","х",IF(B747="Лікар-терапевт"," ",0)))</f>
        <v>0</v>
      </c>
      <c r="X749" s="174">
        <f>IF(B747="Лікар загальної практики - сімейний лікар"," ",IF(B747="Лікар-педіатр","х",IF(B747="Лікар-терапевт"," ",0)))</f>
        <v>0</v>
      </c>
      <c r="Y749" s="174">
        <f>IF(B747="Лікар загальної практики - сімейний лікар"," ",IF(B747="Лікар-педіатр","х",IF(B747="Лікар-терапевт"," ",0)))</f>
        <v>0</v>
      </c>
      <c r="Z749" s="175">
        <f>SUM(U749:Y749)</f>
        <v>0</v>
      </c>
      <c r="AA749" s="770"/>
      <c r="AB749" s="174">
        <f>IF(B747="Лікар загальної практики - сімейний лікар"," ",IF(B747="Лікар-педіатр"," ",IF(B747="Лікар-терапевт","х",0)))</f>
        <v>0</v>
      </c>
      <c r="AC749" s="174">
        <f>IF(B747="Лікар загальної практики - сімейний лікар"," ",IF(B747="Лікар-педіатр"," ",IF(B747="Лікар-терапевт","х",0)))</f>
        <v>0</v>
      </c>
      <c r="AD749" s="174">
        <f>IF(B747="Лікар загальної практики - сімейний лікар"," ",IF(B747="Лікар-педіатр","х",IF(B747="Лікар-терапевт"," ",0)))</f>
        <v>0</v>
      </c>
      <c r="AE749" s="174">
        <f>IF(B747="Лікар загальної практики - сімейний лікар"," ",IF(B747="Лікар-педіатр","х",IF(B747="Лікар-терапевт"," ",0)))</f>
        <v>0</v>
      </c>
      <c r="AF749" s="174">
        <f>IF(B747="Лікар загальної практики - сімейний лікар"," ",IF(B747="Лікар-педіатр","х",IF(B747="Лікар-терапевт"," ",0)))</f>
        <v>0</v>
      </c>
      <c r="AG749" s="175">
        <f>SUM(AB749:AF749)</f>
        <v>0</v>
      </c>
      <c r="AH749" s="773"/>
      <c r="AI749" s="176"/>
      <c r="AJ749" s="764"/>
      <c r="AK749" s="767"/>
      <c r="AL749" s="767"/>
      <c r="AM749" s="754"/>
      <c r="AN749" s="793"/>
      <c r="AO749" s="793"/>
      <c r="AP749" s="793"/>
      <c r="AQ749" s="793"/>
      <c r="AR749" s="796"/>
    </row>
    <row r="750" spans="1:44" s="67" customFormat="1" ht="31.9" customHeight="1" thickBot="1" x14ac:dyDescent="0.3">
      <c r="A750" s="172"/>
      <c r="B750" s="781"/>
      <c r="C750" s="784"/>
      <c r="D750" s="787"/>
      <c r="E750" s="790"/>
      <c r="F750" s="177" t="s">
        <v>160</v>
      </c>
      <c r="G750" s="178">
        <f>IFERROR(IF(B747="Лікар-педіатр",G749/L749,IF(B747="Лікар-терапевт","х",IF(B747="Лікар загальної практики - сімейний лікар",G749/L749,0))),0)</f>
        <v>0</v>
      </c>
      <c r="H750" s="178">
        <f>IFERROR(IF(B747="Лікар-педіатр",H749/L749,IF(B747="Лікар-терапевт","х",IF(B747="Лікар загальної практики - сімейний лікар",H749/L749,0))),0)</f>
        <v>0</v>
      </c>
      <c r="I750" s="178">
        <f>IFERROR(IF(B747="Лікар-педіатр","x",IF(B747="Лікар-терапевт",I749/L749,IF(B747="Лікар загальної практики - сімейний лікар",I749/L749,0))),0)</f>
        <v>0</v>
      </c>
      <c r="J750" s="178">
        <f>IFERROR(IF(B747="Лікар-педіатр","x",IF(B747="Лікар-терапевт",J749/L749,IF(B747="Лікар загальної практики - сімейний лікар",J749/L749,0))),0)</f>
        <v>0</v>
      </c>
      <c r="K750" s="178">
        <f>IFERROR(IF(B747="Лікар-педіатр","x",IF(B747="Лікар-терапевт",K749/L749,IF(B747="Лікар загальної практики - сімейний лікар",K749/L749,0))),0)</f>
        <v>0</v>
      </c>
      <c r="L750" s="178">
        <f>SUM(G750:K750)</f>
        <v>0</v>
      </c>
      <c r="M750" s="770"/>
      <c r="N750" s="178">
        <f>IFERROR(IF(B747="Лікар-педіатр",N749/S749,IF(B747="Лікар-терапевт","х",IF(B747="Лікар загальної практики - сімейний лікар",N749/S749,0))),0)</f>
        <v>0</v>
      </c>
      <c r="O750" s="178">
        <f>IFERROR(IF(B747="Лікар-педіатр",O749/S749,IF(B747="Лікар-терапевт","х",IF(B747="Лікар загальної практики - сімейний лікар",O749/S749,0))),0)</f>
        <v>0</v>
      </c>
      <c r="P750" s="178">
        <f>IFERROR(IF(B747="Лікар-педіатр","x",IF(B747="Лікар-терапевт",P749/S749,IF(B747="Лікар загальної практики - сімейний лікар",P749/S749,0))),0)</f>
        <v>0</v>
      </c>
      <c r="Q750" s="178">
        <f>IFERROR(IF(B747="Лікар-педіатр","x",IF(B747="Лікар-терапевт",Q749/S749,IF(B747="Лікар загальної практики - сімейний лікар",Q749/S749,0))),0)</f>
        <v>0</v>
      </c>
      <c r="R750" s="178">
        <f>IFERROR(IF(B747="Лікар-педіатр","x",IF(B747="Лікар-терапевт",R749/S749,IF(B747="Лікар загальної практики - сімейний лікар",R749/S749,0))),0)</f>
        <v>0</v>
      </c>
      <c r="S750" s="178">
        <f>SUM(N750:R750)</f>
        <v>0</v>
      </c>
      <c r="T750" s="770"/>
      <c r="U750" s="178">
        <f>IFERROR(IF(B747="Лікар-педіатр",U749/Z749,IF(B747="Лікар-терапевт","х",IF(B747="Лікар загальної практики - сімейний лікар",U749/Z749,0))),0)</f>
        <v>0</v>
      </c>
      <c r="V750" s="178">
        <f>IFERROR(IF(B747="Лікар-педіатр",V749/Z749,IF(B747="Лікар-терапевт","х",IF(B747="Лікар загальної практики - сімейний лікар",V749/Z749,0))),0)</f>
        <v>0</v>
      </c>
      <c r="W750" s="178">
        <f>IFERROR(IF(B747="Лікар-педіатр","x",IF(B747="Лікар-терапевт",W749/Z749,IF(B747="Лікар загальної практики - сімейний лікар",W749/Z749,0))),0)</f>
        <v>0</v>
      </c>
      <c r="X750" s="178">
        <f>IFERROR(IF(B747="Лікар-педіатр","x",IF(B747="Лікар-терапевт",X749/Z749,IF(B747="Лікар загальної практики - сімейний лікар",X749/Z749,0))),0)</f>
        <v>0</v>
      </c>
      <c r="Y750" s="178">
        <f>IFERROR(IF(B747="Лікар-педіатр","x",IF(B747="Лікар-терапевт",Y749/Z749,IF(B747="Лікар загальної практики - сімейний лікар",Y749/Z749,0))),0)</f>
        <v>0</v>
      </c>
      <c r="Z750" s="178">
        <f>SUM(U750:Y750)</f>
        <v>0</v>
      </c>
      <c r="AA750" s="770"/>
      <c r="AB750" s="178">
        <f>IFERROR(IF(B747="Лікар-педіатр",AB749/AG749,IF(B747="Лікар-терапевт","х",IF(B747="Лікар загальної практики - сімейний лікар",AB749/AG749,0))),0)</f>
        <v>0</v>
      </c>
      <c r="AC750" s="178">
        <f>IFERROR(IF(B747="Лікар-педіатр",AC749/AG749,IF(B747="Лікар-терапевт","х",IF(B747="Лікар загальної практики - сімейний лікар",AC749/AG749,0))),0)</f>
        <v>0</v>
      </c>
      <c r="AD750" s="178">
        <f>IFERROR(IF(B747="Лікар-педіатр","x",IF(B747="Лікар-терапевт",AD749/AG749,IF(B747="Лікар загальної практики - сімейний лікар",AD749/AG749,0))),0)</f>
        <v>0</v>
      </c>
      <c r="AE750" s="178">
        <f>IFERROR(IF(B747="Лікар-педіатр","x",IF(B747="Лікар-терапевт",AE749/AG749,IF(B747="Лікар загальної практики - сімейний лікар",AE749/AG749,0))),0)</f>
        <v>0</v>
      </c>
      <c r="AF750" s="178">
        <f>IFERROR(IF(B747="Лікар-педіатр","x",IF(B747="Лікар-терапевт",AF749/AG749,IF(B747="Лікар загальної практики - сімейний лікар",AF749/AG749,0))),0)</f>
        <v>0</v>
      </c>
      <c r="AG750" s="178">
        <f>SUM(AB750:AF750)</f>
        <v>0</v>
      </c>
      <c r="AH750" s="773"/>
      <c r="AI750" s="176"/>
      <c r="AJ750" s="764"/>
      <c r="AK750" s="767"/>
      <c r="AL750" s="767"/>
      <c r="AM750" s="754"/>
      <c r="AN750" s="793"/>
      <c r="AO750" s="793"/>
      <c r="AP750" s="793"/>
      <c r="AQ750" s="793"/>
      <c r="AR750" s="796"/>
    </row>
    <row r="751" spans="1:44" s="210" customFormat="1" ht="23.45" customHeight="1" thickBot="1" x14ac:dyDescent="0.3">
      <c r="A751" s="172"/>
      <c r="B751" s="781"/>
      <c r="C751" s="784"/>
      <c r="D751" s="787"/>
      <c r="E751" s="790"/>
      <c r="F751" s="179" t="s">
        <v>434</v>
      </c>
      <c r="G751" s="180">
        <f>IF(B747="Лікар загальної практики - сімейний лікар",AVERAGE(G747:G749),IF(B747="Лікар-педіатр",AVERAGE(G747:G749),IF(B747="Лікар-терапевт","х",0)))</f>
        <v>0</v>
      </c>
      <c r="H751" s="180">
        <f>IF(B747="Лікар загальної практики - сімейний лікар",AVERAGE(H747:H749),IF(B747="Лікар-педіатр",AVERAGE(H747:H749),IF(B747="Лікар-терапевт","х",0)))</f>
        <v>0</v>
      </c>
      <c r="I751" s="180">
        <f>IF(B747="Лікар загальної практики - сімейний лікар",AVERAGE(I747:I749),IF(B747="Лікар-педіатр","x",IF(B747="Лікар-терапевт",AVERAGE(I747:I749),0)))</f>
        <v>0</v>
      </c>
      <c r="J751" s="180">
        <f>IF(B747="Лікар загальної практики - сімейний лікар",AVERAGE(J747:J749),IF(B747="Лікар-педіатр","x",IF(B747="Лікар-терапевт",AVERAGE(J747:J749),0)))</f>
        <v>0</v>
      </c>
      <c r="K751" s="180">
        <f>IF(B747="Лікар загальної практики - сімейний лікар",AVERAGE(K747:K749),IF(B747="Лікар-педіатр","x",IF(B747="Лікар-терапевт",AVERAGE(K747:K749),0)))</f>
        <v>0</v>
      </c>
      <c r="L751" s="181">
        <f>SUM(G751:K751)</f>
        <v>0</v>
      </c>
      <c r="M751" s="770"/>
      <c r="N751" s="543">
        <f>IF(B747="Лікар загальної практики - сімейний лікар",AVERAGE(N747:N749),IF(B747="Лікар-педіатр",AVERAGE(N747:N749),IF(B747="Лікар-терапевт","х",0)))</f>
        <v>0</v>
      </c>
      <c r="O751" s="180">
        <f>IF(B747="Лікар загальної практики - сімейний лікар",AVERAGE(O747:O749),IF(B747="Лікар-педіатр",AVERAGE(O747:O749),IF(B747="Лікар-терапевт","х",0)))</f>
        <v>0</v>
      </c>
      <c r="P751" s="180">
        <f>IF(B747="Лікар загальної практики - сімейний лікар",AVERAGE(P747:P749),IF(B747="Лікар-педіатр","x",IF(B747="Лікар-терапевт",AVERAGE(P747:P749),0)))</f>
        <v>0</v>
      </c>
      <c r="Q751" s="180">
        <f>IF(B747="Лікар загальної практики - сімейний лікар",AVERAGE(Q747:Q749),IF(B747="Лікар-педіатр","x",IF(B747="Лікар-терапевт",AVERAGE(Q747:Q749),0)))</f>
        <v>0</v>
      </c>
      <c r="R751" s="180">
        <f>IF(B747="Лікар загальної практики - сімейний лікар",AVERAGE(R747:R749),IF(B747="Лікар-педіатр","x",IF(B747="Лікар-терапевт",AVERAGE(R747:R749),0)))</f>
        <v>0</v>
      </c>
      <c r="S751" s="181">
        <f>SUM(N751:R751)</f>
        <v>0</v>
      </c>
      <c r="T751" s="770"/>
      <c r="U751" s="543">
        <f>IF(B747="Лікар загальної практики - сімейний лікар",AVERAGE(U747:U749),IF(B747="Лікар-педіатр",AVERAGE(U747:U749),IF(B747="Лікар-терапевт","х",0)))</f>
        <v>0</v>
      </c>
      <c r="V751" s="180">
        <f>IF(B747="Лікар загальної практики - сімейний лікар",AVERAGE(V747:V749),IF(B747="Лікар-педіатр",AVERAGE(V747:V749),IF(B747="Лікар-терапевт","х",0)))</f>
        <v>0</v>
      </c>
      <c r="W751" s="180">
        <f>IF(B747="Лікар загальної практики - сімейний лікар",AVERAGE(W747:W749),IF(B747="Лікар-педіатр","x",IF(B747="Лікар-терапевт",AVERAGE(W747:W749),0)))</f>
        <v>0</v>
      </c>
      <c r="X751" s="180">
        <f>IF(B747="Лікар загальної практики - сімейний лікар",AVERAGE(X747:X749),IF(B747="Лікар-педіатр","x",IF(B747="Лікар-терапевт",AVERAGE(X747:X749),0)))</f>
        <v>0</v>
      </c>
      <c r="Y751" s="180">
        <f>IF(B747="Лікар загальної практики - сімейний лікар",AVERAGE(Y747:Y749),IF(B747="Лікар-педіатр","x",IF(B747="Лікар-терапевт",AVERAGE(Y747:Y749),0)))</f>
        <v>0</v>
      </c>
      <c r="Z751" s="181">
        <f>SUM(U751:Y751)</f>
        <v>0</v>
      </c>
      <c r="AA751" s="770"/>
      <c r="AB751" s="543">
        <f>IF(B747="Лікар загальної практики - сімейний лікар",AVERAGE(AB747:AB749),IF(B747="Лікар-педіатр",AVERAGE(AB747:AB749),IF(B747="Лікар-терапевт","х",0)))</f>
        <v>0</v>
      </c>
      <c r="AC751" s="180">
        <f>IF(B747="Лікар загальної практики - сімейний лікар",AVERAGE(AC747:AC749),IF(B747="Лікар-педіатр",AVERAGE(AC747:AC749),IF(B747="Лікар-терапевт","х",0)))</f>
        <v>0</v>
      </c>
      <c r="AD751" s="180">
        <f>IF(B747="Лікар загальної практики - сімейний лікар",AVERAGE(AD747:AD749),IF(B747="Лікар-педіатр","x",IF(B747="Лікар-терапевт",AVERAGE(AD747:AD749),0)))</f>
        <v>0</v>
      </c>
      <c r="AE751" s="180">
        <f>IF(B747="Лікар загальної практики - сімейний лікар",AVERAGE(AE747:AE749),IF(B747="Лікар-педіатр","x",IF(B747="Лікар-терапевт",AVERAGE(AE747:AE749),0)))</f>
        <v>0</v>
      </c>
      <c r="AF751" s="180">
        <f>IF(B747="Лікар загальної практики - сімейний лікар",AVERAGE(AF747:AF749),IF(B747="Лікар-педіатр","x",IF(B747="Лікар-терапевт",AVERAGE(AF747:AF749),0)))</f>
        <v>0</v>
      </c>
      <c r="AG751" s="181">
        <f>SUM(AB751:AF751)</f>
        <v>0</v>
      </c>
      <c r="AH751" s="773"/>
      <c r="AI751" s="176"/>
      <c r="AJ751" s="764"/>
      <c r="AK751" s="767"/>
      <c r="AL751" s="767"/>
      <c r="AM751" s="755"/>
      <c r="AN751" s="794"/>
      <c r="AO751" s="794"/>
      <c r="AP751" s="794"/>
      <c r="AQ751" s="794"/>
      <c r="AR751" s="797"/>
    </row>
    <row r="752" spans="1:44" s="166" customFormat="1" ht="24.6" customHeight="1" x14ac:dyDescent="0.3">
      <c r="A752" s="172"/>
      <c r="B752" s="781"/>
      <c r="C752" s="784"/>
      <c r="D752" s="787"/>
      <c r="E752" s="790"/>
      <c r="F752" s="182" t="str">
        <f>IF(B747="Лікар-педіатр",Законод!$C$18,IF(B747="Лікар загальної практики - сімейний лікар",Законод!$C$22,IF(B747="Лікар-терапевт",Законод!$C$26,"х")))</f>
        <v>х</v>
      </c>
      <c r="G752" s="183">
        <f>IF(B747="Лікар загальної практики - сімейний лікар",IF(L751&lt;=Законод!$C$23,G751,Законод!$C$23*'01_Доходи'!G750),IF(B747="Лікар-педіатр",IF(L751&lt;=Законод!$C$19,G751,Законод!$C$19*'01_Доходи'!G750),IF(B747="Лікар-терапевт","x",0)))</f>
        <v>0</v>
      </c>
      <c r="H752" s="183">
        <f>IF(B747="Лікар загальної практики - сімейний лікар",IF(L751&lt;=Законод!$C$23,H751,Законод!$C$23*'01_Доходи'!H750),IF(B747="Лікар-педіатр",IF(L751&lt;=Законод!$C$19,H751,Законод!$C$19*'01_Доходи'!H750),IF(B747="Лікар-терапевт","x",0)))</f>
        <v>0</v>
      </c>
      <c r="I752" s="183">
        <f>IF(B747="Лікар загальної практики - сімейний лікар",IF(L751&lt;=Законод!$C$23,I751,Законод!$C$23*'01_Доходи'!I750),IF(B747="Лікар-педіатр",IF(L751&lt;=Законод!$C$27,I751,Законод!$C$27*'01_Доходи'!I750),IF(B747="Лікар-терапевт","x",0)))</f>
        <v>0</v>
      </c>
      <c r="J752" s="183">
        <f>IF(B747="Лікар загальної практики - сімейний лікар",IF(L751&lt;=Законод!$C$23,J751,Законод!$C$23*'01_Доходи'!J750),IF(B747="Лікар-педіатр",IF(L751&lt;=Законод!$C$27,J751,Законод!$C$27*'01_Доходи'!J750),IF(B747="Лікар-терапевт","x",0)))</f>
        <v>0</v>
      </c>
      <c r="K752" s="183">
        <f>IF(B747="Лікар загальної практики - сімейний лікар",IF(L751&lt;=Законод!$C$23,K751,Законод!$C$23*'01_Доходи'!K750),IF(B747="Лікар-педіатр",IF(L751&lt;=Законод!$C$27,K751,Законод!$C$27*'01_Доходи'!K750),IF(B747="Лікар-терапевт","x",0)))</f>
        <v>0</v>
      </c>
      <c r="L752" s="184">
        <f>SUM(G752:K752)</f>
        <v>0</v>
      </c>
      <c r="M752" s="770"/>
      <c r="N752" s="183">
        <f>IF(B747="Лікар загальної практики - сімейний лікар",IF(L751&lt;=Законод!$C$23,N751,Законод!$C$23*'01_Доходи'!N750),IF(B747="Лікар-педіатр",IF(L751&lt;=Законод!$C$19,N751,Законод!$C$19*'01_Доходи'!N750),IF(B747="Лікар-терапевт","x",0)))</f>
        <v>0</v>
      </c>
      <c r="O752" s="183">
        <f>IF(B747="Лікар загальної практики - сімейний лікар",IF(L751&lt;=Законод!$C$23,O751,Законод!$C$23*'01_Доходи'!O750),IF(B747="Лікар-педіатр",IF(L751&lt;=Законод!$C$19,O751,Законод!$C$19*'01_Доходи'!O750),IF(B747="Лікар-терапевт","x",0)))</f>
        <v>0</v>
      </c>
      <c r="P752" s="183">
        <f>IF(B747="Лікар загальної практики - сімейний лікар",IF(L751&lt;=Законод!$C$23,P751,Законод!$C$23*'01_Доходи'!P750),IF(B747="Лікар-педіатр",IF(L751&lt;=Законод!$C$27,P751,Законод!$C$27*'01_Доходи'!P750),IF(B747="Лікар-терапевт","x",0)))</f>
        <v>0</v>
      </c>
      <c r="Q752" s="183">
        <f>IF(B747="Лікар загальної практики - сімейний лікар",IF(L751&lt;=Законод!$C$23,Q751,Законод!$C$23*'01_Доходи'!Q750),IF(B747="Лікар-педіатр",IF(L751&lt;=Законод!$C$27,Q751,Законод!$C$27*'01_Доходи'!Q750),IF(B747="Лікар-терапевт","x",0)))</f>
        <v>0</v>
      </c>
      <c r="R752" s="183">
        <f>IF(B747="Лікар загальної практики - сімейний лікар",IF(L751&lt;=Законод!$C$23,R751,Законод!$C$23*'01_Доходи'!R750),IF(B747="Лікар-педіатр",IF(L751&lt;=Законод!$C$27,R751,Законод!$C$27*'01_Доходи'!R750),IF(B747="Лікар-терапевт","x",0)))</f>
        <v>0</v>
      </c>
      <c r="S752" s="184">
        <f>SUM(N752:R752)</f>
        <v>0</v>
      </c>
      <c r="T752" s="770"/>
      <c r="U752" s="183">
        <f>IF(B747="Лікар загальної практики - сімейний лікар",IF(L751&lt;=Законод!$C$23,U751,Законод!$C$23*'01_Доходи'!U750),IF(B747="Лікар-педіатр",IF(L751&lt;=Законод!$C$19,U751,Законод!$C$19*'01_Доходи'!U750),IF(B747="Лікар-терапевт","x",0)))</f>
        <v>0</v>
      </c>
      <c r="V752" s="183">
        <f>IF(B747="Лікар загальної практики - сімейний лікар",IF(L751&lt;=Законод!$C$23,V751,Законод!$C$23*'01_Доходи'!V750),IF(B747="Лікар-педіатр",IF(L751&lt;=Законод!$C$19,V751,Законод!$C$19*'01_Доходи'!V750),IF(B747="Лікар-терапевт","x",0)))</f>
        <v>0</v>
      </c>
      <c r="W752" s="183">
        <f>IF(B747="Лікар загальної практики - сімейний лікар",IF(L751&lt;=Законод!$C$23,W751,Законод!$C$23*'01_Доходи'!W750),IF(B747="Лікар-педіатр",IF(L751&lt;=Законод!$C$27,W751,Законод!$C$27*'01_Доходи'!W750),IF(B747="Лікар-терапевт","x",0)))</f>
        <v>0</v>
      </c>
      <c r="X752" s="183">
        <f>IF(B747="Лікар загальної практики - сімейний лікар",IF(L751&lt;=Законод!$C$23,X751,Законод!$C$23*'01_Доходи'!X750),IF(B747="Лікар-педіатр",IF(L751&lt;=Законод!$C$27,X751,Законод!$C$27*'01_Доходи'!X750),IF(B747="Лікар-терапевт","x",0)))</f>
        <v>0</v>
      </c>
      <c r="Y752" s="183">
        <f>IF(B747="Лікар загальної практики - сімейний лікар",IF(L751&lt;=Законод!$C$23,Y751,Законод!$C$23*'01_Доходи'!H750),IF(Y747="Лікар-педіатр",IF(L751&lt;=Законод!$C$27,Y751,Законод!$C$27*'01_Доходи'!Y750),IF(B747="Лікар-терапевт","x",0)))</f>
        <v>0</v>
      </c>
      <c r="Z752" s="184">
        <f>SUM(U752:Y752)</f>
        <v>0</v>
      </c>
      <c r="AA752" s="770"/>
      <c r="AB752" s="183">
        <f>IF(B747="Лікар загальної практики - сімейний лікар",IF(L751&lt;=Законод!$C$23,AB751,Законод!$C$23*'01_Доходи'!AB750),IF(B747="Лікар-педіатр",IF(L751&lt;=Законод!$C$19,AB751,Законод!$C$19*'01_Доходи'!AB750),IF(B747="Лікар-терапевт","x",0)))</f>
        <v>0</v>
      </c>
      <c r="AC752" s="183">
        <f>IF(B747="Лікар загальної практики - сімейний лікар",IF(L751&lt;=Законод!$C$23,AC751,Законод!$C$23*'01_Доходи'!AC750),IF(B747="Лікар-педіатр",IF(L751&lt;=Законод!$C$19,AC751,Законод!$C$19*'01_Доходи'!AC750),IF(B747="Лікар-терапевт","x",0)))</f>
        <v>0</v>
      </c>
      <c r="AD752" s="183">
        <f>IF(B747="Лікар загальної практики - сімейний лікар",IF(L751&lt;=Законод!$C$23,AD751,Законод!$C$23*'01_Доходи'!AD750),IF(B747="Лікар-педіатр",IF(L751&lt;=Законод!$C$27,AD751,Законод!$C$27*'01_Доходи'!AD750),IF(B747="Лікар-терапевт","x",0)))</f>
        <v>0</v>
      </c>
      <c r="AE752" s="183">
        <f>IF(B747="Лікар загальної практики - сімейний лікар",IF(L751&lt;=Законод!$C$23,AE751,Законод!$C$23*'01_Доходи'!AE750),IF(B747="Лікар-педіатр",IF(L751&lt;=Законод!$C$27,AE751,Законод!$C$27*'01_Доходи'!AE750),IF(B747="Лікар-терапевт","x",0)))</f>
        <v>0</v>
      </c>
      <c r="AF752" s="183">
        <f>IF(B747="Лікар загальної практики - сімейний лікар",IF(L751&lt;=Законод!$C$23,AF751,Законод!$C$23*'01_Доходи'!AF750),IF(B747="Лікар-педіатр",IF(L751&lt;=Законод!$C$27,AF751,Законод!$C$27*'01_Доходи'!AF750),IF(B747="Лікар-терапевт","x",0)))</f>
        <v>0</v>
      </c>
      <c r="AG752" s="184">
        <f>SUM(AB752:AF752)</f>
        <v>0</v>
      </c>
      <c r="AH752" s="773"/>
      <c r="AI752" s="176"/>
      <c r="AJ752" s="764"/>
      <c r="AK752" s="767"/>
      <c r="AL752" s="767"/>
      <c r="AM752" s="268" t="s">
        <v>175</v>
      </c>
      <c r="AN752" s="544">
        <f>IF(B747="Лікар загальної практики - сімейний лікар",G752*Законод!$J$10+'01_Доходи'!H752*Законод!$K$10+'01_Доходи'!I752*Законод!$L$10+'01_Доходи'!J752*Законод!$M$10+'01_Доходи'!K752*Законод!$N$10,IF(B747="Лікар-педіатр",G752*Законод!$J$10+'01_Доходи'!H752*Законод!$K$10,IF(B747="Лікар-терапевт",'01_Доходи'!I752*Законод!$L$10+'01_Доходи'!J752*Законод!$M$10+'01_Доходи'!K752*Законод!$N$10,0)))</f>
        <v>0</v>
      </c>
      <c r="AO752" s="544">
        <f>IF(B747="Лікар загальної практики - сімейний лікар",N752*Законод!$J$11+'01_Доходи'!O752*Законод!$K$11+'01_Доходи'!P752*Законод!$L$11+'01_Доходи'!Q752*Законод!$M$11+'01_Доходи'!R752*Законод!$N$11,IF(B747="Лікар-педіатр",N752*Законод!$J$11+'01_Доходи'!O752*Законод!$K$11,IF(B747="Лікар-терапевт",'01_Доходи'!P752*Законод!$L$11+'01_Доходи'!Q752*Законод!$M$11+'01_Доходи'!R752*Законод!$N$11,0)))</f>
        <v>0</v>
      </c>
      <c r="AP752" s="544">
        <f>IF(B747="Лікар загальної практики - сімейний лікар",U752*Законод!$J$12+'01_Доходи'!V752*Законод!$K$12+'01_Доходи'!W752*Законод!$L$12+'01_Доходи'!X752*Законод!$M$12+'01_Доходи'!Y752*Законод!$N$12,IF(B747="Лікар-педіатр",U752*Законод!$J$12+'01_Доходи'!V752*Законод!$K$12,IF(B747="Лікар-терапевт",'01_Доходи'!W752*Законод!$L$12+'01_Доходи'!X752*Законод!$M$12+'01_Доходи'!Y752*Законод!$N$12,0)))</f>
        <v>0</v>
      </c>
      <c r="AQ752" s="544">
        <f>IF(B747="Лікар загальної практики - сімейний лікар",AB752*Законод!$J$13+'01_Доходи'!AC752*Законод!$K$13+'01_Доходи'!AD752*Законод!$L$13+'01_Доходи'!AE752*Законод!$M$13+'01_Доходи'!AF752*Законод!$N$13,IF(B747="Лікар-педіатр",AB752*Законод!$J$13+'01_Доходи'!AC752*Законод!$K$13,IF(B747="Лікар-терапевт",'01_Доходи'!AD752*Законод!$L$13+'01_Доходи'!AE752*Законод!$M$13+'01_Доходи'!AF752*Законод!$N$13,0)))</f>
        <v>0</v>
      </c>
      <c r="AR752" s="185">
        <f>SUM(AN752:AQ752)</f>
        <v>0</v>
      </c>
    </row>
    <row r="753" spans="1:44" s="67" customFormat="1" ht="28.15" customHeight="1" x14ac:dyDescent="0.25">
      <c r="A753" s="172"/>
      <c r="B753" s="781"/>
      <c r="C753" s="784"/>
      <c r="D753" s="787"/>
      <c r="E753" s="790"/>
      <c r="F753" s="186" t="str">
        <f>IF(B747="Лікар-педіатр",Законод!$E$18,IF(B747="Лікар загальної практики - сімейний лікар",Законод!$E$22,IF(B747="Лікар-терапевт",Законод!$E$26,"х")))</f>
        <v>х</v>
      </c>
      <c r="G753" s="750" t="s">
        <v>157</v>
      </c>
      <c r="H753" s="751"/>
      <c r="I753" s="751"/>
      <c r="J753" s="751"/>
      <c r="K753" s="752"/>
      <c r="L753" s="171">
        <f>IF(B747="Лікар загальної практики - сімейний лікар",IF(L751&lt;Законод!$C$23,0,(IF(AND(L751&gt;=Законод!$E$23,L751&lt;=Законод!$E$24),L751-Законод!$C$23,IF('01_Доходи'!L751&gt;=Законод!$F$23,Законод!$E$25,0)))),IF(B747="Лікар-педіатр",IF(L751&lt;Законод!$C$19,0,(IF(AND(L751&gt;=Законод!$E$19,L751&lt;=Законод!$E$20),L751-Законод!$C$19,IF('01_Доходи'!L751&gt;=Законод!$F$19,Законод!$E$21,0)))),IF(B747="Лікар-терапевт",IF(L751&lt;Законод!$C$27,0,(IF(AND(L751&gt;=Законод!$E$27,L751&lt;=Законод!$E$28),L751-Законод!$C$27,IF('01_Доходи'!L751&gt;=Законод!$F$27,Законод!$E$29,0)))),0)))</f>
        <v>0</v>
      </c>
      <c r="M753" s="770"/>
      <c r="N753" s="750" t="s">
        <v>157</v>
      </c>
      <c r="O753" s="751"/>
      <c r="P753" s="751"/>
      <c r="Q753" s="751"/>
      <c r="R753" s="752"/>
      <c r="S753" s="171">
        <f>IF(B747="Лікар загальної практики - сімейний лікар",IF(S751&lt;Законод!$C$23,0,(IF(AND(S751&gt;=Законод!$E$23,S751&lt;=Законод!$E$24),S751-Законод!$C$23,IF('01_Доходи'!S751&gt;=Законод!$F$23,Законод!$E$25,0)))),IF(B747="Лікар-педіатр",IF(S751&lt;Законод!$C$19,0,(IF(AND(S751&gt;=Законод!$E$19,S751&lt;=Законод!$E$20),S751-Законод!$C$19,IF('01_Доходи'!S751&gt;=Законод!$F$19,Законод!$E$21,0)))),IF(B747="Лікар-терапевт",IF(S751&lt;Законод!$C$27,0,(IF(AND(S751&gt;=Законод!$E$27,S751&lt;=Законод!$E$28),S751-Законод!$C$27,IF('01_Доходи'!S751&gt;=Законод!$F$27,Законод!$E$29,0)))),0)))</f>
        <v>0</v>
      </c>
      <c r="T753" s="770"/>
      <c r="U753" s="750" t="s">
        <v>157</v>
      </c>
      <c r="V753" s="751"/>
      <c r="W753" s="751"/>
      <c r="X753" s="751"/>
      <c r="Y753" s="752"/>
      <c r="Z753" s="171">
        <f>IF(B747="Лікар загальної практики - сімейний лікар",IF(Z751&lt;Законод!$C$23,0,(IF(AND(Z751&gt;=Законод!$E$23,Z751&lt;=Законод!$E$24),Z751-Законод!$C$23,IF('01_Доходи'!Z751&gt;=Законод!$F$23,Законод!$E$25,0)))),IF(B747="Лікар-педіатр",IF(Z751&lt;Законод!$C$19,0,(IF(AND(Z751&gt;=Законод!$E$19,Z751&lt;=Законод!$E$20),Z751-Законод!$C$19,IF('01_Доходи'!Z751&gt;=Законод!$F$19,Законод!$E$21,0)))),IF(B747="Лікар-терапевт",IF(Z751&lt;Законод!$C$27,0,(IF(AND(Z751&gt;=Законод!$E$27,Z751&lt;=Законод!$E$28),Z751-Законод!$C$27,IF('01_Доходи'!Z751&gt;=Законод!$F$27,Законод!$E$29,0)))),0)))</f>
        <v>0</v>
      </c>
      <c r="AA753" s="770"/>
      <c r="AB753" s="750" t="s">
        <v>157</v>
      </c>
      <c r="AC753" s="751"/>
      <c r="AD753" s="751"/>
      <c r="AE753" s="751"/>
      <c r="AF753" s="752"/>
      <c r="AG753" s="171">
        <f>IF(B747="Лікар загальної практики - сімейний лікар",IF(S751&lt;Законод!$C$23,0,(IF(AND(AG751&gt;=Законод!$E$23,AG751&lt;=Законод!$E$24),AG751-Законод!$C$23,IF('01_Доходи'!AG751&gt;=Законод!$F$23,Законод!$E$25,0)))),IF(B747="Лікар-педіатр",IF(AG751&lt;Законод!$C$19,0,(IF(AND(AG751&gt;=Законод!$E$19,AG751&lt;=Законод!$E$20),AG751-Законод!$C$19,IF('01_Доходи'!AG751&gt;=Законод!$F$19,Законод!$E$21,0)))),IF(B747="Лікар-терапевт",IF(AG751&lt;Законод!$C$27,0,(IF(AND(AG751&gt;=Законод!$E$27,AG751&lt;=Законод!$E$28),AG751-Законод!$C$27,IF('01_Доходи'!AG751&gt;=Законод!$F$27,Законод!$E$29,0)))),0)))</f>
        <v>0</v>
      </c>
      <c r="AH753" s="773"/>
      <c r="AI753" s="176"/>
      <c r="AJ753" s="764"/>
      <c r="AK753" s="767"/>
      <c r="AL753" s="767"/>
      <c r="AM753" s="798" t="s">
        <v>176</v>
      </c>
      <c r="AN753" s="544">
        <f>IF(B747="Лікар загальної практики - сімейний лікар",L753*Законод!$E$30,IF(B747="Лікар-педіатр",L753*Законод!$E$30,IF(B747="Лікар-терапевт",L753*Законод!$E$30,0)))</f>
        <v>0</v>
      </c>
      <c r="AO753" s="544">
        <f>IF(B747="Лікар загальної практики - сімейний лікар",S753*Законод!$E$47,IF(B747="Лікар-педіатр",S753*Законод!$E$47,IF(B747="Лікар-терапевт",S753*Законод!$E$47,0)))</f>
        <v>0</v>
      </c>
      <c r="AP753" s="544">
        <f>IF(B747="Лікар загальної практики - сімейний лікар",Z753*Законод!$E$64,IF(B747="Лікар-педіатр",Z753*Законод!$E$64,IF(B747="Лікар-терапевт",Z753*Законод!$E$64,0)))</f>
        <v>0</v>
      </c>
      <c r="AQ753" s="544">
        <f>IF(B747="Лікар загальної практики - сімейний лікар",AG753*Законод!$E$81,IF(B747="Лікар-педіатр",AG753*Законод!$E$81,IF(B747="Лікар-терапевт",AG753*Законод!$E$81,0)))</f>
        <v>0</v>
      </c>
      <c r="AR753" s="185">
        <f>SUM(AN753:AQ753)</f>
        <v>0</v>
      </c>
    </row>
    <row r="754" spans="1:44" s="103" customFormat="1" ht="31.15" customHeight="1" x14ac:dyDescent="0.25">
      <c r="A754" s="172"/>
      <c r="B754" s="781"/>
      <c r="C754" s="784"/>
      <c r="D754" s="787"/>
      <c r="E754" s="790"/>
      <c r="F754" s="186" t="str">
        <f>IF(B747="Лікар-педіатр",Законод!$F$18,IF(B747="Лікар загальної практики - сімейний лікар",Законод!$F$22,IF(B747="Лікар-терапевт",Законод!$F$26,"х")))</f>
        <v>х</v>
      </c>
      <c r="G754" s="750" t="s">
        <v>157</v>
      </c>
      <c r="H754" s="751"/>
      <c r="I754" s="751"/>
      <c r="J754" s="751"/>
      <c r="K754" s="752"/>
      <c r="L754" s="171">
        <f>IF(B747="Лікар загальної практики - сімейний лікар",IF(L751&lt;Законод!$C$23,0,(IF(AND(L751&gt;=Законод!$F$23,L751&lt;=Законод!$F$24),L751-Законод!$E$24,IF('01_Доходи'!L751&gt;=Законод!$G$23,Законод!$F$25,0)))),IF(B747="Лікар-педіатр",IF(L751&lt;Законод!$C$19,0,(IF(AND(L751&gt;=Законод!$F$19,L751&lt;=Законод!$F$20),L751-Законод!$E$20,IF('01_Доходи'!L751&gt;=Законод!$G$19,Законод!$F$21,0)))),IF(B747="Лікар-терапевт",IF(L751&lt;Законод!$C$27,0,(IF(AND(L751&gt;=Законод!$F$27,L751&lt;=Законод!$F$28),L751-Законод!$E$28,IF('01_Доходи'!L751&gt;=Законод!$G$27,Законод!$F$29,0)))),0)))</f>
        <v>0</v>
      </c>
      <c r="M754" s="770"/>
      <c r="N754" s="750" t="s">
        <v>157</v>
      </c>
      <c r="O754" s="751"/>
      <c r="P754" s="751"/>
      <c r="Q754" s="751"/>
      <c r="R754" s="752"/>
      <c r="S754" s="171">
        <f>IF(B747="Лікар загальної практики - сімейний лікар",IF(S751&lt;Законод!$C$23,0,(IF(AND(S751&gt;=Законод!$F$23,S751&lt;=Законод!$F$24),S751-Законод!$E$24,IF('01_Доходи'!S751&gt;=Законод!$G$23,Законод!$F$25,0)))),IF(B747="Лікар-педіатр",IF(S751&lt;Законод!$C$19,0,(IF(AND(S751&gt;=Законод!$F$19,S751&lt;=Законод!$F$20),S751-Законод!$E$20,IF('01_Доходи'!S751&gt;=Законод!$G$19,Законод!$F$21,0)))),IF(B747="Лікар-терапевт",IF(S751&lt;Законод!$C$27,0,(IF(AND(S751&gt;=Законод!$F$27,S751&lt;=Законод!$F$28),S751-Законод!$E$28,IF('01_Доходи'!S751&gt;=Законод!$G$27,Законод!$F$29,0)))),0)))</f>
        <v>0</v>
      </c>
      <c r="T754" s="770"/>
      <c r="U754" s="750" t="s">
        <v>157</v>
      </c>
      <c r="V754" s="751"/>
      <c r="W754" s="751"/>
      <c r="X754" s="751"/>
      <c r="Y754" s="752"/>
      <c r="Z754" s="171">
        <f>IF(B747="Лікар загальної практики - сімейний лікар",IF(Z751&lt;Законод!$C$23,0,(IF(AND(Z751&gt;=Законод!$F$23,Z751&lt;=Законод!$F$24),Z751-Законод!$E$24,IF('01_Доходи'!Z751&gt;=Законод!$G$23,Законод!$F$25,0)))),IF(B747="Лікар-педіатр",IF(Z751&lt;Законод!$C$19,0,(IF(AND(Z751&gt;=Законод!$F$19,Z751&lt;=Законод!$F$20),Z751-Законод!$E$20,IF('01_Доходи'!Z751&gt;=Законод!$G$19,Законод!$F$21,0)))),IF(B747="Лікар-терапевт",IF(Z751&lt;Законод!$C$27,0,(IF(AND(Z751&gt;=Законод!$F$27,Z751&lt;=Законод!$F$28),Z751-Законод!$E$28,IF('01_Доходи'!Z751&gt;=Законод!$G$27,Законод!$F$29,0)))),0)))</f>
        <v>0</v>
      </c>
      <c r="AA754" s="770"/>
      <c r="AB754" s="750" t="s">
        <v>157</v>
      </c>
      <c r="AC754" s="751"/>
      <c r="AD754" s="751"/>
      <c r="AE754" s="751"/>
      <c r="AF754" s="752"/>
      <c r="AG754" s="171">
        <f>IF(B747="Лікар загальної практики - сімейний лікар",IF(AG751&lt;Законод!$C$23,0,(IF(AND(AG751&gt;=Законод!$F$23,AG751&lt;=Законод!$F$24),AG751-Законод!$E$24,IF('01_Доходи'!AG751&gt;=Законод!$G$23,Законод!$F$25,0)))),IF(B747="Лікар-педіатр",IF(AG751&lt;Законод!$C$19,0,(IF(AND(AG751&gt;=Законод!$F$19,AG751&lt;=Законод!$F$20),AG751-Законод!$E$20,IF('01_Доходи'!AG751&gt;=Законод!$G$19,Законод!$F$21,0)))),IF(B747="Лікар-терапевт",IF(AG751&lt;Законод!$C$27,0,(IF(AND(AG751&gt;=Законод!$F$27,AG751&lt;=Законод!$F$28),AG751-Законод!$E$28,IF('01_Доходи'!AG751&gt;=Законод!$G$27,Законод!$F$29,0)))),0)))</f>
        <v>0</v>
      </c>
      <c r="AH754" s="773"/>
      <c r="AI754" s="176"/>
      <c r="AJ754" s="764"/>
      <c r="AK754" s="767"/>
      <c r="AL754" s="767"/>
      <c r="AM754" s="799"/>
      <c r="AN754" s="544">
        <f>IF(B747="Лікар загальної практики - сімейний лікар",L754*Законод!$F$30,IF(B747="Лікар-педіатр",L754*Законод!$F$30,IF(B747="Лікар-терапевт",L754*Законод!$F$30,0)))</f>
        <v>0</v>
      </c>
      <c r="AO754" s="544">
        <f>IF(B747="Лікар загальної практики - сімейний лікар",S754*Законод!$F$47,IF(B747="Лікар-педіатр",S754*Законод!$F$47,IF(B747="Лікар-терапевт",S754*Законод!$F$47,0)))</f>
        <v>0</v>
      </c>
      <c r="AP754" s="544">
        <f>IF(B747="Лікар загальної практики - сімейний лікар",Z754*Законод!$F$64,IF(B747="Лікар-педіатр",Z754*Законод!$F$64,IF(B747="Лікар-терапевт",Z754*Законод!$F$64,0)))</f>
        <v>0</v>
      </c>
      <c r="AQ754" s="544">
        <f>IF(B747="Лікар загальної практики - сімейний лікар",AG754*Законод!$F$81,IF(B747="Лікар-педіатр",AG754*Законод!$F$81,IF(B747="Лікар-терапевт",AG754*Законод!$F$81,0)))</f>
        <v>0</v>
      </c>
      <c r="AR754" s="185">
        <f>SUM(AN754:AQ754)</f>
        <v>0</v>
      </c>
    </row>
    <row r="755" spans="1:44" s="67" customFormat="1" ht="31.9" customHeight="1" x14ac:dyDescent="0.25">
      <c r="A755" s="172"/>
      <c r="B755" s="781"/>
      <c r="C755" s="784"/>
      <c r="D755" s="787"/>
      <c r="E755" s="790"/>
      <c r="F755" s="186" t="str">
        <f>IF(B747="Лікар-педіатр",Законод!$G$18,IF(B747="Лікар загальної практики - сімейний лікар",Законод!$G$22,IF(B747="Лікар-терапевт",Законод!$G$26,"х")))</f>
        <v>х</v>
      </c>
      <c r="G755" s="750" t="s">
        <v>157</v>
      </c>
      <c r="H755" s="751"/>
      <c r="I755" s="751"/>
      <c r="J755" s="751"/>
      <c r="K755" s="752"/>
      <c r="L755" s="171">
        <f>IF(B747="Лікар загальної практики - сімейний лікар",IF(L751&lt;Законод!$C$23,0,(IF(AND(L751&gt;=Законод!$G$23,L751&lt;=Законод!$G$24),L751-Законод!$F$24,IF('01_Доходи'!L751&gt;=Законод!$H$23,Законод!$G$25,0)))),IF(B747="Лікар-педіатр",IF(L751&lt;Законод!$C$19,0,(IF(AND(L751&gt;=Законод!$G$19,L751&lt;=Законод!$G$20),L751-Законод!$F$20,IF('01_Доходи'!L751&gt;=Законод!$H$19,Законод!$G$21,0)))),IF(B747="Лікар-терапевт",IF(L751&lt;Законод!$C$27,0,(IF(AND(L751&gt;=Законод!$G$27,L751&lt;=Законод!$G$28),L751-Законод!$F$28,IF('01_Доходи'!L751&gt;=Законод!$H$27,Законод!$G$29,0)))),0)))</f>
        <v>0</v>
      </c>
      <c r="M755" s="770"/>
      <c r="N755" s="750" t="s">
        <v>157</v>
      </c>
      <c r="O755" s="751"/>
      <c r="P755" s="751"/>
      <c r="Q755" s="751"/>
      <c r="R755" s="752"/>
      <c r="S755" s="171">
        <f>IF(B747="Лікар загальної практики - сімейний лікар",IF(S751&lt;Законод!$C$23,0,(IF(AND(S751&gt;=Законод!$G$23,S751&lt;=Законод!$G$24),S751-Законод!$F$24,IF('01_Доходи'!S751&gt;=Законод!$H$23,Законод!$G$25,0)))),IF(B747="Лікар-педіатр",IF(S751&lt;Законод!$C$19,0,(IF(AND(S751&gt;=Законод!$G$19,S751&lt;=Законод!$G$20),S751-Законод!$F$20,IF('01_Доходи'!S751&gt;=Законод!$H$19,Законод!$G$21,0)))),IF(B747="Лікар-терапевт",IF(S751&lt;Законод!$C$27,0,(IF(AND(S751&gt;=Законод!$G$27,S751&lt;=Законод!$G$28),S751-Законод!$F$28,IF('01_Доходи'!S751&gt;=Законод!$H$27,Законод!$G$29,0)))),0)))</f>
        <v>0</v>
      </c>
      <c r="T755" s="770"/>
      <c r="U755" s="750" t="s">
        <v>157</v>
      </c>
      <c r="V755" s="751"/>
      <c r="W755" s="751"/>
      <c r="X755" s="751"/>
      <c r="Y755" s="752"/>
      <c r="Z755" s="171">
        <f>IF(B747="Лікар загальної практики - сімейний лікар",IF(Z751&lt;Законод!$C$23,0,(IF(AND(Z751&gt;=Законод!$G$23,Z751&lt;=Законод!$G$24),Z751-Законод!$F$24,IF('01_Доходи'!Z751&gt;=Законод!$H$23,Законод!$G$25,0)))),IF(B747="Лікар-педіатр",IF(Z751&lt;Законод!$C$19,0,(IF(AND(Z751&gt;=Законод!$G$19,Z751&lt;=Законод!$G$20),Z751-Законод!$F$20,IF('01_Доходи'!Z751&gt;=Законод!$H$19,Законод!$G$21,0)))),IF(B747="Лікар-терапевт",IF(Z751&lt;Законод!$C$27,0,(IF(AND(Z751&gt;=Законод!$G$27,Z751&lt;=Законод!$G$28),Z751-Законод!$F$28,IF('01_Доходи'!Z751&gt;=Законод!$H$27,Законод!$G$29,0)))),0)))</f>
        <v>0</v>
      </c>
      <c r="AA755" s="770"/>
      <c r="AB755" s="750" t="s">
        <v>157</v>
      </c>
      <c r="AC755" s="751"/>
      <c r="AD755" s="751"/>
      <c r="AE755" s="751"/>
      <c r="AF755" s="752"/>
      <c r="AG755" s="171">
        <f>IF(B747="Лікар загальної практики - сімейний лікар",IF(AG751&lt;Законод!$C$23,0,(IF(AND(AG751&gt;=Законод!$G$23,AG751&lt;=Законод!$G$24),AG751-Законод!$F$24,IF('01_Доходи'!AG751&gt;=Законод!$H$23,Законод!$G$25,0)))),IF(B747="Лікар-педіатр",IF(AG751&lt;Законод!$C$19,0,(IF(AND(AG751&gt;=Законод!$G$19,AG751&lt;=Законод!$G$20),AG751-Законод!$F$20,IF('01_Доходи'!AG751&gt;=Законод!$H$19,Законод!$G$21,0)))),IF(B747="Лікар-терапевт",IF(AG751&lt;Законод!$C$27,0,(IF(AND(AG751&gt;=Законод!$G$27,AG751&lt;=Законод!$G$28),AG751-Законод!$F$28,IF('01_Доходи'!AG751&gt;=Законод!$H$27,Законод!$G$29,0)))),0)))</f>
        <v>0</v>
      </c>
      <c r="AH755" s="773"/>
      <c r="AI755" s="176"/>
      <c r="AJ755" s="764"/>
      <c r="AK755" s="767"/>
      <c r="AL755" s="767"/>
      <c r="AM755" s="799"/>
      <c r="AN755" s="544">
        <f>IF(B747="Лікар загальної практики - сімейний лікар",L755*Законод!$G$39,IF(B747="Лікар-педіатр",L755*Законод!$G$30,IF(B747="Лікар-терапевт",L755*Законод!$G$30,0)))</f>
        <v>0</v>
      </c>
      <c r="AO755" s="544">
        <f>IF(B747="Лікар загальної практики - сімейний лікар",S755*Законод!$G$47,IF(B747="Лікар-педіатр",S755*Законод!$G$47,IF(B747="Лікар-терапевт",S755*Законод!$G$47,0)))</f>
        <v>0</v>
      </c>
      <c r="AP755" s="544">
        <f>IF(B747="Лікар загальної практики - сімейний лікар",Z755*Законод!$G$64,IF(B747="Лікар-педіатр",Z755*Законод!$G$64,IF(B747="Лікар-терапевт",Z755*Законод!$G$64,0)))</f>
        <v>0</v>
      </c>
      <c r="AQ755" s="544">
        <f>IF(B747="Лікар загальної практики - сімейний лікар",AG755*Законод!$G$81,IF(B747="Лікар-педіатр",AG755*Законод!$G$81,IF(B747="Лікар-терапевт",AG755*Законод!$G$81,0)))</f>
        <v>0</v>
      </c>
      <c r="AR755" s="185">
        <f t="shared" ref="AR755" si="110">SUM(AN755:AQ755)</f>
        <v>0</v>
      </c>
    </row>
    <row r="756" spans="1:44" s="67" customFormat="1" ht="45" customHeight="1" x14ac:dyDescent="0.25">
      <c r="A756" s="172"/>
      <c r="B756" s="781"/>
      <c r="C756" s="784"/>
      <c r="D756" s="787"/>
      <c r="E756" s="790"/>
      <c r="F756" s="186" t="str">
        <f>IF(B747="Лікар-педіатр",Законод!$H$18,IF(B747="Лікар загальної практики - сімейний лікар",Законод!$H$22,IF(B747="Лікар-терапевт",Законод!$H$26,"х")))</f>
        <v>х</v>
      </c>
      <c r="G756" s="750" t="s">
        <v>157</v>
      </c>
      <c r="H756" s="751"/>
      <c r="I756" s="751"/>
      <c r="J756" s="751"/>
      <c r="K756" s="752"/>
      <c r="L756" s="171">
        <f>IF(B747="Лікар загальної практики - сімейний лікар",IF(L751&lt;Законод!$C$23,0,(IF(AND(L751&gt;=Законод!$H$23,L751&lt;=Законод!$H$24),L751-Законод!$G$24,IF('01_Доходи'!L751&gt;=Законод!$I$23,Законод!$H$25,0)))),IF(B747="Лікар-педіатр",IF(L751&lt;Законод!$C$19,0,(IF(AND(L751&gt;=Законод!$H$19,L751&lt;=Законод!$H$20),L751-Законод!$G$20,IF('01_Доходи'!L751&gt;=Законод!$I$19,Законод!$H$21,0)))),IF(B747="Лікар-терапевт",IF(L751&lt;Законод!$C$27,0,(IF(AND(L751&gt;=Законод!$H$27,L751&lt;=Законод!$H$28),L751-Законод!$G$28,IF(L751&gt;=Законод!$I$27,Законод!$H$29,0)))),0)))</f>
        <v>0</v>
      </c>
      <c r="M756" s="770"/>
      <c r="N756" s="750" t="s">
        <v>157</v>
      </c>
      <c r="O756" s="751"/>
      <c r="P756" s="751"/>
      <c r="Q756" s="751"/>
      <c r="R756" s="752"/>
      <c r="S756" s="171">
        <f>IF(B747="Лікар загальної практики - сімейний лікар",IF(S751&lt;Законод!$C$23,0,(IF(AND(S751&gt;=Законод!$H$23,S751&lt;=Законод!$H$24),S751-Законод!$G$24,IF('01_Доходи'!S751&gt;=Законод!$I$23,Законод!$H$25,0)))),IF(B747="Лікар-педіатр",IF(S751&lt;Законод!$C$19,0,(IF(AND(S751&gt;=Законод!$H$19,S751&lt;=Законод!$H$20),S751-Законод!$G$20,IF('01_Доходи'!S751&gt;=Законод!$I$19,Законод!$H$21,0)))),IF(B747="Лікар-терапевт",IF(S751&lt;Законод!$C$27,0,(IF(AND(S751&gt;=Законод!$H$27,S751&lt;=Законод!$H$28),S751-Законод!$G$28,IF(S751&gt;=Законод!$I$27,Законод!$H$29,0)))),0)))</f>
        <v>0</v>
      </c>
      <c r="T756" s="770"/>
      <c r="U756" s="750" t="s">
        <v>157</v>
      </c>
      <c r="V756" s="751"/>
      <c r="W756" s="751"/>
      <c r="X756" s="751"/>
      <c r="Y756" s="752"/>
      <c r="Z756" s="171">
        <f>IF(B747="Лікар загальної практики - сімейний лікар",IF(Z751&lt;Законод!$C$23,0,(IF(AND(Z751&gt;=Законод!$H$23,Z751&lt;=Законод!$H$24),Z751-Законод!$G$24,IF('01_Доходи'!Z751&gt;=Законод!$I$23,Законод!$H$25,0)))),IF(B747="Лікар-педіатр",IF(Z751&lt;Законод!$C$19,0,(IF(AND(Z751&gt;=Законод!$H$19,Z751&lt;=Законод!$H$20),Z751-Законод!$G$20,IF('01_Доходи'!Z751&gt;=Законод!$I$19,Законод!$H$21,0)))),IF(B747="Лікар-терапевт",IF(Z751&lt;Законод!$C$27,0,(IF(AND(Z751&gt;=Законод!$H$27,Z751&lt;=Законод!$H$28),Z751-Законод!$G$28,IF(Z751&gt;=Законод!$I$27,Законод!$H$29,0)))),0)))</f>
        <v>0</v>
      </c>
      <c r="AA756" s="770"/>
      <c r="AB756" s="750" t="s">
        <v>157</v>
      </c>
      <c r="AC756" s="751"/>
      <c r="AD756" s="751"/>
      <c r="AE756" s="751"/>
      <c r="AF756" s="752"/>
      <c r="AG756" s="171">
        <f>IF(B747="Лікар загальної практики - сімейний лікар",IF(AG751&lt;Законод!$C$23,0,(IF(AND(AG751&gt;=Законод!$H$23,AG751&lt;=Законод!$H$24),AG751-Законод!$G$24,IF('01_Доходи'!AG751&gt;=Законод!$I$23,Законод!$H$25,0)))),IF(B747="Лікар-педіатр",IF(AG751&lt;Законод!$C$19,0,(IF(AND(AG751&gt;=Законод!$H$19,AG751&lt;=Законод!$H$20),AG751-Законод!$G$20,IF('01_Доходи'!AG751&gt;=Законод!$I$19,Законод!$H$21,0)))),IF(B747="Лікар-терапевт",IF(AG751&lt;Законод!$C$27,0,(IF(AND(AG751&gt;=Законод!$H$27,AG751&lt;=Законод!$H$28),AG751-Законод!$G$28,IF(AG751&gt;=Законод!$I$27,Законод!$H$29,0)))),0)))</f>
        <v>0</v>
      </c>
      <c r="AH756" s="773"/>
      <c r="AI756" s="176"/>
      <c r="AJ756" s="764"/>
      <c r="AK756" s="767"/>
      <c r="AL756" s="767"/>
      <c r="AM756" s="799"/>
      <c r="AN756" s="544">
        <f>IF(B747="Лікар загальної практики - сімейний лікар",L756*Законод!$H$30,IF(B747="Лікар-педіатр",L756*Законод!$H$30,IF(B747="Лікар-терапевт",L756*Законод!$H$30,0)))</f>
        <v>0</v>
      </c>
      <c r="AO756" s="544">
        <f>IF(B747="Лікар загальної практики - сімейний лікар",S756*Законод!$H$47,IF(B747="Лікар-педіатр",S756*Законод!$H$47,IF(B747="Лікар-терапевт",S756*Законод!$H$47,0)))</f>
        <v>0</v>
      </c>
      <c r="AP756" s="544">
        <f>IF(B747="Лікар загальної практики - сімейний лікар",Z756*Законод!$H$64,IF(B747="Лікар-педіатр",Z756*Законод!$H$64,IF(B747="Лікар-терапевт",Z756*Законод!$H$64,0)))</f>
        <v>0</v>
      </c>
      <c r="AQ756" s="544">
        <f>IF(B747="Лікар загальної практики - сімейний лікар",AG756*Законод!$H$81,IF(B747="Лікар-педіатр",AG756*Законод!$H$81,IF(B747="Лікар-терапевт",AG756*Законод!$H$81,0)))</f>
        <v>0</v>
      </c>
      <c r="AR756" s="185">
        <f>SUM(AN756:AQ756)</f>
        <v>0</v>
      </c>
    </row>
    <row r="757" spans="1:44" s="67" customFormat="1" ht="48.6" customHeight="1" x14ac:dyDescent="0.25">
      <c r="A757" s="172"/>
      <c r="B757" s="781"/>
      <c r="C757" s="784"/>
      <c r="D757" s="787"/>
      <c r="E757" s="790"/>
      <c r="F757" s="186" t="str">
        <f>IF(B747="Лікар-педіатр",Законод!$I$18,IF(B747="Лікар загальної практики - сімейний лікар",Законод!$I$22,IF(B747="Лікар-терапевт",Законод!$I$26,"х")))</f>
        <v>х</v>
      </c>
      <c r="G757" s="750" t="s">
        <v>157</v>
      </c>
      <c r="H757" s="751"/>
      <c r="I757" s="751"/>
      <c r="J757" s="751"/>
      <c r="K757" s="752"/>
      <c r="L757" s="171">
        <f>IF(B747="Лікар загальної практики - сімейний лікар",IF(L751&lt;Законод!$C$23,0,(IF(AND(L751&gt;=Законод!$I$23,L751&lt;=Законод!$I$24),L751-Законод!$H$24,IF('01_Доходи'!L751&gt;=Законод!$I$23,Законод!$I$25,0)))),IF(B747="Лікар-педіатр",IF(L751&lt;Законод!$C$19,0,(IF(AND(L751&gt;=Законод!$I$19,L751&lt;=Законод!$I$20),L751-Законод!$H$20,IF('01_Доходи'!L751&gt;=Законод!$I$19,Законод!$H$21,0)))),IF(B747="Лікар-терапевт",IF(L751&lt;Законод!$C$27,0,(IF(AND(L751&gt;=Законод!$I$27,L751&lt;=Законод!$I$28),L751-Законод!$H$28,IF('01_Доходи'!L751&gt;=Законод!$I$27,Законод!$H$29,0)))),0)))</f>
        <v>0</v>
      </c>
      <c r="M757" s="770"/>
      <c r="N757" s="750" t="s">
        <v>157</v>
      </c>
      <c r="O757" s="751"/>
      <c r="P757" s="751"/>
      <c r="Q757" s="751"/>
      <c r="R757" s="752"/>
      <c r="S757" s="171">
        <f>IF(B747="Лікар загальної практики - сімейний лікар",IF(S751&lt;Законод!$C$23,0,(IF(AND(S751&gt;=Законод!$I$23,S751&lt;=Законод!$I$24),S751-Законод!$H$24,IF('01_Доходи'!S751&gt;=Законод!$I$23,Законод!$I$25,0)))),IF(B747="Лікар-педіатр",IF(S751&lt;Законод!$C$19,0,(IF(AND(S751&gt;=Законод!$I$19,S751&lt;=Законод!$I$20),S751-Законод!$H$20,IF('01_Доходи'!S751&gt;=Законод!$I$19,Законод!$H$21,0)))),IF(B747="Лікар-терапевт",IF(S751&lt;Законод!$C$27,0,(IF(AND(S751&gt;=Законод!$I$27,S751&lt;=Законод!$I$28),S751-Законод!$H$28,IF('01_Доходи'!S751&gt;=Законод!$I$27,Законод!$H$29,0)))),0)))</f>
        <v>0</v>
      </c>
      <c r="T757" s="770"/>
      <c r="U757" s="750" t="s">
        <v>157</v>
      </c>
      <c r="V757" s="751"/>
      <c r="W757" s="751"/>
      <c r="X757" s="751"/>
      <c r="Y757" s="752"/>
      <c r="Z757" s="171">
        <f>IF(B747="Лікар загальної практики - сімейний лікар",IF(Z751&lt;Законод!$C$23,0,(IF(AND(Z751&gt;=Законод!$I$23,Z751&lt;=Законод!$I$24),Z751-Законод!$H$24,IF('01_Доходи'!Z751&gt;=Законод!$I$23,Законод!$I$25,0)))),IF(B747="Лікар-педіатр",IF(Z751&lt;Законод!$C$19,0,(IF(AND(Z751&gt;=Законод!$I$19,Z751&lt;=Законод!$I$20),Z751-Законод!$H$20,IF('01_Доходи'!Z751&gt;=Законод!$I$19,Законод!$H$21,0)))),IF(B747="Лікар-терапевт",IF(Z751&lt;Законод!$C$27,0,(IF(AND(Z751&gt;=Законод!$I$27,Z751&lt;=Законод!$I$28),Z751-Законод!$H$28,IF('01_Доходи'!Z751&gt;=Законод!$I$27,Законод!$H$29,0)))),0)))</f>
        <v>0</v>
      </c>
      <c r="AA757" s="770"/>
      <c r="AB757" s="750" t="s">
        <v>157</v>
      </c>
      <c r="AC757" s="751"/>
      <c r="AD757" s="751"/>
      <c r="AE757" s="751"/>
      <c r="AF757" s="752"/>
      <c r="AG757" s="171">
        <f>IF(B747="Лікар загальної практики - сімейний лікар",IF(AG751&lt;Законод!$C$23,0,(IF(AND(AG751&gt;=Законод!$I$23,AG751&lt;=Законод!$I$24),AG751-Законод!$H$24,IF('01_Доходи'!AG751&gt;=Законод!$I$23,Законод!$I$25,0)))),IF(B747="Лікар-педіатр",IF(AG751&lt;Законод!$C$19,0,(IF(AND(AG751&gt;=Законод!$I$19,AG751&lt;=Законод!$I$20),AG751-Законод!$H$20,IF('01_Доходи'!AG751&gt;=Законод!$I$19,Законод!$H$21,0)))),IF(B747="Лікар-терапевт",IF(AG751&lt;Законод!$C$27,0,(IF(AND(AG751&gt;=Законод!$I$27,AG751&lt;=Законод!$I$28),AG751-Законод!$H$28,IF('01_Доходи'!AG751&gt;=Законод!$I$27,Законод!$H$29,0)))),0)))</f>
        <v>0</v>
      </c>
      <c r="AH757" s="773"/>
      <c r="AI757" s="176"/>
      <c r="AJ757" s="764"/>
      <c r="AK757" s="767"/>
      <c r="AL757" s="767"/>
      <c r="AM757" s="799"/>
      <c r="AN757" s="544">
        <f>IF(B747="Лікар загальної практики - сімейний лікар",L757*Законод!$I$30,IF(B747="Лікар-педіатр",L757*Законод!$I$30,IF(B747="Лікар-терапевт",L757*Законод!$I$30,0)))</f>
        <v>0</v>
      </c>
      <c r="AO757" s="544">
        <f>IF(B747="Лікар загальної практики - сімейний лікар",S757*Законод!$I$47,IF(B747="Лікар-педіатр",S757*Законод!$I$47,IF(B747="Лікар-терапевт",S757*Законод!$I$47,0)))</f>
        <v>0</v>
      </c>
      <c r="AP757" s="544">
        <f>IF(B747="Лікар загальної практики - сімейний лікар",Z757*Законод!$I$64,IF(B747="Лікар-педіатр",Z757*Законод!$I$64,IF(B747="Лікар-терапевт",Z757*Законод!$I$64,0)))</f>
        <v>0</v>
      </c>
      <c r="AQ757" s="544">
        <f>IF(B747="Лікар загальної практики - сімейний лікар",AG757*Законод!$I$81,IF(B747="Лікар-педіатр",AG757*Законод!$I$81,IF(B747="Лікар-терапевт",AG757*Законод!$I$81,0)))</f>
        <v>0</v>
      </c>
      <c r="AR757" s="185">
        <f>SUM(AN757:AQ757)</f>
        <v>0</v>
      </c>
    </row>
    <row r="758" spans="1:44" s="67" customFormat="1" ht="31.9" customHeight="1" thickBot="1" x14ac:dyDescent="0.3">
      <c r="A758" s="187"/>
      <c r="B758" s="782"/>
      <c r="C758" s="785"/>
      <c r="D758" s="788"/>
      <c r="E758" s="791"/>
      <c r="F758" s="660" t="str">
        <f>IF(B747="Лікар-педіатр",Законод!$J$18,IF(B747="Лікар загальної практики - сімейний лікар",Законод!$J$22,IF(B747="Лікар-терапевт",Законод!$J$22,"х")))</f>
        <v>х</v>
      </c>
      <c r="G758" s="747" t="s">
        <v>157</v>
      </c>
      <c r="H758" s="748"/>
      <c r="I758" s="748"/>
      <c r="J758" s="748"/>
      <c r="K758" s="749"/>
      <c r="L758" s="171">
        <f>IF(B747="Лікар загальної практики - сімейний лікар",IF(L751&gt;=Законод!$J$23,'01_Доходи'!L751-('01_Доходи'!L752+'01_Доходи'!L753+'01_Доходи'!L754+'01_Доходи'!L755+'01_Доходи'!L756+'01_Доходи'!L757),0),IF(B747="Лікар-педіатр",IF(L751&gt;=Законод!$J$19,'01_Доходи'!L751-('01_Доходи'!L752+'01_Доходи'!L753+'01_Доходи'!L754+'01_Доходи'!L755+'01_Доходи'!L756+'01_Доходи'!L757),0),IF(B747="Лікар-терапевт",IF('01_Доходи'!L751&gt;=Законод!$J$27,L751-Законод!$I$28,0),0)))</f>
        <v>0</v>
      </c>
      <c r="M758" s="771"/>
      <c r="N758" s="747" t="s">
        <v>157</v>
      </c>
      <c r="O758" s="748"/>
      <c r="P758" s="748"/>
      <c r="Q758" s="748"/>
      <c r="R758" s="749"/>
      <c r="S758" s="171">
        <f>IF(B747="Лікар загальної практики - сімейний лікар",IF(S751&gt;=Законод!$J$23,'01_Доходи'!S751-('01_Доходи'!S752+'01_Доходи'!S753+'01_Доходи'!S754+'01_Доходи'!S755+'01_Доходи'!S756+'01_Доходи'!S757),0),IF(B747="Лікар-педіатр",IF(S751&gt;=Законод!$J$19,'01_Доходи'!S751-('01_Доходи'!S752+'01_Доходи'!S753+'01_Доходи'!S754+'01_Доходи'!S755+'01_Доходи'!S756+'01_Доходи'!S757),0),IF(B747="Лікар-терапевт",IF('01_Доходи'!S751&gt;=Законод!$J$27,S751-Законод!$I$28,0),0)))</f>
        <v>0</v>
      </c>
      <c r="T758" s="771"/>
      <c r="U758" s="747" t="s">
        <v>157</v>
      </c>
      <c r="V758" s="748"/>
      <c r="W758" s="748"/>
      <c r="X758" s="748"/>
      <c r="Y758" s="749"/>
      <c r="Z758" s="171">
        <f>IF(B747="Лікар загальної практики - сімейний лікар",IF(Z751&gt;=Законод!$J$23,'01_Доходи'!Z751-('01_Доходи'!Z752+'01_Доходи'!Z753+'01_Доходи'!Z754+'01_Доходи'!Z755+'01_Доходи'!Z756+'01_Доходи'!Z757),0),IF(B747="Лікар-педіатр",IF(Z751&gt;=Законод!$J$19,'01_Доходи'!Z751-('01_Доходи'!Z752+'01_Доходи'!Z753+'01_Доходи'!Z754+'01_Доходи'!Z755+'01_Доходи'!Z756+'01_Доходи'!Z757),0),IF(B747="Лікар-терапевт",IF('01_Доходи'!Z751&gt;=Законод!$J$27,Z751-Законод!$I$28,0),0)))</f>
        <v>0</v>
      </c>
      <c r="AA758" s="771"/>
      <c r="AB758" s="747" t="s">
        <v>157</v>
      </c>
      <c r="AC758" s="748"/>
      <c r="AD758" s="748"/>
      <c r="AE758" s="748"/>
      <c r="AF758" s="749"/>
      <c r="AG758" s="171">
        <f>IF(B747="Лікар загальної практики - сімейний лікар",IF(AG751&gt;=Законод!$J$23,'01_Доходи'!AG751-('01_Доходи'!AG752+'01_Доходи'!AG753+'01_Доходи'!AG754+'01_Доходи'!AG755+'01_Доходи'!AG756+'01_Доходи'!AG757),0),IF(B747="Лікар-педіатр",IF(AG751&gt;=Законод!$J$19,'01_Доходи'!AG751-('01_Доходи'!AG752+'01_Доходи'!AG753+'01_Доходи'!AG754+'01_Доходи'!AG755+'01_Доходи'!AG756+'01_Доходи'!AG757),0),IF(B747="Лікар-терапевт",IF('01_Доходи'!AG751&gt;=Законод!$J$27,AG751-Законод!$I$28,0),0)))</f>
        <v>0</v>
      </c>
      <c r="AH758" s="774"/>
      <c r="AI758" s="188"/>
      <c r="AJ758" s="765"/>
      <c r="AK758" s="768"/>
      <c r="AL758" s="768"/>
      <c r="AM758" s="800"/>
      <c r="AN758" s="661">
        <f>IF(B747="Лікар загальної практики - сімейний лікар",L758*Законод!$J$30,IF(B747="Лікар-педіатр",L758*Законод!$J$30,IF(B747="Лікар-терапевт",L758*Законод!$J$30,0)))</f>
        <v>0</v>
      </c>
      <c r="AO758" s="661">
        <f>IF(B747="Лікар загальної практики - сімейний лікар",S758*Законод!$J$47,IF(B747="Лікар-педіатр",S758*Законод!$J$47,IF(B747="Лікар-терапевт",S758*Законод!$J$47,0)))</f>
        <v>0</v>
      </c>
      <c r="AP758" s="661">
        <f>IF(B747="Лікар загальної практики - сімейний лікар",S758*Законод!$J$64,IF(B747="Лікар-педіатр",S758*Законод!$J$64,IF(B747="Лікар-терапевт",S758*Законод!$J$64,0)))</f>
        <v>0</v>
      </c>
      <c r="AQ758" s="661">
        <f>IF(B747="Лікар загальної практики - сімейний лікар",AG758*Законод!$J$81,IF(B747="Лікар-педіатр",AG758*Законод!$J$81,IF(B747="Лікар-терапевт",AG758*Законод!$J$81,0)))</f>
        <v>0</v>
      </c>
      <c r="AR758" s="662">
        <f t="shared" ref="AR758" si="111">SUM(AN758:AQ758)</f>
        <v>0</v>
      </c>
    </row>
    <row r="759" spans="1:44" s="67" customFormat="1" ht="31.9" customHeight="1" thickBot="1" x14ac:dyDescent="0.3">
      <c r="A759" s="206"/>
      <c r="B759" s="207"/>
      <c r="C759" s="207"/>
      <c r="D759" s="207"/>
      <c r="E759" s="207"/>
      <c r="F759" s="208"/>
      <c r="G759" s="209"/>
      <c r="H759" s="209"/>
      <c r="I759" s="210"/>
      <c r="J759" s="210"/>
      <c r="K759" s="210"/>
      <c r="L759" s="211"/>
      <c r="M759" s="210"/>
      <c r="N759" s="210"/>
      <c r="O759" s="210"/>
      <c r="P759" s="210"/>
      <c r="Q759" s="210"/>
      <c r="R759" s="210"/>
      <c r="S759" s="211"/>
      <c r="T759" s="210"/>
      <c r="U759" s="210"/>
      <c r="V759" s="210"/>
      <c r="W759" s="210"/>
      <c r="X759" s="210"/>
      <c r="Y759" s="210"/>
      <c r="Z759" s="211"/>
      <c r="AA759" s="210"/>
      <c r="AB759" s="210"/>
      <c r="AC759" s="210"/>
      <c r="AD759" s="210"/>
      <c r="AE759" s="210"/>
      <c r="AF759" s="210"/>
      <c r="AG759" s="211"/>
      <c r="AH759" s="210"/>
      <c r="AI759" s="210"/>
      <c r="AJ759" s="210"/>
      <c r="AK759" s="210"/>
      <c r="AL759" s="210"/>
      <c r="AM759" s="212"/>
      <c r="AN759" s="210"/>
      <c r="AO759" s="210"/>
      <c r="AP759" s="210"/>
      <c r="AQ759" s="210"/>
      <c r="AR759" s="213"/>
    </row>
    <row r="760" spans="1:44" s="210" customFormat="1" ht="23.45" customHeight="1" x14ac:dyDescent="0.25">
      <c r="A760" s="169">
        <f>A747+1</f>
        <v>57</v>
      </c>
      <c r="B760" s="780"/>
      <c r="C760" s="783"/>
      <c r="D760" s="786"/>
      <c r="E760" s="789"/>
      <c r="F760" s="170" t="s">
        <v>431</v>
      </c>
      <c r="G760" s="171">
        <f>IFERROR(IF(B760="Лікар-педіатр",G762/L762*L760,IF(B760="Лікар-терапевт","х",IF(B760="Лікар загальної практики - сімейний лікар",G762/L762*L760,0))),0)</f>
        <v>0</v>
      </c>
      <c r="H760" s="171">
        <f>IFERROR(IF(B760="Лікар-педіатр",H762/L762*L760,IF(B760="Лікар-терапевт","х",IF(B760="Лікар загальної практики - сімейний лікар",H762/L762*L760,0))),0)</f>
        <v>0</v>
      </c>
      <c r="I760" s="171">
        <f>IFERROR(IF(B760="Лікар-педіатр","x",IF(B760="Лікар-терапевт",I762/L762*L760,IF(B760="Лікар загальної практики - сімейний лікар",I762/L762*L760,0))),0)</f>
        <v>0</v>
      </c>
      <c r="J760" s="171">
        <f>IFERROR(IF(B760="Лікар-педіатр","x",IF(B760="Лікар-терапевт",J762/L762*L760,IF(B760="Лікар загальної практики - сімейний лікар",J762/L762*L760,0))),0)</f>
        <v>0</v>
      </c>
      <c r="K760" s="171">
        <f>IFERROR(IF(B760="Лікар-педіатр","x",IF(B760="Лікар-терапевт",K763*L760,IF(B760="Лікар загальної практики - сімейний лікар",K763*L760,0))),0)</f>
        <v>0</v>
      </c>
      <c r="L760" s="472"/>
      <c r="M760" s="769"/>
      <c r="N760" s="171">
        <f>IFERROR(IF(B760="Лікар-педіатр",N762/S762*S760,IF(B760="Лікар-терапевт","х",IF(B760="Лікар загальної практики - сімейний лікар",N762/S762*S760,0))),0)</f>
        <v>0</v>
      </c>
      <c r="O760" s="171">
        <f>IFERROR(IF(B760="Лікар-педіатр",O762/S762*S760,IF(B760="Лікар-терапевт","х",IF(B760="Лікар загальної практики - сімейний лікар",O762/S762*S760,0))),0)</f>
        <v>0</v>
      </c>
      <c r="P760" s="171">
        <f>IFERROR(IF(B760="Лікар-педіатр","x",IF(B760="Лікар-терапевт",P762/S762*S760,IF(B760="Лікар загальної практики - сімейний лікар",P762/S762*S760,0))),0)</f>
        <v>0</v>
      </c>
      <c r="Q760" s="171">
        <f>IFERROR(IF(B760="Лікар-педіатр","x",IF(B760="Лікар-терапевт",Q762/S762*S760,IF(B760="Лікар загальної практики - сімейний лікар",Q762/S762*S760,0))),0)</f>
        <v>0</v>
      </c>
      <c r="R760" s="171">
        <f>IFERROR(IF(B760="Лікар-педіатр","x",IF(B760="Лікар-терапевт",R763*S760,IF(B760="Лікар загальної практики - сімейний лікар",R763*S760,0))),0)</f>
        <v>0</v>
      </c>
      <c r="S760" s="472"/>
      <c r="T760" s="769"/>
      <c r="U760" s="171">
        <f>IFERROR(IF(B760="Лікар-педіатр",U762/Z762*Z760,IF(B760="Лікар-терапевт","х",IF(B760="Лікар загальної практики - сімейний лікар",U762/Z762*Z760,0))),0)</f>
        <v>0</v>
      </c>
      <c r="V760" s="171">
        <f>IFERROR(IF(B760="Лікар-педіатр",V762/Z762*Z760,IF(B760="Лікар-терапевт","х",IF(B760="Лікар загальної практики - сімейний лікар",V762/Z762*Z760,0))),0)</f>
        <v>0</v>
      </c>
      <c r="W760" s="171">
        <f>IFERROR(IF(B760="Лікар-педіатр","x",IF(B760="Лікар-терапевт",W762/Z762*Z760,IF(B760="Лікар загальної практики - сімейний лікар",W762/Z762*Z760,0))),0)</f>
        <v>0</v>
      </c>
      <c r="X760" s="171">
        <f>IFERROR(IF(B760="Лікар-педіатр","x",IF(B760="Лікар-терапевт",X762/Z762*Z760,IF(B760="Лікар загальної практики - сімейний лікар",X762/Z762*Z760,0))),0)</f>
        <v>0</v>
      </c>
      <c r="Y760" s="171">
        <f>IFERROR(IF(B760="Лікар-педіатр","x",IF(B760="Лікар-терапевт",Y763*Z760,IF(B760="Лікар загальної практики - сімейний лікар",Y763*Z760,0))),0)</f>
        <v>0</v>
      </c>
      <c r="Z760" s="472"/>
      <c r="AA760" s="769"/>
      <c r="AB760" s="171">
        <f>IFERROR(IF(B760="Лікар-педіатр",AB762/AG762*AG760,IF(B760="Лікар-терапевт","х",IF(B760="Лікар загальної практики - сімейний лікар",AB762/AG762*AG760,0))),0)</f>
        <v>0</v>
      </c>
      <c r="AC760" s="171">
        <f>IFERROR(IF(B760="Лікар-педіатр",AC762/AG762*AG760,IF(B760="Лікар-терапевт","х",IF(B760="Лікар загальної практики - сімейний лікар",AC762/AG762*AG760,0))),0)</f>
        <v>0</v>
      </c>
      <c r="AD760" s="171">
        <f>IFERROR(IF(B760="Лікар-педіатр","x",IF(B760="Лікар-терапевт",AD762/AG762*AG760,IF(B760="Лікар загальної практики - сімейний лікар",AD762/AG762*AG760,0))),0)</f>
        <v>0</v>
      </c>
      <c r="AE760" s="171">
        <f>IFERROR(IF(B760="Лікар-педіатр","x",IF(B760="Лікар-терапевт",AE762/AG762*AG760,IF(B760="Лікар загальної практики - сімейний лікар",AE762/AG762*AG760,0))),0)</f>
        <v>0</v>
      </c>
      <c r="AF760" s="171">
        <f>IFERROR(IF(B760="Лікар-педіатр","x",IF(B760="Лікар-терапевт",AF763*AG760,IF(B760="Лікар загальної практики - сімейний лікар",AF763*AG760,0))),0)</f>
        <v>0</v>
      </c>
      <c r="AG760" s="472"/>
      <c r="AH760" s="772"/>
      <c r="AI760" s="461">
        <f>A760</f>
        <v>57</v>
      </c>
      <c r="AJ760" s="763">
        <f>B760</f>
        <v>0</v>
      </c>
      <c r="AK760" s="766">
        <f>C760</f>
        <v>0</v>
      </c>
      <c r="AL760" s="766">
        <f>D760</f>
        <v>0</v>
      </c>
      <c r="AM760" s="753" t="s">
        <v>566</v>
      </c>
      <c r="AN760" s="792">
        <f>SUM(AN765:AN771)</f>
        <v>0</v>
      </c>
      <c r="AO760" s="792">
        <f>SUM(AO765:AO771)</f>
        <v>0</v>
      </c>
      <c r="AP760" s="792">
        <f>SUM(AP765:AP771)</f>
        <v>0</v>
      </c>
      <c r="AQ760" s="792">
        <f>SUM(AQ765:AQ771)</f>
        <v>0</v>
      </c>
      <c r="AR760" s="795">
        <f>SUM(AN760:AQ764)</f>
        <v>0</v>
      </c>
    </row>
    <row r="761" spans="1:44" s="166" customFormat="1" ht="24.6" customHeight="1" x14ac:dyDescent="0.3">
      <c r="A761" s="172"/>
      <c r="B761" s="781"/>
      <c r="C761" s="784"/>
      <c r="D761" s="787"/>
      <c r="E761" s="790"/>
      <c r="F761" s="170" t="s">
        <v>432</v>
      </c>
      <c r="G761" s="171">
        <f>IFERROR(IF(B760="Лікар-педіатр",G763*L761,IF(B760="Лікар-терапевт","х",IF(B760="Лікар загальної практики - сімейний лікар",G763*L761,0))),0)</f>
        <v>0</v>
      </c>
      <c r="H761" s="171">
        <f>IFERROR(IF(B760="Лікар-педіатр",H763*L761,IF(B760="Лікар-терапевт","х",IF(B760="Лікар загальної практики - сімейний лікар",H763*L761,0))),0)</f>
        <v>0</v>
      </c>
      <c r="I761" s="171">
        <f>IFERROR(IF(B760="Лікар-педіатр","x",IF(B760="Лікар-терапевт",I763*L761,IF(B760="Лікар загальної практики - сімейний лікар",I763*L761,0))),0)</f>
        <v>0</v>
      </c>
      <c r="J761" s="171">
        <f>IFERROR(IF(B760="Лікар-педіатр","x",IF(B760="Лікар-терапевт",J763*L761,IF(B760="Лікар загальної практики - сімейний лікар",J763*L761,0))),0)</f>
        <v>0</v>
      </c>
      <c r="K761" s="171">
        <f>IFERROR(IF(B760="Лікар-педіатр","x",IF(B760="Лікар-терапевт",K763*L761,IF(B760="Лікар загальної практики - сімейний лікар",K763*L761,0))),0)</f>
        <v>0</v>
      </c>
      <c r="L761" s="472"/>
      <c r="M761" s="770"/>
      <c r="N761" s="171">
        <f>IFERROR(IF(B760="Лікар-педіатр",N763*S761,IF(B760="Лікар-терапевт","х",IF(B760="Лікар загальної практики - сімейний лікар",N763*S761,0))),0)</f>
        <v>0</v>
      </c>
      <c r="O761" s="171">
        <f>IFERROR(IF(B760="Лікар-педіатр",O763*S761,IF(B760="Лікар-терапевт","х",IF(B760="Лікар загальної практики - сімейний лікар",O763*S761,0))),0)</f>
        <v>0</v>
      </c>
      <c r="P761" s="171">
        <f>IFERROR(IF(B760="Лікар-педіатр","x",IF(B760="Лікар-терапевт",P763*S761,IF(B760="Лікар загальної практики - сімейний лікар",P763*S761,0))),0)</f>
        <v>0</v>
      </c>
      <c r="Q761" s="171">
        <f>IFERROR(IF(B760="Лікар-педіатр","x",IF(B760="Лікар-терапевт",Q763*S761,IF(B760="Лікар загальної практики - сімейний лікар",Q763*S761,0))),0)</f>
        <v>0</v>
      </c>
      <c r="R761" s="171">
        <f>IFERROR(IF(B760="Лікар-педіатр","x",IF(B760="Лікар-терапевт",R763*S761,IF(B760="Лікар загальної практики - сімейний лікар",R763*S761,0))),0)</f>
        <v>0</v>
      </c>
      <c r="S761" s="472"/>
      <c r="T761" s="770"/>
      <c r="U761" s="171">
        <f>IFERROR(IF(B760="Лікар-педіатр",U763*Z761,IF(B760="Лікар-терапевт","х",IF(B760="Лікар загальної практики - сімейний лікар",U763*Z761,0))),0)</f>
        <v>0</v>
      </c>
      <c r="V761" s="171">
        <f>IFERROR(IF(B760="Лікар-педіатр",V763*Z761,IF(B760="Лікар-терапевт","х",IF(B760="Лікар загальної практики - сімейний лікар",V763*Z761,0))),0)</f>
        <v>0</v>
      </c>
      <c r="W761" s="171">
        <f>IFERROR(IF(B760="Лікар-педіатр","x",IF(B760="Лікар-терапевт",W763*Z761,IF(B760="Лікар загальної практики - сімейний лікар",W763*Z761,0))),0)</f>
        <v>0</v>
      </c>
      <c r="X761" s="171">
        <f>IFERROR(IF(B760="Лікар-педіатр","x",IF(B760="Лікар-терапевт",X763*Z761,IF(B760="Лікар загальної практики - сімейний лікар",X763*Z761,0))),0)</f>
        <v>0</v>
      </c>
      <c r="Y761" s="171">
        <f>IFERROR(IF(B760="Лікар-педіатр","x",IF(B760="Лікар-терапевт",Y763*Z761,IF(B760="Лікар загальної практики - сімейний лікар",Y763*Z761,0))),0)</f>
        <v>0</v>
      </c>
      <c r="Z761" s="472"/>
      <c r="AA761" s="770"/>
      <c r="AB761" s="171">
        <f>IFERROR(IF(B760="Лікар-педіатр",AB763*AG761,IF(B760="Лікар-терапевт","х",IF(B760="Лікар загальної практики - сімейний лікар",AB763*AG761,0))),0)</f>
        <v>0</v>
      </c>
      <c r="AC761" s="171">
        <f>IFERROR(IF(B760="Лікар-педіатр",AC763*AG761,IF(B760="Лікар-терапевт","х",IF(B760="Лікар загальної практики - сімейний лікар",AC763*AG761,0))),0)</f>
        <v>0</v>
      </c>
      <c r="AD761" s="171">
        <f>IFERROR(IF(B760="Лікар-педіатр","x",IF(B760="Лікар-терапевт",AD763*AG761,IF(B760="Лікар загальної практики - сімейний лікар",AD763*AG761,0))),0)</f>
        <v>0</v>
      </c>
      <c r="AE761" s="171">
        <f>IFERROR(IF(B760="Лікар-педіатр","x",IF(B760="Лікар-терапевт",AE763*AG761,IF(B760="Лікар загальної практики - сімейний лікар",AE763*AG761,0))),0)</f>
        <v>0</v>
      </c>
      <c r="AF761" s="171">
        <f>IFERROR(IF(B760="Лікар-педіатр","x",IF(B760="Лікар-терапевт",AF763*AG761,IF(B760="Лікар загальної практики - сімейний лікар",AF763*AG761,0))),0)</f>
        <v>0</v>
      </c>
      <c r="AG761" s="472"/>
      <c r="AH761" s="773"/>
      <c r="AI761" s="173"/>
      <c r="AJ761" s="764"/>
      <c r="AK761" s="767"/>
      <c r="AL761" s="767"/>
      <c r="AM761" s="754"/>
      <c r="AN761" s="793"/>
      <c r="AO761" s="793"/>
      <c r="AP761" s="793"/>
      <c r="AQ761" s="793"/>
      <c r="AR761" s="796"/>
    </row>
    <row r="762" spans="1:44" s="67" customFormat="1" ht="28.15" customHeight="1" x14ac:dyDescent="0.25">
      <c r="A762" s="205"/>
      <c r="B762" s="781"/>
      <c r="C762" s="784"/>
      <c r="D762" s="787"/>
      <c r="E762" s="790"/>
      <c r="F762" s="170" t="s">
        <v>433</v>
      </c>
      <c r="G762" s="174">
        <f>IF(B760="Лікар загальної практики - сімейний лікар"," ",IF(B760="Лікар-педіатр"," ",IF(B760="Лікар-терапевт","х",0)))</f>
        <v>0</v>
      </c>
      <c r="H762" s="174">
        <f>IF(B760="Лікар загальної практики - сімейний лікар"," ",IF(B760="Лікар-педіатр"," ",IF(B760="Лікар-терапевт","х",0)))</f>
        <v>0</v>
      </c>
      <c r="I762" s="174">
        <f>IF(B760="Лікар загальної практики - сімейний лікар"," ",IF(B760="Лікар-педіатр","х",IF(B760="Лікар-терапевт"," ",0)))</f>
        <v>0</v>
      </c>
      <c r="J762" s="174">
        <f>IF(B760="Лікар загальної практики - сімейний лікар"," ",IF(B760="Лікар-педіатр","х",IF(B760="Лікар-терапевт"," ",0)))</f>
        <v>0</v>
      </c>
      <c r="K762" s="174">
        <f>IF(B760="Лікар загальної практики - сімейний лікар"," ",IF(B760="Лікар-педіатр","х",IF(B760="Лікар-терапевт"," ",0)))</f>
        <v>0</v>
      </c>
      <c r="L762" s="175">
        <f>SUM(G762:K762)</f>
        <v>0</v>
      </c>
      <c r="M762" s="770"/>
      <c r="N762" s="174">
        <f>IF(B760="Лікар загальної практики - сімейний лікар"," ",IF(B760="Лікар-педіатр"," ",IF(B760="Лікар-терапевт","х",0)))</f>
        <v>0</v>
      </c>
      <c r="O762" s="174">
        <f>IF(B760="Лікар загальної практики - сімейний лікар"," ",IF(B760="Лікар-педіатр"," ",IF(B760="Лікар-терапевт","х",0)))</f>
        <v>0</v>
      </c>
      <c r="P762" s="174">
        <f>IF(B760="Лікар загальної практики - сімейний лікар"," ",IF(B760="Лікар-педіатр","х",IF(B760="Лікар-терапевт"," ",0)))</f>
        <v>0</v>
      </c>
      <c r="Q762" s="174">
        <f>IF(B760="Лікар загальної практики - сімейний лікар"," ",IF(B760="Лікар-педіатр","х",IF(B760="Лікар-терапевт"," ",0)))</f>
        <v>0</v>
      </c>
      <c r="R762" s="174">
        <f>IF(B760="Лікар загальної практики - сімейний лікар"," ",IF(B760="Лікар-педіатр","х",IF(B760="Лікар-терапевт"," ",0)))</f>
        <v>0</v>
      </c>
      <c r="S762" s="175">
        <f>SUM(N762:R762)</f>
        <v>0</v>
      </c>
      <c r="T762" s="770"/>
      <c r="U762" s="174">
        <f>IF(B760="Лікар загальної практики - сімейний лікар"," ",IF(B760="Лікар-педіатр"," ",IF(B760="Лікар-терапевт","х",0)))</f>
        <v>0</v>
      </c>
      <c r="V762" s="174">
        <f>IF(B760="Лікар загальної практики - сімейний лікар"," ",IF(B760="Лікар-педіатр"," ",IF(B760="Лікар-терапевт","х",0)))</f>
        <v>0</v>
      </c>
      <c r="W762" s="174">
        <f>IF(B760="Лікар загальної практики - сімейний лікар"," ",IF(B760="Лікар-педіатр","х",IF(B760="Лікар-терапевт"," ",0)))</f>
        <v>0</v>
      </c>
      <c r="X762" s="174">
        <f>IF(B760="Лікар загальної практики - сімейний лікар"," ",IF(B760="Лікар-педіатр","х",IF(B760="Лікар-терапевт"," ",0)))</f>
        <v>0</v>
      </c>
      <c r="Y762" s="174">
        <f>IF(B760="Лікар загальної практики - сімейний лікар"," ",IF(B760="Лікар-педіатр","х",IF(B760="Лікар-терапевт"," ",0)))</f>
        <v>0</v>
      </c>
      <c r="Z762" s="175">
        <f>SUM(U762:Y762)</f>
        <v>0</v>
      </c>
      <c r="AA762" s="770"/>
      <c r="AB762" s="174">
        <f>IF(B760="Лікар загальної практики - сімейний лікар"," ",IF(B760="Лікар-педіатр"," ",IF(B760="Лікар-терапевт","х",0)))</f>
        <v>0</v>
      </c>
      <c r="AC762" s="174">
        <f>IF(B760="Лікар загальної практики - сімейний лікар"," ",IF(B760="Лікар-педіатр"," ",IF(B760="Лікар-терапевт","х",0)))</f>
        <v>0</v>
      </c>
      <c r="AD762" s="174">
        <f>IF(B760="Лікар загальної практики - сімейний лікар"," ",IF(B760="Лікар-педіатр","х",IF(B760="Лікар-терапевт"," ",0)))</f>
        <v>0</v>
      </c>
      <c r="AE762" s="174">
        <f>IF(B760="Лікар загальної практики - сімейний лікар"," ",IF(B760="Лікар-педіатр","х",IF(B760="Лікар-терапевт"," ",0)))</f>
        <v>0</v>
      </c>
      <c r="AF762" s="174">
        <f>IF(B760="Лікар загальної практики - сімейний лікар"," ",IF(B760="Лікар-педіатр","х",IF(B760="Лікар-терапевт"," ",0)))</f>
        <v>0</v>
      </c>
      <c r="AG762" s="175">
        <f>SUM(AB762:AF762)</f>
        <v>0</v>
      </c>
      <c r="AH762" s="773"/>
      <c r="AI762" s="176"/>
      <c r="AJ762" s="764"/>
      <c r="AK762" s="767"/>
      <c r="AL762" s="767"/>
      <c r="AM762" s="754"/>
      <c r="AN762" s="793"/>
      <c r="AO762" s="793"/>
      <c r="AP762" s="793"/>
      <c r="AQ762" s="793"/>
      <c r="AR762" s="796"/>
    </row>
    <row r="763" spans="1:44" s="103" customFormat="1" ht="31.15" customHeight="1" thickBot="1" x14ac:dyDescent="0.3">
      <c r="A763" s="172"/>
      <c r="B763" s="781"/>
      <c r="C763" s="784"/>
      <c r="D763" s="787"/>
      <c r="E763" s="790"/>
      <c r="F763" s="177" t="s">
        <v>160</v>
      </c>
      <c r="G763" s="178">
        <f>IFERROR(IF(B760="Лікар-педіатр",G762/L762,IF(B760="Лікар-терапевт","х",IF(B760="Лікар загальної практики - сімейний лікар",G762/L762,0))),0)</f>
        <v>0</v>
      </c>
      <c r="H763" s="178">
        <f>IFERROR(IF(B760="Лікар-педіатр",H762/L762,IF(B760="Лікар-терапевт","х",IF(B760="Лікар загальної практики - сімейний лікар",H762/L762,0))),0)</f>
        <v>0</v>
      </c>
      <c r="I763" s="178">
        <f>IFERROR(IF(B760="Лікар-педіатр","x",IF(B760="Лікар-терапевт",I762/L762,IF(B760="Лікар загальної практики - сімейний лікар",I762/L762,0))),0)</f>
        <v>0</v>
      </c>
      <c r="J763" s="178">
        <f>IFERROR(IF(B760="Лікар-педіатр","x",IF(B760="Лікар-терапевт",J762/L762,IF(B760="Лікар загальної практики - сімейний лікар",J762/L762,0))),0)</f>
        <v>0</v>
      </c>
      <c r="K763" s="178">
        <f>IFERROR(IF(B760="Лікар-педіатр","x",IF(B760="Лікар-терапевт",K762/L762,IF(B760="Лікар загальної практики - сімейний лікар",K762/L762,0))),0)</f>
        <v>0</v>
      </c>
      <c r="L763" s="178">
        <f>SUM(G763:K763)</f>
        <v>0</v>
      </c>
      <c r="M763" s="770"/>
      <c r="N763" s="178">
        <f>IFERROR(IF(B760="Лікар-педіатр",N762/S762,IF(B760="Лікар-терапевт","х",IF(B760="Лікар загальної практики - сімейний лікар",N762/S762,0))),0)</f>
        <v>0</v>
      </c>
      <c r="O763" s="178">
        <f>IFERROR(IF(B760="Лікар-педіатр",O762/S762,IF(B760="Лікар-терапевт","х",IF(B760="Лікар загальної практики - сімейний лікар",O762/S762,0))),0)</f>
        <v>0</v>
      </c>
      <c r="P763" s="178">
        <f>IFERROR(IF(B760="Лікар-педіатр","x",IF(B760="Лікар-терапевт",P762/S762,IF(B760="Лікар загальної практики - сімейний лікар",P762/S762,0))),0)</f>
        <v>0</v>
      </c>
      <c r="Q763" s="178">
        <f>IFERROR(IF(B760="Лікар-педіатр","x",IF(B760="Лікар-терапевт",Q762/S762,IF(B760="Лікар загальної практики - сімейний лікар",Q762/S762,0))),0)</f>
        <v>0</v>
      </c>
      <c r="R763" s="178">
        <f>IFERROR(IF(B760="Лікар-педіатр","x",IF(B760="Лікар-терапевт",R762/S762,IF(B760="Лікар загальної практики - сімейний лікар",R762/S762,0))),0)</f>
        <v>0</v>
      </c>
      <c r="S763" s="178">
        <f>SUM(N763:R763)</f>
        <v>0</v>
      </c>
      <c r="T763" s="770"/>
      <c r="U763" s="178">
        <f>IFERROR(IF(B760="Лікар-педіатр",U762/Z762,IF(B760="Лікар-терапевт","х",IF(B760="Лікар загальної практики - сімейний лікар",U762/Z762,0))),0)</f>
        <v>0</v>
      </c>
      <c r="V763" s="178">
        <f>IFERROR(IF(B760="Лікар-педіатр",V762/Z762,IF(B760="Лікар-терапевт","х",IF(B760="Лікар загальної практики - сімейний лікар",V762/Z762,0))),0)</f>
        <v>0</v>
      </c>
      <c r="W763" s="178">
        <f>IFERROR(IF(B760="Лікар-педіатр","x",IF(B760="Лікар-терапевт",W762/Z762,IF(B760="Лікар загальної практики - сімейний лікар",W762/Z762,0))),0)</f>
        <v>0</v>
      </c>
      <c r="X763" s="178">
        <f>IFERROR(IF(B760="Лікар-педіатр","x",IF(B760="Лікар-терапевт",X762/Z762,IF(B760="Лікар загальної практики - сімейний лікар",X762/Z762,0))),0)</f>
        <v>0</v>
      </c>
      <c r="Y763" s="178">
        <f>IFERROR(IF(B760="Лікар-педіатр","x",IF(B760="Лікар-терапевт",Y762/Z762,IF(B760="Лікар загальної практики - сімейний лікар",Y762/Z762,0))),0)</f>
        <v>0</v>
      </c>
      <c r="Z763" s="178">
        <f>SUM(U763:Y763)</f>
        <v>0</v>
      </c>
      <c r="AA763" s="770"/>
      <c r="AB763" s="178">
        <f>IFERROR(IF(B760="Лікар-педіатр",AB762/AG762,IF(B760="Лікар-терапевт","х",IF(B760="Лікар загальної практики - сімейний лікар",AB762/AG762,0))),0)</f>
        <v>0</v>
      </c>
      <c r="AC763" s="178">
        <f>IFERROR(IF(B760="Лікар-педіатр",AC762/AG762,IF(B760="Лікар-терапевт","х",IF(B760="Лікар загальної практики - сімейний лікар",AC762/AG762,0))),0)</f>
        <v>0</v>
      </c>
      <c r="AD763" s="178">
        <f>IFERROR(IF(B760="Лікар-педіатр","x",IF(B760="Лікар-терапевт",AD762/AG762,IF(B760="Лікар загальної практики - сімейний лікар",AD762/AG762,0))),0)</f>
        <v>0</v>
      </c>
      <c r="AE763" s="178">
        <f>IFERROR(IF(B760="Лікар-педіатр","x",IF(B760="Лікар-терапевт",AE762/AG762,IF(B760="Лікар загальної практики - сімейний лікар",AE762/AG762,0))),0)</f>
        <v>0</v>
      </c>
      <c r="AF763" s="178">
        <f>IFERROR(IF(B760="Лікар-педіатр","x",IF(B760="Лікар-терапевт",AF762/AG762,IF(B760="Лікар загальної практики - сімейний лікар",AF762/AG762,0))),0)</f>
        <v>0</v>
      </c>
      <c r="AG763" s="178">
        <f>SUM(AB763:AF763)</f>
        <v>0</v>
      </c>
      <c r="AH763" s="773"/>
      <c r="AI763" s="176"/>
      <c r="AJ763" s="764"/>
      <c r="AK763" s="767"/>
      <c r="AL763" s="767"/>
      <c r="AM763" s="754"/>
      <c r="AN763" s="793"/>
      <c r="AO763" s="793"/>
      <c r="AP763" s="793"/>
      <c r="AQ763" s="793"/>
      <c r="AR763" s="796"/>
    </row>
    <row r="764" spans="1:44" s="67" customFormat="1" ht="31.9" customHeight="1" thickBot="1" x14ac:dyDescent="0.3">
      <c r="A764" s="172"/>
      <c r="B764" s="781"/>
      <c r="C764" s="784"/>
      <c r="D764" s="787"/>
      <c r="E764" s="790"/>
      <c r="F764" s="179" t="s">
        <v>434</v>
      </c>
      <c r="G764" s="180">
        <f>IF(B760="Лікар загальної практики - сімейний лікар",AVERAGE(G760:G762),IF(B760="Лікар-педіатр",AVERAGE(G760:G762),IF(B760="Лікар-терапевт","х",0)))</f>
        <v>0</v>
      </c>
      <c r="H764" s="180">
        <f>IF(B760="Лікар загальної практики - сімейний лікар",AVERAGE(H760:H762),IF(B760="Лікар-педіатр",AVERAGE(H760:H762),IF(B760="Лікар-терапевт","х",0)))</f>
        <v>0</v>
      </c>
      <c r="I764" s="180">
        <f>IF(B760="Лікар загальної практики - сімейний лікар",AVERAGE(I760:I762),IF(B760="Лікар-педіатр","x",IF(B760="Лікар-терапевт",AVERAGE(I760:I762),0)))</f>
        <v>0</v>
      </c>
      <c r="J764" s="180">
        <f>IF(B760="Лікар загальної практики - сімейний лікар",AVERAGE(J760:J762),IF(B760="Лікар-педіатр","x",IF(B760="Лікар-терапевт",AVERAGE(J760:J762),0)))</f>
        <v>0</v>
      </c>
      <c r="K764" s="180">
        <f>IF(B760="Лікар загальної практики - сімейний лікар",AVERAGE(K760:K762),IF(B760="Лікар-педіатр","x",IF(B760="Лікар-терапевт",AVERAGE(K760:K762),0)))</f>
        <v>0</v>
      </c>
      <c r="L764" s="181">
        <f>SUM(G764:K764)</f>
        <v>0</v>
      </c>
      <c r="M764" s="770"/>
      <c r="N764" s="543">
        <f>IF(B760="Лікар загальної практики - сімейний лікар",AVERAGE(N760:N762),IF(B760="Лікар-педіатр",AVERAGE(N760:N762),IF(B760="Лікар-терапевт","х",0)))</f>
        <v>0</v>
      </c>
      <c r="O764" s="180">
        <f>IF(B760="Лікар загальної практики - сімейний лікар",AVERAGE(O760:O762),IF(B760="Лікар-педіатр",AVERAGE(O760:O762),IF(B760="Лікар-терапевт","х",0)))</f>
        <v>0</v>
      </c>
      <c r="P764" s="180">
        <f>IF(B760="Лікар загальної практики - сімейний лікар",AVERAGE(P760:P762),IF(B760="Лікар-педіатр","x",IF(B760="Лікар-терапевт",AVERAGE(P760:P762),0)))</f>
        <v>0</v>
      </c>
      <c r="Q764" s="180">
        <f>IF(B760="Лікар загальної практики - сімейний лікар",AVERAGE(Q760:Q762),IF(B760="Лікар-педіатр","x",IF(B760="Лікар-терапевт",AVERAGE(Q760:Q762),0)))</f>
        <v>0</v>
      </c>
      <c r="R764" s="180">
        <f>IF(B760="Лікар загальної практики - сімейний лікар",AVERAGE(R760:R762),IF(B760="Лікар-педіатр","x",IF(B760="Лікар-терапевт",AVERAGE(R760:R762),0)))</f>
        <v>0</v>
      </c>
      <c r="S764" s="181">
        <f>SUM(N764:R764)</f>
        <v>0</v>
      </c>
      <c r="T764" s="770"/>
      <c r="U764" s="543">
        <f>IF(B760="Лікар загальної практики - сімейний лікар",AVERAGE(U760:U762),IF(B760="Лікар-педіатр",AVERAGE(U760:U762),IF(B760="Лікар-терапевт","х",0)))</f>
        <v>0</v>
      </c>
      <c r="V764" s="180">
        <f>IF(B760="Лікар загальної практики - сімейний лікар",AVERAGE(V760:V762),IF(B760="Лікар-педіатр",AVERAGE(V760:V762),IF(B760="Лікар-терапевт","х",0)))</f>
        <v>0</v>
      </c>
      <c r="W764" s="180">
        <f>IF(B760="Лікар загальної практики - сімейний лікар",AVERAGE(W760:W762),IF(B760="Лікар-педіатр","x",IF(B760="Лікар-терапевт",AVERAGE(W760:W762),0)))</f>
        <v>0</v>
      </c>
      <c r="X764" s="180">
        <f>IF(B760="Лікар загальної практики - сімейний лікар",AVERAGE(X760:X762),IF(B760="Лікар-педіатр","x",IF(B760="Лікар-терапевт",AVERAGE(X760:X762),0)))</f>
        <v>0</v>
      </c>
      <c r="Y764" s="180">
        <f>IF(B760="Лікар загальної практики - сімейний лікар",AVERAGE(Y760:Y762),IF(B760="Лікар-педіатр","x",IF(B760="Лікар-терапевт",AVERAGE(Y760:Y762),0)))</f>
        <v>0</v>
      </c>
      <c r="Z764" s="181">
        <f>SUM(U764:Y764)</f>
        <v>0</v>
      </c>
      <c r="AA764" s="770"/>
      <c r="AB764" s="543">
        <f>IF(B760="Лікар загальної практики - сімейний лікар",AVERAGE(AB760:AB762),IF(B760="Лікар-педіатр",AVERAGE(AB760:AB762),IF(B760="Лікар-терапевт","х",0)))</f>
        <v>0</v>
      </c>
      <c r="AC764" s="180">
        <f>IF(B760="Лікар загальної практики - сімейний лікар",AVERAGE(AC760:AC762),IF(B760="Лікар-педіатр",AVERAGE(AC760:AC762),IF(B760="Лікар-терапевт","х",0)))</f>
        <v>0</v>
      </c>
      <c r="AD764" s="180">
        <f>IF(B760="Лікар загальної практики - сімейний лікар",AVERAGE(AD760:AD762),IF(B760="Лікар-педіатр","x",IF(B760="Лікар-терапевт",AVERAGE(AD760:AD762),0)))</f>
        <v>0</v>
      </c>
      <c r="AE764" s="180">
        <f>IF(B760="Лікар загальної практики - сімейний лікар",AVERAGE(AE760:AE762),IF(B760="Лікар-педіатр","x",IF(B760="Лікар-терапевт",AVERAGE(AE760:AE762),0)))</f>
        <v>0</v>
      </c>
      <c r="AF764" s="180">
        <f>IF(B760="Лікар загальної практики - сімейний лікар",AVERAGE(AF760:AF762),IF(B760="Лікар-педіатр","x",IF(B760="Лікар-терапевт",AVERAGE(AF760:AF762),0)))</f>
        <v>0</v>
      </c>
      <c r="AG764" s="181">
        <f>SUM(AB764:AF764)</f>
        <v>0</v>
      </c>
      <c r="AH764" s="773"/>
      <c r="AI764" s="176"/>
      <c r="AJ764" s="764"/>
      <c r="AK764" s="767"/>
      <c r="AL764" s="767"/>
      <c r="AM764" s="755"/>
      <c r="AN764" s="794"/>
      <c r="AO764" s="794"/>
      <c r="AP764" s="794"/>
      <c r="AQ764" s="794"/>
      <c r="AR764" s="797"/>
    </row>
    <row r="765" spans="1:44" s="67" customFormat="1" ht="45" customHeight="1" x14ac:dyDescent="0.25">
      <c r="A765" s="172"/>
      <c r="B765" s="781"/>
      <c r="C765" s="784"/>
      <c r="D765" s="787"/>
      <c r="E765" s="790"/>
      <c r="F765" s="182" t="str">
        <f>IF(B760="Лікар-педіатр",Законод!$C$18,IF(B760="Лікар загальної практики - сімейний лікар",Законод!$C$22,IF(B760="Лікар-терапевт",Законод!$C$26,"х")))</f>
        <v>х</v>
      </c>
      <c r="G765" s="183">
        <f>IF(B760="Лікар загальної практики - сімейний лікар",IF(L764&lt;=Законод!$C$23,G764,Законод!$C$23*'01_Доходи'!G763),IF(B760="Лікар-педіатр",IF(L764&lt;=Законод!$C$19,G764,Законод!$C$19*'01_Доходи'!G763),IF(B760="Лікар-терапевт","x",0)))</f>
        <v>0</v>
      </c>
      <c r="H765" s="183">
        <f>IF(B760="Лікар загальної практики - сімейний лікар",IF(L764&lt;=Законод!$C$23,H764,Законод!$C$23*'01_Доходи'!H763),IF(B760="Лікар-педіатр",IF(L764&lt;=Законод!$C$19,H764,Законод!$C$19*'01_Доходи'!H763),IF(B760="Лікар-терапевт","x",0)))</f>
        <v>0</v>
      </c>
      <c r="I765" s="183">
        <f>IF(B760="Лікар загальної практики - сімейний лікар",IF(L764&lt;=Законод!$C$23,I764,Законод!$C$23*'01_Доходи'!I763),IF(B760="Лікар-педіатр",IF(L764&lt;=Законод!$C$27,I764,Законод!$C$27*'01_Доходи'!I763),IF(B760="Лікар-терапевт","x",0)))</f>
        <v>0</v>
      </c>
      <c r="J765" s="183">
        <f>IF(B760="Лікар загальної практики - сімейний лікар",IF(L764&lt;=Законод!$C$23,J764,Законод!$C$23*'01_Доходи'!J763),IF(B760="Лікар-педіатр",IF(L764&lt;=Законод!$C$27,J764,Законод!$C$27*'01_Доходи'!J763),IF(B760="Лікар-терапевт","x",0)))</f>
        <v>0</v>
      </c>
      <c r="K765" s="183">
        <f>IF(B760="Лікар загальної практики - сімейний лікар",IF(L764&lt;=Законод!$C$23,K764,Законод!$C$23*'01_Доходи'!K763),IF(B760="Лікар-педіатр",IF(L764&lt;=Законод!$C$27,K764,Законод!$C$27*'01_Доходи'!K763),IF(B760="Лікар-терапевт","x",0)))</f>
        <v>0</v>
      </c>
      <c r="L765" s="184">
        <f>SUM(G765:K765)</f>
        <v>0</v>
      </c>
      <c r="M765" s="770"/>
      <c r="N765" s="183">
        <f>IF(B760="Лікар загальної практики - сімейний лікар",IF(L764&lt;=Законод!$C$23,N764,Законод!$C$23*'01_Доходи'!N763),IF(B760="Лікар-педіатр",IF(L764&lt;=Законод!$C$19,N764,Законод!$C$19*'01_Доходи'!N763),IF(B760="Лікар-терапевт","x",0)))</f>
        <v>0</v>
      </c>
      <c r="O765" s="183">
        <f>IF(B760="Лікар загальної практики - сімейний лікар",IF(L764&lt;=Законод!$C$23,O764,Законод!$C$23*'01_Доходи'!O763),IF(B760="Лікар-педіатр",IF(L764&lt;=Законод!$C$19,O764,Законод!$C$19*'01_Доходи'!O763),IF(B760="Лікар-терапевт","x",0)))</f>
        <v>0</v>
      </c>
      <c r="P765" s="183">
        <f>IF(B760="Лікар загальної практики - сімейний лікар",IF(L764&lt;=Законод!$C$23,P764,Законод!$C$23*'01_Доходи'!P763),IF(B760="Лікар-педіатр",IF(L764&lt;=Законод!$C$27,P764,Законод!$C$27*'01_Доходи'!P763),IF(B760="Лікар-терапевт","x",0)))</f>
        <v>0</v>
      </c>
      <c r="Q765" s="183">
        <f>IF(B760="Лікар загальної практики - сімейний лікар",IF(L764&lt;=Законод!$C$23,Q764,Законод!$C$23*'01_Доходи'!Q763),IF(B760="Лікар-педіатр",IF(L764&lt;=Законод!$C$27,Q764,Законод!$C$27*'01_Доходи'!Q763),IF(B760="Лікар-терапевт","x",0)))</f>
        <v>0</v>
      </c>
      <c r="R765" s="183">
        <f>IF(B760="Лікар загальної практики - сімейний лікар",IF(L764&lt;=Законод!$C$23,R764,Законод!$C$23*'01_Доходи'!R763),IF(B760="Лікар-педіатр",IF(L764&lt;=Законод!$C$27,R764,Законод!$C$27*'01_Доходи'!R763),IF(B760="Лікар-терапевт","x",0)))</f>
        <v>0</v>
      </c>
      <c r="S765" s="184">
        <f>SUM(N765:R765)</f>
        <v>0</v>
      </c>
      <c r="T765" s="770"/>
      <c r="U765" s="183">
        <f>IF(B760="Лікар загальної практики - сімейний лікар",IF(L764&lt;=Законод!$C$23,U764,Законод!$C$23*'01_Доходи'!U763),IF(B760="Лікар-педіатр",IF(L764&lt;=Законод!$C$19,U764,Законод!$C$19*'01_Доходи'!U763),IF(B760="Лікар-терапевт","x",0)))</f>
        <v>0</v>
      </c>
      <c r="V765" s="183">
        <f>IF(B760="Лікар загальної практики - сімейний лікар",IF(L764&lt;=Законод!$C$23,V764,Законод!$C$23*'01_Доходи'!V763),IF(B760="Лікар-педіатр",IF(L764&lt;=Законод!$C$19,V764,Законод!$C$19*'01_Доходи'!V763),IF(B760="Лікар-терапевт","x",0)))</f>
        <v>0</v>
      </c>
      <c r="W765" s="183">
        <f>IF(B760="Лікар загальної практики - сімейний лікар",IF(L764&lt;=Законод!$C$23,W764,Законод!$C$23*'01_Доходи'!W763),IF(B760="Лікар-педіатр",IF(L764&lt;=Законод!$C$27,W764,Законод!$C$27*'01_Доходи'!W763),IF(B760="Лікар-терапевт","x",0)))</f>
        <v>0</v>
      </c>
      <c r="X765" s="183">
        <f>IF(B760="Лікар загальної практики - сімейний лікар",IF(L764&lt;=Законод!$C$23,X764,Законод!$C$23*'01_Доходи'!X763),IF(B760="Лікар-педіатр",IF(L764&lt;=Законод!$C$27,X764,Законод!$C$27*'01_Доходи'!X763),IF(B760="Лікар-терапевт","x",0)))</f>
        <v>0</v>
      </c>
      <c r="Y765" s="183">
        <f>IF(B760="Лікар загальної практики - сімейний лікар",IF(L764&lt;=Законод!$C$23,Y764,Законод!$C$23*'01_Доходи'!H763),IF(Y760="Лікар-педіатр",IF(L764&lt;=Законод!$C$27,Y764,Законод!$C$27*'01_Доходи'!Y763),IF(B760="Лікар-терапевт","x",0)))</f>
        <v>0</v>
      </c>
      <c r="Z765" s="184">
        <f>SUM(U765:Y765)</f>
        <v>0</v>
      </c>
      <c r="AA765" s="770"/>
      <c r="AB765" s="183">
        <f>IF(B760="Лікар загальної практики - сімейний лікар",IF(L764&lt;=Законод!$C$23,AB764,Законод!$C$23*'01_Доходи'!AB763),IF(B760="Лікар-педіатр",IF(L764&lt;=Законод!$C$19,AB764,Законод!$C$19*'01_Доходи'!AB763),IF(B760="Лікар-терапевт","x",0)))</f>
        <v>0</v>
      </c>
      <c r="AC765" s="183">
        <f>IF(B760="Лікар загальної практики - сімейний лікар",IF(L764&lt;=Законод!$C$23,AC764,Законод!$C$23*'01_Доходи'!AC763),IF(B760="Лікар-педіатр",IF(L764&lt;=Законод!$C$19,AC764,Законод!$C$19*'01_Доходи'!AC763),IF(B760="Лікар-терапевт","x",0)))</f>
        <v>0</v>
      </c>
      <c r="AD765" s="183">
        <f>IF(B760="Лікар загальної практики - сімейний лікар",IF(L764&lt;=Законод!$C$23,AD764,Законод!$C$23*'01_Доходи'!AD763),IF(B760="Лікар-педіатр",IF(L764&lt;=Законод!$C$27,AD764,Законод!$C$27*'01_Доходи'!AD763),IF(B760="Лікар-терапевт","x",0)))</f>
        <v>0</v>
      </c>
      <c r="AE765" s="183">
        <f>IF(B760="Лікар загальної практики - сімейний лікар",IF(L764&lt;=Законод!$C$23,AE764,Законод!$C$23*'01_Доходи'!AE763),IF(B760="Лікар-педіатр",IF(L764&lt;=Законод!$C$27,AE764,Законод!$C$27*'01_Доходи'!AE763),IF(B760="Лікар-терапевт","x",0)))</f>
        <v>0</v>
      </c>
      <c r="AF765" s="183">
        <f>IF(B760="Лікар загальної практики - сімейний лікар",IF(L764&lt;=Законод!$C$23,AF764,Законод!$C$23*'01_Доходи'!AF763),IF(B760="Лікар-педіатр",IF(L764&lt;=Законод!$C$27,AF764,Законод!$C$27*'01_Доходи'!AF763),IF(B760="Лікар-терапевт","x",0)))</f>
        <v>0</v>
      </c>
      <c r="AG765" s="184">
        <f>SUM(AB765:AF765)</f>
        <v>0</v>
      </c>
      <c r="AH765" s="773"/>
      <c r="AI765" s="176"/>
      <c r="AJ765" s="764"/>
      <c r="AK765" s="767"/>
      <c r="AL765" s="767"/>
      <c r="AM765" s="268" t="s">
        <v>175</v>
      </c>
      <c r="AN765" s="544">
        <f>IF(B760="Лікар загальної практики - сімейний лікар",G765*Законод!$J$10+'01_Доходи'!H765*Законод!$K$10+'01_Доходи'!I765*Законод!$L$10+'01_Доходи'!J765*Законод!$M$10+'01_Доходи'!K765*Законод!$N$10,IF(B760="Лікар-педіатр",G765*Законод!$J$10+'01_Доходи'!H765*Законод!$K$10,IF(B760="Лікар-терапевт",'01_Доходи'!I765*Законод!$L$10+'01_Доходи'!J765*Законод!$M$10+'01_Доходи'!K765*Законод!$N$10,0)))</f>
        <v>0</v>
      </c>
      <c r="AO765" s="544">
        <f>IF(B760="Лікар загальної практики - сімейний лікар",N765*Законод!$J$11+'01_Доходи'!O765*Законод!$K$11+'01_Доходи'!P765*Законод!$L$11+'01_Доходи'!Q765*Законод!$M$11+'01_Доходи'!R765*Законод!$N$11,IF(B760="Лікар-педіатр",N765*Законод!$J$11+'01_Доходи'!O765*Законод!$K$11,IF(B760="Лікар-терапевт",'01_Доходи'!P765*Законод!$L$11+'01_Доходи'!Q765*Законод!$M$11+'01_Доходи'!R765*Законод!$N$11,0)))</f>
        <v>0</v>
      </c>
      <c r="AP765" s="544">
        <f>IF(B760="Лікар загальної практики - сімейний лікар",U765*Законод!$J$12+'01_Доходи'!V765*Законод!$K$12+'01_Доходи'!W765*Законод!$L$12+'01_Доходи'!X765*Законод!$M$12+'01_Доходи'!Y765*Законод!$N$12,IF(B760="Лікар-педіатр",U765*Законод!$J$12+'01_Доходи'!V765*Законод!$K$12,IF(B760="Лікар-терапевт",'01_Доходи'!W765*Законод!$L$12+'01_Доходи'!X765*Законод!$M$12+'01_Доходи'!Y765*Законод!$N$12,0)))</f>
        <v>0</v>
      </c>
      <c r="AQ765" s="544">
        <f>IF(B760="Лікар загальної практики - сімейний лікар",AB765*Законод!$J$13+'01_Доходи'!AC765*Законод!$K$13+'01_Доходи'!AD765*Законод!$L$13+'01_Доходи'!AE765*Законод!$M$13+'01_Доходи'!AF765*Законод!$N$13,IF(B760="Лікар-педіатр",AB765*Законод!$J$13+'01_Доходи'!AC765*Законод!$K$13,IF(B760="Лікар-терапевт",'01_Доходи'!AD765*Законод!$L$13+'01_Доходи'!AE765*Законод!$M$13+'01_Доходи'!AF765*Законод!$N$13,0)))</f>
        <v>0</v>
      </c>
      <c r="AR765" s="185">
        <f>SUM(AN765:AQ765)</f>
        <v>0</v>
      </c>
    </row>
    <row r="766" spans="1:44" s="67" customFormat="1" ht="20.45" customHeight="1" x14ac:dyDescent="0.25">
      <c r="A766" s="172"/>
      <c r="B766" s="781"/>
      <c r="C766" s="784"/>
      <c r="D766" s="787"/>
      <c r="E766" s="790"/>
      <c r="F766" s="186" t="str">
        <f>IF(B760="Лікар-педіатр",Законод!$E$18,IF(B760="Лікар загальної практики - сімейний лікар",Законод!$E$22,IF(B760="Лікар-терапевт",Законод!$E$26,"х")))</f>
        <v>х</v>
      </c>
      <c r="G766" s="750" t="s">
        <v>157</v>
      </c>
      <c r="H766" s="751"/>
      <c r="I766" s="751"/>
      <c r="J766" s="751"/>
      <c r="K766" s="752"/>
      <c r="L766" s="171">
        <f>IF(B760="Лікар загальної практики - сімейний лікар",IF(L764&lt;Законод!$C$23,0,(IF(AND(L764&gt;=Законод!$E$23,L764&lt;=Законод!$E$24),L764-Законод!$C$23,IF('01_Доходи'!L764&gt;=Законод!$F$23,Законод!$E$25,0)))),IF(B760="Лікар-педіатр",IF(L764&lt;Законод!$C$19,0,(IF(AND(L764&gt;=Законод!$E$19,L764&lt;=Законод!$E$20),L764-Законод!$C$19,IF('01_Доходи'!L764&gt;=Законод!$F$19,Законод!$E$21,0)))),IF(B760="Лікар-терапевт",IF(L764&lt;Законод!$C$27,0,(IF(AND(L764&gt;=Законод!$E$27,L764&lt;=Законод!$E$28),L764-Законод!$C$27,IF('01_Доходи'!L764&gt;=Законод!$F$27,Законод!$E$29,0)))),0)))</f>
        <v>0</v>
      </c>
      <c r="M766" s="770"/>
      <c r="N766" s="750" t="s">
        <v>157</v>
      </c>
      <c r="O766" s="751"/>
      <c r="P766" s="751"/>
      <c r="Q766" s="751"/>
      <c r="R766" s="752"/>
      <c r="S766" s="171">
        <f>IF(B760="Лікар загальної практики - сімейний лікар",IF(S764&lt;Законод!$C$23,0,(IF(AND(S764&gt;=Законод!$E$23,S764&lt;=Законод!$E$24),S764-Законод!$C$23,IF('01_Доходи'!S764&gt;=Законод!$F$23,Законод!$E$25,0)))),IF(B760="Лікар-педіатр",IF(S764&lt;Законод!$C$19,0,(IF(AND(S764&gt;=Законод!$E$19,S764&lt;=Законод!$E$20),S764-Законод!$C$19,IF('01_Доходи'!S764&gt;=Законод!$F$19,Законод!$E$21,0)))),IF(B760="Лікар-терапевт",IF(S764&lt;Законод!$C$27,0,(IF(AND(S764&gt;=Законод!$E$27,S764&lt;=Законод!$E$28),S764-Законод!$C$27,IF('01_Доходи'!S764&gt;=Законод!$F$27,Законод!$E$29,0)))),0)))</f>
        <v>0</v>
      </c>
      <c r="T766" s="770"/>
      <c r="U766" s="750" t="s">
        <v>157</v>
      </c>
      <c r="V766" s="751"/>
      <c r="W766" s="751"/>
      <c r="X766" s="751"/>
      <c r="Y766" s="752"/>
      <c r="Z766" s="171">
        <f>IF(B760="Лікар загальної практики - сімейний лікар",IF(Z764&lt;Законод!$C$23,0,(IF(AND(Z764&gt;=Законод!$E$23,Z764&lt;=Законод!$E$24),Z764-Законод!$C$23,IF('01_Доходи'!Z764&gt;=Законод!$F$23,Законод!$E$25,0)))),IF(B760="Лікар-педіатр",IF(Z764&lt;Законод!$C$19,0,(IF(AND(Z764&gt;=Законод!$E$19,Z764&lt;=Законод!$E$20),Z764-Законод!$C$19,IF('01_Доходи'!Z764&gt;=Законод!$F$19,Законод!$E$21,0)))),IF(B760="Лікар-терапевт",IF(Z764&lt;Законод!$C$27,0,(IF(AND(Z764&gt;=Законод!$E$27,Z764&lt;=Законод!$E$28),Z764-Законод!$C$27,IF('01_Доходи'!Z764&gt;=Законод!$F$27,Законод!$E$29,0)))),0)))</f>
        <v>0</v>
      </c>
      <c r="AA766" s="770"/>
      <c r="AB766" s="750" t="s">
        <v>157</v>
      </c>
      <c r="AC766" s="751"/>
      <c r="AD766" s="751"/>
      <c r="AE766" s="751"/>
      <c r="AF766" s="752"/>
      <c r="AG766" s="171">
        <f>IF(B760="Лікар загальної практики - сімейний лікар",IF(S764&lt;Законод!$C$23,0,(IF(AND(AG764&gt;=Законод!$E$23,AG764&lt;=Законод!$E$24),AG764-Законод!$C$23,IF('01_Доходи'!AG764&gt;=Законод!$F$23,Законод!$E$25,0)))),IF(B760="Лікар-педіатр",IF(AG764&lt;Законод!$C$19,0,(IF(AND(AG764&gt;=Законод!$E$19,AG764&lt;=Законод!$E$20),AG764-Законод!$C$19,IF('01_Доходи'!AG764&gt;=Законод!$F$19,Законод!$E$21,0)))),IF(B760="Лікар-терапевт",IF(AG764&lt;Законод!$C$27,0,(IF(AND(AG764&gt;=Законод!$E$27,AG764&lt;=Законод!$E$28),AG764-Законод!$C$27,IF('01_Доходи'!AG764&gt;=Законод!$F$27,Законод!$E$29,0)))),0)))</f>
        <v>0</v>
      </c>
      <c r="AH766" s="773"/>
      <c r="AI766" s="176"/>
      <c r="AJ766" s="764"/>
      <c r="AK766" s="767"/>
      <c r="AL766" s="767"/>
      <c r="AM766" s="798" t="s">
        <v>176</v>
      </c>
      <c r="AN766" s="544">
        <f>IF(B760="Лікар загальної практики - сімейний лікар",L766*Законод!$E$30,IF(B760="Лікар-педіатр",L766*Законод!$E$30,IF(B760="Лікар-терапевт",L766*Законод!$E$30,0)))</f>
        <v>0</v>
      </c>
      <c r="AO766" s="544">
        <f>IF(B760="Лікар загальної практики - сімейний лікар",S766*Законод!$E$47,IF(B760="Лікар-педіатр",S766*Законод!$E$47,IF(B760="Лікар-терапевт",S766*Законод!$E$47,0)))</f>
        <v>0</v>
      </c>
      <c r="AP766" s="544">
        <f>IF(B760="Лікар загальної практики - сімейний лікар",Z766*Законод!$E$64,IF(B760="Лікар-педіатр",Z766*Законод!$E$64,IF(B760="Лікар-терапевт",Z766*Законод!$E$64,0)))</f>
        <v>0</v>
      </c>
      <c r="AQ766" s="544">
        <f>IF(B760="Лікар загальної практики - сімейний лікар",AG766*Законод!$E$81,IF(B760="Лікар-педіатр",AG766*Законод!$E$81,IF(B760="Лікар-терапевт",AG766*Законод!$E$81,0)))</f>
        <v>0</v>
      </c>
      <c r="AR766" s="185">
        <f>SUM(AN766:AQ766)</f>
        <v>0</v>
      </c>
    </row>
    <row r="767" spans="1:44" s="67" customFormat="1" ht="31.9" customHeight="1" x14ac:dyDescent="0.25">
      <c r="A767" s="172"/>
      <c r="B767" s="781"/>
      <c r="C767" s="784"/>
      <c r="D767" s="787"/>
      <c r="E767" s="790"/>
      <c r="F767" s="186" t="str">
        <f>IF(B760="Лікар-педіатр",Законод!$F$18,IF(B760="Лікар загальної практики - сімейний лікар",Законод!$F$22,IF(B760="Лікар-терапевт",Законод!$F$26,"х")))</f>
        <v>х</v>
      </c>
      <c r="G767" s="750" t="s">
        <v>157</v>
      </c>
      <c r="H767" s="751"/>
      <c r="I767" s="751"/>
      <c r="J767" s="751"/>
      <c r="K767" s="752"/>
      <c r="L767" s="171">
        <f>IF(B760="Лікар загальної практики - сімейний лікар",IF(L764&lt;Законод!$C$23,0,(IF(AND(L764&gt;=Законод!$F$23,L764&lt;=Законод!$F$24),L764-Законод!$E$24,IF('01_Доходи'!L764&gt;=Законод!$G$23,Законод!$F$25,0)))),IF(B760="Лікар-педіатр",IF(L764&lt;Законод!$C$19,0,(IF(AND(L764&gt;=Законод!$F$19,L764&lt;=Законод!$F$20),L764-Законод!$E$20,IF('01_Доходи'!L764&gt;=Законод!$G$19,Законод!$F$21,0)))),IF(B760="Лікар-терапевт",IF(L764&lt;Законод!$C$27,0,(IF(AND(L764&gt;=Законод!$F$27,L764&lt;=Законод!$F$28),L764-Законод!$E$28,IF('01_Доходи'!L764&gt;=Законод!$G$27,Законод!$F$29,0)))),0)))</f>
        <v>0</v>
      </c>
      <c r="M767" s="770"/>
      <c r="N767" s="750" t="s">
        <v>157</v>
      </c>
      <c r="O767" s="751"/>
      <c r="P767" s="751"/>
      <c r="Q767" s="751"/>
      <c r="R767" s="752"/>
      <c r="S767" s="171">
        <f>IF(B760="Лікар загальної практики - сімейний лікар",IF(S764&lt;Законод!$C$23,0,(IF(AND(S764&gt;=Законод!$F$23,S764&lt;=Законод!$F$24),S764-Законод!$E$24,IF('01_Доходи'!S764&gt;=Законод!$G$23,Законод!$F$25,0)))),IF(B760="Лікар-педіатр",IF(S764&lt;Законод!$C$19,0,(IF(AND(S764&gt;=Законод!$F$19,S764&lt;=Законод!$F$20),S764-Законод!$E$20,IF('01_Доходи'!S764&gt;=Законод!$G$19,Законод!$F$21,0)))),IF(B760="Лікар-терапевт",IF(S764&lt;Законод!$C$27,0,(IF(AND(S764&gt;=Законод!$F$27,S764&lt;=Законод!$F$28),S764-Законод!$E$28,IF('01_Доходи'!S764&gt;=Законод!$G$27,Законод!$F$29,0)))),0)))</f>
        <v>0</v>
      </c>
      <c r="T767" s="770"/>
      <c r="U767" s="750" t="s">
        <v>157</v>
      </c>
      <c r="V767" s="751"/>
      <c r="W767" s="751"/>
      <c r="X767" s="751"/>
      <c r="Y767" s="752"/>
      <c r="Z767" s="171">
        <f>IF(B760="Лікар загальної практики - сімейний лікар",IF(Z764&lt;Законод!$C$23,0,(IF(AND(Z764&gt;=Законод!$F$23,Z764&lt;=Законод!$F$24),Z764-Законод!$E$24,IF('01_Доходи'!Z764&gt;=Законод!$G$23,Законод!$F$25,0)))),IF(B760="Лікар-педіатр",IF(Z764&lt;Законод!$C$19,0,(IF(AND(Z764&gt;=Законод!$F$19,Z764&lt;=Законод!$F$20),Z764-Законод!$E$20,IF('01_Доходи'!Z764&gt;=Законод!$G$19,Законод!$F$21,0)))),IF(B760="Лікар-терапевт",IF(Z764&lt;Законод!$C$27,0,(IF(AND(Z764&gt;=Законод!$F$27,Z764&lt;=Законод!$F$28),Z764-Законод!$E$28,IF('01_Доходи'!Z764&gt;=Законод!$G$27,Законод!$F$29,0)))),0)))</f>
        <v>0</v>
      </c>
      <c r="AA767" s="770"/>
      <c r="AB767" s="750" t="s">
        <v>157</v>
      </c>
      <c r="AC767" s="751"/>
      <c r="AD767" s="751"/>
      <c r="AE767" s="751"/>
      <c r="AF767" s="752"/>
      <c r="AG767" s="171">
        <f>IF(B760="Лікар загальної практики - сімейний лікар",IF(AG764&lt;Законод!$C$23,0,(IF(AND(AG764&gt;=Законод!$F$23,AG764&lt;=Законод!$F$24),AG764-Законод!$E$24,IF('01_Доходи'!AG764&gt;=Законод!$G$23,Законод!$F$25,0)))),IF(B760="Лікар-педіатр",IF(AG764&lt;Законод!$C$19,0,(IF(AND(AG764&gt;=Законод!$F$19,AG764&lt;=Законод!$F$20),AG764-Законод!$E$20,IF('01_Доходи'!AG764&gt;=Законод!$G$19,Законод!$F$21,0)))),IF(B760="Лікар-терапевт",IF(AG764&lt;Законод!$C$27,0,(IF(AND(AG764&gt;=Законод!$F$27,AG764&lt;=Законод!$F$28),AG764-Законод!$E$28,IF('01_Доходи'!AG764&gt;=Законод!$G$27,Законод!$F$29,0)))),0)))</f>
        <v>0</v>
      </c>
      <c r="AH767" s="773"/>
      <c r="AI767" s="176"/>
      <c r="AJ767" s="764"/>
      <c r="AK767" s="767"/>
      <c r="AL767" s="767"/>
      <c r="AM767" s="799"/>
      <c r="AN767" s="544">
        <f>IF(B760="Лікар загальної практики - сімейний лікар",L767*Законод!$F$30,IF(B760="Лікар-педіатр",L767*Законод!$F$30,IF(B760="Лікар-терапевт",L767*Законод!$F$30,0)))</f>
        <v>0</v>
      </c>
      <c r="AO767" s="544">
        <f>IF(B760="Лікар загальної практики - сімейний лікар",S767*Законод!$F$47,IF(B760="Лікар-педіатр",S767*Законод!$F$47,IF(B760="Лікар-терапевт",S767*Законод!$F$47,0)))</f>
        <v>0</v>
      </c>
      <c r="AP767" s="544">
        <f>IF(B760="Лікар загальної практики - сімейний лікар",Z767*Законод!$F$64,IF(B760="Лікар-педіатр",Z767*Законод!$F$64,IF(B760="Лікар-терапевт",Z767*Законод!$F$64,0)))</f>
        <v>0</v>
      </c>
      <c r="AQ767" s="544">
        <f>IF(B760="Лікар загальної практики - сімейний лікар",AG767*Законод!$F$81,IF(B760="Лікар-педіатр",AG767*Законод!$F$81,IF(B760="Лікар-терапевт",AG767*Законод!$F$81,0)))</f>
        <v>0</v>
      </c>
      <c r="AR767" s="185">
        <f>SUM(AN767:AQ767)</f>
        <v>0</v>
      </c>
    </row>
    <row r="768" spans="1:44" s="67" customFormat="1" ht="31.9" customHeight="1" x14ac:dyDescent="0.25">
      <c r="A768" s="172"/>
      <c r="B768" s="781"/>
      <c r="C768" s="784"/>
      <c r="D768" s="787"/>
      <c r="E768" s="790"/>
      <c r="F768" s="186" t="str">
        <f>IF(B760="Лікар-педіатр",Законод!$G$18,IF(B760="Лікар загальної практики - сімейний лікар",Законод!$G$22,IF(B760="Лікар-терапевт",Законод!$G$26,"х")))</f>
        <v>х</v>
      </c>
      <c r="G768" s="750" t="s">
        <v>157</v>
      </c>
      <c r="H768" s="751"/>
      <c r="I768" s="751"/>
      <c r="J768" s="751"/>
      <c r="K768" s="752"/>
      <c r="L768" s="171">
        <f>IF(B760="Лікар загальної практики - сімейний лікар",IF(L764&lt;Законод!$C$23,0,(IF(AND(L764&gt;=Законод!$G$23,L764&lt;=Законод!$G$24),L764-Законод!$F$24,IF('01_Доходи'!L764&gt;=Законод!$H$23,Законод!$G$25,0)))),IF(B760="Лікар-педіатр",IF(L764&lt;Законод!$C$19,0,(IF(AND(L764&gt;=Законод!$G$19,L764&lt;=Законод!$G$20),L764-Законод!$F$20,IF('01_Доходи'!L764&gt;=Законод!$H$19,Законод!$G$21,0)))),IF(B760="Лікар-терапевт",IF(L764&lt;Законод!$C$27,0,(IF(AND(L764&gt;=Законод!$G$27,L764&lt;=Законод!$G$28),L764-Законод!$F$28,IF('01_Доходи'!L764&gt;=Законод!$H$27,Законод!$G$29,0)))),0)))</f>
        <v>0</v>
      </c>
      <c r="M768" s="770"/>
      <c r="N768" s="750" t="s">
        <v>157</v>
      </c>
      <c r="O768" s="751"/>
      <c r="P768" s="751"/>
      <c r="Q768" s="751"/>
      <c r="R768" s="752"/>
      <c r="S768" s="171">
        <f>IF(B760="Лікар загальної практики - сімейний лікар",IF(S764&lt;Законод!$C$23,0,(IF(AND(S764&gt;=Законод!$G$23,S764&lt;=Законод!$G$24),S764-Законод!$F$24,IF('01_Доходи'!S764&gt;=Законод!$H$23,Законод!$G$25,0)))),IF(B760="Лікар-педіатр",IF(S764&lt;Законод!$C$19,0,(IF(AND(S764&gt;=Законод!$G$19,S764&lt;=Законод!$G$20),S764-Законод!$F$20,IF('01_Доходи'!S764&gt;=Законод!$H$19,Законод!$G$21,0)))),IF(B760="Лікар-терапевт",IF(S764&lt;Законод!$C$27,0,(IF(AND(S764&gt;=Законод!$G$27,S764&lt;=Законод!$G$28),S764-Законод!$F$28,IF('01_Доходи'!S764&gt;=Законод!$H$27,Законод!$G$29,0)))),0)))</f>
        <v>0</v>
      </c>
      <c r="T768" s="770"/>
      <c r="U768" s="750" t="s">
        <v>157</v>
      </c>
      <c r="V768" s="751"/>
      <c r="W768" s="751"/>
      <c r="X768" s="751"/>
      <c r="Y768" s="752"/>
      <c r="Z768" s="171">
        <f>IF(B760="Лікар загальної практики - сімейний лікар",IF(Z764&lt;Законод!$C$23,0,(IF(AND(Z764&gt;=Законод!$G$23,Z764&lt;=Законод!$G$24),Z764-Законод!$F$24,IF('01_Доходи'!Z764&gt;=Законод!$H$23,Законод!$G$25,0)))),IF(B760="Лікар-педіатр",IF(Z764&lt;Законод!$C$19,0,(IF(AND(Z764&gt;=Законод!$G$19,Z764&lt;=Законод!$G$20),Z764-Законод!$F$20,IF('01_Доходи'!Z764&gt;=Законод!$H$19,Законод!$G$21,0)))),IF(B760="Лікар-терапевт",IF(Z764&lt;Законод!$C$27,0,(IF(AND(Z764&gt;=Законод!$G$27,Z764&lt;=Законод!$G$28),Z764-Законод!$F$28,IF('01_Доходи'!Z764&gt;=Законод!$H$27,Законод!$G$29,0)))),0)))</f>
        <v>0</v>
      </c>
      <c r="AA768" s="770"/>
      <c r="AB768" s="750" t="s">
        <v>157</v>
      </c>
      <c r="AC768" s="751"/>
      <c r="AD768" s="751"/>
      <c r="AE768" s="751"/>
      <c r="AF768" s="752"/>
      <c r="AG768" s="171">
        <f>IF(B760="Лікар загальної практики - сімейний лікар",IF(AG764&lt;Законод!$C$23,0,(IF(AND(AG764&gt;=Законод!$G$23,AG764&lt;=Законод!$G$24),AG764-Законод!$F$24,IF('01_Доходи'!AG764&gt;=Законод!$H$23,Законод!$G$25,0)))),IF(B760="Лікар-педіатр",IF(AG764&lt;Законод!$C$19,0,(IF(AND(AG764&gt;=Законод!$G$19,AG764&lt;=Законод!$G$20),AG764-Законод!$F$20,IF('01_Доходи'!AG764&gt;=Законод!$H$19,Законод!$G$21,0)))),IF(B760="Лікар-терапевт",IF(AG764&lt;Законод!$C$27,0,(IF(AND(AG764&gt;=Законод!$G$27,AG764&lt;=Законод!$G$28),AG764-Законод!$F$28,IF('01_Доходи'!AG764&gt;=Законод!$H$27,Законод!$G$29,0)))),0)))</f>
        <v>0</v>
      </c>
      <c r="AH768" s="773"/>
      <c r="AI768" s="176"/>
      <c r="AJ768" s="764"/>
      <c r="AK768" s="767"/>
      <c r="AL768" s="767"/>
      <c r="AM768" s="799"/>
      <c r="AN768" s="544">
        <f>IF(B760="Лікар загальної практики - сімейний лікар",L768*Законод!$G$39,IF(B760="Лікар-педіатр",L768*Законод!$G$30,IF(B760="Лікар-терапевт",L768*Законод!$G$30,0)))</f>
        <v>0</v>
      </c>
      <c r="AO768" s="544">
        <f>IF(B760="Лікар загальної практики - сімейний лікар",S768*Законод!$G$47,IF(B760="Лікар-педіатр",S768*Законод!$G$47,IF(B760="Лікар-терапевт",S768*Законод!$G$47,0)))</f>
        <v>0</v>
      </c>
      <c r="AP768" s="544">
        <f>IF(B760="Лікар загальної практики - сімейний лікар",Z768*Законод!$G$64,IF(B760="Лікар-педіатр",Z768*Законод!$G$64,IF(B760="Лікар-терапевт",Z768*Законод!$G$64,0)))</f>
        <v>0</v>
      </c>
      <c r="AQ768" s="544">
        <f>IF(B760="Лікар загальної практики - сімейний лікар",AG768*Законод!$G$81,IF(B760="Лікар-педіатр",AG768*Законод!$G$81,IF(B760="Лікар-терапевт",AG768*Законод!$G$81,0)))</f>
        <v>0</v>
      </c>
      <c r="AR768" s="185">
        <f t="shared" ref="AR768" si="112">SUM(AN768:AQ768)</f>
        <v>0</v>
      </c>
    </row>
    <row r="769" spans="1:44" s="210" customFormat="1" ht="23.45" customHeight="1" x14ac:dyDescent="0.25">
      <c r="A769" s="172"/>
      <c r="B769" s="781"/>
      <c r="C769" s="784"/>
      <c r="D769" s="787"/>
      <c r="E769" s="790"/>
      <c r="F769" s="186" t="str">
        <f>IF(B760="Лікар-педіатр",Законод!$H$18,IF(B760="Лікар загальної практики - сімейний лікар",Законод!$H$22,IF(B760="Лікар-терапевт",Законод!$H$26,"х")))</f>
        <v>х</v>
      </c>
      <c r="G769" s="750" t="s">
        <v>157</v>
      </c>
      <c r="H769" s="751"/>
      <c r="I769" s="751"/>
      <c r="J769" s="751"/>
      <c r="K769" s="752"/>
      <c r="L769" s="171">
        <f>IF(B760="Лікар загальної практики - сімейний лікар",IF(L764&lt;Законод!$C$23,0,(IF(AND(L764&gt;=Законод!$H$23,L764&lt;=Законод!$H$24),L764-Законод!$G$24,IF('01_Доходи'!L764&gt;=Законод!$I$23,Законод!$H$25,0)))),IF(B760="Лікар-педіатр",IF(L764&lt;Законод!$C$19,0,(IF(AND(L764&gt;=Законод!$H$19,L764&lt;=Законод!$H$20),L764-Законод!$G$20,IF('01_Доходи'!L764&gt;=Законод!$I$19,Законод!$H$21,0)))),IF(B760="Лікар-терапевт",IF(L764&lt;Законод!$C$27,0,(IF(AND(L764&gt;=Законод!$H$27,L764&lt;=Законод!$H$28),L764-Законод!$G$28,IF(L764&gt;=Законод!$I$27,Законод!$H$29,0)))),0)))</f>
        <v>0</v>
      </c>
      <c r="M769" s="770"/>
      <c r="N769" s="750" t="s">
        <v>157</v>
      </c>
      <c r="O769" s="751"/>
      <c r="P769" s="751"/>
      <c r="Q769" s="751"/>
      <c r="R769" s="752"/>
      <c r="S769" s="171">
        <f>IF(B760="Лікар загальної практики - сімейний лікар",IF(S764&lt;Законод!$C$23,0,(IF(AND(S764&gt;=Законод!$H$23,S764&lt;=Законод!$H$24),S764-Законод!$G$24,IF('01_Доходи'!S764&gt;=Законод!$I$23,Законод!$H$25,0)))),IF(B760="Лікар-педіатр",IF(S764&lt;Законод!$C$19,0,(IF(AND(S764&gt;=Законод!$H$19,S764&lt;=Законод!$H$20),S764-Законод!$G$20,IF('01_Доходи'!S764&gt;=Законод!$I$19,Законод!$H$21,0)))),IF(B760="Лікар-терапевт",IF(S764&lt;Законод!$C$27,0,(IF(AND(S764&gt;=Законод!$H$27,S764&lt;=Законод!$H$28),S764-Законод!$G$28,IF(S764&gt;=Законод!$I$27,Законод!$H$29,0)))),0)))</f>
        <v>0</v>
      </c>
      <c r="T769" s="770"/>
      <c r="U769" s="750" t="s">
        <v>157</v>
      </c>
      <c r="V769" s="751"/>
      <c r="W769" s="751"/>
      <c r="X769" s="751"/>
      <c r="Y769" s="752"/>
      <c r="Z769" s="171">
        <f>IF(B760="Лікар загальної практики - сімейний лікар",IF(Z764&lt;Законод!$C$23,0,(IF(AND(Z764&gt;=Законод!$H$23,Z764&lt;=Законод!$H$24),Z764-Законод!$G$24,IF('01_Доходи'!Z764&gt;=Законод!$I$23,Законод!$H$25,0)))),IF(B760="Лікар-педіатр",IF(Z764&lt;Законод!$C$19,0,(IF(AND(Z764&gt;=Законод!$H$19,Z764&lt;=Законод!$H$20),Z764-Законод!$G$20,IF('01_Доходи'!Z764&gt;=Законод!$I$19,Законод!$H$21,0)))),IF(B760="Лікар-терапевт",IF(Z764&lt;Законод!$C$27,0,(IF(AND(Z764&gt;=Законод!$H$27,Z764&lt;=Законод!$H$28),Z764-Законод!$G$28,IF(Z764&gt;=Законод!$I$27,Законод!$H$29,0)))),0)))</f>
        <v>0</v>
      </c>
      <c r="AA769" s="770"/>
      <c r="AB769" s="750" t="s">
        <v>157</v>
      </c>
      <c r="AC769" s="751"/>
      <c r="AD769" s="751"/>
      <c r="AE769" s="751"/>
      <c r="AF769" s="752"/>
      <c r="AG769" s="171">
        <f>IF(B760="Лікар загальної практики - сімейний лікар",IF(AG764&lt;Законод!$C$23,0,(IF(AND(AG764&gt;=Законод!$H$23,AG764&lt;=Законод!$H$24),AG764-Законод!$G$24,IF('01_Доходи'!AG764&gt;=Законод!$I$23,Законод!$H$25,0)))),IF(B760="Лікар-педіатр",IF(AG764&lt;Законод!$C$19,0,(IF(AND(AG764&gt;=Законод!$H$19,AG764&lt;=Законод!$H$20),AG764-Законод!$G$20,IF('01_Доходи'!AG764&gt;=Законод!$I$19,Законод!$H$21,0)))),IF(B760="Лікар-терапевт",IF(AG764&lt;Законод!$C$27,0,(IF(AND(AG764&gt;=Законод!$H$27,AG764&lt;=Законод!$H$28),AG764-Законод!$G$28,IF(AG764&gt;=Законод!$I$27,Законод!$H$29,0)))),0)))</f>
        <v>0</v>
      </c>
      <c r="AH769" s="773"/>
      <c r="AI769" s="176"/>
      <c r="AJ769" s="764"/>
      <c r="AK769" s="767"/>
      <c r="AL769" s="767"/>
      <c r="AM769" s="799"/>
      <c r="AN769" s="544">
        <f>IF(B760="Лікар загальної практики - сімейний лікар",L769*Законод!$H$30,IF(B760="Лікар-педіатр",L769*Законод!$H$30,IF(B760="Лікар-терапевт",L769*Законод!$H$30,0)))</f>
        <v>0</v>
      </c>
      <c r="AO769" s="544">
        <f>IF(B760="Лікар загальної практики - сімейний лікар",S769*Законод!$H$47,IF(B760="Лікар-педіатр",S769*Законод!$H$47,IF(B760="Лікар-терапевт",S769*Законод!$H$47,0)))</f>
        <v>0</v>
      </c>
      <c r="AP769" s="544">
        <f>IF(B760="Лікар загальної практики - сімейний лікар",Z769*Законод!$H$64,IF(B760="Лікар-педіатр",Z769*Законод!$H$64,IF(B760="Лікар-терапевт",Z769*Законод!$H$64,0)))</f>
        <v>0</v>
      </c>
      <c r="AQ769" s="544">
        <f>IF(B760="Лікар загальної практики - сімейний лікар",AG769*Законод!$H$81,IF(B760="Лікар-педіатр",AG769*Законод!$H$81,IF(B760="Лікар-терапевт",AG769*Законод!$H$81,0)))</f>
        <v>0</v>
      </c>
      <c r="AR769" s="185">
        <f>SUM(AN769:AQ769)</f>
        <v>0</v>
      </c>
    </row>
    <row r="770" spans="1:44" s="166" customFormat="1" ht="24.6" customHeight="1" x14ac:dyDescent="0.3">
      <c r="A770" s="172"/>
      <c r="B770" s="781"/>
      <c r="C770" s="784"/>
      <c r="D770" s="787"/>
      <c r="E770" s="790"/>
      <c r="F770" s="186" t="str">
        <f>IF(B760="Лікар-педіатр",Законод!$I$18,IF(B760="Лікар загальної практики - сімейний лікар",Законод!$I$22,IF(B760="Лікар-терапевт",Законод!$I$26,"х")))</f>
        <v>х</v>
      </c>
      <c r="G770" s="750" t="s">
        <v>157</v>
      </c>
      <c r="H770" s="751"/>
      <c r="I770" s="751"/>
      <c r="J770" s="751"/>
      <c r="K770" s="752"/>
      <c r="L770" s="171">
        <f>IF(B760="Лікар загальної практики - сімейний лікар",IF(L764&lt;Законод!$C$23,0,(IF(AND(L764&gt;=Законод!$I$23,L764&lt;=Законод!$I$24),L764-Законод!$H$24,IF('01_Доходи'!L764&gt;=Законод!$I$23,Законод!$I$25,0)))),IF(B760="Лікар-педіатр",IF(L764&lt;Законод!$C$19,0,(IF(AND(L764&gt;=Законод!$I$19,L764&lt;=Законод!$I$20),L764-Законод!$H$20,IF('01_Доходи'!L764&gt;=Законод!$I$19,Законод!$H$21,0)))),IF(B760="Лікар-терапевт",IF(L764&lt;Законод!$C$27,0,(IF(AND(L764&gt;=Законод!$I$27,L764&lt;=Законод!$I$28),L764-Законод!$H$28,IF('01_Доходи'!L764&gt;=Законод!$I$27,Законод!$H$29,0)))),0)))</f>
        <v>0</v>
      </c>
      <c r="M770" s="770"/>
      <c r="N770" s="750" t="s">
        <v>157</v>
      </c>
      <c r="O770" s="751"/>
      <c r="P770" s="751"/>
      <c r="Q770" s="751"/>
      <c r="R770" s="752"/>
      <c r="S770" s="171">
        <f>IF(B760="Лікар загальної практики - сімейний лікар",IF(S764&lt;Законод!$C$23,0,(IF(AND(S764&gt;=Законод!$I$23,S764&lt;=Законод!$I$24),S764-Законод!$H$24,IF('01_Доходи'!S764&gt;=Законод!$I$23,Законод!$I$25,0)))),IF(B760="Лікар-педіатр",IF(S764&lt;Законод!$C$19,0,(IF(AND(S764&gt;=Законод!$I$19,S764&lt;=Законод!$I$20),S764-Законод!$H$20,IF('01_Доходи'!S764&gt;=Законод!$I$19,Законод!$H$21,0)))),IF(B760="Лікар-терапевт",IF(S764&lt;Законод!$C$27,0,(IF(AND(S764&gt;=Законод!$I$27,S764&lt;=Законод!$I$28),S764-Законод!$H$28,IF('01_Доходи'!S764&gt;=Законод!$I$27,Законод!$H$29,0)))),0)))</f>
        <v>0</v>
      </c>
      <c r="T770" s="770"/>
      <c r="U770" s="750" t="s">
        <v>157</v>
      </c>
      <c r="V770" s="751"/>
      <c r="W770" s="751"/>
      <c r="X770" s="751"/>
      <c r="Y770" s="752"/>
      <c r="Z770" s="171">
        <f>IF(B760="Лікар загальної практики - сімейний лікар",IF(Z764&lt;Законод!$C$23,0,(IF(AND(Z764&gt;=Законод!$I$23,Z764&lt;=Законод!$I$24),Z764-Законод!$H$24,IF('01_Доходи'!Z764&gt;=Законод!$I$23,Законод!$I$25,0)))),IF(B760="Лікар-педіатр",IF(Z764&lt;Законод!$C$19,0,(IF(AND(Z764&gt;=Законод!$I$19,Z764&lt;=Законод!$I$20),Z764-Законод!$H$20,IF('01_Доходи'!Z764&gt;=Законод!$I$19,Законод!$H$21,0)))),IF(B760="Лікар-терапевт",IF(Z764&lt;Законод!$C$27,0,(IF(AND(Z764&gt;=Законод!$I$27,Z764&lt;=Законод!$I$28),Z764-Законод!$H$28,IF('01_Доходи'!Z764&gt;=Законод!$I$27,Законод!$H$29,0)))),0)))</f>
        <v>0</v>
      </c>
      <c r="AA770" s="770"/>
      <c r="AB770" s="750" t="s">
        <v>157</v>
      </c>
      <c r="AC770" s="751"/>
      <c r="AD770" s="751"/>
      <c r="AE770" s="751"/>
      <c r="AF770" s="752"/>
      <c r="AG770" s="171">
        <f>IF(B760="Лікар загальної практики - сімейний лікар",IF(AG764&lt;Законод!$C$23,0,(IF(AND(AG764&gt;=Законод!$I$23,AG764&lt;=Законод!$I$24),AG764-Законод!$H$24,IF('01_Доходи'!AG764&gt;=Законод!$I$23,Законод!$I$25,0)))),IF(B760="Лікар-педіатр",IF(AG764&lt;Законод!$C$19,0,(IF(AND(AG764&gt;=Законод!$I$19,AG764&lt;=Законод!$I$20),AG764-Законод!$H$20,IF('01_Доходи'!AG764&gt;=Законод!$I$19,Законод!$H$21,0)))),IF(B760="Лікар-терапевт",IF(AG764&lt;Законод!$C$27,0,(IF(AND(AG764&gt;=Законод!$I$27,AG764&lt;=Законод!$I$28),AG764-Законод!$H$28,IF('01_Доходи'!AG764&gt;=Законод!$I$27,Законод!$H$29,0)))),0)))</f>
        <v>0</v>
      </c>
      <c r="AH770" s="773"/>
      <c r="AI770" s="176"/>
      <c r="AJ770" s="764"/>
      <c r="AK770" s="767"/>
      <c r="AL770" s="767"/>
      <c r="AM770" s="799"/>
      <c r="AN770" s="544">
        <f>IF(B760="Лікар загальної практики - сімейний лікар",L770*Законод!$I$30,IF(B760="Лікар-педіатр",L770*Законод!$I$30,IF(B760="Лікар-терапевт",L770*Законод!$I$30,0)))</f>
        <v>0</v>
      </c>
      <c r="AO770" s="544">
        <f>IF(B760="Лікар загальної практики - сімейний лікар",S770*Законод!$I$47,IF(B760="Лікар-педіатр",S770*Законод!$I$47,IF(B760="Лікар-терапевт",S770*Законод!$I$47,0)))</f>
        <v>0</v>
      </c>
      <c r="AP770" s="544">
        <f>IF(B760="Лікар загальної практики - сімейний лікар",Z770*Законод!$I$64,IF(B760="Лікар-педіатр",Z770*Законод!$I$64,IF(B760="Лікар-терапевт",Z770*Законод!$I$64,0)))</f>
        <v>0</v>
      </c>
      <c r="AQ770" s="544">
        <f>IF(B760="Лікар загальної практики - сімейний лікар",AG770*Законод!$I$81,IF(B760="Лікар-педіатр",AG770*Законод!$I$81,IF(B760="Лікар-терапевт",AG770*Законод!$I$81,0)))</f>
        <v>0</v>
      </c>
      <c r="AR770" s="185">
        <f>SUM(AN770:AQ770)</f>
        <v>0</v>
      </c>
    </row>
    <row r="771" spans="1:44" s="67" customFormat="1" ht="28.15" customHeight="1" thickBot="1" x14ac:dyDescent="0.3">
      <c r="A771" s="187"/>
      <c r="B771" s="782"/>
      <c r="C771" s="785"/>
      <c r="D771" s="788"/>
      <c r="E771" s="791"/>
      <c r="F771" s="660" t="str">
        <f>IF(B760="Лікар-педіатр",Законод!$J$18,IF(B760="Лікар загальної практики - сімейний лікар",Законод!$J$22,IF(B760="Лікар-терапевт",Законод!$J$22,"х")))</f>
        <v>х</v>
      </c>
      <c r="G771" s="747" t="s">
        <v>157</v>
      </c>
      <c r="H771" s="748"/>
      <c r="I771" s="748"/>
      <c r="J771" s="748"/>
      <c r="K771" s="749"/>
      <c r="L771" s="171">
        <f>IF(B760="Лікар загальної практики - сімейний лікар",IF(L764&gt;=Законод!$J$23,'01_Доходи'!L764-('01_Доходи'!L765+'01_Доходи'!L766+'01_Доходи'!L767+'01_Доходи'!L768+'01_Доходи'!L769+'01_Доходи'!L770),0),IF(B760="Лікар-педіатр",IF(L764&gt;=Законод!$J$19,'01_Доходи'!L764-('01_Доходи'!L765+'01_Доходи'!L766+'01_Доходи'!L767+'01_Доходи'!L768+'01_Доходи'!L769+'01_Доходи'!L770),0),IF(B760="Лікар-терапевт",IF('01_Доходи'!L764&gt;=Законод!$J$27,L764-Законод!$I$28,0),0)))</f>
        <v>0</v>
      </c>
      <c r="M771" s="771"/>
      <c r="N771" s="747" t="s">
        <v>157</v>
      </c>
      <c r="O771" s="748"/>
      <c r="P771" s="748"/>
      <c r="Q771" s="748"/>
      <c r="R771" s="749"/>
      <c r="S771" s="171">
        <f>IF(B760="Лікар загальної практики - сімейний лікар",IF(S764&gt;=Законод!$J$23,'01_Доходи'!S764-('01_Доходи'!S765+'01_Доходи'!S766+'01_Доходи'!S767+'01_Доходи'!S768+'01_Доходи'!S769+'01_Доходи'!S770),0),IF(B760="Лікар-педіатр",IF(S764&gt;=Законод!$J$19,'01_Доходи'!S764-('01_Доходи'!S765+'01_Доходи'!S766+'01_Доходи'!S767+'01_Доходи'!S768+'01_Доходи'!S769+'01_Доходи'!S770),0),IF(B760="Лікар-терапевт",IF('01_Доходи'!S764&gt;=Законод!$J$27,S764-Законод!$I$28,0),0)))</f>
        <v>0</v>
      </c>
      <c r="T771" s="771"/>
      <c r="U771" s="747" t="s">
        <v>157</v>
      </c>
      <c r="V771" s="748"/>
      <c r="W771" s="748"/>
      <c r="X771" s="748"/>
      <c r="Y771" s="749"/>
      <c r="Z771" s="171">
        <f>IF(B760="Лікар загальної практики - сімейний лікар",IF(Z764&gt;=Законод!$J$23,'01_Доходи'!Z764-('01_Доходи'!Z765+'01_Доходи'!Z766+'01_Доходи'!Z767+'01_Доходи'!Z768+'01_Доходи'!Z769+'01_Доходи'!Z770),0),IF(B760="Лікар-педіатр",IF(Z764&gt;=Законод!$J$19,'01_Доходи'!Z764-('01_Доходи'!Z765+'01_Доходи'!Z766+'01_Доходи'!Z767+'01_Доходи'!Z768+'01_Доходи'!Z769+'01_Доходи'!Z770),0),IF(B760="Лікар-терапевт",IF('01_Доходи'!Z764&gt;=Законод!$J$27,Z764-Законод!$I$28,0),0)))</f>
        <v>0</v>
      </c>
      <c r="AA771" s="771"/>
      <c r="AB771" s="747" t="s">
        <v>157</v>
      </c>
      <c r="AC771" s="748"/>
      <c r="AD771" s="748"/>
      <c r="AE771" s="748"/>
      <c r="AF771" s="749"/>
      <c r="AG771" s="171">
        <f>IF(B760="Лікар загальної практики - сімейний лікар",IF(AG764&gt;=Законод!$J$23,'01_Доходи'!AG764-('01_Доходи'!AG765+'01_Доходи'!AG766+'01_Доходи'!AG767+'01_Доходи'!AG768+'01_Доходи'!AG769+'01_Доходи'!AG770),0),IF(B760="Лікар-педіатр",IF(AG764&gt;=Законод!$J$19,'01_Доходи'!AG764-('01_Доходи'!AG765+'01_Доходи'!AG766+'01_Доходи'!AG767+'01_Доходи'!AG768+'01_Доходи'!AG769+'01_Доходи'!AG770),0),IF(B760="Лікар-терапевт",IF('01_Доходи'!AG764&gt;=Законод!$J$27,AG764-Законод!$I$28,0),0)))</f>
        <v>0</v>
      </c>
      <c r="AH771" s="774"/>
      <c r="AI771" s="188"/>
      <c r="AJ771" s="765"/>
      <c r="AK771" s="768"/>
      <c r="AL771" s="768"/>
      <c r="AM771" s="800"/>
      <c r="AN771" s="661">
        <f>IF(B760="Лікар загальної практики - сімейний лікар",L771*Законод!$J$30,IF(B760="Лікар-педіатр",L771*Законод!$J$30,IF(B760="Лікар-терапевт",L771*Законод!$J$30,0)))</f>
        <v>0</v>
      </c>
      <c r="AO771" s="661">
        <f>IF(B760="Лікар загальної практики - сімейний лікар",S771*Законод!$J$47,IF(B760="Лікар-педіатр",S771*Законод!$J$47,IF(B760="Лікар-терапевт",S771*Законод!$J$47,0)))</f>
        <v>0</v>
      </c>
      <c r="AP771" s="661">
        <f>IF(B760="Лікар загальної практики - сімейний лікар",S771*Законод!$J$64,IF(B760="Лікар-педіатр",S771*Законод!$J$64,IF(B760="Лікар-терапевт",S771*Законод!$J$64,0)))</f>
        <v>0</v>
      </c>
      <c r="AQ771" s="661">
        <f>IF(B760="Лікар загальної практики - сімейний лікар",AG771*Законод!$J$81,IF(B760="Лікар-педіатр",AG771*Законод!$J$81,IF(B760="Лікар-терапевт",AG771*Законод!$J$81,0)))</f>
        <v>0</v>
      </c>
      <c r="AR771" s="662">
        <f t="shared" ref="AR771" si="113">SUM(AN771:AQ771)</f>
        <v>0</v>
      </c>
    </row>
    <row r="772" spans="1:44" s="103" customFormat="1" ht="31.15" customHeight="1" thickBot="1" x14ac:dyDescent="0.3">
      <c r="A772" s="206"/>
      <c r="B772" s="207"/>
      <c r="C772" s="207"/>
      <c r="D772" s="207"/>
      <c r="E772" s="207"/>
      <c r="F772" s="208"/>
      <c r="G772" s="209"/>
      <c r="H772" s="209"/>
      <c r="I772" s="210"/>
      <c r="J772" s="210"/>
      <c r="K772" s="210"/>
      <c r="L772" s="211"/>
      <c r="M772" s="210"/>
      <c r="N772" s="210"/>
      <c r="O772" s="210"/>
      <c r="P772" s="210"/>
      <c r="Q772" s="210"/>
      <c r="R772" s="210"/>
      <c r="S772" s="211"/>
      <c r="T772" s="210"/>
      <c r="U772" s="210"/>
      <c r="V772" s="210"/>
      <c r="W772" s="210"/>
      <c r="X772" s="210"/>
      <c r="Y772" s="210"/>
      <c r="Z772" s="211"/>
      <c r="AA772" s="210"/>
      <c r="AB772" s="210"/>
      <c r="AC772" s="210"/>
      <c r="AD772" s="210"/>
      <c r="AE772" s="210"/>
      <c r="AF772" s="210"/>
      <c r="AG772" s="211"/>
      <c r="AH772" s="210"/>
      <c r="AI772" s="210"/>
      <c r="AJ772" s="210"/>
      <c r="AK772" s="210"/>
      <c r="AL772" s="210"/>
      <c r="AM772" s="212"/>
      <c r="AN772" s="210"/>
      <c r="AO772" s="210"/>
      <c r="AP772" s="210"/>
      <c r="AQ772" s="210"/>
      <c r="AR772" s="213"/>
    </row>
    <row r="773" spans="1:44" s="67" customFormat="1" ht="31.9" customHeight="1" x14ac:dyDescent="0.25">
      <c r="A773" s="169">
        <f>A760+1</f>
        <v>58</v>
      </c>
      <c r="B773" s="780"/>
      <c r="C773" s="783"/>
      <c r="D773" s="786"/>
      <c r="E773" s="789"/>
      <c r="F773" s="170" t="s">
        <v>431</v>
      </c>
      <c r="G773" s="171">
        <f>IFERROR(IF(B773="Лікар-педіатр",G775/L775*L773,IF(B773="Лікар-терапевт","х",IF(B773="Лікар загальної практики - сімейний лікар",G775/L775*L773,0))),0)</f>
        <v>0</v>
      </c>
      <c r="H773" s="171">
        <f>IFERROR(IF(B773="Лікар-педіатр",H775/L775*L773,IF(B773="Лікар-терапевт","х",IF(B773="Лікар загальної практики - сімейний лікар",H775/L775*L773,0))),0)</f>
        <v>0</v>
      </c>
      <c r="I773" s="171">
        <f>IFERROR(IF(B773="Лікар-педіатр","x",IF(B773="Лікар-терапевт",I775/L775*L773,IF(B773="Лікар загальної практики - сімейний лікар",I775/L775*L773,0))),0)</f>
        <v>0</v>
      </c>
      <c r="J773" s="171">
        <f>IFERROR(IF(B773="Лікар-педіатр","x",IF(B773="Лікар-терапевт",J775/L775*L773,IF(B773="Лікар загальної практики - сімейний лікар",J775/L775*L773,0))),0)</f>
        <v>0</v>
      </c>
      <c r="K773" s="171">
        <f>IFERROR(IF(B773="Лікар-педіатр","x",IF(B773="Лікар-терапевт",K776*L773,IF(B773="Лікар загальної практики - сімейний лікар",K776*L773,0))),0)</f>
        <v>0</v>
      </c>
      <c r="L773" s="472"/>
      <c r="M773" s="769"/>
      <c r="N773" s="171">
        <f>IFERROR(IF(B773="Лікар-педіатр",N775/S775*S773,IF(B773="Лікар-терапевт","х",IF(B773="Лікар загальної практики - сімейний лікар",N775/S775*S773,0))),0)</f>
        <v>0</v>
      </c>
      <c r="O773" s="171">
        <f>IFERROR(IF(B773="Лікар-педіатр",O775/S775*S773,IF(B773="Лікар-терапевт","х",IF(B773="Лікар загальної практики - сімейний лікар",O775/S775*S773,0))),0)</f>
        <v>0</v>
      </c>
      <c r="P773" s="171">
        <f>IFERROR(IF(B773="Лікар-педіатр","x",IF(B773="Лікар-терапевт",P775/S775*S773,IF(B773="Лікар загальної практики - сімейний лікар",P775/S775*S773,0))),0)</f>
        <v>0</v>
      </c>
      <c r="Q773" s="171">
        <f>IFERROR(IF(B773="Лікар-педіатр","x",IF(B773="Лікар-терапевт",Q775/S775*S773,IF(B773="Лікар загальної практики - сімейний лікар",Q775/S775*S773,0))),0)</f>
        <v>0</v>
      </c>
      <c r="R773" s="171">
        <f>IFERROR(IF(B773="Лікар-педіатр","x",IF(B773="Лікар-терапевт",R776*S773,IF(B773="Лікар загальної практики - сімейний лікар",R776*S773,0))),0)</f>
        <v>0</v>
      </c>
      <c r="S773" s="472"/>
      <c r="T773" s="769"/>
      <c r="U773" s="171">
        <f>IFERROR(IF(B773="Лікар-педіатр",U775/Z775*Z773,IF(B773="Лікар-терапевт","х",IF(B773="Лікар загальної практики - сімейний лікар",U775/Z775*Z773,0))),0)</f>
        <v>0</v>
      </c>
      <c r="V773" s="171">
        <f>IFERROR(IF(B773="Лікар-педіатр",V775/Z775*Z773,IF(B773="Лікар-терапевт","х",IF(B773="Лікар загальної практики - сімейний лікар",V775/Z775*Z773,0))),0)</f>
        <v>0</v>
      </c>
      <c r="W773" s="171">
        <f>IFERROR(IF(B773="Лікар-педіатр","x",IF(B773="Лікар-терапевт",W775/Z775*Z773,IF(B773="Лікар загальної практики - сімейний лікар",W775/Z775*Z773,0))),0)</f>
        <v>0</v>
      </c>
      <c r="X773" s="171">
        <f>IFERROR(IF(B773="Лікар-педіатр","x",IF(B773="Лікар-терапевт",X775/Z775*Z773,IF(B773="Лікар загальної практики - сімейний лікар",X775/Z775*Z773,0))),0)</f>
        <v>0</v>
      </c>
      <c r="Y773" s="171">
        <f>IFERROR(IF(B773="Лікар-педіатр","x",IF(B773="Лікар-терапевт",Y776*Z773,IF(B773="Лікар загальної практики - сімейний лікар",Y776*Z773,0))),0)</f>
        <v>0</v>
      </c>
      <c r="Z773" s="472"/>
      <c r="AA773" s="769"/>
      <c r="AB773" s="171">
        <f>IFERROR(IF(B773="Лікар-педіатр",AB775/AG775*AG773,IF(B773="Лікар-терапевт","х",IF(B773="Лікар загальної практики - сімейний лікар",AB775/AG775*AG773,0))),0)</f>
        <v>0</v>
      </c>
      <c r="AC773" s="171">
        <f>IFERROR(IF(B773="Лікар-педіатр",AC775/AG775*AG773,IF(B773="Лікар-терапевт","х",IF(B773="Лікар загальної практики - сімейний лікар",AC775/AG775*AG773,0))),0)</f>
        <v>0</v>
      </c>
      <c r="AD773" s="171">
        <f>IFERROR(IF(B773="Лікар-педіатр","x",IF(B773="Лікар-терапевт",AD775/AG775*AG773,IF(B773="Лікар загальної практики - сімейний лікар",AD775/AG775*AG773,0))),0)</f>
        <v>0</v>
      </c>
      <c r="AE773" s="171">
        <f>IFERROR(IF(B773="Лікар-педіатр","x",IF(B773="Лікар-терапевт",AE775/AG775*AG773,IF(B773="Лікар загальної практики - сімейний лікар",AE775/AG775*AG773,0))),0)</f>
        <v>0</v>
      </c>
      <c r="AF773" s="171">
        <f>IFERROR(IF(B773="Лікар-педіатр","x",IF(B773="Лікар-терапевт",AF776*AG773,IF(B773="Лікар загальної практики - сімейний лікар",AF776*AG773,0))),0)</f>
        <v>0</v>
      </c>
      <c r="AG773" s="472"/>
      <c r="AH773" s="772"/>
      <c r="AI773" s="461">
        <f>A773</f>
        <v>58</v>
      </c>
      <c r="AJ773" s="763">
        <f>B773</f>
        <v>0</v>
      </c>
      <c r="AK773" s="766">
        <f>C773</f>
        <v>0</v>
      </c>
      <c r="AL773" s="766">
        <f>D773</f>
        <v>0</v>
      </c>
      <c r="AM773" s="753" t="s">
        <v>566</v>
      </c>
      <c r="AN773" s="792">
        <f>SUM(AN778:AN784)</f>
        <v>0</v>
      </c>
      <c r="AO773" s="792">
        <f>SUM(AO778:AO784)</f>
        <v>0</v>
      </c>
      <c r="AP773" s="792">
        <f>SUM(AP778:AP784)</f>
        <v>0</v>
      </c>
      <c r="AQ773" s="792">
        <f>SUM(AQ778:AQ784)</f>
        <v>0</v>
      </c>
      <c r="AR773" s="795">
        <f>SUM(AN773:AQ777)</f>
        <v>0</v>
      </c>
    </row>
    <row r="774" spans="1:44" s="67" customFormat="1" ht="45" customHeight="1" x14ac:dyDescent="0.25">
      <c r="A774" s="172"/>
      <c r="B774" s="781"/>
      <c r="C774" s="784"/>
      <c r="D774" s="787"/>
      <c r="E774" s="790"/>
      <c r="F774" s="170" t="s">
        <v>432</v>
      </c>
      <c r="G774" s="171">
        <f>IFERROR(IF(B773="Лікар-педіатр",G776*L774,IF(B773="Лікар-терапевт","х",IF(B773="Лікар загальної практики - сімейний лікар",G776*L774,0))),0)</f>
        <v>0</v>
      </c>
      <c r="H774" s="171">
        <f>IFERROR(IF(B773="Лікар-педіатр",H776*L774,IF(B773="Лікар-терапевт","х",IF(B773="Лікар загальної практики - сімейний лікар",H776*L774,0))),0)</f>
        <v>0</v>
      </c>
      <c r="I774" s="171">
        <f>IFERROR(IF(B773="Лікар-педіатр","x",IF(B773="Лікар-терапевт",I776*L774,IF(B773="Лікар загальної практики - сімейний лікар",I776*L774,0))),0)</f>
        <v>0</v>
      </c>
      <c r="J774" s="171">
        <f>IFERROR(IF(B773="Лікар-педіатр","x",IF(B773="Лікар-терапевт",J776*L774,IF(B773="Лікар загальної практики - сімейний лікар",J776*L774,0))),0)</f>
        <v>0</v>
      </c>
      <c r="K774" s="171">
        <f>IFERROR(IF(B773="Лікар-педіатр","x",IF(B773="Лікар-терапевт",K776*L774,IF(B773="Лікар загальної практики - сімейний лікар",K776*L774,0))),0)</f>
        <v>0</v>
      </c>
      <c r="L774" s="472"/>
      <c r="M774" s="770"/>
      <c r="N774" s="171">
        <f>IFERROR(IF(B773="Лікар-педіатр",N776*S774,IF(B773="Лікар-терапевт","х",IF(B773="Лікар загальної практики - сімейний лікар",N776*S774,0))),0)</f>
        <v>0</v>
      </c>
      <c r="O774" s="171">
        <f>IFERROR(IF(B773="Лікар-педіатр",O776*S774,IF(B773="Лікар-терапевт","х",IF(B773="Лікар загальної практики - сімейний лікар",O776*S774,0))),0)</f>
        <v>0</v>
      </c>
      <c r="P774" s="171">
        <f>IFERROR(IF(B773="Лікар-педіатр","x",IF(B773="Лікар-терапевт",P776*S774,IF(B773="Лікар загальної практики - сімейний лікар",P776*S774,0))),0)</f>
        <v>0</v>
      </c>
      <c r="Q774" s="171">
        <f>IFERROR(IF(B773="Лікар-педіатр","x",IF(B773="Лікар-терапевт",Q776*S774,IF(B773="Лікар загальної практики - сімейний лікар",Q776*S774,0))),0)</f>
        <v>0</v>
      </c>
      <c r="R774" s="171">
        <f>IFERROR(IF(B773="Лікар-педіатр","x",IF(B773="Лікар-терапевт",R776*S774,IF(B773="Лікар загальної практики - сімейний лікар",R776*S774,0))),0)</f>
        <v>0</v>
      </c>
      <c r="S774" s="472"/>
      <c r="T774" s="770"/>
      <c r="U774" s="171">
        <f>IFERROR(IF(B773="Лікар-педіатр",U776*Z774,IF(B773="Лікар-терапевт","х",IF(B773="Лікар загальної практики - сімейний лікар",U776*Z774,0))),0)</f>
        <v>0</v>
      </c>
      <c r="V774" s="171">
        <f>IFERROR(IF(B773="Лікар-педіатр",V776*Z774,IF(B773="Лікар-терапевт","х",IF(B773="Лікар загальної практики - сімейний лікар",V776*Z774,0))),0)</f>
        <v>0</v>
      </c>
      <c r="W774" s="171">
        <f>IFERROR(IF(B773="Лікар-педіатр","x",IF(B773="Лікар-терапевт",W776*Z774,IF(B773="Лікар загальної практики - сімейний лікар",W776*Z774,0))),0)</f>
        <v>0</v>
      </c>
      <c r="X774" s="171">
        <f>IFERROR(IF(B773="Лікар-педіатр","x",IF(B773="Лікар-терапевт",X776*Z774,IF(B773="Лікар загальної практики - сімейний лікар",X776*Z774,0))),0)</f>
        <v>0</v>
      </c>
      <c r="Y774" s="171">
        <f>IFERROR(IF(B773="Лікар-педіатр","x",IF(B773="Лікар-терапевт",Y776*Z774,IF(B773="Лікар загальної практики - сімейний лікар",Y776*Z774,0))),0)</f>
        <v>0</v>
      </c>
      <c r="Z774" s="472"/>
      <c r="AA774" s="770"/>
      <c r="AB774" s="171">
        <f>IFERROR(IF(B773="Лікар-педіатр",AB776*AG774,IF(B773="Лікар-терапевт","х",IF(B773="Лікар загальної практики - сімейний лікар",AB776*AG774,0))),0)</f>
        <v>0</v>
      </c>
      <c r="AC774" s="171">
        <f>IFERROR(IF(B773="Лікар-педіатр",AC776*AG774,IF(B773="Лікар-терапевт","х",IF(B773="Лікар загальної практики - сімейний лікар",AC776*AG774,0))),0)</f>
        <v>0</v>
      </c>
      <c r="AD774" s="171">
        <f>IFERROR(IF(B773="Лікар-педіатр","x",IF(B773="Лікар-терапевт",AD776*AG774,IF(B773="Лікар загальної практики - сімейний лікар",AD776*AG774,0))),0)</f>
        <v>0</v>
      </c>
      <c r="AE774" s="171">
        <f>IFERROR(IF(B773="Лікар-педіатр","x",IF(B773="Лікар-терапевт",AE776*AG774,IF(B773="Лікар загальної практики - сімейний лікар",AE776*AG774,0))),0)</f>
        <v>0</v>
      </c>
      <c r="AF774" s="171">
        <f>IFERROR(IF(B773="Лікар-педіатр","x",IF(B773="Лікар-терапевт",AF776*AG774,IF(B773="Лікар загальної практики - сімейний лікар",AF776*AG774,0))),0)</f>
        <v>0</v>
      </c>
      <c r="AG774" s="472"/>
      <c r="AH774" s="773"/>
      <c r="AI774" s="173"/>
      <c r="AJ774" s="764"/>
      <c r="AK774" s="767"/>
      <c r="AL774" s="767"/>
      <c r="AM774" s="754"/>
      <c r="AN774" s="793"/>
      <c r="AO774" s="793"/>
      <c r="AP774" s="793"/>
      <c r="AQ774" s="793"/>
      <c r="AR774" s="796"/>
    </row>
    <row r="775" spans="1:44" s="67" customFormat="1" ht="18" customHeight="1" x14ac:dyDescent="0.25">
      <c r="A775" s="205"/>
      <c r="B775" s="781"/>
      <c r="C775" s="784"/>
      <c r="D775" s="787"/>
      <c r="E775" s="790"/>
      <c r="F775" s="170" t="s">
        <v>433</v>
      </c>
      <c r="G775" s="174">
        <f>IF(B773="Лікар загальної практики - сімейний лікар"," ",IF(B773="Лікар-педіатр"," ",IF(B773="Лікар-терапевт","х",0)))</f>
        <v>0</v>
      </c>
      <c r="H775" s="174">
        <f>IF(B773="Лікар загальної практики - сімейний лікар"," ",IF(B773="Лікар-педіатр"," ",IF(B773="Лікар-терапевт","х",0)))</f>
        <v>0</v>
      </c>
      <c r="I775" s="174">
        <f>IF(B773="Лікар загальної практики - сімейний лікар"," ",IF(B773="Лікар-педіатр","х",IF(B773="Лікар-терапевт"," ",0)))</f>
        <v>0</v>
      </c>
      <c r="J775" s="174">
        <f>IF(B773="Лікар загальної практики - сімейний лікар"," ",IF(B773="Лікар-педіатр","х",IF(B773="Лікар-терапевт"," ",0)))</f>
        <v>0</v>
      </c>
      <c r="K775" s="174">
        <f>IF(B773="Лікар загальної практики - сімейний лікар"," ",IF(B773="Лікар-педіатр","х",IF(B773="Лікар-терапевт"," ",0)))</f>
        <v>0</v>
      </c>
      <c r="L775" s="175">
        <f>SUM(G775:K775)</f>
        <v>0</v>
      </c>
      <c r="M775" s="770"/>
      <c r="N775" s="174">
        <f>IF(B773="Лікар загальної практики - сімейний лікар"," ",IF(B773="Лікар-педіатр"," ",IF(B773="Лікар-терапевт","х",0)))</f>
        <v>0</v>
      </c>
      <c r="O775" s="174">
        <f>IF(B773="Лікар загальної практики - сімейний лікар"," ",IF(B773="Лікар-педіатр"," ",IF(B773="Лікар-терапевт","х",0)))</f>
        <v>0</v>
      </c>
      <c r="P775" s="174">
        <f>IF(B773="Лікар загальної практики - сімейний лікар"," ",IF(B773="Лікар-педіатр","х",IF(B773="Лікар-терапевт"," ",0)))</f>
        <v>0</v>
      </c>
      <c r="Q775" s="174">
        <f>IF(B773="Лікар загальної практики - сімейний лікар"," ",IF(B773="Лікар-педіатр","х",IF(B773="Лікар-терапевт"," ",0)))</f>
        <v>0</v>
      </c>
      <c r="R775" s="174">
        <f>IF(B773="Лікар загальної практики - сімейний лікар"," ",IF(B773="Лікар-педіатр","х",IF(B773="Лікар-терапевт"," ",0)))</f>
        <v>0</v>
      </c>
      <c r="S775" s="175">
        <f>SUM(N775:R775)</f>
        <v>0</v>
      </c>
      <c r="T775" s="770"/>
      <c r="U775" s="174">
        <f>IF(B773="Лікар загальної практики - сімейний лікар"," ",IF(B773="Лікар-педіатр"," ",IF(B773="Лікар-терапевт","х",0)))</f>
        <v>0</v>
      </c>
      <c r="V775" s="174">
        <f>IF(B773="Лікар загальної практики - сімейний лікар"," ",IF(B773="Лікар-педіатр"," ",IF(B773="Лікар-терапевт","х",0)))</f>
        <v>0</v>
      </c>
      <c r="W775" s="174">
        <f>IF(B773="Лікар загальної практики - сімейний лікар"," ",IF(B773="Лікар-педіатр","х",IF(B773="Лікар-терапевт"," ",0)))</f>
        <v>0</v>
      </c>
      <c r="X775" s="174">
        <f>IF(B773="Лікар загальної практики - сімейний лікар"," ",IF(B773="Лікар-педіатр","х",IF(B773="Лікар-терапевт"," ",0)))</f>
        <v>0</v>
      </c>
      <c r="Y775" s="174">
        <f>IF(B773="Лікар загальної практики - сімейний лікар"," ",IF(B773="Лікар-педіатр","х",IF(B773="Лікар-терапевт"," ",0)))</f>
        <v>0</v>
      </c>
      <c r="Z775" s="175">
        <f>SUM(U775:Y775)</f>
        <v>0</v>
      </c>
      <c r="AA775" s="770"/>
      <c r="AB775" s="174">
        <f>IF(B773="Лікар загальної практики - сімейний лікар"," ",IF(B773="Лікар-педіатр"," ",IF(B773="Лікар-терапевт","х",0)))</f>
        <v>0</v>
      </c>
      <c r="AC775" s="174">
        <f>IF(B773="Лікар загальної практики - сімейний лікар"," ",IF(B773="Лікар-педіатр"," ",IF(B773="Лікар-терапевт","х",0)))</f>
        <v>0</v>
      </c>
      <c r="AD775" s="174">
        <f>IF(B773="Лікар загальної практики - сімейний лікар"," ",IF(B773="Лікар-педіатр","х",IF(B773="Лікар-терапевт"," ",0)))</f>
        <v>0</v>
      </c>
      <c r="AE775" s="174">
        <f>IF(B773="Лікар загальної практики - сімейний лікар"," ",IF(B773="Лікар-педіатр","х",IF(B773="Лікар-терапевт"," ",0)))</f>
        <v>0</v>
      </c>
      <c r="AF775" s="174">
        <f>IF(B773="Лікар загальної практики - сімейний лікар"," ",IF(B773="Лікар-педіатр","х",IF(B773="Лікар-терапевт"," ",0)))</f>
        <v>0</v>
      </c>
      <c r="AG775" s="175">
        <f>SUM(AB775:AF775)</f>
        <v>0</v>
      </c>
      <c r="AH775" s="773"/>
      <c r="AI775" s="176"/>
      <c r="AJ775" s="764"/>
      <c r="AK775" s="767"/>
      <c r="AL775" s="767"/>
      <c r="AM775" s="754"/>
      <c r="AN775" s="793"/>
      <c r="AO775" s="793"/>
      <c r="AP775" s="793"/>
      <c r="AQ775" s="793"/>
      <c r="AR775" s="796"/>
    </row>
    <row r="776" spans="1:44" s="67" customFormat="1" ht="31.9" customHeight="1" thickBot="1" x14ac:dyDescent="0.3">
      <c r="A776" s="172"/>
      <c r="B776" s="781"/>
      <c r="C776" s="784"/>
      <c r="D776" s="787"/>
      <c r="E776" s="790"/>
      <c r="F776" s="177" t="s">
        <v>160</v>
      </c>
      <c r="G776" s="178">
        <f>IFERROR(IF(B773="Лікар-педіатр",G775/L775,IF(B773="Лікар-терапевт","х",IF(B773="Лікар загальної практики - сімейний лікар",G775/L775,0))),0)</f>
        <v>0</v>
      </c>
      <c r="H776" s="178">
        <f>IFERROR(IF(B773="Лікар-педіатр",H775/L775,IF(B773="Лікар-терапевт","х",IF(B773="Лікар загальної практики - сімейний лікар",H775/L775,0))),0)</f>
        <v>0</v>
      </c>
      <c r="I776" s="178">
        <f>IFERROR(IF(B773="Лікар-педіатр","x",IF(B773="Лікар-терапевт",I775/L775,IF(B773="Лікар загальної практики - сімейний лікар",I775/L775,0))),0)</f>
        <v>0</v>
      </c>
      <c r="J776" s="178">
        <f>IFERROR(IF(B773="Лікар-педіатр","x",IF(B773="Лікар-терапевт",J775/L775,IF(B773="Лікар загальної практики - сімейний лікар",J775/L775,0))),0)</f>
        <v>0</v>
      </c>
      <c r="K776" s="178">
        <f>IFERROR(IF(B773="Лікар-педіатр","x",IF(B773="Лікар-терапевт",K775/L775,IF(B773="Лікар загальної практики - сімейний лікар",K775/L775,0))),0)</f>
        <v>0</v>
      </c>
      <c r="L776" s="178">
        <f>SUM(G776:K776)</f>
        <v>0</v>
      </c>
      <c r="M776" s="770"/>
      <c r="N776" s="178">
        <f>IFERROR(IF(B773="Лікар-педіатр",N775/S775,IF(B773="Лікар-терапевт","х",IF(B773="Лікар загальної практики - сімейний лікар",N775/S775,0))),0)</f>
        <v>0</v>
      </c>
      <c r="O776" s="178">
        <f>IFERROR(IF(B773="Лікар-педіатр",O775/S775,IF(B773="Лікар-терапевт","х",IF(B773="Лікар загальної практики - сімейний лікар",O775/S775,0))),0)</f>
        <v>0</v>
      </c>
      <c r="P776" s="178">
        <f>IFERROR(IF(B773="Лікар-педіатр","x",IF(B773="Лікар-терапевт",P775/S775,IF(B773="Лікар загальної практики - сімейний лікар",P775/S775,0))),0)</f>
        <v>0</v>
      </c>
      <c r="Q776" s="178">
        <f>IFERROR(IF(B773="Лікар-педіатр","x",IF(B773="Лікар-терапевт",Q775/S775,IF(B773="Лікар загальної практики - сімейний лікар",Q775/S775,0))),0)</f>
        <v>0</v>
      </c>
      <c r="R776" s="178">
        <f>IFERROR(IF(B773="Лікар-педіатр","x",IF(B773="Лікар-терапевт",R775/S775,IF(B773="Лікар загальної практики - сімейний лікар",R775/S775,0))),0)</f>
        <v>0</v>
      </c>
      <c r="S776" s="178">
        <f>SUM(N776:R776)</f>
        <v>0</v>
      </c>
      <c r="T776" s="770"/>
      <c r="U776" s="178">
        <f>IFERROR(IF(B773="Лікар-педіатр",U775/Z775,IF(B773="Лікар-терапевт","х",IF(B773="Лікар загальної практики - сімейний лікар",U775/Z775,0))),0)</f>
        <v>0</v>
      </c>
      <c r="V776" s="178">
        <f>IFERROR(IF(B773="Лікар-педіатр",V775/Z775,IF(B773="Лікар-терапевт","х",IF(B773="Лікар загальної практики - сімейний лікар",V775/Z775,0))),0)</f>
        <v>0</v>
      </c>
      <c r="W776" s="178">
        <f>IFERROR(IF(B773="Лікар-педіатр","x",IF(B773="Лікар-терапевт",W775/Z775,IF(B773="Лікар загальної практики - сімейний лікар",W775/Z775,0))),0)</f>
        <v>0</v>
      </c>
      <c r="X776" s="178">
        <f>IFERROR(IF(B773="Лікар-педіатр","x",IF(B773="Лікар-терапевт",X775/Z775,IF(B773="Лікар загальної практики - сімейний лікар",X775/Z775,0))),0)</f>
        <v>0</v>
      </c>
      <c r="Y776" s="178">
        <f>IFERROR(IF(B773="Лікар-педіатр","x",IF(B773="Лікар-терапевт",Y775/Z775,IF(B773="Лікар загальної практики - сімейний лікар",Y775/Z775,0))),0)</f>
        <v>0</v>
      </c>
      <c r="Z776" s="178">
        <f>SUM(U776:Y776)</f>
        <v>0</v>
      </c>
      <c r="AA776" s="770"/>
      <c r="AB776" s="178">
        <f>IFERROR(IF(B773="Лікар-педіатр",AB775/AG775,IF(B773="Лікар-терапевт","х",IF(B773="Лікар загальної практики - сімейний лікар",AB775/AG775,0))),0)</f>
        <v>0</v>
      </c>
      <c r="AC776" s="178">
        <f>IFERROR(IF(B773="Лікар-педіатр",AC775/AG775,IF(B773="Лікар-терапевт","х",IF(B773="Лікар загальної практики - сімейний лікар",AC775/AG775,0))),0)</f>
        <v>0</v>
      </c>
      <c r="AD776" s="178">
        <f>IFERROR(IF(B773="Лікар-педіатр","x",IF(B773="Лікар-терапевт",AD775/AG775,IF(B773="Лікар загальної практики - сімейний лікар",AD775/AG775,0))),0)</f>
        <v>0</v>
      </c>
      <c r="AE776" s="178">
        <f>IFERROR(IF(B773="Лікар-педіатр","x",IF(B773="Лікар-терапевт",AE775/AG775,IF(B773="Лікар загальної практики - сімейний лікар",AE775/AG775,0))),0)</f>
        <v>0</v>
      </c>
      <c r="AF776" s="178">
        <f>IFERROR(IF(B773="Лікар-педіатр","x",IF(B773="Лікар-терапевт",AF775/AG775,IF(B773="Лікар загальної практики - сімейний лікар",AF775/AG775,0))),0)</f>
        <v>0</v>
      </c>
      <c r="AG776" s="178">
        <f>SUM(AB776:AF776)</f>
        <v>0</v>
      </c>
      <c r="AH776" s="773"/>
      <c r="AI776" s="176"/>
      <c r="AJ776" s="764"/>
      <c r="AK776" s="767"/>
      <c r="AL776" s="767"/>
      <c r="AM776" s="754"/>
      <c r="AN776" s="793"/>
      <c r="AO776" s="793"/>
      <c r="AP776" s="793"/>
      <c r="AQ776" s="793"/>
      <c r="AR776" s="796"/>
    </row>
    <row r="777" spans="1:44" s="67" customFormat="1" ht="31.9" customHeight="1" thickBot="1" x14ac:dyDescent="0.3">
      <c r="A777" s="172"/>
      <c r="B777" s="781"/>
      <c r="C777" s="784"/>
      <c r="D777" s="787"/>
      <c r="E777" s="790"/>
      <c r="F777" s="179" t="s">
        <v>434</v>
      </c>
      <c r="G777" s="180">
        <f>IF(B773="Лікар загальної практики - сімейний лікар",AVERAGE(G773:G775),IF(B773="Лікар-педіатр",AVERAGE(G773:G775),IF(B773="Лікар-терапевт","х",0)))</f>
        <v>0</v>
      </c>
      <c r="H777" s="180">
        <f>IF(B773="Лікар загальної практики - сімейний лікар",AVERAGE(H773:H775),IF(B773="Лікар-педіатр",AVERAGE(H773:H775),IF(B773="Лікар-терапевт","х",0)))</f>
        <v>0</v>
      </c>
      <c r="I777" s="180">
        <f>IF(B773="Лікар загальної практики - сімейний лікар",AVERAGE(I773:I775),IF(B773="Лікар-педіатр","x",IF(B773="Лікар-терапевт",AVERAGE(I773:I775),0)))</f>
        <v>0</v>
      </c>
      <c r="J777" s="180">
        <f>IF(B773="Лікар загальної практики - сімейний лікар",AVERAGE(J773:J775),IF(B773="Лікар-педіатр","x",IF(B773="Лікар-терапевт",AVERAGE(J773:J775),0)))</f>
        <v>0</v>
      </c>
      <c r="K777" s="180">
        <f>IF(B773="Лікар загальної практики - сімейний лікар",AVERAGE(K773:K775),IF(B773="Лікар-педіатр","x",IF(B773="Лікар-терапевт",AVERAGE(K773:K775),0)))</f>
        <v>0</v>
      </c>
      <c r="L777" s="181">
        <f>SUM(G777:K777)</f>
        <v>0</v>
      </c>
      <c r="M777" s="770"/>
      <c r="N777" s="543">
        <f>IF(B773="Лікар загальної практики - сімейний лікар",AVERAGE(N773:N775),IF(B773="Лікар-педіатр",AVERAGE(N773:N775),IF(B773="Лікар-терапевт","х",0)))</f>
        <v>0</v>
      </c>
      <c r="O777" s="180">
        <f>IF(B773="Лікар загальної практики - сімейний лікар",AVERAGE(O773:O775),IF(B773="Лікар-педіатр",AVERAGE(O773:O775),IF(B773="Лікар-терапевт","х",0)))</f>
        <v>0</v>
      </c>
      <c r="P777" s="180">
        <f>IF(B773="Лікар загальної практики - сімейний лікар",AVERAGE(P773:P775),IF(B773="Лікар-педіатр","x",IF(B773="Лікар-терапевт",AVERAGE(P773:P775),0)))</f>
        <v>0</v>
      </c>
      <c r="Q777" s="180">
        <f>IF(B773="Лікар загальної практики - сімейний лікар",AVERAGE(Q773:Q775),IF(B773="Лікар-педіатр","x",IF(B773="Лікар-терапевт",AVERAGE(Q773:Q775),0)))</f>
        <v>0</v>
      </c>
      <c r="R777" s="180">
        <f>IF(B773="Лікар загальної практики - сімейний лікар",AVERAGE(R773:R775),IF(B773="Лікар-педіатр","x",IF(B773="Лікар-терапевт",AVERAGE(R773:R775),0)))</f>
        <v>0</v>
      </c>
      <c r="S777" s="181">
        <f>SUM(N777:R777)</f>
        <v>0</v>
      </c>
      <c r="T777" s="770"/>
      <c r="U777" s="543">
        <f>IF(B773="Лікар загальної практики - сімейний лікар",AVERAGE(U773:U775),IF(B773="Лікар-педіатр",AVERAGE(U773:U775),IF(B773="Лікар-терапевт","х",0)))</f>
        <v>0</v>
      </c>
      <c r="V777" s="180">
        <f>IF(B773="Лікар загальної практики - сімейний лікар",AVERAGE(V773:V775),IF(B773="Лікар-педіатр",AVERAGE(V773:V775),IF(B773="Лікар-терапевт","х",0)))</f>
        <v>0</v>
      </c>
      <c r="W777" s="180">
        <f>IF(B773="Лікар загальної практики - сімейний лікар",AVERAGE(W773:W775),IF(B773="Лікар-педіатр","x",IF(B773="Лікар-терапевт",AVERAGE(W773:W775),0)))</f>
        <v>0</v>
      </c>
      <c r="X777" s="180">
        <f>IF(B773="Лікар загальної практики - сімейний лікар",AVERAGE(X773:X775),IF(B773="Лікар-педіатр","x",IF(B773="Лікар-терапевт",AVERAGE(X773:X775),0)))</f>
        <v>0</v>
      </c>
      <c r="Y777" s="180">
        <f>IF(B773="Лікар загальної практики - сімейний лікар",AVERAGE(Y773:Y775),IF(B773="Лікар-педіатр","x",IF(B773="Лікар-терапевт",AVERAGE(Y773:Y775),0)))</f>
        <v>0</v>
      </c>
      <c r="Z777" s="181">
        <f>SUM(U777:Y777)</f>
        <v>0</v>
      </c>
      <c r="AA777" s="770"/>
      <c r="AB777" s="543">
        <f>IF(B773="Лікар загальної практики - сімейний лікар",AVERAGE(AB773:AB775),IF(B773="Лікар-педіатр",AVERAGE(AB773:AB775),IF(B773="Лікар-терапевт","х",0)))</f>
        <v>0</v>
      </c>
      <c r="AC777" s="180">
        <f>IF(B773="Лікар загальної практики - сімейний лікар",AVERAGE(AC773:AC775),IF(B773="Лікар-педіатр",AVERAGE(AC773:AC775),IF(B773="Лікар-терапевт","х",0)))</f>
        <v>0</v>
      </c>
      <c r="AD777" s="180">
        <f>IF(B773="Лікар загальної практики - сімейний лікар",AVERAGE(AD773:AD775),IF(B773="Лікар-педіатр","x",IF(B773="Лікар-терапевт",AVERAGE(AD773:AD775),0)))</f>
        <v>0</v>
      </c>
      <c r="AE777" s="180">
        <f>IF(B773="Лікар загальної практики - сімейний лікар",AVERAGE(AE773:AE775),IF(B773="Лікар-педіатр","x",IF(B773="Лікар-терапевт",AVERAGE(AE773:AE775),0)))</f>
        <v>0</v>
      </c>
      <c r="AF777" s="180">
        <f>IF(B773="Лікар загальної практики - сімейний лікар",AVERAGE(AF773:AF775),IF(B773="Лікар-педіатр","x",IF(B773="Лікар-терапевт",AVERAGE(AF773:AF775),0)))</f>
        <v>0</v>
      </c>
      <c r="AG777" s="181">
        <f>SUM(AB777:AF777)</f>
        <v>0</v>
      </c>
      <c r="AH777" s="773"/>
      <c r="AI777" s="176"/>
      <c r="AJ777" s="764"/>
      <c r="AK777" s="767"/>
      <c r="AL777" s="767"/>
      <c r="AM777" s="755"/>
      <c r="AN777" s="794"/>
      <c r="AO777" s="794"/>
      <c r="AP777" s="794"/>
      <c r="AQ777" s="794"/>
      <c r="AR777" s="797"/>
    </row>
    <row r="778" spans="1:44" s="210" customFormat="1" ht="23.45" customHeight="1" x14ac:dyDescent="0.25">
      <c r="A778" s="172"/>
      <c r="B778" s="781"/>
      <c r="C778" s="784"/>
      <c r="D778" s="787"/>
      <c r="E778" s="790"/>
      <c r="F778" s="182" t="str">
        <f>IF(B773="Лікар-педіатр",Законод!$C$18,IF(B773="Лікар загальної практики - сімейний лікар",Законод!$C$22,IF(B773="Лікар-терапевт",Законод!$C$26,"х")))</f>
        <v>х</v>
      </c>
      <c r="G778" s="183">
        <f>IF(B773="Лікар загальної практики - сімейний лікар",IF(L777&lt;=Законод!$C$23,G777,Законод!$C$23*'01_Доходи'!G776),IF(B773="Лікар-педіатр",IF(L777&lt;=Законод!$C$19,G777,Законод!$C$19*'01_Доходи'!G776),IF(B773="Лікар-терапевт","x",0)))</f>
        <v>0</v>
      </c>
      <c r="H778" s="183">
        <f>IF(B773="Лікар загальної практики - сімейний лікар",IF(L777&lt;=Законод!$C$23,H777,Законод!$C$23*'01_Доходи'!H776),IF(B773="Лікар-педіатр",IF(L777&lt;=Законод!$C$19,H777,Законод!$C$19*'01_Доходи'!H776),IF(B773="Лікар-терапевт","x",0)))</f>
        <v>0</v>
      </c>
      <c r="I778" s="183">
        <f>IF(B773="Лікар загальної практики - сімейний лікар",IF(L777&lt;=Законод!$C$23,I777,Законод!$C$23*'01_Доходи'!I776),IF(B773="Лікар-педіатр",IF(L777&lt;=Законод!$C$27,I777,Законод!$C$27*'01_Доходи'!I776),IF(B773="Лікар-терапевт","x",0)))</f>
        <v>0</v>
      </c>
      <c r="J778" s="183">
        <f>IF(B773="Лікар загальної практики - сімейний лікар",IF(L777&lt;=Законод!$C$23,J777,Законод!$C$23*'01_Доходи'!J776),IF(B773="Лікар-педіатр",IF(L777&lt;=Законод!$C$27,J777,Законод!$C$27*'01_Доходи'!J776),IF(B773="Лікар-терапевт","x",0)))</f>
        <v>0</v>
      </c>
      <c r="K778" s="183">
        <f>IF(B773="Лікар загальної практики - сімейний лікар",IF(L777&lt;=Законод!$C$23,K777,Законод!$C$23*'01_Доходи'!K776),IF(B773="Лікар-педіатр",IF(L777&lt;=Законод!$C$27,K777,Законод!$C$27*'01_Доходи'!K776),IF(B773="Лікар-терапевт","x",0)))</f>
        <v>0</v>
      </c>
      <c r="L778" s="184">
        <f>SUM(G778:K778)</f>
        <v>0</v>
      </c>
      <c r="M778" s="770"/>
      <c r="N778" s="183">
        <f>IF(B773="Лікар загальної практики - сімейний лікар",IF(L777&lt;=Законод!$C$23,N777,Законод!$C$23*'01_Доходи'!N776),IF(B773="Лікар-педіатр",IF(L777&lt;=Законод!$C$19,N777,Законод!$C$19*'01_Доходи'!N776),IF(B773="Лікар-терапевт","x",0)))</f>
        <v>0</v>
      </c>
      <c r="O778" s="183">
        <f>IF(B773="Лікар загальної практики - сімейний лікар",IF(L777&lt;=Законод!$C$23,O777,Законод!$C$23*'01_Доходи'!O776),IF(B773="Лікар-педіатр",IF(L777&lt;=Законод!$C$19,O777,Законод!$C$19*'01_Доходи'!O776),IF(B773="Лікар-терапевт","x",0)))</f>
        <v>0</v>
      </c>
      <c r="P778" s="183">
        <f>IF(B773="Лікар загальної практики - сімейний лікар",IF(L777&lt;=Законод!$C$23,P777,Законод!$C$23*'01_Доходи'!P776),IF(B773="Лікар-педіатр",IF(L777&lt;=Законод!$C$27,P777,Законод!$C$27*'01_Доходи'!P776),IF(B773="Лікар-терапевт","x",0)))</f>
        <v>0</v>
      </c>
      <c r="Q778" s="183">
        <f>IF(B773="Лікар загальної практики - сімейний лікар",IF(L777&lt;=Законод!$C$23,Q777,Законод!$C$23*'01_Доходи'!Q776),IF(B773="Лікар-педіатр",IF(L777&lt;=Законод!$C$27,Q777,Законод!$C$27*'01_Доходи'!Q776),IF(B773="Лікар-терапевт","x",0)))</f>
        <v>0</v>
      </c>
      <c r="R778" s="183">
        <f>IF(B773="Лікар загальної практики - сімейний лікар",IF(L777&lt;=Законод!$C$23,R777,Законод!$C$23*'01_Доходи'!R776),IF(B773="Лікар-педіатр",IF(L777&lt;=Законод!$C$27,R777,Законод!$C$27*'01_Доходи'!R776),IF(B773="Лікар-терапевт","x",0)))</f>
        <v>0</v>
      </c>
      <c r="S778" s="184">
        <f>SUM(N778:R778)</f>
        <v>0</v>
      </c>
      <c r="T778" s="770"/>
      <c r="U778" s="183">
        <f>IF(B773="Лікар загальної практики - сімейний лікар",IF(L777&lt;=Законод!$C$23,U777,Законод!$C$23*'01_Доходи'!U776),IF(B773="Лікар-педіатр",IF(L777&lt;=Законод!$C$19,U777,Законод!$C$19*'01_Доходи'!U776),IF(B773="Лікар-терапевт","x",0)))</f>
        <v>0</v>
      </c>
      <c r="V778" s="183">
        <f>IF(B773="Лікар загальної практики - сімейний лікар",IF(L777&lt;=Законод!$C$23,V777,Законод!$C$23*'01_Доходи'!V776),IF(B773="Лікар-педіатр",IF(L777&lt;=Законод!$C$19,V777,Законод!$C$19*'01_Доходи'!V776),IF(B773="Лікар-терапевт","x",0)))</f>
        <v>0</v>
      </c>
      <c r="W778" s="183">
        <f>IF(B773="Лікар загальної практики - сімейний лікар",IF(L777&lt;=Законод!$C$23,W777,Законод!$C$23*'01_Доходи'!W776),IF(B773="Лікар-педіатр",IF(L777&lt;=Законод!$C$27,W777,Законод!$C$27*'01_Доходи'!W776),IF(B773="Лікар-терапевт","x",0)))</f>
        <v>0</v>
      </c>
      <c r="X778" s="183">
        <f>IF(B773="Лікар загальної практики - сімейний лікар",IF(L777&lt;=Законод!$C$23,X777,Законод!$C$23*'01_Доходи'!X776),IF(B773="Лікар-педіатр",IF(L777&lt;=Законод!$C$27,X777,Законод!$C$27*'01_Доходи'!X776),IF(B773="Лікар-терапевт","x",0)))</f>
        <v>0</v>
      </c>
      <c r="Y778" s="183">
        <f>IF(B773="Лікар загальної практики - сімейний лікар",IF(L777&lt;=Законод!$C$23,Y777,Законод!$C$23*'01_Доходи'!H776),IF(Y773="Лікар-педіатр",IF(L777&lt;=Законод!$C$27,Y777,Законод!$C$27*'01_Доходи'!Y776),IF(B773="Лікар-терапевт","x",0)))</f>
        <v>0</v>
      </c>
      <c r="Z778" s="184">
        <f>SUM(U778:Y778)</f>
        <v>0</v>
      </c>
      <c r="AA778" s="770"/>
      <c r="AB778" s="183">
        <f>IF(B773="Лікар загальної практики - сімейний лікар",IF(L777&lt;=Законод!$C$23,AB777,Законод!$C$23*'01_Доходи'!AB776),IF(B773="Лікар-педіатр",IF(L777&lt;=Законод!$C$19,AB777,Законод!$C$19*'01_Доходи'!AB776),IF(B773="Лікар-терапевт","x",0)))</f>
        <v>0</v>
      </c>
      <c r="AC778" s="183">
        <f>IF(B773="Лікар загальної практики - сімейний лікар",IF(L777&lt;=Законод!$C$23,AC777,Законод!$C$23*'01_Доходи'!AC776),IF(B773="Лікар-педіатр",IF(L777&lt;=Законод!$C$19,AC777,Законод!$C$19*'01_Доходи'!AC776),IF(B773="Лікар-терапевт","x",0)))</f>
        <v>0</v>
      </c>
      <c r="AD778" s="183">
        <f>IF(B773="Лікар загальної практики - сімейний лікар",IF(L777&lt;=Законод!$C$23,AD777,Законод!$C$23*'01_Доходи'!AD776),IF(B773="Лікар-педіатр",IF(L777&lt;=Законод!$C$27,AD777,Законод!$C$27*'01_Доходи'!AD776),IF(B773="Лікар-терапевт","x",0)))</f>
        <v>0</v>
      </c>
      <c r="AE778" s="183">
        <f>IF(B773="Лікар загальної практики - сімейний лікар",IF(L777&lt;=Законод!$C$23,AE777,Законод!$C$23*'01_Доходи'!AE776),IF(B773="Лікар-педіатр",IF(L777&lt;=Законод!$C$27,AE777,Законод!$C$27*'01_Доходи'!AE776),IF(B773="Лікар-терапевт","x",0)))</f>
        <v>0</v>
      </c>
      <c r="AF778" s="183">
        <f>IF(B773="Лікар загальної практики - сімейний лікар",IF(L777&lt;=Законод!$C$23,AF777,Законод!$C$23*'01_Доходи'!AF776),IF(B773="Лікар-педіатр",IF(L777&lt;=Законод!$C$27,AF777,Законод!$C$27*'01_Доходи'!AF776),IF(B773="Лікар-терапевт","x",0)))</f>
        <v>0</v>
      </c>
      <c r="AG778" s="184">
        <f>SUM(AB778:AF778)</f>
        <v>0</v>
      </c>
      <c r="AH778" s="773"/>
      <c r="AI778" s="176"/>
      <c r="AJ778" s="764"/>
      <c r="AK778" s="767"/>
      <c r="AL778" s="767"/>
      <c r="AM778" s="268" t="s">
        <v>175</v>
      </c>
      <c r="AN778" s="544">
        <f>IF(B773="Лікар загальної практики - сімейний лікар",G778*Законод!$J$10+'01_Доходи'!H778*Законод!$K$10+'01_Доходи'!I778*Законод!$L$10+'01_Доходи'!J778*Законод!$M$10+'01_Доходи'!K778*Законод!$N$10,IF(B773="Лікар-педіатр",G778*Законод!$J$10+'01_Доходи'!H778*Законод!$K$10,IF(B773="Лікар-терапевт",'01_Доходи'!I778*Законод!$L$10+'01_Доходи'!J778*Законод!$M$10+'01_Доходи'!K778*Законод!$N$10,0)))</f>
        <v>0</v>
      </c>
      <c r="AO778" s="544">
        <f>IF(B773="Лікар загальної практики - сімейний лікар",N778*Законод!$J$11+'01_Доходи'!O778*Законод!$K$11+'01_Доходи'!P778*Законод!$L$11+'01_Доходи'!Q778*Законод!$M$11+'01_Доходи'!R778*Законод!$N$11,IF(B773="Лікар-педіатр",N778*Законод!$J$11+'01_Доходи'!O778*Законод!$K$11,IF(B773="Лікар-терапевт",'01_Доходи'!P778*Законод!$L$11+'01_Доходи'!Q778*Законод!$M$11+'01_Доходи'!R778*Законод!$N$11,0)))</f>
        <v>0</v>
      </c>
      <c r="AP778" s="544">
        <f>IF(B773="Лікар загальної практики - сімейний лікар",U778*Законод!$J$12+'01_Доходи'!V778*Законод!$K$12+'01_Доходи'!W778*Законод!$L$12+'01_Доходи'!X778*Законод!$M$12+'01_Доходи'!Y778*Законод!$N$12,IF(B773="Лікар-педіатр",U778*Законод!$J$12+'01_Доходи'!V778*Законод!$K$12,IF(B773="Лікар-терапевт",'01_Доходи'!W778*Законод!$L$12+'01_Доходи'!X778*Законод!$M$12+'01_Доходи'!Y778*Законод!$N$12,0)))</f>
        <v>0</v>
      </c>
      <c r="AQ778" s="544">
        <f>IF(B773="Лікар загальної практики - сімейний лікар",AB778*Законод!$J$13+'01_Доходи'!AC778*Законод!$K$13+'01_Доходи'!AD778*Законод!$L$13+'01_Доходи'!AE778*Законод!$M$13+'01_Доходи'!AF778*Законод!$N$13,IF(B773="Лікар-педіатр",AB778*Законод!$J$13+'01_Доходи'!AC778*Законод!$K$13,IF(B773="Лікар-терапевт",'01_Доходи'!AD778*Законод!$L$13+'01_Доходи'!AE778*Законод!$M$13+'01_Доходи'!AF778*Законод!$N$13,0)))</f>
        <v>0</v>
      </c>
      <c r="AR778" s="185">
        <f>SUM(AN778:AQ778)</f>
        <v>0</v>
      </c>
    </row>
    <row r="779" spans="1:44" s="166" customFormat="1" ht="24.6" customHeight="1" x14ac:dyDescent="0.3">
      <c r="A779" s="172"/>
      <c r="B779" s="781"/>
      <c r="C779" s="784"/>
      <c r="D779" s="787"/>
      <c r="E779" s="790"/>
      <c r="F779" s="186" t="str">
        <f>IF(B773="Лікар-педіатр",Законод!$E$18,IF(B773="Лікар загальної практики - сімейний лікар",Законод!$E$22,IF(B773="Лікар-терапевт",Законод!$E$26,"х")))</f>
        <v>х</v>
      </c>
      <c r="G779" s="750" t="s">
        <v>157</v>
      </c>
      <c r="H779" s="751"/>
      <c r="I779" s="751"/>
      <c r="J779" s="751"/>
      <c r="K779" s="752"/>
      <c r="L779" s="171">
        <f>IF(B773="Лікар загальної практики - сімейний лікар",IF(L777&lt;Законод!$C$23,0,(IF(AND(L777&gt;=Законод!$E$23,L777&lt;=Законод!$E$24),L777-Законод!$C$23,IF('01_Доходи'!L777&gt;=Законод!$F$23,Законод!$E$25,0)))),IF(B773="Лікар-педіатр",IF(L777&lt;Законод!$C$19,0,(IF(AND(L777&gt;=Законод!$E$19,L777&lt;=Законод!$E$20),L777-Законод!$C$19,IF('01_Доходи'!L777&gt;=Законод!$F$19,Законод!$E$21,0)))),IF(B773="Лікар-терапевт",IF(L777&lt;Законод!$C$27,0,(IF(AND(L777&gt;=Законод!$E$27,L777&lt;=Законод!$E$28),L777-Законод!$C$27,IF('01_Доходи'!L777&gt;=Законод!$F$27,Законод!$E$29,0)))),0)))</f>
        <v>0</v>
      </c>
      <c r="M779" s="770"/>
      <c r="N779" s="750" t="s">
        <v>157</v>
      </c>
      <c r="O779" s="751"/>
      <c r="P779" s="751"/>
      <c r="Q779" s="751"/>
      <c r="R779" s="752"/>
      <c r="S779" s="171">
        <f>IF(B773="Лікар загальної практики - сімейний лікар",IF(S777&lt;Законод!$C$23,0,(IF(AND(S777&gt;=Законод!$E$23,S777&lt;=Законод!$E$24),S777-Законод!$C$23,IF('01_Доходи'!S777&gt;=Законод!$F$23,Законод!$E$25,0)))),IF(B773="Лікар-педіатр",IF(S777&lt;Законод!$C$19,0,(IF(AND(S777&gt;=Законод!$E$19,S777&lt;=Законод!$E$20),S777-Законод!$C$19,IF('01_Доходи'!S777&gt;=Законод!$F$19,Законод!$E$21,0)))),IF(B773="Лікар-терапевт",IF(S777&lt;Законод!$C$27,0,(IF(AND(S777&gt;=Законод!$E$27,S777&lt;=Законод!$E$28),S777-Законод!$C$27,IF('01_Доходи'!S777&gt;=Законод!$F$27,Законод!$E$29,0)))),0)))</f>
        <v>0</v>
      </c>
      <c r="T779" s="770"/>
      <c r="U779" s="750" t="s">
        <v>157</v>
      </c>
      <c r="V779" s="751"/>
      <c r="W779" s="751"/>
      <c r="X779" s="751"/>
      <c r="Y779" s="752"/>
      <c r="Z779" s="171">
        <f>IF(B773="Лікар загальної практики - сімейний лікар",IF(Z777&lt;Законод!$C$23,0,(IF(AND(Z777&gt;=Законод!$E$23,Z777&lt;=Законод!$E$24),Z777-Законод!$C$23,IF('01_Доходи'!Z777&gt;=Законод!$F$23,Законод!$E$25,0)))),IF(B773="Лікар-педіатр",IF(Z777&lt;Законод!$C$19,0,(IF(AND(Z777&gt;=Законод!$E$19,Z777&lt;=Законод!$E$20),Z777-Законод!$C$19,IF('01_Доходи'!Z777&gt;=Законод!$F$19,Законод!$E$21,0)))),IF(B773="Лікар-терапевт",IF(Z777&lt;Законод!$C$27,0,(IF(AND(Z777&gt;=Законод!$E$27,Z777&lt;=Законод!$E$28),Z777-Законод!$C$27,IF('01_Доходи'!Z777&gt;=Законод!$F$27,Законод!$E$29,0)))),0)))</f>
        <v>0</v>
      </c>
      <c r="AA779" s="770"/>
      <c r="AB779" s="750" t="s">
        <v>157</v>
      </c>
      <c r="AC779" s="751"/>
      <c r="AD779" s="751"/>
      <c r="AE779" s="751"/>
      <c r="AF779" s="752"/>
      <c r="AG779" s="171">
        <f>IF(B773="Лікар загальної практики - сімейний лікар",IF(S777&lt;Законод!$C$23,0,(IF(AND(AG777&gt;=Законод!$E$23,AG777&lt;=Законод!$E$24),AG777-Законод!$C$23,IF('01_Доходи'!AG777&gt;=Законод!$F$23,Законод!$E$25,0)))),IF(B773="Лікар-педіатр",IF(AG777&lt;Законод!$C$19,0,(IF(AND(AG777&gt;=Законод!$E$19,AG777&lt;=Законод!$E$20),AG777-Законод!$C$19,IF('01_Доходи'!AG777&gt;=Законод!$F$19,Законод!$E$21,0)))),IF(B773="Лікар-терапевт",IF(AG777&lt;Законод!$C$27,0,(IF(AND(AG777&gt;=Законод!$E$27,AG777&lt;=Законод!$E$28),AG777-Законод!$C$27,IF('01_Доходи'!AG777&gt;=Законод!$F$27,Законод!$E$29,0)))),0)))</f>
        <v>0</v>
      </c>
      <c r="AH779" s="773"/>
      <c r="AI779" s="176"/>
      <c r="AJ779" s="764"/>
      <c r="AK779" s="767"/>
      <c r="AL779" s="767"/>
      <c r="AM779" s="798" t="s">
        <v>176</v>
      </c>
      <c r="AN779" s="544">
        <f>IF(B773="Лікар загальної практики - сімейний лікар",L779*Законод!$E$30,IF(B773="Лікар-педіатр",L779*Законод!$E$30,IF(B773="Лікар-терапевт",L779*Законод!$E$30,0)))</f>
        <v>0</v>
      </c>
      <c r="AO779" s="544">
        <f>IF(B773="Лікар загальної практики - сімейний лікар",S779*Законод!$E$47,IF(B773="Лікар-педіатр",S779*Законод!$E$47,IF(B773="Лікар-терапевт",S779*Законод!$E$47,0)))</f>
        <v>0</v>
      </c>
      <c r="AP779" s="544">
        <f>IF(B773="Лікар загальної практики - сімейний лікар",Z779*Законод!$E$64,IF(B773="Лікар-педіатр",Z779*Законод!$E$64,IF(B773="Лікар-терапевт",Z779*Законод!$E$64,0)))</f>
        <v>0</v>
      </c>
      <c r="AQ779" s="544">
        <f>IF(B773="Лікар загальної практики - сімейний лікар",AG779*Законод!$E$81,IF(B773="Лікар-педіатр",AG779*Законод!$E$81,IF(B773="Лікар-терапевт",AG779*Законод!$E$81,0)))</f>
        <v>0</v>
      </c>
      <c r="AR779" s="185">
        <f>SUM(AN779:AQ779)</f>
        <v>0</v>
      </c>
    </row>
    <row r="780" spans="1:44" s="67" customFormat="1" ht="28.15" customHeight="1" x14ac:dyDescent="0.25">
      <c r="A780" s="172"/>
      <c r="B780" s="781"/>
      <c r="C780" s="784"/>
      <c r="D780" s="787"/>
      <c r="E780" s="790"/>
      <c r="F780" s="186" t="str">
        <f>IF(B773="Лікар-педіатр",Законод!$F$18,IF(B773="Лікар загальної практики - сімейний лікар",Законод!$F$22,IF(B773="Лікар-терапевт",Законод!$F$26,"х")))</f>
        <v>х</v>
      </c>
      <c r="G780" s="750" t="s">
        <v>157</v>
      </c>
      <c r="H780" s="751"/>
      <c r="I780" s="751"/>
      <c r="J780" s="751"/>
      <c r="K780" s="752"/>
      <c r="L780" s="171">
        <f>IF(B773="Лікар загальної практики - сімейний лікар",IF(L777&lt;Законод!$C$23,0,(IF(AND(L777&gt;=Законод!$F$23,L777&lt;=Законод!$F$24),L777-Законод!$E$24,IF('01_Доходи'!L777&gt;=Законод!$G$23,Законод!$F$25,0)))),IF(B773="Лікар-педіатр",IF(L777&lt;Законод!$C$19,0,(IF(AND(L777&gt;=Законод!$F$19,L777&lt;=Законод!$F$20),L777-Законод!$E$20,IF('01_Доходи'!L777&gt;=Законод!$G$19,Законод!$F$21,0)))),IF(B773="Лікар-терапевт",IF(L777&lt;Законод!$C$27,0,(IF(AND(L777&gt;=Законод!$F$27,L777&lt;=Законод!$F$28),L777-Законод!$E$28,IF('01_Доходи'!L777&gt;=Законод!$G$27,Законод!$F$29,0)))),0)))</f>
        <v>0</v>
      </c>
      <c r="M780" s="770"/>
      <c r="N780" s="750" t="s">
        <v>157</v>
      </c>
      <c r="O780" s="751"/>
      <c r="P780" s="751"/>
      <c r="Q780" s="751"/>
      <c r="R780" s="752"/>
      <c r="S780" s="171">
        <f>IF(B773="Лікар загальної практики - сімейний лікар",IF(S777&lt;Законод!$C$23,0,(IF(AND(S777&gt;=Законод!$F$23,S777&lt;=Законод!$F$24),S777-Законод!$E$24,IF('01_Доходи'!S777&gt;=Законод!$G$23,Законод!$F$25,0)))),IF(B773="Лікар-педіатр",IF(S777&lt;Законод!$C$19,0,(IF(AND(S777&gt;=Законод!$F$19,S777&lt;=Законод!$F$20),S777-Законод!$E$20,IF('01_Доходи'!S777&gt;=Законод!$G$19,Законод!$F$21,0)))),IF(B773="Лікар-терапевт",IF(S777&lt;Законод!$C$27,0,(IF(AND(S777&gt;=Законод!$F$27,S777&lt;=Законод!$F$28),S777-Законод!$E$28,IF('01_Доходи'!S777&gt;=Законод!$G$27,Законод!$F$29,0)))),0)))</f>
        <v>0</v>
      </c>
      <c r="T780" s="770"/>
      <c r="U780" s="750" t="s">
        <v>157</v>
      </c>
      <c r="V780" s="751"/>
      <c r="W780" s="751"/>
      <c r="X780" s="751"/>
      <c r="Y780" s="752"/>
      <c r="Z780" s="171">
        <f>IF(B773="Лікар загальної практики - сімейний лікар",IF(Z777&lt;Законод!$C$23,0,(IF(AND(Z777&gt;=Законод!$F$23,Z777&lt;=Законод!$F$24),Z777-Законод!$E$24,IF('01_Доходи'!Z777&gt;=Законод!$G$23,Законод!$F$25,0)))),IF(B773="Лікар-педіатр",IF(Z777&lt;Законод!$C$19,0,(IF(AND(Z777&gt;=Законод!$F$19,Z777&lt;=Законод!$F$20),Z777-Законод!$E$20,IF('01_Доходи'!Z777&gt;=Законод!$G$19,Законод!$F$21,0)))),IF(B773="Лікар-терапевт",IF(Z777&lt;Законод!$C$27,0,(IF(AND(Z777&gt;=Законод!$F$27,Z777&lt;=Законод!$F$28),Z777-Законод!$E$28,IF('01_Доходи'!Z777&gt;=Законод!$G$27,Законод!$F$29,0)))),0)))</f>
        <v>0</v>
      </c>
      <c r="AA780" s="770"/>
      <c r="AB780" s="750" t="s">
        <v>157</v>
      </c>
      <c r="AC780" s="751"/>
      <c r="AD780" s="751"/>
      <c r="AE780" s="751"/>
      <c r="AF780" s="752"/>
      <c r="AG780" s="171">
        <f>IF(B773="Лікар загальної практики - сімейний лікар",IF(AG777&lt;Законод!$C$23,0,(IF(AND(AG777&gt;=Законод!$F$23,AG777&lt;=Законод!$F$24),AG777-Законод!$E$24,IF('01_Доходи'!AG777&gt;=Законод!$G$23,Законод!$F$25,0)))),IF(B773="Лікар-педіатр",IF(AG777&lt;Законод!$C$19,0,(IF(AND(AG777&gt;=Законод!$F$19,AG777&lt;=Законод!$F$20),AG777-Законод!$E$20,IF('01_Доходи'!AG777&gt;=Законод!$G$19,Законод!$F$21,0)))),IF(B773="Лікар-терапевт",IF(AG777&lt;Законод!$C$27,0,(IF(AND(AG777&gt;=Законод!$F$27,AG777&lt;=Законод!$F$28),AG777-Законод!$E$28,IF('01_Доходи'!AG777&gt;=Законод!$G$27,Законод!$F$29,0)))),0)))</f>
        <v>0</v>
      </c>
      <c r="AH780" s="773"/>
      <c r="AI780" s="176"/>
      <c r="AJ780" s="764"/>
      <c r="AK780" s="767"/>
      <c r="AL780" s="767"/>
      <c r="AM780" s="799"/>
      <c r="AN780" s="544">
        <f>IF(B773="Лікар загальної практики - сімейний лікар",L780*Законод!$F$30,IF(B773="Лікар-педіатр",L780*Законод!$F$30,IF(B773="Лікар-терапевт",L780*Законод!$F$30,0)))</f>
        <v>0</v>
      </c>
      <c r="AO780" s="544">
        <f>IF(B773="Лікар загальної практики - сімейний лікар",S780*Законод!$F$47,IF(B773="Лікар-педіатр",S780*Законод!$F$47,IF(B773="Лікар-терапевт",S780*Законод!$F$47,0)))</f>
        <v>0</v>
      </c>
      <c r="AP780" s="544">
        <f>IF(B773="Лікар загальної практики - сімейний лікар",Z780*Законод!$F$64,IF(B773="Лікар-педіатр",Z780*Законод!$F$64,IF(B773="Лікар-терапевт",Z780*Законод!$F$64,0)))</f>
        <v>0</v>
      </c>
      <c r="AQ780" s="544">
        <f>IF(B773="Лікар загальної практики - сімейний лікар",AG780*Законод!$F$81,IF(B773="Лікар-педіатр",AG780*Законод!$F$81,IF(B773="Лікар-терапевт",AG780*Законод!$F$81,0)))</f>
        <v>0</v>
      </c>
      <c r="AR780" s="185">
        <f>SUM(AN780:AQ780)</f>
        <v>0</v>
      </c>
    </row>
    <row r="781" spans="1:44" s="103" customFormat="1" ht="31.15" customHeight="1" x14ac:dyDescent="0.25">
      <c r="A781" s="172"/>
      <c r="B781" s="781"/>
      <c r="C781" s="784"/>
      <c r="D781" s="787"/>
      <c r="E781" s="790"/>
      <c r="F781" s="186" t="str">
        <f>IF(B773="Лікар-педіатр",Законод!$G$18,IF(B773="Лікар загальної практики - сімейний лікар",Законод!$G$22,IF(B773="Лікар-терапевт",Законод!$G$26,"х")))</f>
        <v>х</v>
      </c>
      <c r="G781" s="750" t="s">
        <v>157</v>
      </c>
      <c r="H781" s="751"/>
      <c r="I781" s="751"/>
      <c r="J781" s="751"/>
      <c r="K781" s="752"/>
      <c r="L781" s="171">
        <f>IF(B773="Лікар загальної практики - сімейний лікар",IF(L777&lt;Законод!$C$23,0,(IF(AND(L777&gt;=Законод!$G$23,L777&lt;=Законод!$G$24),L777-Законод!$F$24,IF('01_Доходи'!L777&gt;=Законод!$H$23,Законод!$G$25,0)))),IF(B773="Лікар-педіатр",IF(L777&lt;Законод!$C$19,0,(IF(AND(L777&gt;=Законод!$G$19,L777&lt;=Законод!$G$20),L777-Законод!$F$20,IF('01_Доходи'!L777&gt;=Законод!$H$19,Законод!$G$21,0)))),IF(B773="Лікар-терапевт",IF(L777&lt;Законод!$C$27,0,(IF(AND(L777&gt;=Законод!$G$27,L777&lt;=Законод!$G$28),L777-Законод!$F$28,IF('01_Доходи'!L777&gt;=Законод!$H$27,Законод!$G$29,0)))),0)))</f>
        <v>0</v>
      </c>
      <c r="M781" s="770"/>
      <c r="N781" s="750" t="s">
        <v>157</v>
      </c>
      <c r="O781" s="751"/>
      <c r="P781" s="751"/>
      <c r="Q781" s="751"/>
      <c r="R781" s="752"/>
      <c r="S781" s="171">
        <f>IF(B773="Лікар загальної практики - сімейний лікар",IF(S777&lt;Законод!$C$23,0,(IF(AND(S777&gt;=Законод!$G$23,S777&lt;=Законод!$G$24),S777-Законод!$F$24,IF('01_Доходи'!S777&gt;=Законод!$H$23,Законод!$G$25,0)))),IF(B773="Лікар-педіатр",IF(S777&lt;Законод!$C$19,0,(IF(AND(S777&gt;=Законод!$G$19,S777&lt;=Законод!$G$20),S777-Законод!$F$20,IF('01_Доходи'!S777&gt;=Законод!$H$19,Законод!$G$21,0)))),IF(B773="Лікар-терапевт",IF(S777&lt;Законод!$C$27,0,(IF(AND(S777&gt;=Законод!$G$27,S777&lt;=Законод!$G$28),S777-Законод!$F$28,IF('01_Доходи'!S777&gt;=Законод!$H$27,Законод!$G$29,0)))),0)))</f>
        <v>0</v>
      </c>
      <c r="T781" s="770"/>
      <c r="U781" s="750" t="s">
        <v>157</v>
      </c>
      <c r="V781" s="751"/>
      <c r="W781" s="751"/>
      <c r="X781" s="751"/>
      <c r="Y781" s="752"/>
      <c r="Z781" s="171">
        <f>IF(B773="Лікар загальної практики - сімейний лікар",IF(Z777&lt;Законод!$C$23,0,(IF(AND(Z777&gt;=Законод!$G$23,Z777&lt;=Законод!$G$24),Z777-Законод!$F$24,IF('01_Доходи'!Z777&gt;=Законод!$H$23,Законод!$G$25,0)))),IF(B773="Лікар-педіатр",IF(Z777&lt;Законод!$C$19,0,(IF(AND(Z777&gt;=Законод!$G$19,Z777&lt;=Законод!$G$20),Z777-Законод!$F$20,IF('01_Доходи'!Z777&gt;=Законод!$H$19,Законод!$G$21,0)))),IF(B773="Лікар-терапевт",IF(Z777&lt;Законод!$C$27,0,(IF(AND(Z777&gt;=Законод!$G$27,Z777&lt;=Законод!$G$28),Z777-Законод!$F$28,IF('01_Доходи'!Z777&gt;=Законод!$H$27,Законод!$G$29,0)))),0)))</f>
        <v>0</v>
      </c>
      <c r="AA781" s="770"/>
      <c r="AB781" s="750" t="s">
        <v>157</v>
      </c>
      <c r="AC781" s="751"/>
      <c r="AD781" s="751"/>
      <c r="AE781" s="751"/>
      <c r="AF781" s="752"/>
      <c r="AG781" s="171">
        <f>IF(B773="Лікар загальної практики - сімейний лікар",IF(AG777&lt;Законод!$C$23,0,(IF(AND(AG777&gt;=Законод!$G$23,AG777&lt;=Законод!$G$24),AG777-Законод!$F$24,IF('01_Доходи'!AG777&gt;=Законод!$H$23,Законод!$G$25,0)))),IF(B773="Лікар-педіатр",IF(AG777&lt;Законод!$C$19,0,(IF(AND(AG777&gt;=Законод!$G$19,AG777&lt;=Законод!$G$20),AG777-Законод!$F$20,IF('01_Доходи'!AG777&gt;=Законод!$H$19,Законод!$G$21,0)))),IF(B773="Лікар-терапевт",IF(AG777&lt;Законод!$C$27,0,(IF(AND(AG777&gt;=Законод!$G$27,AG777&lt;=Законод!$G$28),AG777-Законод!$F$28,IF('01_Доходи'!AG777&gt;=Законод!$H$27,Законод!$G$29,0)))),0)))</f>
        <v>0</v>
      </c>
      <c r="AH781" s="773"/>
      <c r="AI781" s="176"/>
      <c r="AJ781" s="764"/>
      <c r="AK781" s="767"/>
      <c r="AL781" s="767"/>
      <c r="AM781" s="799"/>
      <c r="AN781" s="544">
        <f>IF(B773="Лікар загальної практики - сімейний лікар",L781*Законод!$G$39,IF(B773="Лікар-педіатр",L781*Законод!$G$30,IF(B773="Лікар-терапевт",L781*Законод!$G$30,0)))</f>
        <v>0</v>
      </c>
      <c r="AO781" s="544">
        <f>IF(B773="Лікар загальної практики - сімейний лікар",S781*Законод!$G$47,IF(B773="Лікар-педіатр",S781*Законод!$G$47,IF(B773="Лікар-терапевт",S781*Законод!$G$47,0)))</f>
        <v>0</v>
      </c>
      <c r="AP781" s="544">
        <f>IF(B773="Лікар загальної практики - сімейний лікар",Z781*Законод!$G$64,IF(B773="Лікар-педіатр",Z781*Законод!$G$64,IF(B773="Лікар-терапевт",Z781*Законод!$G$64,0)))</f>
        <v>0</v>
      </c>
      <c r="AQ781" s="544">
        <f>IF(B773="Лікар загальної практики - сімейний лікар",AG781*Законод!$G$81,IF(B773="Лікар-педіатр",AG781*Законод!$G$81,IF(B773="Лікар-терапевт",AG781*Законод!$G$81,0)))</f>
        <v>0</v>
      </c>
      <c r="AR781" s="185">
        <f t="shared" ref="AR781" si="114">SUM(AN781:AQ781)</f>
        <v>0</v>
      </c>
    </row>
    <row r="782" spans="1:44" s="67" customFormat="1" ht="31.9" customHeight="1" x14ac:dyDescent="0.25">
      <c r="A782" s="172"/>
      <c r="B782" s="781"/>
      <c r="C782" s="784"/>
      <c r="D782" s="787"/>
      <c r="E782" s="790"/>
      <c r="F782" s="186" t="str">
        <f>IF(B773="Лікар-педіатр",Законод!$H$18,IF(B773="Лікар загальної практики - сімейний лікар",Законод!$H$22,IF(B773="Лікар-терапевт",Законод!$H$26,"х")))</f>
        <v>х</v>
      </c>
      <c r="G782" s="750" t="s">
        <v>157</v>
      </c>
      <c r="H782" s="751"/>
      <c r="I782" s="751"/>
      <c r="J782" s="751"/>
      <c r="K782" s="752"/>
      <c r="L782" s="171">
        <f>IF(B773="Лікар загальної практики - сімейний лікар",IF(L777&lt;Законод!$C$23,0,(IF(AND(L777&gt;=Законод!$H$23,L777&lt;=Законод!$H$24),L777-Законод!$G$24,IF('01_Доходи'!L777&gt;=Законод!$I$23,Законод!$H$25,0)))),IF(B773="Лікар-педіатр",IF(L777&lt;Законод!$C$19,0,(IF(AND(L777&gt;=Законод!$H$19,L777&lt;=Законод!$H$20),L777-Законод!$G$20,IF('01_Доходи'!L777&gt;=Законод!$I$19,Законод!$H$21,0)))),IF(B773="Лікар-терапевт",IF(L777&lt;Законод!$C$27,0,(IF(AND(L777&gt;=Законод!$H$27,L777&lt;=Законод!$H$28),L777-Законод!$G$28,IF(L777&gt;=Законод!$I$27,Законод!$H$29,0)))),0)))</f>
        <v>0</v>
      </c>
      <c r="M782" s="770"/>
      <c r="N782" s="750" t="s">
        <v>157</v>
      </c>
      <c r="O782" s="751"/>
      <c r="P782" s="751"/>
      <c r="Q782" s="751"/>
      <c r="R782" s="752"/>
      <c r="S782" s="171">
        <f>IF(B773="Лікар загальної практики - сімейний лікар",IF(S777&lt;Законод!$C$23,0,(IF(AND(S777&gt;=Законод!$H$23,S777&lt;=Законод!$H$24),S777-Законод!$G$24,IF('01_Доходи'!S777&gt;=Законод!$I$23,Законод!$H$25,0)))),IF(B773="Лікар-педіатр",IF(S777&lt;Законод!$C$19,0,(IF(AND(S777&gt;=Законод!$H$19,S777&lt;=Законод!$H$20),S777-Законод!$G$20,IF('01_Доходи'!S777&gt;=Законод!$I$19,Законод!$H$21,0)))),IF(B773="Лікар-терапевт",IF(S777&lt;Законод!$C$27,0,(IF(AND(S777&gt;=Законод!$H$27,S777&lt;=Законод!$H$28),S777-Законод!$G$28,IF(S777&gt;=Законод!$I$27,Законод!$H$29,0)))),0)))</f>
        <v>0</v>
      </c>
      <c r="T782" s="770"/>
      <c r="U782" s="750" t="s">
        <v>157</v>
      </c>
      <c r="V782" s="751"/>
      <c r="W782" s="751"/>
      <c r="X782" s="751"/>
      <c r="Y782" s="752"/>
      <c r="Z782" s="171">
        <f>IF(B773="Лікар загальної практики - сімейний лікар",IF(Z777&lt;Законод!$C$23,0,(IF(AND(Z777&gt;=Законод!$H$23,Z777&lt;=Законод!$H$24),Z777-Законод!$G$24,IF('01_Доходи'!Z777&gt;=Законод!$I$23,Законод!$H$25,0)))),IF(B773="Лікар-педіатр",IF(Z777&lt;Законод!$C$19,0,(IF(AND(Z777&gt;=Законод!$H$19,Z777&lt;=Законод!$H$20),Z777-Законод!$G$20,IF('01_Доходи'!Z777&gt;=Законод!$I$19,Законод!$H$21,0)))),IF(B773="Лікар-терапевт",IF(Z777&lt;Законод!$C$27,0,(IF(AND(Z777&gt;=Законод!$H$27,Z777&lt;=Законод!$H$28),Z777-Законод!$G$28,IF(Z777&gt;=Законод!$I$27,Законод!$H$29,0)))),0)))</f>
        <v>0</v>
      </c>
      <c r="AA782" s="770"/>
      <c r="AB782" s="750" t="s">
        <v>157</v>
      </c>
      <c r="AC782" s="751"/>
      <c r="AD782" s="751"/>
      <c r="AE782" s="751"/>
      <c r="AF782" s="752"/>
      <c r="AG782" s="171">
        <f>IF(B773="Лікар загальної практики - сімейний лікар",IF(AG777&lt;Законод!$C$23,0,(IF(AND(AG777&gt;=Законод!$H$23,AG777&lt;=Законод!$H$24),AG777-Законод!$G$24,IF('01_Доходи'!AG777&gt;=Законод!$I$23,Законод!$H$25,0)))),IF(B773="Лікар-педіатр",IF(AG777&lt;Законод!$C$19,0,(IF(AND(AG777&gt;=Законод!$H$19,AG777&lt;=Законод!$H$20),AG777-Законод!$G$20,IF('01_Доходи'!AG777&gt;=Законод!$I$19,Законод!$H$21,0)))),IF(B773="Лікар-терапевт",IF(AG777&lt;Законод!$C$27,0,(IF(AND(AG777&gt;=Законод!$H$27,AG777&lt;=Законод!$H$28),AG777-Законод!$G$28,IF(AG777&gt;=Законод!$I$27,Законод!$H$29,0)))),0)))</f>
        <v>0</v>
      </c>
      <c r="AH782" s="773"/>
      <c r="AI782" s="176"/>
      <c r="AJ782" s="764"/>
      <c r="AK782" s="767"/>
      <c r="AL782" s="767"/>
      <c r="AM782" s="799"/>
      <c r="AN782" s="544">
        <f>IF(B773="Лікар загальної практики - сімейний лікар",L782*Законод!$H$30,IF(B773="Лікар-педіатр",L782*Законод!$H$30,IF(B773="Лікар-терапевт",L782*Законод!$H$30,0)))</f>
        <v>0</v>
      </c>
      <c r="AO782" s="544">
        <f>IF(B773="Лікар загальної практики - сімейний лікар",S782*Законод!$H$47,IF(B773="Лікар-педіатр",S782*Законод!$H$47,IF(B773="Лікар-терапевт",S782*Законод!$H$47,0)))</f>
        <v>0</v>
      </c>
      <c r="AP782" s="544">
        <f>IF(B773="Лікар загальної практики - сімейний лікар",Z782*Законод!$H$64,IF(B773="Лікар-педіатр",Z782*Законод!$H$64,IF(B773="Лікар-терапевт",Z782*Законод!$H$64,0)))</f>
        <v>0</v>
      </c>
      <c r="AQ782" s="544">
        <f>IF(B773="Лікар загальної практики - сімейний лікар",AG782*Законод!$H$81,IF(B773="Лікар-педіатр",AG782*Законод!$H$81,IF(B773="Лікар-терапевт",AG782*Законод!$H$81,0)))</f>
        <v>0</v>
      </c>
      <c r="AR782" s="185">
        <f>SUM(AN782:AQ782)</f>
        <v>0</v>
      </c>
    </row>
    <row r="783" spans="1:44" s="67" customFormat="1" ht="45" customHeight="1" x14ac:dyDescent="0.25">
      <c r="A783" s="172"/>
      <c r="B783" s="781"/>
      <c r="C783" s="784"/>
      <c r="D783" s="787"/>
      <c r="E783" s="790"/>
      <c r="F783" s="186" t="str">
        <f>IF(B773="Лікар-педіатр",Законод!$I$18,IF(B773="Лікар загальної практики - сімейний лікар",Законод!$I$22,IF(B773="Лікар-терапевт",Законод!$I$26,"х")))</f>
        <v>х</v>
      </c>
      <c r="G783" s="750" t="s">
        <v>157</v>
      </c>
      <c r="H783" s="751"/>
      <c r="I783" s="751"/>
      <c r="J783" s="751"/>
      <c r="K783" s="752"/>
      <c r="L783" s="171">
        <f>IF(B773="Лікар загальної практики - сімейний лікар",IF(L777&lt;Законод!$C$23,0,(IF(AND(L777&gt;=Законод!$I$23,L777&lt;=Законод!$I$24),L777-Законод!$H$24,IF('01_Доходи'!L777&gt;=Законод!$I$23,Законод!$I$25,0)))),IF(B773="Лікар-педіатр",IF(L777&lt;Законод!$C$19,0,(IF(AND(L777&gt;=Законод!$I$19,L777&lt;=Законод!$I$20),L777-Законод!$H$20,IF('01_Доходи'!L777&gt;=Законод!$I$19,Законод!$H$21,0)))),IF(B773="Лікар-терапевт",IF(L777&lt;Законод!$C$27,0,(IF(AND(L777&gt;=Законод!$I$27,L777&lt;=Законод!$I$28),L777-Законод!$H$28,IF('01_Доходи'!L777&gt;=Законод!$I$27,Законод!$H$29,0)))),0)))</f>
        <v>0</v>
      </c>
      <c r="M783" s="770"/>
      <c r="N783" s="750" t="s">
        <v>157</v>
      </c>
      <c r="O783" s="751"/>
      <c r="P783" s="751"/>
      <c r="Q783" s="751"/>
      <c r="R783" s="752"/>
      <c r="S783" s="171">
        <f>IF(B773="Лікар загальної практики - сімейний лікар",IF(S777&lt;Законод!$C$23,0,(IF(AND(S777&gt;=Законод!$I$23,S777&lt;=Законод!$I$24),S777-Законод!$H$24,IF('01_Доходи'!S777&gt;=Законод!$I$23,Законод!$I$25,0)))),IF(B773="Лікар-педіатр",IF(S777&lt;Законод!$C$19,0,(IF(AND(S777&gt;=Законод!$I$19,S777&lt;=Законод!$I$20),S777-Законод!$H$20,IF('01_Доходи'!S777&gt;=Законод!$I$19,Законод!$H$21,0)))),IF(B773="Лікар-терапевт",IF(S777&lt;Законод!$C$27,0,(IF(AND(S777&gt;=Законод!$I$27,S777&lt;=Законод!$I$28),S777-Законод!$H$28,IF('01_Доходи'!S777&gt;=Законод!$I$27,Законод!$H$29,0)))),0)))</f>
        <v>0</v>
      </c>
      <c r="T783" s="770"/>
      <c r="U783" s="750" t="s">
        <v>157</v>
      </c>
      <c r="V783" s="751"/>
      <c r="W783" s="751"/>
      <c r="X783" s="751"/>
      <c r="Y783" s="752"/>
      <c r="Z783" s="171">
        <f>IF(B773="Лікар загальної практики - сімейний лікар",IF(Z777&lt;Законод!$C$23,0,(IF(AND(Z777&gt;=Законод!$I$23,Z777&lt;=Законод!$I$24),Z777-Законод!$H$24,IF('01_Доходи'!Z777&gt;=Законод!$I$23,Законод!$I$25,0)))),IF(B773="Лікар-педіатр",IF(Z777&lt;Законод!$C$19,0,(IF(AND(Z777&gt;=Законод!$I$19,Z777&lt;=Законод!$I$20),Z777-Законод!$H$20,IF('01_Доходи'!Z777&gt;=Законод!$I$19,Законод!$H$21,0)))),IF(B773="Лікар-терапевт",IF(Z777&lt;Законод!$C$27,0,(IF(AND(Z777&gt;=Законод!$I$27,Z777&lt;=Законод!$I$28),Z777-Законод!$H$28,IF('01_Доходи'!Z777&gt;=Законод!$I$27,Законод!$H$29,0)))),0)))</f>
        <v>0</v>
      </c>
      <c r="AA783" s="770"/>
      <c r="AB783" s="750" t="s">
        <v>157</v>
      </c>
      <c r="AC783" s="751"/>
      <c r="AD783" s="751"/>
      <c r="AE783" s="751"/>
      <c r="AF783" s="752"/>
      <c r="AG783" s="171">
        <f>IF(B773="Лікар загальної практики - сімейний лікар",IF(AG777&lt;Законод!$C$23,0,(IF(AND(AG777&gt;=Законод!$I$23,AG777&lt;=Законод!$I$24),AG777-Законод!$H$24,IF('01_Доходи'!AG777&gt;=Законод!$I$23,Законод!$I$25,0)))),IF(B773="Лікар-педіатр",IF(AG777&lt;Законод!$C$19,0,(IF(AND(AG777&gt;=Законод!$I$19,AG777&lt;=Законод!$I$20),AG777-Законод!$H$20,IF('01_Доходи'!AG777&gt;=Законод!$I$19,Законод!$H$21,0)))),IF(B773="Лікар-терапевт",IF(AG777&lt;Законод!$C$27,0,(IF(AND(AG777&gt;=Законод!$I$27,AG777&lt;=Законод!$I$28),AG777-Законод!$H$28,IF('01_Доходи'!AG777&gt;=Законод!$I$27,Законод!$H$29,0)))),0)))</f>
        <v>0</v>
      </c>
      <c r="AH783" s="773"/>
      <c r="AI783" s="176"/>
      <c r="AJ783" s="764"/>
      <c r="AK783" s="767"/>
      <c r="AL783" s="767"/>
      <c r="AM783" s="799"/>
      <c r="AN783" s="544">
        <f>IF(B773="Лікар загальної практики - сімейний лікар",L783*Законод!$I$30,IF(B773="Лікар-педіатр",L783*Законод!$I$30,IF(B773="Лікар-терапевт",L783*Законод!$I$30,0)))</f>
        <v>0</v>
      </c>
      <c r="AO783" s="544">
        <f>IF(B773="Лікар загальної практики - сімейний лікар",S783*Законод!$I$47,IF(B773="Лікар-педіатр",S783*Законод!$I$47,IF(B773="Лікар-терапевт",S783*Законод!$I$47,0)))</f>
        <v>0</v>
      </c>
      <c r="AP783" s="544">
        <f>IF(B773="Лікар загальної практики - сімейний лікар",Z783*Законод!$I$64,IF(B773="Лікар-педіатр",Z783*Законод!$I$64,IF(B773="Лікар-терапевт",Z783*Законод!$I$64,0)))</f>
        <v>0</v>
      </c>
      <c r="AQ783" s="544">
        <f>IF(B773="Лікар загальної практики - сімейний лікар",AG783*Законод!$I$81,IF(B773="Лікар-педіатр",AG783*Законод!$I$81,IF(B773="Лікар-терапевт",AG783*Законод!$I$81,0)))</f>
        <v>0</v>
      </c>
      <c r="AR783" s="185">
        <f>SUM(AN783:AQ783)</f>
        <v>0</v>
      </c>
    </row>
    <row r="784" spans="1:44" s="67" customFormat="1" ht="21" customHeight="1" thickBot="1" x14ac:dyDescent="0.3">
      <c r="A784" s="187"/>
      <c r="B784" s="782"/>
      <c r="C784" s="785"/>
      <c r="D784" s="788"/>
      <c r="E784" s="791"/>
      <c r="F784" s="660" t="str">
        <f>IF(B773="Лікар-педіатр",Законод!$J$18,IF(B773="Лікар загальної практики - сімейний лікар",Законод!$J$22,IF(B773="Лікар-терапевт",Законод!$J$22,"х")))</f>
        <v>х</v>
      </c>
      <c r="G784" s="747" t="s">
        <v>157</v>
      </c>
      <c r="H784" s="748"/>
      <c r="I784" s="748"/>
      <c r="J784" s="748"/>
      <c r="K784" s="749"/>
      <c r="L784" s="171">
        <f>IF(B773="Лікар загальної практики - сімейний лікар",IF(L777&gt;=Законод!$J$23,'01_Доходи'!L777-('01_Доходи'!L778+'01_Доходи'!L779+'01_Доходи'!L780+'01_Доходи'!L781+'01_Доходи'!L782+'01_Доходи'!L783),0),IF(B773="Лікар-педіатр",IF(L777&gt;=Законод!$J$19,'01_Доходи'!L777-('01_Доходи'!L778+'01_Доходи'!L779+'01_Доходи'!L780+'01_Доходи'!L781+'01_Доходи'!L782+'01_Доходи'!L783),0),IF(B773="Лікар-терапевт",IF('01_Доходи'!L777&gt;=Законод!$J$27,L777-Законод!$I$28,0),0)))</f>
        <v>0</v>
      </c>
      <c r="M784" s="771"/>
      <c r="N784" s="747" t="s">
        <v>157</v>
      </c>
      <c r="O784" s="748"/>
      <c r="P784" s="748"/>
      <c r="Q784" s="748"/>
      <c r="R784" s="749"/>
      <c r="S784" s="171">
        <f>IF(B773="Лікар загальної практики - сімейний лікар",IF(S777&gt;=Законод!$J$23,'01_Доходи'!S777-('01_Доходи'!S778+'01_Доходи'!S779+'01_Доходи'!S780+'01_Доходи'!S781+'01_Доходи'!S782+'01_Доходи'!S783),0),IF(B773="Лікар-педіатр",IF(S777&gt;=Законод!$J$19,'01_Доходи'!S777-('01_Доходи'!S778+'01_Доходи'!S779+'01_Доходи'!S780+'01_Доходи'!S781+'01_Доходи'!S782+'01_Доходи'!S783),0),IF(B773="Лікар-терапевт",IF('01_Доходи'!S777&gt;=Законод!$J$27,S777-Законод!$I$28,0),0)))</f>
        <v>0</v>
      </c>
      <c r="T784" s="771"/>
      <c r="U784" s="747" t="s">
        <v>157</v>
      </c>
      <c r="V784" s="748"/>
      <c r="W784" s="748"/>
      <c r="X784" s="748"/>
      <c r="Y784" s="749"/>
      <c r="Z784" s="171">
        <f>IF(B773="Лікар загальної практики - сімейний лікар",IF(Z777&gt;=Законод!$J$23,'01_Доходи'!Z777-('01_Доходи'!Z778+'01_Доходи'!Z779+'01_Доходи'!Z780+'01_Доходи'!Z781+'01_Доходи'!Z782+'01_Доходи'!Z783),0),IF(B773="Лікар-педіатр",IF(Z777&gt;=Законод!$J$19,'01_Доходи'!Z777-('01_Доходи'!Z778+'01_Доходи'!Z779+'01_Доходи'!Z780+'01_Доходи'!Z781+'01_Доходи'!Z782+'01_Доходи'!Z783),0),IF(B773="Лікар-терапевт",IF('01_Доходи'!Z777&gt;=Законод!$J$27,Z777-Законод!$I$28,0),0)))</f>
        <v>0</v>
      </c>
      <c r="AA784" s="771"/>
      <c r="AB784" s="747" t="s">
        <v>157</v>
      </c>
      <c r="AC784" s="748"/>
      <c r="AD784" s="748"/>
      <c r="AE784" s="748"/>
      <c r="AF784" s="749"/>
      <c r="AG784" s="171">
        <f>IF(B773="Лікар загальної практики - сімейний лікар",IF(AG777&gt;=Законод!$J$23,'01_Доходи'!AG777-('01_Доходи'!AG778+'01_Доходи'!AG779+'01_Доходи'!AG780+'01_Доходи'!AG781+'01_Доходи'!AG782+'01_Доходи'!AG783),0),IF(B773="Лікар-педіатр",IF(AG777&gt;=Законод!$J$19,'01_Доходи'!AG777-('01_Доходи'!AG778+'01_Доходи'!AG779+'01_Доходи'!AG780+'01_Доходи'!AG781+'01_Доходи'!AG782+'01_Доходи'!AG783),0),IF(B773="Лікар-терапевт",IF('01_Доходи'!AG777&gt;=Законод!$J$27,AG777-Законод!$I$28,0),0)))</f>
        <v>0</v>
      </c>
      <c r="AH784" s="774"/>
      <c r="AI784" s="188"/>
      <c r="AJ784" s="765"/>
      <c r="AK784" s="768"/>
      <c r="AL784" s="768"/>
      <c r="AM784" s="800"/>
      <c r="AN784" s="661">
        <f>IF(B773="Лікар загальної практики - сімейний лікар",L784*Законод!$J$30,IF(B773="Лікар-педіатр",L784*Законод!$J$30,IF(B773="Лікар-терапевт",L784*Законод!$J$30,0)))</f>
        <v>0</v>
      </c>
      <c r="AO784" s="661">
        <f>IF(B773="Лікар загальної практики - сімейний лікар",S784*Законод!$J$47,IF(B773="Лікар-педіатр",S784*Законод!$J$47,IF(B773="Лікар-терапевт",S784*Законод!$J$47,0)))</f>
        <v>0</v>
      </c>
      <c r="AP784" s="661">
        <f>IF(B773="Лікар загальної практики - сімейний лікар",S784*Законод!$J$64,IF(B773="Лікар-педіатр",S784*Законод!$J$64,IF(B773="Лікар-терапевт",S784*Законод!$J$64,0)))</f>
        <v>0</v>
      </c>
      <c r="AQ784" s="661">
        <f>IF(B773="Лікар загальної практики - сімейний лікар",AG784*Законод!$J$81,IF(B773="Лікар-педіатр",AG784*Законод!$J$81,IF(B773="Лікар-терапевт",AG784*Законод!$J$81,0)))</f>
        <v>0</v>
      </c>
      <c r="AR784" s="662">
        <f t="shared" ref="AR784" si="115">SUM(AN784:AQ784)</f>
        <v>0</v>
      </c>
    </row>
    <row r="785" spans="1:44" s="67" customFormat="1" ht="31.9" customHeight="1" thickBot="1" x14ac:dyDescent="0.3">
      <c r="A785" s="206"/>
      <c r="B785" s="207"/>
      <c r="C785" s="207"/>
      <c r="D785" s="207"/>
      <c r="E785" s="207"/>
      <c r="F785" s="208"/>
      <c r="G785" s="209"/>
      <c r="H785" s="209"/>
      <c r="I785" s="210"/>
      <c r="J785" s="210"/>
      <c r="K785" s="210"/>
      <c r="L785" s="211"/>
      <c r="M785" s="210"/>
      <c r="N785" s="210"/>
      <c r="O785" s="210"/>
      <c r="P785" s="210"/>
      <c r="Q785" s="210"/>
      <c r="R785" s="210"/>
      <c r="S785" s="211"/>
      <c r="T785" s="210"/>
      <c r="U785" s="210"/>
      <c r="V785" s="210"/>
      <c r="W785" s="210"/>
      <c r="X785" s="210"/>
      <c r="Y785" s="210"/>
      <c r="Z785" s="211"/>
      <c r="AA785" s="210"/>
      <c r="AB785" s="210"/>
      <c r="AC785" s="210"/>
      <c r="AD785" s="210"/>
      <c r="AE785" s="210"/>
      <c r="AF785" s="210"/>
      <c r="AG785" s="211"/>
      <c r="AH785" s="210"/>
      <c r="AI785" s="210"/>
      <c r="AJ785" s="210"/>
      <c r="AK785" s="210"/>
      <c r="AL785" s="210"/>
      <c r="AM785" s="212"/>
      <c r="AN785" s="210"/>
      <c r="AO785" s="210"/>
      <c r="AP785" s="210"/>
      <c r="AQ785" s="210"/>
      <c r="AR785" s="213"/>
    </row>
    <row r="786" spans="1:44" s="67" customFormat="1" ht="31.9" customHeight="1" x14ac:dyDescent="0.25">
      <c r="A786" s="169">
        <f>A773+1</f>
        <v>59</v>
      </c>
      <c r="B786" s="780"/>
      <c r="C786" s="783"/>
      <c r="D786" s="786"/>
      <c r="E786" s="789"/>
      <c r="F786" s="170" t="s">
        <v>431</v>
      </c>
      <c r="G786" s="171">
        <f>IFERROR(IF(B786="Лікар-педіатр",G788/L788*L786,IF(B786="Лікар-терапевт","х",IF(B786="Лікар загальної практики - сімейний лікар",G788/L788*L786,0))),0)</f>
        <v>0</v>
      </c>
      <c r="H786" s="171">
        <f>IFERROR(IF(B786="Лікар-педіатр",H788/L788*L786,IF(B786="Лікар-терапевт","х",IF(B786="Лікар загальної практики - сімейний лікар",H788/L788*L786,0))),0)</f>
        <v>0</v>
      </c>
      <c r="I786" s="171">
        <f>IFERROR(IF(B786="Лікар-педіатр","x",IF(B786="Лікар-терапевт",I788/L788*L786,IF(B786="Лікар загальної практики - сімейний лікар",I788/L788*L786,0))),0)</f>
        <v>0</v>
      </c>
      <c r="J786" s="171">
        <f>IFERROR(IF(B786="Лікар-педіатр","x",IF(B786="Лікар-терапевт",J788/L788*L786,IF(B786="Лікар загальної практики - сімейний лікар",J788/L788*L786,0))),0)</f>
        <v>0</v>
      </c>
      <c r="K786" s="171">
        <f>IFERROR(IF(B786="Лікар-педіатр","x",IF(B786="Лікар-терапевт",K789*L786,IF(B786="Лікар загальної практики - сімейний лікар",K789*L786,0))),0)</f>
        <v>0</v>
      </c>
      <c r="L786" s="472"/>
      <c r="M786" s="769"/>
      <c r="N786" s="171">
        <f>IFERROR(IF(B786="Лікар-педіатр",N788/S788*S786,IF(B786="Лікар-терапевт","х",IF(B786="Лікар загальної практики - сімейний лікар",N788/S788*S786,0))),0)</f>
        <v>0</v>
      </c>
      <c r="O786" s="171">
        <f>IFERROR(IF(B786="Лікар-педіатр",O788/S788*S786,IF(B786="Лікар-терапевт","х",IF(B786="Лікар загальної практики - сімейний лікар",O788/S788*S786,0))),0)</f>
        <v>0</v>
      </c>
      <c r="P786" s="171">
        <f>IFERROR(IF(B786="Лікар-педіатр","x",IF(B786="Лікар-терапевт",P788/S788*S786,IF(B786="Лікар загальної практики - сімейний лікар",P788/S788*S786,0))),0)</f>
        <v>0</v>
      </c>
      <c r="Q786" s="171">
        <f>IFERROR(IF(B786="Лікар-педіатр","x",IF(B786="Лікар-терапевт",Q788/S788*S786,IF(B786="Лікар загальної практики - сімейний лікар",Q788/S788*S786,0))),0)</f>
        <v>0</v>
      </c>
      <c r="R786" s="171">
        <f>IFERROR(IF(B786="Лікар-педіатр","x",IF(B786="Лікар-терапевт",R789*S786,IF(B786="Лікар загальної практики - сімейний лікар",R789*S786,0))),0)</f>
        <v>0</v>
      </c>
      <c r="S786" s="472"/>
      <c r="T786" s="769"/>
      <c r="U786" s="171">
        <f>IFERROR(IF(B786="Лікар-педіатр",U788/Z788*Z786,IF(B786="Лікар-терапевт","х",IF(B786="Лікар загальної практики - сімейний лікар",U788/Z788*Z786,0))),0)</f>
        <v>0</v>
      </c>
      <c r="V786" s="171">
        <f>IFERROR(IF(B786="Лікар-педіатр",V788/Z788*Z786,IF(B786="Лікар-терапевт","х",IF(B786="Лікар загальної практики - сімейний лікар",V788/Z788*Z786,0))),0)</f>
        <v>0</v>
      </c>
      <c r="W786" s="171">
        <f>IFERROR(IF(B786="Лікар-педіатр","x",IF(B786="Лікар-терапевт",W788/Z788*Z786,IF(B786="Лікар загальної практики - сімейний лікар",W788/Z788*Z786,0))),0)</f>
        <v>0</v>
      </c>
      <c r="X786" s="171">
        <f>IFERROR(IF(B786="Лікар-педіатр","x",IF(B786="Лікар-терапевт",X788/Z788*Z786,IF(B786="Лікар загальної практики - сімейний лікар",X788/Z788*Z786,0))),0)</f>
        <v>0</v>
      </c>
      <c r="Y786" s="171">
        <f>IFERROR(IF(B786="Лікар-педіатр","x",IF(B786="Лікар-терапевт",Y789*Z786,IF(B786="Лікар загальної практики - сімейний лікар",Y789*Z786,0))),0)</f>
        <v>0</v>
      </c>
      <c r="Z786" s="472"/>
      <c r="AA786" s="769"/>
      <c r="AB786" s="171">
        <f>IFERROR(IF(B786="Лікар-педіатр",AB788/AG788*AG786,IF(B786="Лікар-терапевт","х",IF(B786="Лікар загальної практики - сімейний лікар",AB788/AG788*AG786,0))),0)</f>
        <v>0</v>
      </c>
      <c r="AC786" s="171">
        <f>IFERROR(IF(B786="Лікар-педіатр",AC788/AG788*AG786,IF(B786="Лікар-терапевт","х",IF(B786="Лікар загальної практики - сімейний лікар",AC788/AG788*AG786,0))),0)</f>
        <v>0</v>
      </c>
      <c r="AD786" s="171">
        <f>IFERROR(IF(B786="Лікар-педіатр","x",IF(B786="Лікар-терапевт",AD788/AG788*AG786,IF(B786="Лікар загальної практики - сімейний лікар",AD788/AG788*AG786,0))),0)</f>
        <v>0</v>
      </c>
      <c r="AE786" s="171">
        <f>IFERROR(IF(B786="Лікар-педіатр","x",IF(B786="Лікар-терапевт",AE788/AG788*AG786,IF(B786="Лікар загальної практики - сімейний лікар",AE788/AG788*AG786,0))),0)</f>
        <v>0</v>
      </c>
      <c r="AF786" s="171">
        <f>IFERROR(IF(B786="Лікар-педіатр","x",IF(B786="Лікар-терапевт",AF789*AG786,IF(B786="Лікар загальної практики - сімейний лікар",AF789*AG786,0))),0)</f>
        <v>0</v>
      </c>
      <c r="AG786" s="472"/>
      <c r="AH786" s="772"/>
      <c r="AI786" s="461">
        <f>A786</f>
        <v>59</v>
      </c>
      <c r="AJ786" s="763">
        <f>B786</f>
        <v>0</v>
      </c>
      <c r="AK786" s="766">
        <f>C786</f>
        <v>0</v>
      </c>
      <c r="AL786" s="766">
        <f>D786</f>
        <v>0</v>
      </c>
      <c r="AM786" s="753" t="s">
        <v>566</v>
      </c>
      <c r="AN786" s="792">
        <f>SUM(AN791:AN797)</f>
        <v>0</v>
      </c>
      <c r="AO786" s="792">
        <f>SUM(AO791:AO797)</f>
        <v>0</v>
      </c>
      <c r="AP786" s="792">
        <f>SUM(AP791:AP797)</f>
        <v>0</v>
      </c>
      <c r="AQ786" s="792">
        <f>SUM(AQ791:AQ797)</f>
        <v>0</v>
      </c>
      <c r="AR786" s="795">
        <f>SUM(AN786:AQ790)</f>
        <v>0</v>
      </c>
    </row>
    <row r="787" spans="1:44" s="210" customFormat="1" ht="23.45" customHeight="1" x14ac:dyDescent="0.25">
      <c r="A787" s="172"/>
      <c r="B787" s="781"/>
      <c r="C787" s="784"/>
      <c r="D787" s="787"/>
      <c r="E787" s="790"/>
      <c r="F787" s="170" t="s">
        <v>432</v>
      </c>
      <c r="G787" s="171">
        <f>IFERROR(IF(B786="Лікар-педіатр",G789*L787,IF(B786="Лікар-терапевт","х",IF(B786="Лікар загальної практики - сімейний лікар",G789*L787,0))),0)</f>
        <v>0</v>
      </c>
      <c r="H787" s="171">
        <f>IFERROR(IF(B786="Лікар-педіатр",H789*L787,IF(B786="Лікар-терапевт","х",IF(B786="Лікар загальної практики - сімейний лікар",H789*L787,0))),0)</f>
        <v>0</v>
      </c>
      <c r="I787" s="171">
        <f>IFERROR(IF(B786="Лікар-педіатр","x",IF(B786="Лікар-терапевт",I789*L787,IF(B786="Лікар загальної практики - сімейний лікар",I789*L787,0))),0)</f>
        <v>0</v>
      </c>
      <c r="J787" s="171">
        <f>IFERROR(IF(B786="Лікар-педіатр","x",IF(B786="Лікар-терапевт",J789*L787,IF(B786="Лікар загальної практики - сімейний лікар",J789*L787,0))),0)</f>
        <v>0</v>
      </c>
      <c r="K787" s="171">
        <f>IFERROR(IF(B786="Лікар-педіатр","x",IF(B786="Лікар-терапевт",K789*L787,IF(B786="Лікар загальної практики - сімейний лікар",K789*L787,0))),0)</f>
        <v>0</v>
      </c>
      <c r="L787" s="472"/>
      <c r="M787" s="770"/>
      <c r="N787" s="171">
        <f>IFERROR(IF(B786="Лікар-педіатр",N789*S787,IF(B786="Лікар-терапевт","х",IF(B786="Лікар загальної практики - сімейний лікар",N789*S787,0))),0)</f>
        <v>0</v>
      </c>
      <c r="O787" s="171">
        <f>IFERROR(IF(B786="Лікар-педіатр",O789*S787,IF(B786="Лікар-терапевт","х",IF(B786="Лікар загальної практики - сімейний лікар",O789*S787,0))),0)</f>
        <v>0</v>
      </c>
      <c r="P787" s="171">
        <f>IFERROR(IF(B786="Лікар-педіатр","x",IF(B786="Лікар-терапевт",P789*S787,IF(B786="Лікар загальної практики - сімейний лікар",P789*S787,0))),0)</f>
        <v>0</v>
      </c>
      <c r="Q787" s="171">
        <f>IFERROR(IF(B786="Лікар-педіатр","x",IF(B786="Лікар-терапевт",Q789*S787,IF(B786="Лікар загальної практики - сімейний лікар",Q789*S787,0))),0)</f>
        <v>0</v>
      </c>
      <c r="R787" s="171">
        <f>IFERROR(IF(B786="Лікар-педіатр","x",IF(B786="Лікар-терапевт",R789*S787,IF(B786="Лікар загальної практики - сімейний лікар",R789*S787,0))),0)</f>
        <v>0</v>
      </c>
      <c r="S787" s="472"/>
      <c r="T787" s="770"/>
      <c r="U787" s="171">
        <f>IFERROR(IF(B786="Лікар-педіатр",U789*Z787,IF(B786="Лікар-терапевт","х",IF(B786="Лікар загальної практики - сімейний лікар",U789*Z787,0))),0)</f>
        <v>0</v>
      </c>
      <c r="V787" s="171">
        <f>IFERROR(IF(B786="Лікар-педіатр",V789*Z787,IF(B786="Лікар-терапевт","х",IF(B786="Лікар загальної практики - сімейний лікар",V789*Z787,0))),0)</f>
        <v>0</v>
      </c>
      <c r="W787" s="171">
        <f>IFERROR(IF(B786="Лікар-педіатр","x",IF(B786="Лікар-терапевт",W789*Z787,IF(B786="Лікар загальної практики - сімейний лікар",W789*Z787,0))),0)</f>
        <v>0</v>
      </c>
      <c r="X787" s="171">
        <f>IFERROR(IF(B786="Лікар-педіатр","x",IF(B786="Лікар-терапевт",X789*Z787,IF(B786="Лікар загальної практики - сімейний лікар",X789*Z787,0))),0)</f>
        <v>0</v>
      </c>
      <c r="Y787" s="171">
        <f>IFERROR(IF(B786="Лікар-педіатр","x",IF(B786="Лікар-терапевт",Y789*Z787,IF(B786="Лікар загальної практики - сімейний лікар",Y789*Z787,0))),0)</f>
        <v>0</v>
      </c>
      <c r="Z787" s="472"/>
      <c r="AA787" s="770"/>
      <c r="AB787" s="171">
        <f>IFERROR(IF(B786="Лікар-педіатр",AB789*AG787,IF(B786="Лікар-терапевт","х",IF(B786="Лікар загальної практики - сімейний лікар",AB789*AG787,0))),0)</f>
        <v>0</v>
      </c>
      <c r="AC787" s="171">
        <f>IFERROR(IF(B786="Лікар-педіатр",AC789*AG787,IF(B786="Лікар-терапевт","х",IF(B786="Лікар загальної практики - сімейний лікар",AC789*AG787,0))),0)</f>
        <v>0</v>
      </c>
      <c r="AD787" s="171">
        <f>IFERROR(IF(B786="Лікар-педіатр","x",IF(B786="Лікар-терапевт",AD789*AG787,IF(B786="Лікар загальної практики - сімейний лікар",AD789*AG787,0))),0)</f>
        <v>0</v>
      </c>
      <c r="AE787" s="171">
        <f>IFERROR(IF(B786="Лікар-педіатр","x",IF(B786="Лікар-терапевт",AE789*AG787,IF(B786="Лікар загальної практики - сімейний лікар",AE789*AG787,0))),0)</f>
        <v>0</v>
      </c>
      <c r="AF787" s="171">
        <f>IFERROR(IF(B786="Лікар-педіатр","x",IF(B786="Лікар-терапевт",AF789*AG787,IF(B786="Лікар загальної практики - сімейний лікар",AF789*AG787,0))),0)</f>
        <v>0</v>
      </c>
      <c r="AG787" s="472"/>
      <c r="AH787" s="773"/>
      <c r="AI787" s="173"/>
      <c r="AJ787" s="764"/>
      <c r="AK787" s="767"/>
      <c r="AL787" s="767"/>
      <c r="AM787" s="754"/>
      <c r="AN787" s="793"/>
      <c r="AO787" s="793"/>
      <c r="AP787" s="793"/>
      <c r="AQ787" s="793"/>
      <c r="AR787" s="796"/>
    </row>
    <row r="788" spans="1:44" s="166" customFormat="1" ht="24.6" customHeight="1" x14ac:dyDescent="0.3">
      <c r="A788" s="205"/>
      <c r="B788" s="781"/>
      <c r="C788" s="784"/>
      <c r="D788" s="787"/>
      <c r="E788" s="790"/>
      <c r="F788" s="170" t="s">
        <v>433</v>
      </c>
      <c r="G788" s="174">
        <f>IF(B786="Лікар загальної практики - сімейний лікар"," ",IF(B786="Лікар-педіатр"," ",IF(B786="Лікар-терапевт","х",0)))</f>
        <v>0</v>
      </c>
      <c r="H788" s="174">
        <f>IF(B786="Лікар загальної практики - сімейний лікар"," ",IF(B786="Лікар-педіатр"," ",IF(B786="Лікар-терапевт","х",0)))</f>
        <v>0</v>
      </c>
      <c r="I788" s="174">
        <f>IF(B786="Лікар загальної практики - сімейний лікар"," ",IF(B786="Лікар-педіатр","х",IF(B786="Лікар-терапевт"," ",0)))</f>
        <v>0</v>
      </c>
      <c r="J788" s="174">
        <f>IF(B786="Лікар загальної практики - сімейний лікар"," ",IF(B786="Лікар-педіатр","х",IF(B786="Лікар-терапевт"," ",0)))</f>
        <v>0</v>
      </c>
      <c r="K788" s="174">
        <f>IF(B786="Лікар загальної практики - сімейний лікар"," ",IF(B786="Лікар-педіатр","х",IF(B786="Лікар-терапевт"," ",0)))</f>
        <v>0</v>
      </c>
      <c r="L788" s="175">
        <f>SUM(G788:K788)</f>
        <v>0</v>
      </c>
      <c r="M788" s="770"/>
      <c r="N788" s="174">
        <f>IF(B786="Лікар загальної практики - сімейний лікар"," ",IF(B786="Лікар-педіатр"," ",IF(B786="Лікар-терапевт","х",0)))</f>
        <v>0</v>
      </c>
      <c r="O788" s="174">
        <f>IF(B786="Лікар загальної практики - сімейний лікар"," ",IF(B786="Лікар-педіатр"," ",IF(B786="Лікар-терапевт","х",0)))</f>
        <v>0</v>
      </c>
      <c r="P788" s="174">
        <f>IF(B786="Лікар загальної практики - сімейний лікар"," ",IF(B786="Лікар-педіатр","х",IF(B786="Лікар-терапевт"," ",0)))</f>
        <v>0</v>
      </c>
      <c r="Q788" s="174">
        <f>IF(B786="Лікар загальної практики - сімейний лікар"," ",IF(B786="Лікар-педіатр","х",IF(B786="Лікар-терапевт"," ",0)))</f>
        <v>0</v>
      </c>
      <c r="R788" s="174">
        <f>IF(B786="Лікар загальної практики - сімейний лікар"," ",IF(B786="Лікар-педіатр","х",IF(B786="Лікар-терапевт"," ",0)))</f>
        <v>0</v>
      </c>
      <c r="S788" s="175">
        <f>SUM(N788:R788)</f>
        <v>0</v>
      </c>
      <c r="T788" s="770"/>
      <c r="U788" s="174">
        <f>IF(B786="Лікар загальної практики - сімейний лікар"," ",IF(B786="Лікар-педіатр"," ",IF(B786="Лікар-терапевт","х",0)))</f>
        <v>0</v>
      </c>
      <c r="V788" s="174">
        <f>IF(B786="Лікар загальної практики - сімейний лікар"," ",IF(B786="Лікар-педіатр"," ",IF(B786="Лікар-терапевт","х",0)))</f>
        <v>0</v>
      </c>
      <c r="W788" s="174">
        <f>IF(B786="Лікар загальної практики - сімейний лікар"," ",IF(B786="Лікар-педіатр","х",IF(B786="Лікар-терапевт"," ",0)))</f>
        <v>0</v>
      </c>
      <c r="X788" s="174">
        <f>IF(B786="Лікар загальної практики - сімейний лікар"," ",IF(B786="Лікар-педіатр","х",IF(B786="Лікар-терапевт"," ",0)))</f>
        <v>0</v>
      </c>
      <c r="Y788" s="174">
        <f>IF(B786="Лікар загальної практики - сімейний лікар"," ",IF(B786="Лікар-педіатр","х",IF(B786="Лікар-терапевт"," ",0)))</f>
        <v>0</v>
      </c>
      <c r="Z788" s="175">
        <f>SUM(U788:Y788)</f>
        <v>0</v>
      </c>
      <c r="AA788" s="770"/>
      <c r="AB788" s="174">
        <f>IF(B786="Лікар загальної практики - сімейний лікар"," ",IF(B786="Лікар-педіатр"," ",IF(B786="Лікар-терапевт","х",0)))</f>
        <v>0</v>
      </c>
      <c r="AC788" s="174">
        <f>IF(B786="Лікар загальної практики - сімейний лікар"," ",IF(B786="Лікар-педіатр"," ",IF(B786="Лікар-терапевт","х",0)))</f>
        <v>0</v>
      </c>
      <c r="AD788" s="174">
        <f>IF(B786="Лікар загальної практики - сімейний лікар"," ",IF(B786="Лікар-педіатр","х",IF(B786="Лікар-терапевт"," ",0)))</f>
        <v>0</v>
      </c>
      <c r="AE788" s="174">
        <f>IF(B786="Лікар загальної практики - сімейний лікар"," ",IF(B786="Лікар-педіатр","х",IF(B786="Лікар-терапевт"," ",0)))</f>
        <v>0</v>
      </c>
      <c r="AF788" s="174">
        <f>IF(B786="Лікар загальної практики - сімейний лікар"," ",IF(B786="Лікар-педіатр","х",IF(B786="Лікар-терапевт"," ",0)))</f>
        <v>0</v>
      </c>
      <c r="AG788" s="175">
        <f>SUM(AB788:AF788)</f>
        <v>0</v>
      </c>
      <c r="AH788" s="773"/>
      <c r="AI788" s="176"/>
      <c r="AJ788" s="764"/>
      <c r="AK788" s="767"/>
      <c r="AL788" s="767"/>
      <c r="AM788" s="754"/>
      <c r="AN788" s="793"/>
      <c r="AO788" s="793"/>
      <c r="AP788" s="793"/>
      <c r="AQ788" s="793"/>
      <c r="AR788" s="796"/>
    </row>
    <row r="789" spans="1:44" s="67" customFormat="1" ht="28.15" customHeight="1" thickBot="1" x14ac:dyDescent="0.3">
      <c r="A789" s="172"/>
      <c r="B789" s="781"/>
      <c r="C789" s="784"/>
      <c r="D789" s="787"/>
      <c r="E789" s="790"/>
      <c r="F789" s="177" t="s">
        <v>160</v>
      </c>
      <c r="G789" s="178">
        <f>IFERROR(IF(B786="Лікар-педіатр",G788/L788,IF(B786="Лікар-терапевт","х",IF(B786="Лікар загальної практики - сімейний лікар",G788/L788,0))),0)</f>
        <v>0</v>
      </c>
      <c r="H789" s="178">
        <f>IFERROR(IF(B786="Лікар-педіатр",H788/L788,IF(B786="Лікар-терапевт","х",IF(B786="Лікар загальної практики - сімейний лікар",H788/L788,0))),0)</f>
        <v>0</v>
      </c>
      <c r="I789" s="178">
        <f>IFERROR(IF(B786="Лікар-педіатр","x",IF(B786="Лікар-терапевт",I788/L788,IF(B786="Лікар загальної практики - сімейний лікар",I788/L788,0))),0)</f>
        <v>0</v>
      </c>
      <c r="J789" s="178">
        <f>IFERROR(IF(B786="Лікар-педіатр","x",IF(B786="Лікар-терапевт",J788/L788,IF(B786="Лікар загальної практики - сімейний лікар",J788/L788,0))),0)</f>
        <v>0</v>
      </c>
      <c r="K789" s="178">
        <f>IFERROR(IF(B786="Лікар-педіатр","x",IF(B786="Лікар-терапевт",K788/L788,IF(B786="Лікар загальної практики - сімейний лікар",K788/L788,0))),0)</f>
        <v>0</v>
      </c>
      <c r="L789" s="178">
        <f>SUM(G789:K789)</f>
        <v>0</v>
      </c>
      <c r="M789" s="770"/>
      <c r="N789" s="178">
        <f>IFERROR(IF(B786="Лікар-педіатр",N788/S788,IF(B786="Лікар-терапевт","х",IF(B786="Лікар загальної практики - сімейний лікар",N788/S788,0))),0)</f>
        <v>0</v>
      </c>
      <c r="O789" s="178">
        <f>IFERROR(IF(B786="Лікар-педіатр",O788/S788,IF(B786="Лікар-терапевт","х",IF(B786="Лікар загальної практики - сімейний лікар",O788/S788,0))),0)</f>
        <v>0</v>
      </c>
      <c r="P789" s="178">
        <f>IFERROR(IF(B786="Лікар-педіатр","x",IF(B786="Лікар-терапевт",P788/S788,IF(B786="Лікар загальної практики - сімейний лікар",P788/S788,0))),0)</f>
        <v>0</v>
      </c>
      <c r="Q789" s="178">
        <f>IFERROR(IF(B786="Лікар-педіатр","x",IF(B786="Лікар-терапевт",Q788/S788,IF(B786="Лікар загальної практики - сімейний лікар",Q788/S788,0))),0)</f>
        <v>0</v>
      </c>
      <c r="R789" s="178">
        <f>IFERROR(IF(B786="Лікар-педіатр","x",IF(B786="Лікар-терапевт",R788/S788,IF(B786="Лікар загальної практики - сімейний лікар",R788/S788,0))),0)</f>
        <v>0</v>
      </c>
      <c r="S789" s="178">
        <f>SUM(N789:R789)</f>
        <v>0</v>
      </c>
      <c r="T789" s="770"/>
      <c r="U789" s="178">
        <f>IFERROR(IF(B786="Лікар-педіатр",U788/Z788,IF(B786="Лікар-терапевт","х",IF(B786="Лікар загальної практики - сімейний лікар",U788/Z788,0))),0)</f>
        <v>0</v>
      </c>
      <c r="V789" s="178">
        <f>IFERROR(IF(B786="Лікар-педіатр",V788/Z788,IF(B786="Лікар-терапевт","х",IF(B786="Лікар загальної практики - сімейний лікар",V788/Z788,0))),0)</f>
        <v>0</v>
      </c>
      <c r="W789" s="178">
        <f>IFERROR(IF(B786="Лікар-педіатр","x",IF(B786="Лікар-терапевт",W788/Z788,IF(B786="Лікар загальної практики - сімейний лікар",W788/Z788,0))),0)</f>
        <v>0</v>
      </c>
      <c r="X789" s="178">
        <f>IFERROR(IF(B786="Лікар-педіатр","x",IF(B786="Лікар-терапевт",X788/Z788,IF(B786="Лікар загальної практики - сімейний лікар",X788/Z788,0))),0)</f>
        <v>0</v>
      </c>
      <c r="Y789" s="178">
        <f>IFERROR(IF(B786="Лікар-педіатр","x",IF(B786="Лікар-терапевт",Y788/Z788,IF(B786="Лікар загальної практики - сімейний лікар",Y788/Z788,0))),0)</f>
        <v>0</v>
      </c>
      <c r="Z789" s="178">
        <f>SUM(U789:Y789)</f>
        <v>0</v>
      </c>
      <c r="AA789" s="770"/>
      <c r="AB789" s="178">
        <f>IFERROR(IF(B786="Лікар-педіатр",AB788/AG788,IF(B786="Лікар-терапевт","х",IF(B786="Лікар загальної практики - сімейний лікар",AB788/AG788,0))),0)</f>
        <v>0</v>
      </c>
      <c r="AC789" s="178">
        <f>IFERROR(IF(B786="Лікар-педіатр",AC788/AG788,IF(B786="Лікар-терапевт","х",IF(B786="Лікар загальної практики - сімейний лікар",AC788/AG788,0))),0)</f>
        <v>0</v>
      </c>
      <c r="AD789" s="178">
        <f>IFERROR(IF(B786="Лікар-педіатр","x",IF(B786="Лікар-терапевт",AD788/AG788,IF(B786="Лікар загальної практики - сімейний лікар",AD788/AG788,0))),0)</f>
        <v>0</v>
      </c>
      <c r="AE789" s="178">
        <f>IFERROR(IF(B786="Лікар-педіатр","x",IF(B786="Лікар-терапевт",AE788/AG788,IF(B786="Лікар загальної практики - сімейний лікар",AE788/AG788,0))),0)</f>
        <v>0</v>
      </c>
      <c r="AF789" s="178">
        <f>IFERROR(IF(B786="Лікар-педіатр","x",IF(B786="Лікар-терапевт",AF788/AG788,IF(B786="Лікар загальної практики - сімейний лікар",AF788/AG788,0))),0)</f>
        <v>0</v>
      </c>
      <c r="AG789" s="178">
        <f>SUM(AB789:AF789)</f>
        <v>0</v>
      </c>
      <c r="AH789" s="773"/>
      <c r="AI789" s="176"/>
      <c r="AJ789" s="764"/>
      <c r="AK789" s="767"/>
      <c r="AL789" s="767"/>
      <c r="AM789" s="754"/>
      <c r="AN789" s="793"/>
      <c r="AO789" s="793"/>
      <c r="AP789" s="793"/>
      <c r="AQ789" s="793"/>
      <c r="AR789" s="796"/>
    </row>
    <row r="790" spans="1:44" s="103" customFormat="1" ht="31.15" customHeight="1" thickBot="1" x14ac:dyDescent="0.3">
      <c r="A790" s="172"/>
      <c r="B790" s="781"/>
      <c r="C790" s="784"/>
      <c r="D790" s="787"/>
      <c r="E790" s="790"/>
      <c r="F790" s="179" t="s">
        <v>434</v>
      </c>
      <c r="G790" s="180">
        <f>IF(B786="Лікар загальної практики - сімейний лікар",AVERAGE(G786:G788),IF(B786="Лікар-педіатр",AVERAGE(G786:G788),IF(B786="Лікар-терапевт","х",0)))</f>
        <v>0</v>
      </c>
      <c r="H790" s="180">
        <f>IF(B786="Лікар загальної практики - сімейний лікар",AVERAGE(H786:H788),IF(B786="Лікар-педіатр",AVERAGE(H786:H788),IF(B786="Лікар-терапевт","х",0)))</f>
        <v>0</v>
      </c>
      <c r="I790" s="180">
        <f>IF(B786="Лікар загальної практики - сімейний лікар",AVERAGE(I786:I788),IF(B786="Лікар-педіатр","x",IF(B786="Лікар-терапевт",AVERAGE(I786:I788),0)))</f>
        <v>0</v>
      </c>
      <c r="J790" s="180">
        <f>IF(B786="Лікар загальної практики - сімейний лікар",AVERAGE(J786:J788),IF(B786="Лікар-педіатр","x",IF(B786="Лікар-терапевт",AVERAGE(J786:J788),0)))</f>
        <v>0</v>
      </c>
      <c r="K790" s="180">
        <f>IF(B786="Лікар загальної практики - сімейний лікар",AVERAGE(K786:K788),IF(B786="Лікар-педіатр","x",IF(B786="Лікар-терапевт",AVERAGE(K786:K788),0)))</f>
        <v>0</v>
      </c>
      <c r="L790" s="181">
        <f>SUM(G790:K790)</f>
        <v>0</v>
      </c>
      <c r="M790" s="770"/>
      <c r="N790" s="543">
        <f>IF(B786="Лікар загальної практики - сімейний лікар",AVERAGE(N786:N788),IF(B786="Лікар-педіатр",AVERAGE(N786:N788),IF(B786="Лікар-терапевт","х",0)))</f>
        <v>0</v>
      </c>
      <c r="O790" s="180">
        <f>IF(B786="Лікар загальної практики - сімейний лікар",AVERAGE(O786:O788),IF(B786="Лікар-педіатр",AVERAGE(O786:O788),IF(B786="Лікар-терапевт","х",0)))</f>
        <v>0</v>
      </c>
      <c r="P790" s="180">
        <f>IF(B786="Лікар загальної практики - сімейний лікар",AVERAGE(P786:P788),IF(B786="Лікар-педіатр","x",IF(B786="Лікар-терапевт",AVERAGE(P786:P788),0)))</f>
        <v>0</v>
      </c>
      <c r="Q790" s="180">
        <f>IF(B786="Лікар загальної практики - сімейний лікар",AVERAGE(Q786:Q788),IF(B786="Лікар-педіатр","x",IF(B786="Лікар-терапевт",AVERAGE(Q786:Q788),0)))</f>
        <v>0</v>
      </c>
      <c r="R790" s="180">
        <f>IF(B786="Лікар загальної практики - сімейний лікар",AVERAGE(R786:R788),IF(B786="Лікар-педіатр","x",IF(B786="Лікар-терапевт",AVERAGE(R786:R788),0)))</f>
        <v>0</v>
      </c>
      <c r="S790" s="181">
        <f>SUM(N790:R790)</f>
        <v>0</v>
      </c>
      <c r="T790" s="770"/>
      <c r="U790" s="543">
        <f>IF(B786="Лікар загальної практики - сімейний лікар",AVERAGE(U786:U788),IF(B786="Лікар-педіатр",AVERAGE(U786:U788),IF(B786="Лікар-терапевт","х",0)))</f>
        <v>0</v>
      </c>
      <c r="V790" s="180">
        <f>IF(B786="Лікар загальної практики - сімейний лікар",AVERAGE(V786:V788),IF(B786="Лікар-педіатр",AVERAGE(V786:V788),IF(B786="Лікар-терапевт","х",0)))</f>
        <v>0</v>
      </c>
      <c r="W790" s="180">
        <f>IF(B786="Лікар загальної практики - сімейний лікар",AVERAGE(W786:W788),IF(B786="Лікар-педіатр","x",IF(B786="Лікар-терапевт",AVERAGE(W786:W788),0)))</f>
        <v>0</v>
      </c>
      <c r="X790" s="180">
        <f>IF(B786="Лікар загальної практики - сімейний лікар",AVERAGE(X786:X788),IF(B786="Лікар-педіатр","x",IF(B786="Лікар-терапевт",AVERAGE(X786:X788),0)))</f>
        <v>0</v>
      </c>
      <c r="Y790" s="180">
        <f>IF(B786="Лікар загальної практики - сімейний лікар",AVERAGE(Y786:Y788),IF(B786="Лікар-педіатр","x",IF(B786="Лікар-терапевт",AVERAGE(Y786:Y788),0)))</f>
        <v>0</v>
      </c>
      <c r="Z790" s="181">
        <f>SUM(U790:Y790)</f>
        <v>0</v>
      </c>
      <c r="AA790" s="770"/>
      <c r="AB790" s="543">
        <f>IF(B786="Лікар загальної практики - сімейний лікар",AVERAGE(AB786:AB788),IF(B786="Лікар-педіатр",AVERAGE(AB786:AB788),IF(B786="Лікар-терапевт","х",0)))</f>
        <v>0</v>
      </c>
      <c r="AC790" s="180">
        <f>IF(B786="Лікар загальної практики - сімейний лікар",AVERAGE(AC786:AC788),IF(B786="Лікар-педіатр",AVERAGE(AC786:AC788),IF(B786="Лікар-терапевт","х",0)))</f>
        <v>0</v>
      </c>
      <c r="AD790" s="180">
        <f>IF(B786="Лікар загальної практики - сімейний лікар",AVERAGE(AD786:AD788),IF(B786="Лікар-педіатр","x",IF(B786="Лікар-терапевт",AVERAGE(AD786:AD788),0)))</f>
        <v>0</v>
      </c>
      <c r="AE790" s="180">
        <f>IF(B786="Лікар загальної практики - сімейний лікар",AVERAGE(AE786:AE788),IF(B786="Лікар-педіатр","x",IF(B786="Лікар-терапевт",AVERAGE(AE786:AE788),0)))</f>
        <v>0</v>
      </c>
      <c r="AF790" s="180">
        <f>IF(B786="Лікар загальної практики - сімейний лікар",AVERAGE(AF786:AF788),IF(B786="Лікар-педіатр","x",IF(B786="Лікар-терапевт",AVERAGE(AF786:AF788),0)))</f>
        <v>0</v>
      </c>
      <c r="AG790" s="181">
        <f>SUM(AB790:AF790)</f>
        <v>0</v>
      </c>
      <c r="AH790" s="773"/>
      <c r="AI790" s="176"/>
      <c r="AJ790" s="764"/>
      <c r="AK790" s="767"/>
      <c r="AL790" s="767"/>
      <c r="AM790" s="755"/>
      <c r="AN790" s="794"/>
      <c r="AO790" s="794"/>
      <c r="AP790" s="794"/>
      <c r="AQ790" s="794"/>
      <c r="AR790" s="797"/>
    </row>
    <row r="791" spans="1:44" s="67" customFormat="1" ht="31.9" customHeight="1" x14ac:dyDescent="0.25">
      <c r="A791" s="172"/>
      <c r="B791" s="781"/>
      <c r="C791" s="784"/>
      <c r="D791" s="787"/>
      <c r="E791" s="790"/>
      <c r="F791" s="182" t="str">
        <f>IF(B786="Лікар-педіатр",Законод!$C$18,IF(B786="Лікар загальної практики - сімейний лікар",Законод!$C$22,IF(B786="Лікар-терапевт",Законод!$C$26,"х")))</f>
        <v>х</v>
      </c>
      <c r="G791" s="183">
        <f>IF(B786="Лікар загальної практики - сімейний лікар",IF(L790&lt;=Законод!$C$23,G790,Законод!$C$23*'01_Доходи'!G789),IF(B786="Лікар-педіатр",IF(L790&lt;=Законод!$C$19,G790,Законод!$C$19*'01_Доходи'!G789),IF(B786="Лікар-терапевт","x",0)))</f>
        <v>0</v>
      </c>
      <c r="H791" s="183">
        <f>IF(B786="Лікар загальної практики - сімейний лікар",IF(L790&lt;=Законод!$C$23,H790,Законод!$C$23*'01_Доходи'!H789),IF(B786="Лікар-педіатр",IF(L790&lt;=Законод!$C$19,H790,Законод!$C$19*'01_Доходи'!H789),IF(B786="Лікар-терапевт","x",0)))</f>
        <v>0</v>
      </c>
      <c r="I791" s="183">
        <f>IF(B786="Лікар загальної практики - сімейний лікар",IF(L790&lt;=Законод!$C$23,I790,Законод!$C$23*'01_Доходи'!I789),IF(B786="Лікар-педіатр",IF(L790&lt;=Законод!$C$27,I790,Законод!$C$27*'01_Доходи'!I789),IF(B786="Лікар-терапевт","x",0)))</f>
        <v>0</v>
      </c>
      <c r="J791" s="183">
        <f>IF(B786="Лікар загальної практики - сімейний лікар",IF(L790&lt;=Законод!$C$23,J790,Законод!$C$23*'01_Доходи'!J789),IF(B786="Лікар-педіатр",IF(L790&lt;=Законод!$C$27,J790,Законод!$C$27*'01_Доходи'!J789),IF(B786="Лікар-терапевт","x",0)))</f>
        <v>0</v>
      </c>
      <c r="K791" s="183">
        <f>IF(B786="Лікар загальної практики - сімейний лікар",IF(L790&lt;=Законод!$C$23,K790,Законод!$C$23*'01_Доходи'!K789),IF(B786="Лікар-педіатр",IF(L790&lt;=Законод!$C$27,K790,Законод!$C$27*'01_Доходи'!K789),IF(B786="Лікар-терапевт","x",0)))</f>
        <v>0</v>
      </c>
      <c r="L791" s="184">
        <f>SUM(G791:K791)</f>
        <v>0</v>
      </c>
      <c r="M791" s="770"/>
      <c r="N791" s="183">
        <f>IF(B786="Лікар загальної практики - сімейний лікар",IF(L790&lt;=Законод!$C$23,N790,Законод!$C$23*'01_Доходи'!N789),IF(B786="Лікар-педіатр",IF(L790&lt;=Законод!$C$19,N790,Законод!$C$19*'01_Доходи'!N789),IF(B786="Лікар-терапевт","x",0)))</f>
        <v>0</v>
      </c>
      <c r="O791" s="183">
        <f>IF(B786="Лікар загальної практики - сімейний лікар",IF(L790&lt;=Законод!$C$23,O790,Законод!$C$23*'01_Доходи'!O789),IF(B786="Лікар-педіатр",IF(L790&lt;=Законод!$C$19,O790,Законод!$C$19*'01_Доходи'!O789),IF(B786="Лікар-терапевт","x",0)))</f>
        <v>0</v>
      </c>
      <c r="P791" s="183">
        <f>IF(B786="Лікар загальної практики - сімейний лікар",IF(L790&lt;=Законод!$C$23,P790,Законод!$C$23*'01_Доходи'!P789),IF(B786="Лікар-педіатр",IF(L790&lt;=Законод!$C$27,P790,Законод!$C$27*'01_Доходи'!P789),IF(B786="Лікар-терапевт","x",0)))</f>
        <v>0</v>
      </c>
      <c r="Q791" s="183">
        <f>IF(B786="Лікар загальної практики - сімейний лікар",IF(L790&lt;=Законод!$C$23,Q790,Законод!$C$23*'01_Доходи'!Q789),IF(B786="Лікар-педіатр",IF(L790&lt;=Законод!$C$27,Q790,Законод!$C$27*'01_Доходи'!Q789),IF(B786="Лікар-терапевт","x",0)))</f>
        <v>0</v>
      </c>
      <c r="R791" s="183">
        <f>IF(B786="Лікар загальної практики - сімейний лікар",IF(L790&lt;=Законод!$C$23,R790,Законод!$C$23*'01_Доходи'!R789),IF(B786="Лікар-педіатр",IF(L790&lt;=Законод!$C$27,R790,Законод!$C$27*'01_Доходи'!R789),IF(B786="Лікар-терапевт","x",0)))</f>
        <v>0</v>
      </c>
      <c r="S791" s="184">
        <f>SUM(N791:R791)</f>
        <v>0</v>
      </c>
      <c r="T791" s="770"/>
      <c r="U791" s="183">
        <f>IF(B786="Лікар загальної практики - сімейний лікар",IF(L790&lt;=Законод!$C$23,U790,Законод!$C$23*'01_Доходи'!U789),IF(B786="Лікар-педіатр",IF(L790&lt;=Законод!$C$19,U790,Законод!$C$19*'01_Доходи'!U789),IF(B786="Лікар-терапевт","x",0)))</f>
        <v>0</v>
      </c>
      <c r="V791" s="183">
        <f>IF(B786="Лікар загальної практики - сімейний лікар",IF(L790&lt;=Законод!$C$23,V790,Законод!$C$23*'01_Доходи'!V789),IF(B786="Лікар-педіатр",IF(L790&lt;=Законод!$C$19,V790,Законод!$C$19*'01_Доходи'!V789),IF(B786="Лікар-терапевт","x",0)))</f>
        <v>0</v>
      </c>
      <c r="W791" s="183">
        <f>IF(B786="Лікар загальної практики - сімейний лікар",IF(L790&lt;=Законод!$C$23,W790,Законод!$C$23*'01_Доходи'!W789),IF(B786="Лікар-педіатр",IF(L790&lt;=Законод!$C$27,W790,Законод!$C$27*'01_Доходи'!W789),IF(B786="Лікар-терапевт","x",0)))</f>
        <v>0</v>
      </c>
      <c r="X791" s="183">
        <f>IF(B786="Лікар загальної практики - сімейний лікар",IF(L790&lt;=Законод!$C$23,X790,Законод!$C$23*'01_Доходи'!X789),IF(B786="Лікар-педіатр",IF(L790&lt;=Законод!$C$27,X790,Законод!$C$27*'01_Доходи'!X789),IF(B786="Лікар-терапевт","x",0)))</f>
        <v>0</v>
      </c>
      <c r="Y791" s="183">
        <f>IF(B786="Лікар загальної практики - сімейний лікар",IF(L790&lt;=Законод!$C$23,Y790,Законод!$C$23*'01_Доходи'!H789),IF(Y786="Лікар-педіатр",IF(L790&lt;=Законод!$C$27,Y790,Законод!$C$27*'01_Доходи'!Y789),IF(B786="Лікар-терапевт","x",0)))</f>
        <v>0</v>
      </c>
      <c r="Z791" s="184">
        <f>SUM(U791:Y791)</f>
        <v>0</v>
      </c>
      <c r="AA791" s="770"/>
      <c r="AB791" s="183">
        <f>IF(B786="Лікар загальної практики - сімейний лікар",IF(L790&lt;=Законод!$C$23,AB790,Законод!$C$23*'01_Доходи'!AB789),IF(B786="Лікар-педіатр",IF(L790&lt;=Законод!$C$19,AB790,Законод!$C$19*'01_Доходи'!AB789),IF(B786="Лікар-терапевт","x",0)))</f>
        <v>0</v>
      </c>
      <c r="AC791" s="183">
        <f>IF(B786="Лікар загальної практики - сімейний лікар",IF(L790&lt;=Законод!$C$23,AC790,Законод!$C$23*'01_Доходи'!AC789),IF(B786="Лікар-педіатр",IF(L790&lt;=Законод!$C$19,AC790,Законод!$C$19*'01_Доходи'!AC789),IF(B786="Лікар-терапевт","x",0)))</f>
        <v>0</v>
      </c>
      <c r="AD791" s="183">
        <f>IF(B786="Лікар загальної практики - сімейний лікар",IF(L790&lt;=Законод!$C$23,AD790,Законод!$C$23*'01_Доходи'!AD789),IF(B786="Лікар-педіатр",IF(L790&lt;=Законод!$C$27,AD790,Законод!$C$27*'01_Доходи'!AD789),IF(B786="Лікар-терапевт","x",0)))</f>
        <v>0</v>
      </c>
      <c r="AE791" s="183">
        <f>IF(B786="Лікар загальної практики - сімейний лікар",IF(L790&lt;=Законод!$C$23,AE790,Законод!$C$23*'01_Доходи'!AE789),IF(B786="Лікар-педіатр",IF(L790&lt;=Законод!$C$27,AE790,Законод!$C$27*'01_Доходи'!AE789),IF(B786="Лікар-терапевт","x",0)))</f>
        <v>0</v>
      </c>
      <c r="AF791" s="183">
        <f>IF(B786="Лікар загальної практики - сімейний лікар",IF(L790&lt;=Законод!$C$23,AF790,Законод!$C$23*'01_Доходи'!AF789),IF(B786="Лікар-педіатр",IF(L790&lt;=Законод!$C$27,AF790,Законод!$C$27*'01_Доходи'!AF789),IF(B786="Лікар-терапевт","x",0)))</f>
        <v>0</v>
      </c>
      <c r="AG791" s="184">
        <f>SUM(AB791:AF791)</f>
        <v>0</v>
      </c>
      <c r="AH791" s="773"/>
      <c r="AI791" s="176"/>
      <c r="AJ791" s="764"/>
      <c r="AK791" s="767"/>
      <c r="AL791" s="767"/>
      <c r="AM791" s="268" t="s">
        <v>175</v>
      </c>
      <c r="AN791" s="544">
        <f>IF(B786="Лікар загальної практики - сімейний лікар",G791*Законод!$J$10+'01_Доходи'!H791*Законод!$K$10+'01_Доходи'!I791*Законод!$L$10+'01_Доходи'!J791*Законод!$M$10+'01_Доходи'!K791*Законод!$N$10,IF(B786="Лікар-педіатр",G791*Законод!$J$10+'01_Доходи'!H791*Законод!$K$10,IF(B786="Лікар-терапевт",'01_Доходи'!I791*Законод!$L$10+'01_Доходи'!J791*Законод!$M$10+'01_Доходи'!K791*Законод!$N$10,0)))</f>
        <v>0</v>
      </c>
      <c r="AO791" s="544">
        <f>IF(B786="Лікар загальної практики - сімейний лікар",N791*Законод!$J$11+'01_Доходи'!O791*Законод!$K$11+'01_Доходи'!P791*Законод!$L$11+'01_Доходи'!Q791*Законод!$M$11+'01_Доходи'!R791*Законод!$N$11,IF(B786="Лікар-педіатр",N791*Законод!$J$11+'01_Доходи'!O791*Законод!$K$11,IF(B786="Лікар-терапевт",'01_Доходи'!P791*Законод!$L$11+'01_Доходи'!Q791*Законод!$M$11+'01_Доходи'!R791*Законод!$N$11,0)))</f>
        <v>0</v>
      </c>
      <c r="AP791" s="544">
        <f>IF(B786="Лікар загальної практики - сімейний лікар",U791*Законод!$J$12+'01_Доходи'!V791*Законод!$K$12+'01_Доходи'!W791*Законод!$L$12+'01_Доходи'!X791*Законод!$M$12+'01_Доходи'!Y791*Законод!$N$12,IF(B786="Лікар-педіатр",U791*Законод!$J$12+'01_Доходи'!V791*Законод!$K$12,IF(B786="Лікар-терапевт",'01_Доходи'!W791*Законод!$L$12+'01_Доходи'!X791*Законод!$M$12+'01_Доходи'!Y791*Законод!$N$12,0)))</f>
        <v>0</v>
      </c>
      <c r="AQ791" s="544">
        <f>IF(B786="Лікар загальної практики - сімейний лікар",AB791*Законод!$J$13+'01_Доходи'!AC791*Законод!$K$13+'01_Доходи'!AD791*Законод!$L$13+'01_Доходи'!AE791*Законод!$M$13+'01_Доходи'!AF791*Законод!$N$13,IF(B786="Лікар-педіатр",AB791*Законод!$J$13+'01_Доходи'!AC791*Законод!$K$13,IF(B786="Лікар-терапевт",'01_Доходи'!AD791*Законод!$L$13+'01_Доходи'!AE791*Законод!$M$13+'01_Доходи'!AF791*Законод!$N$13,0)))</f>
        <v>0</v>
      </c>
      <c r="AR791" s="185">
        <f>SUM(AN791:AQ791)</f>
        <v>0</v>
      </c>
    </row>
    <row r="792" spans="1:44" s="67" customFormat="1" ht="45" customHeight="1" x14ac:dyDescent="0.25">
      <c r="A792" s="172"/>
      <c r="B792" s="781"/>
      <c r="C792" s="784"/>
      <c r="D792" s="787"/>
      <c r="E792" s="790"/>
      <c r="F792" s="186" t="str">
        <f>IF(B786="Лікар-педіатр",Законод!$E$18,IF(B786="Лікар загальної практики - сімейний лікар",Законод!$E$22,IF(B786="Лікар-терапевт",Законод!$E$26,"х")))</f>
        <v>х</v>
      </c>
      <c r="G792" s="750" t="s">
        <v>157</v>
      </c>
      <c r="H792" s="751"/>
      <c r="I792" s="751"/>
      <c r="J792" s="751"/>
      <c r="K792" s="752"/>
      <c r="L792" s="171">
        <f>IF(B786="Лікар загальної практики - сімейний лікар",IF(L790&lt;Законод!$C$23,0,(IF(AND(L790&gt;=Законод!$E$23,L790&lt;=Законод!$E$24),L790-Законод!$C$23,IF('01_Доходи'!L790&gt;=Законод!$F$23,Законод!$E$25,0)))),IF(B786="Лікар-педіатр",IF(L790&lt;Законод!$C$19,0,(IF(AND(L790&gt;=Законод!$E$19,L790&lt;=Законод!$E$20),L790-Законод!$C$19,IF('01_Доходи'!L790&gt;=Законод!$F$19,Законод!$E$21,0)))),IF(B786="Лікар-терапевт",IF(L790&lt;Законод!$C$27,0,(IF(AND(L790&gt;=Законод!$E$27,L790&lt;=Законод!$E$28),L790-Законод!$C$27,IF('01_Доходи'!L790&gt;=Законод!$F$27,Законод!$E$29,0)))),0)))</f>
        <v>0</v>
      </c>
      <c r="M792" s="770"/>
      <c r="N792" s="750" t="s">
        <v>157</v>
      </c>
      <c r="O792" s="751"/>
      <c r="P792" s="751"/>
      <c r="Q792" s="751"/>
      <c r="R792" s="752"/>
      <c r="S792" s="171">
        <f>IF(B786="Лікар загальної практики - сімейний лікар",IF(S790&lt;Законод!$C$23,0,(IF(AND(S790&gt;=Законод!$E$23,S790&lt;=Законод!$E$24),S790-Законод!$C$23,IF('01_Доходи'!S790&gt;=Законод!$F$23,Законод!$E$25,0)))),IF(B786="Лікар-педіатр",IF(S790&lt;Законод!$C$19,0,(IF(AND(S790&gt;=Законод!$E$19,S790&lt;=Законод!$E$20),S790-Законод!$C$19,IF('01_Доходи'!S790&gt;=Законод!$F$19,Законод!$E$21,0)))),IF(B786="Лікар-терапевт",IF(S790&lt;Законод!$C$27,0,(IF(AND(S790&gt;=Законод!$E$27,S790&lt;=Законод!$E$28),S790-Законод!$C$27,IF('01_Доходи'!S790&gt;=Законод!$F$27,Законод!$E$29,0)))),0)))</f>
        <v>0</v>
      </c>
      <c r="T792" s="770"/>
      <c r="U792" s="750" t="s">
        <v>157</v>
      </c>
      <c r="V792" s="751"/>
      <c r="W792" s="751"/>
      <c r="X792" s="751"/>
      <c r="Y792" s="752"/>
      <c r="Z792" s="171">
        <f>IF(B786="Лікар загальної практики - сімейний лікар",IF(Z790&lt;Законод!$C$23,0,(IF(AND(Z790&gt;=Законод!$E$23,Z790&lt;=Законод!$E$24),Z790-Законод!$C$23,IF('01_Доходи'!Z790&gt;=Законод!$F$23,Законод!$E$25,0)))),IF(B786="Лікар-педіатр",IF(Z790&lt;Законод!$C$19,0,(IF(AND(Z790&gt;=Законод!$E$19,Z790&lt;=Законод!$E$20),Z790-Законод!$C$19,IF('01_Доходи'!Z790&gt;=Законод!$F$19,Законод!$E$21,0)))),IF(B786="Лікар-терапевт",IF(Z790&lt;Законод!$C$27,0,(IF(AND(Z790&gt;=Законод!$E$27,Z790&lt;=Законод!$E$28),Z790-Законод!$C$27,IF('01_Доходи'!Z790&gt;=Законод!$F$27,Законод!$E$29,0)))),0)))</f>
        <v>0</v>
      </c>
      <c r="AA792" s="770"/>
      <c r="AB792" s="750" t="s">
        <v>157</v>
      </c>
      <c r="AC792" s="751"/>
      <c r="AD792" s="751"/>
      <c r="AE792" s="751"/>
      <c r="AF792" s="752"/>
      <c r="AG792" s="171">
        <f>IF(B786="Лікар загальної практики - сімейний лікар",IF(S790&lt;Законод!$C$23,0,(IF(AND(AG790&gt;=Законод!$E$23,AG790&lt;=Законод!$E$24),AG790-Законод!$C$23,IF('01_Доходи'!AG790&gt;=Законод!$F$23,Законод!$E$25,0)))),IF(B786="Лікар-педіатр",IF(AG790&lt;Законод!$C$19,0,(IF(AND(AG790&gt;=Законод!$E$19,AG790&lt;=Законод!$E$20),AG790-Законод!$C$19,IF('01_Доходи'!AG790&gt;=Законод!$F$19,Законод!$E$21,0)))),IF(B786="Лікар-терапевт",IF(AG790&lt;Законод!$C$27,0,(IF(AND(AG790&gt;=Законод!$E$27,AG790&lt;=Законод!$E$28),AG790-Законод!$C$27,IF('01_Доходи'!AG790&gt;=Законод!$F$27,Законод!$E$29,0)))),0)))</f>
        <v>0</v>
      </c>
      <c r="AH792" s="773"/>
      <c r="AI792" s="176"/>
      <c r="AJ792" s="764"/>
      <c r="AK792" s="767"/>
      <c r="AL792" s="767"/>
      <c r="AM792" s="798" t="s">
        <v>176</v>
      </c>
      <c r="AN792" s="544">
        <f>IF(B786="Лікар загальної практики - сімейний лікар",L792*Законод!$E$30,IF(B786="Лікар-педіатр",L792*Законод!$E$30,IF(B786="Лікар-терапевт",L792*Законод!$E$30,0)))</f>
        <v>0</v>
      </c>
      <c r="AO792" s="544">
        <f>IF(B786="Лікар загальної практики - сімейний лікар",S792*Законод!$E$47,IF(B786="Лікар-педіатр",S792*Законод!$E$47,IF(B786="Лікар-терапевт",S792*Законод!$E$47,0)))</f>
        <v>0</v>
      </c>
      <c r="AP792" s="544">
        <f>IF(B786="Лікар загальної практики - сімейний лікар",Z792*Законод!$E$64,IF(B786="Лікар-педіатр",Z792*Законод!$E$64,IF(B786="Лікар-терапевт",Z792*Законод!$E$64,0)))</f>
        <v>0</v>
      </c>
      <c r="AQ792" s="544">
        <f>IF(B786="Лікар загальної практики - сімейний лікар",AG792*Законод!$E$81,IF(B786="Лікар-педіатр",AG792*Законод!$E$81,IF(B786="Лікар-терапевт",AG792*Законод!$E$81,0)))</f>
        <v>0</v>
      </c>
      <c r="AR792" s="185">
        <f>SUM(AN792:AQ792)</f>
        <v>0</v>
      </c>
    </row>
    <row r="793" spans="1:44" s="67" customFormat="1" ht="20.45" customHeight="1" x14ac:dyDescent="0.25">
      <c r="A793" s="172"/>
      <c r="B793" s="781"/>
      <c r="C793" s="784"/>
      <c r="D793" s="787"/>
      <c r="E793" s="790"/>
      <c r="F793" s="186" t="str">
        <f>IF(B786="Лікар-педіатр",Законод!$F$18,IF(B786="Лікар загальної практики - сімейний лікар",Законод!$F$22,IF(B786="Лікар-терапевт",Законод!$F$26,"х")))</f>
        <v>х</v>
      </c>
      <c r="G793" s="750" t="s">
        <v>157</v>
      </c>
      <c r="H793" s="751"/>
      <c r="I793" s="751"/>
      <c r="J793" s="751"/>
      <c r="K793" s="752"/>
      <c r="L793" s="171">
        <f>IF(B786="Лікар загальної практики - сімейний лікар",IF(L790&lt;Законод!$C$23,0,(IF(AND(L790&gt;=Законод!$F$23,L790&lt;=Законод!$F$24),L790-Законод!$E$24,IF('01_Доходи'!L790&gt;=Законод!$G$23,Законод!$F$25,0)))),IF(B786="Лікар-педіатр",IF(L790&lt;Законод!$C$19,0,(IF(AND(L790&gt;=Законод!$F$19,L790&lt;=Законод!$F$20),L790-Законод!$E$20,IF('01_Доходи'!L790&gt;=Законод!$G$19,Законод!$F$21,0)))),IF(B786="Лікар-терапевт",IF(L790&lt;Законод!$C$27,0,(IF(AND(L790&gt;=Законод!$F$27,L790&lt;=Законод!$F$28),L790-Законод!$E$28,IF('01_Доходи'!L790&gt;=Законод!$G$27,Законод!$F$29,0)))),0)))</f>
        <v>0</v>
      </c>
      <c r="M793" s="770"/>
      <c r="N793" s="750" t="s">
        <v>157</v>
      </c>
      <c r="O793" s="751"/>
      <c r="P793" s="751"/>
      <c r="Q793" s="751"/>
      <c r="R793" s="752"/>
      <c r="S793" s="171">
        <f>IF(B786="Лікар загальної практики - сімейний лікар",IF(S790&lt;Законод!$C$23,0,(IF(AND(S790&gt;=Законод!$F$23,S790&lt;=Законод!$F$24),S790-Законод!$E$24,IF('01_Доходи'!S790&gt;=Законод!$G$23,Законод!$F$25,0)))),IF(B786="Лікар-педіатр",IF(S790&lt;Законод!$C$19,0,(IF(AND(S790&gt;=Законод!$F$19,S790&lt;=Законод!$F$20),S790-Законод!$E$20,IF('01_Доходи'!S790&gt;=Законод!$G$19,Законод!$F$21,0)))),IF(B786="Лікар-терапевт",IF(S790&lt;Законод!$C$27,0,(IF(AND(S790&gt;=Законод!$F$27,S790&lt;=Законод!$F$28),S790-Законод!$E$28,IF('01_Доходи'!S790&gt;=Законод!$G$27,Законод!$F$29,0)))),0)))</f>
        <v>0</v>
      </c>
      <c r="T793" s="770"/>
      <c r="U793" s="750" t="s">
        <v>157</v>
      </c>
      <c r="V793" s="751"/>
      <c r="W793" s="751"/>
      <c r="X793" s="751"/>
      <c r="Y793" s="752"/>
      <c r="Z793" s="171">
        <f>IF(B786="Лікар загальної практики - сімейний лікар",IF(Z790&lt;Законод!$C$23,0,(IF(AND(Z790&gt;=Законод!$F$23,Z790&lt;=Законод!$F$24),Z790-Законод!$E$24,IF('01_Доходи'!Z790&gt;=Законод!$G$23,Законод!$F$25,0)))),IF(B786="Лікар-педіатр",IF(Z790&lt;Законод!$C$19,0,(IF(AND(Z790&gt;=Законод!$F$19,Z790&lt;=Законод!$F$20),Z790-Законод!$E$20,IF('01_Доходи'!Z790&gt;=Законод!$G$19,Законод!$F$21,0)))),IF(B786="Лікар-терапевт",IF(Z790&lt;Законод!$C$27,0,(IF(AND(Z790&gt;=Законод!$F$27,Z790&lt;=Законод!$F$28),Z790-Законод!$E$28,IF('01_Доходи'!Z790&gt;=Законод!$G$27,Законод!$F$29,0)))),0)))</f>
        <v>0</v>
      </c>
      <c r="AA793" s="770"/>
      <c r="AB793" s="750" t="s">
        <v>157</v>
      </c>
      <c r="AC793" s="751"/>
      <c r="AD793" s="751"/>
      <c r="AE793" s="751"/>
      <c r="AF793" s="752"/>
      <c r="AG793" s="171">
        <f>IF(B786="Лікар загальної практики - сімейний лікар",IF(AG790&lt;Законод!$C$23,0,(IF(AND(AG790&gt;=Законод!$F$23,AG790&lt;=Законод!$F$24),AG790-Законод!$E$24,IF('01_Доходи'!AG790&gt;=Законод!$G$23,Законод!$F$25,0)))),IF(B786="Лікар-педіатр",IF(AG790&lt;Законод!$C$19,0,(IF(AND(AG790&gt;=Законод!$F$19,AG790&lt;=Законод!$F$20),AG790-Законод!$E$20,IF('01_Доходи'!AG790&gt;=Законод!$G$19,Законод!$F$21,0)))),IF(B786="Лікар-терапевт",IF(AG790&lt;Законод!$C$27,0,(IF(AND(AG790&gt;=Законод!$F$27,AG790&lt;=Законод!$F$28),AG790-Законод!$E$28,IF('01_Доходи'!AG790&gt;=Законод!$G$27,Законод!$F$29,0)))),0)))</f>
        <v>0</v>
      </c>
      <c r="AH793" s="773"/>
      <c r="AI793" s="176"/>
      <c r="AJ793" s="764"/>
      <c r="AK793" s="767"/>
      <c r="AL793" s="767"/>
      <c r="AM793" s="799"/>
      <c r="AN793" s="544">
        <f>IF(B786="Лікар загальної практики - сімейний лікар",L793*Законод!$F$30,IF(B786="Лікар-педіатр",L793*Законод!$F$30,IF(B786="Лікар-терапевт",L793*Законод!$F$30,0)))</f>
        <v>0</v>
      </c>
      <c r="AO793" s="544">
        <f>IF(B786="Лікар загальної практики - сімейний лікар",S793*Законод!$F$47,IF(B786="Лікар-педіатр",S793*Законод!$F$47,IF(B786="Лікар-терапевт",S793*Законод!$F$47,0)))</f>
        <v>0</v>
      </c>
      <c r="AP793" s="544">
        <f>IF(B786="Лікар загальної практики - сімейний лікар",Z793*Законод!$F$64,IF(B786="Лікар-педіатр",Z793*Законод!$F$64,IF(B786="Лікар-терапевт",Z793*Законод!$F$64,0)))</f>
        <v>0</v>
      </c>
      <c r="AQ793" s="544">
        <f>IF(B786="Лікар загальної практики - сімейний лікар",AG793*Законод!$F$81,IF(B786="Лікар-педіатр",AG793*Законод!$F$81,IF(B786="Лікар-терапевт",AG793*Законод!$F$81,0)))</f>
        <v>0</v>
      </c>
      <c r="AR793" s="185">
        <f>SUM(AN793:AQ793)</f>
        <v>0</v>
      </c>
    </row>
    <row r="794" spans="1:44" s="67" customFormat="1" ht="31.9" customHeight="1" x14ac:dyDescent="0.25">
      <c r="A794" s="172"/>
      <c r="B794" s="781"/>
      <c r="C794" s="784"/>
      <c r="D794" s="787"/>
      <c r="E794" s="790"/>
      <c r="F794" s="186" t="str">
        <f>IF(B786="Лікар-педіатр",Законод!$G$18,IF(B786="Лікар загальної практики - сімейний лікар",Законод!$G$22,IF(B786="Лікар-терапевт",Законод!$G$26,"х")))</f>
        <v>х</v>
      </c>
      <c r="G794" s="750" t="s">
        <v>157</v>
      </c>
      <c r="H794" s="751"/>
      <c r="I794" s="751"/>
      <c r="J794" s="751"/>
      <c r="K794" s="752"/>
      <c r="L794" s="171">
        <f>IF(B786="Лікар загальної практики - сімейний лікар",IF(L790&lt;Законод!$C$23,0,(IF(AND(L790&gt;=Законод!$G$23,L790&lt;=Законод!$G$24),L790-Законод!$F$24,IF('01_Доходи'!L790&gt;=Законод!$H$23,Законод!$G$25,0)))),IF(B786="Лікар-педіатр",IF(L790&lt;Законод!$C$19,0,(IF(AND(L790&gt;=Законод!$G$19,L790&lt;=Законод!$G$20),L790-Законод!$F$20,IF('01_Доходи'!L790&gt;=Законод!$H$19,Законод!$G$21,0)))),IF(B786="Лікар-терапевт",IF(L790&lt;Законод!$C$27,0,(IF(AND(L790&gt;=Законод!$G$27,L790&lt;=Законод!$G$28),L790-Законод!$F$28,IF('01_Доходи'!L790&gt;=Законод!$H$27,Законод!$G$29,0)))),0)))</f>
        <v>0</v>
      </c>
      <c r="M794" s="770"/>
      <c r="N794" s="750" t="s">
        <v>157</v>
      </c>
      <c r="O794" s="751"/>
      <c r="P794" s="751"/>
      <c r="Q794" s="751"/>
      <c r="R794" s="752"/>
      <c r="S794" s="171">
        <f>IF(B786="Лікар загальної практики - сімейний лікар",IF(S790&lt;Законод!$C$23,0,(IF(AND(S790&gt;=Законод!$G$23,S790&lt;=Законод!$G$24),S790-Законод!$F$24,IF('01_Доходи'!S790&gt;=Законод!$H$23,Законод!$G$25,0)))),IF(B786="Лікар-педіатр",IF(S790&lt;Законод!$C$19,0,(IF(AND(S790&gt;=Законод!$G$19,S790&lt;=Законод!$G$20),S790-Законод!$F$20,IF('01_Доходи'!S790&gt;=Законод!$H$19,Законод!$G$21,0)))),IF(B786="Лікар-терапевт",IF(S790&lt;Законод!$C$27,0,(IF(AND(S790&gt;=Законод!$G$27,S790&lt;=Законод!$G$28),S790-Законод!$F$28,IF('01_Доходи'!S790&gt;=Законод!$H$27,Законод!$G$29,0)))),0)))</f>
        <v>0</v>
      </c>
      <c r="T794" s="770"/>
      <c r="U794" s="750" t="s">
        <v>157</v>
      </c>
      <c r="V794" s="751"/>
      <c r="W794" s="751"/>
      <c r="X794" s="751"/>
      <c r="Y794" s="752"/>
      <c r="Z794" s="171">
        <f>IF(B786="Лікар загальної практики - сімейний лікар",IF(Z790&lt;Законод!$C$23,0,(IF(AND(Z790&gt;=Законод!$G$23,Z790&lt;=Законод!$G$24),Z790-Законод!$F$24,IF('01_Доходи'!Z790&gt;=Законод!$H$23,Законод!$G$25,0)))),IF(B786="Лікар-педіатр",IF(Z790&lt;Законод!$C$19,0,(IF(AND(Z790&gt;=Законод!$G$19,Z790&lt;=Законод!$G$20),Z790-Законод!$F$20,IF('01_Доходи'!Z790&gt;=Законод!$H$19,Законод!$G$21,0)))),IF(B786="Лікар-терапевт",IF(Z790&lt;Законод!$C$27,0,(IF(AND(Z790&gt;=Законод!$G$27,Z790&lt;=Законод!$G$28),Z790-Законод!$F$28,IF('01_Доходи'!Z790&gt;=Законод!$H$27,Законод!$G$29,0)))),0)))</f>
        <v>0</v>
      </c>
      <c r="AA794" s="770"/>
      <c r="AB794" s="750" t="s">
        <v>157</v>
      </c>
      <c r="AC794" s="751"/>
      <c r="AD794" s="751"/>
      <c r="AE794" s="751"/>
      <c r="AF794" s="752"/>
      <c r="AG794" s="171">
        <f>IF(B786="Лікар загальної практики - сімейний лікар",IF(AG790&lt;Законод!$C$23,0,(IF(AND(AG790&gt;=Законод!$G$23,AG790&lt;=Законод!$G$24),AG790-Законод!$F$24,IF('01_Доходи'!AG790&gt;=Законод!$H$23,Законод!$G$25,0)))),IF(B786="Лікар-педіатр",IF(AG790&lt;Законод!$C$19,0,(IF(AND(AG790&gt;=Законод!$G$19,AG790&lt;=Законод!$G$20),AG790-Законод!$F$20,IF('01_Доходи'!AG790&gt;=Законод!$H$19,Законод!$G$21,0)))),IF(B786="Лікар-терапевт",IF(AG790&lt;Законод!$C$27,0,(IF(AND(AG790&gt;=Законод!$G$27,AG790&lt;=Законод!$G$28),AG790-Законод!$F$28,IF('01_Доходи'!AG790&gt;=Законод!$H$27,Законод!$G$29,0)))),0)))</f>
        <v>0</v>
      </c>
      <c r="AH794" s="773"/>
      <c r="AI794" s="176"/>
      <c r="AJ794" s="764"/>
      <c r="AK794" s="767"/>
      <c r="AL794" s="767"/>
      <c r="AM794" s="799"/>
      <c r="AN794" s="544">
        <f>IF(B786="Лікар загальної практики - сімейний лікар",L794*Законод!$G$39,IF(B786="Лікар-педіатр",L794*Законод!$G$30,IF(B786="Лікар-терапевт",L794*Законод!$G$30,0)))</f>
        <v>0</v>
      </c>
      <c r="AO794" s="544">
        <f>IF(B786="Лікар загальної практики - сімейний лікар",S794*Законод!$G$47,IF(B786="Лікар-педіатр",S794*Законод!$G$47,IF(B786="Лікар-терапевт",S794*Законод!$G$47,0)))</f>
        <v>0</v>
      </c>
      <c r="AP794" s="544">
        <f>IF(B786="Лікар загальної практики - сімейний лікар",Z794*Законод!$G$64,IF(B786="Лікар-педіатр",Z794*Законод!$G$64,IF(B786="Лікар-терапевт",Z794*Законод!$G$64,0)))</f>
        <v>0</v>
      </c>
      <c r="AQ794" s="544">
        <f>IF(B786="Лікар загальної практики - сімейний лікар",AG794*Законод!$G$81,IF(B786="Лікар-педіатр",AG794*Законод!$G$81,IF(B786="Лікар-терапевт",AG794*Законод!$G$81,0)))</f>
        <v>0</v>
      </c>
      <c r="AR794" s="185">
        <f t="shared" ref="AR794" si="116">SUM(AN794:AQ794)</f>
        <v>0</v>
      </c>
    </row>
    <row r="795" spans="1:44" s="67" customFormat="1" ht="31.9" customHeight="1" x14ac:dyDescent="0.25">
      <c r="A795" s="172"/>
      <c r="B795" s="781"/>
      <c r="C795" s="784"/>
      <c r="D795" s="787"/>
      <c r="E795" s="790"/>
      <c r="F795" s="186" t="str">
        <f>IF(B786="Лікар-педіатр",Законод!$H$18,IF(B786="Лікар загальної практики - сімейний лікар",Законод!$H$22,IF(B786="Лікар-терапевт",Законод!$H$26,"х")))</f>
        <v>х</v>
      </c>
      <c r="G795" s="750" t="s">
        <v>157</v>
      </c>
      <c r="H795" s="751"/>
      <c r="I795" s="751"/>
      <c r="J795" s="751"/>
      <c r="K795" s="752"/>
      <c r="L795" s="171">
        <f>IF(B786="Лікар загальної практики - сімейний лікар",IF(L790&lt;Законод!$C$23,0,(IF(AND(L790&gt;=Законод!$H$23,L790&lt;=Законод!$H$24),L790-Законод!$G$24,IF('01_Доходи'!L790&gt;=Законод!$I$23,Законод!$H$25,0)))),IF(B786="Лікар-педіатр",IF(L790&lt;Законод!$C$19,0,(IF(AND(L790&gt;=Законод!$H$19,L790&lt;=Законод!$H$20),L790-Законод!$G$20,IF('01_Доходи'!L790&gt;=Законод!$I$19,Законод!$H$21,0)))),IF(B786="Лікар-терапевт",IF(L790&lt;Законод!$C$27,0,(IF(AND(L790&gt;=Законод!$H$27,L790&lt;=Законод!$H$28),L790-Законод!$G$28,IF(L790&gt;=Законод!$I$27,Законод!$H$29,0)))),0)))</f>
        <v>0</v>
      </c>
      <c r="M795" s="770"/>
      <c r="N795" s="750" t="s">
        <v>157</v>
      </c>
      <c r="O795" s="751"/>
      <c r="P795" s="751"/>
      <c r="Q795" s="751"/>
      <c r="R795" s="752"/>
      <c r="S795" s="171">
        <f>IF(B786="Лікар загальної практики - сімейний лікар",IF(S790&lt;Законод!$C$23,0,(IF(AND(S790&gt;=Законод!$H$23,S790&lt;=Законод!$H$24),S790-Законод!$G$24,IF('01_Доходи'!S790&gt;=Законод!$I$23,Законод!$H$25,0)))),IF(B786="Лікар-педіатр",IF(S790&lt;Законод!$C$19,0,(IF(AND(S790&gt;=Законод!$H$19,S790&lt;=Законод!$H$20),S790-Законод!$G$20,IF('01_Доходи'!S790&gt;=Законод!$I$19,Законод!$H$21,0)))),IF(B786="Лікар-терапевт",IF(S790&lt;Законод!$C$27,0,(IF(AND(S790&gt;=Законод!$H$27,S790&lt;=Законод!$H$28),S790-Законод!$G$28,IF(S790&gt;=Законод!$I$27,Законод!$H$29,0)))),0)))</f>
        <v>0</v>
      </c>
      <c r="T795" s="770"/>
      <c r="U795" s="750" t="s">
        <v>157</v>
      </c>
      <c r="V795" s="751"/>
      <c r="W795" s="751"/>
      <c r="X795" s="751"/>
      <c r="Y795" s="752"/>
      <c r="Z795" s="171">
        <f>IF(B786="Лікар загальної практики - сімейний лікар",IF(Z790&lt;Законод!$C$23,0,(IF(AND(Z790&gt;=Законод!$H$23,Z790&lt;=Законод!$H$24),Z790-Законод!$G$24,IF('01_Доходи'!Z790&gt;=Законод!$I$23,Законод!$H$25,0)))),IF(B786="Лікар-педіатр",IF(Z790&lt;Законод!$C$19,0,(IF(AND(Z790&gt;=Законод!$H$19,Z790&lt;=Законод!$H$20),Z790-Законод!$G$20,IF('01_Доходи'!Z790&gt;=Законод!$I$19,Законод!$H$21,0)))),IF(B786="Лікар-терапевт",IF(Z790&lt;Законод!$C$27,0,(IF(AND(Z790&gt;=Законод!$H$27,Z790&lt;=Законод!$H$28),Z790-Законод!$G$28,IF(Z790&gt;=Законод!$I$27,Законод!$H$29,0)))),0)))</f>
        <v>0</v>
      </c>
      <c r="AA795" s="770"/>
      <c r="AB795" s="750" t="s">
        <v>157</v>
      </c>
      <c r="AC795" s="751"/>
      <c r="AD795" s="751"/>
      <c r="AE795" s="751"/>
      <c r="AF795" s="752"/>
      <c r="AG795" s="171">
        <f>IF(B786="Лікар загальної практики - сімейний лікар",IF(AG790&lt;Законод!$C$23,0,(IF(AND(AG790&gt;=Законод!$H$23,AG790&lt;=Законод!$H$24),AG790-Законод!$G$24,IF('01_Доходи'!AG790&gt;=Законод!$I$23,Законод!$H$25,0)))),IF(B786="Лікар-педіатр",IF(AG790&lt;Законод!$C$19,0,(IF(AND(AG790&gt;=Законод!$H$19,AG790&lt;=Законод!$H$20),AG790-Законод!$G$20,IF('01_Доходи'!AG790&gt;=Законод!$I$19,Законод!$H$21,0)))),IF(B786="Лікар-терапевт",IF(AG790&lt;Законод!$C$27,0,(IF(AND(AG790&gt;=Законод!$H$27,AG790&lt;=Законод!$H$28),AG790-Законод!$G$28,IF(AG790&gt;=Законод!$I$27,Законод!$H$29,0)))),0)))</f>
        <v>0</v>
      </c>
      <c r="AH795" s="773"/>
      <c r="AI795" s="176"/>
      <c r="AJ795" s="764"/>
      <c r="AK795" s="767"/>
      <c r="AL795" s="767"/>
      <c r="AM795" s="799"/>
      <c r="AN795" s="544">
        <f>IF(B786="Лікар загальної практики - сімейний лікар",L795*Законод!$H$30,IF(B786="Лікар-педіатр",L795*Законод!$H$30,IF(B786="Лікар-терапевт",L795*Законод!$H$30,0)))</f>
        <v>0</v>
      </c>
      <c r="AO795" s="544">
        <f>IF(B786="Лікар загальної практики - сімейний лікар",S795*Законод!$H$47,IF(B786="Лікар-педіатр",S795*Законод!$H$47,IF(B786="Лікар-терапевт",S795*Законод!$H$47,0)))</f>
        <v>0</v>
      </c>
      <c r="AP795" s="544">
        <f>IF(B786="Лікар загальної практики - сімейний лікар",Z795*Законод!$H$64,IF(B786="Лікар-педіатр",Z795*Законод!$H$64,IF(B786="Лікар-терапевт",Z795*Законод!$H$64,0)))</f>
        <v>0</v>
      </c>
      <c r="AQ795" s="544">
        <f>IF(B786="Лікар загальної практики - сімейний лікар",AG795*Законод!$H$81,IF(B786="Лікар-педіатр",AG795*Законод!$H$81,IF(B786="Лікар-терапевт",AG795*Законод!$H$81,0)))</f>
        <v>0</v>
      </c>
      <c r="AR795" s="185">
        <f>SUM(AN795:AQ795)</f>
        <v>0</v>
      </c>
    </row>
    <row r="796" spans="1:44" s="210" customFormat="1" ht="23.45" customHeight="1" x14ac:dyDescent="0.25">
      <c r="A796" s="172"/>
      <c r="B796" s="781"/>
      <c r="C796" s="784"/>
      <c r="D796" s="787"/>
      <c r="E796" s="790"/>
      <c r="F796" s="186" t="str">
        <f>IF(B786="Лікар-педіатр",Законод!$I$18,IF(B786="Лікар загальної практики - сімейний лікар",Законод!$I$22,IF(B786="Лікар-терапевт",Законод!$I$26,"х")))</f>
        <v>х</v>
      </c>
      <c r="G796" s="750" t="s">
        <v>157</v>
      </c>
      <c r="H796" s="751"/>
      <c r="I796" s="751"/>
      <c r="J796" s="751"/>
      <c r="K796" s="752"/>
      <c r="L796" s="171">
        <f>IF(B786="Лікар загальної практики - сімейний лікар",IF(L790&lt;Законод!$C$23,0,(IF(AND(L790&gt;=Законод!$I$23,L790&lt;=Законод!$I$24),L790-Законод!$H$24,IF('01_Доходи'!L790&gt;=Законод!$I$23,Законод!$I$25,0)))),IF(B786="Лікар-педіатр",IF(L790&lt;Законод!$C$19,0,(IF(AND(L790&gt;=Законод!$I$19,L790&lt;=Законод!$I$20),L790-Законод!$H$20,IF('01_Доходи'!L790&gt;=Законод!$I$19,Законод!$H$21,0)))),IF(B786="Лікар-терапевт",IF(L790&lt;Законод!$C$27,0,(IF(AND(L790&gt;=Законод!$I$27,L790&lt;=Законод!$I$28),L790-Законод!$H$28,IF('01_Доходи'!L790&gt;=Законод!$I$27,Законод!$H$29,0)))),0)))</f>
        <v>0</v>
      </c>
      <c r="M796" s="770"/>
      <c r="N796" s="750" t="s">
        <v>157</v>
      </c>
      <c r="O796" s="751"/>
      <c r="P796" s="751"/>
      <c r="Q796" s="751"/>
      <c r="R796" s="752"/>
      <c r="S796" s="171">
        <f>IF(B786="Лікар загальної практики - сімейний лікар",IF(S790&lt;Законод!$C$23,0,(IF(AND(S790&gt;=Законод!$I$23,S790&lt;=Законод!$I$24),S790-Законод!$H$24,IF('01_Доходи'!S790&gt;=Законод!$I$23,Законод!$I$25,0)))),IF(B786="Лікар-педіатр",IF(S790&lt;Законод!$C$19,0,(IF(AND(S790&gt;=Законод!$I$19,S790&lt;=Законод!$I$20),S790-Законод!$H$20,IF('01_Доходи'!S790&gt;=Законод!$I$19,Законод!$H$21,0)))),IF(B786="Лікар-терапевт",IF(S790&lt;Законод!$C$27,0,(IF(AND(S790&gt;=Законод!$I$27,S790&lt;=Законод!$I$28),S790-Законод!$H$28,IF('01_Доходи'!S790&gt;=Законод!$I$27,Законод!$H$29,0)))),0)))</f>
        <v>0</v>
      </c>
      <c r="T796" s="770"/>
      <c r="U796" s="750" t="s">
        <v>157</v>
      </c>
      <c r="V796" s="751"/>
      <c r="W796" s="751"/>
      <c r="X796" s="751"/>
      <c r="Y796" s="752"/>
      <c r="Z796" s="171">
        <f>IF(B786="Лікар загальної практики - сімейний лікар",IF(Z790&lt;Законод!$C$23,0,(IF(AND(Z790&gt;=Законод!$I$23,Z790&lt;=Законод!$I$24),Z790-Законод!$H$24,IF('01_Доходи'!Z790&gt;=Законод!$I$23,Законод!$I$25,0)))),IF(B786="Лікар-педіатр",IF(Z790&lt;Законод!$C$19,0,(IF(AND(Z790&gt;=Законод!$I$19,Z790&lt;=Законод!$I$20),Z790-Законод!$H$20,IF('01_Доходи'!Z790&gt;=Законод!$I$19,Законод!$H$21,0)))),IF(B786="Лікар-терапевт",IF(Z790&lt;Законод!$C$27,0,(IF(AND(Z790&gt;=Законод!$I$27,Z790&lt;=Законод!$I$28),Z790-Законод!$H$28,IF('01_Доходи'!Z790&gt;=Законод!$I$27,Законод!$H$29,0)))),0)))</f>
        <v>0</v>
      </c>
      <c r="AA796" s="770"/>
      <c r="AB796" s="750" t="s">
        <v>157</v>
      </c>
      <c r="AC796" s="751"/>
      <c r="AD796" s="751"/>
      <c r="AE796" s="751"/>
      <c r="AF796" s="752"/>
      <c r="AG796" s="171">
        <f>IF(B786="Лікар загальної практики - сімейний лікар",IF(AG790&lt;Законод!$C$23,0,(IF(AND(AG790&gt;=Законод!$I$23,AG790&lt;=Законод!$I$24),AG790-Законод!$H$24,IF('01_Доходи'!AG790&gt;=Законод!$I$23,Законод!$I$25,0)))),IF(B786="Лікар-педіатр",IF(AG790&lt;Законод!$C$19,0,(IF(AND(AG790&gt;=Законод!$I$19,AG790&lt;=Законод!$I$20),AG790-Законод!$H$20,IF('01_Доходи'!AG790&gt;=Законод!$I$19,Законод!$H$21,0)))),IF(B786="Лікар-терапевт",IF(AG790&lt;Законод!$C$27,0,(IF(AND(AG790&gt;=Законод!$I$27,AG790&lt;=Законод!$I$28),AG790-Законод!$H$28,IF('01_Доходи'!AG790&gt;=Законод!$I$27,Законод!$H$29,0)))),0)))</f>
        <v>0</v>
      </c>
      <c r="AH796" s="773"/>
      <c r="AI796" s="176"/>
      <c r="AJ796" s="764"/>
      <c r="AK796" s="767"/>
      <c r="AL796" s="767"/>
      <c r="AM796" s="799"/>
      <c r="AN796" s="544">
        <f>IF(B786="Лікар загальної практики - сімейний лікар",L796*Законод!$I$30,IF(B786="Лікар-педіатр",L796*Законод!$I$30,IF(B786="Лікар-терапевт",L796*Законод!$I$30,0)))</f>
        <v>0</v>
      </c>
      <c r="AO796" s="544">
        <f>IF(B786="Лікар загальної практики - сімейний лікар",S796*Законод!$I$47,IF(B786="Лікар-педіатр",S796*Законод!$I$47,IF(B786="Лікар-терапевт",S796*Законод!$I$47,0)))</f>
        <v>0</v>
      </c>
      <c r="AP796" s="544">
        <f>IF(B786="Лікар загальної практики - сімейний лікар",Z796*Законод!$I$64,IF(B786="Лікар-педіатр",Z796*Законод!$I$64,IF(B786="Лікар-терапевт",Z796*Законод!$I$64,0)))</f>
        <v>0</v>
      </c>
      <c r="AQ796" s="544">
        <f>IF(B786="Лікар загальної практики - сімейний лікар",AG796*Законод!$I$81,IF(B786="Лікар-педіатр",AG796*Законод!$I$81,IF(B786="Лікар-терапевт",AG796*Законод!$I$81,0)))</f>
        <v>0</v>
      </c>
      <c r="AR796" s="185">
        <f>SUM(AN796:AQ796)</f>
        <v>0</v>
      </c>
    </row>
    <row r="797" spans="1:44" s="166" customFormat="1" ht="24.6" customHeight="1" thickBot="1" x14ac:dyDescent="0.35">
      <c r="A797" s="187"/>
      <c r="B797" s="782"/>
      <c r="C797" s="785"/>
      <c r="D797" s="788"/>
      <c r="E797" s="791"/>
      <c r="F797" s="660" t="str">
        <f>IF(B786="Лікар-педіатр",Законод!$J$18,IF(B786="Лікар загальної практики - сімейний лікар",Законод!$J$22,IF(B786="Лікар-терапевт",Законод!$J$22,"х")))</f>
        <v>х</v>
      </c>
      <c r="G797" s="747" t="s">
        <v>157</v>
      </c>
      <c r="H797" s="748"/>
      <c r="I797" s="748"/>
      <c r="J797" s="748"/>
      <c r="K797" s="749"/>
      <c r="L797" s="171">
        <f>IF(B786="Лікар загальної практики - сімейний лікар",IF(L790&gt;=Законод!$J$23,'01_Доходи'!L790-('01_Доходи'!L791+'01_Доходи'!L792+'01_Доходи'!L793+'01_Доходи'!L794+'01_Доходи'!L795+'01_Доходи'!L796),0),IF(B786="Лікар-педіатр",IF(L790&gt;=Законод!$J$19,'01_Доходи'!L790-('01_Доходи'!L791+'01_Доходи'!L792+'01_Доходи'!L793+'01_Доходи'!L794+'01_Доходи'!L795+'01_Доходи'!L796),0),IF(B786="Лікар-терапевт",IF('01_Доходи'!L790&gt;=Законод!$J$27,L790-Законод!$I$28,0),0)))</f>
        <v>0</v>
      </c>
      <c r="M797" s="771"/>
      <c r="N797" s="747" t="s">
        <v>157</v>
      </c>
      <c r="O797" s="748"/>
      <c r="P797" s="748"/>
      <c r="Q797" s="748"/>
      <c r="R797" s="749"/>
      <c r="S797" s="171">
        <f>IF(B786="Лікар загальної практики - сімейний лікар",IF(S790&gt;=Законод!$J$23,'01_Доходи'!S790-('01_Доходи'!S791+'01_Доходи'!S792+'01_Доходи'!S793+'01_Доходи'!S794+'01_Доходи'!S795+'01_Доходи'!S796),0),IF(B786="Лікар-педіатр",IF(S790&gt;=Законод!$J$19,'01_Доходи'!S790-('01_Доходи'!S791+'01_Доходи'!S792+'01_Доходи'!S793+'01_Доходи'!S794+'01_Доходи'!S795+'01_Доходи'!S796),0),IF(B786="Лікар-терапевт",IF('01_Доходи'!S790&gt;=Законод!$J$27,S790-Законод!$I$28,0),0)))</f>
        <v>0</v>
      </c>
      <c r="T797" s="771"/>
      <c r="U797" s="747" t="s">
        <v>157</v>
      </c>
      <c r="V797" s="748"/>
      <c r="W797" s="748"/>
      <c r="X797" s="748"/>
      <c r="Y797" s="749"/>
      <c r="Z797" s="171">
        <f>IF(B786="Лікар загальної практики - сімейний лікар",IF(Z790&gt;=Законод!$J$23,'01_Доходи'!Z790-('01_Доходи'!Z791+'01_Доходи'!Z792+'01_Доходи'!Z793+'01_Доходи'!Z794+'01_Доходи'!Z795+'01_Доходи'!Z796),0),IF(B786="Лікар-педіатр",IF(Z790&gt;=Законод!$J$19,'01_Доходи'!Z790-('01_Доходи'!Z791+'01_Доходи'!Z792+'01_Доходи'!Z793+'01_Доходи'!Z794+'01_Доходи'!Z795+'01_Доходи'!Z796),0),IF(B786="Лікар-терапевт",IF('01_Доходи'!Z790&gt;=Законод!$J$27,Z790-Законод!$I$28,0),0)))</f>
        <v>0</v>
      </c>
      <c r="AA797" s="771"/>
      <c r="AB797" s="747" t="s">
        <v>157</v>
      </c>
      <c r="AC797" s="748"/>
      <c r="AD797" s="748"/>
      <c r="AE797" s="748"/>
      <c r="AF797" s="749"/>
      <c r="AG797" s="171">
        <f>IF(B786="Лікар загальної практики - сімейний лікар",IF(AG790&gt;=Законод!$J$23,'01_Доходи'!AG790-('01_Доходи'!AG791+'01_Доходи'!AG792+'01_Доходи'!AG793+'01_Доходи'!AG794+'01_Доходи'!AG795+'01_Доходи'!AG796),0),IF(B786="Лікар-педіатр",IF(AG790&gt;=Законод!$J$19,'01_Доходи'!AG790-('01_Доходи'!AG791+'01_Доходи'!AG792+'01_Доходи'!AG793+'01_Доходи'!AG794+'01_Доходи'!AG795+'01_Доходи'!AG796),0),IF(B786="Лікар-терапевт",IF('01_Доходи'!AG790&gt;=Законод!$J$27,AG790-Законод!$I$28,0),0)))</f>
        <v>0</v>
      </c>
      <c r="AH797" s="774"/>
      <c r="AI797" s="188"/>
      <c r="AJ797" s="765"/>
      <c r="AK797" s="768"/>
      <c r="AL797" s="768"/>
      <c r="AM797" s="800"/>
      <c r="AN797" s="661">
        <f>IF(B786="Лікар загальної практики - сімейний лікар",L797*Законод!$J$30,IF(B786="Лікар-педіатр",L797*Законод!$J$30,IF(B786="Лікар-терапевт",L797*Законод!$J$30,0)))</f>
        <v>0</v>
      </c>
      <c r="AO797" s="661">
        <f>IF(B786="Лікар загальної практики - сімейний лікар",S797*Законод!$J$47,IF(B786="Лікар-педіатр",S797*Законод!$J$47,IF(B786="Лікар-терапевт",S797*Законод!$J$47,0)))</f>
        <v>0</v>
      </c>
      <c r="AP797" s="661">
        <f>IF(B786="Лікар загальної практики - сімейний лікар",S797*Законод!$J$64,IF(B786="Лікар-педіатр",S797*Законод!$J$64,IF(B786="Лікар-терапевт",S797*Законод!$J$64,0)))</f>
        <v>0</v>
      </c>
      <c r="AQ797" s="661">
        <f>IF(B786="Лікар загальної практики - сімейний лікар",AG797*Законод!$J$81,IF(B786="Лікар-педіатр",AG797*Законод!$J$81,IF(B786="Лікар-терапевт",AG797*Законод!$J$81,0)))</f>
        <v>0</v>
      </c>
      <c r="AR797" s="662">
        <f t="shared" ref="AR797" si="117">SUM(AN797:AQ797)</f>
        <v>0</v>
      </c>
    </row>
    <row r="798" spans="1:44" s="67" customFormat="1" ht="28.15" customHeight="1" thickBot="1" x14ac:dyDescent="0.3">
      <c r="A798" s="206"/>
      <c r="B798" s="207"/>
      <c r="C798" s="207"/>
      <c r="D798" s="207"/>
      <c r="E798" s="207"/>
      <c r="F798" s="208"/>
      <c r="G798" s="209"/>
      <c r="H798" s="209"/>
      <c r="I798" s="210"/>
      <c r="J798" s="210"/>
      <c r="K798" s="210"/>
      <c r="L798" s="211"/>
      <c r="M798" s="210"/>
      <c r="N798" s="210"/>
      <c r="O798" s="210"/>
      <c r="P798" s="210"/>
      <c r="Q798" s="210"/>
      <c r="R798" s="210"/>
      <c r="S798" s="211"/>
      <c r="T798" s="210"/>
      <c r="U798" s="210"/>
      <c r="V798" s="210"/>
      <c r="W798" s="210"/>
      <c r="X798" s="210"/>
      <c r="Y798" s="210"/>
      <c r="Z798" s="211"/>
      <c r="AA798" s="210"/>
      <c r="AB798" s="210"/>
      <c r="AC798" s="210"/>
      <c r="AD798" s="210"/>
      <c r="AE798" s="210"/>
      <c r="AF798" s="210"/>
      <c r="AG798" s="211"/>
      <c r="AH798" s="210"/>
      <c r="AI798" s="210"/>
      <c r="AJ798" s="210"/>
      <c r="AK798" s="210"/>
      <c r="AL798" s="210"/>
      <c r="AM798" s="212"/>
      <c r="AN798" s="210"/>
      <c r="AO798" s="210"/>
      <c r="AP798" s="210"/>
      <c r="AQ798" s="210"/>
      <c r="AR798" s="213"/>
    </row>
    <row r="799" spans="1:44" s="103" customFormat="1" ht="31.15" customHeight="1" x14ac:dyDescent="0.25">
      <c r="A799" s="169">
        <f>A786+1</f>
        <v>60</v>
      </c>
      <c r="B799" s="780"/>
      <c r="C799" s="783"/>
      <c r="D799" s="786"/>
      <c r="E799" s="789"/>
      <c r="F799" s="170" t="s">
        <v>431</v>
      </c>
      <c r="G799" s="171">
        <f>IFERROR(IF(B799="Лікар-педіатр",G801/L801*L799,IF(B799="Лікар-терапевт","х",IF(B799="Лікар загальної практики - сімейний лікар",G801/L801*L799,0))),0)</f>
        <v>0</v>
      </c>
      <c r="H799" s="171">
        <f>IFERROR(IF(B799="Лікар-педіатр",H801/L801*L799,IF(B799="Лікар-терапевт","х",IF(B799="Лікар загальної практики - сімейний лікар",H801/L801*L799,0))),0)</f>
        <v>0</v>
      </c>
      <c r="I799" s="171">
        <f>IFERROR(IF(B799="Лікар-педіатр","x",IF(B799="Лікар-терапевт",I801/L801*L799,IF(B799="Лікар загальної практики - сімейний лікар",I801/L801*L799,0))),0)</f>
        <v>0</v>
      </c>
      <c r="J799" s="171">
        <f>IFERROR(IF(B799="Лікар-педіатр","x",IF(B799="Лікар-терапевт",J801/L801*L799,IF(B799="Лікар загальної практики - сімейний лікар",J801/L801*L799,0))),0)</f>
        <v>0</v>
      </c>
      <c r="K799" s="171">
        <f>IFERROR(IF(B799="Лікар-педіатр","x",IF(B799="Лікар-терапевт",K802*L799,IF(B799="Лікар загальної практики - сімейний лікар",K802*L799,0))),0)</f>
        <v>0</v>
      </c>
      <c r="L799" s="472"/>
      <c r="M799" s="769"/>
      <c r="N799" s="171">
        <f>IFERROR(IF(B799="Лікар-педіатр",N801/S801*S799,IF(B799="Лікар-терапевт","х",IF(B799="Лікар загальної практики - сімейний лікар",N801/S801*S799,0))),0)</f>
        <v>0</v>
      </c>
      <c r="O799" s="171">
        <f>IFERROR(IF(B799="Лікар-педіатр",O801/S801*S799,IF(B799="Лікар-терапевт","х",IF(B799="Лікар загальної практики - сімейний лікар",O801/S801*S799,0))),0)</f>
        <v>0</v>
      </c>
      <c r="P799" s="171">
        <f>IFERROR(IF(B799="Лікар-педіатр","x",IF(B799="Лікар-терапевт",P801/S801*S799,IF(B799="Лікар загальної практики - сімейний лікар",P801/S801*S799,0))),0)</f>
        <v>0</v>
      </c>
      <c r="Q799" s="171">
        <f>IFERROR(IF(B799="Лікар-педіатр","x",IF(B799="Лікар-терапевт",Q801/S801*S799,IF(B799="Лікар загальної практики - сімейний лікар",Q801/S801*S799,0))),0)</f>
        <v>0</v>
      </c>
      <c r="R799" s="171">
        <f>IFERROR(IF(B799="Лікар-педіатр","x",IF(B799="Лікар-терапевт",R802*S799,IF(B799="Лікар загальної практики - сімейний лікар",R802*S799,0))),0)</f>
        <v>0</v>
      </c>
      <c r="S799" s="472"/>
      <c r="T799" s="769"/>
      <c r="U799" s="171">
        <f>IFERROR(IF(B799="Лікар-педіатр",U801/Z801*Z799,IF(B799="Лікар-терапевт","х",IF(B799="Лікар загальної практики - сімейний лікар",U801/Z801*Z799,0))),0)</f>
        <v>0</v>
      </c>
      <c r="V799" s="171">
        <f>IFERROR(IF(B799="Лікар-педіатр",V801/Z801*Z799,IF(B799="Лікар-терапевт","х",IF(B799="Лікар загальної практики - сімейний лікар",V801/Z801*Z799,0))),0)</f>
        <v>0</v>
      </c>
      <c r="W799" s="171">
        <f>IFERROR(IF(B799="Лікар-педіатр","x",IF(B799="Лікар-терапевт",W801/Z801*Z799,IF(B799="Лікар загальної практики - сімейний лікар",W801/Z801*Z799,0))),0)</f>
        <v>0</v>
      </c>
      <c r="X799" s="171">
        <f>IFERROR(IF(B799="Лікар-педіатр","x",IF(B799="Лікар-терапевт",X801/Z801*Z799,IF(B799="Лікар загальної практики - сімейний лікар",X801/Z801*Z799,0))),0)</f>
        <v>0</v>
      </c>
      <c r="Y799" s="171">
        <f>IFERROR(IF(B799="Лікар-педіатр","x",IF(B799="Лікар-терапевт",Y802*Z799,IF(B799="Лікар загальної практики - сімейний лікар",Y802*Z799,0))),0)</f>
        <v>0</v>
      </c>
      <c r="Z799" s="472"/>
      <c r="AA799" s="769"/>
      <c r="AB799" s="171">
        <f>IFERROR(IF(B799="Лікар-педіатр",AB801/AG801*AG799,IF(B799="Лікар-терапевт","х",IF(B799="Лікар загальної практики - сімейний лікар",AB801/AG801*AG799,0))),0)</f>
        <v>0</v>
      </c>
      <c r="AC799" s="171">
        <f>IFERROR(IF(B799="Лікар-педіатр",AC801/AG801*AG799,IF(B799="Лікар-терапевт","х",IF(B799="Лікар загальної практики - сімейний лікар",AC801/AG801*AG799,0))),0)</f>
        <v>0</v>
      </c>
      <c r="AD799" s="171">
        <f>IFERROR(IF(B799="Лікар-педіатр","x",IF(B799="Лікар-терапевт",AD801/AG801*AG799,IF(B799="Лікар загальної практики - сімейний лікар",AD801/AG801*AG799,0))),0)</f>
        <v>0</v>
      </c>
      <c r="AE799" s="171">
        <f>IFERROR(IF(B799="Лікар-педіатр","x",IF(B799="Лікар-терапевт",AE801/AG801*AG799,IF(B799="Лікар загальної практики - сімейний лікар",AE801/AG801*AG799,0))),0)</f>
        <v>0</v>
      </c>
      <c r="AF799" s="171">
        <f>IFERROR(IF(B799="Лікар-педіатр","x",IF(B799="Лікар-терапевт",AF802*AG799,IF(B799="Лікар загальної практики - сімейний лікар",AF802*AG799,0))),0)</f>
        <v>0</v>
      </c>
      <c r="AG799" s="472"/>
      <c r="AH799" s="772"/>
      <c r="AI799" s="461">
        <f>A799</f>
        <v>60</v>
      </c>
      <c r="AJ799" s="763">
        <f>B799</f>
        <v>0</v>
      </c>
      <c r="AK799" s="766">
        <f>C799</f>
        <v>0</v>
      </c>
      <c r="AL799" s="766">
        <f>D799</f>
        <v>0</v>
      </c>
      <c r="AM799" s="753" t="s">
        <v>566</v>
      </c>
      <c r="AN799" s="792">
        <f>SUM(AN804:AN810)</f>
        <v>0</v>
      </c>
      <c r="AO799" s="792">
        <f>SUM(AO804:AO810)</f>
        <v>0</v>
      </c>
      <c r="AP799" s="792">
        <f>SUM(AP804:AP810)</f>
        <v>0</v>
      </c>
      <c r="AQ799" s="792">
        <f>SUM(AQ804:AQ810)</f>
        <v>0</v>
      </c>
      <c r="AR799" s="795">
        <f>SUM(AN799:AQ803)</f>
        <v>0</v>
      </c>
    </row>
    <row r="800" spans="1:44" s="67" customFormat="1" ht="31.9" customHeight="1" x14ac:dyDescent="0.25">
      <c r="A800" s="172"/>
      <c r="B800" s="781"/>
      <c r="C800" s="784"/>
      <c r="D800" s="787"/>
      <c r="E800" s="790"/>
      <c r="F800" s="170" t="s">
        <v>432</v>
      </c>
      <c r="G800" s="171">
        <f>IFERROR(IF(B799="Лікар-педіатр",G802*L800,IF(B799="Лікар-терапевт","х",IF(B799="Лікар загальної практики - сімейний лікар",G802*L800,0))),0)</f>
        <v>0</v>
      </c>
      <c r="H800" s="171">
        <f>IFERROR(IF(B799="Лікар-педіатр",H802*L800,IF(B799="Лікар-терапевт","х",IF(B799="Лікар загальної практики - сімейний лікар",H802*L800,0))),0)</f>
        <v>0</v>
      </c>
      <c r="I800" s="171">
        <f>IFERROR(IF(B799="Лікар-педіатр","x",IF(B799="Лікар-терапевт",I802*L800,IF(B799="Лікар загальної практики - сімейний лікар",I802*L800,0))),0)</f>
        <v>0</v>
      </c>
      <c r="J800" s="171">
        <f>IFERROR(IF(B799="Лікар-педіатр","x",IF(B799="Лікар-терапевт",J802*L800,IF(B799="Лікар загальної практики - сімейний лікар",J802*L800,0))),0)</f>
        <v>0</v>
      </c>
      <c r="K800" s="171">
        <f>IFERROR(IF(B799="Лікар-педіатр","x",IF(B799="Лікар-терапевт",K802*L800,IF(B799="Лікар загальної практики - сімейний лікар",K802*L800,0))),0)</f>
        <v>0</v>
      </c>
      <c r="L800" s="472"/>
      <c r="M800" s="770"/>
      <c r="N800" s="171">
        <f>IFERROR(IF(B799="Лікар-педіатр",N802*S800,IF(B799="Лікар-терапевт","х",IF(B799="Лікар загальної практики - сімейний лікар",N802*S800,0))),0)</f>
        <v>0</v>
      </c>
      <c r="O800" s="171">
        <f>IFERROR(IF(B799="Лікар-педіатр",O802*S800,IF(B799="Лікар-терапевт","х",IF(B799="Лікар загальної практики - сімейний лікар",O802*S800,0))),0)</f>
        <v>0</v>
      </c>
      <c r="P800" s="171">
        <f>IFERROR(IF(B799="Лікар-педіатр","x",IF(B799="Лікар-терапевт",P802*S800,IF(B799="Лікар загальної практики - сімейний лікар",P802*S800,0))),0)</f>
        <v>0</v>
      </c>
      <c r="Q800" s="171">
        <f>IFERROR(IF(B799="Лікар-педіатр","x",IF(B799="Лікар-терапевт",Q802*S800,IF(B799="Лікар загальної практики - сімейний лікар",Q802*S800,0))),0)</f>
        <v>0</v>
      </c>
      <c r="R800" s="171">
        <f>IFERROR(IF(B799="Лікар-педіатр","x",IF(B799="Лікар-терапевт",R802*S800,IF(B799="Лікар загальної практики - сімейний лікар",R802*S800,0))),0)</f>
        <v>0</v>
      </c>
      <c r="S800" s="472"/>
      <c r="T800" s="770"/>
      <c r="U800" s="171">
        <f>IFERROR(IF(B799="Лікар-педіатр",U802*Z800,IF(B799="Лікар-терапевт","х",IF(B799="Лікар загальної практики - сімейний лікар",U802*Z800,0))),0)</f>
        <v>0</v>
      </c>
      <c r="V800" s="171">
        <f>IFERROR(IF(B799="Лікар-педіатр",V802*Z800,IF(B799="Лікар-терапевт","х",IF(B799="Лікар загальної практики - сімейний лікар",V802*Z800,0))),0)</f>
        <v>0</v>
      </c>
      <c r="W800" s="171">
        <f>IFERROR(IF(B799="Лікар-педіатр","x",IF(B799="Лікар-терапевт",W802*Z800,IF(B799="Лікар загальної практики - сімейний лікар",W802*Z800,0))),0)</f>
        <v>0</v>
      </c>
      <c r="X800" s="171">
        <f>IFERROR(IF(B799="Лікар-педіатр","x",IF(B799="Лікар-терапевт",X802*Z800,IF(B799="Лікар загальної практики - сімейний лікар",X802*Z800,0))),0)</f>
        <v>0</v>
      </c>
      <c r="Y800" s="171">
        <f>IFERROR(IF(B799="Лікар-педіатр","x",IF(B799="Лікар-терапевт",Y802*Z800,IF(B799="Лікар загальної практики - сімейний лікар",Y802*Z800,0))),0)</f>
        <v>0</v>
      </c>
      <c r="Z800" s="472"/>
      <c r="AA800" s="770"/>
      <c r="AB800" s="171">
        <f>IFERROR(IF(B799="Лікар-педіатр",AB802*AG800,IF(B799="Лікар-терапевт","х",IF(B799="Лікар загальної практики - сімейний лікар",AB802*AG800,0))),0)</f>
        <v>0</v>
      </c>
      <c r="AC800" s="171">
        <f>IFERROR(IF(B799="Лікар-педіатр",AC802*AG800,IF(B799="Лікар-терапевт","х",IF(B799="Лікар загальної практики - сімейний лікар",AC802*AG800,0))),0)</f>
        <v>0</v>
      </c>
      <c r="AD800" s="171">
        <f>IFERROR(IF(B799="Лікар-педіатр","x",IF(B799="Лікар-терапевт",AD802*AG800,IF(B799="Лікар загальної практики - сімейний лікар",AD802*AG800,0))),0)</f>
        <v>0</v>
      </c>
      <c r="AE800" s="171">
        <f>IFERROR(IF(B799="Лікар-педіатр","x",IF(B799="Лікар-терапевт",AE802*AG800,IF(B799="Лікар загальної практики - сімейний лікар",AE802*AG800,0))),0)</f>
        <v>0</v>
      </c>
      <c r="AF800" s="171">
        <f>IFERROR(IF(B799="Лікар-педіатр","x",IF(B799="Лікар-терапевт",AF802*AG800,IF(B799="Лікар загальної практики - сімейний лікар",AF802*AG800,0))),0)</f>
        <v>0</v>
      </c>
      <c r="AG800" s="472"/>
      <c r="AH800" s="773"/>
      <c r="AI800" s="173"/>
      <c r="AJ800" s="764"/>
      <c r="AK800" s="767"/>
      <c r="AL800" s="767"/>
      <c r="AM800" s="754"/>
      <c r="AN800" s="793"/>
      <c r="AO800" s="793"/>
      <c r="AP800" s="793"/>
      <c r="AQ800" s="793"/>
      <c r="AR800" s="796"/>
    </row>
    <row r="801" spans="1:44" s="67" customFormat="1" ht="45" customHeight="1" x14ac:dyDescent="0.25">
      <c r="A801" s="205"/>
      <c r="B801" s="781"/>
      <c r="C801" s="784"/>
      <c r="D801" s="787"/>
      <c r="E801" s="790"/>
      <c r="F801" s="170" t="s">
        <v>433</v>
      </c>
      <c r="G801" s="174">
        <f>IF(B799="Лікар загальної практики - сімейний лікар"," ",IF(B799="Лікар-педіатр"," ",IF(B799="Лікар-терапевт","х",0)))</f>
        <v>0</v>
      </c>
      <c r="H801" s="174">
        <f>IF(B799="Лікар загальної практики - сімейний лікар"," ",IF(B799="Лікар-педіатр"," ",IF(B799="Лікар-терапевт","х",0)))</f>
        <v>0</v>
      </c>
      <c r="I801" s="174">
        <f>IF(B799="Лікар загальної практики - сімейний лікар"," ",IF(B799="Лікар-педіатр","х",IF(B799="Лікар-терапевт"," ",0)))</f>
        <v>0</v>
      </c>
      <c r="J801" s="174">
        <f>IF(B799="Лікар загальної практики - сімейний лікар"," ",IF(B799="Лікар-педіатр","х",IF(B799="Лікар-терапевт"," ",0)))</f>
        <v>0</v>
      </c>
      <c r="K801" s="174">
        <f>IF(B799="Лікар загальної практики - сімейний лікар"," ",IF(B799="Лікар-педіатр","х",IF(B799="Лікар-терапевт"," ",0)))</f>
        <v>0</v>
      </c>
      <c r="L801" s="175">
        <f>SUM(G801:K801)</f>
        <v>0</v>
      </c>
      <c r="M801" s="770"/>
      <c r="N801" s="174">
        <f>IF(B799="Лікар загальної практики - сімейний лікар"," ",IF(B799="Лікар-педіатр"," ",IF(B799="Лікар-терапевт","х",0)))</f>
        <v>0</v>
      </c>
      <c r="O801" s="174">
        <f>IF(B799="Лікар загальної практики - сімейний лікар"," ",IF(B799="Лікар-педіатр"," ",IF(B799="Лікар-терапевт","х",0)))</f>
        <v>0</v>
      </c>
      <c r="P801" s="174">
        <f>IF(B799="Лікар загальної практики - сімейний лікар"," ",IF(B799="Лікар-педіатр","х",IF(B799="Лікар-терапевт"," ",0)))</f>
        <v>0</v>
      </c>
      <c r="Q801" s="174">
        <f>IF(B799="Лікар загальної практики - сімейний лікар"," ",IF(B799="Лікар-педіатр","х",IF(B799="Лікар-терапевт"," ",0)))</f>
        <v>0</v>
      </c>
      <c r="R801" s="174">
        <f>IF(B799="Лікар загальної практики - сімейний лікар"," ",IF(B799="Лікар-педіатр","х",IF(B799="Лікар-терапевт"," ",0)))</f>
        <v>0</v>
      </c>
      <c r="S801" s="175">
        <f>SUM(N801:R801)</f>
        <v>0</v>
      </c>
      <c r="T801" s="770"/>
      <c r="U801" s="174">
        <f>IF(B799="Лікар загальної практики - сімейний лікар"," ",IF(B799="Лікар-педіатр"," ",IF(B799="Лікар-терапевт","х",0)))</f>
        <v>0</v>
      </c>
      <c r="V801" s="174">
        <f>IF(B799="Лікар загальної практики - сімейний лікар"," ",IF(B799="Лікар-педіатр"," ",IF(B799="Лікар-терапевт","х",0)))</f>
        <v>0</v>
      </c>
      <c r="W801" s="174">
        <f>IF(B799="Лікар загальної практики - сімейний лікар"," ",IF(B799="Лікар-педіатр","х",IF(B799="Лікар-терапевт"," ",0)))</f>
        <v>0</v>
      </c>
      <c r="X801" s="174">
        <f>IF(B799="Лікар загальної практики - сімейний лікар"," ",IF(B799="Лікар-педіатр","х",IF(B799="Лікар-терапевт"," ",0)))</f>
        <v>0</v>
      </c>
      <c r="Y801" s="174">
        <f>IF(B799="Лікар загальної практики - сімейний лікар"," ",IF(B799="Лікар-педіатр","х",IF(B799="Лікар-терапевт"," ",0)))</f>
        <v>0</v>
      </c>
      <c r="Z801" s="175">
        <f>SUM(U801:Y801)</f>
        <v>0</v>
      </c>
      <c r="AA801" s="770"/>
      <c r="AB801" s="174">
        <f>IF(B799="Лікар загальної практики - сімейний лікар"," ",IF(B799="Лікар-педіатр"," ",IF(B799="Лікар-терапевт","х",0)))</f>
        <v>0</v>
      </c>
      <c r="AC801" s="174">
        <f>IF(B799="Лікар загальної практики - сімейний лікар"," ",IF(B799="Лікар-педіатр"," ",IF(B799="Лікар-терапевт","х",0)))</f>
        <v>0</v>
      </c>
      <c r="AD801" s="174">
        <f>IF(B799="Лікар загальної практики - сімейний лікар"," ",IF(B799="Лікар-педіатр","х",IF(B799="Лікар-терапевт"," ",0)))</f>
        <v>0</v>
      </c>
      <c r="AE801" s="174">
        <f>IF(B799="Лікар загальної практики - сімейний лікар"," ",IF(B799="Лікар-педіатр","х",IF(B799="Лікар-терапевт"," ",0)))</f>
        <v>0</v>
      </c>
      <c r="AF801" s="174">
        <f>IF(B799="Лікар загальної практики - сімейний лікар"," ",IF(B799="Лікар-педіатр","х",IF(B799="Лікар-терапевт"," ",0)))</f>
        <v>0</v>
      </c>
      <c r="AG801" s="175">
        <f>SUM(AB801:AF801)</f>
        <v>0</v>
      </c>
      <c r="AH801" s="773"/>
      <c r="AI801" s="176"/>
      <c r="AJ801" s="764"/>
      <c r="AK801" s="767"/>
      <c r="AL801" s="767"/>
      <c r="AM801" s="754"/>
      <c r="AN801" s="793"/>
      <c r="AO801" s="793"/>
      <c r="AP801" s="793"/>
      <c r="AQ801" s="793"/>
      <c r="AR801" s="796"/>
    </row>
    <row r="802" spans="1:44" s="67" customFormat="1" ht="18.600000000000001" customHeight="1" thickBot="1" x14ac:dyDescent="0.3">
      <c r="A802" s="172"/>
      <c r="B802" s="781"/>
      <c r="C802" s="784"/>
      <c r="D802" s="787"/>
      <c r="E802" s="790"/>
      <c r="F802" s="177" t="s">
        <v>160</v>
      </c>
      <c r="G802" s="178">
        <f>IFERROR(IF(B799="Лікар-педіатр",G801/L801,IF(B799="Лікар-терапевт","х",IF(B799="Лікар загальної практики - сімейний лікар",G801/L801,0))),0)</f>
        <v>0</v>
      </c>
      <c r="H802" s="178">
        <f>IFERROR(IF(B799="Лікар-педіатр",H801/L801,IF(B799="Лікар-терапевт","х",IF(B799="Лікар загальної практики - сімейний лікар",H801/L801,0))),0)</f>
        <v>0</v>
      </c>
      <c r="I802" s="178">
        <f>IFERROR(IF(B799="Лікар-педіатр","x",IF(B799="Лікар-терапевт",I801/L801,IF(B799="Лікар загальної практики - сімейний лікар",I801/L801,0))),0)</f>
        <v>0</v>
      </c>
      <c r="J802" s="178">
        <f>IFERROR(IF(B799="Лікар-педіатр","x",IF(B799="Лікар-терапевт",J801/L801,IF(B799="Лікар загальної практики - сімейний лікар",J801/L801,0))),0)</f>
        <v>0</v>
      </c>
      <c r="K802" s="178">
        <f>IFERROR(IF(B799="Лікар-педіатр","x",IF(B799="Лікар-терапевт",K801/L801,IF(B799="Лікар загальної практики - сімейний лікар",K801/L801,0))),0)</f>
        <v>0</v>
      </c>
      <c r="L802" s="178">
        <f>SUM(G802:K802)</f>
        <v>0</v>
      </c>
      <c r="M802" s="770"/>
      <c r="N802" s="178">
        <f>IFERROR(IF(B799="Лікар-педіатр",N801/S801,IF(B799="Лікар-терапевт","х",IF(B799="Лікар загальної практики - сімейний лікар",N801/S801,0))),0)</f>
        <v>0</v>
      </c>
      <c r="O802" s="178">
        <f>IFERROR(IF(B799="Лікар-педіатр",O801/S801,IF(B799="Лікар-терапевт","х",IF(B799="Лікар загальної практики - сімейний лікар",O801/S801,0))),0)</f>
        <v>0</v>
      </c>
      <c r="P802" s="178">
        <f>IFERROR(IF(B799="Лікар-педіатр","x",IF(B799="Лікар-терапевт",P801/S801,IF(B799="Лікар загальної практики - сімейний лікар",P801/S801,0))),0)</f>
        <v>0</v>
      </c>
      <c r="Q802" s="178">
        <f>IFERROR(IF(B799="Лікар-педіатр","x",IF(B799="Лікар-терапевт",Q801/S801,IF(B799="Лікар загальної практики - сімейний лікар",Q801/S801,0))),0)</f>
        <v>0</v>
      </c>
      <c r="R802" s="178">
        <f>IFERROR(IF(B799="Лікар-педіатр","x",IF(B799="Лікар-терапевт",R801/S801,IF(B799="Лікар загальної практики - сімейний лікар",R801/S801,0))),0)</f>
        <v>0</v>
      </c>
      <c r="S802" s="178">
        <f>SUM(N802:R802)</f>
        <v>0</v>
      </c>
      <c r="T802" s="770"/>
      <c r="U802" s="178">
        <f>IFERROR(IF(B799="Лікар-педіатр",U801/Z801,IF(B799="Лікар-терапевт","х",IF(B799="Лікар загальної практики - сімейний лікар",U801/Z801,0))),0)</f>
        <v>0</v>
      </c>
      <c r="V802" s="178">
        <f>IFERROR(IF(B799="Лікар-педіатр",V801/Z801,IF(B799="Лікар-терапевт","х",IF(B799="Лікар загальної практики - сімейний лікар",V801/Z801,0))),0)</f>
        <v>0</v>
      </c>
      <c r="W802" s="178">
        <f>IFERROR(IF(B799="Лікар-педіатр","x",IF(B799="Лікар-терапевт",W801/Z801,IF(B799="Лікар загальної практики - сімейний лікар",W801/Z801,0))),0)</f>
        <v>0</v>
      </c>
      <c r="X802" s="178">
        <f>IFERROR(IF(B799="Лікар-педіатр","x",IF(B799="Лікар-терапевт",X801/Z801,IF(B799="Лікар загальної практики - сімейний лікар",X801/Z801,0))),0)</f>
        <v>0</v>
      </c>
      <c r="Y802" s="178">
        <f>IFERROR(IF(B799="Лікар-педіатр","x",IF(B799="Лікар-терапевт",Y801/Z801,IF(B799="Лікар загальної практики - сімейний лікар",Y801/Z801,0))),0)</f>
        <v>0</v>
      </c>
      <c r="Z802" s="178">
        <f>SUM(U802:Y802)</f>
        <v>0</v>
      </c>
      <c r="AA802" s="770"/>
      <c r="AB802" s="178">
        <f>IFERROR(IF(B799="Лікар-педіатр",AB801/AG801,IF(B799="Лікар-терапевт","х",IF(B799="Лікар загальної практики - сімейний лікар",AB801/AG801,0))),0)</f>
        <v>0</v>
      </c>
      <c r="AC802" s="178">
        <f>IFERROR(IF(B799="Лікар-педіатр",AC801/AG801,IF(B799="Лікар-терапевт","х",IF(B799="Лікар загальної практики - сімейний лікар",AC801/AG801,0))),0)</f>
        <v>0</v>
      </c>
      <c r="AD802" s="178">
        <f>IFERROR(IF(B799="Лікар-педіатр","x",IF(B799="Лікар-терапевт",AD801/AG801,IF(B799="Лікар загальної практики - сімейний лікар",AD801/AG801,0))),0)</f>
        <v>0</v>
      </c>
      <c r="AE802" s="178">
        <f>IFERROR(IF(B799="Лікар-педіатр","x",IF(B799="Лікар-терапевт",AE801/AG801,IF(B799="Лікар загальної практики - сімейний лікар",AE801/AG801,0))),0)</f>
        <v>0</v>
      </c>
      <c r="AF802" s="178">
        <f>IFERROR(IF(B799="Лікар-педіатр","x",IF(B799="Лікар-терапевт",AF801/AG801,IF(B799="Лікар загальної практики - сімейний лікар",AF801/AG801,0))),0)</f>
        <v>0</v>
      </c>
      <c r="AG802" s="178">
        <f>SUM(AB802:AF802)</f>
        <v>0</v>
      </c>
      <c r="AH802" s="773"/>
      <c r="AI802" s="176"/>
      <c r="AJ802" s="764"/>
      <c r="AK802" s="767"/>
      <c r="AL802" s="767"/>
      <c r="AM802" s="754"/>
      <c r="AN802" s="793"/>
      <c r="AO802" s="793"/>
      <c r="AP802" s="793"/>
      <c r="AQ802" s="793"/>
      <c r="AR802" s="796"/>
    </row>
    <row r="803" spans="1:44" s="67" customFormat="1" ht="31.9" customHeight="1" thickBot="1" x14ac:dyDescent="0.3">
      <c r="A803" s="172"/>
      <c r="B803" s="781"/>
      <c r="C803" s="784"/>
      <c r="D803" s="787"/>
      <c r="E803" s="790"/>
      <c r="F803" s="179" t="s">
        <v>434</v>
      </c>
      <c r="G803" s="180">
        <f>IF(B799="Лікар загальної практики - сімейний лікар",AVERAGE(G799:G801),IF(B799="Лікар-педіатр",AVERAGE(G799:G801),IF(B799="Лікар-терапевт","х",0)))</f>
        <v>0</v>
      </c>
      <c r="H803" s="180">
        <f>IF(B799="Лікар загальної практики - сімейний лікар",AVERAGE(H799:H801),IF(B799="Лікар-педіатр",AVERAGE(H799:H801),IF(B799="Лікар-терапевт","х",0)))</f>
        <v>0</v>
      </c>
      <c r="I803" s="180">
        <f>IF(B799="Лікар загальної практики - сімейний лікар",AVERAGE(I799:I801),IF(B799="Лікар-педіатр","x",IF(B799="Лікар-терапевт",AVERAGE(I799:I801),0)))</f>
        <v>0</v>
      </c>
      <c r="J803" s="180">
        <f>IF(B799="Лікар загальної практики - сімейний лікар",AVERAGE(J799:J801),IF(B799="Лікар-педіатр","x",IF(B799="Лікар-терапевт",AVERAGE(J799:J801),0)))</f>
        <v>0</v>
      </c>
      <c r="K803" s="180">
        <f>IF(B799="Лікар загальної практики - сімейний лікар",AVERAGE(K799:K801),IF(B799="Лікар-педіатр","x",IF(B799="Лікар-терапевт",AVERAGE(K799:K801),0)))</f>
        <v>0</v>
      </c>
      <c r="L803" s="181">
        <f>SUM(G803:K803)</f>
        <v>0</v>
      </c>
      <c r="M803" s="770"/>
      <c r="N803" s="543">
        <f>IF(B799="Лікар загальної практики - сімейний лікар",AVERAGE(N799:N801),IF(B799="Лікар-педіатр",AVERAGE(N799:N801),IF(B799="Лікар-терапевт","х",0)))</f>
        <v>0</v>
      </c>
      <c r="O803" s="180">
        <f>IF(B799="Лікар загальної практики - сімейний лікар",AVERAGE(O799:O801),IF(B799="Лікар-педіатр",AVERAGE(O799:O801),IF(B799="Лікар-терапевт","х",0)))</f>
        <v>0</v>
      </c>
      <c r="P803" s="180">
        <f>IF(B799="Лікар загальної практики - сімейний лікар",AVERAGE(P799:P801),IF(B799="Лікар-педіатр","x",IF(B799="Лікар-терапевт",AVERAGE(P799:P801),0)))</f>
        <v>0</v>
      </c>
      <c r="Q803" s="180">
        <f>IF(B799="Лікар загальної практики - сімейний лікар",AVERAGE(Q799:Q801),IF(B799="Лікар-педіатр","x",IF(B799="Лікар-терапевт",AVERAGE(Q799:Q801),0)))</f>
        <v>0</v>
      </c>
      <c r="R803" s="180">
        <f>IF(B799="Лікар загальної практики - сімейний лікар",AVERAGE(R799:R801),IF(B799="Лікар-педіатр","x",IF(B799="Лікар-терапевт",AVERAGE(R799:R801),0)))</f>
        <v>0</v>
      </c>
      <c r="S803" s="181">
        <f>SUM(N803:R803)</f>
        <v>0</v>
      </c>
      <c r="T803" s="770"/>
      <c r="U803" s="543">
        <f>IF(B799="Лікар загальної практики - сімейний лікар",AVERAGE(U799:U801),IF(B799="Лікар-педіатр",AVERAGE(U799:U801),IF(B799="Лікар-терапевт","х",0)))</f>
        <v>0</v>
      </c>
      <c r="V803" s="180">
        <f>IF(B799="Лікар загальної практики - сімейний лікар",AVERAGE(V799:V801),IF(B799="Лікар-педіатр",AVERAGE(V799:V801),IF(B799="Лікар-терапевт","х",0)))</f>
        <v>0</v>
      </c>
      <c r="W803" s="180">
        <f>IF(B799="Лікар загальної практики - сімейний лікар",AVERAGE(W799:W801),IF(B799="Лікар-педіатр","x",IF(B799="Лікар-терапевт",AVERAGE(W799:W801),0)))</f>
        <v>0</v>
      </c>
      <c r="X803" s="180">
        <f>IF(B799="Лікар загальної практики - сімейний лікар",AVERAGE(X799:X801),IF(B799="Лікар-педіатр","x",IF(B799="Лікар-терапевт",AVERAGE(X799:X801),0)))</f>
        <v>0</v>
      </c>
      <c r="Y803" s="180">
        <f>IF(B799="Лікар загальної практики - сімейний лікар",AVERAGE(Y799:Y801),IF(B799="Лікар-педіатр","x",IF(B799="Лікар-терапевт",AVERAGE(Y799:Y801),0)))</f>
        <v>0</v>
      </c>
      <c r="Z803" s="181">
        <f>SUM(U803:Y803)</f>
        <v>0</v>
      </c>
      <c r="AA803" s="770"/>
      <c r="AB803" s="543">
        <f>IF(B799="Лікар загальної практики - сімейний лікар",AVERAGE(AB799:AB801),IF(B799="Лікар-педіатр",AVERAGE(AB799:AB801),IF(B799="Лікар-терапевт","х",0)))</f>
        <v>0</v>
      </c>
      <c r="AC803" s="180">
        <f>IF(B799="Лікар загальної практики - сімейний лікар",AVERAGE(AC799:AC801),IF(B799="Лікар-педіатр",AVERAGE(AC799:AC801),IF(B799="Лікар-терапевт","х",0)))</f>
        <v>0</v>
      </c>
      <c r="AD803" s="180">
        <f>IF(B799="Лікар загальної практики - сімейний лікар",AVERAGE(AD799:AD801),IF(B799="Лікар-педіатр","x",IF(B799="Лікар-терапевт",AVERAGE(AD799:AD801),0)))</f>
        <v>0</v>
      </c>
      <c r="AE803" s="180">
        <f>IF(B799="Лікар загальної практики - сімейний лікар",AVERAGE(AE799:AE801),IF(B799="Лікар-педіатр","x",IF(B799="Лікар-терапевт",AVERAGE(AE799:AE801),0)))</f>
        <v>0</v>
      </c>
      <c r="AF803" s="180">
        <f>IF(B799="Лікар загальної практики - сімейний лікар",AVERAGE(AF799:AF801),IF(B799="Лікар-педіатр","x",IF(B799="Лікар-терапевт",AVERAGE(AF799:AF801),0)))</f>
        <v>0</v>
      </c>
      <c r="AG803" s="181">
        <f>SUM(AB803:AF803)</f>
        <v>0</v>
      </c>
      <c r="AH803" s="773"/>
      <c r="AI803" s="176"/>
      <c r="AJ803" s="764"/>
      <c r="AK803" s="767"/>
      <c r="AL803" s="767"/>
      <c r="AM803" s="755"/>
      <c r="AN803" s="794"/>
      <c r="AO803" s="794"/>
      <c r="AP803" s="794"/>
      <c r="AQ803" s="794"/>
      <c r="AR803" s="797"/>
    </row>
    <row r="804" spans="1:44" s="67" customFormat="1" ht="31.9" customHeight="1" x14ac:dyDescent="0.25">
      <c r="A804" s="172"/>
      <c r="B804" s="781"/>
      <c r="C804" s="784"/>
      <c r="D804" s="787"/>
      <c r="E804" s="790"/>
      <c r="F804" s="182" t="str">
        <f>IF(B799="Лікар-педіатр",Законод!$C$18,IF(B799="Лікар загальної практики - сімейний лікар",Законод!$C$22,IF(B799="Лікар-терапевт",Законод!$C$26,"х")))</f>
        <v>х</v>
      </c>
      <c r="G804" s="183">
        <f>IF(B799="Лікар загальної практики - сімейний лікар",IF(L803&lt;=Законод!$C$23,G803,Законод!$C$23*'01_Доходи'!G802),IF(B799="Лікар-педіатр",IF(L803&lt;=Законод!$C$19,G803,Законод!$C$19*'01_Доходи'!G802),IF(B799="Лікар-терапевт","x",0)))</f>
        <v>0</v>
      </c>
      <c r="H804" s="183">
        <f>IF(B799="Лікар загальної практики - сімейний лікар",IF(L803&lt;=Законод!$C$23,H803,Законод!$C$23*'01_Доходи'!H802),IF(B799="Лікар-педіатр",IF(L803&lt;=Законод!$C$19,H803,Законод!$C$19*'01_Доходи'!H802),IF(B799="Лікар-терапевт","x",0)))</f>
        <v>0</v>
      </c>
      <c r="I804" s="183">
        <f>IF(B799="Лікар загальної практики - сімейний лікар",IF(L803&lt;=Законод!$C$23,I803,Законод!$C$23*'01_Доходи'!I802),IF(B799="Лікар-педіатр",IF(L803&lt;=Законод!$C$27,I803,Законод!$C$27*'01_Доходи'!I802),IF(B799="Лікар-терапевт","x",0)))</f>
        <v>0</v>
      </c>
      <c r="J804" s="183">
        <f>IF(B799="Лікар загальної практики - сімейний лікар",IF(L803&lt;=Законод!$C$23,J803,Законод!$C$23*'01_Доходи'!J802),IF(B799="Лікар-педіатр",IF(L803&lt;=Законод!$C$27,J803,Законод!$C$27*'01_Доходи'!J802),IF(B799="Лікар-терапевт","x",0)))</f>
        <v>0</v>
      </c>
      <c r="K804" s="183">
        <f>IF(B799="Лікар загальної практики - сімейний лікар",IF(L803&lt;=Законод!$C$23,K803,Законод!$C$23*'01_Доходи'!K802),IF(B799="Лікар-педіатр",IF(L803&lt;=Законод!$C$27,K803,Законод!$C$27*'01_Доходи'!K802),IF(B799="Лікар-терапевт","x",0)))</f>
        <v>0</v>
      </c>
      <c r="L804" s="184">
        <f>SUM(G804:K804)</f>
        <v>0</v>
      </c>
      <c r="M804" s="770"/>
      <c r="N804" s="183">
        <f>IF(B799="Лікар загальної практики - сімейний лікар",IF(L803&lt;=Законод!$C$23,N803,Законод!$C$23*'01_Доходи'!N802),IF(B799="Лікар-педіатр",IF(L803&lt;=Законод!$C$19,N803,Законод!$C$19*'01_Доходи'!N802),IF(B799="Лікар-терапевт","x",0)))</f>
        <v>0</v>
      </c>
      <c r="O804" s="183">
        <f>IF(B799="Лікар загальної практики - сімейний лікар",IF(L803&lt;=Законод!$C$23,O803,Законод!$C$23*'01_Доходи'!O802),IF(B799="Лікар-педіатр",IF(L803&lt;=Законод!$C$19,O803,Законод!$C$19*'01_Доходи'!O802),IF(B799="Лікар-терапевт","x",0)))</f>
        <v>0</v>
      </c>
      <c r="P804" s="183">
        <f>IF(B799="Лікар загальної практики - сімейний лікар",IF(L803&lt;=Законод!$C$23,P803,Законод!$C$23*'01_Доходи'!P802),IF(B799="Лікар-педіатр",IF(L803&lt;=Законод!$C$27,P803,Законод!$C$27*'01_Доходи'!P802),IF(B799="Лікар-терапевт","x",0)))</f>
        <v>0</v>
      </c>
      <c r="Q804" s="183">
        <f>IF(B799="Лікар загальної практики - сімейний лікар",IF(L803&lt;=Законод!$C$23,Q803,Законод!$C$23*'01_Доходи'!Q802),IF(B799="Лікар-педіатр",IF(L803&lt;=Законод!$C$27,Q803,Законод!$C$27*'01_Доходи'!Q802),IF(B799="Лікар-терапевт","x",0)))</f>
        <v>0</v>
      </c>
      <c r="R804" s="183">
        <f>IF(B799="Лікар загальної практики - сімейний лікар",IF(L803&lt;=Законод!$C$23,R803,Законод!$C$23*'01_Доходи'!R802),IF(B799="Лікар-педіатр",IF(L803&lt;=Законод!$C$27,R803,Законод!$C$27*'01_Доходи'!R802),IF(B799="Лікар-терапевт","x",0)))</f>
        <v>0</v>
      </c>
      <c r="S804" s="184">
        <f>SUM(N804:R804)</f>
        <v>0</v>
      </c>
      <c r="T804" s="770"/>
      <c r="U804" s="183">
        <f>IF(B799="Лікар загальної практики - сімейний лікар",IF(L803&lt;=Законод!$C$23,U803,Законод!$C$23*'01_Доходи'!U802),IF(B799="Лікар-педіатр",IF(L803&lt;=Законод!$C$19,U803,Законод!$C$19*'01_Доходи'!U802),IF(B799="Лікар-терапевт","x",0)))</f>
        <v>0</v>
      </c>
      <c r="V804" s="183">
        <f>IF(B799="Лікар загальної практики - сімейний лікар",IF(L803&lt;=Законод!$C$23,V803,Законод!$C$23*'01_Доходи'!V802),IF(B799="Лікар-педіатр",IF(L803&lt;=Законод!$C$19,V803,Законод!$C$19*'01_Доходи'!V802),IF(B799="Лікар-терапевт","x",0)))</f>
        <v>0</v>
      </c>
      <c r="W804" s="183">
        <f>IF(B799="Лікар загальної практики - сімейний лікар",IF(L803&lt;=Законод!$C$23,W803,Законод!$C$23*'01_Доходи'!W802),IF(B799="Лікар-педіатр",IF(L803&lt;=Законод!$C$27,W803,Законод!$C$27*'01_Доходи'!W802),IF(B799="Лікар-терапевт","x",0)))</f>
        <v>0</v>
      </c>
      <c r="X804" s="183">
        <f>IF(B799="Лікар загальної практики - сімейний лікар",IF(L803&lt;=Законод!$C$23,X803,Законод!$C$23*'01_Доходи'!X802),IF(B799="Лікар-педіатр",IF(L803&lt;=Законод!$C$27,X803,Законод!$C$27*'01_Доходи'!X802),IF(B799="Лікар-терапевт","x",0)))</f>
        <v>0</v>
      </c>
      <c r="Y804" s="183">
        <f>IF(B799="Лікар загальної практики - сімейний лікар",IF(L803&lt;=Законод!$C$23,Y803,Законод!$C$23*'01_Доходи'!H802),IF(Y799="Лікар-педіатр",IF(L803&lt;=Законод!$C$27,Y803,Законод!$C$27*'01_Доходи'!Y802),IF(B799="Лікар-терапевт","x",0)))</f>
        <v>0</v>
      </c>
      <c r="Z804" s="184">
        <f>SUM(U804:Y804)</f>
        <v>0</v>
      </c>
      <c r="AA804" s="770"/>
      <c r="AB804" s="183">
        <f>IF(B799="Лікар загальної практики - сімейний лікар",IF(L803&lt;=Законод!$C$23,AB803,Законод!$C$23*'01_Доходи'!AB802),IF(B799="Лікар-педіатр",IF(L803&lt;=Законод!$C$19,AB803,Законод!$C$19*'01_Доходи'!AB802),IF(B799="Лікар-терапевт","x",0)))</f>
        <v>0</v>
      </c>
      <c r="AC804" s="183">
        <f>IF(B799="Лікар загальної практики - сімейний лікар",IF(L803&lt;=Законод!$C$23,AC803,Законод!$C$23*'01_Доходи'!AC802),IF(B799="Лікар-педіатр",IF(L803&lt;=Законод!$C$19,AC803,Законод!$C$19*'01_Доходи'!AC802),IF(B799="Лікар-терапевт","x",0)))</f>
        <v>0</v>
      </c>
      <c r="AD804" s="183">
        <f>IF(B799="Лікар загальної практики - сімейний лікар",IF(L803&lt;=Законод!$C$23,AD803,Законод!$C$23*'01_Доходи'!AD802),IF(B799="Лікар-педіатр",IF(L803&lt;=Законод!$C$27,AD803,Законод!$C$27*'01_Доходи'!AD802),IF(B799="Лікар-терапевт","x",0)))</f>
        <v>0</v>
      </c>
      <c r="AE804" s="183">
        <f>IF(B799="Лікар загальної практики - сімейний лікар",IF(L803&lt;=Законод!$C$23,AE803,Законод!$C$23*'01_Доходи'!AE802),IF(B799="Лікар-педіатр",IF(L803&lt;=Законод!$C$27,AE803,Законод!$C$27*'01_Доходи'!AE802),IF(B799="Лікар-терапевт","x",0)))</f>
        <v>0</v>
      </c>
      <c r="AF804" s="183">
        <f>IF(B799="Лікар загальної практики - сімейний лікар",IF(L803&lt;=Законод!$C$23,AF803,Законод!$C$23*'01_Доходи'!AF802),IF(B799="Лікар-педіатр",IF(L803&lt;=Законод!$C$27,AF803,Законод!$C$27*'01_Доходи'!AF802),IF(B799="Лікар-терапевт","x",0)))</f>
        <v>0</v>
      </c>
      <c r="AG804" s="184">
        <f>SUM(AB804:AF804)</f>
        <v>0</v>
      </c>
      <c r="AH804" s="773"/>
      <c r="AI804" s="176"/>
      <c r="AJ804" s="764"/>
      <c r="AK804" s="767"/>
      <c r="AL804" s="767"/>
      <c r="AM804" s="268" t="s">
        <v>175</v>
      </c>
      <c r="AN804" s="544">
        <f>IF(B799="Лікар загальної практики - сімейний лікар",G804*Законод!$J$10+'01_Доходи'!H804*Законод!$K$10+'01_Доходи'!I804*Законод!$L$10+'01_Доходи'!J804*Законод!$M$10+'01_Доходи'!K804*Законод!$N$10,IF(B799="Лікар-педіатр",G804*Законод!$J$10+'01_Доходи'!H804*Законод!$K$10,IF(B799="Лікар-терапевт",'01_Доходи'!I804*Законод!$L$10+'01_Доходи'!J804*Законод!$M$10+'01_Доходи'!K804*Законод!$N$10,0)))</f>
        <v>0</v>
      </c>
      <c r="AO804" s="544">
        <f>IF(B799="Лікар загальної практики - сімейний лікар",N804*Законод!$J$11+'01_Доходи'!O804*Законод!$K$11+'01_Доходи'!P804*Законод!$L$11+'01_Доходи'!Q804*Законод!$M$11+'01_Доходи'!R804*Законод!$N$11,IF(B799="Лікар-педіатр",N804*Законод!$J$11+'01_Доходи'!O804*Законод!$K$11,IF(B799="Лікар-терапевт",'01_Доходи'!P804*Законод!$L$11+'01_Доходи'!Q804*Законод!$M$11+'01_Доходи'!R804*Законод!$N$11,0)))</f>
        <v>0</v>
      </c>
      <c r="AP804" s="544">
        <f>IF(B799="Лікар загальної практики - сімейний лікар",U804*Законод!$J$12+'01_Доходи'!V804*Законод!$K$12+'01_Доходи'!W804*Законод!$L$12+'01_Доходи'!X804*Законод!$M$12+'01_Доходи'!Y804*Законод!$N$12,IF(B799="Лікар-педіатр",U804*Законод!$J$12+'01_Доходи'!V804*Законод!$K$12,IF(B799="Лікар-терапевт",'01_Доходи'!W804*Законод!$L$12+'01_Доходи'!X804*Законод!$M$12+'01_Доходи'!Y804*Законод!$N$12,0)))</f>
        <v>0</v>
      </c>
      <c r="AQ804" s="544">
        <f>IF(B799="Лікар загальної практики - сімейний лікар",AB804*Законод!$J$13+'01_Доходи'!AC804*Законод!$K$13+'01_Доходи'!AD804*Законод!$L$13+'01_Доходи'!AE804*Законод!$M$13+'01_Доходи'!AF804*Законод!$N$13,IF(B799="Лікар-педіатр",AB804*Законод!$J$13+'01_Доходи'!AC804*Законод!$K$13,IF(B799="Лікар-терапевт",'01_Доходи'!AD804*Законод!$L$13+'01_Доходи'!AE804*Законод!$M$13+'01_Доходи'!AF804*Законод!$N$13,0)))</f>
        <v>0</v>
      </c>
      <c r="AR804" s="185">
        <f>SUM(AN804:AQ804)</f>
        <v>0</v>
      </c>
    </row>
    <row r="805" spans="1:44" s="210" customFormat="1" ht="23.45" customHeight="1" x14ac:dyDescent="0.25">
      <c r="A805" s="172"/>
      <c r="B805" s="781"/>
      <c r="C805" s="784"/>
      <c r="D805" s="787"/>
      <c r="E805" s="790"/>
      <c r="F805" s="186" t="str">
        <f>IF(B799="Лікар-педіатр",Законод!$E$18,IF(B799="Лікар загальної практики - сімейний лікар",Законод!$E$22,IF(B799="Лікар-терапевт",Законод!$E$26,"х")))</f>
        <v>х</v>
      </c>
      <c r="G805" s="750" t="s">
        <v>157</v>
      </c>
      <c r="H805" s="751"/>
      <c r="I805" s="751"/>
      <c r="J805" s="751"/>
      <c r="K805" s="752"/>
      <c r="L805" s="171">
        <f>IF(B799="Лікар загальної практики - сімейний лікар",IF(L803&lt;Законод!$C$23,0,(IF(AND(L803&gt;=Законод!$E$23,L803&lt;=Законод!$E$24),L803-Законод!$C$23,IF('01_Доходи'!L803&gt;=Законод!$F$23,Законод!$E$25,0)))),IF(B799="Лікар-педіатр",IF(L803&lt;Законод!$C$19,0,(IF(AND(L803&gt;=Законод!$E$19,L803&lt;=Законод!$E$20),L803-Законод!$C$19,IF('01_Доходи'!L803&gt;=Законод!$F$19,Законод!$E$21,0)))),IF(B799="Лікар-терапевт",IF(L803&lt;Законод!$C$27,0,(IF(AND(L803&gt;=Законод!$E$27,L803&lt;=Законод!$E$28),L803-Законод!$C$27,IF('01_Доходи'!L803&gt;=Законод!$F$27,Законод!$E$29,0)))),0)))</f>
        <v>0</v>
      </c>
      <c r="M805" s="770"/>
      <c r="N805" s="750" t="s">
        <v>157</v>
      </c>
      <c r="O805" s="751"/>
      <c r="P805" s="751"/>
      <c r="Q805" s="751"/>
      <c r="R805" s="752"/>
      <c r="S805" s="171">
        <f>IF(B799="Лікар загальної практики - сімейний лікар",IF(S803&lt;Законод!$C$23,0,(IF(AND(S803&gt;=Законод!$E$23,S803&lt;=Законод!$E$24),S803-Законод!$C$23,IF('01_Доходи'!S803&gt;=Законод!$F$23,Законод!$E$25,0)))),IF(B799="Лікар-педіатр",IF(S803&lt;Законод!$C$19,0,(IF(AND(S803&gt;=Законод!$E$19,S803&lt;=Законод!$E$20),S803-Законод!$C$19,IF('01_Доходи'!S803&gt;=Законод!$F$19,Законод!$E$21,0)))),IF(B799="Лікар-терапевт",IF(S803&lt;Законод!$C$27,0,(IF(AND(S803&gt;=Законод!$E$27,S803&lt;=Законод!$E$28),S803-Законод!$C$27,IF('01_Доходи'!S803&gt;=Законод!$F$27,Законод!$E$29,0)))),0)))</f>
        <v>0</v>
      </c>
      <c r="T805" s="770"/>
      <c r="U805" s="750" t="s">
        <v>157</v>
      </c>
      <c r="V805" s="751"/>
      <c r="W805" s="751"/>
      <c r="X805" s="751"/>
      <c r="Y805" s="752"/>
      <c r="Z805" s="171">
        <f>IF(B799="Лікар загальної практики - сімейний лікар",IF(Z803&lt;Законод!$C$23,0,(IF(AND(Z803&gt;=Законод!$E$23,Z803&lt;=Законод!$E$24),Z803-Законод!$C$23,IF('01_Доходи'!Z803&gt;=Законод!$F$23,Законод!$E$25,0)))),IF(B799="Лікар-педіатр",IF(Z803&lt;Законод!$C$19,0,(IF(AND(Z803&gt;=Законод!$E$19,Z803&lt;=Законод!$E$20),Z803-Законод!$C$19,IF('01_Доходи'!Z803&gt;=Законод!$F$19,Законод!$E$21,0)))),IF(B799="Лікар-терапевт",IF(Z803&lt;Законод!$C$27,0,(IF(AND(Z803&gt;=Законод!$E$27,Z803&lt;=Законод!$E$28),Z803-Законод!$C$27,IF('01_Доходи'!Z803&gt;=Законод!$F$27,Законод!$E$29,0)))),0)))</f>
        <v>0</v>
      </c>
      <c r="AA805" s="770"/>
      <c r="AB805" s="750" t="s">
        <v>157</v>
      </c>
      <c r="AC805" s="751"/>
      <c r="AD805" s="751"/>
      <c r="AE805" s="751"/>
      <c r="AF805" s="752"/>
      <c r="AG805" s="171">
        <f>IF(B799="Лікар загальної практики - сімейний лікар",IF(S803&lt;Законод!$C$23,0,(IF(AND(AG803&gt;=Законод!$E$23,AG803&lt;=Законод!$E$24),AG803-Законод!$C$23,IF('01_Доходи'!AG803&gt;=Законод!$F$23,Законод!$E$25,0)))),IF(B799="Лікар-педіатр",IF(AG803&lt;Законод!$C$19,0,(IF(AND(AG803&gt;=Законод!$E$19,AG803&lt;=Законод!$E$20),AG803-Законод!$C$19,IF('01_Доходи'!AG803&gt;=Законод!$F$19,Законод!$E$21,0)))),IF(B799="Лікар-терапевт",IF(AG803&lt;Законод!$C$27,0,(IF(AND(AG803&gt;=Законод!$E$27,AG803&lt;=Законод!$E$28),AG803-Законод!$C$27,IF('01_Доходи'!AG803&gt;=Законод!$F$27,Законод!$E$29,0)))),0)))</f>
        <v>0</v>
      </c>
      <c r="AH805" s="773"/>
      <c r="AI805" s="176"/>
      <c r="AJ805" s="764"/>
      <c r="AK805" s="767"/>
      <c r="AL805" s="767"/>
      <c r="AM805" s="798" t="s">
        <v>176</v>
      </c>
      <c r="AN805" s="544">
        <f>IF(B799="Лікар загальної практики - сімейний лікар",L805*Законод!$E$30,IF(B799="Лікар-педіатр",L805*Законод!$E$30,IF(B799="Лікар-терапевт",L805*Законод!$E$30,0)))</f>
        <v>0</v>
      </c>
      <c r="AO805" s="544">
        <f>IF(B799="Лікар загальної практики - сімейний лікар",S805*Законод!$E$47,IF(B799="Лікар-педіатр",S805*Законод!$E$47,IF(B799="Лікар-терапевт",S805*Законод!$E$47,0)))</f>
        <v>0</v>
      </c>
      <c r="AP805" s="544">
        <f>IF(B799="Лікар загальної практики - сімейний лікар",Z805*Законод!$E$64,IF(B799="Лікар-педіатр",Z805*Законод!$E$64,IF(B799="Лікар-терапевт",Z805*Законод!$E$64,0)))</f>
        <v>0</v>
      </c>
      <c r="AQ805" s="544">
        <f>IF(B799="Лікар загальної практики - сімейний лікар",AG805*Законод!$E$81,IF(B799="Лікар-педіатр",AG805*Законод!$E$81,IF(B799="Лікар-терапевт",AG805*Законод!$E$81,0)))</f>
        <v>0</v>
      </c>
      <c r="AR805" s="185">
        <f>SUM(AN805:AQ805)</f>
        <v>0</v>
      </c>
    </row>
    <row r="806" spans="1:44" s="166" customFormat="1" ht="24.6" customHeight="1" x14ac:dyDescent="0.3">
      <c r="A806" s="172"/>
      <c r="B806" s="781"/>
      <c r="C806" s="784"/>
      <c r="D806" s="787"/>
      <c r="E806" s="790"/>
      <c r="F806" s="186" t="str">
        <f>IF(B799="Лікар-педіатр",Законод!$F$18,IF(B799="Лікар загальної практики - сімейний лікар",Законод!$F$22,IF(B799="Лікар-терапевт",Законод!$F$26,"х")))</f>
        <v>х</v>
      </c>
      <c r="G806" s="750" t="s">
        <v>157</v>
      </c>
      <c r="H806" s="751"/>
      <c r="I806" s="751"/>
      <c r="J806" s="751"/>
      <c r="K806" s="752"/>
      <c r="L806" s="171">
        <f>IF(B799="Лікар загальної практики - сімейний лікар",IF(L803&lt;Законод!$C$23,0,(IF(AND(L803&gt;=Законод!$F$23,L803&lt;=Законод!$F$24),L803-Законод!$E$24,IF('01_Доходи'!L803&gt;=Законод!$G$23,Законод!$F$25,0)))),IF(B799="Лікар-педіатр",IF(L803&lt;Законод!$C$19,0,(IF(AND(L803&gt;=Законод!$F$19,L803&lt;=Законод!$F$20),L803-Законод!$E$20,IF('01_Доходи'!L803&gt;=Законод!$G$19,Законод!$F$21,0)))),IF(B799="Лікар-терапевт",IF(L803&lt;Законод!$C$27,0,(IF(AND(L803&gt;=Законод!$F$27,L803&lt;=Законод!$F$28),L803-Законод!$E$28,IF('01_Доходи'!L803&gt;=Законод!$G$27,Законод!$F$29,0)))),0)))</f>
        <v>0</v>
      </c>
      <c r="M806" s="770"/>
      <c r="N806" s="750" t="s">
        <v>157</v>
      </c>
      <c r="O806" s="751"/>
      <c r="P806" s="751"/>
      <c r="Q806" s="751"/>
      <c r="R806" s="752"/>
      <c r="S806" s="171">
        <f>IF(B799="Лікар загальної практики - сімейний лікар",IF(S803&lt;Законод!$C$23,0,(IF(AND(S803&gt;=Законод!$F$23,S803&lt;=Законод!$F$24),S803-Законод!$E$24,IF('01_Доходи'!S803&gt;=Законод!$G$23,Законод!$F$25,0)))),IF(B799="Лікар-педіатр",IF(S803&lt;Законод!$C$19,0,(IF(AND(S803&gt;=Законод!$F$19,S803&lt;=Законод!$F$20),S803-Законод!$E$20,IF('01_Доходи'!S803&gt;=Законод!$G$19,Законод!$F$21,0)))),IF(B799="Лікар-терапевт",IF(S803&lt;Законод!$C$27,0,(IF(AND(S803&gt;=Законод!$F$27,S803&lt;=Законод!$F$28),S803-Законод!$E$28,IF('01_Доходи'!S803&gt;=Законод!$G$27,Законод!$F$29,0)))),0)))</f>
        <v>0</v>
      </c>
      <c r="T806" s="770"/>
      <c r="U806" s="750" t="s">
        <v>157</v>
      </c>
      <c r="V806" s="751"/>
      <c r="W806" s="751"/>
      <c r="X806" s="751"/>
      <c r="Y806" s="752"/>
      <c r="Z806" s="171">
        <f>IF(B799="Лікар загальної практики - сімейний лікар",IF(Z803&lt;Законод!$C$23,0,(IF(AND(Z803&gt;=Законод!$F$23,Z803&lt;=Законод!$F$24),Z803-Законод!$E$24,IF('01_Доходи'!Z803&gt;=Законод!$G$23,Законод!$F$25,0)))),IF(B799="Лікар-педіатр",IF(Z803&lt;Законод!$C$19,0,(IF(AND(Z803&gt;=Законод!$F$19,Z803&lt;=Законод!$F$20),Z803-Законод!$E$20,IF('01_Доходи'!Z803&gt;=Законод!$G$19,Законод!$F$21,0)))),IF(B799="Лікар-терапевт",IF(Z803&lt;Законод!$C$27,0,(IF(AND(Z803&gt;=Законод!$F$27,Z803&lt;=Законод!$F$28),Z803-Законод!$E$28,IF('01_Доходи'!Z803&gt;=Законод!$G$27,Законод!$F$29,0)))),0)))</f>
        <v>0</v>
      </c>
      <c r="AA806" s="770"/>
      <c r="AB806" s="750" t="s">
        <v>157</v>
      </c>
      <c r="AC806" s="751"/>
      <c r="AD806" s="751"/>
      <c r="AE806" s="751"/>
      <c r="AF806" s="752"/>
      <c r="AG806" s="171">
        <f>IF(B799="Лікар загальної практики - сімейний лікар",IF(AG803&lt;Законод!$C$23,0,(IF(AND(AG803&gt;=Законод!$F$23,AG803&lt;=Законод!$F$24),AG803-Законод!$E$24,IF('01_Доходи'!AG803&gt;=Законод!$G$23,Законод!$F$25,0)))),IF(B799="Лікар-педіатр",IF(AG803&lt;Законод!$C$19,0,(IF(AND(AG803&gt;=Законод!$F$19,AG803&lt;=Законод!$F$20),AG803-Законод!$E$20,IF('01_Доходи'!AG803&gt;=Законод!$G$19,Законод!$F$21,0)))),IF(B799="Лікар-терапевт",IF(AG803&lt;Законод!$C$27,0,(IF(AND(AG803&gt;=Законод!$F$27,AG803&lt;=Законод!$F$28),AG803-Законод!$E$28,IF('01_Доходи'!AG803&gt;=Законод!$G$27,Законод!$F$29,0)))),0)))</f>
        <v>0</v>
      </c>
      <c r="AH806" s="773"/>
      <c r="AI806" s="176"/>
      <c r="AJ806" s="764"/>
      <c r="AK806" s="767"/>
      <c r="AL806" s="767"/>
      <c r="AM806" s="799"/>
      <c r="AN806" s="544">
        <f>IF(B799="Лікар загальної практики - сімейний лікар",L806*Законод!$F$30,IF(B799="Лікар-педіатр",L806*Законод!$F$30,IF(B799="Лікар-терапевт",L806*Законод!$F$30,0)))</f>
        <v>0</v>
      </c>
      <c r="AO806" s="544">
        <f>IF(B799="Лікар загальної практики - сімейний лікар",S806*Законод!$F$47,IF(B799="Лікар-педіатр",S806*Законод!$F$47,IF(B799="Лікар-терапевт",S806*Законод!$F$47,0)))</f>
        <v>0</v>
      </c>
      <c r="AP806" s="544">
        <f>IF(B799="Лікар загальної практики - сімейний лікар",Z806*Законод!$F$64,IF(B799="Лікар-педіатр",Z806*Законод!$F$64,IF(B799="Лікар-терапевт",Z806*Законод!$F$64,0)))</f>
        <v>0</v>
      </c>
      <c r="AQ806" s="544">
        <f>IF(B799="Лікар загальної практики - сімейний лікар",AG806*Законод!$F$81,IF(B799="Лікар-педіатр",AG806*Законод!$F$81,IF(B799="Лікар-терапевт",AG806*Законод!$F$81,0)))</f>
        <v>0</v>
      </c>
      <c r="AR806" s="185">
        <f>SUM(AN806:AQ806)</f>
        <v>0</v>
      </c>
    </row>
    <row r="807" spans="1:44" s="67" customFormat="1" ht="28.15" customHeight="1" x14ac:dyDescent="0.25">
      <c r="A807" s="172"/>
      <c r="B807" s="781"/>
      <c r="C807" s="784"/>
      <c r="D807" s="787"/>
      <c r="E807" s="790"/>
      <c r="F807" s="186" t="str">
        <f>IF(B799="Лікар-педіатр",Законод!$G$18,IF(B799="Лікар загальної практики - сімейний лікар",Законод!$G$22,IF(B799="Лікар-терапевт",Законод!$G$26,"х")))</f>
        <v>х</v>
      </c>
      <c r="G807" s="750" t="s">
        <v>157</v>
      </c>
      <c r="H807" s="751"/>
      <c r="I807" s="751"/>
      <c r="J807" s="751"/>
      <c r="K807" s="752"/>
      <c r="L807" s="171">
        <f>IF(B799="Лікар загальної практики - сімейний лікар",IF(L803&lt;Законод!$C$23,0,(IF(AND(L803&gt;=Законод!$G$23,L803&lt;=Законод!$G$24),L803-Законод!$F$24,IF('01_Доходи'!L803&gt;=Законод!$H$23,Законод!$G$25,0)))),IF(B799="Лікар-педіатр",IF(L803&lt;Законод!$C$19,0,(IF(AND(L803&gt;=Законод!$G$19,L803&lt;=Законод!$G$20),L803-Законод!$F$20,IF('01_Доходи'!L803&gt;=Законод!$H$19,Законод!$G$21,0)))),IF(B799="Лікар-терапевт",IF(L803&lt;Законод!$C$27,0,(IF(AND(L803&gt;=Законод!$G$27,L803&lt;=Законод!$G$28),L803-Законод!$F$28,IF('01_Доходи'!L803&gt;=Законод!$H$27,Законод!$G$29,0)))),0)))</f>
        <v>0</v>
      </c>
      <c r="M807" s="770"/>
      <c r="N807" s="750" t="s">
        <v>157</v>
      </c>
      <c r="O807" s="751"/>
      <c r="P807" s="751"/>
      <c r="Q807" s="751"/>
      <c r="R807" s="752"/>
      <c r="S807" s="171">
        <f>IF(B799="Лікар загальної практики - сімейний лікар",IF(S803&lt;Законод!$C$23,0,(IF(AND(S803&gt;=Законод!$G$23,S803&lt;=Законод!$G$24),S803-Законод!$F$24,IF('01_Доходи'!S803&gt;=Законод!$H$23,Законод!$G$25,0)))),IF(B799="Лікар-педіатр",IF(S803&lt;Законод!$C$19,0,(IF(AND(S803&gt;=Законод!$G$19,S803&lt;=Законод!$G$20),S803-Законод!$F$20,IF('01_Доходи'!S803&gt;=Законод!$H$19,Законод!$G$21,0)))),IF(B799="Лікар-терапевт",IF(S803&lt;Законод!$C$27,0,(IF(AND(S803&gt;=Законод!$G$27,S803&lt;=Законод!$G$28),S803-Законод!$F$28,IF('01_Доходи'!S803&gt;=Законод!$H$27,Законод!$G$29,0)))),0)))</f>
        <v>0</v>
      </c>
      <c r="T807" s="770"/>
      <c r="U807" s="750" t="s">
        <v>157</v>
      </c>
      <c r="V807" s="751"/>
      <c r="W807" s="751"/>
      <c r="X807" s="751"/>
      <c r="Y807" s="752"/>
      <c r="Z807" s="171">
        <f>IF(B799="Лікар загальної практики - сімейний лікар",IF(Z803&lt;Законод!$C$23,0,(IF(AND(Z803&gt;=Законод!$G$23,Z803&lt;=Законод!$G$24),Z803-Законод!$F$24,IF('01_Доходи'!Z803&gt;=Законод!$H$23,Законод!$G$25,0)))),IF(B799="Лікар-педіатр",IF(Z803&lt;Законод!$C$19,0,(IF(AND(Z803&gt;=Законод!$G$19,Z803&lt;=Законод!$G$20),Z803-Законод!$F$20,IF('01_Доходи'!Z803&gt;=Законод!$H$19,Законод!$G$21,0)))),IF(B799="Лікар-терапевт",IF(Z803&lt;Законод!$C$27,0,(IF(AND(Z803&gt;=Законод!$G$27,Z803&lt;=Законод!$G$28),Z803-Законод!$F$28,IF('01_Доходи'!Z803&gt;=Законод!$H$27,Законод!$G$29,0)))),0)))</f>
        <v>0</v>
      </c>
      <c r="AA807" s="770"/>
      <c r="AB807" s="750" t="s">
        <v>157</v>
      </c>
      <c r="AC807" s="751"/>
      <c r="AD807" s="751"/>
      <c r="AE807" s="751"/>
      <c r="AF807" s="752"/>
      <c r="AG807" s="171">
        <f>IF(B799="Лікар загальної практики - сімейний лікар",IF(AG803&lt;Законод!$C$23,0,(IF(AND(AG803&gt;=Законод!$G$23,AG803&lt;=Законод!$G$24),AG803-Законод!$F$24,IF('01_Доходи'!AG803&gt;=Законод!$H$23,Законод!$G$25,0)))),IF(B799="Лікар-педіатр",IF(AG803&lt;Законод!$C$19,0,(IF(AND(AG803&gt;=Законод!$G$19,AG803&lt;=Законод!$G$20),AG803-Законод!$F$20,IF('01_Доходи'!AG803&gt;=Законод!$H$19,Законод!$G$21,0)))),IF(B799="Лікар-терапевт",IF(AG803&lt;Законод!$C$27,0,(IF(AND(AG803&gt;=Законод!$G$27,AG803&lt;=Законод!$G$28),AG803-Законод!$F$28,IF('01_Доходи'!AG803&gt;=Законод!$H$27,Законод!$G$29,0)))),0)))</f>
        <v>0</v>
      </c>
      <c r="AH807" s="773"/>
      <c r="AI807" s="176"/>
      <c r="AJ807" s="764"/>
      <c r="AK807" s="767"/>
      <c r="AL807" s="767"/>
      <c r="AM807" s="799"/>
      <c r="AN807" s="544">
        <f>IF(B799="Лікар загальної практики - сімейний лікар",L807*Законод!$G$39,IF(B799="Лікар-педіатр",L807*Законод!$G$30,IF(B799="Лікар-терапевт",L807*Законод!$G$30,0)))</f>
        <v>0</v>
      </c>
      <c r="AO807" s="544">
        <f>IF(B799="Лікар загальної практики - сімейний лікар",S807*Законод!$G$47,IF(B799="Лікар-педіатр",S807*Законод!$G$47,IF(B799="Лікар-терапевт",S807*Законод!$G$47,0)))</f>
        <v>0</v>
      </c>
      <c r="AP807" s="544">
        <f>IF(B799="Лікар загальної практики - сімейний лікар",Z807*Законод!$G$64,IF(B799="Лікар-педіатр",Z807*Законод!$G$64,IF(B799="Лікар-терапевт",Z807*Законод!$G$64,0)))</f>
        <v>0</v>
      </c>
      <c r="AQ807" s="544">
        <f>IF(B799="Лікар загальної практики - сімейний лікар",AG807*Законод!$G$81,IF(B799="Лікар-педіатр",AG807*Законод!$G$81,IF(B799="Лікар-терапевт",AG807*Законод!$G$81,0)))</f>
        <v>0</v>
      </c>
      <c r="AR807" s="185">
        <f t="shared" ref="AR807" si="118">SUM(AN807:AQ807)</f>
        <v>0</v>
      </c>
    </row>
    <row r="808" spans="1:44" s="103" customFormat="1" ht="31.15" customHeight="1" x14ac:dyDescent="0.25">
      <c r="A808" s="172"/>
      <c r="B808" s="781"/>
      <c r="C808" s="784"/>
      <c r="D808" s="787"/>
      <c r="E808" s="790"/>
      <c r="F808" s="186" t="str">
        <f>IF(B799="Лікар-педіатр",Законод!$H$18,IF(B799="Лікар загальної практики - сімейний лікар",Законод!$H$22,IF(B799="Лікар-терапевт",Законод!$H$26,"х")))</f>
        <v>х</v>
      </c>
      <c r="G808" s="750" t="s">
        <v>157</v>
      </c>
      <c r="H808" s="751"/>
      <c r="I808" s="751"/>
      <c r="J808" s="751"/>
      <c r="K808" s="752"/>
      <c r="L808" s="171">
        <f>IF(B799="Лікар загальної практики - сімейний лікар",IF(L803&lt;Законод!$C$23,0,(IF(AND(L803&gt;=Законод!$H$23,L803&lt;=Законод!$H$24),L803-Законод!$G$24,IF('01_Доходи'!L803&gt;=Законод!$I$23,Законод!$H$25,0)))),IF(B799="Лікар-педіатр",IF(L803&lt;Законод!$C$19,0,(IF(AND(L803&gt;=Законод!$H$19,L803&lt;=Законод!$H$20),L803-Законод!$G$20,IF('01_Доходи'!L803&gt;=Законод!$I$19,Законод!$H$21,0)))),IF(B799="Лікар-терапевт",IF(L803&lt;Законод!$C$27,0,(IF(AND(L803&gt;=Законод!$H$27,L803&lt;=Законод!$H$28),L803-Законод!$G$28,IF(L803&gt;=Законод!$I$27,Законод!$H$29,0)))),0)))</f>
        <v>0</v>
      </c>
      <c r="M808" s="770"/>
      <c r="N808" s="750" t="s">
        <v>157</v>
      </c>
      <c r="O808" s="751"/>
      <c r="P808" s="751"/>
      <c r="Q808" s="751"/>
      <c r="R808" s="752"/>
      <c r="S808" s="171">
        <f>IF(B799="Лікар загальної практики - сімейний лікар",IF(S803&lt;Законод!$C$23,0,(IF(AND(S803&gt;=Законод!$H$23,S803&lt;=Законод!$H$24),S803-Законод!$G$24,IF('01_Доходи'!S803&gt;=Законод!$I$23,Законод!$H$25,0)))),IF(B799="Лікар-педіатр",IF(S803&lt;Законод!$C$19,0,(IF(AND(S803&gt;=Законод!$H$19,S803&lt;=Законод!$H$20),S803-Законод!$G$20,IF('01_Доходи'!S803&gt;=Законод!$I$19,Законод!$H$21,0)))),IF(B799="Лікар-терапевт",IF(S803&lt;Законод!$C$27,0,(IF(AND(S803&gt;=Законод!$H$27,S803&lt;=Законод!$H$28),S803-Законод!$G$28,IF(S803&gt;=Законод!$I$27,Законод!$H$29,0)))),0)))</f>
        <v>0</v>
      </c>
      <c r="T808" s="770"/>
      <c r="U808" s="750" t="s">
        <v>157</v>
      </c>
      <c r="V808" s="751"/>
      <c r="W808" s="751"/>
      <c r="X808" s="751"/>
      <c r="Y808" s="752"/>
      <c r="Z808" s="171">
        <f>IF(B799="Лікар загальної практики - сімейний лікар",IF(Z803&lt;Законод!$C$23,0,(IF(AND(Z803&gt;=Законод!$H$23,Z803&lt;=Законод!$H$24),Z803-Законод!$G$24,IF('01_Доходи'!Z803&gt;=Законод!$I$23,Законод!$H$25,0)))),IF(B799="Лікар-педіатр",IF(Z803&lt;Законод!$C$19,0,(IF(AND(Z803&gt;=Законод!$H$19,Z803&lt;=Законод!$H$20),Z803-Законод!$G$20,IF('01_Доходи'!Z803&gt;=Законод!$I$19,Законод!$H$21,0)))),IF(B799="Лікар-терапевт",IF(Z803&lt;Законод!$C$27,0,(IF(AND(Z803&gt;=Законод!$H$27,Z803&lt;=Законод!$H$28),Z803-Законод!$G$28,IF(Z803&gt;=Законод!$I$27,Законод!$H$29,0)))),0)))</f>
        <v>0</v>
      </c>
      <c r="AA808" s="770"/>
      <c r="AB808" s="750" t="s">
        <v>157</v>
      </c>
      <c r="AC808" s="751"/>
      <c r="AD808" s="751"/>
      <c r="AE808" s="751"/>
      <c r="AF808" s="752"/>
      <c r="AG808" s="171">
        <f>IF(B799="Лікар загальної практики - сімейний лікар",IF(AG803&lt;Законод!$C$23,0,(IF(AND(AG803&gt;=Законод!$H$23,AG803&lt;=Законод!$H$24),AG803-Законод!$G$24,IF('01_Доходи'!AG803&gt;=Законод!$I$23,Законод!$H$25,0)))),IF(B799="Лікар-педіатр",IF(AG803&lt;Законод!$C$19,0,(IF(AND(AG803&gt;=Законод!$H$19,AG803&lt;=Законод!$H$20),AG803-Законод!$G$20,IF('01_Доходи'!AG803&gt;=Законод!$I$19,Законод!$H$21,0)))),IF(B799="Лікар-терапевт",IF(AG803&lt;Законод!$C$27,0,(IF(AND(AG803&gt;=Законод!$H$27,AG803&lt;=Законод!$H$28),AG803-Законод!$G$28,IF(AG803&gt;=Законод!$I$27,Законод!$H$29,0)))),0)))</f>
        <v>0</v>
      </c>
      <c r="AH808" s="773"/>
      <c r="AI808" s="176"/>
      <c r="AJ808" s="764"/>
      <c r="AK808" s="767"/>
      <c r="AL808" s="767"/>
      <c r="AM808" s="799"/>
      <c r="AN808" s="544">
        <f>IF(B799="Лікар загальної практики - сімейний лікар",L808*Законод!$H$30,IF(B799="Лікар-педіатр",L808*Законод!$H$30,IF(B799="Лікар-терапевт",L808*Законод!$H$30,0)))</f>
        <v>0</v>
      </c>
      <c r="AO808" s="544">
        <f>IF(B799="Лікар загальної практики - сімейний лікар",S808*Законод!$H$47,IF(B799="Лікар-педіатр",S808*Законод!$H$47,IF(B799="Лікар-терапевт",S808*Законод!$H$47,0)))</f>
        <v>0</v>
      </c>
      <c r="AP808" s="544">
        <f>IF(B799="Лікар загальної практики - сімейний лікар",Z808*Законод!$H$64,IF(B799="Лікар-педіатр",Z808*Законод!$H$64,IF(B799="Лікар-терапевт",Z808*Законод!$H$64,0)))</f>
        <v>0</v>
      </c>
      <c r="AQ808" s="544">
        <f>IF(B799="Лікар загальної практики - сімейний лікар",AG808*Законод!$H$81,IF(B799="Лікар-педіатр",AG808*Законод!$H$81,IF(B799="Лікар-терапевт",AG808*Законод!$H$81,0)))</f>
        <v>0</v>
      </c>
      <c r="AR808" s="185">
        <f>SUM(AN808:AQ808)</f>
        <v>0</v>
      </c>
    </row>
    <row r="809" spans="1:44" s="67" customFormat="1" ht="31.9" customHeight="1" x14ac:dyDescent="0.25">
      <c r="A809" s="172"/>
      <c r="B809" s="781"/>
      <c r="C809" s="784"/>
      <c r="D809" s="787"/>
      <c r="E809" s="790"/>
      <c r="F809" s="186" t="str">
        <f>IF(B799="Лікар-педіатр",Законод!$I$18,IF(B799="Лікар загальної практики - сімейний лікар",Законод!$I$22,IF(B799="Лікар-терапевт",Законод!$I$26,"х")))</f>
        <v>х</v>
      </c>
      <c r="G809" s="750" t="s">
        <v>157</v>
      </c>
      <c r="H809" s="751"/>
      <c r="I809" s="751"/>
      <c r="J809" s="751"/>
      <c r="K809" s="752"/>
      <c r="L809" s="171">
        <f>IF(B799="Лікар загальної практики - сімейний лікар",IF(L803&lt;Законод!$C$23,0,(IF(AND(L803&gt;=Законод!$I$23,L803&lt;=Законод!$I$24),L803-Законод!$H$24,IF('01_Доходи'!L803&gt;=Законод!$I$23,Законод!$I$25,0)))),IF(B799="Лікар-педіатр",IF(L803&lt;Законод!$C$19,0,(IF(AND(L803&gt;=Законод!$I$19,L803&lt;=Законод!$I$20),L803-Законод!$H$20,IF('01_Доходи'!L803&gt;=Законод!$I$19,Законод!$H$21,0)))),IF(B799="Лікар-терапевт",IF(L803&lt;Законод!$C$27,0,(IF(AND(L803&gt;=Законод!$I$27,L803&lt;=Законод!$I$28),L803-Законод!$H$28,IF('01_Доходи'!L803&gt;=Законод!$I$27,Законод!$H$29,0)))),0)))</f>
        <v>0</v>
      </c>
      <c r="M809" s="770"/>
      <c r="N809" s="750" t="s">
        <v>157</v>
      </c>
      <c r="O809" s="751"/>
      <c r="P809" s="751"/>
      <c r="Q809" s="751"/>
      <c r="R809" s="752"/>
      <c r="S809" s="171">
        <f>IF(B799="Лікар загальної практики - сімейний лікар",IF(S803&lt;Законод!$C$23,0,(IF(AND(S803&gt;=Законод!$I$23,S803&lt;=Законод!$I$24),S803-Законод!$H$24,IF('01_Доходи'!S803&gt;=Законод!$I$23,Законод!$I$25,0)))),IF(B799="Лікар-педіатр",IF(S803&lt;Законод!$C$19,0,(IF(AND(S803&gt;=Законод!$I$19,S803&lt;=Законод!$I$20),S803-Законод!$H$20,IF('01_Доходи'!S803&gt;=Законод!$I$19,Законод!$H$21,0)))),IF(B799="Лікар-терапевт",IF(S803&lt;Законод!$C$27,0,(IF(AND(S803&gt;=Законод!$I$27,S803&lt;=Законод!$I$28),S803-Законод!$H$28,IF('01_Доходи'!S803&gt;=Законод!$I$27,Законод!$H$29,0)))),0)))</f>
        <v>0</v>
      </c>
      <c r="T809" s="770"/>
      <c r="U809" s="750" t="s">
        <v>157</v>
      </c>
      <c r="V809" s="751"/>
      <c r="W809" s="751"/>
      <c r="X809" s="751"/>
      <c r="Y809" s="752"/>
      <c r="Z809" s="171">
        <f>IF(B799="Лікар загальної практики - сімейний лікар",IF(Z803&lt;Законод!$C$23,0,(IF(AND(Z803&gt;=Законод!$I$23,Z803&lt;=Законод!$I$24),Z803-Законод!$H$24,IF('01_Доходи'!Z803&gt;=Законод!$I$23,Законод!$I$25,0)))),IF(B799="Лікар-педіатр",IF(Z803&lt;Законод!$C$19,0,(IF(AND(Z803&gt;=Законод!$I$19,Z803&lt;=Законод!$I$20),Z803-Законод!$H$20,IF('01_Доходи'!Z803&gt;=Законод!$I$19,Законод!$H$21,0)))),IF(B799="Лікар-терапевт",IF(Z803&lt;Законод!$C$27,0,(IF(AND(Z803&gt;=Законод!$I$27,Z803&lt;=Законод!$I$28),Z803-Законод!$H$28,IF('01_Доходи'!Z803&gt;=Законод!$I$27,Законод!$H$29,0)))),0)))</f>
        <v>0</v>
      </c>
      <c r="AA809" s="770"/>
      <c r="AB809" s="750" t="s">
        <v>157</v>
      </c>
      <c r="AC809" s="751"/>
      <c r="AD809" s="751"/>
      <c r="AE809" s="751"/>
      <c r="AF809" s="752"/>
      <c r="AG809" s="171">
        <f>IF(B799="Лікар загальної практики - сімейний лікар",IF(AG803&lt;Законод!$C$23,0,(IF(AND(AG803&gt;=Законод!$I$23,AG803&lt;=Законод!$I$24),AG803-Законод!$H$24,IF('01_Доходи'!AG803&gt;=Законод!$I$23,Законод!$I$25,0)))),IF(B799="Лікар-педіатр",IF(AG803&lt;Законод!$C$19,0,(IF(AND(AG803&gt;=Законод!$I$19,AG803&lt;=Законод!$I$20),AG803-Законод!$H$20,IF('01_Доходи'!AG803&gt;=Законод!$I$19,Законод!$H$21,0)))),IF(B799="Лікар-терапевт",IF(AG803&lt;Законод!$C$27,0,(IF(AND(AG803&gt;=Законод!$I$27,AG803&lt;=Законод!$I$28),AG803-Законод!$H$28,IF('01_Доходи'!AG803&gt;=Законод!$I$27,Законод!$H$29,0)))),0)))</f>
        <v>0</v>
      </c>
      <c r="AH809" s="773"/>
      <c r="AI809" s="176"/>
      <c r="AJ809" s="764"/>
      <c r="AK809" s="767"/>
      <c r="AL809" s="767"/>
      <c r="AM809" s="799"/>
      <c r="AN809" s="544">
        <f>IF(B799="Лікар загальної практики - сімейний лікар",L809*Законод!$I$30,IF(B799="Лікар-педіатр",L809*Законод!$I$30,IF(B799="Лікар-терапевт",L809*Законод!$I$30,0)))</f>
        <v>0</v>
      </c>
      <c r="AO809" s="544">
        <f>IF(B799="Лікар загальної практики - сімейний лікар",S809*Законод!$I$47,IF(B799="Лікар-педіатр",S809*Законод!$I$47,IF(B799="Лікар-терапевт",S809*Законод!$I$47,0)))</f>
        <v>0</v>
      </c>
      <c r="AP809" s="544">
        <f>IF(B799="Лікар загальної практики - сімейний лікар",Z809*Законод!$I$64,IF(B799="Лікар-педіатр",Z809*Законод!$I$64,IF(B799="Лікар-терапевт",Z809*Законод!$I$64,0)))</f>
        <v>0</v>
      </c>
      <c r="AQ809" s="544">
        <f>IF(B799="Лікар загальної практики - сімейний лікар",AG809*Законод!$I$81,IF(B799="Лікар-педіатр",AG809*Законод!$I$81,IF(B799="Лікар-терапевт",AG809*Законод!$I$81,0)))</f>
        <v>0</v>
      </c>
      <c r="AR809" s="185">
        <f>SUM(AN809:AQ809)</f>
        <v>0</v>
      </c>
    </row>
    <row r="810" spans="1:44" s="67" customFormat="1" ht="45" customHeight="1" thickBot="1" x14ac:dyDescent="0.3">
      <c r="A810" s="187"/>
      <c r="B810" s="782"/>
      <c r="C810" s="785"/>
      <c r="D810" s="788"/>
      <c r="E810" s="791"/>
      <c r="F810" s="660" t="str">
        <f>IF(B799="Лікар-педіатр",Законод!$J$18,IF(B799="Лікар загальної практики - сімейний лікар",Законод!$J$22,IF(B799="Лікар-терапевт",Законод!$J$22,"х")))</f>
        <v>х</v>
      </c>
      <c r="G810" s="747" t="s">
        <v>157</v>
      </c>
      <c r="H810" s="748"/>
      <c r="I810" s="748"/>
      <c r="J810" s="748"/>
      <c r="K810" s="749"/>
      <c r="L810" s="171">
        <f>IF(B799="Лікар загальної практики - сімейний лікар",IF(L803&gt;=Законод!$J$23,'01_Доходи'!L803-('01_Доходи'!L804+'01_Доходи'!L805+'01_Доходи'!L806+'01_Доходи'!L807+'01_Доходи'!L808+'01_Доходи'!L809),0),IF(B799="Лікар-педіатр",IF(L803&gt;=Законод!$J$19,'01_Доходи'!L803-('01_Доходи'!L804+'01_Доходи'!L805+'01_Доходи'!L806+'01_Доходи'!L807+'01_Доходи'!L808+'01_Доходи'!L809),0),IF(B799="Лікар-терапевт",IF('01_Доходи'!L803&gt;=Законод!$J$27,L803-Законод!$I$28,0),0)))</f>
        <v>0</v>
      </c>
      <c r="M810" s="771"/>
      <c r="N810" s="747" t="s">
        <v>157</v>
      </c>
      <c r="O810" s="748"/>
      <c r="P810" s="748"/>
      <c r="Q810" s="748"/>
      <c r="R810" s="749"/>
      <c r="S810" s="171">
        <f>IF(B799="Лікар загальної практики - сімейний лікар",IF(S803&gt;=Законод!$J$23,'01_Доходи'!S803-('01_Доходи'!S804+'01_Доходи'!S805+'01_Доходи'!S806+'01_Доходи'!S807+'01_Доходи'!S808+'01_Доходи'!S809),0),IF(B799="Лікар-педіатр",IF(S803&gt;=Законод!$J$19,'01_Доходи'!S803-('01_Доходи'!S804+'01_Доходи'!S805+'01_Доходи'!S806+'01_Доходи'!S807+'01_Доходи'!S808+'01_Доходи'!S809),0),IF(B799="Лікар-терапевт",IF('01_Доходи'!S803&gt;=Законод!$J$27,S803-Законод!$I$28,0),0)))</f>
        <v>0</v>
      </c>
      <c r="T810" s="771"/>
      <c r="U810" s="747" t="s">
        <v>157</v>
      </c>
      <c r="V810" s="748"/>
      <c r="W810" s="748"/>
      <c r="X810" s="748"/>
      <c r="Y810" s="749"/>
      <c r="Z810" s="171">
        <f>IF(B799="Лікар загальної практики - сімейний лікар",IF(Z803&gt;=Законод!$J$23,'01_Доходи'!Z803-('01_Доходи'!Z804+'01_Доходи'!Z805+'01_Доходи'!Z806+'01_Доходи'!Z807+'01_Доходи'!Z808+'01_Доходи'!Z809),0),IF(B799="Лікар-педіатр",IF(Z803&gt;=Законод!$J$19,'01_Доходи'!Z803-('01_Доходи'!Z804+'01_Доходи'!Z805+'01_Доходи'!Z806+'01_Доходи'!Z807+'01_Доходи'!Z808+'01_Доходи'!Z809),0),IF(B799="Лікар-терапевт",IF('01_Доходи'!Z803&gt;=Законод!$J$27,Z803-Законод!$I$28,0),0)))</f>
        <v>0</v>
      </c>
      <c r="AA810" s="771"/>
      <c r="AB810" s="747" t="s">
        <v>157</v>
      </c>
      <c r="AC810" s="748"/>
      <c r="AD810" s="748"/>
      <c r="AE810" s="748"/>
      <c r="AF810" s="749"/>
      <c r="AG810" s="171">
        <f>IF(B799="Лікар загальної практики - сімейний лікар",IF(AG803&gt;=Законод!$J$23,'01_Доходи'!AG803-('01_Доходи'!AG804+'01_Доходи'!AG805+'01_Доходи'!AG806+'01_Доходи'!AG807+'01_Доходи'!AG808+'01_Доходи'!AG809),0),IF(B799="Лікар-педіатр",IF(AG803&gt;=Законод!$J$19,'01_Доходи'!AG803-('01_Доходи'!AG804+'01_Доходи'!AG805+'01_Доходи'!AG806+'01_Доходи'!AG807+'01_Доходи'!AG808+'01_Доходи'!AG809),0),IF(B799="Лікар-терапевт",IF('01_Доходи'!AG803&gt;=Законод!$J$27,AG803-Законод!$I$28,0),0)))</f>
        <v>0</v>
      </c>
      <c r="AH810" s="774"/>
      <c r="AI810" s="188"/>
      <c r="AJ810" s="765"/>
      <c r="AK810" s="768"/>
      <c r="AL810" s="768"/>
      <c r="AM810" s="800"/>
      <c r="AN810" s="661">
        <f>IF(B799="Лікар загальної практики - сімейний лікар",L810*Законод!$J$30,IF(B799="Лікар-педіатр",L810*Законод!$J$30,IF(B799="Лікар-терапевт",L810*Законод!$J$30,0)))</f>
        <v>0</v>
      </c>
      <c r="AO810" s="661">
        <f>IF(B799="Лікар загальної практики - сімейний лікар",S810*Законод!$J$47,IF(B799="Лікар-педіатр",S810*Законод!$J$47,IF(B799="Лікар-терапевт",S810*Законод!$J$47,0)))</f>
        <v>0</v>
      </c>
      <c r="AP810" s="661">
        <f>IF(B799="Лікар загальної практики - сімейний лікар",S810*Законод!$J$64,IF(B799="Лікар-педіатр",S810*Законод!$J$64,IF(B799="Лікар-терапевт",S810*Законод!$J$64,0)))</f>
        <v>0</v>
      </c>
      <c r="AQ810" s="661">
        <f>IF(B799="Лікар загальної практики - сімейний лікар",AG810*Законод!$J$81,IF(B799="Лікар-педіатр",AG810*Законод!$J$81,IF(B799="Лікар-терапевт",AG810*Законод!$J$81,0)))</f>
        <v>0</v>
      </c>
      <c r="AR810" s="662">
        <f t="shared" ref="AR810" si="119">SUM(AN810:AQ810)</f>
        <v>0</v>
      </c>
    </row>
    <row r="811" spans="1:44" s="67" customFormat="1" ht="23.25" thickBot="1" x14ac:dyDescent="0.3">
      <c r="A811" s="206"/>
      <c r="B811" s="207"/>
      <c r="C811" s="207"/>
      <c r="D811" s="207"/>
      <c r="E811" s="207"/>
      <c r="F811" s="208"/>
      <c r="G811" s="209"/>
      <c r="H811" s="209"/>
      <c r="I811" s="210"/>
      <c r="J811" s="210"/>
      <c r="K811" s="210"/>
      <c r="L811" s="211"/>
      <c r="M811" s="210"/>
      <c r="N811" s="210"/>
      <c r="O811" s="210"/>
      <c r="P811" s="210"/>
      <c r="Q811" s="210"/>
      <c r="R811" s="210"/>
      <c r="S811" s="211"/>
      <c r="T811" s="210"/>
      <c r="U811" s="210"/>
      <c r="V811" s="210"/>
      <c r="W811" s="210"/>
      <c r="X811" s="210"/>
      <c r="Y811" s="210"/>
      <c r="Z811" s="211"/>
      <c r="AA811" s="210"/>
      <c r="AB811" s="210"/>
      <c r="AC811" s="210"/>
      <c r="AD811" s="210"/>
      <c r="AE811" s="210"/>
      <c r="AF811" s="210"/>
      <c r="AG811" s="211"/>
      <c r="AH811" s="210"/>
      <c r="AI811" s="210"/>
      <c r="AJ811" s="210"/>
      <c r="AK811" s="210"/>
      <c r="AL811" s="210"/>
      <c r="AM811" s="212"/>
      <c r="AN811" s="210"/>
      <c r="AO811" s="210"/>
      <c r="AP811" s="210"/>
      <c r="AQ811" s="210"/>
      <c r="AR811" s="213"/>
    </row>
    <row r="812" spans="1:44" s="67" customFormat="1" ht="31.9" customHeight="1" x14ac:dyDescent="0.25">
      <c r="A812" s="169">
        <f>A799+1</f>
        <v>61</v>
      </c>
      <c r="B812" s="780"/>
      <c r="C812" s="783"/>
      <c r="D812" s="786"/>
      <c r="E812" s="789"/>
      <c r="F812" s="170" t="s">
        <v>431</v>
      </c>
      <c r="G812" s="171">
        <f>IFERROR(IF(B812="Лікар-педіатр",G814/L814*L812,IF(B812="Лікар-терапевт","х",IF(B812="Лікар загальної практики - сімейний лікар",G814/L814*L812,0))),0)</f>
        <v>0</v>
      </c>
      <c r="H812" s="171">
        <f>IFERROR(IF(B812="Лікар-педіатр",H814/L814*L812,IF(B812="Лікар-терапевт","х",IF(B812="Лікар загальної практики - сімейний лікар",H814/L814*L812,0))),0)</f>
        <v>0</v>
      </c>
      <c r="I812" s="171">
        <f>IFERROR(IF(B812="Лікар-педіатр","x",IF(B812="Лікар-терапевт",I814/L814*L812,IF(B812="Лікар загальної практики - сімейний лікар",I814/L814*L812,0))),0)</f>
        <v>0</v>
      </c>
      <c r="J812" s="171">
        <f>IFERROR(IF(B812="Лікар-педіатр","x",IF(B812="Лікар-терапевт",J814/L814*L812,IF(B812="Лікар загальної практики - сімейний лікар",J814/L814*L812,0))),0)</f>
        <v>0</v>
      </c>
      <c r="K812" s="171">
        <f>IFERROR(IF(B812="Лікар-педіатр","x",IF(B812="Лікар-терапевт",K815*L812,IF(B812="Лікар загальної практики - сімейний лікар",K815*L812,0))),0)</f>
        <v>0</v>
      </c>
      <c r="L812" s="472"/>
      <c r="M812" s="769"/>
      <c r="N812" s="171">
        <f>IFERROR(IF(B812="Лікар-педіатр",N814/S814*S812,IF(B812="Лікар-терапевт","х",IF(B812="Лікар загальної практики - сімейний лікар",N814/S814*S812,0))),0)</f>
        <v>0</v>
      </c>
      <c r="O812" s="171">
        <f>IFERROR(IF(B812="Лікар-педіатр",O814/S814*S812,IF(B812="Лікар-терапевт","х",IF(B812="Лікар загальної практики - сімейний лікар",O814/S814*S812,0))),0)</f>
        <v>0</v>
      </c>
      <c r="P812" s="171">
        <f>IFERROR(IF(B812="Лікар-педіатр","x",IF(B812="Лікар-терапевт",P814/S814*S812,IF(B812="Лікар загальної практики - сімейний лікар",P814/S814*S812,0))),0)</f>
        <v>0</v>
      </c>
      <c r="Q812" s="171">
        <f>IFERROR(IF(B812="Лікар-педіатр","x",IF(B812="Лікар-терапевт",Q814/S814*S812,IF(B812="Лікар загальної практики - сімейний лікар",Q814/S814*S812,0))),0)</f>
        <v>0</v>
      </c>
      <c r="R812" s="171">
        <f>IFERROR(IF(B812="Лікар-педіатр","x",IF(B812="Лікар-терапевт",R815*S812,IF(B812="Лікар загальної практики - сімейний лікар",R815*S812,0))),0)</f>
        <v>0</v>
      </c>
      <c r="S812" s="472"/>
      <c r="T812" s="769"/>
      <c r="U812" s="171">
        <f>IFERROR(IF(B812="Лікар-педіатр",U814/Z814*Z812,IF(B812="Лікар-терапевт","х",IF(B812="Лікар загальної практики - сімейний лікар",U814/Z814*Z812,0))),0)</f>
        <v>0</v>
      </c>
      <c r="V812" s="171">
        <f>IFERROR(IF(B812="Лікар-педіатр",V814/Z814*Z812,IF(B812="Лікар-терапевт","х",IF(B812="Лікар загальної практики - сімейний лікар",V814/Z814*Z812,0))),0)</f>
        <v>0</v>
      </c>
      <c r="W812" s="171">
        <f>IFERROR(IF(B812="Лікар-педіатр","x",IF(B812="Лікар-терапевт",W814/Z814*Z812,IF(B812="Лікар загальної практики - сімейний лікар",W814/Z814*Z812,0))),0)</f>
        <v>0</v>
      </c>
      <c r="X812" s="171">
        <f>IFERROR(IF(B812="Лікар-педіатр","x",IF(B812="Лікар-терапевт",X814/Z814*Z812,IF(B812="Лікар загальної практики - сімейний лікар",X814/Z814*Z812,0))),0)</f>
        <v>0</v>
      </c>
      <c r="Y812" s="171">
        <f>IFERROR(IF(B812="Лікар-педіатр","x",IF(B812="Лікар-терапевт",Y815*Z812,IF(B812="Лікар загальної практики - сімейний лікар",Y815*Z812,0))),0)</f>
        <v>0</v>
      </c>
      <c r="Z812" s="472"/>
      <c r="AA812" s="769"/>
      <c r="AB812" s="171">
        <f>IFERROR(IF(B812="Лікар-педіатр",AB814/AG814*AG812,IF(B812="Лікар-терапевт","х",IF(B812="Лікар загальної практики - сімейний лікар",AB814/AG814*AG812,0))),0)</f>
        <v>0</v>
      </c>
      <c r="AC812" s="171">
        <f>IFERROR(IF(B812="Лікар-педіатр",AC814/AG814*AG812,IF(B812="Лікар-терапевт","х",IF(B812="Лікар загальної практики - сімейний лікар",AC814/AG814*AG812,0))),0)</f>
        <v>0</v>
      </c>
      <c r="AD812" s="171">
        <f>IFERROR(IF(B812="Лікар-педіатр","x",IF(B812="Лікар-терапевт",AD814/AG814*AG812,IF(B812="Лікар загальної практики - сімейний лікар",AD814/AG814*AG812,0))),0)</f>
        <v>0</v>
      </c>
      <c r="AE812" s="171">
        <f>IFERROR(IF(B812="Лікар-педіатр","x",IF(B812="Лікар-терапевт",AE814/AG814*AG812,IF(B812="Лікар загальної практики - сімейний лікар",AE814/AG814*AG812,0))),0)</f>
        <v>0</v>
      </c>
      <c r="AF812" s="171">
        <f>IFERROR(IF(B812="Лікар-педіатр","x",IF(B812="Лікар-терапевт",AF815*AG812,IF(B812="Лікар загальної практики - сімейний лікар",AF815*AG812,0))),0)</f>
        <v>0</v>
      </c>
      <c r="AG812" s="472"/>
      <c r="AH812" s="772"/>
      <c r="AI812" s="461">
        <f>A812</f>
        <v>61</v>
      </c>
      <c r="AJ812" s="763">
        <f>B812</f>
        <v>0</v>
      </c>
      <c r="AK812" s="766">
        <f>C812</f>
        <v>0</v>
      </c>
      <c r="AL812" s="766">
        <f>D812</f>
        <v>0</v>
      </c>
      <c r="AM812" s="753" t="s">
        <v>566</v>
      </c>
      <c r="AN812" s="792">
        <f>SUM(AN817:AN823)</f>
        <v>0</v>
      </c>
      <c r="AO812" s="792">
        <f>SUM(AO817:AO823)</f>
        <v>0</v>
      </c>
      <c r="AP812" s="792">
        <f>SUM(AP817:AP823)</f>
        <v>0</v>
      </c>
      <c r="AQ812" s="792">
        <f>SUM(AQ817:AQ823)</f>
        <v>0</v>
      </c>
      <c r="AR812" s="795">
        <f>SUM(AN812:AQ816)</f>
        <v>0</v>
      </c>
    </row>
    <row r="813" spans="1:44" s="67" customFormat="1" ht="31.9" customHeight="1" x14ac:dyDescent="0.25">
      <c r="A813" s="172"/>
      <c r="B813" s="781"/>
      <c r="C813" s="784"/>
      <c r="D813" s="787"/>
      <c r="E813" s="790"/>
      <c r="F813" s="170" t="s">
        <v>432</v>
      </c>
      <c r="G813" s="171">
        <f>IFERROR(IF(B812="Лікар-педіатр",G815*L813,IF(B812="Лікар-терапевт","х",IF(B812="Лікар загальної практики - сімейний лікар",G815*L813,0))),0)</f>
        <v>0</v>
      </c>
      <c r="H813" s="171">
        <f>IFERROR(IF(B812="Лікар-педіатр",H815*L813,IF(B812="Лікар-терапевт","х",IF(B812="Лікар загальної практики - сімейний лікар",H815*L813,0))),0)</f>
        <v>0</v>
      </c>
      <c r="I813" s="171">
        <f>IFERROR(IF(B812="Лікар-педіатр","x",IF(B812="Лікар-терапевт",I815*L813,IF(B812="Лікар загальної практики - сімейний лікар",I815*L813,0))),0)</f>
        <v>0</v>
      </c>
      <c r="J813" s="171">
        <f>IFERROR(IF(B812="Лікар-педіатр","x",IF(B812="Лікар-терапевт",J815*L813,IF(B812="Лікар загальної практики - сімейний лікар",J815*L813,0))),0)</f>
        <v>0</v>
      </c>
      <c r="K813" s="171">
        <f>IFERROR(IF(B812="Лікар-педіатр","x",IF(B812="Лікар-терапевт",K815*L813,IF(B812="Лікар загальної практики - сімейний лікар",K815*L813,0))),0)</f>
        <v>0</v>
      </c>
      <c r="L813" s="472"/>
      <c r="M813" s="770"/>
      <c r="N813" s="171">
        <f>IFERROR(IF(B812="Лікар-педіатр",N815*S813,IF(B812="Лікар-терапевт","х",IF(B812="Лікар загальної практики - сімейний лікар",N815*S813,0))),0)</f>
        <v>0</v>
      </c>
      <c r="O813" s="171">
        <f>IFERROR(IF(B812="Лікар-педіатр",O815*S813,IF(B812="Лікар-терапевт","х",IF(B812="Лікар загальної практики - сімейний лікар",O815*S813,0))),0)</f>
        <v>0</v>
      </c>
      <c r="P813" s="171">
        <f>IFERROR(IF(B812="Лікар-педіатр","x",IF(B812="Лікар-терапевт",P815*S813,IF(B812="Лікар загальної практики - сімейний лікар",P815*S813,0))),0)</f>
        <v>0</v>
      </c>
      <c r="Q813" s="171">
        <f>IFERROR(IF(B812="Лікар-педіатр","x",IF(B812="Лікар-терапевт",Q815*S813,IF(B812="Лікар загальної практики - сімейний лікар",Q815*S813,0))),0)</f>
        <v>0</v>
      </c>
      <c r="R813" s="171">
        <f>IFERROR(IF(B812="Лікар-педіатр","x",IF(B812="Лікар-терапевт",R815*S813,IF(B812="Лікар загальної практики - сімейний лікар",R815*S813,0))),0)</f>
        <v>0</v>
      </c>
      <c r="S813" s="472"/>
      <c r="T813" s="770"/>
      <c r="U813" s="171">
        <f>IFERROR(IF(B812="Лікар-педіатр",U815*Z813,IF(B812="Лікар-терапевт","х",IF(B812="Лікар загальної практики - сімейний лікар",U815*Z813,0))),0)</f>
        <v>0</v>
      </c>
      <c r="V813" s="171">
        <f>IFERROR(IF(B812="Лікар-педіатр",V815*Z813,IF(B812="Лікар-терапевт","х",IF(B812="Лікар загальної практики - сімейний лікар",V815*Z813,0))),0)</f>
        <v>0</v>
      </c>
      <c r="W813" s="171">
        <f>IFERROR(IF(B812="Лікар-педіатр","x",IF(B812="Лікар-терапевт",W815*Z813,IF(B812="Лікар загальної практики - сімейний лікар",W815*Z813,0))),0)</f>
        <v>0</v>
      </c>
      <c r="X813" s="171">
        <f>IFERROR(IF(B812="Лікар-педіатр","x",IF(B812="Лікар-терапевт",X815*Z813,IF(B812="Лікар загальної практики - сімейний лікар",X815*Z813,0))),0)</f>
        <v>0</v>
      </c>
      <c r="Y813" s="171">
        <f>IFERROR(IF(B812="Лікар-педіатр","x",IF(B812="Лікар-терапевт",Y815*Z813,IF(B812="Лікар загальної практики - сімейний лікар",Y815*Z813,0))),0)</f>
        <v>0</v>
      </c>
      <c r="Z813" s="472"/>
      <c r="AA813" s="770"/>
      <c r="AB813" s="171">
        <f>IFERROR(IF(B812="Лікар-педіатр",AB815*AG813,IF(B812="Лікар-терапевт","х",IF(B812="Лікар загальної практики - сімейний лікар",AB815*AG813,0))),0)</f>
        <v>0</v>
      </c>
      <c r="AC813" s="171">
        <f>IFERROR(IF(B812="Лікар-педіатр",AC815*AG813,IF(B812="Лікар-терапевт","х",IF(B812="Лікар загальної практики - сімейний лікар",AC815*AG813,0))),0)</f>
        <v>0</v>
      </c>
      <c r="AD813" s="171">
        <f>IFERROR(IF(B812="Лікар-педіатр","x",IF(B812="Лікар-терапевт",AD815*AG813,IF(B812="Лікар загальної практики - сімейний лікар",AD815*AG813,0))),0)</f>
        <v>0</v>
      </c>
      <c r="AE813" s="171">
        <f>IFERROR(IF(B812="Лікар-педіатр","x",IF(B812="Лікар-терапевт",AE815*AG813,IF(B812="Лікар загальної практики - сімейний лікар",AE815*AG813,0))),0)</f>
        <v>0</v>
      </c>
      <c r="AF813" s="171">
        <f>IFERROR(IF(B812="Лікар-педіатр","x",IF(B812="Лікар-терапевт",AF815*AG813,IF(B812="Лікар загальної практики - сімейний лікар",AF815*AG813,0))),0)</f>
        <v>0</v>
      </c>
      <c r="AG813" s="472"/>
      <c r="AH813" s="773"/>
      <c r="AI813" s="173"/>
      <c r="AJ813" s="764"/>
      <c r="AK813" s="767"/>
      <c r="AL813" s="767"/>
      <c r="AM813" s="754"/>
      <c r="AN813" s="793"/>
      <c r="AO813" s="793"/>
      <c r="AP813" s="793"/>
      <c r="AQ813" s="793"/>
      <c r="AR813" s="796"/>
    </row>
    <row r="814" spans="1:44" s="210" customFormat="1" ht="23.45" customHeight="1" x14ac:dyDescent="0.25">
      <c r="A814" s="205"/>
      <c r="B814" s="781"/>
      <c r="C814" s="784"/>
      <c r="D814" s="787"/>
      <c r="E814" s="790"/>
      <c r="F814" s="170" t="s">
        <v>433</v>
      </c>
      <c r="G814" s="174">
        <f>IF(B812="Лікар загальної практики - сімейний лікар"," ",IF(B812="Лікар-педіатр"," ",IF(B812="Лікар-терапевт","х",0)))</f>
        <v>0</v>
      </c>
      <c r="H814" s="174">
        <f>IF(B812="Лікар загальної практики - сімейний лікар"," ",IF(B812="Лікар-педіатр"," ",IF(B812="Лікар-терапевт","х",0)))</f>
        <v>0</v>
      </c>
      <c r="I814" s="174">
        <f>IF(B812="Лікар загальної практики - сімейний лікар"," ",IF(B812="Лікар-педіатр","х",IF(B812="Лікар-терапевт"," ",0)))</f>
        <v>0</v>
      </c>
      <c r="J814" s="174">
        <f>IF(B812="Лікар загальної практики - сімейний лікар"," ",IF(B812="Лікар-педіатр","х",IF(B812="Лікар-терапевт"," ",0)))</f>
        <v>0</v>
      </c>
      <c r="K814" s="174">
        <f>IF(B812="Лікар загальної практики - сімейний лікар"," ",IF(B812="Лікар-педіатр","х",IF(B812="Лікар-терапевт"," ",0)))</f>
        <v>0</v>
      </c>
      <c r="L814" s="175">
        <f>SUM(G814:K814)</f>
        <v>0</v>
      </c>
      <c r="M814" s="770"/>
      <c r="N814" s="174">
        <f>IF(B812="Лікар загальної практики - сімейний лікар"," ",IF(B812="Лікар-педіатр"," ",IF(B812="Лікар-терапевт","х",0)))</f>
        <v>0</v>
      </c>
      <c r="O814" s="174">
        <f>IF(B812="Лікар загальної практики - сімейний лікар"," ",IF(B812="Лікар-педіатр"," ",IF(B812="Лікар-терапевт","х",0)))</f>
        <v>0</v>
      </c>
      <c r="P814" s="174">
        <f>IF(B812="Лікар загальної практики - сімейний лікар"," ",IF(B812="Лікар-педіатр","х",IF(B812="Лікар-терапевт"," ",0)))</f>
        <v>0</v>
      </c>
      <c r="Q814" s="174">
        <f>IF(B812="Лікар загальної практики - сімейний лікар"," ",IF(B812="Лікар-педіатр","х",IF(B812="Лікар-терапевт"," ",0)))</f>
        <v>0</v>
      </c>
      <c r="R814" s="174">
        <f>IF(B812="Лікар загальної практики - сімейний лікар"," ",IF(B812="Лікар-педіатр","х",IF(B812="Лікар-терапевт"," ",0)))</f>
        <v>0</v>
      </c>
      <c r="S814" s="175">
        <f>SUM(N814:R814)</f>
        <v>0</v>
      </c>
      <c r="T814" s="770"/>
      <c r="U814" s="174">
        <f>IF(B812="Лікар загальної практики - сімейний лікар"," ",IF(B812="Лікар-педіатр"," ",IF(B812="Лікар-терапевт","х",0)))</f>
        <v>0</v>
      </c>
      <c r="V814" s="174">
        <f>IF(B812="Лікар загальної практики - сімейний лікар"," ",IF(B812="Лікар-педіатр"," ",IF(B812="Лікар-терапевт","х",0)))</f>
        <v>0</v>
      </c>
      <c r="W814" s="174">
        <f>IF(B812="Лікар загальної практики - сімейний лікар"," ",IF(B812="Лікар-педіатр","х",IF(B812="Лікар-терапевт"," ",0)))</f>
        <v>0</v>
      </c>
      <c r="X814" s="174">
        <f>IF(B812="Лікар загальної практики - сімейний лікар"," ",IF(B812="Лікар-педіатр","х",IF(B812="Лікар-терапевт"," ",0)))</f>
        <v>0</v>
      </c>
      <c r="Y814" s="174">
        <f>IF(B812="Лікар загальної практики - сімейний лікар"," ",IF(B812="Лікар-педіатр","х",IF(B812="Лікар-терапевт"," ",0)))</f>
        <v>0</v>
      </c>
      <c r="Z814" s="175">
        <f>SUM(U814:Y814)</f>
        <v>0</v>
      </c>
      <c r="AA814" s="770"/>
      <c r="AB814" s="174">
        <f>IF(B812="Лікар загальної практики - сімейний лікар"," ",IF(B812="Лікар-педіатр"," ",IF(B812="Лікар-терапевт","х",0)))</f>
        <v>0</v>
      </c>
      <c r="AC814" s="174">
        <f>IF(B812="Лікар загальної практики - сімейний лікар"," ",IF(B812="Лікар-педіатр"," ",IF(B812="Лікар-терапевт","х",0)))</f>
        <v>0</v>
      </c>
      <c r="AD814" s="174">
        <f>IF(B812="Лікар загальної практики - сімейний лікар"," ",IF(B812="Лікар-педіатр","х",IF(B812="Лікар-терапевт"," ",0)))</f>
        <v>0</v>
      </c>
      <c r="AE814" s="174">
        <f>IF(B812="Лікар загальної практики - сімейний лікар"," ",IF(B812="Лікар-педіатр","х",IF(B812="Лікар-терапевт"," ",0)))</f>
        <v>0</v>
      </c>
      <c r="AF814" s="174">
        <f>IF(B812="Лікар загальної практики - сімейний лікар"," ",IF(B812="Лікар-педіатр","х",IF(B812="Лікар-терапевт"," ",0)))</f>
        <v>0</v>
      </c>
      <c r="AG814" s="175">
        <f>SUM(AB814:AF814)</f>
        <v>0</v>
      </c>
      <c r="AH814" s="773"/>
      <c r="AI814" s="176"/>
      <c r="AJ814" s="764"/>
      <c r="AK814" s="767"/>
      <c r="AL814" s="767"/>
      <c r="AM814" s="754"/>
      <c r="AN814" s="793"/>
      <c r="AO814" s="793"/>
      <c r="AP814" s="793"/>
      <c r="AQ814" s="793"/>
      <c r="AR814" s="796"/>
    </row>
    <row r="815" spans="1:44" s="166" customFormat="1" ht="24.6" customHeight="1" thickBot="1" x14ac:dyDescent="0.35">
      <c r="A815" s="172"/>
      <c r="B815" s="781"/>
      <c r="C815" s="784"/>
      <c r="D815" s="787"/>
      <c r="E815" s="790"/>
      <c r="F815" s="177" t="s">
        <v>160</v>
      </c>
      <c r="G815" s="178">
        <f>IFERROR(IF(B812="Лікар-педіатр",G814/L814,IF(B812="Лікар-терапевт","х",IF(B812="Лікар загальної практики - сімейний лікар",G814/L814,0))),0)</f>
        <v>0</v>
      </c>
      <c r="H815" s="178">
        <f>IFERROR(IF(B812="Лікар-педіатр",H814/L814,IF(B812="Лікар-терапевт","х",IF(B812="Лікар загальної практики - сімейний лікар",H814/L814,0))),0)</f>
        <v>0</v>
      </c>
      <c r="I815" s="178">
        <f>IFERROR(IF(B812="Лікар-педіатр","x",IF(B812="Лікар-терапевт",I814/L814,IF(B812="Лікар загальної практики - сімейний лікар",I814/L814,0))),0)</f>
        <v>0</v>
      </c>
      <c r="J815" s="178">
        <f>IFERROR(IF(B812="Лікар-педіатр","x",IF(B812="Лікар-терапевт",J814/L814,IF(B812="Лікар загальної практики - сімейний лікар",J814/L814,0))),0)</f>
        <v>0</v>
      </c>
      <c r="K815" s="178">
        <f>IFERROR(IF(B812="Лікар-педіатр","x",IF(B812="Лікар-терапевт",K814/L814,IF(B812="Лікар загальної практики - сімейний лікар",K814/L814,0))),0)</f>
        <v>0</v>
      </c>
      <c r="L815" s="178">
        <f>SUM(G815:K815)</f>
        <v>0</v>
      </c>
      <c r="M815" s="770"/>
      <c r="N815" s="178">
        <f>IFERROR(IF(B812="Лікар-педіатр",N814/S814,IF(B812="Лікар-терапевт","х",IF(B812="Лікар загальної практики - сімейний лікар",N814/S814,0))),0)</f>
        <v>0</v>
      </c>
      <c r="O815" s="178">
        <f>IFERROR(IF(B812="Лікар-педіатр",O814/S814,IF(B812="Лікар-терапевт","х",IF(B812="Лікар загальної практики - сімейний лікар",O814/S814,0))),0)</f>
        <v>0</v>
      </c>
      <c r="P815" s="178">
        <f>IFERROR(IF(B812="Лікар-педіатр","x",IF(B812="Лікар-терапевт",P814/S814,IF(B812="Лікар загальної практики - сімейний лікар",P814/S814,0))),0)</f>
        <v>0</v>
      </c>
      <c r="Q815" s="178">
        <f>IFERROR(IF(B812="Лікар-педіатр","x",IF(B812="Лікар-терапевт",Q814/S814,IF(B812="Лікар загальної практики - сімейний лікар",Q814/S814,0))),0)</f>
        <v>0</v>
      </c>
      <c r="R815" s="178">
        <f>IFERROR(IF(B812="Лікар-педіатр","x",IF(B812="Лікар-терапевт",R814/S814,IF(B812="Лікар загальної практики - сімейний лікар",R814/S814,0))),0)</f>
        <v>0</v>
      </c>
      <c r="S815" s="178">
        <f>SUM(N815:R815)</f>
        <v>0</v>
      </c>
      <c r="T815" s="770"/>
      <c r="U815" s="178">
        <f>IFERROR(IF(B812="Лікар-педіатр",U814/Z814,IF(B812="Лікар-терапевт","х",IF(B812="Лікар загальної практики - сімейний лікар",U814/Z814,0))),0)</f>
        <v>0</v>
      </c>
      <c r="V815" s="178">
        <f>IFERROR(IF(B812="Лікар-педіатр",V814/Z814,IF(B812="Лікар-терапевт","х",IF(B812="Лікар загальної практики - сімейний лікар",V814/Z814,0))),0)</f>
        <v>0</v>
      </c>
      <c r="W815" s="178">
        <f>IFERROR(IF(B812="Лікар-педіатр","x",IF(B812="Лікар-терапевт",W814/Z814,IF(B812="Лікар загальної практики - сімейний лікар",W814/Z814,0))),0)</f>
        <v>0</v>
      </c>
      <c r="X815" s="178">
        <f>IFERROR(IF(B812="Лікар-педіатр","x",IF(B812="Лікар-терапевт",X814/Z814,IF(B812="Лікар загальної практики - сімейний лікар",X814/Z814,0))),0)</f>
        <v>0</v>
      </c>
      <c r="Y815" s="178">
        <f>IFERROR(IF(B812="Лікар-педіатр","x",IF(B812="Лікар-терапевт",Y814/Z814,IF(B812="Лікар загальної практики - сімейний лікар",Y814/Z814,0))),0)</f>
        <v>0</v>
      </c>
      <c r="Z815" s="178">
        <f>SUM(U815:Y815)</f>
        <v>0</v>
      </c>
      <c r="AA815" s="770"/>
      <c r="AB815" s="178">
        <f>IFERROR(IF(B812="Лікар-педіатр",AB814/AG814,IF(B812="Лікар-терапевт","х",IF(B812="Лікар загальної практики - сімейний лікар",AB814/AG814,0))),0)</f>
        <v>0</v>
      </c>
      <c r="AC815" s="178">
        <f>IFERROR(IF(B812="Лікар-педіатр",AC814/AG814,IF(B812="Лікар-терапевт","х",IF(B812="Лікар загальної практики - сімейний лікар",AC814/AG814,0))),0)</f>
        <v>0</v>
      </c>
      <c r="AD815" s="178">
        <f>IFERROR(IF(B812="Лікар-педіатр","x",IF(B812="Лікар-терапевт",AD814/AG814,IF(B812="Лікар загальної практики - сімейний лікар",AD814/AG814,0))),0)</f>
        <v>0</v>
      </c>
      <c r="AE815" s="178">
        <f>IFERROR(IF(B812="Лікар-педіатр","x",IF(B812="Лікар-терапевт",AE814/AG814,IF(B812="Лікар загальної практики - сімейний лікар",AE814/AG814,0))),0)</f>
        <v>0</v>
      </c>
      <c r="AF815" s="178">
        <f>IFERROR(IF(B812="Лікар-педіатр","x",IF(B812="Лікар-терапевт",AF814/AG814,IF(B812="Лікар загальної практики - сімейний лікар",AF814/AG814,0))),0)</f>
        <v>0</v>
      </c>
      <c r="AG815" s="178">
        <f>SUM(AB815:AF815)</f>
        <v>0</v>
      </c>
      <c r="AH815" s="773"/>
      <c r="AI815" s="176"/>
      <c r="AJ815" s="764"/>
      <c r="AK815" s="767"/>
      <c r="AL815" s="767"/>
      <c r="AM815" s="754"/>
      <c r="AN815" s="793"/>
      <c r="AO815" s="793"/>
      <c r="AP815" s="793"/>
      <c r="AQ815" s="793"/>
      <c r="AR815" s="796"/>
    </row>
    <row r="816" spans="1:44" s="67" customFormat="1" ht="28.15" customHeight="1" thickBot="1" x14ac:dyDescent="0.3">
      <c r="A816" s="172"/>
      <c r="B816" s="781"/>
      <c r="C816" s="784"/>
      <c r="D816" s="787"/>
      <c r="E816" s="790"/>
      <c r="F816" s="179" t="s">
        <v>434</v>
      </c>
      <c r="G816" s="180">
        <f>IF(B812="Лікар загальної практики - сімейний лікар",AVERAGE(G812:G814),IF(B812="Лікар-педіатр",AVERAGE(G812:G814),IF(B812="Лікар-терапевт","х",0)))</f>
        <v>0</v>
      </c>
      <c r="H816" s="180">
        <f>IF(B812="Лікар загальної практики - сімейний лікар",AVERAGE(H812:H814),IF(B812="Лікар-педіатр",AVERAGE(H812:H814),IF(B812="Лікар-терапевт","х",0)))</f>
        <v>0</v>
      </c>
      <c r="I816" s="180">
        <f>IF(B812="Лікар загальної практики - сімейний лікар",AVERAGE(I812:I814),IF(B812="Лікар-педіатр","x",IF(B812="Лікар-терапевт",AVERAGE(I812:I814),0)))</f>
        <v>0</v>
      </c>
      <c r="J816" s="180">
        <f>IF(B812="Лікар загальної практики - сімейний лікар",AVERAGE(J812:J814),IF(B812="Лікар-педіатр","x",IF(B812="Лікар-терапевт",AVERAGE(J812:J814),0)))</f>
        <v>0</v>
      </c>
      <c r="K816" s="180">
        <f>IF(B812="Лікар загальної практики - сімейний лікар",AVERAGE(K812:K814),IF(B812="Лікар-педіатр","x",IF(B812="Лікар-терапевт",AVERAGE(K812:K814),0)))</f>
        <v>0</v>
      </c>
      <c r="L816" s="181">
        <f>SUM(G816:K816)</f>
        <v>0</v>
      </c>
      <c r="M816" s="770"/>
      <c r="N816" s="543">
        <f>IF(B812="Лікар загальної практики - сімейний лікар",AVERAGE(N812:N814),IF(B812="Лікар-педіатр",AVERAGE(N812:N814),IF(B812="Лікар-терапевт","х",0)))</f>
        <v>0</v>
      </c>
      <c r="O816" s="180">
        <f>IF(B812="Лікар загальної практики - сімейний лікар",AVERAGE(O812:O814),IF(B812="Лікар-педіатр",AVERAGE(O812:O814),IF(B812="Лікар-терапевт","х",0)))</f>
        <v>0</v>
      </c>
      <c r="P816" s="180">
        <f>IF(B812="Лікар загальної практики - сімейний лікар",AVERAGE(P812:P814),IF(B812="Лікар-педіатр","x",IF(B812="Лікар-терапевт",AVERAGE(P812:P814),0)))</f>
        <v>0</v>
      </c>
      <c r="Q816" s="180">
        <f>IF(B812="Лікар загальної практики - сімейний лікар",AVERAGE(Q812:Q814),IF(B812="Лікар-педіатр","x",IF(B812="Лікар-терапевт",AVERAGE(Q812:Q814),0)))</f>
        <v>0</v>
      </c>
      <c r="R816" s="180">
        <f>IF(B812="Лікар загальної практики - сімейний лікар",AVERAGE(R812:R814),IF(B812="Лікар-педіатр","x",IF(B812="Лікар-терапевт",AVERAGE(R812:R814),0)))</f>
        <v>0</v>
      </c>
      <c r="S816" s="181">
        <f>SUM(N816:R816)</f>
        <v>0</v>
      </c>
      <c r="T816" s="770"/>
      <c r="U816" s="543">
        <f>IF(B812="Лікар загальної практики - сімейний лікар",AVERAGE(U812:U814),IF(B812="Лікар-педіатр",AVERAGE(U812:U814),IF(B812="Лікар-терапевт","х",0)))</f>
        <v>0</v>
      </c>
      <c r="V816" s="180">
        <f>IF(B812="Лікар загальної практики - сімейний лікар",AVERAGE(V812:V814),IF(B812="Лікар-педіатр",AVERAGE(V812:V814),IF(B812="Лікар-терапевт","х",0)))</f>
        <v>0</v>
      </c>
      <c r="W816" s="180">
        <f>IF(B812="Лікар загальної практики - сімейний лікар",AVERAGE(W812:W814),IF(B812="Лікар-педіатр","x",IF(B812="Лікар-терапевт",AVERAGE(W812:W814),0)))</f>
        <v>0</v>
      </c>
      <c r="X816" s="180">
        <f>IF(B812="Лікар загальної практики - сімейний лікар",AVERAGE(X812:X814),IF(B812="Лікар-педіатр","x",IF(B812="Лікар-терапевт",AVERAGE(X812:X814),0)))</f>
        <v>0</v>
      </c>
      <c r="Y816" s="180">
        <f>IF(B812="Лікар загальної практики - сімейний лікар",AVERAGE(Y812:Y814),IF(B812="Лікар-педіатр","x",IF(B812="Лікар-терапевт",AVERAGE(Y812:Y814),0)))</f>
        <v>0</v>
      </c>
      <c r="Z816" s="181">
        <f>SUM(U816:Y816)</f>
        <v>0</v>
      </c>
      <c r="AA816" s="770"/>
      <c r="AB816" s="543">
        <f>IF(B812="Лікар загальної практики - сімейний лікар",AVERAGE(AB812:AB814),IF(B812="Лікар-педіатр",AVERAGE(AB812:AB814),IF(B812="Лікар-терапевт","х",0)))</f>
        <v>0</v>
      </c>
      <c r="AC816" s="180">
        <f>IF(B812="Лікар загальної практики - сімейний лікар",AVERAGE(AC812:AC814),IF(B812="Лікар-педіатр",AVERAGE(AC812:AC814),IF(B812="Лікар-терапевт","х",0)))</f>
        <v>0</v>
      </c>
      <c r="AD816" s="180">
        <f>IF(B812="Лікар загальної практики - сімейний лікар",AVERAGE(AD812:AD814),IF(B812="Лікар-педіатр","x",IF(B812="Лікар-терапевт",AVERAGE(AD812:AD814),0)))</f>
        <v>0</v>
      </c>
      <c r="AE816" s="180">
        <f>IF(B812="Лікар загальної практики - сімейний лікар",AVERAGE(AE812:AE814),IF(B812="Лікар-педіатр","x",IF(B812="Лікар-терапевт",AVERAGE(AE812:AE814),0)))</f>
        <v>0</v>
      </c>
      <c r="AF816" s="180">
        <f>IF(B812="Лікар загальної практики - сімейний лікар",AVERAGE(AF812:AF814),IF(B812="Лікар-педіатр","x",IF(B812="Лікар-терапевт",AVERAGE(AF812:AF814),0)))</f>
        <v>0</v>
      </c>
      <c r="AG816" s="181">
        <f>SUM(AB816:AF816)</f>
        <v>0</v>
      </c>
      <c r="AH816" s="773"/>
      <c r="AI816" s="176"/>
      <c r="AJ816" s="764"/>
      <c r="AK816" s="767"/>
      <c r="AL816" s="767"/>
      <c r="AM816" s="755"/>
      <c r="AN816" s="794"/>
      <c r="AO816" s="794"/>
      <c r="AP816" s="794"/>
      <c r="AQ816" s="794"/>
      <c r="AR816" s="797"/>
    </row>
    <row r="817" spans="1:44" s="103" customFormat="1" ht="31.15" customHeight="1" x14ac:dyDescent="0.25">
      <c r="A817" s="172"/>
      <c r="B817" s="781"/>
      <c r="C817" s="784"/>
      <c r="D817" s="787"/>
      <c r="E817" s="790"/>
      <c r="F817" s="182" t="str">
        <f>IF(B812="Лікар-педіатр",Законод!$C$18,IF(B812="Лікар загальної практики - сімейний лікар",Законод!$C$22,IF(B812="Лікар-терапевт",Законод!$C$26,"х")))</f>
        <v>х</v>
      </c>
      <c r="G817" s="183">
        <f>IF(B812="Лікар загальної практики - сімейний лікар",IF(L816&lt;=Законод!$C$23,G816,Законод!$C$23*'01_Доходи'!G815),IF(B812="Лікар-педіатр",IF(L816&lt;=Законод!$C$19,G816,Законод!$C$19*'01_Доходи'!G815),IF(B812="Лікар-терапевт","x",0)))</f>
        <v>0</v>
      </c>
      <c r="H817" s="183">
        <f>IF(B812="Лікар загальної практики - сімейний лікар",IF(L816&lt;=Законод!$C$23,H816,Законод!$C$23*'01_Доходи'!H815),IF(B812="Лікар-педіатр",IF(L816&lt;=Законод!$C$19,H816,Законод!$C$19*'01_Доходи'!H815),IF(B812="Лікар-терапевт","x",0)))</f>
        <v>0</v>
      </c>
      <c r="I817" s="183">
        <f>IF(B812="Лікар загальної практики - сімейний лікар",IF(L816&lt;=Законод!$C$23,I816,Законод!$C$23*'01_Доходи'!I815),IF(B812="Лікар-педіатр",IF(L816&lt;=Законод!$C$27,I816,Законод!$C$27*'01_Доходи'!I815),IF(B812="Лікар-терапевт","x",0)))</f>
        <v>0</v>
      </c>
      <c r="J817" s="183">
        <f>IF(B812="Лікар загальної практики - сімейний лікар",IF(L816&lt;=Законод!$C$23,J816,Законод!$C$23*'01_Доходи'!J815),IF(B812="Лікар-педіатр",IF(L816&lt;=Законод!$C$27,J816,Законод!$C$27*'01_Доходи'!J815),IF(B812="Лікар-терапевт","x",0)))</f>
        <v>0</v>
      </c>
      <c r="K817" s="183">
        <f>IF(B812="Лікар загальної практики - сімейний лікар",IF(L816&lt;=Законод!$C$23,K816,Законод!$C$23*'01_Доходи'!K815),IF(B812="Лікар-педіатр",IF(L816&lt;=Законод!$C$27,K816,Законод!$C$27*'01_Доходи'!K815),IF(B812="Лікар-терапевт","x",0)))</f>
        <v>0</v>
      </c>
      <c r="L817" s="184">
        <f>SUM(G817:K817)</f>
        <v>0</v>
      </c>
      <c r="M817" s="770"/>
      <c r="N817" s="183">
        <f>IF(B812="Лікар загальної практики - сімейний лікар",IF(L816&lt;=Законод!$C$23,N816,Законод!$C$23*'01_Доходи'!N815),IF(B812="Лікар-педіатр",IF(L816&lt;=Законод!$C$19,N816,Законод!$C$19*'01_Доходи'!N815),IF(B812="Лікар-терапевт","x",0)))</f>
        <v>0</v>
      </c>
      <c r="O817" s="183">
        <f>IF(B812="Лікар загальної практики - сімейний лікар",IF(L816&lt;=Законод!$C$23,O816,Законод!$C$23*'01_Доходи'!O815),IF(B812="Лікар-педіатр",IF(L816&lt;=Законод!$C$19,O816,Законод!$C$19*'01_Доходи'!O815),IF(B812="Лікар-терапевт","x",0)))</f>
        <v>0</v>
      </c>
      <c r="P817" s="183">
        <f>IF(B812="Лікар загальної практики - сімейний лікар",IF(L816&lt;=Законод!$C$23,P816,Законод!$C$23*'01_Доходи'!P815),IF(B812="Лікар-педіатр",IF(L816&lt;=Законод!$C$27,P816,Законод!$C$27*'01_Доходи'!P815),IF(B812="Лікар-терапевт","x",0)))</f>
        <v>0</v>
      </c>
      <c r="Q817" s="183">
        <f>IF(B812="Лікар загальної практики - сімейний лікар",IF(L816&lt;=Законод!$C$23,Q816,Законод!$C$23*'01_Доходи'!Q815),IF(B812="Лікар-педіатр",IF(L816&lt;=Законод!$C$27,Q816,Законод!$C$27*'01_Доходи'!Q815),IF(B812="Лікар-терапевт","x",0)))</f>
        <v>0</v>
      </c>
      <c r="R817" s="183">
        <f>IF(B812="Лікар загальної практики - сімейний лікар",IF(L816&lt;=Законод!$C$23,R816,Законод!$C$23*'01_Доходи'!R815),IF(B812="Лікар-педіатр",IF(L816&lt;=Законод!$C$27,R816,Законод!$C$27*'01_Доходи'!R815),IF(B812="Лікар-терапевт","x",0)))</f>
        <v>0</v>
      </c>
      <c r="S817" s="184">
        <f>SUM(N817:R817)</f>
        <v>0</v>
      </c>
      <c r="T817" s="770"/>
      <c r="U817" s="183">
        <f>IF(B812="Лікар загальної практики - сімейний лікар",IF(L816&lt;=Законод!$C$23,U816,Законод!$C$23*'01_Доходи'!U815),IF(B812="Лікар-педіатр",IF(L816&lt;=Законод!$C$19,U816,Законод!$C$19*'01_Доходи'!U815),IF(B812="Лікар-терапевт","x",0)))</f>
        <v>0</v>
      </c>
      <c r="V817" s="183">
        <f>IF(B812="Лікар загальної практики - сімейний лікар",IF(L816&lt;=Законод!$C$23,V816,Законод!$C$23*'01_Доходи'!V815),IF(B812="Лікар-педіатр",IF(L816&lt;=Законод!$C$19,V816,Законод!$C$19*'01_Доходи'!V815),IF(B812="Лікар-терапевт","x",0)))</f>
        <v>0</v>
      </c>
      <c r="W817" s="183">
        <f>IF(B812="Лікар загальної практики - сімейний лікар",IF(L816&lt;=Законод!$C$23,W816,Законод!$C$23*'01_Доходи'!W815),IF(B812="Лікар-педіатр",IF(L816&lt;=Законод!$C$27,W816,Законод!$C$27*'01_Доходи'!W815),IF(B812="Лікар-терапевт","x",0)))</f>
        <v>0</v>
      </c>
      <c r="X817" s="183">
        <f>IF(B812="Лікар загальної практики - сімейний лікар",IF(L816&lt;=Законод!$C$23,X816,Законод!$C$23*'01_Доходи'!X815),IF(B812="Лікар-педіатр",IF(L816&lt;=Законод!$C$27,X816,Законод!$C$27*'01_Доходи'!X815),IF(B812="Лікар-терапевт","x",0)))</f>
        <v>0</v>
      </c>
      <c r="Y817" s="183">
        <f>IF(B812="Лікар загальної практики - сімейний лікар",IF(L816&lt;=Законод!$C$23,Y816,Законод!$C$23*'01_Доходи'!H815),IF(Y812="Лікар-педіатр",IF(L816&lt;=Законод!$C$27,Y816,Законод!$C$27*'01_Доходи'!Y815),IF(B812="Лікар-терапевт","x",0)))</f>
        <v>0</v>
      </c>
      <c r="Z817" s="184">
        <f>SUM(U817:Y817)</f>
        <v>0</v>
      </c>
      <c r="AA817" s="770"/>
      <c r="AB817" s="183">
        <f>IF(B812="Лікар загальної практики - сімейний лікар",IF(L816&lt;=Законод!$C$23,AB816,Законод!$C$23*'01_Доходи'!AB815),IF(B812="Лікар-педіатр",IF(L816&lt;=Законод!$C$19,AB816,Законод!$C$19*'01_Доходи'!AB815),IF(B812="Лікар-терапевт","x",0)))</f>
        <v>0</v>
      </c>
      <c r="AC817" s="183">
        <f>IF(B812="Лікар загальної практики - сімейний лікар",IF(L816&lt;=Законод!$C$23,AC816,Законод!$C$23*'01_Доходи'!AC815),IF(B812="Лікар-педіатр",IF(L816&lt;=Законод!$C$19,AC816,Законод!$C$19*'01_Доходи'!AC815),IF(B812="Лікар-терапевт","x",0)))</f>
        <v>0</v>
      </c>
      <c r="AD817" s="183">
        <f>IF(B812="Лікар загальної практики - сімейний лікар",IF(L816&lt;=Законод!$C$23,AD816,Законод!$C$23*'01_Доходи'!AD815),IF(B812="Лікар-педіатр",IF(L816&lt;=Законод!$C$27,AD816,Законод!$C$27*'01_Доходи'!AD815),IF(B812="Лікар-терапевт","x",0)))</f>
        <v>0</v>
      </c>
      <c r="AE817" s="183">
        <f>IF(B812="Лікар загальної практики - сімейний лікар",IF(L816&lt;=Законод!$C$23,AE816,Законод!$C$23*'01_Доходи'!AE815),IF(B812="Лікар-педіатр",IF(L816&lt;=Законод!$C$27,AE816,Законод!$C$27*'01_Доходи'!AE815),IF(B812="Лікар-терапевт","x",0)))</f>
        <v>0</v>
      </c>
      <c r="AF817" s="183">
        <f>IF(B812="Лікар загальної практики - сімейний лікар",IF(L816&lt;=Законод!$C$23,AF816,Законод!$C$23*'01_Доходи'!AF815),IF(B812="Лікар-педіатр",IF(L816&lt;=Законод!$C$27,AF816,Законод!$C$27*'01_Доходи'!AF815),IF(B812="Лікар-терапевт","x",0)))</f>
        <v>0</v>
      </c>
      <c r="AG817" s="184">
        <f>SUM(AB817:AF817)</f>
        <v>0</v>
      </c>
      <c r="AH817" s="773"/>
      <c r="AI817" s="176"/>
      <c r="AJ817" s="764"/>
      <c r="AK817" s="767"/>
      <c r="AL817" s="767"/>
      <c r="AM817" s="268" t="s">
        <v>175</v>
      </c>
      <c r="AN817" s="544">
        <f>IF(B812="Лікар загальної практики - сімейний лікар",G817*Законод!$J$10+'01_Доходи'!H817*Законод!$K$10+'01_Доходи'!I817*Законод!$L$10+'01_Доходи'!J817*Законод!$M$10+'01_Доходи'!K817*Законод!$N$10,IF(B812="Лікар-педіатр",G817*Законод!$J$10+'01_Доходи'!H817*Законод!$K$10,IF(B812="Лікар-терапевт",'01_Доходи'!I817*Законод!$L$10+'01_Доходи'!J817*Законод!$M$10+'01_Доходи'!K817*Законод!$N$10,0)))</f>
        <v>0</v>
      </c>
      <c r="AO817" s="544">
        <f>IF(B812="Лікар загальної практики - сімейний лікар",N817*Законод!$J$11+'01_Доходи'!O817*Законод!$K$11+'01_Доходи'!P817*Законод!$L$11+'01_Доходи'!Q817*Законод!$M$11+'01_Доходи'!R817*Законод!$N$11,IF(B812="Лікар-педіатр",N817*Законод!$J$11+'01_Доходи'!O817*Законод!$K$11,IF(B812="Лікар-терапевт",'01_Доходи'!P817*Законод!$L$11+'01_Доходи'!Q817*Законод!$M$11+'01_Доходи'!R817*Законод!$N$11,0)))</f>
        <v>0</v>
      </c>
      <c r="AP817" s="544">
        <f>IF(B812="Лікар загальної практики - сімейний лікар",U817*Законод!$J$12+'01_Доходи'!V817*Законод!$K$12+'01_Доходи'!W817*Законод!$L$12+'01_Доходи'!X817*Законод!$M$12+'01_Доходи'!Y817*Законод!$N$12,IF(B812="Лікар-педіатр",U817*Законод!$J$12+'01_Доходи'!V817*Законод!$K$12,IF(B812="Лікар-терапевт",'01_Доходи'!W817*Законод!$L$12+'01_Доходи'!X817*Законод!$M$12+'01_Доходи'!Y817*Законод!$N$12,0)))</f>
        <v>0</v>
      </c>
      <c r="AQ817" s="544">
        <f>IF(B812="Лікар загальної практики - сімейний лікар",AB817*Законод!$J$13+'01_Доходи'!AC817*Законод!$K$13+'01_Доходи'!AD817*Законод!$L$13+'01_Доходи'!AE817*Законод!$M$13+'01_Доходи'!AF817*Законод!$N$13,IF(B812="Лікар-педіатр",AB817*Законод!$J$13+'01_Доходи'!AC817*Законод!$K$13,IF(B812="Лікар-терапевт",'01_Доходи'!AD817*Законод!$L$13+'01_Доходи'!AE817*Законод!$M$13+'01_Доходи'!AF817*Законод!$N$13,0)))</f>
        <v>0</v>
      </c>
      <c r="AR817" s="185">
        <f>SUM(AN817:AQ817)</f>
        <v>0</v>
      </c>
    </row>
    <row r="818" spans="1:44" s="67" customFormat="1" ht="31.9" customHeight="1" x14ac:dyDescent="0.25">
      <c r="A818" s="172"/>
      <c r="B818" s="781"/>
      <c r="C818" s="784"/>
      <c r="D818" s="787"/>
      <c r="E818" s="790"/>
      <c r="F818" s="186" t="str">
        <f>IF(B812="Лікар-педіатр",Законод!$E$18,IF(B812="Лікар загальної практики - сімейний лікар",Законод!$E$22,IF(B812="Лікар-терапевт",Законод!$E$26,"х")))</f>
        <v>х</v>
      </c>
      <c r="G818" s="750" t="s">
        <v>157</v>
      </c>
      <c r="H818" s="751"/>
      <c r="I818" s="751"/>
      <c r="J818" s="751"/>
      <c r="K818" s="752"/>
      <c r="L818" s="171">
        <f>IF(B812="Лікар загальної практики - сімейний лікар",IF(L816&lt;Законод!$C$23,0,(IF(AND(L816&gt;=Законод!$E$23,L816&lt;=Законод!$E$24),L816-Законод!$C$23,IF('01_Доходи'!L816&gt;=Законод!$F$23,Законод!$E$25,0)))),IF(B812="Лікар-педіатр",IF(L816&lt;Законод!$C$19,0,(IF(AND(L816&gt;=Законод!$E$19,L816&lt;=Законод!$E$20),L816-Законод!$C$19,IF('01_Доходи'!L816&gt;=Законод!$F$19,Законод!$E$21,0)))),IF(B812="Лікар-терапевт",IF(L816&lt;Законод!$C$27,0,(IF(AND(L816&gt;=Законод!$E$27,L816&lt;=Законод!$E$28),L816-Законод!$C$27,IF('01_Доходи'!L816&gt;=Законод!$F$27,Законод!$E$29,0)))),0)))</f>
        <v>0</v>
      </c>
      <c r="M818" s="770"/>
      <c r="N818" s="750" t="s">
        <v>157</v>
      </c>
      <c r="O818" s="751"/>
      <c r="P818" s="751"/>
      <c r="Q818" s="751"/>
      <c r="R818" s="752"/>
      <c r="S818" s="171">
        <f>IF(B812="Лікар загальної практики - сімейний лікар",IF(S816&lt;Законод!$C$23,0,(IF(AND(S816&gt;=Законод!$E$23,S816&lt;=Законод!$E$24),S816-Законод!$C$23,IF('01_Доходи'!S816&gt;=Законод!$F$23,Законод!$E$25,0)))),IF(B812="Лікар-педіатр",IF(S816&lt;Законод!$C$19,0,(IF(AND(S816&gt;=Законод!$E$19,S816&lt;=Законод!$E$20),S816-Законод!$C$19,IF('01_Доходи'!S816&gt;=Законод!$F$19,Законод!$E$21,0)))),IF(B812="Лікар-терапевт",IF(S816&lt;Законод!$C$27,0,(IF(AND(S816&gt;=Законод!$E$27,S816&lt;=Законод!$E$28),S816-Законод!$C$27,IF('01_Доходи'!S816&gt;=Законод!$F$27,Законод!$E$29,0)))),0)))</f>
        <v>0</v>
      </c>
      <c r="T818" s="770"/>
      <c r="U818" s="750" t="s">
        <v>157</v>
      </c>
      <c r="V818" s="751"/>
      <c r="W818" s="751"/>
      <c r="X818" s="751"/>
      <c r="Y818" s="752"/>
      <c r="Z818" s="171">
        <f>IF(B812="Лікар загальної практики - сімейний лікар",IF(Z816&lt;Законод!$C$23,0,(IF(AND(Z816&gt;=Законод!$E$23,Z816&lt;=Законод!$E$24),Z816-Законод!$C$23,IF('01_Доходи'!Z816&gt;=Законод!$F$23,Законод!$E$25,0)))),IF(B812="Лікар-педіатр",IF(Z816&lt;Законод!$C$19,0,(IF(AND(Z816&gt;=Законод!$E$19,Z816&lt;=Законод!$E$20),Z816-Законод!$C$19,IF('01_Доходи'!Z816&gt;=Законод!$F$19,Законод!$E$21,0)))),IF(B812="Лікар-терапевт",IF(Z816&lt;Законод!$C$27,0,(IF(AND(Z816&gt;=Законод!$E$27,Z816&lt;=Законод!$E$28),Z816-Законод!$C$27,IF('01_Доходи'!Z816&gt;=Законод!$F$27,Законод!$E$29,0)))),0)))</f>
        <v>0</v>
      </c>
      <c r="AA818" s="770"/>
      <c r="AB818" s="750" t="s">
        <v>157</v>
      </c>
      <c r="AC818" s="751"/>
      <c r="AD818" s="751"/>
      <c r="AE818" s="751"/>
      <c r="AF818" s="752"/>
      <c r="AG818" s="171">
        <f>IF(B812="Лікар загальної практики - сімейний лікар",IF(S816&lt;Законод!$C$23,0,(IF(AND(AG816&gt;=Законод!$E$23,AG816&lt;=Законод!$E$24),AG816-Законод!$C$23,IF('01_Доходи'!AG816&gt;=Законод!$F$23,Законод!$E$25,0)))),IF(B812="Лікар-педіатр",IF(AG816&lt;Законод!$C$19,0,(IF(AND(AG816&gt;=Законод!$E$19,AG816&lt;=Законод!$E$20),AG816-Законод!$C$19,IF('01_Доходи'!AG816&gt;=Законод!$F$19,Законод!$E$21,0)))),IF(B812="Лікар-терапевт",IF(AG816&lt;Законод!$C$27,0,(IF(AND(AG816&gt;=Законод!$E$27,AG816&lt;=Законод!$E$28),AG816-Законод!$C$27,IF('01_Доходи'!AG816&gt;=Законод!$F$27,Законод!$E$29,0)))),0)))</f>
        <v>0</v>
      </c>
      <c r="AH818" s="773"/>
      <c r="AI818" s="176"/>
      <c r="AJ818" s="764"/>
      <c r="AK818" s="767"/>
      <c r="AL818" s="767"/>
      <c r="AM818" s="798" t="s">
        <v>176</v>
      </c>
      <c r="AN818" s="544">
        <f>IF(B812="Лікар загальної практики - сімейний лікар",L818*Законод!$E$30,IF(B812="Лікар-педіатр",L818*Законод!$E$30,IF(B812="Лікар-терапевт",L818*Законод!$E$30,0)))</f>
        <v>0</v>
      </c>
      <c r="AO818" s="544">
        <f>IF(B812="Лікар загальної практики - сімейний лікар",S818*Законод!$E$47,IF(B812="Лікар-педіатр",S818*Законод!$E$47,IF(B812="Лікар-терапевт",S818*Законод!$E$47,0)))</f>
        <v>0</v>
      </c>
      <c r="AP818" s="544">
        <f>IF(B812="Лікар загальної практики - сімейний лікар",Z818*Законод!$E$64,IF(B812="Лікар-педіатр",Z818*Законод!$E$64,IF(B812="Лікар-терапевт",Z818*Законод!$E$64,0)))</f>
        <v>0</v>
      </c>
      <c r="AQ818" s="544">
        <f>IF(B812="Лікар загальної практики - сімейний лікар",AG818*Законод!$E$81,IF(B812="Лікар-педіатр",AG818*Законод!$E$81,IF(B812="Лікар-терапевт",AG818*Законод!$E$81,0)))</f>
        <v>0</v>
      </c>
      <c r="AR818" s="185">
        <f>SUM(AN818:AQ818)</f>
        <v>0</v>
      </c>
    </row>
    <row r="819" spans="1:44" s="67" customFormat="1" ht="45" customHeight="1" x14ac:dyDescent="0.25">
      <c r="A819" s="172"/>
      <c r="B819" s="781"/>
      <c r="C819" s="784"/>
      <c r="D819" s="787"/>
      <c r="E819" s="790"/>
      <c r="F819" s="186" t="str">
        <f>IF(B812="Лікар-педіатр",Законод!$F$18,IF(B812="Лікар загальної практики - сімейний лікар",Законод!$F$22,IF(B812="Лікар-терапевт",Законод!$F$26,"х")))</f>
        <v>х</v>
      </c>
      <c r="G819" s="750" t="s">
        <v>157</v>
      </c>
      <c r="H819" s="751"/>
      <c r="I819" s="751"/>
      <c r="J819" s="751"/>
      <c r="K819" s="752"/>
      <c r="L819" s="171">
        <f>IF(B812="Лікар загальної практики - сімейний лікар",IF(L816&lt;Законод!$C$23,0,(IF(AND(L816&gt;=Законод!$F$23,L816&lt;=Законод!$F$24),L816-Законод!$E$24,IF('01_Доходи'!L816&gt;=Законод!$G$23,Законод!$F$25,0)))),IF(B812="Лікар-педіатр",IF(L816&lt;Законод!$C$19,0,(IF(AND(L816&gt;=Законод!$F$19,L816&lt;=Законод!$F$20),L816-Законод!$E$20,IF('01_Доходи'!L816&gt;=Законод!$G$19,Законод!$F$21,0)))),IF(B812="Лікар-терапевт",IF(L816&lt;Законод!$C$27,0,(IF(AND(L816&gt;=Законод!$F$27,L816&lt;=Законод!$F$28),L816-Законод!$E$28,IF('01_Доходи'!L816&gt;=Законод!$G$27,Законод!$F$29,0)))),0)))</f>
        <v>0</v>
      </c>
      <c r="M819" s="770"/>
      <c r="N819" s="750" t="s">
        <v>157</v>
      </c>
      <c r="O819" s="751"/>
      <c r="P819" s="751"/>
      <c r="Q819" s="751"/>
      <c r="R819" s="752"/>
      <c r="S819" s="171">
        <f>IF(B812="Лікар загальної практики - сімейний лікар",IF(S816&lt;Законод!$C$23,0,(IF(AND(S816&gt;=Законод!$F$23,S816&lt;=Законод!$F$24),S816-Законод!$E$24,IF('01_Доходи'!S816&gt;=Законод!$G$23,Законод!$F$25,0)))),IF(B812="Лікар-педіатр",IF(S816&lt;Законод!$C$19,0,(IF(AND(S816&gt;=Законод!$F$19,S816&lt;=Законод!$F$20),S816-Законод!$E$20,IF('01_Доходи'!S816&gt;=Законод!$G$19,Законод!$F$21,0)))),IF(B812="Лікар-терапевт",IF(S816&lt;Законод!$C$27,0,(IF(AND(S816&gt;=Законод!$F$27,S816&lt;=Законод!$F$28),S816-Законод!$E$28,IF('01_Доходи'!S816&gt;=Законод!$G$27,Законод!$F$29,0)))),0)))</f>
        <v>0</v>
      </c>
      <c r="T819" s="770"/>
      <c r="U819" s="750" t="s">
        <v>157</v>
      </c>
      <c r="V819" s="751"/>
      <c r="W819" s="751"/>
      <c r="X819" s="751"/>
      <c r="Y819" s="752"/>
      <c r="Z819" s="171">
        <f>IF(B812="Лікар загальної практики - сімейний лікар",IF(Z816&lt;Законод!$C$23,0,(IF(AND(Z816&gt;=Законод!$F$23,Z816&lt;=Законод!$F$24),Z816-Законод!$E$24,IF('01_Доходи'!Z816&gt;=Законод!$G$23,Законод!$F$25,0)))),IF(B812="Лікар-педіатр",IF(Z816&lt;Законод!$C$19,0,(IF(AND(Z816&gt;=Законод!$F$19,Z816&lt;=Законод!$F$20),Z816-Законод!$E$20,IF('01_Доходи'!Z816&gt;=Законод!$G$19,Законод!$F$21,0)))),IF(B812="Лікар-терапевт",IF(Z816&lt;Законод!$C$27,0,(IF(AND(Z816&gt;=Законод!$F$27,Z816&lt;=Законод!$F$28),Z816-Законод!$E$28,IF('01_Доходи'!Z816&gt;=Законод!$G$27,Законод!$F$29,0)))),0)))</f>
        <v>0</v>
      </c>
      <c r="AA819" s="770"/>
      <c r="AB819" s="750" t="s">
        <v>157</v>
      </c>
      <c r="AC819" s="751"/>
      <c r="AD819" s="751"/>
      <c r="AE819" s="751"/>
      <c r="AF819" s="752"/>
      <c r="AG819" s="171">
        <f>IF(B812="Лікар загальної практики - сімейний лікар",IF(AG816&lt;Законод!$C$23,0,(IF(AND(AG816&gt;=Законод!$F$23,AG816&lt;=Законод!$F$24),AG816-Законод!$E$24,IF('01_Доходи'!AG816&gt;=Законод!$G$23,Законод!$F$25,0)))),IF(B812="Лікар-педіатр",IF(AG816&lt;Законод!$C$19,0,(IF(AND(AG816&gt;=Законод!$F$19,AG816&lt;=Законод!$F$20),AG816-Законод!$E$20,IF('01_Доходи'!AG816&gt;=Законод!$G$19,Законод!$F$21,0)))),IF(B812="Лікар-терапевт",IF(AG816&lt;Законод!$C$27,0,(IF(AND(AG816&gt;=Законод!$F$27,AG816&lt;=Законод!$F$28),AG816-Законод!$E$28,IF('01_Доходи'!AG816&gt;=Законод!$G$27,Законод!$F$29,0)))),0)))</f>
        <v>0</v>
      </c>
      <c r="AH819" s="773"/>
      <c r="AI819" s="176"/>
      <c r="AJ819" s="764"/>
      <c r="AK819" s="767"/>
      <c r="AL819" s="767"/>
      <c r="AM819" s="799"/>
      <c r="AN819" s="544">
        <f>IF(B812="Лікар загальної практики - сімейний лікар",L819*Законод!$F$30,IF(B812="Лікар-педіатр",L819*Законод!$F$30,IF(B812="Лікар-терапевт",L819*Законод!$F$30,0)))</f>
        <v>0</v>
      </c>
      <c r="AO819" s="544">
        <f>IF(B812="Лікар загальної практики - сімейний лікар",S819*Законод!$F$47,IF(B812="Лікар-педіатр",S819*Законод!$F$47,IF(B812="Лікар-терапевт",S819*Законод!$F$47,0)))</f>
        <v>0</v>
      </c>
      <c r="AP819" s="544">
        <f>IF(B812="Лікар загальної практики - сімейний лікар",Z819*Законод!$F$64,IF(B812="Лікар-педіатр",Z819*Законод!$F$64,IF(B812="Лікар-терапевт",Z819*Законод!$F$64,0)))</f>
        <v>0</v>
      </c>
      <c r="AQ819" s="544">
        <f>IF(B812="Лікар загальної практики - сімейний лікар",AG819*Законод!$F$81,IF(B812="Лікар-педіатр",AG819*Законод!$F$81,IF(B812="Лікар-терапевт",AG819*Законод!$F$81,0)))</f>
        <v>0</v>
      </c>
      <c r="AR819" s="185">
        <f>SUM(AN819:AQ819)</f>
        <v>0</v>
      </c>
    </row>
    <row r="820" spans="1:44" s="67" customFormat="1" ht="20.45" customHeight="1" x14ac:dyDescent="0.25">
      <c r="A820" s="172"/>
      <c r="B820" s="781"/>
      <c r="C820" s="784"/>
      <c r="D820" s="787"/>
      <c r="E820" s="790"/>
      <c r="F820" s="186" t="str">
        <f>IF(B812="Лікар-педіатр",Законод!$G$18,IF(B812="Лікар загальної практики - сімейний лікар",Законод!$G$22,IF(B812="Лікар-терапевт",Законод!$G$26,"х")))</f>
        <v>х</v>
      </c>
      <c r="G820" s="750" t="s">
        <v>157</v>
      </c>
      <c r="H820" s="751"/>
      <c r="I820" s="751"/>
      <c r="J820" s="751"/>
      <c r="K820" s="752"/>
      <c r="L820" s="171">
        <f>IF(B812="Лікар загальної практики - сімейний лікар",IF(L816&lt;Законод!$C$23,0,(IF(AND(L816&gt;=Законод!$G$23,L816&lt;=Законод!$G$24),L816-Законод!$F$24,IF('01_Доходи'!L816&gt;=Законод!$H$23,Законод!$G$25,0)))),IF(B812="Лікар-педіатр",IF(L816&lt;Законод!$C$19,0,(IF(AND(L816&gt;=Законод!$G$19,L816&lt;=Законод!$G$20),L816-Законод!$F$20,IF('01_Доходи'!L816&gt;=Законод!$H$19,Законод!$G$21,0)))),IF(B812="Лікар-терапевт",IF(L816&lt;Законод!$C$27,0,(IF(AND(L816&gt;=Законод!$G$27,L816&lt;=Законод!$G$28),L816-Законод!$F$28,IF('01_Доходи'!L816&gt;=Законод!$H$27,Законод!$G$29,0)))),0)))</f>
        <v>0</v>
      </c>
      <c r="M820" s="770"/>
      <c r="N820" s="750" t="s">
        <v>157</v>
      </c>
      <c r="O820" s="751"/>
      <c r="P820" s="751"/>
      <c r="Q820" s="751"/>
      <c r="R820" s="752"/>
      <c r="S820" s="171">
        <f>IF(B812="Лікар загальної практики - сімейний лікар",IF(S816&lt;Законод!$C$23,0,(IF(AND(S816&gt;=Законод!$G$23,S816&lt;=Законод!$G$24),S816-Законод!$F$24,IF('01_Доходи'!S816&gt;=Законод!$H$23,Законод!$G$25,0)))),IF(B812="Лікар-педіатр",IF(S816&lt;Законод!$C$19,0,(IF(AND(S816&gt;=Законод!$G$19,S816&lt;=Законод!$G$20),S816-Законод!$F$20,IF('01_Доходи'!S816&gt;=Законод!$H$19,Законод!$G$21,0)))),IF(B812="Лікар-терапевт",IF(S816&lt;Законод!$C$27,0,(IF(AND(S816&gt;=Законод!$G$27,S816&lt;=Законод!$G$28),S816-Законод!$F$28,IF('01_Доходи'!S816&gt;=Законод!$H$27,Законод!$G$29,0)))),0)))</f>
        <v>0</v>
      </c>
      <c r="T820" s="770"/>
      <c r="U820" s="750" t="s">
        <v>157</v>
      </c>
      <c r="V820" s="751"/>
      <c r="W820" s="751"/>
      <c r="X820" s="751"/>
      <c r="Y820" s="752"/>
      <c r="Z820" s="171">
        <f>IF(B812="Лікар загальної практики - сімейний лікар",IF(Z816&lt;Законод!$C$23,0,(IF(AND(Z816&gt;=Законод!$G$23,Z816&lt;=Законод!$G$24),Z816-Законод!$F$24,IF('01_Доходи'!Z816&gt;=Законод!$H$23,Законод!$G$25,0)))),IF(B812="Лікар-педіатр",IF(Z816&lt;Законод!$C$19,0,(IF(AND(Z816&gt;=Законод!$G$19,Z816&lt;=Законод!$G$20),Z816-Законод!$F$20,IF('01_Доходи'!Z816&gt;=Законод!$H$19,Законод!$G$21,0)))),IF(B812="Лікар-терапевт",IF(Z816&lt;Законод!$C$27,0,(IF(AND(Z816&gt;=Законод!$G$27,Z816&lt;=Законод!$G$28),Z816-Законод!$F$28,IF('01_Доходи'!Z816&gt;=Законод!$H$27,Законод!$G$29,0)))),0)))</f>
        <v>0</v>
      </c>
      <c r="AA820" s="770"/>
      <c r="AB820" s="750" t="s">
        <v>157</v>
      </c>
      <c r="AC820" s="751"/>
      <c r="AD820" s="751"/>
      <c r="AE820" s="751"/>
      <c r="AF820" s="752"/>
      <c r="AG820" s="171">
        <f>IF(B812="Лікар загальної практики - сімейний лікар",IF(AG816&lt;Законод!$C$23,0,(IF(AND(AG816&gt;=Законод!$G$23,AG816&lt;=Законод!$G$24),AG816-Законод!$F$24,IF('01_Доходи'!AG816&gt;=Законод!$H$23,Законод!$G$25,0)))),IF(B812="Лікар-педіатр",IF(AG816&lt;Законод!$C$19,0,(IF(AND(AG816&gt;=Законод!$G$19,AG816&lt;=Законод!$G$20),AG816-Законод!$F$20,IF('01_Доходи'!AG816&gt;=Законод!$H$19,Законод!$G$21,0)))),IF(B812="Лікар-терапевт",IF(AG816&lt;Законод!$C$27,0,(IF(AND(AG816&gt;=Законод!$G$27,AG816&lt;=Законод!$G$28),AG816-Законод!$F$28,IF('01_Доходи'!AG816&gt;=Законод!$H$27,Законод!$G$29,0)))),0)))</f>
        <v>0</v>
      </c>
      <c r="AH820" s="773"/>
      <c r="AI820" s="176"/>
      <c r="AJ820" s="764"/>
      <c r="AK820" s="767"/>
      <c r="AL820" s="767"/>
      <c r="AM820" s="799"/>
      <c r="AN820" s="544">
        <f>IF(B812="Лікар загальної практики - сімейний лікар",L820*Законод!$G$39,IF(B812="Лікар-педіатр",L820*Законод!$G$30,IF(B812="Лікар-терапевт",L820*Законод!$G$30,0)))</f>
        <v>0</v>
      </c>
      <c r="AO820" s="544">
        <f>IF(B812="Лікар загальної практики - сімейний лікар",S820*Законод!$G$47,IF(B812="Лікар-педіатр",S820*Законод!$G$47,IF(B812="Лікар-терапевт",S820*Законод!$G$47,0)))</f>
        <v>0</v>
      </c>
      <c r="AP820" s="544">
        <f>IF(B812="Лікар загальної практики - сімейний лікар",Z820*Законод!$G$64,IF(B812="Лікар-педіатр",Z820*Законод!$G$64,IF(B812="Лікар-терапевт",Z820*Законод!$G$64,0)))</f>
        <v>0</v>
      </c>
      <c r="AQ820" s="544">
        <f>IF(B812="Лікар загальної практики - сімейний лікар",AG820*Законод!$G$81,IF(B812="Лікар-педіатр",AG820*Законод!$G$81,IF(B812="Лікар-терапевт",AG820*Законод!$G$81,0)))</f>
        <v>0</v>
      </c>
      <c r="AR820" s="185">
        <f t="shared" ref="AR820" si="120">SUM(AN820:AQ820)</f>
        <v>0</v>
      </c>
    </row>
    <row r="821" spans="1:44" s="67" customFormat="1" ht="31.9" customHeight="1" x14ac:dyDescent="0.25">
      <c r="A821" s="172"/>
      <c r="B821" s="781"/>
      <c r="C821" s="784"/>
      <c r="D821" s="787"/>
      <c r="E821" s="790"/>
      <c r="F821" s="186" t="str">
        <f>IF(B812="Лікар-педіатр",Законод!$H$18,IF(B812="Лікар загальної практики - сімейний лікар",Законод!$H$22,IF(B812="Лікар-терапевт",Законод!$H$26,"х")))</f>
        <v>х</v>
      </c>
      <c r="G821" s="750" t="s">
        <v>157</v>
      </c>
      <c r="H821" s="751"/>
      <c r="I821" s="751"/>
      <c r="J821" s="751"/>
      <c r="K821" s="752"/>
      <c r="L821" s="171">
        <f>IF(B812="Лікар загальної практики - сімейний лікар",IF(L816&lt;Законод!$C$23,0,(IF(AND(L816&gt;=Законод!$H$23,L816&lt;=Законод!$H$24),L816-Законод!$G$24,IF('01_Доходи'!L816&gt;=Законод!$I$23,Законод!$H$25,0)))),IF(B812="Лікар-педіатр",IF(L816&lt;Законод!$C$19,0,(IF(AND(L816&gt;=Законод!$H$19,L816&lt;=Законод!$H$20),L816-Законод!$G$20,IF('01_Доходи'!L816&gt;=Законод!$I$19,Законод!$H$21,0)))),IF(B812="Лікар-терапевт",IF(L816&lt;Законод!$C$27,0,(IF(AND(L816&gt;=Законод!$H$27,L816&lt;=Законод!$H$28),L816-Законод!$G$28,IF(L816&gt;=Законод!$I$27,Законод!$H$29,0)))),0)))</f>
        <v>0</v>
      </c>
      <c r="M821" s="770"/>
      <c r="N821" s="750" t="s">
        <v>157</v>
      </c>
      <c r="O821" s="751"/>
      <c r="P821" s="751"/>
      <c r="Q821" s="751"/>
      <c r="R821" s="752"/>
      <c r="S821" s="171">
        <f>IF(B812="Лікар загальної практики - сімейний лікар",IF(S816&lt;Законод!$C$23,0,(IF(AND(S816&gt;=Законод!$H$23,S816&lt;=Законод!$H$24),S816-Законод!$G$24,IF('01_Доходи'!S816&gt;=Законод!$I$23,Законод!$H$25,0)))),IF(B812="Лікар-педіатр",IF(S816&lt;Законод!$C$19,0,(IF(AND(S816&gt;=Законод!$H$19,S816&lt;=Законод!$H$20),S816-Законод!$G$20,IF('01_Доходи'!S816&gt;=Законод!$I$19,Законод!$H$21,0)))),IF(B812="Лікар-терапевт",IF(S816&lt;Законод!$C$27,0,(IF(AND(S816&gt;=Законод!$H$27,S816&lt;=Законод!$H$28),S816-Законод!$G$28,IF(S816&gt;=Законод!$I$27,Законод!$H$29,0)))),0)))</f>
        <v>0</v>
      </c>
      <c r="T821" s="770"/>
      <c r="U821" s="750" t="s">
        <v>157</v>
      </c>
      <c r="V821" s="751"/>
      <c r="W821" s="751"/>
      <c r="X821" s="751"/>
      <c r="Y821" s="752"/>
      <c r="Z821" s="171">
        <f>IF(B812="Лікар загальної практики - сімейний лікар",IF(Z816&lt;Законод!$C$23,0,(IF(AND(Z816&gt;=Законод!$H$23,Z816&lt;=Законод!$H$24),Z816-Законод!$G$24,IF('01_Доходи'!Z816&gt;=Законод!$I$23,Законод!$H$25,0)))),IF(B812="Лікар-педіатр",IF(Z816&lt;Законод!$C$19,0,(IF(AND(Z816&gt;=Законод!$H$19,Z816&lt;=Законод!$H$20),Z816-Законод!$G$20,IF('01_Доходи'!Z816&gt;=Законод!$I$19,Законод!$H$21,0)))),IF(B812="Лікар-терапевт",IF(Z816&lt;Законод!$C$27,0,(IF(AND(Z816&gt;=Законод!$H$27,Z816&lt;=Законод!$H$28),Z816-Законод!$G$28,IF(Z816&gt;=Законод!$I$27,Законод!$H$29,0)))),0)))</f>
        <v>0</v>
      </c>
      <c r="AA821" s="770"/>
      <c r="AB821" s="750" t="s">
        <v>157</v>
      </c>
      <c r="AC821" s="751"/>
      <c r="AD821" s="751"/>
      <c r="AE821" s="751"/>
      <c r="AF821" s="752"/>
      <c r="AG821" s="171">
        <f>IF(B812="Лікар загальної практики - сімейний лікар",IF(AG816&lt;Законод!$C$23,0,(IF(AND(AG816&gt;=Законод!$H$23,AG816&lt;=Законод!$H$24),AG816-Законод!$G$24,IF('01_Доходи'!AG816&gt;=Законод!$I$23,Законод!$H$25,0)))),IF(B812="Лікар-педіатр",IF(AG816&lt;Законод!$C$19,0,(IF(AND(AG816&gt;=Законод!$H$19,AG816&lt;=Законод!$H$20),AG816-Законод!$G$20,IF('01_Доходи'!AG816&gt;=Законод!$I$19,Законод!$H$21,0)))),IF(B812="Лікар-терапевт",IF(AG816&lt;Законод!$C$27,0,(IF(AND(AG816&gt;=Законод!$H$27,AG816&lt;=Законод!$H$28),AG816-Законод!$G$28,IF(AG816&gt;=Законод!$I$27,Законод!$H$29,0)))),0)))</f>
        <v>0</v>
      </c>
      <c r="AH821" s="773"/>
      <c r="AI821" s="176"/>
      <c r="AJ821" s="764"/>
      <c r="AK821" s="767"/>
      <c r="AL821" s="767"/>
      <c r="AM821" s="799"/>
      <c r="AN821" s="544">
        <f>IF(B812="Лікар загальної практики - сімейний лікар",L821*Законод!$H$30,IF(B812="Лікар-педіатр",L821*Законод!$H$30,IF(B812="Лікар-терапевт",L821*Законод!$H$30,0)))</f>
        <v>0</v>
      </c>
      <c r="AO821" s="544">
        <f>IF(B812="Лікар загальної практики - сімейний лікар",S821*Законод!$H$47,IF(B812="Лікар-педіатр",S821*Законод!$H$47,IF(B812="Лікар-терапевт",S821*Законод!$H$47,0)))</f>
        <v>0</v>
      </c>
      <c r="AP821" s="544">
        <f>IF(B812="Лікар загальної практики - сімейний лікар",Z821*Законод!$H$64,IF(B812="Лікар-педіатр",Z821*Законод!$H$64,IF(B812="Лікар-терапевт",Z821*Законод!$H$64,0)))</f>
        <v>0</v>
      </c>
      <c r="AQ821" s="544">
        <f>IF(B812="Лікар загальної практики - сімейний лікар",AG821*Законод!$H$81,IF(B812="Лікар-педіатр",AG821*Законод!$H$81,IF(B812="Лікар-терапевт",AG821*Законод!$H$81,0)))</f>
        <v>0</v>
      </c>
      <c r="AR821" s="185">
        <f>SUM(AN821:AQ821)</f>
        <v>0</v>
      </c>
    </row>
    <row r="822" spans="1:44" s="67" customFormat="1" ht="31.9" customHeight="1" x14ac:dyDescent="0.25">
      <c r="A822" s="172"/>
      <c r="B822" s="781"/>
      <c r="C822" s="784"/>
      <c r="D822" s="787"/>
      <c r="E822" s="790"/>
      <c r="F822" s="186" t="str">
        <f>IF(B812="Лікар-педіатр",Законод!$I$18,IF(B812="Лікар загальної практики - сімейний лікар",Законод!$I$22,IF(B812="Лікар-терапевт",Законод!$I$26,"х")))</f>
        <v>х</v>
      </c>
      <c r="G822" s="750" t="s">
        <v>157</v>
      </c>
      <c r="H822" s="751"/>
      <c r="I822" s="751"/>
      <c r="J822" s="751"/>
      <c r="K822" s="752"/>
      <c r="L822" s="171">
        <f>IF(B812="Лікар загальної практики - сімейний лікар",IF(L816&lt;Законод!$C$23,0,(IF(AND(L816&gt;=Законод!$I$23,L816&lt;=Законод!$I$24),L816-Законод!$H$24,IF('01_Доходи'!L816&gt;=Законод!$I$23,Законод!$I$25,0)))),IF(B812="Лікар-педіатр",IF(L816&lt;Законод!$C$19,0,(IF(AND(L816&gt;=Законод!$I$19,L816&lt;=Законод!$I$20),L816-Законод!$H$20,IF('01_Доходи'!L816&gt;=Законод!$I$19,Законод!$H$21,0)))),IF(B812="Лікар-терапевт",IF(L816&lt;Законод!$C$27,0,(IF(AND(L816&gt;=Законод!$I$27,L816&lt;=Законод!$I$28),L816-Законод!$H$28,IF('01_Доходи'!L816&gt;=Законод!$I$27,Законод!$H$29,0)))),0)))</f>
        <v>0</v>
      </c>
      <c r="M822" s="770"/>
      <c r="N822" s="750" t="s">
        <v>157</v>
      </c>
      <c r="O822" s="751"/>
      <c r="P822" s="751"/>
      <c r="Q822" s="751"/>
      <c r="R822" s="752"/>
      <c r="S822" s="171">
        <f>IF(B812="Лікар загальної практики - сімейний лікар",IF(S816&lt;Законод!$C$23,0,(IF(AND(S816&gt;=Законод!$I$23,S816&lt;=Законод!$I$24),S816-Законод!$H$24,IF('01_Доходи'!S816&gt;=Законод!$I$23,Законод!$I$25,0)))),IF(B812="Лікар-педіатр",IF(S816&lt;Законод!$C$19,0,(IF(AND(S816&gt;=Законод!$I$19,S816&lt;=Законод!$I$20),S816-Законод!$H$20,IF('01_Доходи'!S816&gt;=Законод!$I$19,Законод!$H$21,0)))),IF(B812="Лікар-терапевт",IF(S816&lt;Законод!$C$27,0,(IF(AND(S816&gt;=Законод!$I$27,S816&lt;=Законод!$I$28),S816-Законод!$H$28,IF('01_Доходи'!S816&gt;=Законод!$I$27,Законод!$H$29,0)))),0)))</f>
        <v>0</v>
      </c>
      <c r="T822" s="770"/>
      <c r="U822" s="750" t="s">
        <v>157</v>
      </c>
      <c r="V822" s="751"/>
      <c r="W822" s="751"/>
      <c r="X822" s="751"/>
      <c r="Y822" s="752"/>
      <c r="Z822" s="171">
        <f>IF(B812="Лікар загальної практики - сімейний лікар",IF(Z816&lt;Законод!$C$23,0,(IF(AND(Z816&gt;=Законод!$I$23,Z816&lt;=Законод!$I$24),Z816-Законод!$H$24,IF('01_Доходи'!Z816&gt;=Законод!$I$23,Законод!$I$25,0)))),IF(B812="Лікар-педіатр",IF(Z816&lt;Законод!$C$19,0,(IF(AND(Z816&gt;=Законод!$I$19,Z816&lt;=Законод!$I$20),Z816-Законод!$H$20,IF('01_Доходи'!Z816&gt;=Законод!$I$19,Законод!$H$21,0)))),IF(B812="Лікар-терапевт",IF(Z816&lt;Законод!$C$27,0,(IF(AND(Z816&gt;=Законод!$I$27,Z816&lt;=Законод!$I$28),Z816-Законод!$H$28,IF('01_Доходи'!Z816&gt;=Законод!$I$27,Законод!$H$29,0)))),0)))</f>
        <v>0</v>
      </c>
      <c r="AA822" s="770"/>
      <c r="AB822" s="750" t="s">
        <v>157</v>
      </c>
      <c r="AC822" s="751"/>
      <c r="AD822" s="751"/>
      <c r="AE822" s="751"/>
      <c r="AF822" s="752"/>
      <c r="AG822" s="171">
        <f>IF(B812="Лікар загальної практики - сімейний лікар",IF(AG816&lt;Законод!$C$23,0,(IF(AND(AG816&gt;=Законод!$I$23,AG816&lt;=Законод!$I$24),AG816-Законод!$H$24,IF('01_Доходи'!AG816&gt;=Законод!$I$23,Законод!$I$25,0)))),IF(B812="Лікар-педіатр",IF(AG816&lt;Законод!$C$19,0,(IF(AND(AG816&gt;=Законод!$I$19,AG816&lt;=Законод!$I$20),AG816-Законод!$H$20,IF('01_Доходи'!AG816&gt;=Законод!$I$19,Законод!$H$21,0)))),IF(B812="Лікар-терапевт",IF(AG816&lt;Законод!$C$27,0,(IF(AND(AG816&gt;=Законод!$I$27,AG816&lt;=Законод!$I$28),AG816-Законод!$H$28,IF('01_Доходи'!AG816&gt;=Законод!$I$27,Законод!$H$29,0)))),0)))</f>
        <v>0</v>
      </c>
      <c r="AH822" s="773"/>
      <c r="AI822" s="176"/>
      <c r="AJ822" s="764"/>
      <c r="AK822" s="767"/>
      <c r="AL822" s="767"/>
      <c r="AM822" s="799"/>
      <c r="AN822" s="544">
        <f>IF(B812="Лікар загальної практики - сімейний лікар",L822*Законод!$I$30,IF(B812="Лікар-педіатр",L822*Законод!$I$30,IF(B812="Лікар-терапевт",L822*Законод!$I$30,0)))</f>
        <v>0</v>
      </c>
      <c r="AO822" s="544">
        <f>IF(B812="Лікар загальної практики - сімейний лікар",S822*Законод!$I$47,IF(B812="Лікар-педіатр",S822*Законод!$I$47,IF(B812="Лікар-терапевт",S822*Законод!$I$47,0)))</f>
        <v>0</v>
      </c>
      <c r="AP822" s="544">
        <f>IF(B812="Лікар загальної практики - сімейний лікар",Z822*Законод!$I$64,IF(B812="Лікар-педіатр",Z822*Законод!$I$64,IF(B812="Лікар-терапевт",Z822*Законод!$I$64,0)))</f>
        <v>0</v>
      </c>
      <c r="AQ822" s="544">
        <f>IF(B812="Лікар загальної практики - сімейний лікар",AG822*Законод!$I$81,IF(B812="Лікар-педіатр",AG822*Законод!$I$81,IF(B812="Лікар-терапевт",AG822*Законод!$I$81,0)))</f>
        <v>0</v>
      </c>
      <c r="AR822" s="185">
        <f>SUM(AN822:AQ822)</f>
        <v>0</v>
      </c>
    </row>
    <row r="823" spans="1:44" s="210" customFormat="1" ht="23.45" customHeight="1" thickBot="1" x14ac:dyDescent="0.3">
      <c r="A823" s="187"/>
      <c r="B823" s="782"/>
      <c r="C823" s="785"/>
      <c r="D823" s="788"/>
      <c r="E823" s="791"/>
      <c r="F823" s="660" t="str">
        <f>IF(B812="Лікар-педіатр",Законод!$J$18,IF(B812="Лікар загальної практики - сімейний лікар",Законод!$J$22,IF(B812="Лікар-терапевт",Законод!$J$22,"х")))</f>
        <v>х</v>
      </c>
      <c r="G823" s="747" t="s">
        <v>157</v>
      </c>
      <c r="H823" s="748"/>
      <c r="I823" s="748"/>
      <c r="J823" s="748"/>
      <c r="K823" s="749"/>
      <c r="L823" s="171">
        <f>IF(B812="Лікар загальної практики - сімейний лікар",IF(L816&gt;=Законод!$J$23,'01_Доходи'!L816-('01_Доходи'!L817+'01_Доходи'!L818+'01_Доходи'!L819+'01_Доходи'!L820+'01_Доходи'!L821+'01_Доходи'!L822),0),IF(B812="Лікар-педіатр",IF(L816&gt;=Законод!$J$19,'01_Доходи'!L816-('01_Доходи'!L817+'01_Доходи'!L818+'01_Доходи'!L819+'01_Доходи'!L820+'01_Доходи'!L821+'01_Доходи'!L822),0),IF(B812="Лікар-терапевт",IF('01_Доходи'!L816&gt;=Законод!$J$27,L816-Законод!$I$28,0),0)))</f>
        <v>0</v>
      </c>
      <c r="M823" s="771"/>
      <c r="N823" s="747" t="s">
        <v>157</v>
      </c>
      <c r="O823" s="748"/>
      <c r="P823" s="748"/>
      <c r="Q823" s="748"/>
      <c r="R823" s="749"/>
      <c r="S823" s="171">
        <f>IF(B812="Лікар загальної практики - сімейний лікар",IF(S816&gt;=Законод!$J$23,'01_Доходи'!S816-('01_Доходи'!S817+'01_Доходи'!S818+'01_Доходи'!S819+'01_Доходи'!S820+'01_Доходи'!S821+'01_Доходи'!S822),0),IF(B812="Лікар-педіатр",IF(S816&gt;=Законод!$J$19,'01_Доходи'!S816-('01_Доходи'!S817+'01_Доходи'!S818+'01_Доходи'!S819+'01_Доходи'!S820+'01_Доходи'!S821+'01_Доходи'!S822),0),IF(B812="Лікар-терапевт",IF('01_Доходи'!S816&gt;=Законод!$J$27,S816-Законод!$I$28,0),0)))</f>
        <v>0</v>
      </c>
      <c r="T823" s="771"/>
      <c r="U823" s="747" t="s">
        <v>157</v>
      </c>
      <c r="V823" s="748"/>
      <c r="W823" s="748"/>
      <c r="X823" s="748"/>
      <c r="Y823" s="749"/>
      <c r="Z823" s="171">
        <f>IF(B812="Лікар загальної практики - сімейний лікар",IF(Z816&gt;=Законод!$J$23,'01_Доходи'!Z816-('01_Доходи'!Z817+'01_Доходи'!Z818+'01_Доходи'!Z819+'01_Доходи'!Z820+'01_Доходи'!Z821+'01_Доходи'!Z822),0),IF(B812="Лікар-педіатр",IF(Z816&gt;=Законод!$J$19,'01_Доходи'!Z816-('01_Доходи'!Z817+'01_Доходи'!Z818+'01_Доходи'!Z819+'01_Доходи'!Z820+'01_Доходи'!Z821+'01_Доходи'!Z822),0),IF(B812="Лікар-терапевт",IF('01_Доходи'!Z816&gt;=Законод!$J$27,Z816-Законод!$I$28,0),0)))</f>
        <v>0</v>
      </c>
      <c r="AA823" s="771"/>
      <c r="AB823" s="747" t="s">
        <v>157</v>
      </c>
      <c r="AC823" s="748"/>
      <c r="AD823" s="748"/>
      <c r="AE823" s="748"/>
      <c r="AF823" s="749"/>
      <c r="AG823" s="171">
        <f>IF(B812="Лікар загальної практики - сімейний лікар",IF(AG816&gt;=Законод!$J$23,'01_Доходи'!AG816-('01_Доходи'!AG817+'01_Доходи'!AG818+'01_Доходи'!AG819+'01_Доходи'!AG820+'01_Доходи'!AG821+'01_Доходи'!AG822),0),IF(B812="Лікар-педіатр",IF(AG816&gt;=Законод!$J$19,'01_Доходи'!AG816-('01_Доходи'!AG817+'01_Доходи'!AG818+'01_Доходи'!AG819+'01_Доходи'!AG820+'01_Доходи'!AG821+'01_Доходи'!AG822),0),IF(B812="Лікар-терапевт",IF('01_Доходи'!AG816&gt;=Законод!$J$27,AG816-Законод!$I$28,0),0)))</f>
        <v>0</v>
      </c>
      <c r="AH823" s="774"/>
      <c r="AI823" s="188"/>
      <c r="AJ823" s="765"/>
      <c r="AK823" s="768"/>
      <c r="AL823" s="768"/>
      <c r="AM823" s="800"/>
      <c r="AN823" s="661">
        <f>IF(B812="Лікар загальної практики - сімейний лікар",L823*Законод!$J$30,IF(B812="Лікар-педіатр",L823*Законод!$J$30,IF(B812="Лікар-терапевт",L823*Законод!$J$30,0)))</f>
        <v>0</v>
      </c>
      <c r="AO823" s="661">
        <f>IF(B812="Лікар загальної практики - сімейний лікар",S823*Законод!$J$47,IF(B812="Лікар-педіатр",S823*Законод!$J$47,IF(B812="Лікар-терапевт",S823*Законод!$J$47,0)))</f>
        <v>0</v>
      </c>
      <c r="AP823" s="661">
        <f>IF(B812="Лікар загальної практики - сімейний лікар",S823*Законод!$J$64,IF(B812="Лікар-педіатр",S823*Законод!$J$64,IF(B812="Лікар-терапевт",S823*Законод!$J$64,0)))</f>
        <v>0</v>
      </c>
      <c r="AQ823" s="661">
        <f>IF(B812="Лікар загальної практики - сімейний лікар",AG823*Законод!$J$81,IF(B812="Лікар-педіатр",AG823*Законод!$J$81,IF(B812="Лікар-терапевт",AG823*Законод!$J$81,0)))</f>
        <v>0</v>
      </c>
      <c r="AR823" s="662">
        <f t="shared" ref="AR823" si="121">SUM(AN823:AQ823)</f>
        <v>0</v>
      </c>
    </row>
    <row r="824" spans="1:44" s="166" customFormat="1" ht="24.6" customHeight="1" thickBot="1" x14ac:dyDescent="0.35">
      <c r="A824" s="206"/>
      <c r="B824" s="207"/>
      <c r="C824" s="207"/>
      <c r="D824" s="207"/>
      <c r="E824" s="207"/>
      <c r="F824" s="208"/>
      <c r="G824" s="209"/>
      <c r="H824" s="209"/>
      <c r="I824" s="210"/>
      <c r="J824" s="210"/>
      <c r="K824" s="210"/>
      <c r="L824" s="211"/>
      <c r="M824" s="210"/>
      <c r="N824" s="210"/>
      <c r="O824" s="210"/>
      <c r="P824" s="210"/>
      <c r="Q824" s="210"/>
      <c r="R824" s="210"/>
      <c r="S824" s="211"/>
      <c r="T824" s="210"/>
      <c r="U824" s="210"/>
      <c r="V824" s="210"/>
      <c r="W824" s="210"/>
      <c r="X824" s="210"/>
      <c r="Y824" s="210"/>
      <c r="Z824" s="211"/>
      <c r="AA824" s="210"/>
      <c r="AB824" s="210"/>
      <c r="AC824" s="210"/>
      <c r="AD824" s="210"/>
      <c r="AE824" s="210"/>
      <c r="AF824" s="210"/>
      <c r="AG824" s="211"/>
      <c r="AH824" s="210"/>
      <c r="AI824" s="210"/>
      <c r="AJ824" s="210"/>
      <c r="AK824" s="210"/>
      <c r="AL824" s="210"/>
      <c r="AM824" s="212"/>
      <c r="AN824" s="210"/>
      <c r="AO824" s="210"/>
      <c r="AP824" s="210"/>
      <c r="AQ824" s="210"/>
      <c r="AR824" s="213"/>
    </row>
    <row r="825" spans="1:44" s="67" customFormat="1" ht="28.15" customHeight="1" x14ac:dyDescent="0.25">
      <c r="A825" s="169">
        <f>A812+1</f>
        <v>62</v>
      </c>
      <c r="B825" s="780"/>
      <c r="C825" s="783"/>
      <c r="D825" s="786"/>
      <c r="E825" s="789"/>
      <c r="F825" s="170" t="s">
        <v>431</v>
      </c>
      <c r="G825" s="171">
        <f>IFERROR(IF(B825="Лікар-педіатр",G827/L827*L825,IF(B825="Лікар-терапевт","х",IF(B825="Лікар загальної практики - сімейний лікар",G827/L827*L825,0))),0)</f>
        <v>0</v>
      </c>
      <c r="H825" s="171">
        <f>IFERROR(IF(B825="Лікар-педіатр",H827/L827*L825,IF(B825="Лікар-терапевт","х",IF(B825="Лікар загальної практики - сімейний лікар",H827/L827*L825,0))),0)</f>
        <v>0</v>
      </c>
      <c r="I825" s="171">
        <f>IFERROR(IF(B825="Лікар-педіатр","x",IF(B825="Лікар-терапевт",I827/L827*L825,IF(B825="Лікар загальної практики - сімейний лікар",I827/L827*L825,0))),0)</f>
        <v>0</v>
      </c>
      <c r="J825" s="171">
        <f>IFERROR(IF(B825="Лікар-педіатр","x",IF(B825="Лікар-терапевт",J827/L827*L825,IF(B825="Лікар загальної практики - сімейний лікар",J827/L827*L825,0))),0)</f>
        <v>0</v>
      </c>
      <c r="K825" s="171">
        <f>IFERROR(IF(B825="Лікар-педіатр","x",IF(B825="Лікар-терапевт",K828*L825,IF(B825="Лікар загальної практики - сімейний лікар",K828*L825,0))),0)</f>
        <v>0</v>
      </c>
      <c r="L825" s="472"/>
      <c r="M825" s="769"/>
      <c r="N825" s="171">
        <f>IFERROR(IF(B825="Лікар-педіатр",N827/S827*S825,IF(B825="Лікар-терапевт","х",IF(B825="Лікар загальної практики - сімейний лікар",N827/S827*S825,0))),0)</f>
        <v>0</v>
      </c>
      <c r="O825" s="171">
        <f>IFERROR(IF(B825="Лікар-педіатр",O827/S827*S825,IF(B825="Лікар-терапевт","х",IF(B825="Лікар загальної практики - сімейний лікар",O827/S827*S825,0))),0)</f>
        <v>0</v>
      </c>
      <c r="P825" s="171">
        <f>IFERROR(IF(B825="Лікар-педіатр","x",IF(B825="Лікар-терапевт",P827/S827*S825,IF(B825="Лікар загальної практики - сімейний лікар",P827/S827*S825,0))),0)</f>
        <v>0</v>
      </c>
      <c r="Q825" s="171">
        <f>IFERROR(IF(B825="Лікар-педіатр","x",IF(B825="Лікар-терапевт",Q827/S827*S825,IF(B825="Лікар загальної практики - сімейний лікар",Q827/S827*S825,0))),0)</f>
        <v>0</v>
      </c>
      <c r="R825" s="171">
        <f>IFERROR(IF(B825="Лікар-педіатр","x",IF(B825="Лікар-терапевт",R828*S825,IF(B825="Лікар загальної практики - сімейний лікар",R828*S825,0))),0)</f>
        <v>0</v>
      </c>
      <c r="S825" s="472"/>
      <c r="T825" s="769"/>
      <c r="U825" s="171">
        <f>IFERROR(IF(B825="Лікар-педіатр",U827/Z827*Z825,IF(B825="Лікар-терапевт","х",IF(B825="Лікар загальної практики - сімейний лікар",U827/Z827*Z825,0))),0)</f>
        <v>0</v>
      </c>
      <c r="V825" s="171">
        <f>IFERROR(IF(B825="Лікар-педіатр",V827/Z827*Z825,IF(B825="Лікар-терапевт","х",IF(B825="Лікар загальної практики - сімейний лікар",V827/Z827*Z825,0))),0)</f>
        <v>0</v>
      </c>
      <c r="W825" s="171">
        <f>IFERROR(IF(B825="Лікар-педіатр","x",IF(B825="Лікар-терапевт",W827/Z827*Z825,IF(B825="Лікар загальної практики - сімейний лікар",W827/Z827*Z825,0))),0)</f>
        <v>0</v>
      </c>
      <c r="X825" s="171">
        <f>IFERROR(IF(B825="Лікар-педіатр","x",IF(B825="Лікар-терапевт",X827/Z827*Z825,IF(B825="Лікар загальної практики - сімейний лікар",X827/Z827*Z825,0))),0)</f>
        <v>0</v>
      </c>
      <c r="Y825" s="171">
        <f>IFERROR(IF(B825="Лікар-педіатр","x",IF(B825="Лікар-терапевт",Y828*Z825,IF(B825="Лікар загальної практики - сімейний лікар",Y828*Z825,0))),0)</f>
        <v>0</v>
      </c>
      <c r="Z825" s="472"/>
      <c r="AA825" s="769"/>
      <c r="AB825" s="171">
        <f>IFERROR(IF(B825="Лікар-педіатр",AB827/AG827*AG825,IF(B825="Лікар-терапевт","х",IF(B825="Лікар загальної практики - сімейний лікар",AB827/AG827*AG825,0))),0)</f>
        <v>0</v>
      </c>
      <c r="AC825" s="171">
        <f>IFERROR(IF(B825="Лікар-педіатр",AC827/AG827*AG825,IF(B825="Лікар-терапевт","х",IF(B825="Лікар загальної практики - сімейний лікар",AC827/AG827*AG825,0))),0)</f>
        <v>0</v>
      </c>
      <c r="AD825" s="171">
        <f>IFERROR(IF(B825="Лікар-педіатр","x",IF(B825="Лікар-терапевт",AD827/AG827*AG825,IF(B825="Лікар загальної практики - сімейний лікар",AD827/AG827*AG825,0))),0)</f>
        <v>0</v>
      </c>
      <c r="AE825" s="171">
        <f>IFERROR(IF(B825="Лікар-педіатр","x",IF(B825="Лікар-терапевт",AE827/AG827*AG825,IF(B825="Лікар загальної практики - сімейний лікар",AE827/AG827*AG825,0))),0)</f>
        <v>0</v>
      </c>
      <c r="AF825" s="171">
        <f>IFERROR(IF(B825="Лікар-педіатр","x",IF(B825="Лікар-терапевт",AF828*AG825,IF(B825="Лікар загальної практики - сімейний лікар",AF828*AG825,0))),0)</f>
        <v>0</v>
      </c>
      <c r="AG825" s="472"/>
      <c r="AH825" s="772"/>
      <c r="AI825" s="461">
        <f>A825</f>
        <v>62</v>
      </c>
      <c r="AJ825" s="763">
        <f>B825</f>
        <v>0</v>
      </c>
      <c r="AK825" s="766">
        <f>C825</f>
        <v>0</v>
      </c>
      <c r="AL825" s="766">
        <f>D825</f>
        <v>0</v>
      </c>
      <c r="AM825" s="753" t="s">
        <v>566</v>
      </c>
      <c r="AN825" s="792">
        <f>SUM(AN830:AN836)</f>
        <v>0</v>
      </c>
      <c r="AO825" s="792">
        <f>SUM(AO830:AO836)</f>
        <v>0</v>
      </c>
      <c r="AP825" s="792">
        <f>SUM(AP830:AP836)</f>
        <v>0</v>
      </c>
      <c r="AQ825" s="792">
        <f>SUM(AQ830:AQ836)</f>
        <v>0</v>
      </c>
      <c r="AR825" s="795">
        <f>SUM(AN825:AQ829)</f>
        <v>0</v>
      </c>
    </row>
    <row r="826" spans="1:44" s="103" customFormat="1" ht="31.15" customHeight="1" x14ac:dyDescent="0.25">
      <c r="A826" s="172"/>
      <c r="B826" s="781"/>
      <c r="C826" s="784"/>
      <c r="D826" s="787"/>
      <c r="E826" s="790"/>
      <c r="F826" s="170" t="s">
        <v>432</v>
      </c>
      <c r="G826" s="171">
        <f>IFERROR(IF(B825="Лікар-педіатр",G828*L826,IF(B825="Лікар-терапевт","х",IF(B825="Лікар загальної практики - сімейний лікар",G828*L826,0))),0)</f>
        <v>0</v>
      </c>
      <c r="H826" s="171">
        <f>IFERROR(IF(B825="Лікар-педіатр",H828*L826,IF(B825="Лікар-терапевт","х",IF(B825="Лікар загальної практики - сімейний лікар",H828*L826,0))),0)</f>
        <v>0</v>
      </c>
      <c r="I826" s="171">
        <f>IFERROR(IF(B825="Лікар-педіатр","x",IF(B825="Лікар-терапевт",I828*L826,IF(B825="Лікар загальної практики - сімейний лікар",I828*L826,0))),0)</f>
        <v>0</v>
      </c>
      <c r="J826" s="171">
        <f>IFERROR(IF(B825="Лікар-педіатр","x",IF(B825="Лікар-терапевт",J828*L826,IF(B825="Лікар загальної практики - сімейний лікар",J828*L826,0))),0)</f>
        <v>0</v>
      </c>
      <c r="K826" s="171">
        <f>IFERROR(IF(B825="Лікар-педіатр","x",IF(B825="Лікар-терапевт",K828*L826,IF(B825="Лікар загальної практики - сімейний лікар",K828*L826,0))),0)</f>
        <v>0</v>
      </c>
      <c r="L826" s="472"/>
      <c r="M826" s="770"/>
      <c r="N826" s="171">
        <f>IFERROR(IF(B825="Лікар-педіатр",N828*S826,IF(B825="Лікар-терапевт","х",IF(B825="Лікар загальної практики - сімейний лікар",N828*S826,0))),0)</f>
        <v>0</v>
      </c>
      <c r="O826" s="171">
        <f>IFERROR(IF(B825="Лікар-педіатр",O828*S826,IF(B825="Лікар-терапевт","х",IF(B825="Лікар загальної практики - сімейний лікар",O828*S826,0))),0)</f>
        <v>0</v>
      </c>
      <c r="P826" s="171">
        <f>IFERROR(IF(B825="Лікар-педіатр","x",IF(B825="Лікар-терапевт",P828*S826,IF(B825="Лікар загальної практики - сімейний лікар",P828*S826,0))),0)</f>
        <v>0</v>
      </c>
      <c r="Q826" s="171">
        <f>IFERROR(IF(B825="Лікар-педіатр","x",IF(B825="Лікар-терапевт",Q828*S826,IF(B825="Лікар загальної практики - сімейний лікар",Q828*S826,0))),0)</f>
        <v>0</v>
      </c>
      <c r="R826" s="171">
        <f>IFERROR(IF(B825="Лікар-педіатр","x",IF(B825="Лікар-терапевт",R828*S826,IF(B825="Лікар загальної практики - сімейний лікар",R828*S826,0))),0)</f>
        <v>0</v>
      </c>
      <c r="S826" s="472"/>
      <c r="T826" s="770"/>
      <c r="U826" s="171">
        <f>IFERROR(IF(B825="Лікар-педіатр",U828*Z826,IF(B825="Лікар-терапевт","х",IF(B825="Лікар загальної практики - сімейний лікар",U828*Z826,0))),0)</f>
        <v>0</v>
      </c>
      <c r="V826" s="171">
        <f>IFERROR(IF(B825="Лікар-педіатр",V828*Z826,IF(B825="Лікар-терапевт","х",IF(B825="Лікар загальної практики - сімейний лікар",V828*Z826,0))),0)</f>
        <v>0</v>
      </c>
      <c r="W826" s="171">
        <f>IFERROR(IF(B825="Лікар-педіатр","x",IF(B825="Лікар-терапевт",W828*Z826,IF(B825="Лікар загальної практики - сімейний лікар",W828*Z826,0))),0)</f>
        <v>0</v>
      </c>
      <c r="X826" s="171">
        <f>IFERROR(IF(B825="Лікар-педіатр","x",IF(B825="Лікар-терапевт",X828*Z826,IF(B825="Лікар загальної практики - сімейний лікар",X828*Z826,0))),0)</f>
        <v>0</v>
      </c>
      <c r="Y826" s="171">
        <f>IFERROR(IF(B825="Лікар-педіатр","x",IF(B825="Лікар-терапевт",Y828*Z826,IF(B825="Лікар загальної практики - сімейний лікар",Y828*Z826,0))),0)</f>
        <v>0</v>
      </c>
      <c r="Z826" s="472"/>
      <c r="AA826" s="770"/>
      <c r="AB826" s="171">
        <f>IFERROR(IF(B825="Лікар-педіатр",AB828*AG826,IF(B825="Лікар-терапевт","х",IF(B825="Лікар загальної практики - сімейний лікар",AB828*AG826,0))),0)</f>
        <v>0</v>
      </c>
      <c r="AC826" s="171">
        <f>IFERROR(IF(B825="Лікар-педіатр",AC828*AG826,IF(B825="Лікар-терапевт","х",IF(B825="Лікар загальної практики - сімейний лікар",AC828*AG826,0))),0)</f>
        <v>0</v>
      </c>
      <c r="AD826" s="171">
        <f>IFERROR(IF(B825="Лікар-педіатр","x",IF(B825="Лікар-терапевт",AD828*AG826,IF(B825="Лікар загальної практики - сімейний лікар",AD828*AG826,0))),0)</f>
        <v>0</v>
      </c>
      <c r="AE826" s="171">
        <f>IFERROR(IF(B825="Лікар-педіатр","x",IF(B825="Лікар-терапевт",AE828*AG826,IF(B825="Лікар загальної практики - сімейний лікар",AE828*AG826,0))),0)</f>
        <v>0</v>
      </c>
      <c r="AF826" s="171">
        <f>IFERROR(IF(B825="Лікар-педіатр","x",IF(B825="Лікар-терапевт",AF828*AG826,IF(B825="Лікар загальної практики - сімейний лікар",AF828*AG826,0))),0)</f>
        <v>0</v>
      </c>
      <c r="AG826" s="472"/>
      <c r="AH826" s="773"/>
      <c r="AI826" s="173"/>
      <c r="AJ826" s="764"/>
      <c r="AK826" s="767"/>
      <c r="AL826" s="767"/>
      <c r="AM826" s="754"/>
      <c r="AN826" s="793"/>
      <c r="AO826" s="793"/>
      <c r="AP826" s="793"/>
      <c r="AQ826" s="793"/>
      <c r="AR826" s="796"/>
    </row>
    <row r="827" spans="1:44" s="67" customFormat="1" ht="31.9" customHeight="1" x14ac:dyDescent="0.25">
      <c r="A827" s="205"/>
      <c r="B827" s="781"/>
      <c r="C827" s="784"/>
      <c r="D827" s="787"/>
      <c r="E827" s="790"/>
      <c r="F827" s="170" t="s">
        <v>433</v>
      </c>
      <c r="G827" s="174">
        <f>IF(B825="Лікар загальної практики - сімейний лікар"," ",IF(B825="Лікар-педіатр"," ",IF(B825="Лікар-терапевт","х",0)))</f>
        <v>0</v>
      </c>
      <c r="H827" s="174">
        <f>IF(B825="Лікар загальної практики - сімейний лікар"," ",IF(B825="Лікар-педіатр"," ",IF(B825="Лікар-терапевт","х",0)))</f>
        <v>0</v>
      </c>
      <c r="I827" s="174">
        <f>IF(B825="Лікар загальної практики - сімейний лікар"," ",IF(B825="Лікар-педіатр","х",IF(B825="Лікар-терапевт"," ",0)))</f>
        <v>0</v>
      </c>
      <c r="J827" s="174">
        <f>IF(B825="Лікар загальної практики - сімейний лікар"," ",IF(B825="Лікар-педіатр","х",IF(B825="Лікар-терапевт"," ",0)))</f>
        <v>0</v>
      </c>
      <c r="K827" s="174">
        <f>IF(B825="Лікар загальної практики - сімейний лікар"," ",IF(B825="Лікар-педіатр","х",IF(B825="Лікар-терапевт"," ",0)))</f>
        <v>0</v>
      </c>
      <c r="L827" s="175">
        <f>SUM(G827:K827)</f>
        <v>0</v>
      </c>
      <c r="M827" s="770"/>
      <c r="N827" s="174">
        <f>IF(B825="Лікар загальної практики - сімейний лікар"," ",IF(B825="Лікар-педіатр"," ",IF(B825="Лікар-терапевт","х",0)))</f>
        <v>0</v>
      </c>
      <c r="O827" s="174">
        <f>IF(B825="Лікар загальної практики - сімейний лікар"," ",IF(B825="Лікар-педіатр"," ",IF(B825="Лікар-терапевт","х",0)))</f>
        <v>0</v>
      </c>
      <c r="P827" s="174">
        <f>IF(B825="Лікар загальної практики - сімейний лікар"," ",IF(B825="Лікар-педіатр","х",IF(B825="Лікар-терапевт"," ",0)))</f>
        <v>0</v>
      </c>
      <c r="Q827" s="174">
        <f>IF(B825="Лікар загальної практики - сімейний лікар"," ",IF(B825="Лікар-педіатр","х",IF(B825="Лікар-терапевт"," ",0)))</f>
        <v>0</v>
      </c>
      <c r="R827" s="174">
        <f>IF(B825="Лікар загальної практики - сімейний лікар"," ",IF(B825="Лікар-педіатр","х",IF(B825="Лікар-терапевт"," ",0)))</f>
        <v>0</v>
      </c>
      <c r="S827" s="175">
        <f>SUM(N827:R827)</f>
        <v>0</v>
      </c>
      <c r="T827" s="770"/>
      <c r="U827" s="174">
        <f>IF(B825="Лікар загальної практики - сімейний лікар"," ",IF(B825="Лікар-педіатр"," ",IF(B825="Лікар-терапевт","х",0)))</f>
        <v>0</v>
      </c>
      <c r="V827" s="174">
        <f>IF(B825="Лікар загальної практики - сімейний лікар"," ",IF(B825="Лікар-педіатр"," ",IF(B825="Лікар-терапевт","х",0)))</f>
        <v>0</v>
      </c>
      <c r="W827" s="174">
        <f>IF(B825="Лікар загальної практики - сімейний лікар"," ",IF(B825="Лікар-педіатр","х",IF(B825="Лікар-терапевт"," ",0)))</f>
        <v>0</v>
      </c>
      <c r="X827" s="174">
        <f>IF(B825="Лікар загальної практики - сімейний лікар"," ",IF(B825="Лікар-педіатр","х",IF(B825="Лікар-терапевт"," ",0)))</f>
        <v>0</v>
      </c>
      <c r="Y827" s="174">
        <f>IF(B825="Лікар загальної практики - сімейний лікар"," ",IF(B825="Лікар-педіатр","х",IF(B825="Лікар-терапевт"," ",0)))</f>
        <v>0</v>
      </c>
      <c r="Z827" s="175">
        <f>SUM(U827:Y827)</f>
        <v>0</v>
      </c>
      <c r="AA827" s="770"/>
      <c r="AB827" s="174">
        <f>IF(B825="Лікар загальної практики - сімейний лікар"," ",IF(B825="Лікар-педіатр"," ",IF(B825="Лікар-терапевт","х",0)))</f>
        <v>0</v>
      </c>
      <c r="AC827" s="174">
        <f>IF(B825="Лікар загальної практики - сімейний лікар"," ",IF(B825="Лікар-педіатр"," ",IF(B825="Лікар-терапевт","х",0)))</f>
        <v>0</v>
      </c>
      <c r="AD827" s="174">
        <f>IF(B825="Лікар загальної практики - сімейний лікар"," ",IF(B825="Лікар-педіатр","х",IF(B825="Лікар-терапевт"," ",0)))</f>
        <v>0</v>
      </c>
      <c r="AE827" s="174">
        <f>IF(B825="Лікар загальної практики - сімейний лікар"," ",IF(B825="Лікар-педіатр","х",IF(B825="Лікар-терапевт"," ",0)))</f>
        <v>0</v>
      </c>
      <c r="AF827" s="174">
        <f>IF(B825="Лікар загальної практики - сімейний лікар"," ",IF(B825="Лікар-педіатр","х",IF(B825="Лікар-терапевт"," ",0)))</f>
        <v>0</v>
      </c>
      <c r="AG827" s="175">
        <f>SUM(AB827:AF827)</f>
        <v>0</v>
      </c>
      <c r="AH827" s="773"/>
      <c r="AI827" s="176"/>
      <c r="AJ827" s="764"/>
      <c r="AK827" s="767"/>
      <c r="AL827" s="767"/>
      <c r="AM827" s="754"/>
      <c r="AN827" s="793"/>
      <c r="AO827" s="793"/>
      <c r="AP827" s="793"/>
      <c r="AQ827" s="793"/>
      <c r="AR827" s="796"/>
    </row>
    <row r="828" spans="1:44" s="67" customFormat="1" ht="45" customHeight="1" thickBot="1" x14ac:dyDescent="0.3">
      <c r="A828" s="172"/>
      <c r="B828" s="781"/>
      <c r="C828" s="784"/>
      <c r="D828" s="787"/>
      <c r="E828" s="790"/>
      <c r="F828" s="177" t="s">
        <v>160</v>
      </c>
      <c r="G828" s="178">
        <f>IFERROR(IF(B825="Лікар-педіатр",G827/L827,IF(B825="Лікар-терапевт","х",IF(B825="Лікар загальної практики - сімейний лікар",G827/L827,0))),0)</f>
        <v>0</v>
      </c>
      <c r="H828" s="178">
        <f>IFERROR(IF(B825="Лікар-педіатр",H827/L827,IF(B825="Лікар-терапевт","х",IF(B825="Лікар загальної практики - сімейний лікар",H827/L827,0))),0)</f>
        <v>0</v>
      </c>
      <c r="I828" s="178">
        <f>IFERROR(IF(B825="Лікар-педіатр","x",IF(B825="Лікар-терапевт",I827/L827,IF(B825="Лікар загальної практики - сімейний лікар",I827/L827,0))),0)</f>
        <v>0</v>
      </c>
      <c r="J828" s="178">
        <f>IFERROR(IF(B825="Лікар-педіатр","x",IF(B825="Лікар-терапевт",J827/L827,IF(B825="Лікар загальної практики - сімейний лікар",J827/L827,0))),0)</f>
        <v>0</v>
      </c>
      <c r="K828" s="178">
        <f>IFERROR(IF(B825="Лікар-педіатр","x",IF(B825="Лікар-терапевт",K827/L827,IF(B825="Лікар загальної практики - сімейний лікар",K827/L827,0))),0)</f>
        <v>0</v>
      </c>
      <c r="L828" s="178">
        <f>SUM(G828:K828)</f>
        <v>0</v>
      </c>
      <c r="M828" s="770"/>
      <c r="N828" s="178">
        <f>IFERROR(IF(B825="Лікар-педіатр",N827/S827,IF(B825="Лікар-терапевт","х",IF(B825="Лікар загальної практики - сімейний лікар",N827/S827,0))),0)</f>
        <v>0</v>
      </c>
      <c r="O828" s="178">
        <f>IFERROR(IF(B825="Лікар-педіатр",O827/S827,IF(B825="Лікар-терапевт","х",IF(B825="Лікар загальної практики - сімейний лікар",O827/S827,0))),0)</f>
        <v>0</v>
      </c>
      <c r="P828" s="178">
        <f>IFERROR(IF(B825="Лікар-педіатр","x",IF(B825="Лікар-терапевт",P827/S827,IF(B825="Лікар загальної практики - сімейний лікар",P827/S827,0))),0)</f>
        <v>0</v>
      </c>
      <c r="Q828" s="178">
        <f>IFERROR(IF(B825="Лікар-педіатр","x",IF(B825="Лікар-терапевт",Q827/S827,IF(B825="Лікар загальної практики - сімейний лікар",Q827/S827,0))),0)</f>
        <v>0</v>
      </c>
      <c r="R828" s="178">
        <f>IFERROR(IF(B825="Лікар-педіатр","x",IF(B825="Лікар-терапевт",R827/S827,IF(B825="Лікар загальної практики - сімейний лікар",R827/S827,0))),0)</f>
        <v>0</v>
      </c>
      <c r="S828" s="178">
        <f>SUM(N828:R828)</f>
        <v>0</v>
      </c>
      <c r="T828" s="770"/>
      <c r="U828" s="178">
        <f>IFERROR(IF(B825="Лікар-педіатр",U827/Z827,IF(B825="Лікар-терапевт","х",IF(B825="Лікар загальної практики - сімейний лікар",U827/Z827,0))),0)</f>
        <v>0</v>
      </c>
      <c r="V828" s="178">
        <f>IFERROR(IF(B825="Лікар-педіатр",V827/Z827,IF(B825="Лікар-терапевт","х",IF(B825="Лікар загальної практики - сімейний лікар",V827/Z827,0))),0)</f>
        <v>0</v>
      </c>
      <c r="W828" s="178">
        <f>IFERROR(IF(B825="Лікар-педіатр","x",IF(B825="Лікар-терапевт",W827/Z827,IF(B825="Лікар загальної практики - сімейний лікар",W827/Z827,0))),0)</f>
        <v>0</v>
      </c>
      <c r="X828" s="178">
        <f>IFERROR(IF(B825="Лікар-педіатр","x",IF(B825="Лікар-терапевт",X827/Z827,IF(B825="Лікар загальної практики - сімейний лікар",X827/Z827,0))),0)</f>
        <v>0</v>
      </c>
      <c r="Y828" s="178">
        <f>IFERROR(IF(B825="Лікар-педіатр","x",IF(B825="Лікар-терапевт",Y827/Z827,IF(B825="Лікар загальної практики - сімейний лікар",Y827/Z827,0))),0)</f>
        <v>0</v>
      </c>
      <c r="Z828" s="178">
        <f>SUM(U828:Y828)</f>
        <v>0</v>
      </c>
      <c r="AA828" s="770"/>
      <c r="AB828" s="178">
        <f>IFERROR(IF(B825="Лікар-педіатр",AB827/AG827,IF(B825="Лікар-терапевт","х",IF(B825="Лікар загальної практики - сімейний лікар",AB827/AG827,0))),0)</f>
        <v>0</v>
      </c>
      <c r="AC828" s="178">
        <f>IFERROR(IF(B825="Лікар-педіатр",AC827/AG827,IF(B825="Лікар-терапевт","х",IF(B825="Лікар загальної практики - сімейний лікар",AC827/AG827,0))),0)</f>
        <v>0</v>
      </c>
      <c r="AD828" s="178">
        <f>IFERROR(IF(B825="Лікар-педіатр","x",IF(B825="Лікар-терапевт",AD827/AG827,IF(B825="Лікар загальної практики - сімейний лікар",AD827/AG827,0))),0)</f>
        <v>0</v>
      </c>
      <c r="AE828" s="178">
        <f>IFERROR(IF(B825="Лікар-педіатр","x",IF(B825="Лікар-терапевт",AE827/AG827,IF(B825="Лікар загальної практики - сімейний лікар",AE827/AG827,0))),0)</f>
        <v>0</v>
      </c>
      <c r="AF828" s="178">
        <f>IFERROR(IF(B825="Лікар-педіатр","x",IF(B825="Лікар-терапевт",AF827/AG827,IF(B825="Лікар загальної практики - сімейний лікар",AF827/AG827,0))),0)</f>
        <v>0</v>
      </c>
      <c r="AG828" s="178">
        <f>SUM(AB828:AF828)</f>
        <v>0</v>
      </c>
      <c r="AH828" s="773"/>
      <c r="AI828" s="176"/>
      <c r="AJ828" s="764"/>
      <c r="AK828" s="767"/>
      <c r="AL828" s="767"/>
      <c r="AM828" s="754"/>
      <c r="AN828" s="793"/>
      <c r="AO828" s="793"/>
      <c r="AP828" s="793"/>
      <c r="AQ828" s="793"/>
      <c r="AR828" s="796"/>
    </row>
    <row r="829" spans="1:44" s="67" customFormat="1" ht="32.25" thickBot="1" x14ac:dyDescent="0.3">
      <c r="A829" s="172"/>
      <c r="B829" s="781"/>
      <c r="C829" s="784"/>
      <c r="D829" s="787"/>
      <c r="E829" s="790"/>
      <c r="F829" s="179" t="s">
        <v>434</v>
      </c>
      <c r="G829" s="180">
        <f>IF(B825="Лікар загальної практики - сімейний лікар",AVERAGE(G825:G827),IF(B825="Лікар-педіатр",AVERAGE(G825:G827),IF(B825="Лікар-терапевт","х",0)))</f>
        <v>0</v>
      </c>
      <c r="H829" s="180">
        <f>IF(B825="Лікар загальної практики - сімейний лікар",AVERAGE(H825:H827),IF(B825="Лікар-педіатр",AVERAGE(H825:H827),IF(B825="Лікар-терапевт","х",0)))</f>
        <v>0</v>
      </c>
      <c r="I829" s="180">
        <f>IF(B825="Лікар загальної практики - сімейний лікар",AVERAGE(I825:I827),IF(B825="Лікар-педіатр","x",IF(B825="Лікар-терапевт",AVERAGE(I825:I827),0)))</f>
        <v>0</v>
      </c>
      <c r="J829" s="180">
        <f>IF(B825="Лікар загальної практики - сімейний лікар",AVERAGE(J825:J827),IF(B825="Лікар-педіатр","x",IF(B825="Лікар-терапевт",AVERAGE(J825:J827),0)))</f>
        <v>0</v>
      </c>
      <c r="K829" s="180">
        <f>IF(B825="Лікар загальної практики - сімейний лікар",AVERAGE(K825:K827),IF(B825="Лікар-педіатр","x",IF(B825="Лікар-терапевт",AVERAGE(K825:K827),0)))</f>
        <v>0</v>
      </c>
      <c r="L829" s="181">
        <f>SUM(G829:K829)</f>
        <v>0</v>
      </c>
      <c r="M829" s="770"/>
      <c r="N829" s="543">
        <f>IF(B825="Лікар загальної практики - сімейний лікар",AVERAGE(N825:N827),IF(B825="Лікар-педіатр",AVERAGE(N825:N827),IF(B825="Лікар-терапевт","х",0)))</f>
        <v>0</v>
      </c>
      <c r="O829" s="180">
        <f>IF(B825="Лікар загальної практики - сімейний лікар",AVERAGE(O825:O827),IF(B825="Лікар-педіатр",AVERAGE(O825:O827),IF(B825="Лікар-терапевт","х",0)))</f>
        <v>0</v>
      </c>
      <c r="P829" s="180">
        <f>IF(B825="Лікар загальної практики - сімейний лікар",AVERAGE(P825:P827),IF(B825="Лікар-педіатр","x",IF(B825="Лікар-терапевт",AVERAGE(P825:P827),0)))</f>
        <v>0</v>
      </c>
      <c r="Q829" s="180">
        <f>IF(B825="Лікар загальної практики - сімейний лікар",AVERAGE(Q825:Q827),IF(B825="Лікар-педіатр","x",IF(B825="Лікар-терапевт",AVERAGE(Q825:Q827),0)))</f>
        <v>0</v>
      </c>
      <c r="R829" s="180">
        <f>IF(B825="Лікар загальної практики - сімейний лікар",AVERAGE(R825:R827),IF(B825="Лікар-педіатр","x",IF(B825="Лікар-терапевт",AVERAGE(R825:R827),0)))</f>
        <v>0</v>
      </c>
      <c r="S829" s="181">
        <f>SUM(N829:R829)</f>
        <v>0</v>
      </c>
      <c r="T829" s="770"/>
      <c r="U829" s="543">
        <f>IF(B825="Лікар загальної практики - сімейний лікар",AVERAGE(U825:U827),IF(B825="Лікар-педіатр",AVERAGE(U825:U827),IF(B825="Лікар-терапевт","х",0)))</f>
        <v>0</v>
      </c>
      <c r="V829" s="180">
        <f>IF(B825="Лікар загальної практики - сімейний лікар",AVERAGE(V825:V827),IF(B825="Лікар-педіатр",AVERAGE(V825:V827),IF(B825="Лікар-терапевт","х",0)))</f>
        <v>0</v>
      </c>
      <c r="W829" s="180">
        <f>IF(B825="Лікар загальної практики - сімейний лікар",AVERAGE(W825:W827),IF(B825="Лікар-педіатр","x",IF(B825="Лікар-терапевт",AVERAGE(W825:W827),0)))</f>
        <v>0</v>
      </c>
      <c r="X829" s="180">
        <f>IF(B825="Лікар загальної практики - сімейний лікар",AVERAGE(X825:X827),IF(B825="Лікар-педіатр","x",IF(B825="Лікар-терапевт",AVERAGE(X825:X827),0)))</f>
        <v>0</v>
      </c>
      <c r="Y829" s="180">
        <f>IF(B825="Лікар загальної практики - сімейний лікар",AVERAGE(Y825:Y827),IF(B825="Лікар-педіатр","x",IF(B825="Лікар-терапевт",AVERAGE(Y825:Y827),0)))</f>
        <v>0</v>
      </c>
      <c r="Z829" s="181">
        <f>SUM(U829:Y829)</f>
        <v>0</v>
      </c>
      <c r="AA829" s="770"/>
      <c r="AB829" s="543">
        <f>IF(B825="Лікар загальної практики - сімейний лікар",AVERAGE(AB825:AB827),IF(B825="Лікар-педіатр",AVERAGE(AB825:AB827),IF(B825="Лікар-терапевт","х",0)))</f>
        <v>0</v>
      </c>
      <c r="AC829" s="180">
        <f>IF(B825="Лікар загальної практики - сімейний лікар",AVERAGE(AC825:AC827),IF(B825="Лікар-педіатр",AVERAGE(AC825:AC827),IF(B825="Лікар-терапевт","х",0)))</f>
        <v>0</v>
      </c>
      <c r="AD829" s="180">
        <f>IF(B825="Лікар загальної практики - сімейний лікар",AVERAGE(AD825:AD827),IF(B825="Лікар-педіатр","x",IF(B825="Лікар-терапевт",AVERAGE(AD825:AD827),0)))</f>
        <v>0</v>
      </c>
      <c r="AE829" s="180">
        <f>IF(B825="Лікар загальної практики - сімейний лікар",AVERAGE(AE825:AE827),IF(B825="Лікар-педіатр","x",IF(B825="Лікар-терапевт",AVERAGE(AE825:AE827),0)))</f>
        <v>0</v>
      </c>
      <c r="AF829" s="180">
        <f>IF(B825="Лікар загальної практики - сімейний лікар",AVERAGE(AF825:AF827),IF(B825="Лікар-педіатр","x",IF(B825="Лікар-терапевт",AVERAGE(AF825:AF827),0)))</f>
        <v>0</v>
      </c>
      <c r="AG829" s="181">
        <f>SUM(AB829:AF829)</f>
        <v>0</v>
      </c>
      <c r="AH829" s="773"/>
      <c r="AI829" s="176"/>
      <c r="AJ829" s="764"/>
      <c r="AK829" s="767"/>
      <c r="AL829" s="767"/>
      <c r="AM829" s="755"/>
      <c r="AN829" s="794"/>
      <c r="AO829" s="794"/>
      <c r="AP829" s="794"/>
      <c r="AQ829" s="794"/>
      <c r="AR829" s="797"/>
    </row>
    <row r="830" spans="1:44" s="67" customFormat="1" ht="31.9" customHeight="1" x14ac:dyDescent="0.25">
      <c r="A830" s="172"/>
      <c r="B830" s="781"/>
      <c r="C830" s="784"/>
      <c r="D830" s="787"/>
      <c r="E830" s="790"/>
      <c r="F830" s="182" t="str">
        <f>IF(B825="Лікар-педіатр",Законод!$C$18,IF(B825="Лікар загальної практики - сімейний лікар",Законод!$C$22,IF(B825="Лікар-терапевт",Законод!$C$26,"х")))</f>
        <v>х</v>
      </c>
      <c r="G830" s="183">
        <f>IF(B825="Лікар загальної практики - сімейний лікар",IF(L829&lt;=Законод!$C$23,G829,Законод!$C$23*'01_Доходи'!G828),IF(B825="Лікар-педіатр",IF(L829&lt;=Законод!$C$19,G829,Законод!$C$19*'01_Доходи'!G828),IF(B825="Лікар-терапевт","x",0)))</f>
        <v>0</v>
      </c>
      <c r="H830" s="183">
        <f>IF(B825="Лікар загальної практики - сімейний лікар",IF(L829&lt;=Законод!$C$23,H829,Законод!$C$23*'01_Доходи'!H828),IF(B825="Лікар-педіатр",IF(L829&lt;=Законод!$C$19,H829,Законод!$C$19*'01_Доходи'!H828),IF(B825="Лікар-терапевт","x",0)))</f>
        <v>0</v>
      </c>
      <c r="I830" s="183">
        <f>IF(B825="Лікар загальної практики - сімейний лікар",IF(L829&lt;=Законод!$C$23,I829,Законод!$C$23*'01_Доходи'!I828),IF(B825="Лікар-педіатр",IF(L829&lt;=Законод!$C$27,I829,Законод!$C$27*'01_Доходи'!I828),IF(B825="Лікар-терапевт","x",0)))</f>
        <v>0</v>
      </c>
      <c r="J830" s="183">
        <f>IF(B825="Лікар загальної практики - сімейний лікар",IF(L829&lt;=Законод!$C$23,J829,Законод!$C$23*'01_Доходи'!J828),IF(B825="Лікар-педіатр",IF(L829&lt;=Законод!$C$27,J829,Законод!$C$27*'01_Доходи'!J828),IF(B825="Лікар-терапевт","x",0)))</f>
        <v>0</v>
      </c>
      <c r="K830" s="183">
        <f>IF(B825="Лікар загальної практики - сімейний лікар",IF(L829&lt;=Законод!$C$23,K829,Законод!$C$23*'01_Доходи'!K828),IF(B825="Лікар-педіатр",IF(L829&lt;=Законод!$C$27,K829,Законод!$C$27*'01_Доходи'!K828),IF(B825="Лікар-терапевт","x",0)))</f>
        <v>0</v>
      </c>
      <c r="L830" s="184">
        <f>SUM(G830:K830)</f>
        <v>0</v>
      </c>
      <c r="M830" s="770"/>
      <c r="N830" s="183">
        <f>IF(B825="Лікар загальної практики - сімейний лікар",IF(L829&lt;=Законод!$C$23,N829,Законод!$C$23*'01_Доходи'!N828),IF(B825="Лікар-педіатр",IF(L829&lt;=Законод!$C$19,N829,Законод!$C$19*'01_Доходи'!N828),IF(B825="Лікар-терапевт","x",0)))</f>
        <v>0</v>
      </c>
      <c r="O830" s="183">
        <f>IF(B825="Лікар загальної практики - сімейний лікар",IF(L829&lt;=Законод!$C$23,O829,Законод!$C$23*'01_Доходи'!O828),IF(B825="Лікар-педіатр",IF(L829&lt;=Законод!$C$19,O829,Законод!$C$19*'01_Доходи'!O828),IF(B825="Лікар-терапевт","x",0)))</f>
        <v>0</v>
      </c>
      <c r="P830" s="183">
        <f>IF(B825="Лікар загальної практики - сімейний лікар",IF(L829&lt;=Законод!$C$23,P829,Законод!$C$23*'01_Доходи'!P828),IF(B825="Лікар-педіатр",IF(L829&lt;=Законод!$C$27,P829,Законод!$C$27*'01_Доходи'!P828),IF(B825="Лікар-терапевт","x",0)))</f>
        <v>0</v>
      </c>
      <c r="Q830" s="183">
        <f>IF(B825="Лікар загальної практики - сімейний лікар",IF(L829&lt;=Законод!$C$23,Q829,Законод!$C$23*'01_Доходи'!Q828),IF(B825="Лікар-педіатр",IF(L829&lt;=Законод!$C$27,Q829,Законод!$C$27*'01_Доходи'!Q828),IF(B825="Лікар-терапевт","x",0)))</f>
        <v>0</v>
      </c>
      <c r="R830" s="183">
        <f>IF(B825="Лікар загальної практики - сімейний лікар",IF(L829&lt;=Законод!$C$23,R829,Законод!$C$23*'01_Доходи'!R828),IF(B825="Лікар-педіатр",IF(L829&lt;=Законод!$C$27,R829,Законод!$C$27*'01_Доходи'!R828),IF(B825="Лікар-терапевт","x",0)))</f>
        <v>0</v>
      </c>
      <c r="S830" s="184">
        <f>SUM(N830:R830)</f>
        <v>0</v>
      </c>
      <c r="T830" s="770"/>
      <c r="U830" s="183">
        <f>IF(B825="Лікар загальної практики - сімейний лікар",IF(L829&lt;=Законод!$C$23,U829,Законод!$C$23*'01_Доходи'!U828),IF(B825="Лікар-педіатр",IF(L829&lt;=Законод!$C$19,U829,Законод!$C$19*'01_Доходи'!U828),IF(B825="Лікар-терапевт","x",0)))</f>
        <v>0</v>
      </c>
      <c r="V830" s="183">
        <f>IF(B825="Лікар загальної практики - сімейний лікар",IF(L829&lt;=Законод!$C$23,V829,Законод!$C$23*'01_Доходи'!V828),IF(B825="Лікар-педіатр",IF(L829&lt;=Законод!$C$19,V829,Законод!$C$19*'01_Доходи'!V828),IF(B825="Лікар-терапевт","x",0)))</f>
        <v>0</v>
      </c>
      <c r="W830" s="183">
        <f>IF(B825="Лікар загальної практики - сімейний лікар",IF(L829&lt;=Законод!$C$23,W829,Законод!$C$23*'01_Доходи'!W828),IF(B825="Лікар-педіатр",IF(L829&lt;=Законод!$C$27,W829,Законод!$C$27*'01_Доходи'!W828),IF(B825="Лікар-терапевт","x",0)))</f>
        <v>0</v>
      </c>
      <c r="X830" s="183">
        <f>IF(B825="Лікар загальної практики - сімейний лікар",IF(L829&lt;=Законод!$C$23,X829,Законод!$C$23*'01_Доходи'!X828),IF(B825="Лікар-педіатр",IF(L829&lt;=Законод!$C$27,X829,Законод!$C$27*'01_Доходи'!X828),IF(B825="Лікар-терапевт","x",0)))</f>
        <v>0</v>
      </c>
      <c r="Y830" s="183">
        <f>IF(B825="Лікар загальної практики - сімейний лікар",IF(L829&lt;=Законод!$C$23,Y829,Законод!$C$23*'01_Доходи'!H828),IF(Y825="Лікар-педіатр",IF(L829&lt;=Законод!$C$27,Y829,Законод!$C$27*'01_Доходи'!Y828),IF(B825="Лікар-терапевт","x",0)))</f>
        <v>0</v>
      </c>
      <c r="Z830" s="184">
        <f>SUM(U830:Y830)</f>
        <v>0</v>
      </c>
      <c r="AA830" s="770"/>
      <c r="AB830" s="183">
        <f>IF(B825="Лікар загальної практики - сімейний лікар",IF(L829&lt;=Законод!$C$23,AB829,Законод!$C$23*'01_Доходи'!AB828),IF(B825="Лікар-педіатр",IF(L829&lt;=Законод!$C$19,AB829,Законод!$C$19*'01_Доходи'!AB828),IF(B825="Лікар-терапевт","x",0)))</f>
        <v>0</v>
      </c>
      <c r="AC830" s="183">
        <f>IF(B825="Лікар загальної практики - сімейний лікар",IF(L829&lt;=Законод!$C$23,AC829,Законод!$C$23*'01_Доходи'!AC828),IF(B825="Лікар-педіатр",IF(L829&lt;=Законод!$C$19,AC829,Законод!$C$19*'01_Доходи'!AC828),IF(B825="Лікар-терапевт","x",0)))</f>
        <v>0</v>
      </c>
      <c r="AD830" s="183">
        <f>IF(B825="Лікар загальної практики - сімейний лікар",IF(L829&lt;=Законод!$C$23,AD829,Законод!$C$23*'01_Доходи'!AD828),IF(B825="Лікар-педіатр",IF(L829&lt;=Законод!$C$27,AD829,Законод!$C$27*'01_Доходи'!AD828),IF(B825="Лікар-терапевт","x",0)))</f>
        <v>0</v>
      </c>
      <c r="AE830" s="183">
        <f>IF(B825="Лікар загальної практики - сімейний лікар",IF(L829&lt;=Законод!$C$23,AE829,Законод!$C$23*'01_Доходи'!AE828),IF(B825="Лікар-педіатр",IF(L829&lt;=Законод!$C$27,AE829,Законод!$C$27*'01_Доходи'!AE828),IF(B825="Лікар-терапевт","x",0)))</f>
        <v>0</v>
      </c>
      <c r="AF830" s="183">
        <f>IF(B825="Лікар загальної практики - сімейний лікар",IF(L829&lt;=Законод!$C$23,AF829,Законод!$C$23*'01_Доходи'!AF828),IF(B825="Лікар-педіатр",IF(L829&lt;=Законод!$C$27,AF829,Законод!$C$27*'01_Доходи'!AF828),IF(B825="Лікар-терапевт","x",0)))</f>
        <v>0</v>
      </c>
      <c r="AG830" s="184">
        <f>SUM(AB830:AF830)</f>
        <v>0</v>
      </c>
      <c r="AH830" s="773"/>
      <c r="AI830" s="176"/>
      <c r="AJ830" s="764"/>
      <c r="AK830" s="767"/>
      <c r="AL830" s="767"/>
      <c r="AM830" s="268" t="s">
        <v>175</v>
      </c>
      <c r="AN830" s="544">
        <f>IF(B825="Лікар загальної практики - сімейний лікар",G830*Законод!$J$10+'01_Доходи'!H830*Законод!$K$10+'01_Доходи'!I830*Законод!$L$10+'01_Доходи'!J830*Законод!$M$10+'01_Доходи'!K830*Законод!$N$10,IF(B825="Лікар-педіатр",G830*Законод!$J$10+'01_Доходи'!H830*Законод!$K$10,IF(B825="Лікар-терапевт",'01_Доходи'!I830*Законод!$L$10+'01_Доходи'!J830*Законод!$M$10+'01_Доходи'!K830*Законод!$N$10,0)))</f>
        <v>0</v>
      </c>
      <c r="AO830" s="544">
        <f>IF(B825="Лікар загальної практики - сімейний лікар",N830*Законод!$J$11+'01_Доходи'!O830*Законод!$K$11+'01_Доходи'!P830*Законод!$L$11+'01_Доходи'!Q830*Законод!$M$11+'01_Доходи'!R830*Законод!$N$11,IF(B825="Лікар-педіатр",N830*Законод!$J$11+'01_Доходи'!O830*Законод!$K$11,IF(B825="Лікар-терапевт",'01_Доходи'!P830*Законод!$L$11+'01_Доходи'!Q830*Законод!$M$11+'01_Доходи'!R830*Законод!$N$11,0)))</f>
        <v>0</v>
      </c>
      <c r="AP830" s="544">
        <f>IF(B825="Лікар загальної практики - сімейний лікар",U830*Законод!$J$12+'01_Доходи'!V830*Законод!$K$12+'01_Доходи'!W830*Законод!$L$12+'01_Доходи'!X830*Законод!$M$12+'01_Доходи'!Y830*Законод!$N$12,IF(B825="Лікар-педіатр",U830*Законод!$J$12+'01_Доходи'!V830*Законод!$K$12,IF(B825="Лікар-терапевт",'01_Доходи'!W830*Законод!$L$12+'01_Доходи'!X830*Законод!$M$12+'01_Доходи'!Y830*Законод!$N$12,0)))</f>
        <v>0</v>
      </c>
      <c r="AQ830" s="544">
        <f>IF(B825="Лікар загальної практики - сімейний лікар",AB830*Законод!$J$13+'01_Доходи'!AC830*Законод!$K$13+'01_Доходи'!AD830*Законод!$L$13+'01_Доходи'!AE830*Законод!$M$13+'01_Доходи'!AF830*Законод!$N$13,IF(B825="Лікар-педіатр",AB830*Законод!$J$13+'01_Доходи'!AC830*Законод!$K$13,IF(B825="Лікар-терапевт",'01_Доходи'!AD830*Законод!$L$13+'01_Доходи'!AE830*Законод!$M$13+'01_Доходи'!AF830*Законод!$N$13,0)))</f>
        <v>0</v>
      </c>
      <c r="AR830" s="185">
        <f>SUM(AN830:AQ830)</f>
        <v>0</v>
      </c>
    </row>
    <row r="831" spans="1:44" s="67" customFormat="1" ht="31.9" customHeight="1" x14ac:dyDescent="0.25">
      <c r="A831" s="172"/>
      <c r="B831" s="781"/>
      <c r="C831" s="784"/>
      <c r="D831" s="787"/>
      <c r="E831" s="790"/>
      <c r="F831" s="186" t="str">
        <f>IF(B825="Лікар-педіатр",Законод!$E$18,IF(B825="Лікар загальної практики - сімейний лікар",Законод!$E$22,IF(B825="Лікар-терапевт",Законод!$E$26,"х")))</f>
        <v>х</v>
      </c>
      <c r="G831" s="750" t="s">
        <v>157</v>
      </c>
      <c r="H831" s="751"/>
      <c r="I831" s="751"/>
      <c r="J831" s="751"/>
      <c r="K831" s="752"/>
      <c r="L831" s="171">
        <f>IF(B825="Лікар загальної практики - сімейний лікар",IF(L829&lt;Законод!$C$23,0,(IF(AND(L829&gt;=Законод!$E$23,L829&lt;=Законод!$E$24),L829-Законод!$C$23,IF('01_Доходи'!L829&gt;=Законод!$F$23,Законод!$E$25,0)))),IF(B825="Лікар-педіатр",IF(L829&lt;Законод!$C$19,0,(IF(AND(L829&gt;=Законод!$E$19,L829&lt;=Законод!$E$20),L829-Законод!$C$19,IF('01_Доходи'!L829&gt;=Законод!$F$19,Законод!$E$21,0)))),IF(B825="Лікар-терапевт",IF(L829&lt;Законод!$C$27,0,(IF(AND(L829&gt;=Законод!$E$27,L829&lt;=Законод!$E$28),L829-Законод!$C$27,IF('01_Доходи'!L829&gt;=Законод!$F$27,Законод!$E$29,0)))),0)))</f>
        <v>0</v>
      </c>
      <c r="M831" s="770"/>
      <c r="N831" s="750" t="s">
        <v>157</v>
      </c>
      <c r="O831" s="751"/>
      <c r="P831" s="751"/>
      <c r="Q831" s="751"/>
      <c r="R831" s="752"/>
      <c r="S831" s="171">
        <f>IF(B825="Лікар загальної практики - сімейний лікар",IF(S829&lt;Законод!$C$23,0,(IF(AND(S829&gt;=Законод!$E$23,S829&lt;=Законод!$E$24),S829-Законод!$C$23,IF('01_Доходи'!S829&gt;=Законод!$F$23,Законод!$E$25,0)))),IF(B825="Лікар-педіатр",IF(S829&lt;Законод!$C$19,0,(IF(AND(S829&gt;=Законод!$E$19,S829&lt;=Законод!$E$20),S829-Законод!$C$19,IF('01_Доходи'!S829&gt;=Законод!$F$19,Законод!$E$21,0)))),IF(B825="Лікар-терапевт",IF(S829&lt;Законод!$C$27,0,(IF(AND(S829&gt;=Законод!$E$27,S829&lt;=Законод!$E$28),S829-Законод!$C$27,IF('01_Доходи'!S829&gt;=Законод!$F$27,Законод!$E$29,0)))),0)))</f>
        <v>0</v>
      </c>
      <c r="T831" s="770"/>
      <c r="U831" s="750" t="s">
        <v>157</v>
      </c>
      <c r="V831" s="751"/>
      <c r="W831" s="751"/>
      <c r="X831" s="751"/>
      <c r="Y831" s="752"/>
      <c r="Z831" s="171">
        <f>IF(B825="Лікар загальної практики - сімейний лікар",IF(Z829&lt;Законод!$C$23,0,(IF(AND(Z829&gt;=Законод!$E$23,Z829&lt;=Законод!$E$24),Z829-Законод!$C$23,IF('01_Доходи'!Z829&gt;=Законод!$F$23,Законод!$E$25,0)))),IF(B825="Лікар-педіатр",IF(Z829&lt;Законод!$C$19,0,(IF(AND(Z829&gt;=Законод!$E$19,Z829&lt;=Законод!$E$20),Z829-Законод!$C$19,IF('01_Доходи'!Z829&gt;=Законод!$F$19,Законод!$E$21,0)))),IF(B825="Лікар-терапевт",IF(Z829&lt;Законод!$C$27,0,(IF(AND(Z829&gt;=Законод!$E$27,Z829&lt;=Законод!$E$28),Z829-Законод!$C$27,IF('01_Доходи'!Z829&gt;=Законод!$F$27,Законод!$E$29,0)))),0)))</f>
        <v>0</v>
      </c>
      <c r="AA831" s="770"/>
      <c r="AB831" s="750" t="s">
        <v>157</v>
      </c>
      <c r="AC831" s="751"/>
      <c r="AD831" s="751"/>
      <c r="AE831" s="751"/>
      <c r="AF831" s="752"/>
      <c r="AG831" s="171">
        <f>IF(B825="Лікар загальної практики - сімейний лікар",IF(S829&lt;Законод!$C$23,0,(IF(AND(AG829&gt;=Законод!$E$23,AG829&lt;=Законод!$E$24),AG829-Законод!$C$23,IF('01_Доходи'!AG829&gt;=Законод!$F$23,Законод!$E$25,0)))),IF(B825="Лікар-педіатр",IF(AG829&lt;Законод!$C$19,0,(IF(AND(AG829&gt;=Законод!$E$19,AG829&lt;=Законод!$E$20),AG829-Законод!$C$19,IF('01_Доходи'!AG829&gt;=Законод!$F$19,Законод!$E$21,0)))),IF(B825="Лікар-терапевт",IF(AG829&lt;Законод!$C$27,0,(IF(AND(AG829&gt;=Законод!$E$27,AG829&lt;=Законод!$E$28),AG829-Законод!$C$27,IF('01_Доходи'!AG829&gt;=Законод!$F$27,Законод!$E$29,0)))),0)))</f>
        <v>0</v>
      </c>
      <c r="AH831" s="773"/>
      <c r="AI831" s="176"/>
      <c r="AJ831" s="764"/>
      <c r="AK831" s="767"/>
      <c r="AL831" s="767"/>
      <c r="AM831" s="798" t="s">
        <v>176</v>
      </c>
      <c r="AN831" s="544">
        <f>IF(B825="Лікар загальної практики - сімейний лікар",L831*Законод!$E$30,IF(B825="Лікар-педіатр",L831*Законод!$E$30,IF(B825="Лікар-терапевт",L831*Законод!$E$30,0)))</f>
        <v>0</v>
      </c>
      <c r="AO831" s="544">
        <f>IF(B825="Лікар загальної практики - сімейний лікар",S831*Законод!$E$47,IF(B825="Лікар-педіатр",S831*Законод!$E$47,IF(B825="Лікар-терапевт",S831*Законод!$E$47,0)))</f>
        <v>0</v>
      </c>
      <c r="AP831" s="544">
        <f>IF(B825="Лікар загальної практики - сімейний лікар",Z831*Законод!$E$64,IF(B825="Лікар-педіатр",Z831*Законод!$E$64,IF(B825="Лікар-терапевт",Z831*Законод!$E$64,0)))</f>
        <v>0</v>
      </c>
      <c r="AQ831" s="544">
        <f>IF(B825="Лікар загальної практики - сімейний лікар",AG831*Законод!$E$81,IF(B825="Лікар-педіатр",AG831*Законод!$E$81,IF(B825="Лікар-терапевт",AG831*Законод!$E$81,0)))</f>
        <v>0</v>
      </c>
      <c r="AR831" s="185">
        <f>SUM(AN831:AQ831)</f>
        <v>0</v>
      </c>
    </row>
    <row r="832" spans="1:44" s="210" customFormat="1" ht="23.45" customHeight="1" x14ac:dyDescent="0.25">
      <c r="A832" s="172"/>
      <c r="B832" s="781"/>
      <c r="C832" s="784"/>
      <c r="D832" s="787"/>
      <c r="E832" s="790"/>
      <c r="F832" s="186" t="str">
        <f>IF(B825="Лікар-педіатр",Законод!$F$18,IF(B825="Лікар загальної практики - сімейний лікар",Законод!$F$22,IF(B825="Лікар-терапевт",Законод!$F$26,"х")))</f>
        <v>х</v>
      </c>
      <c r="G832" s="750" t="s">
        <v>157</v>
      </c>
      <c r="H832" s="751"/>
      <c r="I832" s="751"/>
      <c r="J832" s="751"/>
      <c r="K832" s="752"/>
      <c r="L832" s="171">
        <f>IF(B825="Лікар загальної практики - сімейний лікар",IF(L829&lt;Законод!$C$23,0,(IF(AND(L829&gt;=Законод!$F$23,L829&lt;=Законод!$F$24),L829-Законод!$E$24,IF('01_Доходи'!L829&gt;=Законод!$G$23,Законод!$F$25,0)))),IF(B825="Лікар-педіатр",IF(L829&lt;Законод!$C$19,0,(IF(AND(L829&gt;=Законод!$F$19,L829&lt;=Законод!$F$20),L829-Законод!$E$20,IF('01_Доходи'!L829&gt;=Законод!$G$19,Законод!$F$21,0)))),IF(B825="Лікар-терапевт",IF(L829&lt;Законод!$C$27,0,(IF(AND(L829&gt;=Законод!$F$27,L829&lt;=Законод!$F$28),L829-Законод!$E$28,IF('01_Доходи'!L829&gt;=Законод!$G$27,Законод!$F$29,0)))),0)))</f>
        <v>0</v>
      </c>
      <c r="M832" s="770"/>
      <c r="N832" s="750" t="s">
        <v>157</v>
      </c>
      <c r="O832" s="751"/>
      <c r="P832" s="751"/>
      <c r="Q832" s="751"/>
      <c r="R832" s="752"/>
      <c r="S832" s="171">
        <f>IF(B825="Лікар загальної практики - сімейний лікар",IF(S829&lt;Законод!$C$23,0,(IF(AND(S829&gt;=Законод!$F$23,S829&lt;=Законод!$F$24),S829-Законод!$E$24,IF('01_Доходи'!S829&gt;=Законод!$G$23,Законод!$F$25,0)))),IF(B825="Лікар-педіатр",IF(S829&lt;Законод!$C$19,0,(IF(AND(S829&gt;=Законод!$F$19,S829&lt;=Законод!$F$20),S829-Законод!$E$20,IF('01_Доходи'!S829&gt;=Законод!$G$19,Законод!$F$21,0)))),IF(B825="Лікар-терапевт",IF(S829&lt;Законод!$C$27,0,(IF(AND(S829&gt;=Законод!$F$27,S829&lt;=Законод!$F$28),S829-Законод!$E$28,IF('01_Доходи'!S829&gt;=Законод!$G$27,Законод!$F$29,0)))),0)))</f>
        <v>0</v>
      </c>
      <c r="T832" s="770"/>
      <c r="U832" s="750" t="s">
        <v>157</v>
      </c>
      <c r="V832" s="751"/>
      <c r="W832" s="751"/>
      <c r="X832" s="751"/>
      <c r="Y832" s="752"/>
      <c r="Z832" s="171">
        <f>IF(B825="Лікар загальної практики - сімейний лікар",IF(Z829&lt;Законод!$C$23,0,(IF(AND(Z829&gt;=Законод!$F$23,Z829&lt;=Законод!$F$24),Z829-Законод!$E$24,IF('01_Доходи'!Z829&gt;=Законод!$G$23,Законод!$F$25,0)))),IF(B825="Лікар-педіатр",IF(Z829&lt;Законод!$C$19,0,(IF(AND(Z829&gt;=Законод!$F$19,Z829&lt;=Законод!$F$20),Z829-Законод!$E$20,IF('01_Доходи'!Z829&gt;=Законод!$G$19,Законод!$F$21,0)))),IF(B825="Лікар-терапевт",IF(Z829&lt;Законод!$C$27,0,(IF(AND(Z829&gt;=Законод!$F$27,Z829&lt;=Законод!$F$28),Z829-Законод!$E$28,IF('01_Доходи'!Z829&gt;=Законод!$G$27,Законод!$F$29,0)))),0)))</f>
        <v>0</v>
      </c>
      <c r="AA832" s="770"/>
      <c r="AB832" s="750" t="s">
        <v>157</v>
      </c>
      <c r="AC832" s="751"/>
      <c r="AD832" s="751"/>
      <c r="AE832" s="751"/>
      <c r="AF832" s="752"/>
      <c r="AG832" s="171">
        <f>IF(B825="Лікар загальної практики - сімейний лікар",IF(AG829&lt;Законод!$C$23,0,(IF(AND(AG829&gt;=Законод!$F$23,AG829&lt;=Законод!$F$24),AG829-Законод!$E$24,IF('01_Доходи'!AG829&gt;=Законод!$G$23,Законод!$F$25,0)))),IF(B825="Лікар-педіатр",IF(AG829&lt;Законод!$C$19,0,(IF(AND(AG829&gt;=Законод!$F$19,AG829&lt;=Законод!$F$20),AG829-Законод!$E$20,IF('01_Доходи'!AG829&gt;=Законод!$G$19,Законод!$F$21,0)))),IF(B825="Лікар-терапевт",IF(AG829&lt;Законод!$C$27,0,(IF(AND(AG829&gt;=Законод!$F$27,AG829&lt;=Законод!$F$28),AG829-Законод!$E$28,IF('01_Доходи'!AG829&gt;=Законод!$G$27,Законод!$F$29,0)))),0)))</f>
        <v>0</v>
      </c>
      <c r="AH832" s="773"/>
      <c r="AI832" s="176"/>
      <c r="AJ832" s="764"/>
      <c r="AK832" s="767"/>
      <c r="AL832" s="767"/>
      <c r="AM832" s="799"/>
      <c r="AN832" s="544">
        <f>IF(B825="Лікар загальної практики - сімейний лікар",L832*Законод!$F$30,IF(B825="Лікар-педіатр",L832*Законод!$F$30,IF(B825="Лікар-терапевт",L832*Законод!$F$30,0)))</f>
        <v>0</v>
      </c>
      <c r="AO832" s="544">
        <f>IF(B825="Лікар загальної практики - сімейний лікар",S832*Законод!$F$47,IF(B825="Лікар-педіатр",S832*Законод!$F$47,IF(B825="Лікар-терапевт",S832*Законод!$F$47,0)))</f>
        <v>0</v>
      </c>
      <c r="AP832" s="544">
        <f>IF(B825="Лікар загальної практики - сімейний лікар",Z832*Законод!$F$64,IF(B825="Лікар-педіатр",Z832*Законод!$F$64,IF(B825="Лікар-терапевт",Z832*Законод!$F$64,0)))</f>
        <v>0</v>
      </c>
      <c r="AQ832" s="544">
        <f>IF(B825="Лікар загальної практики - сімейний лікар",AG832*Законод!$F$81,IF(B825="Лікар-педіатр",AG832*Законод!$F$81,IF(B825="Лікар-терапевт",AG832*Законод!$F$81,0)))</f>
        <v>0</v>
      </c>
      <c r="AR832" s="185">
        <f>SUM(AN832:AQ832)</f>
        <v>0</v>
      </c>
    </row>
    <row r="833" spans="1:44" s="166" customFormat="1" ht="24.6" customHeight="1" x14ac:dyDescent="0.3">
      <c r="A833" s="172"/>
      <c r="B833" s="781"/>
      <c r="C833" s="784"/>
      <c r="D833" s="787"/>
      <c r="E833" s="790"/>
      <c r="F833" s="186" t="str">
        <f>IF(B825="Лікар-педіатр",Законод!$G$18,IF(B825="Лікар загальної практики - сімейний лікар",Законод!$G$22,IF(B825="Лікар-терапевт",Законод!$G$26,"х")))</f>
        <v>х</v>
      </c>
      <c r="G833" s="750" t="s">
        <v>157</v>
      </c>
      <c r="H833" s="751"/>
      <c r="I833" s="751"/>
      <c r="J833" s="751"/>
      <c r="K833" s="752"/>
      <c r="L833" s="171">
        <f>IF(B825="Лікар загальної практики - сімейний лікар",IF(L829&lt;Законод!$C$23,0,(IF(AND(L829&gt;=Законод!$G$23,L829&lt;=Законод!$G$24),L829-Законод!$F$24,IF('01_Доходи'!L829&gt;=Законод!$H$23,Законод!$G$25,0)))),IF(B825="Лікар-педіатр",IF(L829&lt;Законод!$C$19,0,(IF(AND(L829&gt;=Законод!$G$19,L829&lt;=Законод!$G$20),L829-Законод!$F$20,IF('01_Доходи'!L829&gt;=Законод!$H$19,Законод!$G$21,0)))),IF(B825="Лікар-терапевт",IF(L829&lt;Законод!$C$27,0,(IF(AND(L829&gt;=Законод!$G$27,L829&lt;=Законод!$G$28),L829-Законод!$F$28,IF('01_Доходи'!L829&gt;=Законод!$H$27,Законод!$G$29,0)))),0)))</f>
        <v>0</v>
      </c>
      <c r="M833" s="770"/>
      <c r="N833" s="750" t="s">
        <v>157</v>
      </c>
      <c r="O833" s="751"/>
      <c r="P833" s="751"/>
      <c r="Q833" s="751"/>
      <c r="R833" s="752"/>
      <c r="S833" s="171">
        <f>IF(B825="Лікар загальної практики - сімейний лікар",IF(S829&lt;Законод!$C$23,0,(IF(AND(S829&gt;=Законод!$G$23,S829&lt;=Законод!$G$24),S829-Законод!$F$24,IF('01_Доходи'!S829&gt;=Законод!$H$23,Законод!$G$25,0)))),IF(B825="Лікар-педіатр",IF(S829&lt;Законод!$C$19,0,(IF(AND(S829&gt;=Законод!$G$19,S829&lt;=Законод!$G$20),S829-Законод!$F$20,IF('01_Доходи'!S829&gt;=Законод!$H$19,Законод!$G$21,0)))),IF(B825="Лікар-терапевт",IF(S829&lt;Законод!$C$27,0,(IF(AND(S829&gt;=Законод!$G$27,S829&lt;=Законод!$G$28),S829-Законод!$F$28,IF('01_Доходи'!S829&gt;=Законод!$H$27,Законод!$G$29,0)))),0)))</f>
        <v>0</v>
      </c>
      <c r="T833" s="770"/>
      <c r="U833" s="750" t="s">
        <v>157</v>
      </c>
      <c r="V833" s="751"/>
      <c r="W833" s="751"/>
      <c r="X833" s="751"/>
      <c r="Y833" s="752"/>
      <c r="Z833" s="171">
        <f>IF(B825="Лікар загальної практики - сімейний лікар",IF(Z829&lt;Законод!$C$23,0,(IF(AND(Z829&gt;=Законод!$G$23,Z829&lt;=Законод!$G$24),Z829-Законод!$F$24,IF('01_Доходи'!Z829&gt;=Законод!$H$23,Законод!$G$25,0)))),IF(B825="Лікар-педіатр",IF(Z829&lt;Законод!$C$19,0,(IF(AND(Z829&gt;=Законод!$G$19,Z829&lt;=Законод!$G$20),Z829-Законод!$F$20,IF('01_Доходи'!Z829&gt;=Законод!$H$19,Законод!$G$21,0)))),IF(B825="Лікар-терапевт",IF(Z829&lt;Законод!$C$27,0,(IF(AND(Z829&gt;=Законод!$G$27,Z829&lt;=Законод!$G$28),Z829-Законод!$F$28,IF('01_Доходи'!Z829&gt;=Законод!$H$27,Законод!$G$29,0)))),0)))</f>
        <v>0</v>
      </c>
      <c r="AA833" s="770"/>
      <c r="AB833" s="750" t="s">
        <v>157</v>
      </c>
      <c r="AC833" s="751"/>
      <c r="AD833" s="751"/>
      <c r="AE833" s="751"/>
      <c r="AF833" s="752"/>
      <c r="AG833" s="171">
        <f>IF(B825="Лікар загальної практики - сімейний лікар",IF(AG829&lt;Законод!$C$23,0,(IF(AND(AG829&gt;=Законод!$G$23,AG829&lt;=Законод!$G$24),AG829-Законод!$F$24,IF('01_Доходи'!AG829&gt;=Законод!$H$23,Законод!$G$25,0)))),IF(B825="Лікар-педіатр",IF(AG829&lt;Законод!$C$19,0,(IF(AND(AG829&gt;=Законод!$G$19,AG829&lt;=Законод!$G$20),AG829-Законод!$F$20,IF('01_Доходи'!AG829&gt;=Законод!$H$19,Законод!$G$21,0)))),IF(B825="Лікар-терапевт",IF(AG829&lt;Законод!$C$27,0,(IF(AND(AG829&gt;=Законод!$G$27,AG829&lt;=Законод!$G$28),AG829-Законод!$F$28,IF('01_Доходи'!AG829&gt;=Законод!$H$27,Законод!$G$29,0)))),0)))</f>
        <v>0</v>
      </c>
      <c r="AH833" s="773"/>
      <c r="AI833" s="176"/>
      <c r="AJ833" s="764"/>
      <c r="AK833" s="767"/>
      <c r="AL833" s="767"/>
      <c r="AM833" s="799"/>
      <c r="AN833" s="544">
        <f>IF(B825="Лікар загальної практики - сімейний лікар",L833*Законод!$G$39,IF(B825="Лікар-педіатр",L833*Законод!$G$30,IF(B825="Лікар-терапевт",L833*Законод!$G$30,0)))</f>
        <v>0</v>
      </c>
      <c r="AO833" s="544">
        <f>IF(B825="Лікар загальної практики - сімейний лікар",S833*Законод!$G$47,IF(B825="Лікар-педіатр",S833*Законод!$G$47,IF(B825="Лікар-терапевт",S833*Законод!$G$47,0)))</f>
        <v>0</v>
      </c>
      <c r="AP833" s="544">
        <f>IF(B825="Лікар загальної практики - сімейний лікар",Z833*Законод!$G$64,IF(B825="Лікар-педіатр",Z833*Законод!$G$64,IF(B825="Лікар-терапевт",Z833*Законод!$G$64,0)))</f>
        <v>0</v>
      </c>
      <c r="AQ833" s="544">
        <f>IF(B825="Лікар загальної практики - сімейний лікар",AG833*Законод!$G$81,IF(B825="Лікар-педіатр",AG833*Законод!$G$81,IF(B825="Лікар-терапевт",AG833*Законод!$G$81,0)))</f>
        <v>0</v>
      </c>
      <c r="AR833" s="185">
        <f t="shared" ref="AR833" si="122">SUM(AN833:AQ833)</f>
        <v>0</v>
      </c>
    </row>
    <row r="834" spans="1:44" s="67" customFormat="1" ht="28.15" customHeight="1" x14ac:dyDescent="0.25">
      <c r="A834" s="172"/>
      <c r="B834" s="781"/>
      <c r="C834" s="784"/>
      <c r="D834" s="787"/>
      <c r="E834" s="790"/>
      <c r="F834" s="186" t="str">
        <f>IF(B825="Лікар-педіатр",Законод!$H$18,IF(B825="Лікар загальної практики - сімейний лікар",Законод!$H$22,IF(B825="Лікар-терапевт",Законод!$H$26,"х")))</f>
        <v>х</v>
      </c>
      <c r="G834" s="750" t="s">
        <v>157</v>
      </c>
      <c r="H834" s="751"/>
      <c r="I834" s="751"/>
      <c r="J834" s="751"/>
      <c r="K834" s="752"/>
      <c r="L834" s="171">
        <f>IF(B825="Лікар загальної практики - сімейний лікар",IF(L829&lt;Законод!$C$23,0,(IF(AND(L829&gt;=Законод!$H$23,L829&lt;=Законод!$H$24),L829-Законод!$G$24,IF('01_Доходи'!L829&gt;=Законод!$I$23,Законод!$H$25,0)))),IF(B825="Лікар-педіатр",IF(L829&lt;Законод!$C$19,0,(IF(AND(L829&gt;=Законод!$H$19,L829&lt;=Законод!$H$20),L829-Законод!$G$20,IF('01_Доходи'!L829&gt;=Законод!$I$19,Законод!$H$21,0)))),IF(B825="Лікар-терапевт",IF(L829&lt;Законод!$C$27,0,(IF(AND(L829&gt;=Законод!$H$27,L829&lt;=Законод!$H$28),L829-Законод!$G$28,IF(L829&gt;=Законод!$I$27,Законод!$H$29,0)))),0)))</f>
        <v>0</v>
      </c>
      <c r="M834" s="770"/>
      <c r="N834" s="750" t="s">
        <v>157</v>
      </c>
      <c r="O834" s="751"/>
      <c r="P834" s="751"/>
      <c r="Q834" s="751"/>
      <c r="R834" s="752"/>
      <c r="S834" s="171">
        <f>IF(B825="Лікар загальної практики - сімейний лікар",IF(S829&lt;Законод!$C$23,0,(IF(AND(S829&gt;=Законод!$H$23,S829&lt;=Законод!$H$24),S829-Законод!$G$24,IF('01_Доходи'!S829&gt;=Законод!$I$23,Законод!$H$25,0)))),IF(B825="Лікар-педіатр",IF(S829&lt;Законод!$C$19,0,(IF(AND(S829&gt;=Законод!$H$19,S829&lt;=Законод!$H$20),S829-Законод!$G$20,IF('01_Доходи'!S829&gt;=Законод!$I$19,Законод!$H$21,0)))),IF(B825="Лікар-терапевт",IF(S829&lt;Законод!$C$27,0,(IF(AND(S829&gt;=Законод!$H$27,S829&lt;=Законод!$H$28),S829-Законод!$G$28,IF(S829&gt;=Законод!$I$27,Законод!$H$29,0)))),0)))</f>
        <v>0</v>
      </c>
      <c r="T834" s="770"/>
      <c r="U834" s="750" t="s">
        <v>157</v>
      </c>
      <c r="V834" s="751"/>
      <c r="W834" s="751"/>
      <c r="X834" s="751"/>
      <c r="Y834" s="752"/>
      <c r="Z834" s="171">
        <f>IF(B825="Лікар загальної практики - сімейний лікар",IF(Z829&lt;Законод!$C$23,0,(IF(AND(Z829&gt;=Законод!$H$23,Z829&lt;=Законод!$H$24),Z829-Законод!$G$24,IF('01_Доходи'!Z829&gt;=Законод!$I$23,Законод!$H$25,0)))),IF(B825="Лікар-педіатр",IF(Z829&lt;Законод!$C$19,0,(IF(AND(Z829&gt;=Законод!$H$19,Z829&lt;=Законод!$H$20),Z829-Законод!$G$20,IF('01_Доходи'!Z829&gt;=Законод!$I$19,Законод!$H$21,0)))),IF(B825="Лікар-терапевт",IF(Z829&lt;Законод!$C$27,0,(IF(AND(Z829&gt;=Законод!$H$27,Z829&lt;=Законод!$H$28),Z829-Законод!$G$28,IF(Z829&gt;=Законод!$I$27,Законод!$H$29,0)))),0)))</f>
        <v>0</v>
      </c>
      <c r="AA834" s="770"/>
      <c r="AB834" s="750" t="s">
        <v>157</v>
      </c>
      <c r="AC834" s="751"/>
      <c r="AD834" s="751"/>
      <c r="AE834" s="751"/>
      <c r="AF834" s="752"/>
      <c r="AG834" s="171">
        <f>IF(B825="Лікар загальної практики - сімейний лікар",IF(AG829&lt;Законод!$C$23,0,(IF(AND(AG829&gt;=Законод!$H$23,AG829&lt;=Законод!$H$24),AG829-Законод!$G$24,IF('01_Доходи'!AG829&gt;=Законод!$I$23,Законод!$H$25,0)))),IF(B825="Лікар-педіатр",IF(AG829&lt;Законод!$C$19,0,(IF(AND(AG829&gt;=Законод!$H$19,AG829&lt;=Законод!$H$20),AG829-Законод!$G$20,IF('01_Доходи'!AG829&gt;=Законод!$I$19,Законод!$H$21,0)))),IF(B825="Лікар-терапевт",IF(AG829&lt;Законод!$C$27,0,(IF(AND(AG829&gt;=Законод!$H$27,AG829&lt;=Законод!$H$28),AG829-Законод!$G$28,IF(AG829&gt;=Законод!$I$27,Законод!$H$29,0)))),0)))</f>
        <v>0</v>
      </c>
      <c r="AH834" s="773"/>
      <c r="AI834" s="176"/>
      <c r="AJ834" s="764"/>
      <c r="AK834" s="767"/>
      <c r="AL834" s="767"/>
      <c r="AM834" s="799"/>
      <c r="AN834" s="544">
        <f>IF(B825="Лікар загальної практики - сімейний лікар",L834*Законод!$H$30,IF(B825="Лікар-педіатр",L834*Законод!$H$30,IF(B825="Лікар-терапевт",L834*Законод!$H$30,0)))</f>
        <v>0</v>
      </c>
      <c r="AO834" s="544">
        <f>IF(B825="Лікар загальної практики - сімейний лікар",S834*Законод!$H$47,IF(B825="Лікар-педіатр",S834*Законод!$H$47,IF(B825="Лікар-терапевт",S834*Законод!$H$47,0)))</f>
        <v>0</v>
      </c>
      <c r="AP834" s="544">
        <f>IF(B825="Лікар загальної практики - сімейний лікар",Z834*Законод!$H$64,IF(B825="Лікар-педіатр",Z834*Законод!$H$64,IF(B825="Лікар-терапевт",Z834*Законод!$H$64,0)))</f>
        <v>0</v>
      </c>
      <c r="AQ834" s="544">
        <f>IF(B825="Лікар загальної практики - сімейний лікар",AG834*Законод!$H$81,IF(B825="Лікар-педіатр",AG834*Законод!$H$81,IF(B825="Лікар-терапевт",AG834*Законод!$H$81,0)))</f>
        <v>0</v>
      </c>
      <c r="AR834" s="185">
        <f>SUM(AN834:AQ834)</f>
        <v>0</v>
      </c>
    </row>
    <row r="835" spans="1:44" s="103" customFormat="1" ht="31.15" customHeight="1" x14ac:dyDescent="0.25">
      <c r="A835" s="172"/>
      <c r="B835" s="781"/>
      <c r="C835" s="784"/>
      <c r="D835" s="787"/>
      <c r="E835" s="790"/>
      <c r="F835" s="186" t="str">
        <f>IF(B825="Лікар-педіатр",Законод!$I$18,IF(B825="Лікар загальної практики - сімейний лікар",Законод!$I$22,IF(B825="Лікар-терапевт",Законод!$I$26,"х")))</f>
        <v>х</v>
      </c>
      <c r="G835" s="750" t="s">
        <v>157</v>
      </c>
      <c r="H835" s="751"/>
      <c r="I835" s="751"/>
      <c r="J835" s="751"/>
      <c r="K835" s="752"/>
      <c r="L835" s="171">
        <f>IF(B825="Лікар загальної практики - сімейний лікар",IF(L829&lt;Законод!$C$23,0,(IF(AND(L829&gt;=Законод!$I$23,L829&lt;=Законод!$I$24),L829-Законод!$H$24,IF('01_Доходи'!L829&gt;=Законод!$I$23,Законод!$I$25,0)))),IF(B825="Лікар-педіатр",IF(L829&lt;Законод!$C$19,0,(IF(AND(L829&gt;=Законод!$I$19,L829&lt;=Законод!$I$20),L829-Законод!$H$20,IF('01_Доходи'!L829&gt;=Законод!$I$19,Законод!$H$21,0)))),IF(B825="Лікар-терапевт",IF(L829&lt;Законод!$C$27,0,(IF(AND(L829&gt;=Законод!$I$27,L829&lt;=Законод!$I$28),L829-Законод!$H$28,IF('01_Доходи'!L829&gt;=Законод!$I$27,Законод!$H$29,0)))),0)))</f>
        <v>0</v>
      </c>
      <c r="M835" s="770"/>
      <c r="N835" s="750" t="s">
        <v>157</v>
      </c>
      <c r="O835" s="751"/>
      <c r="P835" s="751"/>
      <c r="Q835" s="751"/>
      <c r="R835" s="752"/>
      <c r="S835" s="171">
        <f>IF(B825="Лікар загальної практики - сімейний лікар",IF(S829&lt;Законод!$C$23,0,(IF(AND(S829&gt;=Законод!$I$23,S829&lt;=Законод!$I$24),S829-Законод!$H$24,IF('01_Доходи'!S829&gt;=Законод!$I$23,Законод!$I$25,0)))),IF(B825="Лікар-педіатр",IF(S829&lt;Законод!$C$19,0,(IF(AND(S829&gt;=Законод!$I$19,S829&lt;=Законод!$I$20),S829-Законод!$H$20,IF('01_Доходи'!S829&gt;=Законод!$I$19,Законод!$H$21,0)))),IF(B825="Лікар-терапевт",IF(S829&lt;Законод!$C$27,0,(IF(AND(S829&gt;=Законод!$I$27,S829&lt;=Законод!$I$28),S829-Законод!$H$28,IF('01_Доходи'!S829&gt;=Законод!$I$27,Законод!$H$29,0)))),0)))</f>
        <v>0</v>
      </c>
      <c r="T835" s="770"/>
      <c r="U835" s="750" t="s">
        <v>157</v>
      </c>
      <c r="V835" s="751"/>
      <c r="W835" s="751"/>
      <c r="X835" s="751"/>
      <c r="Y835" s="752"/>
      <c r="Z835" s="171">
        <f>IF(B825="Лікар загальної практики - сімейний лікар",IF(Z829&lt;Законод!$C$23,0,(IF(AND(Z829&gt;=Законод!$I$23,Z829&lt;=Законод!$I$24),Z829-Законод!$H$24,IF('01_Доходи'!Z829&gt;=Законод!$I$23,Законод!$I$25,0)))),IF(B825="Лікар-педіатр",IF(Z829&lt;Законод!$C$19,0,(IF(AND(Z829&gt;=Законод!$I$19,Z829&lt;=Законод!$I$20),Z829-Законод!$H$20,IF('01_Доходи'!Z829&gt;=Законод!$I$19,Законод!$H$21,0)))),IF(B825="Лікар-терапевт",IF(Z829&lt;Законод!$C$27,0,(IF(AND(Z829&gt;=Законод!$I$27,Z829&lt;=Законод!$I$28),Z829-Законод!$H$28,IF('01_Доходи'!Z829&gt;=Законод!$I$27,Законод!$H$29,0)))),0)))</f>
        <v>0</v>
      </c>
      <c r="AA835" s="770"/>
      <c r="AB835" s="750" t="s">
        <v>157</v>
      </c>
      <c r="AC835" s="751"/>
      <c r="AD835" s="751"/>
      <c r="AE835" s="751"/>
      <c r="AF835" s="752"/>
      <c r="AG835" s="171">
        <f>IF(B825="Лікар загальної практики - сімейний лікар",IF(AG829&lt;Законод!$C$23,0,(IF(AND(AG829&gt;=Законод!$I$23,AG829&lt;=Законод!$I$24),AG829-Законод!$H$24,IF('01_Доходи'!AG829&gt;=Законод!$I$23,Законод!$I$25,0)))),IF(B825="Лікар-педіатр",IF(AG829&lt;Законод!$C$19,0,(IF(AND(AG829&gt;=Законод!$I$19,AG829&lt;=Законод!$I$20),AG829-Законод!$H$20,IF('01_Доходи'!AG829&gt;=Законод!$I$19,Законод!$H$21,0)))),IF(B825="Лікар-терапевт",IF(AG829&lt;Законод!$C$27,0,(IF(AND(AG829&gt;=Законод!$I$27,AG829&lt;=Законод!$I$28),AG829-Законод!$H$28,IF('01_Доходи'!AG829&gt;=Законод!$I$27,Законод!$H$29,0)))),0)))</f>
        <v>0</v>
      </c>
      <c r="AH835" s="773"/>
      <c r="AI835" s="176"/>
      <c r="AJ835" s="764"/>
      <c r="AK835" s="767"/>
      <c r="AL835" s="767"/>
      <c r="AM835" s="799"/>
      <c r="AN835" s="544">
        <f>IF(B825="Лікар загальної практики - сімейний лікар",L835*Законод!$I$30,IF(B825="Лікар-педіатр",L835*Законод!$I$30,IF(B825="Лікар-терапевт",L835*Законод!$I$30,0)))</f>
        <v>0</v>
      </c>
      <c r="AO835" s="544">
        <f>IF(B825="Лікар загальної практики - сімейний лікар",S835*Законод!$I$47,IF(B825="Лікар-педіатр",S835*Законод!$I$47,IF(B825="Лікар-терапевт",S835*Законод!$I$47,0)))</f>
        <v>0</v>
      </c>
      <c r="AP835" s="544">
        <f>IF(B825="Лікар загальної практики - сімейний лікар",Z835*Законод!$I$64,IF(B825="Лікар-педіатр",Z835*Законод!$I$64,IF(B825="Лікар-терапевт",Z835*Законод!$I$64,0)))</f>
        <v>0</v>
      </c>
      <c r="AQ835" s="544">
        <f>IF(B825="Лікар загальної практики - сімейний лікар",AG835*Законод!$I$81,IF(B825="Лікар-педіатр",AG835*Законод!$I$81,IF(B825="Лікар-терапевт",AG835*Законод!$I$81,0)))</f>
        <v>0</v>
      </c>
      <c r="AR835" s="185">
        <f>SUM(AN835:AQ835)</f>
        <v>0</v>
      </c>
    </row>
    <row r="836" spans="1:44" s="67" customFormat="1" ht="31.9" customHeight="1" thickBot="1" x14ac:dyDescent="0.3">
      <c r="A836" s="187"/>
      <c r="B836" s="782"/>
      <c r="C836" s="785"/>
      <c r="D836" s="788"/>
      <c r="E836" s="791"/>
      <c r="F836" s="660" t="str">
        <f>IF(B825="Лікар-педіатр",Законод!$J$18,IF(B825="Лікар загальної практики - сімейний лікар",Законод!$J$22,IF(B825="Лікар-терапевт",Законод!$J$22,"х")))</f>
        <v>х</v>
      </c>
      <c r="G836" s="747" t="s">
        <v>157</v>
      </c>
      <c r="H836" s="748"/>
      <c r="I836" s="748"/>
      <c r="J836" s="748"/>
      <c r="K836" s="749"/>
      <c r="L836" s="171">
        <f>IF(B825="Лікар загальної практики - сімейний лікар",IF(L829&gt;=Законод!$J$23,'01_Доходи'!L829-('01_Доходи'!L830+'01_Доходи'!L831+'01_Доходи'!L832+'01_Доходи'!L833+'01_Доходи'!L834+'01_Доходи'!L835),0),IF(B825="Лікар-педіатр",IF(L829&gt;=Законод!$J$19,'01_Доходи'!L829-('01_Доходи'!L830+'01_Доходи'!L831+'01_Доходи'!L832+'01_Доходи'!L833+'01_Доходи'!L834+'01_Доходи'!L835),0),IF(B825="Лікар-терапевт",IF('01_Доходи'!L829&gt;=Законод!$J$27,L829-Законод!$I$28,0),0)))</f>
        <v>0</v>
      </c>
      <c r="M836" s="771"/>
      <c r="N836" s="747" t="s">
        <v>157</v>
      </c>
      <c r="O836" s="748"/>
      <c r="P836" s="748"/>
      <c r="Q836" s="748"/>
      <c r="R836" s="749"/>
      <c r="S836" s="171">
        <f>IF(B825="Лікар загальної практики - сімейний лікар",IF(S829&gt;=Законод!$J$23,'01_Доходи'!S829-('01_Доходи'!S830+'01_Доходи'!S831+'01_Доходи'!S832+'01_Доходи'!S833+'01_Доходи'!S834+'01_Доходи'!S835),0),IF(B825="Лікар-педіатр",IF(S829&gt;=Законод!$J$19,'01_Доходи'!S829-('01_Доходи'!S830+'01_Доходи'!S831+'01_Доходи'!S832+'01_Доходи'!S833+'01_Доходи'!S834+'01_Доходи'!S835),0),IF(B825="Лікар-терапевт",IF('01_Доходи'!S829&gt;=Законод!$J$27,S829-Законод!$I$28,0),0)))</f>
        <v>0</v>
      </c>
      <c r="T836" s="771"/>
      <c r="U836" s="747" t="s">
        <v>157</v>
      </c>
      <c r="V836" s="748"/>
      <c r="W836" s="748"/>
      <c r="X836" s="748"/>
      <c r="Y836" s="749"/>
      <c r="Z836" s="171">
        <f>IF(B825="Лікар загальної практики - сімейний лікар",IF(Z829&gt;=Законод!$J$23,'01_Доходи'!Z829-('01_Доходи'!Z830+'01_Доходи'!Z831+'01_Доходи'!Z832+'01_Доходи'!Z833+'01_Доходи'!Z834+'01_Доходи'!Z835),0),IF(B825="Лікар-педіатр",IF(Z829&gt;=Законод!$J$19,'01_Доходи'!Z829-('01_Доходи'!Z830+'01_Доходи'!Z831+'01_Доходи'!Z832+'01_Доходи'!Z833+'01_Доходи'!Z834+'01_Доходи'!Z835),0),IF(B825="Лікар-терапевт",IF('01_Доходи'!Z829&gt;=Законод!$J$27,Z829-Законод!$I$28,0),0)))</f>
        <v>0</v>
      </c>
      <c r="AA836" s="771"/>
      <c r="AB836" s="747" t="s">
        <v>157</v>
      </c>
      <c r="AC836" s="748"/>
      <c r="AD836" s="748"/>
      <c r="AE836" s="748"/>
      <c r="AF836" s="749"/>
      <c r="AG836" s="171">
        <f>IF(B825="Лікар загальної практики - сімейний лікар",IF(AG829&gt;=Законод!$J$23,'01_Доходи'!AG829-('01_Доходи'!AG830+'01_Доходи'!AG831+'01_Доходи'!AG832+'01_Доходи'!AG833+'01_Доходи'!AG834+'01_Доходи'!AG835),0),IF(B825="Лікар-педіатр",IF(AG829&gt;=Законод!$J$19,'01_Доходи'!AG829-('01_Доходи'!AG830+'01_Доходи'!AG831+'01_Доходи'!AG832+'01_Доходи'!AG833+'01_Доходи'!AG834+'01_Доходи'!AG835),0),IF(B825="Лікар-терапевт",IF('01_Доходи'!AG829&gt;=Законод!$J$27,AG829-Законод!$I$28,0),0)))</f>
        <v>0</v>
      </c>
      <c r="AH836" s="774"/>
      <c r="AI836" s="188"/>
      <c r="AJ836" s="765"/>
      <c r="AK836" s="768"/>
      <c r="AL836" s="768"/>
      <c r="AM836" s="800"/>
      <c r="AN836" s="661">
        <f>IF(B825="Лікар загальної практики - сімейний лікар",L836*Законод!$J$30,IF(B825="Лікар-педіатр",L836*Законод!$J$30,IF(B825="Лікар-терапевт",L836*Законод!$J$30,0)))</f>
        <v>0</v>
      </c>
      <c r="AO836" s="661">
        <f>IF(B825="Лікар загальної практики - сімейний лікар",S836*Законод!$J$47,IF(B825="Лікар-педіатр",S836*Законод!$J$47,IF(B825="Лікар-терапевт",S836*Законод!$J$47,0)))</f>
        <v>0</v>
      </c>
      <c r="AP836" s="661">
        <f>IF(B825="Лікар загальної практики - сімейний лікар",S836*Законод!$J$64,IF(B825="Лікар-педіатр",S836*Законод!$J$64,IF(B825="Лікар-терапевт",S836*Законод!$J$64,0)))</f>
        <v>0</v>
      </c>
      <c r="AQ836" s="661">
        <f>IF(B825="Лікар загальної практики - сімейний лікар",AG836*Законод!$J$81,IF(B825="Лікар-педіатр",AG836*Законод!$J$81,IF(B825="Лікар-терапевт",AG836*Законод!$J$81,0)))</f>
        <v>0</v>
      </c>
      <c r="AR836" s="662">
        <f t="shared" ref="AR836" si="123">SUM(AN836:AQ836)</f>
        <v>0</v>
      </c>
    </row>
    <row r="837" spans="1:44" s="67" customFormat="1" ht="45" customHeight="1" thickBot="1" x14ac:dyDescent="0.3">
      <c r="A837" s="206"/>
      <c r="B837" s="207"/>
      <c r="C837" s="207"/>
      <c r="D837" s="207"/>
      <c r="E837" s="207"/>
      <c r="F837" s="208"/>
      <c r="G837" s="209"/>
      <c r="H837" s="209"/>
      <c r="I837" s="210"/>
      <c r="J837" s="210"/>
      <c r="K837" s="210"/>
      <c r="L837" s="211"/>
      <c r="M837" s="210"/>
      <c r="N837" s="210"/>
      <c r="O837" s="210"/>
      <c r="P837" s="210"/>
      <c r="Q837" s="210"/>
      <c r="R837" s="210"/>
      <c r="S837" s="211"/>
      <c r="T837" s="210"/>
      <c r="U837" s="210"/>
      <c r="V837" s="210"/>
      <c r="W837" s="210"/>
      <c r="X837" s="210"/>
      <c r="Y837" s="210"/>
      <c r="Z837" s="211"/>
      <c r="AA837" s="210"/>
      <c r="AB837" s="210"/>
      <c r="AC837" s="210"/>
      <c r="AD837" s="210"/>
      <c r="AE837" s="210"/>
      <c r="AF837" s="210"/>
      <c r="AG837" s="211"/>
      <c r="AH837" s="210"/>
      <c r="AI837" s="210"/>
      <c r="AJ837" s="210"/>
      <c r="AK837" s="210"/>
      <c r="AL837" s="210"/>
      <c r="AM837" s="212"/>
      <c r="AN837" s="210"/>
      <c r="AO837" s="210"/>
      <c r="AP837" s="210"/>
      <c r="AQ837" s="210"/>
      <c r="AR837" s="213"/>
    </row>
    <row r="838" spans="1:44" s="67" customFormat="1" ht="49.9" customHeight="1" x14ac:dyDescent="0.25">
      <c r="A838" s="169">
        <f>A825+1</f>
        <v>63</v>
      </c>
      <c r="B838" s="780"/>
      <c r="C838" s="783"/>
      <c r="D838" s="786"/>
      <c r="E838" s="789"/>
      <c r="F838" s="170" t="s">
        <v>431</v>
      </c>
      <c r="G838" s="171">
        <f>IFERROR(IF(B838="Лікар-педіатр",G840/L840*L838,IF(B838="Лікар-терапевт","х",IF(B838="Лікар загальної практики - сімейний лікар",G840/L840*L838,0))),0)</f>
        <v>0</v>
      </c>
      <c r="H838" s="171">
        <f>IFERROR(IF(B838="Лікар-педіатр",H840/L840*L838,IF(B838="Лікар-терапевт","х",IF(B838="Лікар загальної практики - сімейний лікар",H840/L840*L838,0))),0)</f>
        <v>0</v>
      </c>
      <c r="I838" s="171">
        <f>IFERROR(IF(B838="Лікар-педіатр","x",IF(B838="Лікар-терапевт",I840/L840*L838,IF(B838="Лікар загальної практики - сімейний лікар",I840/L840*L838,0))),0)</f>
        <v>0</v>
      </c>
      <c r="J838" s="171">
        <f>IFERROR(IF(B838="Лікар-педіатр","x",IF(B838="Лікар-терапевт",J840/L840*L838,IF(B838="Лікар загальної практики - сімейний лікар",J840/L840*L838,0))),0)</f>
        <v>0</v>
      </c>
      <c r="K838" s="171">
        <f>IFERROR(IF(B838="Лікар-педіатр","x",IF(B838="Лікар-терапевт",K841*L838,IF(B838="Лікар загальної практики - сімейний лікар",K841*L838,0))),0)</f>
        <v>0</v>
      </c>
      <c r="L838" s="472"/>
      <c r="M838" s="769"/>
      <c r="N838" s="171">
        <f>IFERROR(IF(B838="Лікар-педіатр",N840/S840*S838,IF(B838="Лікар-терапевт","х",IF(B838="Лікар загальної практики - сімейний лікар",N840/S840*S838,0))),0)</f>
        <v>0</v>
      </c>
      <c r="O838" s="171">
        <f>IFERROR(IF(B838="Лікар-педіатр",O840/S840*S838,IF(B838="Лікар-терапевт","х",IF(B838="Лікар загальної практики - сімейний лікар",O840/S840*S838,0))),0)</f>
        <v>0</v>
      </c>
      <c r="P838" s="171">
        <f>IFERROR(IF(B838="Лікар-педіатр","x",IF(B838="Лікар-терапевт",P840/S840*S838,IF(B838="Лікар загальної практики - сімейний лікар",P840/S840*S838,0))),0)</f>
        <v>0</v>
      </c>
      <c r="Q838" s="171">
        <f>IFERROR(IF(B838="Лікар-педіатр","x",IF(B838="Лікар-терапевт",Q840/S840*S838,IF(B838="Лікар загальної практики - сімейний лікар",Q840/S840*S838,0))),0)</f>
        <v>0</v>
      </c>
      <c r="R838" s="171">
        <f>IFERROR(IF(B838="Лікар-педіатр","x",IF(B838="Лікар-терапевт",R841*S838,IF(B838="Лікар загальної практики - сімейний лікар",R841*S838,0))),0)</f>
        <v>0</v>
      </c>
      <c r="S838" s="472"/>
      <c r="T838" s="769"/>
      <c r="U838" s="171">
        <f>IFERROR(IF(B838="Лікар-педіатр",U840/Z840*Z838,IF(B838="Лікар-терапевт","х",IF(B838="Лікар загальної практики - сімейний лікар",U840/Z840*Z838,0))),0)</f>
        <v>0</v>
      </c>
      <c r="V838" s="171">
        <f>IFERROR(IF(B838="Лікар-педіатр",V840/Z840*Z838,IF(B838="Лікар-терапевт","х",IF(B838="Лікар загальної практики - сімейний лікар",V840/Z840*Z838,0))),0)</f>
        <v>0</v>
      </c>
      <c r="W838" s="171">
        <f>IFERROR(IF(B838="Лікар-педіатр","x",IF(B838="Лікар-терапевт",W840/Z840*Z838,IF(B838="Лікар загальної практики - сімейний лікар",W840/Z840*Z838,0))),0)</f>
        <v>0</v>
      </c>
      <c r="X838" s="171">
        <f>IFERROR(IF(B838="Лікар-педіатр","x",IF(B838="Лікар-терапевт",X840/Z840*Z838,IF(B838="Лікар загальної практики - сімейний лікар",X840/Z840*Z838,0))),0)</f>
        <v>0</v>
      </c>
      <c r="Y838" s="171">
        <f>IFERROR(IF(B838="Лікар-педіатр","x",IF(B838="Лікар-терапевт",Y841*Z838,IF(B838="Лікар загальної практики - сімейний лікар",Y841*Z838,0))),0)</f>
        <v>0</v>
      </c>
      <c r="Z838" s="472"/>
      <c r="AA838" s="769"/>
      <c r="AB838" s="171">
        <f>IFERROR(IF(B838="Лікар-педіатр",AB840/AG840*AG838,IF(B838="Лікар-терапевт","х",IF(B838="Лікар загальної практики - сімейний лікар",AB840/AG840*AG838,0))),0)</f>
        <v>0</v>
      </c>
      <c r="AC838" s="171">
        <f>IFERROR(IF(B838="Лікар-педіатр",AC840/AG840*AG838,IF(B838="Лікар-терапевт","х",IF(B838="Лікар загальної практики - сімейний лікар",AC840/AG840*AG838,0))),0)</f>
        <v>0</v>
      </c>
      <c r="AD838" s="171">
        <f>IFERROR(IF(B838="Лікар-педіатр","x",IF(B838="Лікар-терапевт",AD840/AG840*AG838,IF(B838="Лікар загальної практики - сімейний лікар",AD840/AG840*AG838,0))),0)</f>
        <v>0</v>
      </c>
      <c r="AE838" s="171">
        <f>IFERROR(IF(B838="Лікар-педіатр","x",IF(B838="Лікар-терапевт",AE840/AG840*AG838,IF(B838="Лікар загальної практики - сімейний лікар",AE840/AG840*AG838,0))),0)</f>
        <v>0</v>
      </c>
      <c r="AF838" s="171">
        <f>IFERROR(IF(B838="Лікар-педіатр","x",IF(B838="Лікар-терапевт",AF841*AG838,IF(B838="Лікар загальної практики - сімейний лікар",AF841*AG838,0))),0)</f>
        <v>0</v>
      </c>
      <c r="AG838" s="472"/>
      <c r="AH838" s="772"/>
      <c r="AI838" s="461">
        <f>A838</f>
        <v>63</v>
      </c>
      <c r="AJ838" s="763">
        <f>B838</f>
        <v>0</v>
      </c>
      <c r="AK838" s="766">
        <f>C838</f>
        <v>0</v>
      </c>
      <c r="AL838" s="766">
        <f>D838</f>
        <v>0</v>
      </c>
      <c r="AM838" s="753" t="s">
        <v>566</v>
      </c>
      <c r="AN838" s="792">
        <f>SUM(AN843:AN849)</f>
        <v>0</v>
      </c>
      <c r="AO838" s="792">
        <f>SUM(AO843:AO849)</f>
        <v>0</v>
      </c>
      <c r="AP838" s="792">
        <f>SUM(AP843:AP849)</f>
        <v>0</v>
      </c>
      <c r="AQ838" s="792">
        <f>SUM(AQ843:AQ849)</f>
        <v>0</v>
      </c>
      <c r="AR838" s="795">
        <f>SUM(AN838:AQ842)</f>
        <v>0</v>
      </c>
    </row>
    <row r="839" spans="1:44" s="67" customFormat="1" ht="31.9" customHeight="1" x14ac:dyDescent="0.25">
      <c r="A839" s="172"/>
      <c r="B839" s="781"/>
      <c r="C839" s="784"/>
      <c r="D839" s="787"/>
      <c r="E839" s="790"/>
      <c r="F839" s="170" t="s">
        <v>432</v>
      </c>
      <c r="G839" s="171">
        <f>IFERROR(IF(B838="Лікар-педіатр",G841*L839,IF(B838="Лікар-терапевт","х",IF(B838="Лікар загальної практики - сімейний лікар",G841*L839,0))),0)</f>
        <v>0</v>
      </c>
      <c r="H839" s="171">
        <f>IFERROR(IF(B838="Лікар-педіатр",H841*L839,IF(B838="Лікар-терапевт","х",IF(B838="Лікар загальної практики - сімейний лікар",H841*L839,0))),0)</f>
        <v>0</v>
      </c>
      <c r="I839" s="171">
        <f>IFERROR(IF(B838="Лікар-педіатр","x",IF(B838="Лікар-терапевт",I841*L839,IF(B838="Лікар загальної практики - сімейний лікар",I841*L839,0))),0)</f>
        <v>0</v>
      </c>
      <c r="J839" s="171">
        <f>IFERROR(IF(B838="Лікар-педіатр","x",IF(B838="Лікар-терапевт",J841*L839,IF(B838="Лікар загальної практики - сімейний лікар",J841*L839,0))),0)</f>
        <v>0</v>
      </c>
      <c r="K839" s="171">
        <f>IFERROR(IF(B838="Лікар-педіатр","x",IF(B838="Лікар-терапевт",K841*L839,IF(B838="Лікар загальної практики - сімейний лікар",K841*L839,0))),0)</f>
        <v>0</v>
      </c>
      <c r="L839" s="472"/>
      <c r="M839" s="770"/>
      <c r="N839" s="171">
        <f>IFERROR(IF(B838="Лікар-педіатр",N841*S839,IF(B838="Лікар-терапевт","х",IF(B838="Лікар загальної практики - сімейний лікар",N841*S839,0))),0)</f>
        <v>0</v>
      </c>
      <c r="O839" s="171">
        <f>IFERROR(IF(B838="Лікар-педіатр",O841*S839,IF(B838="Лікар-терапевт","х",IF(B838="Лікар загальної практики - сімейний лікар",O841*S839,0))),0)</f>
        <v>0</v>
      </c>
      <c r="P839" s="171">
        <f>IFERROR(IF(B838="Лікар-педіатр","x",IF(B838="Лікар-терапевт",P841*S839,IF(B838="Лікар загальної практики - сімейний лікар",P841*S839,0))),0)</f>
        <v>0</v>
      </c>
      <c r="Q839" s="171">
        <f>IFERROR(IF(B838="Лікар-педіатр","x",IF(B838="Лікар-терапевт",Q841*S839,IF(B838="Лікар загальної практики - сімейний лікар",Q841*S839,0))),0)</f>
        <v>0</v>
      </c>
      <c r="R839" s="171">
        <f>IFERROR(IF(B838="Лікар-педіатр","x",IF(B838="Лікар-терапевт",R841*S839,IF(B838="Лікар загальної практики - сімейний лікар",R841*S839,0))),0)</f>
        <v>0</v>
      </c>
      <c r="S839" s="472"/>
      <c r="T839" s="770"/>
      <c r="U839" s="171">
        <f>IFERROR(IF(B838="Лікар-педіатр",U841*Z839,IF(B838="Лікар-терапевт","х",IF(B838="Лікар загальної практики - сімейний лікар",U841*Z839,0))),0)</f>
        <v>0</v>
      </c>
      <c r="V839" s="171">
        <f>IFERROR(IF(B838="Лікар-педіатр",V841*Z839,IF(B838="Лікар-терапевт","х",IF(B838="Лікар загальної практики - сімейний лікар",V841*Z839,0))),0)</f>
        <v>0</v>
      </c>
      <c r="W839" s="171">
        <f>IFERROR(IF(B838="Лікар-педіатр","x",IF(B838="Лікар-терапевт",W841*Z839,IF(B838="Лікар загальної практики - сімейний лікар",W841*Z839,0))),0)</f>
        <v>0</v>
      </c>
      <c r="X839" s="171">
        <f>IFERROR(IF(B838="Лікар-педіатр","x",IF(B838="Лікар-терапевт",X841*Z839,IF(B838="Лікар загальної практики - сімейний лікар",X841*Z839,0))),0)</f>
        <v>0</v>
      </c>
      <c r="Y839" s="171">
        <f>IFERROR(IF(B838="Лікар-педіатр","x",IF(B838="Лікар-терапевт",Y841*Z839,IF(B838="Лікар загальної практики - сімейний лікар",Y841*Z839,0))),0)</f>
        <v>0</v>
      </c>
      <c r="Z839" s="472"/>
      <c r="AA839" s="770"/>
      <c r="AB839" s="171">
        <f>IFERROR(IF(B838="Лікар-педіатр",AB841*AG839,IF(B838="Лікар-терапевт","х",IF(B838="Лікар загальної практики - сімейний лікар",AB841*AG839,0))),0)</f>
        <v>0</v>
      </c>
      <c r="AC839" s="171">
        <f>IFERROR(IF(B838="Лікар-педіатр",AC841*AG839,IF(B838="Лікар-терапевт","х",IF(B838="Лікар загальної практики - сімейний лікар",AC841*AG839,0))),0)</f>
        <v>0</v>
      </c>
      <c r="AD839" s="171">
        <f>IFERROR(IF(B838="Лікар-педіатр","x",IF(B838="Лікар-терапевт",AD841*AG839,IF(B838="Лікар загальної практики - сімейний лікар",AD841*AG839,0))),0)</f>
        <v>0</v>
      </c>
      <c r="AE839" s="171">
        <f>IFERROR(IF(B838="Лікар-педіатр","x",IF(B838="Лікар-терапевт",AE841*AG839,IF(B838="Лікар загальної практики - сімейний лікар",AE841*AG839,0))),0)</f>
        <v>0</v>
      </c>
      <c r="AF839" s="171">
        <f>IFERROR(IF(B838="Лікар-педіатр","x",IF(B838="Лікар-терапевт",AF841*AG839,IF(B838="Лікар загальної практики - сімейний лікар",AF841*AG839,0))),0)</f>
        <v>0</v>
      </c>
      <c r="AG839" s="472"/>
      <c r="AH839" s="773"/>
      <c r="AI839" s="173"/>
      <c r="AJ839" s="764"/>
      <c r="AK839" s="767"/>
      <c r="AL839" s="767"/>
      <c r="AM839" s="754"/>
      <c r="AN839" s="793"/>
      <c r="AO839" s="793"/>
      <c r="AP839" s="793"/>
      <c r="AQ839" s="793"/>
      <c r="AR839" s="796"/>
    </row>
    <row r="840" spans="1:44" s="67" customFormat="1" ht="31.9" customHeight="1" x14ac:dyDescent="0.25">
      <c r="A840" s="205"/>
      <c r="B840" s="781"/>
      <c r="C840" s="784"/>
      <c r="D840" s="787"/>
      <c r="E840" s="790"/>
      <c r="F840" s="170" t="s">
        <v>433</v>
      </c>
      <c r="G840" s="174">
        <f>IF(B838="Лікар загальної практики - сімейний лікар"," ",IF(B838="Лікар-педіатр"," ",IF(B838="Лікар-терапевт","х",0)))</f>
        <v>0</v>
      </c>
      <c r="H840" s="174">
        <f>IF(B838="Лікар загальної практики - сімейний лікар"," ",IF(B838="Лікар-педіатр"," ",IF(B838="Лікар-терапевт","х",0)))</f>
        <v>0</v>
      </c>
      <c r="I840" s="174">
        <f>IF(B838="Лікар загальної практики - сімейний лікар"," ",IF(B838="Лікар-педіатр","х",IF(B838="Лікар-терапевт"," ",0)))</f>
        <v>0</v>
      </c>
      <c r="J840" s="174">
        <f>IF(B838="Лікар загальної практики - сімейний лікар"," ",IF(B838="Лікар-педіатр","х",IF(B838="Лікар-терапевт"," ",0)))</f>
        <v>0</v>
      </c>
      <c r="K840" s="174">
        <f>IF(B838="Лікар загальної практики - сімейний лікар"," ",IF(B838="Лікар-педіатр","х",IF(B838="Лікар-терапевт"," ",0)))</f>
        <v>0</v>
      </c>
      <c r="L840" s="175">
        <f>SUM(G840:K840)</f>
        <v>0</v>
      </c>
      <c r="M840" s="770"/>
      <c r="N840" s="174">
        <f>IF(B838="Лікар загальної практики - сімейний лікар"," ",IF(B838="Лікар-педіатр"," ",IF(B838="Лікар-терапевт","х",0)))</f>
        <v>0</v>
      </c>
      <c r="O840" s="174">
        <f>IF(B838="Лікар загальної практики - сімейний лікар"," ",IF(B838="Лікар-педіатр"," ",IF(B838="Лікар-терапевт","х",0)))</f>
        <v>0</v>
      </c>
      <c r="P840" s="174">
        <f>IF(B838="Лікар загальної практики - сімейний лікар"," ",IF(B838="Лікар-педіатр","х",IF(B838="Лікар-терапевт"," ",0)))</f>
        <v>0</v>
      </c>
      <c r="Q840" s="174">
        <f>IF(B838="Лікар загальної практики - сімейний лікар"," ",IF(B838="Лікар-педіатр","х",IF(B838="Лікар-терапевт"," ",0)))</f>
        <v>0</v>
      </c>
      <c r="R840" s="174">
        <f>IF(B838="Лікар загальної практики - сімейний лікар"," ",IF(B838="Лікар-педіатр","х",IF(B838="Лікар-терапевт"," ",0)))</f>
        <v>0</v>
      </c>
      <c r="S840" s="175">
        <f>SUM(N840:R840)</f>
        <v>0</v>
      </c>
      <c r="T840" s="770"/>
      <c r="U840" s="174">
        <f>IF(B838="Лікар загальної практики - сімейний лікар"," ",IF(B838="Лікар-педіатр"," ",IF(B838="Лікар-терапевт","х",0)))</f>
        <v>0</v>
      </c>
      <c r="V840" s="174">
        <f>IF(B838="Лікар загальної практики - сімейний лікар"," ",IF(B838="Лікар-педіатр"," ",IF(B838="Лікар-терапевт","х",0)))</f>
        <v>0</v>
      </c>
      <c r="W840" s="174">
        <f>IF(B838="Лікар загальної практики - сімейний лікар"," ",IF(B838="Лікар-педіатр","х",IF(B838="Лікар-терапевт"," ",0)))</f>
        <v>0</v>
      </c>
      <c r="X840" s="174">
        <f>IF(B838="Лікар загальної практики - сімейний лікар"," ",IF(B838="Лікар-педіатр","х",IF(B838="Лікар-терапевт"," ",0)))</f>
        <v>0</v>
      </c>
      <c r="Y840" s="174">
        <f>IF(B838="Лікар загальної практики - сімейний лікар"," ",IF(B838="Лікар-педіатр","х",IF(B838="Лікар-терапевт"," ",0)))</f>
        <v>0</v>
      </c>
      <c r="Z840" s="175">
        <f>SUM(U840:Y840)</f>
        <v>0</v>
      </c>
      <c r="AA840" s="770"/>
      <c r="AB840" s="174">
        <f>IF(B838="Лікар загальної практики - сімейний лікар"," ",IF(B838="Лікар-педіатр"," ",IF(B838="Лікар-терапевт","х",0)))</f>
        <v>0</v>
      </c>
      <c r="AC840" s="174">
        <f>IF(B838="Лікар загальної практики - сімейний лікар"," ",IF(B838="Лікар-педіатр"," ",IF(B838="Лікар-терапевт","х",0)))</f>
        <v>0</v>
      </c>
      <c r="AD840" s="174">
        <f>IF(B838="Лікар загальної практики - сімейний лікар"," ",IF(B838="Лікар-педіатр","х",IF(B838="Лікар-терапевт"," ",0)))</f>
        <v>0</v>
      </c>
      <c r="AE840" s="174">
        <f>IF(B838="Лікар загальної практики - сімейний лікар"," ",IF(B838="Лікар-педіатр","х",IF(B838="Лікар-терапевт"," ",0)))</f>
        <v>0</v>
      </c>
      <c r="AF840" s="174">
        <f>IF(B838="Лікар загальної практики - сімейний лікар"," ",IF(B838="Лікар-педіатр","х",IF(B838="Лікар-терапевт"," ",0)))</f>
        <v>0</v>
      </c>
      <c r="AG840" s="175">
        <f>SUM(AB840:AF840)</f>
        <v>0</v>
      </c>
      <c r="AH840" s="773"/>
      <c r="AI840" s="176"/>
      <c r="AJ840" s="764"/>
      <c r="AK840" s="767"/>
      <c r="AL840" s="767"/>
      <c r="AM840" s="754"/>
      <c r="AN840" s="793"/>
      <c r="AO840" s="793"/>
      <c r="AP840" s="793"/>
      <c r="AQ840" s="793"/>
      <c r="AR840" s="796"/>
    </row>
    <row r="841" spans="1:44" s="210" customFormat="1" ht="23.45" customHeight="1" thickBot="1" x14ac:dyDescent="0.3">
      <c r="A841" s="172"/>
      <c r="B841" s="781"/>
      <c r="C841" s="784"/>
      <c r="D841" s="787"/>
      <c r="E841" s="790"/>
      <c r="F841" s="177" t="s">
        <v>160</v>
      </c>
      <c r="G841" s="178">
        <f>IFERROR(IF(B838="Лікар-педіатр",G840/L840,IF(B838="Лікар-терапевт","х",IF(B838="Лікар загальної практики - сімейний лікар",G840/L840,0))),0)</f>
        <v>0</v>
      </c>
      <c r="H841" s="178">
        <f>IFERROR(IF(B838="Лікар-педіатр",H840/L840,IF(B838="Лікар-терапевт","х",IF(B838="Лікар загальної практики - сімейний лікар",H840/L840,0))),0)</f>
        <v>0</v>
      </c>
      <c r="I841" s="178">
        <f>IFERROR(IF(B838="Лікар-педіатр","x",IF(B838="Лікар-терапевт",I840/L840,IF(B838="Лікар загальної практики - сімейний лікар",I840/L840,0))),0)</f>
        <v>0</v>
      </c>
      <c r="J841" s="178">
        <f>IFERROR(IF(B838="Лікар-педіатр","x",IF(B838="Лікар-терапевт",J840/L840,IF(B838="Лікар загальної практики - сімейний лікар",J840/L840,0))),0)</f>
        <v>0</v>
      </c>
      <c r="K841" s="178">
        <f>IFERROR(IF(B838="Лікар-педіатр","x",IF(B838="Лікар-терапевт",K840/L840,IF(B838="Лікар загальної практики - сімейний лікар",K840/L840,0))),0)</f>
        <v>0</v>
      </c>
      <c r="L841" s="178">
        <f>SUM(G841:K841)</f>
        <v>0</v>
      </c>
      <c r="M841" s="770"/>
      <c r="N841" s="178">
        <f>IFERROR(IF(B838="Лікар-педіатр",N840/S840,IF(B838="Лікар-терапевт","х",IF(B838="Лікар загальної практики - сімейний лікар",N840/S840,0))),0)</f>
        <v>0</v>
      </c>
      <c r="O841" s="178">
        <f>IFERROR(IF(B838="Лікар-педіатр",O840/S840,IF(B838="Лікар-терапевт","х",IF(B838="Лікар загальної практики - сімейний лікар",O840/S840,0))),0)</f>
        <v>0</v>
      </c>
      <c r="P841" s="178">
        <f>IFERROR(IF(B838="Лікар-педіатр","x",IF(B838="Лікар-терапевт",P840/S840,IF(B838="Лікар загальної практики - сімейний лікар",P840/S840,0))),0)</f>
        <v>0</v>
      </c>
      <c r="Q841" s="178">
        <f>IFERROR(IF(B838="Лікар-педіатр","x",IF(B838="Лікар-терапевт",Q840/S840,IF(B838="Лікар загальної практики - сімейний лікар",Q840/S840,0))),0)</f>
        <v>0</v>
      </c>
      <c r="R841" s="178">
        <f>IFERROR(IF(B838="Лікар-педіатр","x",IF(B838="Лікар-терапевт",R840/S840,IF(B838="Лікар загальної практики - сімейний лікар",R840/S840,0))),0)</f>
        <v>0</v>
      </c>
      <c r="S841" s="178">
        <f>SUM(N841:R841)</f>
        <v>0</v>
      </c>
      <c r="T841" s="770"/>
      <c r="U841" s="178">
        <f>IFERROR(IF(B838="Лікар-педіатр",U840/Z840,IF(B838="Лікар-терапевт","х",IF(B838="Лікар загальної практики - сімейний лікар",U840/Z840,0))),0)</f>
        <v>0</v>
      </c>
      <c r="V841" s="178">
        <f>IFERROR(IF(B838="Лікар-педіатр",V840/Z840,IF(B838="Лікар-терапевт","х",IF(B838="Лікар загальної практики - сімейний лікар",V840/Z840,0))),0)</f>
        <v>0</v>
      </c>
      <c r="W841" s="178">
        <f>IFERROR(IF(B838="Лікар-педіатр","x",IF(B838="Лікар-терапевт",W840/Z840,IF(B838="Лікар загальної практики - сімейний лікар",W840/Z840,0))),0)</f>
        <v>0</v>
      </c>
      <c r="X841" s="178">
        <f>IFERROR(IF(B838="Лікар-педіатр","x",IF(B838="Лікар-терапевт",X840/Z840,IF(B838="Лікар загальної практики - сімейний лікар",X840/Z840,0))),0)</f>
        <v>0</v>
      </c>
      <c r="Y841" s="178">
        <f>IFERROR(IF(B838="Лікар-педіатр","x",IF(B838="Лікар-терапевт",Y840/Z840,IF(B838="Лікар загальної практики - сімейний лікар",Y840/Z840,0))),0)</f>
        <v>0</v>
      </c>
      <c r="Z841" s="178">
        <f>SUM(U841:Y841)</f>
        <v>0</v>
      </c>
      <c r="AA841" s="770"/>
      <c r="AB841" s="178">
        <f>IFERROR(IF(B838="Лікар-педіатр",AB840/AG840,IF(B838="Лікар-терапевт","х",IF(B838="Лікар загальної практики - сімейний лікар",AB840/AG840,0))),0)</f>
        <v>0</v>
      </c>
      <c r="AC841" s="178">
        <f>IFERROR(IF(B838="Лікар-педіатр",AC840/AG840,IF(B838="Лікар-терапевт","х",IF(B838="Лікар загальної практики - сімейний лікар",AC840/AG840,0))),0)</f>
        <v>0</v>
      </c>
      <c r="AD841" s="178">
        <f>IFERROR(IF(B838="Лікар-педіатр","x",IF(B838="Лікар-терапевт",AD840/AG840,IF(B838="Лікар загальної практики - сімейний лікар",AD840/AG840,0))),0)</f>
        <v>0</v>
      </c>
      <c r="AE841" s="178">
        <f>IFERROR(IF(B838="Лікар-педіатр","x",IF(B838="Лікар-терапевт",AE840/AG840,IF(B838="Лікар загальної практики - сімейний лікар",AE840/AG840,0))),0)</f>
        <v>0</v>
      </c>
      <c r="AF841" s="178">
        <f>IFERROR(IF(B838="Лікар-педіатр","x",IF(B838="Лікар-терапевт",AF840/AG840,IF(B838="Лікар загальної практики - сімейний лікар",AF840/AG840,0))),0)</f>
        <v>0</v>
      </c>
      <c r="AG841" s="178">
        <f>SUM(AB841:AF841)</f>
        <v>0</v>
      </c>
      <c r="AH841" s="773"/>
      <c r="AI841" s="176"/>
      <c r="AJ841" s="764"/>
      <c r="AK841" s="767"/>
      <c r="AL841" s="767"/>
      <c r="AM841" s="754"/>
      <c r="AN841" s="793"/>
      <c r="AO841" s="793"/>
      <c r="AP841" s="793"/>
      <c r="AQ841" s="793"/>
      <c r="AR841" s="796"/>
    </row>
    <row r="842" spans="1:44" s="166" customFormat="1" ht="24.6" customHeight="1" thickBot="1" x14ac:dyDescent="0.35">
      <c r="A842" s="172"/>
      <c r="B842" s="781"/>
      <c r="C842" s="784"/>
      <c r="D842" s="787"/>
      <c r="E842" s="790"/>
      <c r="F842" s="179" t="s">
        <v>434</v>
      </c>
      <c r="G842" s="180">
        <f>IF(B838="Лікар загальної практики - сімейний лікар",AVERAGE(G838:G840),IF(B838="Лікар-педіатр",AVERAGE(G838:G840),IF(B838="Лікар-терапевт","х",0)))</f>
        <v>0</v>
      </c>
      <c r="H842" s="180">
        <f>IF(B838="Лікар загальної практики - сімейний лікар",AVERAGE(H838:H840),IF(B838="Лікар-педіатр",AVERAGE(H838:H840),IF(B838="Лікар-терапевт","х",0)))</f>
        <v>0</v>
      </c>
      <c r="I842" s="180">
        <f>IF(B838="Лікар загальної практики - сімейний лікар",AVERAGE(I838:I840),IF(B838="Лікар-педіатр","x",IF(B838="Лікар-терапевт",AVERAGE(I838:I840),0)))</f>
        <v>0</v>
      </c>
      <c r="J842" s="180">
        <f>IF(B838="Лікар загальної практики - сімейний лікар",AVERAGE(J838:J840),IF(B838="Лікар-педіатр","x",IF(B838="Лікар-терапевт",AVERAGE(J838:J840),0)))</f>
        <v>0</v>
      </c>
      <c r="K842" s="180">
        <f>IF(B838="Лікар загальної практики - сімейний лікар",AVERAGE(K838:K840),IF(B838="Лікар-педіатр","x",IF(B838="Лікар-терапевт",AVERAGE(K838:K840),0)))</f>
        <v>0</v>
      </c>
      <c r="L842" s="181">
        <f>SUM(G842:K842)</f>
        <v>0</v>
      </c>
      <c r="M842" s="770"/>
      <c r="N842" s="543">
        <f>IF(B838="Лікар загальної практики - сімейний лікар",AVERAGE(N838:N840),IF(B838="Лікар-педіатр",AVERAGE(N838:N840),IF(B838="Лікар-терапевт","х",0)))</f>
        <v>0</v>
      </c>
      <c r="O842" s="180">
        <f>IF(B838="Лікар загальної практики - сімейний лікар",AVERAGE(O838:O840),IF(B838="Лікар-педіатр",AVERAGE(O838:O840),IF(B838="Лікар-терапевт","х",0)))</f>
        <v>0</v>
      </c>
      <c r="P842" s="180">
        <f>IF(B838="Лікар загальної практики - сімейний лікар",AVERAGE(P838:P840),IF(B838="Лікар-педіатр","x",IF(B838="Лікар-терапевт",AVERAGE(P838:P840),0)))</f>
        <v>0</v>
      </c>
      <c r="Q842" s="180">
        <f>IF(B838="Лікар загальної практики - сімейний лікар",AVERAGE(Q838:Q840),IF(B838="Лікар-педіатр","x",IF(B838="Лікар-терапевт",AVERAGE(Q838:Q840),0)))</f>
        <v>0</v>
      </c>
      <c r="R842" s="180">
        <f>IF(B838="Лікар загальної практики - сімейний лікар",AVERAGE(R838:R840),IF(B838="Лікар-педіатр","x",IF(B838="Лікар-терапевт",AVERAGE(R838:R840),0)))</f>
        <v>0</v>
      </c>
      <c r="S842" s="181">
        <f>SUM(N842:R842)</f>
        <v>0</v>
      </c>
      <c r="T842" s="770"/>
      <c r="U842" s="543">
        <f>IF(B838="Лікар загальної практики - сімейний лікар",AVERAGE(U838:U840),IF(B838="Лікар-педіатр",AVERAGE(U838:U840),IF(B838="Лікар-терапевт","х",0)))</f>
        <v>0</v>
      </c>
      <c r="V842" s="180">
        <f>IF(B838="Лікар загальної практики - сімейний лікар",AVERAGE(V838:V840),IF(B838="Лікар-педіатр",AVERAGE(V838:V840),IF(B838="Лікар-терапевт","х",0)))</f>
        <v>0</v>
      </c>
      <c r="W842" s="180">
        <f>IF(B838="Лікар загальної практики - сімейний лікар",AVERAGE(W838:W840),IF(B838="Лікар-педіатр","x",IF(B838="Лікар-терапевт",AVERAGE(W838:W840),0)))</f>
        <v>0</v>
      </c>
      <c r="X842" s="180">
        <f>IF(B838="Лікар загальної практики - сімейний лікар",AVERAGE(X838:X840),IF(B838="Лікар-педіатр","x",IF(B838="Лікар-терапевт",AVERAGE(X838:X840),0)))</f>
        <v>0</v>
      </c>
      <c r="Y842" s="180">
        <f>IF(B838="Лікар загальної практики - сімейний лікар",AVERAGE(Y838:Y840),IF(B838="Лікар-педіатр","x",IF(B838="Лікар-терапевт",AVERAGE(Y838:Y840),0)))</f>
        <v>0</v>
      </c>
      <c r="Z842" s="181">
        <f>SUM(U842:Y842)</f>
        <v>0</v>
      </c>
      <c r="AA842" s="770"/>
      <c r="AB842" s="543">
        <f>IF(B838="Лікар загальної практики - сімейний лікар",AVERAGE(AB838:AB840),IF(B838="Лікар-педіатр",AVERAGE(AB838:AB840),IF(B838="Лікар-терапевт","х",0)))</f>
        <v>0</v>
      </c>
      <c r="AC842" s="180">
        <f>IF(B838="Лікар загальної практики - сімейний лікар",AVERAGE(AC838:AC840),IF(B838="Лікар-педіатр",AVERAGE(AC838:AC840),IF(B838="Лікар-терапевт","х",0)))</f>
        <v>0</v>
      </c>
      <c r="AD842" s="180">
        <f>IF(B838="Лікар загальної практики - сімейний лікар",AVERAGE(AD838:AD840),IF(B838="Лікар-педіатр","x",IF(B838="Лікар-терапевт",AVERAGE(AD838:AD840),0)))</f>
        <v>0</v>
      </c>
      <c r="AE842" s="180">
        <f>IF(B838="Лікар загальної практики - сімейний лікар",AVERAGE(AE838:AE840),IF(B838="Лікар-педіатр","x",IF(B838="Лікар-терапевт",AVERAGE(AE838:AE840),0)))</f>
        <v>0</v>
      </c>
      <c r="AF842" s="180">
        <f>IF(B838="Лікар загальної практики - сімейний лікар",AVERAGE(AF838:AF840),IF(B838="Лікар-педіатр","x",IF(B838="Лікар-терапевт",AVERAGE(AF838:AF840),0)))</f>
        <v>0</v>
      </c>
      <c r="AG842" s="181">
        <f>SUM(AB842:AF842)</f>
        <v>0</v>
      </c>
      <c r="AH842" s="773"/>
      <c r="AI842" s="176"/>
      <c r="AJ842" s="764"/>
      <c r="AK842" s="767"/>
      <c r="AL842" s="767"/>
      <c r="AM842" s="755"/>
      <c r="AN842" s="794"/>
      <c r="AO842" s="794"/>
      <c r="AP842" s="794"/>
      <c r="AQ842" s="794"/>
      <c r="AR842" s="797"/>
    </row>
    <row r="843" spans="1:44" s="67" customFormat="1" ht="28.15" customHeight="1" x14ac:dyDescent="0.25">
      <c r="A843" s="172"/>
      <c r="B843" s="781"/>
      <c r="C843" s="784"/>
      <c r="D843" s="787"/>
      <c r="E843" s="790"/>
      <c r="F843" s="182" t="str">
        <f>IF(B838="Лікар-педіатр",Законод!$C$18,IF(B838="Лікар загальної практики - сімейний лікар",Законод!$C$22,IF(B838="Лікар-терапевт",Законод!$C$26,"х")))</f>
        <v>х</v>
      </c>
      <c r="G843" s="183">
        <f>IF(B838="Лікар загальної практики - сімейний лікар",IF(L842&lt;=Законод!$C$23,G842,Законод!$C$23*'01_Доходи'!G841),IF(B838="Лікар-педіатр",IF(L842&lt;=Законод!$C$19,G842,Законод!$C$19*'01_Доходи'!G841),IF(B838="Лікар-терапевт","x",0)))</f>
        <v>0</v>
      </c>
      <c r="H843" s="183">
        <f>IF(B838="Лікар загальної практики - сімейний лікар",IF(L842&lt;=Законод!$C$23,H842,Законод!$C$23*'01_Доходи'!H841),IF(B838="Лікар-педіатр",IF(L842&lt;=Законод!$C$19,H842,Законод!$C$19*'01_Доходи'!H841),IF(B838="Лікар-терапевт","x",0)))</f>
        <v>0</v>
      </c>
      <c r="I843" s="183">
        <f>IF(B838="Лікар загальної практики - сімейний лікар",IF(L842&lt;=Законод!$C$23,I842,Законод!$C$23*'01_Доходи'!I841),IF(B838="Лікар-педіатр",IF(L842&lt;=Законод!$C$27,I842,Законод!$C$27*'01_Доходи'!I841),IF(B838="Лікар-терапевт","x",0)))</f>
        <v>0</v>
      </c>
      <c r="J843" s="183">
        <f>IF(B838="Лікар загальної практики - сімейний лікар",IF(L842&lt;=Законод!$C$23,J842,Законод!$C$23*'01_Доходи'!J841),IF(B838="Лікар-педіатр",IF(L842&lt;=Законод!$C$27,J842,Законод!$C$27*'01_Доходи'!J841),IF(B838="Лікар-терапевт","x",0)))</f>
        <v>0</v>
      </c>
      <c r="K843" s="183">
        <f>IF(B838="Лікар загальної практики - сімейний лікар",IF(L842&lt;=Законод!$C$23,K842,Законод!$C$23*'01_Доходи'!K841),IF(B838="Лікар-педіатр",IF(L842&lt;=Законод!$C$27,K842,Законод!$C$27*'01_Доходи'!K841),IF(B838="Лікар-терапевт","x",0)))</f>
        <v>0</v>
      </c>
      <c r="L843" s="184">
        <f>SUM(G843:K843)</f>
        <v>0</v>
      </c>
      <c r="M843" s="770"/>
      <c r="N843" s="183">
        <f>IF(B838="Лікар загальної практики - сімейний лікар",IF(L842&lt;=Законод!$C$23,N842,Законод!$C$23*'01_Доходи'!N841),IF(B838="Лікар-педіатр",IF(L842&lt;=Законод!$C$19,N842,Законод!$C$19*'01_Доходи'!N841),IF(B838="Лікар-терапевт","x",0)))</f>
        <v>0</v>
      </c>
      <c r="O843" s="183">
        <f>IF(B838="Лікар загальної практики - сімейний лікар",IF(L842&lt;=Законод!$C$23,O842,Законод!$C$23*'01_Доходи'!O841),IF(B838="Лікар-педіатр",IF(L842&lt;=Законод!$C$19,O842,Законод!$C$19*'01_Доходи'!O841),IF(B838="Лікар-терапевт","x",0)))</f>
        <v>0</v>
      </c>
      <c r="P843" s="183">
        <f>IF(B838="Лікар загальної практики - сімейний лікар",IF(L842&lt;=Законод!$C$23,P842,Законод!$C$23*'01_Доходи'!P841),IF(B838="Лікар-педіатр",IF(L842&lt;=Законод!$C$27,P842,Законод!$C$27*'01_Доходи'!P841),IF(B838="Лікар-терапевт","x",0)))</f>
        <v>0</v>
      </c>
      <c r="Q843" s="183">
        <f>IF(B838="Лікар загальної практики - сімейний лікар",IF(L842&lt;=Законод!$C$23,Q842,Законод!$C$23*'01_Доходи'!Q841),IF(B838="Лікар-педіатр",IF(L842&lt;=Законод!$C$27,Q842,Законод!$C$27*'01_Доходи'!Q841),IF(B838="Лікар-терапевт","x",0)))</f>
        <v>0</v>
      </c>
      <c r="R843" s="183">
        <f>IF(B838="Лікар загальної практики - сімейний лікар",IF(L842&lt;=Законод!$C$23,R842,Законод!$C$23*'01_Доходи'!R841),IF(B838="Лікар-педіатр",IF(L842&lt;=Законод!$C$27,R842,Законод!$C$27*'01_Доходи'!R841),IF(B838="Лікар-терапевт","x",0)))</f>
        <v>0</v>
      </c>
      <c r="S843" s="184">
        <f>SUM(N843:R843)</f>
        <v>0</v>
      </c>
      <c r="T843" s="770"/>
      <c r="U843" s="183">
        <f>IF(B838="Лікар загальної практики - сімейний лікар",IF(L842&lt;=Законод!$C$23,U842,Законод!$C$23*'01_Доходи'!U841),IF(B838="Лікар-педіатр",IF(L842&lt;=Законод!$C$19,U842,Законод!$C$19*'01_Доходи'!U841),IF(B838="Лікар-терапевт","x",0)))</f>
        <v>0</v>
      </c>
      <c r="V843" s="183">
        <f>IF(B838="Лікар загальної практики - сімейний лікар",IF(L842&lt;=Законод!$C$23,V842,Законод!$C$23*'01_Доходи'!V841),IF(B838="Лікар-педіатр",IF(L842&lt;=Законод!$C$19,V842,Законод!$C$19*'01_Доходи'!V841),IF(B838="Лікар-терапевт","x",0)))</f>
        <v>0</v>
      </c>
      <c r="W843" s="183">
        <f>IF(B838="Лікар загальної практики - сімейний лікар",IF(L842&lt;=Законод!$C$23,W842,Законод!$C$23*'01_Доходи'!W841),IF(B838="Лікар-педіатр",IF(L842&lt;=Законод!$C$27,W842,Законод!$C$27*'01_Доходи'!W841),IF(B838="Лікар-терапевт","x",0)))</f>
        <v>0</v>
      </c>
      <c r="X843" s="183">
        <f>IF(B838="Лікар загальної практики - сімейний лікар",IF(L842&lt;=Законод!$C$23,X842,Законод!$C$23*'01_Доходи'!X841),IF(B838="Лікар-педіатр",IF(L842&lt;=Законод!$C$27,X842,Законод!$C$27*'01_Доходи'!X841),IF(B838="Лікар-терапевт","x",0)))</f>
        <v>0</v>
      </c>
      <c r="Y843" s="183">
        <f>IF(B838="Лікар загальної практики - сімейний лікар",IF(L842&lt;=Законод!$C$23,Y842,Законод!$C$23*'01_Доходи'!H841),IF(Y838="Лікар-педіатр",IF(L842&lt;=Законод!$C$27,Y842,Законод!$C$27*'01_Доходи'!Y841),IF(B838="Лікар-терапевт","x",0)))</f>
        <v>0</v>
      </c>
      <c r="Z843" s="184">
        <f>SUM(U843:Y843)</f>
        <v>0</v>
      </c>
      <c r="AA843" s="770"/>
      <c r="AB843" s="183">
        <f>IF(B838="Лікар загальної практики - сімейний лікар",IF(L842&lt;=Законод!$C$23,AB842,Законод!$C$23*'01_Доходи'!AB841),IF(B838="Лікар-педіатр",IF(L842&lt;=Законод!$C$19,AB842,Законод!$C$19*'01_Доходи'!AB841),IF(B838="Лікар-терапевт","x",0)))</f>
        <v>0</v>
      </c>
      <c r="AC843" s="183">
        <f>IF(B838="Лікар загальної практики - сімейний лікар",IF(L842&lt;=Законод!$C$23,AC842,Законод!$C$23*'01_Доходи'!AC841),IF(B838="Лікар-педіатр",IF(L842&lt;=Законод!$C$19,AC842,Законод!$C$19*'01_Доходи'!AC841),IF(B838="Лікар-терапевт","x",0)))</f>
        <v>0</v>
      </c>
      <c r="AD843" s="183">
        <f>IF(B838="Лікар загальної практики - сімейний лікар",IF(L842&lt;=Законод!$C$23,AD842,Законод!$C$23*'01_Доходи'!AD841),IF(B838="Лікар-педіатр",IF(L842&lt;=Законод!$C$27,AD842,Законод!$C$27*'01_Доходи'!AD841),IF(B838="Лікар-терапевт","x",0)))</f>
        <v>0</v>
      </c>
      <c r="AE843" s="183">
        <f>IF(B838="Лікар загальної практики - сімейний лікар",IF(L842&lt;=Законод!$C$23,AE842,Законод!$C$23*'01_Доходи'!AE841),IF(B838="Лікар-педіатр",IF(L842&lt;=Законод!$C$27,AE842,Законод!$C$27*'01_Доходи'!AE841),IF(B838="Лікар-терапевт","x",0)))</f>
        <v>0</v>
      </c>
      <c r="AF843" s="183">
        <f>IF(B838="Лікар загальної практики - сімейний лікар",IF(L842&lt;=Законод!$C$23,AF842,Законод!$C$23*'01_Доходи'!AF841),IF(B838="Лікар-педіатр",IF(L842&lt;=Законод!$C$27,AF842,Законод!$C$27*'01_Доходи'!AF841),IF(B838="Лікар-терапевт","x",0)))</f>
        <v>0</v>
      </c>
      <c r="AG843" s="184">
        <f>SUM(AB843:AF843)</f>
        <v>0</v>
      </c>
      <c r="AH843" s="773"/>
      <c r="AI843" s="176"/>
      <c r="AJ843" s="764"/>
      <c r="AK843" s="767"/>
      <c r="AL843" s="767"/>
      <c r="AM843" s="268" t="s">
        <v>175</v>
      </c>
      <c r="AN843" s="544">
        <f>IF(B838="Лікар загальної практики - сімейний лікар",G843*Законод!$J$10+'01_Доходи'!H843*Законод!$K$10+'01_Доходи'!I843*Законод!$L$10+'01_Доходи'!J843*Законод!$M$10+'01_Доходи'!K843*Законод!$N$10,IF(B838="Лікар-педіатр",G843*Законод!$J$10+'01_Доходи'!H843*Законод!$K$10,IF(B838="Лікар-терапевт",'01_Доходи'!I843*Законод!$L$10+'01_Доходи'!J843*Законод!$M$10+'01_Доходи'!K843*Законод!$N$10,0)))</f>
        <v>0</v>
      </c>
      <c r="AO843" s="544">
        <f>IF(B838="Лікар загальної практики - сімейний лікар",N843*Законод!$J$11+'01_Доходи'!O843*Законод!$K$11+'01_Доходи'!P843*Законод!$L$11+'01_Доходи'!Q843*Законод!$M$11+'01_Доходи'!R843*Законод!$N$11,IF(B838="Лікар-педіатр",N843*Законод!$J$11+'01_Доходи'!O843*Законод!$K$11,IF(B838="Лікар-терапевт",'01_Доходи'!P843*Законод!$L$11+'01_Доходи'!Q843*Законод!$M$11+'01_Доходи'!R843*Законод!$N$11,0)))</f>
        <v>0</v>
      </c>
      <c r="AP843" s="544">
        <f>IF(B838="Лікар загальної практики - сімейний лікар",U843*Законод!$J$12+'01_Доходи'!V843*Законод!$K$12+'01_Доходи'!W843*Законод!$L$12+'01_Доходи'!X843*Законод!$M$12+'01_Доходи'!Y843*Законод!$N$12,IF(B838="Лікар-педіатр",U843*Законод!$J$12+'01_Доходи'!V843*Законод!$K$12,IF(B838="Лікар-терапевт",'01_Доходи'!W843*Законод!$L$12+'01_Доходи'!X843*Законод!$M$12+'01_Доходи'!Y843*Законод!$N$12,0)))</f>
        <v>0</v>
      </c>
      <c r="AQ843" s="544">
        <f>IF(B838="Лікар загальної практики - сімейний лікар",AB843*Законод!$J$13+'01_Доходи'!AC843*Законод!$K$13+'01_Доходи'!AD843*Законод!$L$13+'01_Доходи'!AE843*Законод!$M$13+'01_Доходи'!AF843*Законод!$N$13,IF(B838="Лікар-педіатр",AB843*Законод!$J$13+'01_Доходи'!AC843*Законод!$K$13,IF(B838="Лікар-терапевт",'01_Доходи'!AD843*Законод!$L$13+'01_Доходи'!AE843*Законод!$M$13+'01_Доходи'!AF843*Законод!$N$13,0)))</f>
        <v>0</v>
      </c>
      <c r="AR843" s="185">
        <f>SUM(AN843:AQ843)</f>
        <v>0</v>
      </c>
    </row>
    <row r="844" spans="1:44" s="103" customFormat="1" ht="31.15" customHeight="1" x14ac:dyDescent="0.25">
      <c r="A844" s="172"/>
      <c r="B844" s="781"/>
      <c r="C844" s="784"/>
      <c r="D844" s="787"/>
      <c r="E844" s="790"/>
      <c r="F844" s="186" t="str">
        <f>IF(B838="Лікар-педіатр",Законод!$E$18,IF(B838="Лікар загальної практики - сімейний лікар",Законод!$E$22,IF(B838="Лікар-терапевт",Законод!$E$26,"х")))</f>
        <v>х</v>
      </c>
      <c r="G844" s="750" t="s">
        <v>157</v>
      </c>
      <c r="H844" s="751"/>
      <c r="I844" s="751"/>
      <c r="J844" s="751"/>
      <c r="K844" s="752"/>
      <c r="L844" s="171">
        <f>IF(B838="Лікар загальної практики - сімейний лікар",IF(L842&lt;Законод!$C$23,0,(IF(AND(L842&gt;=Законод!$E$23,L842&lt;=Законод!$E$24),L842-Законод!$C$23,IF('01_Доходи'!L842&gt;=Законод!$F$23,Законод!$E$25,0)))),IF(B838="Лікар-педіатр",IF(L842&lt;Законод!$C$19,0,(IF(AND(L842&gt;=Законод!$E$19,L842&lt;=Законод!$E$20),L842-Законод!$C$19,IF('01_Доходи'!L842&gt;=Законод!$F$19,Законод!$E$21,0)))),IF(B838="Лікар-терапевт",IF(L842&lt;Законод!$C$27,0,(IF(AND(L842&gt;=Законод!$E$27,L842&lt;=Законод!$E$28),L842-Законод!$C$27,IF('01_Доходи'!L842&gt;=Законод!$F$27,Законод!$E$29,0)))),0)))</f>
        <v>0</v>
      </c>
      <c r="M844" s="770"/>
      <c r="N844" s="750" t="s">
        <v>157</v>
      </c>
      <c r="O844" s="751"/>
      <c r="P844" s="751"/>
      <c r="Q844" s="751"/>
      <c r="R844" s="752"/>
      <c r="S844" s="171">
        <f>IF(B838="Лікар загальної практики - сімейний лікар",IF(S842&lt;Законод!$C$23,0,(IF(AND(S842&gt;=Законод!$E$23,S842&lt;=Законод!$E$24),S842-Законод!$C$23,IF('01_Доходи'!S842&gt;=Законод!$F$23,Законод!$E$25,0)))),IF(B838="Лікар-педіатр",IF(S842&lt;Законод!$C$19,0,(IF(AND(S842&gt;=Законод!$E$19,S842&lt;=Законод!$E$20),S842-Законод!$C$19,IF('01_Доходи'!S842&gt;=Законод!$F$19,Законод!$E$21,0)))),IF(B838="Лікар-терапевт",IF(S842&lt;Законод!$C$27,0,(IF(AND(S842&gt;=Законод!$E$27,S842&lt;=Законод!$E$28),S842-Законод!$C$27,IF('01_Доходи'!S842&gt;=Законод!$F$27,Законод!$E$29,0)))),0)))</f>
        <v>0</v>
      </c>
      <c r="T844" s="770"/>
      <c r="U844" s="750" t="s">
        <v>157</v>
      </c>
      <c r="V844" s="751"/>
      <c r="W844" s="751"/>
      <c r="X844" s="751"/>
      <c r="Y844" s="752"/>
      <c r="Z844" s="171">
        <f>IF(B838="Лікар загальної практики - сімейний лікар",IF(Z842&lt;Законод!$C$23,0,(IF(AND(Z842&gt;=Законод!$E$23,Z842&lt;=Законод!$E$24),Z842-Законод!$C$23,IF('01_Доходи'!Z842&gt;=Законод!$F$23,Законод!$E$25,0)))),IF(B838="Лікар-педіатр",IF(Z842&lt;Законод!$C$19,0,(IF(AND(Z842&gt;=Законод!$E$19,Z842&lt;=Законод!$E$20),Z842-Законод!$C$19,IF('01_Доходи'!Z842&gt;=Законод!$F$19,Законод!$E$21,0)))),IF(B838="Лікар-терапевт",IF(Z842&lt;Законод!$C$27,0,(IF(AND(Z842&gt;=Законод!$E$27,Z842&lt;=Законод!$E$28),Z842-Законод!$C$27,IF('01_Доходи'!Z842&gt;=Законод!$F$27,Законод!$E$29,0)))),0)))</f>
        <v>0</v>
      </c>
      <c r="AA844" s="770"/>
      <c r="AB844" s="750" t="s">
        <v>157</v>
      </c>
      <c r="AC844" s="751"/>
      <c r="AD844" s="751"/>
      <c r="AE844" s="751"/>
      <c r="AF844" s="752"/>
      <c r="AG844" s="171">
        <f>IF(B838="Лікар загальної практики - сімейний лікар",IF(S842&lt;Законод!$C$23,0,(IF(AND(AG842&gt;=Законод!$E$23,AG842&lt;=Законод!$E$24),AG842-Законод!$C$23,IF('01_Доходи'!AG842&gt;=Законод!$F$23,Законод!$E$25,0)))),IF(B838="Лікар-педіатр",IF(AG842&lt;Законод!$C$19,0,(IF(AND(AG842&gt;=Законод!$E$19,AG842&lt;=Законод!$E$20),AG842-Законод!$C$19,IF('01_Доходи'!AG842&gt;=Законод!$F$19,Законод!$E$21,0)))),IF(B838="Лікар-терапевт",IF(AG842&lt;Законод!$C$27,0,(IF(AND(AG842&gt;=Законод!$E$27,AG842&lt;=Законод!$E$28),AG842-Законод!$C$27,IF('01_Доходи'!AG842&gt;=Законод!$F$27,Законод!$E$29,0)))),0)))</f>
        <v>0</v>
      </c>
      <c r="AH844" s="773"/>
      <c r="AI844" s="176"/>
      <c r="AJ844" s="764"/>
      <c r="AK844" s="767"/>
      <c r="AL844" s="767"/>
      <c r="AM844" s="798" t="s">
        <v>176</v>
      </c>
      <c r="AN844" s="544">
        <f>IF(B838="Лікар загальної практики - сімейний лікар",L844*Законод!$E$30,IF(B838="Лікар-педіатр",L844*Законод!$E$30,IF(B838="Лікар-терапевт",L844*Законод!$E$30,0)))</f>
        <v>0</v>
      </c>
      <c r="AO844" s="544">
        <f>IF(B838="Лікар загальної практики - сімейний лікар",S844*Законод!$E$47,IF(B838="Лікар-педіатр",S844*Законод!$E$47,IF(B838="Лікар-терапевт",S844*Законод!$E$47,0)))</f>
        <v>0</v>
      </c>
      <c r="AP844" s="544">
        <f>IF(B838="Лікар загальної практики - сімейний лікар",Z844*Законод!$E$64,IF(B838="Лікар-педіатр",Z844*Законод!$E$64,IF(B838="Лікар-терапевт",Z844*Законод!$E$64,0)))</f>
        <v>0</v>
      </c>
      <c r="AQ844" s="544">
        <f>IF(B838="Лікар загальної практики - сімейний лікар",AG844*Законод!$E$81,IF(B838="Лікар-педіатр",AG844*Законод!$E$81,IF(B838="Лікар-терапевт",AG844*Законод!$E$81,0)))</f>
        <v>0</v>
      </c>
      <c r="AR844" s="185">
        <f>SUM(AN844:AQ844)</f>
        <v>0</v>
      </c>
    </row>
    <row r="845" spans="1:44" s="67" customFormat="1" ht="31.9" customHeight="1" x14ac:dyDescent="0.25">
      <c r="A845" s="172"/>
      <c r="B845" s="781"/>
      <c r="C845" s="784"/>
      <c r="D845" s="787"/>
      <c r="E845" s="790"/>
      <c r="F845" s="186" t="str">
        <f>IF(B838="Лікар-педіатр",Законод!$F$18,IF(B838="Лікар загальної практики - сімейний лікар",Законод!$F$22,IF(B838="Лікар-терапевт",Законод!$F$26,"х")))</f>
        <v>х</v>
      </c>
      <c r="G845" s="750" t="s">
        <v>157</v>
      </c>
      <c r="H845" s="751"/>
      <c r="I845" s="751"/>
      <c r="J845" s="751"/>
      <c r="K845" s="752"/>
      <c r="L845" s="171">
        <f>IF(B838="Лікар загальної практики - сімейний лікар",IF(L842&lt;Законод!$C$23,0,(IF(AND(L842&gt;=Законод!$F$23,L842&lt;=Законод!$F$24),L842-Законод!$E$24,IF('01_Доходи'!L842&gt;=Законод!$G$23,Законод!$F$25,0)))),IF(B838="Лікар-педіатр",IF(L842&lt;Законод!$C$19,0,(IF(AND(L842&gt;=Законод!$F$19,L842&lt;=Законод!$F$20),L842-Законод!$E$20,IF('01_Доходи'!L842&gt;=Законод!$G$19,Законод!$F$21,0)))),IF(B838="Лікар-терапевт",IF(L842&lt;Законод!$C$27,0,(IF(AND(L842&gt;=Законод!$F$27,L842&lt;=Законод!$F$28),L842-Законод!$E$28,IF('01_Доходи'!L842&gt;=Законод!$G$27,Законод!$F$29,0)))),0)))</f>
        <v>0</v>
      </c>
      <c r="M845" s="770"/>
      <c r="N845" s="750" t="s">
        <v>157</v>
      </c>
      <c r="O845" s="751"/>
      <c r="P845" s="751"/>
      <c r="Q845" s="751"/>
      <c r="R845" s="752"/>
      <c r="S845" s="171">
        <f>IF(B838="Лікар загальної практики - сімейний лікар",IF(S842&lt;Законод!$C$23,0,(IF(AND(S842&gt;=Законод!$F$23,S842&lt;=Законод!$F$24),S842-Законод!$E$24,IF('01_Доходи'!S842&gt;=Законод!$G$23,Законод!$F$25,0)))),IF(B838="Лікар-педіатр",IF(S842&lt;Законод!$C$19,0,(IF(AND(S842&gt;=Законод!$F$19,S842&lt;=Законод!$F$20),S842-Законод!$E$20,IF('01_Доходи'!S842&gt;=Законод!$G$19,Законод!$F$21,0)))),IF(B838="Лікар-терапевт",IF(S842&lt;Законод!$C$27,0,(IF(AND(S842&gt;=Законод!$F$27,S842&lt;=Законод!$F$28),S842-Законод!$E$28,IF('01_Доходи'!S842&gt;=Законод!$G$27,Законод!$F$29,0)))),0)))</f>
        <v>0</v>
      </c>
      <c r="T845" s="770"/>
      <c r="U845" s="750" t="s">
        <v>157</v>
      </c>
      <c r="V845" s="751"/>
      <c r="W845" s="751"/>
      <c r="X845" s="751"/>
      <c r="Y845" s="752"/>
      <c r="Z845" s="171">
        <f>IF(B838="Лікар загальної практики - сімейний лікар",IF(Z842&lt;Законод!$C$23,0,(IF(AND(Z842&gt;=Законод!$F$23,Z842&lt;=Законод!$F$24),Z842-Законод!$E$24,IF('01_Доходи'!Z842&gt;=Законод!$G$23,Законод!$F$25,0)))),IF(B838="Лікар-педіатр",IF(Z842&lt;Законод!$C$19,0,(IF(AND(Z842&gt;=Законод!$F$19,Z842&lt;=Законод!$F$20),Z842-Законод!$E$20,IF('01_Доходи'!Z842&gt;=Законод!$G$19,Законод!$F$21,0)))),IF(B838="Лікар-терапевт",IF(Z842&lt;Законод!$C$27,0,(IF(AND(Z842&gt;=Законод!$F$27,Z842&lt;=Законод!$F$28),Z842-Законод!$E$28,IF('01_Доходи'!Z842&gt;=Законод!$G$27,Законод!$F$29,0)))),0)))</f>
        <v>0</v>
      </c>
      <c r="AA845" s="770"/>
      <c r="AB845" s="750" t="s">
        <v>157</v>
      </c>
      <c r="AC845" s="751"/>
      <c r="AD845" s="751"/>
      <c r="AE845" s="751"/>
      <c r="AF845" s="752"/>
      <c r="AG845" s="171">
        <f>IF(B838="Лікар загальної практики - сімейний лікар",IF(AG842&lt;Законод!$C$23,0,(IF(AND(AG842&gt;=Законод!$F$23,AG842&lt;=Законод!$F$24),AG842-Законод!$E$24,IF('01_Доходи'!AG842&gt;=Законод!$G$23,Законод!$F$25,0)))),IF(B838="Лікар-педіатр",IF(AG842&lt;Законод!$C$19,0,(IF(AND(AG842&gt;=Законод!$F$19,AG842&lt;=Законод!$F$20),AG842-Законод!$E$20,IF('01_Доходи'!AG842&gt;=Законод!$G$19,Законод!$F$21,0)))),IF(B838="Лікар-терапевт",IF(AG842&lt;Законод!$C$27,0,(IF(AND(AG842&gt;=Законод!$F$27,AG842&lt;=Законод!$F$28),AG842-Законод!$E$28,IF('01_Доходи'!AG842&gt;=Законод!$G$27,Законод!$F$29,0)))),0)))</f>
        <v>0</v>
      </c>
      <c r="AH845" s="773"/>
      <c r="AI845" s="176"/>
      <c r="AJ845" s="764"/>
      <c r="AK845" s="767"/>
      <c r="AL845" s="767"/>
      <c r="AM845" s="799"/>
      <c r="AN845" s="544">
        <f>IF(B838="Лікар загальної практики - сімейний лікар",L845*Законод!$F$30,IF(B838="Лікар-педіатр",L845*Законод!$F$30,IF(B838="Лікар-терапевт",L845*Законод!$F$30,0)))</f>
        <v>0</v>
      </c>
      <c r="AO845" s="544">
        <f>IF(B838="Лікар загальної практики - сімейний лікар",S845*Законод!$F$47,IF(B838="Лікар-педіатр",S845*Законод!$F$47,IF(B838="Лікар-терапевт",S845*Законод!$F$47,0)))</f>
        <v>0</v>
      </c>
      <c r="AP845" s="544">
        <f>IF(B838="Лікар загальної практики - сімейний лікар",Z845*Законод!$F$64,IF(B838="Лікар-педіатр",Z845*Законод!$F$64,IF(B838="Лікар-терапевт",Z845*Законод!$F$64,0)))</f>
        <v>0</v>
      </c>
      <c r="AQ845" s="544">
        <f>IF(B838="Лікар загальної практики - сімейний лікар",AG845*Законод!$F$81,IF(B838="Лікар-педіатр",AG845*Законод!$F$81,IF(B838="Лікар-терапевт",AG845*Законод!$F$81,0)))</f>
        <v>0</v>
      </c>
      <c r="AR845" s="185">
        <f>SUM(AN845:AQ845)</f>
        <v>0</v>
      </c>
    </row>
    <row r="846" spans="1:44" s="67" customFormat="1" ht="45" customHeight="1" x14ac:dyDescent="0.25">
      <c r="A846" s="172"/>
      <c r="B846" s="781"/>
      <c r="C846" s="784"/>
      <c r="D846" s="787"/>
      <c r="E846" s="790"/>
      <c r="F846" s="186" t="str">
        <f>IF(B838="Лікар-педіатр",Законод!$G$18,IF(B838="Лікар загальної практики - сімейний лікар",Законод!$G$22,IF(B838="Лікар-терапевт",Законод!$G$26,"х")))</f>
        <v>х</v>
      </c>
      <c r="G846" s="750" t="s">
        <v>157</v>
      </c>
      <c r="H846" s="751"/>
      <c r="I846" s="751"/>
      <c r="J846" s="751"/>
      <c r="K846" s="752"/>
      <c r="L846" s="171">
        <f>IF(B838="Лікар загальної практики - сімейний лікар",IF(L842&lt;Законод!$C$23,0,(IF(AND(L842&gt;=Законод!$G$23,L842&lt;=Законод!$G$24),L842-Законод!$F$24,IF('01_Доходи'!L842&gt;=Законод!$H$23,Законод!$G$25,0)))),IF(B838="Лікар-педіатр",IF(L842&lt;Законод!$C$19,0,(IF(AND(L842&gt;=Законод!$G$19,L842&lt;=Законод!$G$20),L842-Законод!$F$20,IF('01_Доходи'!L842&gt;=Законод!$H$19,Законод!$G$21,0)))),IF(B838="Лікар-терапевт",IF(L842&lt;Законод!$C$27,0,(IF(AND(L842&gt;=Законод!$G$27,L842&lt;=Законод!$G$28),L842-Законод!$F$28,IF('01_Доходи'!L842&gt;=Законод!$H$27,Законод!$G$29,0)))),0)))</f>
        <v>0</v>
      </c>
      <c r="M846" s="770"/>
      <c r="N846" s="750" t="s">
        <v>157</v>
      </c>
      <c r="O846" s="751"/>
      <c r="P846" s="751"/>
      <c r="Q846" s="751"/>
      <c r="R846" s="752"/>
      <c r="S846" s="171">
        <f>IF(B838="Лікар загальної практики - сімейний лікар",IF(S842&lt;Законод!$C$23,0,(IF(AND(S842&gt;=Законод!$G$23,S842&lt;=Законод!$G$24),S842-Законод!$F$24,IF('01_Доходи'!S842&gt;=Законод!$H$23,Законод!$G$25,0)))),IF(B838="Лікар-педіатр",IF(S842&lt;Законод!$C$19,0,(IF(AND(S842&gt;=Законод!$G$19,S842&lt;=Законод!$G$20),S842-Законод!$F$20,IF('01_Доходи'!S842&gt;=Законод!$H$19,Законод!$G$21,0)))),IF(B838="Лікар-терапевт",IF(S842&lt;Законод!$C$27,0,(IF(AND(S842&gt;=Законод!$G$27,S842&lt;=Законод!$G$28),S842-Законод!$F$28,IF('01_Доходи'!S842&gt;=Законод!$H$27,Законод!$G$29,0)))),0)))</f>
        <v>0</v>
      </c>
      <c r="T846" s="770"/>
      <c r="U846" s="750" t="s">
        <v>157</v>
      </c>
      <c r="V846" s="751"/>
      <c r="W846" s="751"/>
      <c r="X846" s="751"/>
      <c r="Y846" s="752"/>
      <c r="Z846" s="171">
        <f>IF(B838="Лікар загальної практики - сімейний лікар",IF(Z842&lt;Законод!$C$23,0,(IF(AND(Z842&gt;=Законод!$G$23,Z842&lt;=Законод!$G$24),Z842-Законод!$F$24,IF('01_Доходи'!Z842&gt;=Законод!$H$23,Законод!$G$25,0)))),IF(B838="Лікар-педіатр",IF(Z842&lt;Законод!$C$19,0,(IF(AND(Z842&gt;=Законод!$G$19,Z842&lt;=Законод!$G$20),Z842-Законод!$F$20,IF('01_Доходи'!Z842&gt;=Законод!$H$19,Законод!$G$21,0)))),IF(B838="Лікар-терапевт",IF(Z842&lt;Законод!$C$27,0,(IF(AND(Z842&gt;=Законод!$G$27,Z842&lt;=Законод!$G$28),Z842-Законод!$F$28,IF('01_Доходи'!Z842&gt;=Законод!$H$27,Законод!$G$29,0)))),0)))</f>
        <v>0</v>
      </c>
      <c r="AA846" s="770"/>
      <c r="AB846" s="750" t="s">
        <v>157</v>
      </c>
      <c r="AC846" s="751"/>
      <c r="AD846" s="751"/>
      <c r="AE846" s="751"/>
      <c r="AF846" s="752"/>
      <c r="AG846" s="171">
        <f>IF(B838="Лікар загальної практики - сімейний лікар",IF(AG842&lt;Законод!$C$23,0,(IF(AND(AG842&gt;=Законод!$G$23,AG842&lt;=Законод!$G$24),AG842-Законод!$F$24,IF('01_Доходи'!AG842&gt;=Законод!$H$23,Законод!$G$25,0)))),IF(B838="Лікар-педіатр",IF(AG842&lt;Законод!$C$19,0,(IF(AND(AG842&gt;=Законод!$G$19,AG842&lt;=Законод!$G$20),AG842-Законод!$F$20,IF('01_Доходи'!AG842&gt;=Законод!$H$19,Законод!$G$21,0)))),IF(B838="Лікар-терапевт",IF(AG842&lt;Законод!$C$27,0,(IF(AND(AG842&gt;=Законод!$G$27,AG842&lt;=Законод!$G$28),AG842-Законод!$F$28,IF('01_Доходи'!AG842&gt;=Законод!$H$27,Законод!$G$29,0)))),0)))</f>
        <v>0</v>
      </c>
      <c r="AH846" s="773"/>
      <c r="AI846" s="176"/>
      <c r="AJ846" s="764"/>
      <c r="AK846" s="767"/>
      <c r="AL846" s="767"/>
      <c r="AM846" s="799"/>
      <c r="AN846" s="544">
        <f>IF(B838="Лікар загальної практики - сімейний лікар",L846*Законод!$G$39,IF(B838="Лікар-педіатр",L846*Законод!$G$30,IF(B838="Лікар-терапевт",L846*Законод!$G$30,0)))</f>
        <v>0</v>
      </c>
      <c r="AO846" s="544">
        <f>IF(B838="Лікар загальної практики - сімейний лікар",S846*Законод!$G$47,IF(B838="Лікар-педіатр",S846*Законод!$G$47,IF(B838="Лікар-терапевт",S846*Законод!$G$47,0)))</f>
        <v>0</v>
      </c>
      <c r="AP846" s="544">
        <f>IF(B838="Лікар загальної практики - сімейний лікар",Z846*Законод!$G$64,IF(B838="Лікар-педіатр",Z846*Законод!$G$64,IF(B838="Лікар-терапевт",Z846*Законод!$G$64,0)))</f>
        <v>0</v>
      </c>
      <c r="AQ846" s="544">
        <f>IF(B838="Лікар загальної практики - сімейний лікар",AG846*Законод!$G$81,IF(B838="Лікар-педіатр",AG846*Законод!$G$81,IF(B838="Лікар-терапевт",AG846*Законод!$G$81,0)))</f>
        <v>0</v>
      </c>
      <c r="AR846" s="185">
        <f t="shared" ref="AR846" si="124">SUM(AN846:AQ846)</f>
        <v>0</v>
      </c>
    </row>
    <row r="847" spans="1:44" s="67" customFormat="1" ht="20.45" customHeight="1" x14ac:dyDescent="0.25">
      <c r="A847" s="172"/>
      <c r="B847" s="781"/>
      <c r="C847" s="784"/>
      <c r="D847" s="787"/>
      <c r="E847" s="790"/>
      <c r="F847" s="186" t="str">
        <f>IF(B838="Лікар-педіатр",Законод!$H$18,IF(B838="Лікар загальної практики - сімейний лікар",Законод!$H$22,IF(B838="Лікар-терапевт",Законод!$H$26,"х")))</f>
        <v>х</v>
      </c>
      <c r="G847" s="750" t="s">
        <v>157</v>
      </c>
      <c r="H847" s="751"/>
      <c r="I847" s="751"/>
      <c r="J847" s="751"/>
      <c r="K847" s="752"/>
      <c r="L847" s="171">
        <f>IF(B838="Лікар загальної практики - сімейний лікар",IF(L842&lt;Законод!$C$23,0,(IF(AND(L842&gt;=Законод!$H$23,L842&lt;=Законод!$H$24),L842-Законод!$G$24,IF('01_Доходи'!L842&gt;=Законод!$I$23,Законод!$H$25,0)))),IF(B838="Лікар-педіатр",IF(L842&lt;Законод!$C$19,0,(IF(AND(L842&gt;=Законод!$H$19,L842&lt;=Законод!$H$20),L842-Законод!$G$20,IF('01_Доходи'!L842&gt;=Законод!$I$19,Законод!$H$21,0)))),IF(B838="Лікар-терапевт",IF(L842&lt;Законод!$C$27,0,(IF(AND(L842&gt;=Законод!$H$27,L842&lt;=Законод!$H$28),L842-Законод!$G$28,IF(L842&gt;=Законод!$I$27,Законод!$H$29,0)))),0)))</f>
        <v>0</v>
      </c>
      <c r="M847" s="770"/>
      <c r="N847" s="750" t="s">
        <v>157</v>
      </c>
      <c r="O847" s="751"/>
      <c r="P847" s="751"/>
      <c r="Q847" s="751"/>
      <c r="R847" s="752"/>
      <c r="S847" s="171">
        <f>IF(B838="Лікар загальної практики - сімейний лікар",IF(S842&lt;Законод!$C$23,0,(IF(AND(S842&gt;=Законод!$H$23,S842&lt;=Законод!$H$24),S842-Законод!$G$24,IF('01_Доходи'!S842&gt;=Законод!$I$23,Законод!$H$25,0)))),IF(B838="Лікар-педіатр",IF(S842&lt;Законод!$C$19,0,(IF(AND(S842&gt;=Законод!$H$19,S842&lt;=Законод!$H$20),S842-Законод!$G$20,IF('01_Доходи'!S842&gt;=Законод!$I$19,Законод!$H$21,0)))),IF(B838="Лікар-терапевт",IF(S842&lt;Законод!$C$27,0,(IF(AND(S842&gt;=Законод!$H$27,S842&lt;=Законод!$H$28),S842-Законод!$G$28,IF(S842&gt;=Законод!$I$27,Законод!$H$29,0)))),0)))</f>
        <v>0</v>
      </c>
      <c r="T847" s="770"/>
      <c r="U847" s="750" t="s">
        <v>157</v>
      </c>
      <c r="V847" s="751"/>
      <c r="W847" s="751"/>
      <c r="X847" s="751"/>
      <c r="Y847" s="752"/>
      <c r="Z847" s="171">
        <f>IF(B838="Лікар загальної практики - сімейний лікар",IF(Z842&lt;Законод!$C$23,0,(IF(AND(Z842&gt;=Законод!$H$23,Z842&lt;=Законод!$H$24),Z842-Законод!$G$24,IF('01_Доходи'!Z842&gt;=Законод!$I$23,Законод!$H$25,0)))),IF(B838="Лікар-педіатр",IF(Z842&lt;Законод!$C$19,0,(IF(AND(Z842&gt;=Законод!$H$19,Z842&lt;=Законод!$H$20),Z842-Законод!$G$20,IF('01_Доходи'!Z842&gt;=Законод!$I$19,Законод!$H$21,0)))),IF(B838="Лікар-терапевт",IF(Z842&lt;Законод!$C$27,0,(IF(AND(Z842&gt;=Законод!$H$27,Z842&lt;=Законод!$H$28),Z842-Законод!$G$28,IF(Z842&gt;=Законод!$I$27,Законод!$H$29,0)))),0)))</f>
        <v>0</v>
      </c>
      <c r="AA847" s="770"/>
      <c r="AB847" s="750" t="s">
        <v>157</v>
      </c>
      <c r="AC847" s="751"/>
      <c r="AD847" s="751"/>
      <c r="AE847" s="751"/>
      <c r="AF847" s="752"/>
      <c r="AG847" s="171">
        <f>IF(B838="Лікар загальної практики - сімейний лікар",IF(AG842&lt;Законод!$C$23,0,(IF(AND(AG842&gt;=Законод!$H$23,AG842&lt;=Законод!$H$24),AG842-Законод!$G$24,IF('01_Доходи'!AG842&gt;=Законод!$I$23,Законод!$H$25,0)))),IF(B838="Лікар-педіатр",IF(AG842&lt;Законод!$C$19,0,(IF(AND(AG842&gt;=Законод!$H$19,AG842&lt;=Законод!$H$20),AG842-Законод!$G$20,IF('01_Доходи'!AG842&gt;=Законод!$I$19,Законод!$H$21,0)))),IF(B838="Лікар-терапевт",IF(AG842&lt;Законод!$C$27,0,(IF(AND(AG842&gt;=Законод!$H$27,AG842&lt;=Законод!$H$28),AG842-Законод!$G$28,IF(AG842&gt;=Законод!$I$27,Законод!$H$29,0)))),0)))</f>
        <v>0</v>
      </c>
      <c r="AH847" s="773"/>
      <c r="AI847" s="176"/>
      <c r="AJ847" s="764"/>
      <c r="AK847" s="767"/>
      <c r="AL847" s="767"/>
      <c r="AM847" s="799"/>
      <c r="AN847" s="544">
        <f>IF(B838="Лікар загальної практики - сімейний лікар",L847*Законод!$H$30,IF(B838="Лікар-педіатр",L847*Законод!$H$30,IF(B838="Лікар-терапевт",L847*Законод!$H$30,0)))</f>
        <v>0</v>
      </c>
      <c r="AO847" s="544">
        <f>IF(B838="Лікар загальної практики - сімейний лікар",S847*Законод!$H$47,IF(B838="Лікар-педіатр",S847*Законод!$H$47,IF(B838="Лікар-терапевт",S847*Законод!$H$47,0)))</f>
        <v>0</v>
      </c>
      <c r="AP847" s="544">
        <f>IF(B838="Лікар загальної практики - сімейний лікар",Z847*Законод!$H$64,IF(B838="Лікар-педіатр",Z847*Законод!$H$64,IF(B838="Лікар-терапевт",Z847*Законод!$H$64,0)))</f>
        <v>0</v>
      </c>
      <c r="AQ847" s="544">
        <f>IF(B838="Лікар загальної практики - сімейний лікар",AG847*Законод!$H$81,IF(B838="Лікар-педіатр",AG847*Законод!$H$81,IF(B838="Лікар-терапевт",AG847*Законод!$H$81,0)))</f>
        <v>0</v>
      </c>
      <c r="AR847" s="185">
        <f>SUM(AN847:AQ847)</f>
        <v>0</v>
      </c>
    </row>
    <row r="848" spans="1:44" s="67" customFormat="1" ht="31.9" customHeight="1" x14ac:dyDescent="0.25">
      <c r="A848" s="172"/>
      <c r="B848" s="781"/>
      <c r="C848" s="784"/>
      <c r="D848" s="787"/>
      <c r="E848" s="790"/>
      <c r="F848" s="186" t="str">
        <f>IF(B838="Лікар-педіатр",Законод!$I$18,IF(B838="Лікар загальної практики - сімейний лікар",Законод!$I$22,IF(B838="Лікар-терапевт",Законод!$I$26,"х")))</f>
        <v>х</v>
      </c>
      <c r="G848" s="750" t="s">
        <v>157</v>
      </c>
      <c r="H848" s="751"/>
      <c r="I848" s="751"/>
      <c r="J848" s="751"/>
      <c r="K848" s="752"/>
      <c r="L848" s="171">
        <f>IF(B838="Лікар загальної практики - сімейний лікар",IF(L842&lt;Законод!$C$23,0,(IF(AND(L842&gt;=Законод!$I$23,L842&lt;=Законод!$I$24),L842-Законод!$H$24,IF('01_Доходи'!L842&gt;=Законод!$I$23,Законод!$I$25,0)))),IF(B838="Лікар-педіатр",IF(L842&lt;Законод!$C$19,0,(IF(AND(L842&gt;=Законод!$I$19,L842&lt;=Законод!$I$20),L842-Законод!$H$20,IF('01_Доходи'!L842&gt;=Законод!$I$19,Законод!$H$21,0)))),IF(B838="Лікар-терапевт",IF(L842&lt;Законод!$C$27,0,(IF(AND(L842&gt;=Законод!$I$27,L842&lt;=Законод!$I$28),L842-Законод!$H$28,IF('01_Доходи'!L842&gt;=Законод!$I$27,Законод!$H$29,0)))),0)))</f>
        <v>0</v>
      </c>
      <c r="M848" s="770"/>
      <c r="N848" s="750" t="s">
        <v>157</v>
      </c>
      <c r="O848" s="751"/>
      <c r="P848" s="751"/>
      <c r="Q848" s="751"/>
      <c r="R848" s="752"/>
      <c r="S848" s="171">
        <f>IF(B838="Лікар загальної практики - сімейний лікар",IF(S842&lt;Законод!$C$23,0,(IF(AND(S842&gt;=Законод!$I$23,S842&lt;=Законод!$I$24),S842-Законод!$H$24,IF('01_Доходи'!S842&gt;=Законод!$I$23,Законод!$I$25,0)))),IF(B838="Лікар-педіатр",IF(S842&lt;Законод!$C$19,0,(IF(AND(S842&gt;=Законод!$I$19,S842&lt;=Законод!$I$20),S842-Законод!$H$20,IF('01_Доходи'!S842&gt;=Законод!$I$19,Законод!$H$21,0)))),IF(B838="Лікар-терапевт",IF(S842&lt;Законод!$C$27,0,(IF(AND(S842&gt;=Законод!$I$27,S842&lt;=Законод!$I$28),S842-Законод!$H$28,IF('01_Доходи'!S842&gt;=Законод!$I$27,Законод!$H$29,0)))),0)))</f>
        <v>0</v>
      </c>
      <c r="T848" s="770"/>
      <c r="U848" s="750" t="s">
        <v>157</v>
      </c>
      <c r="V848" s="751"/>
      <c r="W848" s="751"/>
      <c r="X848" s="751"/>
      <c r="Y848" s="752"/>
      <c r="Z848" s="171">
        <f>IF(B838="Лікар загальної практики - сімейний лікар",IF(Z842&lt;Законод!$C$23,0,(IF(AND(Z842&gt;=Законод!$I$23,Z842&lt;=Законод!$I$24),Z842-Законод!$H$24,IF('01_Доходи'!Z842&gt;=Законод!$I$23,Законод!$I$25,0)))),IF(B838="Лікар-педіатр",IF(Z842&lt;Законод!$C$19,0,(IF(AND(Z842&gt;=Законод!$I$19,Z842&lt;=Законод!$I$20),Z842-Законод!$H$20,IF('01_Доходи'!Z842&gt;=Законод!$I$19,Законод!$H$21,0)))),IF(B838="Лікар-терапевт",IF(Z842&lt;Законод!$C$27,0,(IF(AND(Z842&gt;=Законод!$I$27,Z842&lt;=Законод!$I$28),Z842-Законод!$H$28,IF('01_Доходи'!Z842&gt;=Законод!$I$27,Законод!$H$29,0)))),0)))</f>
        <v>0</v>
      </c>
      <c r="AA848" s="770"/>
      <c r="AB848" s="750" t="s">
        <v>157</v>
      </c>
      <c r="AC848" s="751"/>
      <c r="AD848" s="751"/>
      <c r="AE848" s="751"/>
      <c r="AF848" s="752"/>
      <c r="AG848" s="171">
        <f>IF(B838="Лікар загальної практики - сімейний лікар",IF(AG842&lt;Законод!$C$23,0,(IF(AND(AG842&gt;=Законод!$I$23,AG842&lt;=Законод!$I$24),AG842-Законод!$H$24,IF('01_Доходи'!AG842&gt;=Законод!$I$23,Законод!$I$25,0)))),IF(B838="Лікар-педіатр",IF(AG842&lt;Законод!$C$19,0,(IF(AND(AG842&gt;=Законод!$I$19,AG842&lt;=Законод!$I$20),AG842-Законод!$H$20,IF('01_Доходи'!AG842&gt;=Законод!$I$19,Законод!$H$21,0)))),IF(B838="Лікар-терапевт",IF(AG842&lt;Законод!$C$27,0,(IF(AND(AG842&gt;=Законод!$I$27,AG842&lt;=Законод!$I$28),AG842-Законод!$H$28,IF('01_Доходи'!AG842&gt;=Законод!$I$27,Законод!$H$29,0)))),0)))</f>
        <v>0</v>
      </c>
      <c r="AH848" s="773"/>
      <c r="AI848" s="176"/>
      <c r="AJ848" s="764"/>
      <c r="AK848" s="767"/>
      <c r="AL848" s="767"/>
      <c r="AM848" s="799"/>
      <c r="AN848" s="544">
        <f>IF(B838="Лікар загальної практики - сімейний лікар",L848*Законод!$I$30,IF(B838="Лікар-педіатр",L848*Законод!$I$30,IF(B838="Лікар-терапевт",L848*Законод!$I$30,0)))</f>
        <v>0</v>
      </c>
      <c r="AO848" s="544">
        <f>IF(B838="Лікар загальної практики - сімейний лікар",S848*Законод!$I$47,IF(B838="Лікар-педіатр",S848*Законод!$I$47,IF(B838="Лікар-терапевт",S848*Законод!$I$47,0)))</f>
        <v>0</v>
      </c>
      <c r="AP848" s="544">
        <f>IF(B838="Лікар загальної практики - сімейний лікар",Z848*Законод!$I$64,IF(B838="Лікар-педіатр",Z848*Законод!$I$64,IF(B838="Лікар-терапевт",Z848*Законод!$I$64,0)))</f>
        <v>0</v>
      </c>
      <c r="AQ848" s="544">
        <f>IF(B838="Лікар загальної практики - сімейний лікар",AG848*Законод!$I$81,IF(B838="Лікар-педіатр",AG848*Законод!$I$81,IF(B838="Лікар-терапевт",AG848*Законод!$I$81,0)))</f>
        <v>0</v>
      </c>
      <c r="AR848" s="185">
        <f>SUM(AN848:AQ848)</f>
        <v>0</v>
      </c>
    </row>
    <row r="849" spans="1:44" s="67" customFormat="1" ht="31.9" customHeight="1" thickBot="1" x14ac:dyDescent="0.3">
      <c r="A849" s="187"/>
      <c r="B849" s="782"/>
      <c r="C849" s="785"/>
      <c r="D849" s="788"/>
      <c r="E849" s="791"/>
      <c r="F849" s="660" t="str">
        <f>IF(B838="Лікар-педіатр",Законод!$J$18,IF(B838="Лікар загальної практики - сімейний лікар",Законод!$J$22,IF(B838="Лікар-терапевт",Законод!$J$22,"х")))</f>
        <v>х</v>
      </c>
      <c r="G849" s="747" t="s">
        <v>157</v>
      </c>
      <c r="H849" s="748"/>
      <c r="I849" s="748"/>
      <c r="J849" s="748"/>
      <c r="K849" s="749"/>
      <c r="L849" s="171">
        <f>IF(B838="Лікар загальної практики - сімейний лікар",IF(L842&gt;=Законод!$J$23,'01_Доходи'!L842-('01_Доходи'!L843+'01_Доходи'!L844+'01_Доходи'!L845+'01_Доходи'!L846+'01_Доходи'!L847+'01_Доходи'!L848),0),IF(B838="Лікар-педіатр",IF(L842&gt;=Законод!$J$19,'01_Доходи'!L842-('01_Доходи'!L843+'01_Доходи'!L844+'01_Доходи'!L845+'01_Доходи'!L846+'01_Доходи'!L847+'01_Доходи'!L848),0),IF(B838="Лікар-терапевт",IF('01_Доходи'!L842&gt;=Законод!$J$27,L842-Законод!$I$28,0),0)))</f>
        <v>0</v>
      </c>
      <c r="M849" s="771"/>
      <c r="N849" s="747" t="s">
        <v>157</v>
      </c>
      <c r="O849" s="748"/>
      <c r="P849" s="748"/>
      <c r="Q849" s="748"/>
      <c r="R849" s="749"/>
      <c r="S849" s="171">
        <f>IF(B838="Лікар загальної практики - сімейний лікар",IF(S842&gt;=Законод!$J$23,'01_Доходи'!S842-('01_Доходи'!S843+'01_Доходи'!S844+'01_Доходи'!S845+'01_Доходи'!S846+'01_Доходи'!S847+'01_Доходи'!S848),0),IF(B838="Лікар-педіатр",IF(S842&gt;=Законод!$J$19,'01_Доходи'!S842-('01_Доходи'!S843+'01_Доходи'!S844+'01_Доходи'!S845+'01_Доходи'!S846+'01_Доходи'!S847+'01_Доходи'!S848),0),IF(B838="Лікар-терапевт",IF('01_Доходи'!S842&gt;=Законод!$J$27,S842-Законод!$I$28,0),0)))</f>
        <v>0</v>
      </c>
      <c r="T849" s="771"/>
      <c r="U849" s="747" t="s">
        <v>157</v>
      </c>
      <c r="V849" s="748"/>
      <c r="W849" s="748"/>
      <c r="X849" s="748"/>
      <c r="Y849" s="749"/>
      <c r="Z849" s="171">
        <f>IF(B838="Лікар загальної практики - сімейний лікар",IF(Z842&gt;=Законод!$J$23,'01_Доходи'!Z842-('01_Доходи'!Z843+'01_Доходи'!Z844+'01_Доходи'!Z845+'01_Доходи'!Z846+'01_Доходи'!Z847+'01_Доходи'!Z848),0),IF(B838="Лікар-педіатр",IF(Z842&gt;=Законод!$J$19,'01_Доходи'!Z842-('01_Доходи'!Z843+'01_Доходи'!Z844+'01_Доходи'!Z845+'01_Доходи'!Z846+'01_Доходи'!Z847+'01_Доходи'!Z848),0),IF(B838="Лікар-терапевт",IF('01_Доходи'!Z842&gt;=Законод!$J$27,Z842-Законод!$I$28,0),0)))</f>
        <v>0</v>
      </c>
      <c r="AA849" s="771"/>
      <c r="AB849" s="747" t="s">
        <v>157</v>
      </c>
      <c r="AC849" s="748"/>
      <c r="AD849" s="748"/>
      <c r="AE849" s="748"/>
      <c r="AF849" s="749"/>
      <c r="AG849" s="171">
        <f>IF(B838="Лікар загальної практики - сімейний лікар",IF(AG842&gt;=Законод!$J$23,'01_Доходи'!AG842-('01_Доходи'!AG843+'01_Доходи'!AG844+'01_Доходи'!AG845+'01_Доходи'!AG846+'01_Доходи'!AG847+'01_Доходи'!AG848),0),IF(B838="Лікар-педіатр",IF(AG842&gt;=Законод!$J$19,'01_Доходи'!AG842-('01_Доходи'!AG843+'01_Доходи'!AG844+'01_Доходи'!AG845+'01_Доходи'!AG846+'01_Доходи'!AG847+'01_Доходи'!AG848),0),IF(B838="Лікар-терапевт",IF('01_Доходи'!AG842&gt;=Законод!$J$27,AG842-Законод!$I$28,0),0)))</f>
        <v>0</v>
      </c>
      <c r="AH849" s="774"/>
      <c r="AI849" s="188"/>
      <c r="AJ849" s="765"/>
      <c r="AK849" s="768"/>
      <c r="AL849" s="768"/>
      <c r="AM849" s="800"/>
      <c r="AN849" s="661">
        <f>IF(B838="Лікар загальної практики - сімейний лікар",L849*Законод!$J$30,IF(B838="Лікар-педіатр",L849*Законод!$J$30,IF(B838="Лікар-терапевт",L849*Законод!$J$30,0)))</f>
        <v>0</v>
      </c>
      <c r="AO849" s="661">
        <f>IF(B838="Лікар загальної практики - сімейний лікар",S849*Законод!$J$47,IF(B838="Лікар-педіатр",S849*Законод!$J$47,IF(B838="Лікар-терапевт",S849*Законод!$J$47,0)))</f>
        <v>0</v>
      </c>
      <c r="AP849" s="661">
        <f>IF(B838="Лікар загальної практики - сімейний лікар",S849*Законод!$J$64,IF(B838="Лікар-педіатр",S849*Законод!$J$64,IF(B838="Лікар-терапевт",S849*Законод!$J$64,0)))</f>
        <v>0</v>
      </c>
      <c r="AQ849" s="661">
        <f>IF(B838="Лікар загальної практики - сімейний лікар",AG849*Законод!$J$81,IF(B838="Лікар-педіатр",AG849*Законод!$J$81,IF(B838="Лікар-терапевт",AG849*Законод!$J$81,0)))</f>
        <v>0</v>
      </c>
      <c r="AR849" s="662">
        <f t="shared" ref="AR849" si="125">SUM(AN849:AQ849)</f>
        <v>0</v>
      </c>
    </row>
    <row r="850" spans="1:44" s="210" customFormat="1" ht="23.45" customHeight="1" thickBot="1" x14ac:dyDescent="0.3">
      <c r="A850" s="206"/>
      <c r="B850" s="207"/>
      <c r="C850" s="207"/>
      <c r="D850" s="207"/>
      <c r="E850" s="207"/>
      <c r="F850" s="208"/>
      <c r="G850" s="209"/>
      <c r="H850" s="209"/>
      <c r="L850" s="211"/>
      <c r="S850" s="211"/>
      <c r="Z850" s="211"/>
      <c r="AG850" s="211"/>
      <c r="AM850" s="212"/>
      <c r="AR850" s="213"/>
    </row>
    <row r="851" spans="1:44" s="166" customFormat="1" ht="24.6" customHeight="1" x14ac:dyDescent="0.3">
      <c r="A851" s="169">
        <f>A838+1</f>
        <v>64</v>
      </c>
      <c r="B851" s="780"/>
      <c r="C851" s="783"/>
      <c r="D851" s="786"/>
      <c r="E851" s="789"/>
      <c r="F851" s="170" t="s">
        <v>431</v>
      </c>
      <c r="G851" s="171">
        <f>IFERROR(IF(B851="Лікар-педіатр",G853/L853*L851,IF(B851="Лікар-терапевт","х",IF(B851="Лікар загальної практики - сімейний лікар",G853/L853*L851,0))),0)</f>
        <v>0</v>
      </c>
      <c r="H851" s="171">
        <f>IFERROR(IF(B851="Лікар-педіатр",H853/L853*L851,IF(B851="Лікар-терапевт","х",IF(B851="Лікар загальної практики - сімейний лікар",H853/L853*L851,0))),0)</f>
        <v>0</v>
      </c>
      <c r="I851" s="171">
        <f>IFERROR(IF(B851="Лікар-педіатр","x",IF(B851="Лікар-терапевт",I853/L853*L851,IF(B851="Лікар загальної практики - сімейний лікар",I853/L853*L851,0))),0)</f>
        <v>0</v>
      </c>
      <c r="J851" s="171">
        <f>IFERROR(IF(B851="Лікар-педіатр","x",IF(B851="Лікар-терапевт",J853/L853*L851,IF(B851="Лікар загальної практики - сімейний лікар",J853/L853*L851,0))),0)</f>
        <v>0</v>
      </c>
      <c r="K851" s="171">
        <f>IFERROR(IF(B851="Лікар-педіатр","x",IF(B851="Лікар-терапевт",K854*L851,IF(B851="Лікар загальної практики - сімейний лікар",K854*L851,0))),0)</f>
        <v>0</v>
      </c>
      <c r="L851" s="472"/>
      <c r="M851" s="769"/>
      <c r="N851" s="171">
        <f>IFERROR(IF(B851="Лікар-педіатр",N853/S853*S851,IF(B851="Лікар-терапевт","х",IF(B851="Лікар загальної практики - сімейний лікар",N853/S853*S851,0))),0)</f>
        <v>0</v>
      </c>
      <c r="O851" s="171">
        <f>IFERROR(IF(B851="Лікар-педіатр",O853/S853*S851,IF(B851="Лікар-терапевт","х",IF(B851="Лікар загальної практики - сімейний лікар",O853/S853*S851,0))),0)</f>
        <v>0</v>
      </c>
      <c r="P851" s="171">
        <f>IFERROR(IF(B851="Лікар-педіатр","x",IF(B851="Лікар-терапевт",P853/S853*S851,IF(B851="Лікар загальної практики - сімейний лікар",P853/S853*S851,0))),0)</f>
        <v>0</v>
      </c>
      <c r="Q851" s="171">
        <f>IFERROR(IF(B851="Лікар-педіатр","x",IF(B851="Лікар-терапевт",Q853/S853*S851,IF(B851="Лікар загальної практики - сімейний лікар",Q853/S853*S851,0))),0)</f>
        <v>0</v>
      </c>
      <c r="R851" s="171">
        <f>IFERROR(IF(B851="Лікар-педіатр","x",IF(B851="Лікар-терапевт",R854*S851,IF(B851="Лікар загальної практики - сімейний лікар",R854*S851,0))),0)</f>
        <v>0</v>
      </c>
      <c r="S851" s="472"/>
      <c r="T851" s="769"/>
      <c r="U851" s="171">
        <f>IFERROR(IF(B851="Лікар-педіатр",U853/Z853*Z851,IF(B851="Лікар-терапевт","х",IF(B851="Лікар загальної практики - сімейний лікар",U853/Z853*Z851,0))),0)</f>
        <v>0</v>
      </c>
      <c r="V851" s="171">
        <f>IFERROR(IF(B851="Лікар-педіатр",V853/Z853*Z851,IF(B851="Лікар-терапевт","х",IF(B851="Лікар загальної практики - сімейний лікар",V853/Z853*Z851,0))),0)</f>
        <v>0</v>
      </c>
      <c r="W851" s="171">
        <f>IFERROR(IF(B851="Лікар-педіатр","x",IF(B851="Лікар-терапевт",W853/Z853*Z851,IF(B851="Лікар загальної практики - сімейний лікар",W853/Z853*Z851,0))),0)</f>
        <v>0</v>
      </c>
      <c r="X851" s="171">
        <f>IFERROR(IF(B851="Лікар-педіатр","x",IF(B851="Лікар-терапевт",X853/Z853*Z851,IF(B851="Лікар загальної практики - сімейний лікар",X853/Z853*Z851,0))),0)</f>
        <v>0</v>
      </c>
      <c r="Y851" s="171">
        <f>IFERROR(IF(B851="Лікар-педіатр","x",IF(B851="Лікар-терапевт",Y854*Z851,IF(B851="Лікар загальної практики - сімейний лікар",Y854*Z851,0))),0)</f>
        <v>0</v>
      </c>
      <c r="Z851" s="472"/>
      <c r="AA851" s="769"/>
      <c r="AB851" s="171">
        <f>IFERROR(IF(B851="Лікар-педіатр",AB853/AG853*AG851,IF(B851="Лікар-терапевт","х",IF(B851="Лікар загальної практики - сімейний лікар",AB853/AG853*AG851,0))),0)</f>
        <v>0</v>
      </c>
      <c r="AC851" s="171">
        <f>IFERROR(IF(B851="Лікар-педіатр",AC853/AG853*AG851,IF(B851="Лікар-терапевт","х",IF(B851="Лікар загальної практики - сімейний лікар",AC853/AG853*AG851,0))),0)</f>
        <v>0</v>
      </c>
      <c r="AD851" s="171">
        <f>IFERROR(IF(B851="Лікар-педіатр","x",IF(B851="Лікар-терапевт",AD853/AG853*AG851,IF(B851="Лікар загальної практики - сімейний лікар",AD853/AG853*AG851,0))),0)</f>
        <v>0</v>
      </c>
      <c r="AE851" s="171">
        <f>IFERROR(IF(B851="Лікар-педіатр","x",IF(B851="Лікар-терапевт",AE853/AG853*AG851,IF(B851="Лікар загальної практики - сімейний лікар",AE853/AG853*AG851,0))),0)</f>
        <v>0</v>
      </c>
      <c r="AF851" s="171">
        <f>IFERROR(IF(B851="Лікар-педіатр","x",IF(B851="Лікар-терапевт",AF854*AG851,IF(B851="Лікар загальної практики - сімейний лікар",AF854*AG851,0))),0)</f>
        <v>0</v>
      </c>
      <c r="AG851" s="472"/>
      <c r="AH851" s="772"/>
      <c r="AI851" s="461">
        <f>A851</f>
        <v>64</v>
      </c>
      <c r="AJ851" s="763">
        <f>B851</f>
        <v>0</v>
      </c>
      <c r="AK851" s="766">
        <f>C851</f>
        <v>0</v>
      </c>
      <c r="AL851" s="766">
        <f>D851</f>
        <v>0</v>
      </c>
      <c r="AM851" s="753" t="s">
        <v>566</v>
      </c>
      <c r="AN851" s="792">
        <f>SUM(AN856:AN862)</f>
        <v>0</v>
      </c>
      <c r="AO851" s="792">
        <f>SUM(AO856:AO862)</f>
        <v>0</v>
      </c>
      <c r="AP851" s="792">
        <f>SUM(AP856:AP862)</f>
        <v>0</v>
      </c>
      <c r="AQ851" s="792">
        <f>SUM(AQ856:AQ862)</f>
        <v>0</v>
      </c>
      <c r="AR851" s="795">
        <f>SUM(AN851:AQ855)</f>
        <v>0</v>
      </c>
    </row>
    <row r="852" spans="1:44" s="67" customFormat="1" ht="28.15" customHeight="1" x14ac:dyDescent="0.25">
      <c r="A852" s="172"/>
      <c r="B852" s="781"/>
      <c r="C852" s="784"/>
      <c r="D852" s="787"/>
      <c r="E852" s="790"/>
      <c r="F852" s="170" t="s">
        <v>432</v>
      </c>
      <c r="G852" s="171">
        <f>IFERROR(IF(B851="Лікар-педіатр",G854*L852,IF(B851="Лікар-терапевт","х",IF(B851="Лікар загальної практики - сімейний лікар",G854*L852,0))),0)</f>
        <v>0</v>
      </c>
      <c r="H852" s="171">
        <f>IFERROR(IF(B851="Лікар-педіатр",H854*L852,IF(B851="Лікар-терапевт","х",IF(B851="Лікар загальної практики - сімейний лікар",H854*L852,0))),0)</f>
        <v>0</v>
      </c>
      <c r="I852" s="171">
        <f>IFERROR(IF(B851="Лікар-педіатр","x",IF(B851="Лікар-терапевт",I854*L852,IF(B851="Лікар загальної практики - сімейний лікар",I854*L852,0))),0)</f>
        <v>0</v>
      </c>
      <c r="J852" s="171">
        <f>IFERROR(IF(B851="Лікар-педіатр","x",IF(B851="Лікар-терапевт",J854*L852,IF(B851="Лікар загальної практики - сімейний лікар",J854*L852,0))),0)</f>
        <v>0</v>
      </c>
      <c r="K852" s="171">
        <f>IFERROR(IF(B851="Лікар-педіатр","x",IF(B851="Лікар-терапевт",K854*L852,IF(B851="Лікар загальної практики - сімейний лікар",K854*L852,0))),0)</f>
        <v>0</v>
      </c>
      <c r="L852" s="472"/>
      <c r="M852" s="770"/>
      <c r="N852" s="171">
        <f>IFERROR(IF(B851="Лікар-педіатр",N854*S852,IF(B851="Лікар-терапевт","х",IF(B851="Лікар загальної практики - сімейний лікар",N854*S852,0))),0)</f>
        <v>0</v>
      </c>
      <c r="O852" s="171">
        <f>IFERROR(IF(B851="Лікар-педіатр",O854*S852,IF(B851="Лікар-терапевт","х",IF(B851="Лікар загальної практики - сімейний лікар",O854*S852,0))),0)</f>
        <v>0</v>
      </c>
      <c r="P852" s="171">
        <f>IFERROR(IF(B851="Лікар-педіатр","x",IF(B851="Лікар-терапевт",P854*S852,IF(B851="Лікар загальної практики - сімейний лікар",P854*S852,0))),0)</f>
        <v>0</v>
      </c>
      <c r="Q852" s="171">
        <f>IFERROR(IF(B851="Лікар-педіатр","x",IF(B851="Лікар-терапевт",Q854*S852,IF(B851="Лікар загальної практики - сімейний лікар",Q854*S852,0))),0)</f>
        <v>0</v>
      </c>
      <c r="R852" s="171">
        <f>IFERROR(IF(B851="Лікар-педіатр","x",IF(B851="Лікар-терапевт",R854*S852,IF(B851="Лікар загальної практики - сімейний лікар",R854*S852,0))),0)</f>
        <v>0</v>
      </c>
      <c r="S852" s="472"/>
      <c r="T852" s="770"/>
      <c r="U852" s="171">
        <f>IFERROR(IF(B851="Лікар-педіатр",U854*Z852,IF(B851="Лікар-терапевт","х",IF(B851="Лікар загальної практики - сімейний лікар",U854*Z852,0))),0)</f>
        <v>0</v>
      </c>
      <c r="V852" s="171">
        <f>IFERROR(IF(B851="Лікар-педіатр",V854*Z852,IF(B851="Лікар-терапевт","х",IF(B851="Лікар загальної практики - сімейний лікар",V854*Z852,0))),0)</f>
        <v>0</v>
      </c>
      <c r="W852" s="171">
        <f>IFERROR(IF(B851="Лікар-педіатр","x",IF(B851="Лікар-терапевт",W854*Z852,IF(B851="Лікар загальної практики - сімейний лікар",W854*Z852,0))),0)</f>
        <v>0</v>
      </c>
      <c r="X852" s="171">
        <f>IFERROR(IF(B851="Лікар-педіатр","x",IF(B851="Лікар-терапевт",X854*Z852,IF(B851="Лікар загальної практики - сімейний лікар",X854*Z852,0))),0)</f>
        <v>0</v>
      </c>
      <c r="Y852" s="171">
        <f>IFERROR(IF(B851="Лікар-педіатр","x",IF(B851="Лікар-терапевт",Y854*Z852,IF(B851="Лікар загальної практики - сімейний лікар",Y854*Z852,0))),0)</f>
        <v>0</v>
      </c>
      <c r="Z852" s="472"/>
      <c r="AA852" s="770"/>
      <c r="AB852" s="171">
        <f>IFERROR(IF(B851="Лікар-педіатр",AB854*AG852,IF(B851="Лікар-терапевт","х",IF(B851="Лікар загальної практики - сімейний лікар",AB854*AG852,0))),0)</f>
        <v>0</v>
      </c>
      <c r="AC852" s="171">
        <f>IFERROR(IF(B851="Лікар-педіатр",AC854*AG852,IF(B851="Лікар-терапевт","х",IF(B851="Лікар загальної практики - сімейний лікар",AC854*AG852,0))),0)</f>
        <v>0</v>
      </c>
      <c r="AD852" s="171">
        <f>IFERROR(IF(B851="Лікар-педіатр","x",IF(B851="Лікар-терапевт",AD854*AG852,IF(B851="Лікар загальної практики - сімейний лікар",AD854*AG852,0))),0)</f>
        <v>0</v>
      </c>
      <c r="AE852" s="171">
        <f>IFERROR(IF(B851="Лікар-педіатр","x",IF(B851="Лікар-терапевт",AE854*AG852,IF(B851="Лікар загальної практики - сімейний лікар",AE854*AG852,0))),0)</f>
        <v>0</v>
      </c>
      <c r="AF852" s="171">
        <f>IFERROR(IF(B851="Лікар-педіатр","x",IF(B851="Лікар-терапевт",AF854*AG852,IF(B851="Лікар загальної практики - сімейний лікар",AF854*AG852,0))),0)</f>
        <v>0</v>
      </c>
      <c r="AG852" s="472"/>
      <c r="AH852" s="773"/>
      <c r="AI852" s="173"/>
      <c r="AJ852" s="764"/>
      <c r="AK852" s="767"/>
      <c r="AL852" s="767"/>
      <c r="AM852" s="754"/>
      <c r="AN852" s="793"/>
      <c r="AO852" s="793"/>
      <c r="AP852" s="793"/>
      <c r="AQ852" s="793"/>
      <c r="AR852" s="796"/>
    </row>
    <row r="853" spans="1:44" s="103" customFormat="1" ht="31.15" customHeight="1" x14ac:dyDescent="0.25">
      <c r="A853" s="205"/>
      <c r="B853" s="781"/>
      <c r="C853" s="784"/>
      <c r="D853" s="787"/>
      <c r="E853" s="790"/>
      <c r="F853" s="170" t="s">
        <v>433</v>
      </c>
      <c r="G853" s="174">
        <f>IF(B851="Лікар загальної практики - сімейний лікар"," ",IF(B851="Лікар-педіатр"," ",IF(B851="Лікар-терапевт","х",0)))</f>
        <v>0</v>
      </c>
      <c r="H853" s="174">
        <f>IF(B851="Лікар загальної практики - сімейний лікар"," ",IF(B851="Лікар-педіатр"," ",IF(B851="Лікар-терапевт","х",0)))</f>
        <v>0</v>
      </c>
      <c r="I853" s="174">
        <f>IF(B851="Лікар загальної практики - сімейний лікар"," ",IF(B851="Лікар-педіатр","х",IF(B851="Лікар-терапевт"," ",0)))</f>
        <v>0</v>
      </c>
      <c r="J853" s="174">
        <f>IF(B851="Лікар загальної практики - сімейний лікар"," ",IF(B851="Лікар-педіатр","х",IF(B851="Лікар-терапевт"," ",0)))</f>
        <v>0</v>
      </c>
      <c r="K853" s="174">
        <f>IF(B851="Лікар загальної практики - сімейний лікар"," ",IF(B851="Лікар-педіатр","х",IF(B851="Лікар-терапевт"," ",0)))</f>
        <v>0</v>
      </c>
      <c r="L853" s="175">
        <f>SUM(G853:K853)</f>
        <v>0</v>
      </c>
      <c r="M853" s="770"/>
      <c r="N853" s="174">
        <f>IF(B851="Лікар загальної практики - сімейний лікар"," ",IF(B851="Лікар-педіатр"," ",IF(B851="Лікар-терапевт","х",0)))</f>
        <v>0</v>
      </c>
      <c r="O853" s="174">
        <f>IF(B851="Лікар загальної практики - сімейний лікар"," ",IF(B851="Лікар-педіатр"," ",IF(B851="Лікар-терапевт","х",0)))</f>
        <v>0</v>
      </c>
      <c r="P853" s="174">
        <f>IF(B851="Лікар загальної практики - сімейний лікар"," ",IF(B851="Лікар-педіатр","х",IF(B851="Лікар-терапевт"," ",0)))</f>
        <v>0</v>
      </c>
      <c r="Q853" s="174">
        <f>IF(B851="Лікар загальної практики - сімейний лікар"," ",IF(B851="Лікар-педіатр","х",IF(B851="Лікар-терапевт"," ",0)))</f>
        <v>0</v>
      </c>
      <c r="R853" s="174">
        <f>IF(B851="Лікар загальної практики - сімейний лікар"," ",IF(B851="Лікар-педіатр","х",IF(B851="Лікар-терапевт"," ",0)))</f>
        <v>0</v>
      </c>
      <c r="S853" s="175">
        <f>SUM(N853:R853)</f>
        <v>0</v>
      </c>
      <c r="T853" s="770"/>
      <c r="U853" s="174">
        <f>IF(B851="Лікар загальної практики - сімейний лікар"," ",IF(B851="Лікар-педіатр"," ",IF(B851="Лікар-терапевт","х",0)))</f>
        <v>0</v>
      </c>
      <c r="V853" s="174">
        <f>IF(B851="Лікар загальної практики - сімейний лікар"," ",IF(B851="Лікар-педіатр"," ",IF(B851="Лікар-терапевт","х",0)))</f>
        <v>0</v>
      </c>
      <c r="W853" s="174">
        <f>IF(B851="Лікар загальної практики - сімейний лікар"," ",IF(B851="Лікар-педіатр","х",IF(B851="Лікар-терапевт"," ",0)))</f>
        <v>0</v>
      </c>
      <c r="X853" s="174">
        <f>IF(B851="Лікар загальної практики - сімейний лікар"," ",IF(B851="Лікар-педіатр","х",IF(B851="Лікар-терапевт"," ",0)))</f>
        <v>0</v>
      </c>
      <c r="Y853" s="174">
        <f>IF(B851="Лікар загальної практики - сімейний лікар"," ",IF(B851="Лікар-педіатр","х",IF(B851="Лікар-терапевт"," ",0)))</f>
        <v>0</v>
      </c>
      <c r="Z853" s="175">
        <f>SUM(U853:Y853)</f>
        <v>0</v>
      </c>
      <c r="AA853" s="770"/>
      <c r="AB853" s="174">
        <f>IF(B851="Лікар загальної практики - сімейний лікар"," ",IF(B851="Лікар-педіатр"," ",IF(B851="Лікар-терапевт","х",0)))</f>
        <v>0</v>
      </c>
      <c r="AC853" s="174">
        <f>IF(B851="Лікар загальної практики - сімейний лікар"," ",IF(B851="Лікар-педіатр"," ",IF(B851="Лікар-терапевт","х",0)))</f>
        <v>0</v>
      </c>
      <c r="AD853" s="174">
        <f>IF(B851="Лікар загальної практики - сімейний лікар"," ",IF(B851="Лікар-педіатр","х",IF(B851="Лікар-терапевт"," ",0)))</f>
        <v>0</v>
      </c>
      <c r="AE853" s="174">
        <f>IF(B851="Лікар загальної практики - сімейний лікар"," ",IF(B851="Лікар-педіатр","х",IF(B851="Лікар-терапевт"," ",0)))</f>
        <v>0</v>
      </c>
      <c r="AF853" s="174">
        <f>IF(B851="Лікар загальної практики - сімейний лікар"," ",IF(B851="Лікар-педіатр","х",IF(B851="Лікар-терапевт"," ",0)))</f>
        <v>0</v>
      </c>
      <c r="AG853" s="175">
        <f>SUM(AB853:AF853)</f>
        <v>0</v>
      </c>
      <c r="AH853" s="773"/>
      <c r="AI853" s="176"/>
      <c r="AJ853" s="764"/>
      <c r="AK853" s="767"/>
      <c r="AL853" s="767"/>
      <c r="AM853" s="754"/>
      <c r="AN853" s="793"/>
      <c r="AO853" s="793"/>
      <c r="AP853" s="793"/>
      <c r="AQ853" s="793"/>
      <c r="AR853" s="796"/>
    </row>
    <row r="854" spans="1:44" s="67" customFormat="1" ht="31.9" customHeight="1" thickBot="1" x14ac:dyDescent="0.3">
      <c r="A854" s="172"/>
      <c r="B854" s="781"/>
      <c r="C854" s="784"/>
      <c r="D854" s="787"/>
      <c r="E854" s="790"/>
      <c r="F854" s="177" t="s">
        <v>160</v>
      </c>
      <c r="G854" s="178">
        <f>IFERROR(IF(B851="Лікар-педіатр",G853/L853,IF(B851="Лікар-терапевт","х",IF(B851="Лікар загальної практики - сімейний лікар",G853/L853,0))),0)</f>
        <v>0</v>
      </c>
      <c r="H854" s="178">
        <f>IFERROR(IF(B851="Лікар-педіатр",H853/L853,IF(B851="Лікар-терапевт","х",IF(B851="Лікар загальної практики - сімейний лікар",H853/L853,0))),0)</f>
        <v>0</v>
      </c>
      <c r="I854" s="178">
        <f>IFERROR(IF(B851="Лікар-педіатр","x",IF(B851="Лікар-терапевт",I853/L853,IF(B851="Лікар загальної практики - сімейний лікар",I853/L853,0))),0)</f>
        <v>0</v>
      </c>
      <c r="J854" s="178">
        <f>IFERROR(IF(B851="Лікар-педіатр","x",IF(B851="Лікар-терапевт",J853/L853,IF(B851="Лікар загальної практики - сімейний лікар",J853/L853,0))),0)</f>
        <v>0</v>
      </c>
      <c r="K854" s="178">
        <f>IFERROR(IF(B851="Лікар-педіатр","x",IF(B851="Лікар-терапевт",K853/L853,IF(B851="Лікар загальної практики - сімейний лікар",K853/L853,0))),0)</f>
        <v>0</v>
      </c>
      <c r="L854" s="178">
        <f>SUM(G854:K854)</f>
        <v>0</v>
      </c>
      <c r="M854" s="770"/>
      <c r="N854" s="178">
        <f>IFERROR(IF(B851="Лікар-педіатр",N853/S853,IF(B851="Лікар-терапевт","х",IF(B851="Лікар загальної практики - сімейний лікар",N853/S853,0))),0)</f>
        <v>0</v>
      </c>
      <c r="O854" s="178">
        <f>IFERROR(IF(B851="Лікар-педіатр",O853/S853,IF(B851="Лікар-терапевт","х",IF(B851="Лікар загальної практики - сімейний лікар",O853/S853,0))),0)</f>
        <v>0</v>
      </c>
      <c r="P854" s="178">
        <f>IFERROR(IF(B851="Лікар-педіатр","x",IF(B851="Лікар-терапевт",P853/S853,IF(B851="Лікар загальної практики - сімейний лікар",P853/S853,0))),0)</f>
        <v>0</v>
      </c>
      <c r="Q854" s="178">
        <f>IFERROR(IF(B851="Лікар-педіатр","x",IF(B851="Лікар-терапевт",Q853/S853,IF(B851="Лікар загальної практики - сімейний лікар",Q853/S853,0))),0)</f>
        <v>0</v>
      </c>
      <c r="R854" s="178">
        <f>IFERROR(IF(B851="Лікар-педіатр","x",IF(B851="Лікар-терапевт",R853/S853,IF(B851="Лікар загальної практики - сімейний лікар",R853/S853,0))),0)</f>
        <v>0</v>
      </c>
      <c r="S854" s="178">
        <f>SUM(N854:R854)</f>
        <v>0</v>
      </c>
      <c r="T854" s="770"/>
      <c r="U854" s="178">
        <f>IFERROR(IF(B851="Лікар-педіатр",U853/Z853,IF(B851="Лікар-терапевт","х",IF(B851="Лікар загальної практики - сімейний лікар",U853/Z853,0))),0)</f>
        <v>0</v>
      </c>
      <c r="V854" s="178">
        <f>IFERROR(IF(B851="Лікар-педіатр",V853/Z853,IF(B851="Лікар-терапевт","х",IF(B851="Лікар загальної практики - сімейний лікар",V853/Z853,0))),0)</f>
        <v>0</v>
      </c>
      <c r="W854" s="178">
        <f>IFERROR(IF(B851="Лікар-педіатр","x",IF(B851="Лікар-терапевт",W853/Z853,IF(B851="Лікар загальної практики - сімейний лікар",W853/Z853,0))),0)</f>
        <v>0</v>
      </c>
      <c r="X854" s="178">
        <f>IFERROR(IF(B851="Лікар-педіатр","x",IF(B851="Лікар-терапевт",X853/Z853,IF(B851="Лікар загальної практики - сімейний лікар",X853/Z853,0))),0)</f>
        <v>0</v>
      </c>
      <c r="Y854" s="178">
        <f>IFERROR(IF(B851="Лікар-педіатр","x",IF(B851="Лікар-терапевт",Y853/Z853,IF(B851="Лікар загальної практики - сімейний лікар",Y853/Z853,0))),0)</f>
        <v>0</v>
      </c>
      <c r="Z854" s="178">
        <f>SUM(U854:Y854)</f>
        <v>0</v>
      </c>
      <c r="AA854" s="770"/>
      <c r="AB854" s="178">
        <f>IFERROR(IF(B851="Лікар-педіатр",AB853/AG853,IF(B851="Лікар-терапевт","х",IF(B851="Лікар загальної практики - сімейний лікар",AB853/AG853,0))),0)</f>
        <v>0</v>
      </c>
      <c r="AC854" s="178">
        <f>IFERROR(IF(B851="Лікар-педіатр",AC853/AG853,IF(B851="Лікар-терапевт","х",IF(B851="Лікар загальної практики - сімейний лікар",AC853/AG853,0))),0)</f>
        <v>0</v>
      </c>
      <c r="AD854" s="178">
        <f>IFERROR(IF(B851="Лікар-педіатр","x",IF(B851="Лікар-терапевт",AD853/AG853,IF(B851="Лікар загальної практики - сімейний лікар",AD853/AG853,0))),0)</f>
        <v>0</v>
      </c>
      <c r="AE854" s="178">
        <f>IFERROR(IF(B851="Лікар-педіатр","x",IF(B851="Лікар-терапевт",AE853/AG853,IF(B851="Лікар загальної практики - сімейний лікар",AE853/AG853,0))),0)</f>
        <v>0</v>
      </c>
      <c r="AF854" s="178">
        <f>IFERROR(IF(B851="Лікар-педіатр","x",IF(B851="Лікар-терапевт",AF853/AG853,IF(B851="Лікар загальної практики - сімейний лікар",AF853/AG853,0))),0)</f>
        <v>0</v>
      </c>
      <c r="AG854" s="178">
        <f>SUM(AB854:AF854)</f>
        <v>0</v>
      </c>
      <c r="AH854" s="773"/>
      <c r="AI854" s="176"/>
      <c r="AJ854" s="764"/>
      <c r="AK854" s="767"/>
      <c r="AL854" s="767"/>
      <c r="AM854" s="754"/>
      <c r="AN854" s="793"/>
      <c r="AO854" s="793"/>
      <c r="AP854" s="793"/>
      <c r="AQ854" s="793"/>
      <c r="AR854" s="796"/>
    </row>
    <row r="855" spans="1:44" s="67" customFormat="1" ht="45" customHeight="1" thickBot="1" x14ac:dyDescent="0.3">
      <c r="A855" s="172"/>
      <c r="B855" s="781"/>
      <c r="C855" s="784"/>
      <c r="D855" s="787"/>
      <c r="E855" s="790"/>
      <c r="F855" s="179" t="s">
        <v>434</v>
      </c>
      <c r="G855" s="180">
        <f>IF(B851="Лікар загальної практики - сімейний лікар",AVERAGE(G851:G853),IF(B851="Лікар-педіатр",AVERAGE(G851:G853),IF(B851="Лікар-терапевт","х",0)))</f>
        <v>0</v>
      </c>
      <c r="H855" s="180">
        <f>IF(B851="Лікар загальної практики - сімейний лікар",AVERAGE(H851:H853),IF(B851="Лікар-педіатр",AVERAGE(H851:H853),IF(B851="Лікар-терапевт","х",0)))</f>
        <v>0</v>
      </c>
      <c r="I855" s="180">
        <f>IF(B851="Лікар загальної практики - сімейний лікар",AVERAGE(I851:I853),IF(B851="Лікар-педіатр","x",IF(B851="Лікар-терапевт",AVERAGE(I851:I853),0)))</f>
        <v>0</v>
      </c>
      <c r="J855" s="180">
        <f>IF(B851="Лікар загальної практики - сімейний лікар",AVERAGE(J851:J853),IF(B851="Лікар-педіатр","x",IF(B851="Лікар-терапевт",AVERAGE(J851:J853),0)))</f>
        <v>0</v>
      </c>
      <c r="K855" s="180">
        <f>IF(B851="Лікар загальної практики - сімейний лікар",AVERAGE(K851:K853),IF(B851="Лікар-педіатр","x",IF(B851="Лікар-терапевт",AVERAGE(K851:K853),0)))</f>
        <v>0</v>
      </c>
      <c r="L855" s="181">
        <f>SUM(G855:K855)</f>
        <v>0</v>
      </c>
      <c r="M855" s="770"/>
      <c r="N855" s="543">
        <f>IF(B851="Лікар загальної практики - сімейний лікар",AVERAGE(N851:N853),IF(B851="Лікар-педіатр",AVERAGE(N851:N853),IF(B851="Лікар-терапевт","х",0)))</f>
        <v>0</v>
      </c>
      <c r="O855" s="180">
        <f>IF(B851="Лікар загальної практики - сімейний лікар",AVERAGE(O851:O853),IF(B851="Лікар-педіатр",AVERAGE(O851:O853),IF(B851="Лікар-терапевт","х",0)))</f>
        <v>0</v>
      </c>
      <c r="P855" s="180">
        <f>IF(B851="Лікар загальної практики - сімейний лікар",AVERAGE(P851:P853),IF(B851="Лікар-педіатр","x",IF(B851="Лікар-терапевт",AVERAGE(P851:P853),0)))</f>
        <v>0</v>
      </c>
      <c r="Q855" s="180">
        <f>IF(B851="Лікар загальної практики - сімейний лікар",AVERAGE(Q851:Q853),IF(B851="Лікар-педіатр","x",IF(B851="Лікар-терапевт",AVERAGE(Q851:Q853),0)))</f>
        <v>0</v>
      </c>
      <c r="R855" s="180">
        <f>IF(B851="Лікар загальної практики - сімейний лікар",AVERAGE(R851:R853),IF(B851="Лікар-педіатр","x",IF(B851="Лікар-терапевт",AVERAGE(R851:R853),0)))</f>
        <v>0</v>
      </c>
      <c r="S855" s="181">
        <f>SUM(N855:R855)</f>
        <v>0</v>
      </c>
      <c r="T855" s="770"/>
      <c r="U855" s="543">
        <f>IF(B851="Лікар загальної практики - сімейний лікар",AVERAGE(U851:U853),IF(B851="Лікар-педіатр",AVERAGE(U851:U853),IF(B851="Лікар-терапевт","х",0)))</f>
        <v>0</v>
      </c>
      <c r="V855" s="180">
        <f>IF(B851="Лікар загальної практики - сімейний лікар",AVERAGE(V851:V853),IF(B851="Лікар-педіатр",AVERAGE(V851:V853),IF(B851="Лікар-терапевт","х",0)))</f>
        <v>0</v>
      </c>
      <c r="W855" s="180">
        <f>IF(B851="Лікар загальної практики - сімейний лікар",AVERAGE(W851:W853),IF(B851="Лікар-педіатр","x",IF(B851="Лікар-терапевт",AVERAGE(W851:W853),0)))</f>
        <v>0</v>
      </c>
      <c r="X855" s="180">
        <f>IF(B851="Лікар загальної практики - сімейний лікар",AVERAGE(X851:X853),IF(B851="Лікар-педіатр","x",IF(B851="Лікар-терапевт",AVERAGE(X851:X853),0)))</f>
        <v>0</v>
      </c>
      <c r="Y855" s="180">
        <f>IF(B851="Лікар загальної практики - сімейний лікар",AVERAGE(Y851:Y853),IF(B851="Лікар-педіатр","x",IF(B851="Лікар-терапевт",AVERAGE(Y851:Y853),0)))</f>
        <v>0</v>
      </c>
      <c r="Z855" s="181">
        <f>SUM(U855:Y855)</f>
        <v>0</v>
      </c>
      <c r="AA855" s="770"/>
      <c r="AB855" s="543">
        <f>IF(B851="Лікар загальної практики - сімейний лікар",AVERAGE(AB851:AB853),IF(B851="Лікар-педіатр",AVERAGE(AB851:AB853),IF(B851="Лікар-терапевт","х",0)))</f>
        <v>0</v>
      </c>
      <c r="AC855" s="180">
        <f>IF(B851="Лікар загальної практики - сімейний лікар",AVERAGE(AC851:AC853),IF(B851="Лікар-педіатр",AVERAGE(AC851:AC853),IF(B851="Лікар-терапевт","х",0)))</f>
        <v>0</v>
      </c>
      <c r="AD855" s="180">
        <f>IF(B851="Лікар загальної практики - сімейний лікар",AVERAGE(AD851:AD853),IF(B851="Лікар-педіатр","x",IF(B851="Лікар-терапевт",AVERAGE(AD851:AD853),0)))</f>
        <v>0</v>
      </c>
      <c r="AE855" s="180">
        <f>IF(B851="Лікар загальної практики - сімейний лікар",AVERAGE(AE851:AE853),IF(B851="Лікар-педіатр","x",IF(B851="Лікар-терапевт",AVERAGE(AE851:AE853),0)))</f>
        <v>0</v>
      </c>
      <c r="AF855" s="180">
        <f>IF(B851="Лікар загальної практики - сімейний лікар",AVERAGE(AF851:AF853),IF(B851="Лікар-педіатр","x",IF(B851="Лікар-терапевт",AVERAGE(AF851:AF853),0)))</f>
        <v>0</v>
      </c>
      <c r="AG855" s="181">
        <f>SUM(AB855:AF855)</f>
        <v>0</v>
      </c>
      <c r="AH855" s="773"/>
      <c r="AI855" s="176"/>
      <c r="AJ855" s="764"/>
      <c r="AK855" s="767"/>
      <c r="AL855" s="767"/>
      <c r="AM855" s="755"/>
      <c r="AN855" s="794"/>
      <c r="AO855" s="794"/>
      <c r="AP855" s="794"/>
      <c r="AQ855" s="794"/>
      <c r="AR855" s="797"/>
    </row>
    <row r="856" spans="1:44" s="67" customFormat="1" ht="40.5" x14ac:dyDescent="0.25">
      <c r="A856" s="172"/>
      <c r="B856" s="781"/>
      <c r="C856" s="784"/>
      <c r="D856" s="787"/>
      <c r="E856" s="790"/>
      <c r="F856" s="182" t="str">
        <f>IF(B851="Лікар-педіатр",Законод!$C$18,IF(B851="Лікар загальної практики - сімейний лікар",Законод!$C$22,IF(B851="Лікар-терапевт",Законод!$C$26,"х")))</f>
        <v>х</v>
      </c>
      <c r="G856" s="183">
        <f>IF(B851="Лікар загальної практики - сімейний лікар",IF(L855&lt;=Законод!$C$23,G855,Законод!$C$23*'01_Доходи'!G854),IF(B851="Лікар-педіатр",IF(L855&lt;=Законод!$C$19,G855,Законод!$C$19*'01_Доходи'!G854),IF(B851="Лікар-терапевт","x",0)))</f>
        <v>0</v>
      </c>
      <c r="H856" s="183">
        <f>IF(B851="Лікар загальної практики - сімейний лікар",IF(L855&lt;=Законод!$C$23,H855,Законод!$C$23*'01_Доходи'!H854),IF(B851="Лікар-педіатр",IF(L855&lt;=Законод!$C$19,H855,Законод!$C$19*'01_Доходи'!H854),IF(B851="Лікар-терапевт","x",0)))</f>
        <v>0</v>
      </c>
      <c r="I856" s="183">
        <f>IF(B851="Лікар загальної практики - сімейний лікар",IF(L855&lt;=Законод!$C$23,I855,Законод!$C$23*'01_Доходи'!I854),IF(B851="Лікар-педіатр",IF(L855&lt;=Законод!$C$27,I855,Законод!$C$27*'01_Доходи'!I854),IF(B851="Лікар-терапевт","x",0)))</f>
        <v>0</v>
      </c>
      <c r="J856" s="183">
        <f>IF(B851="Лікар загальної практики - сімейний лікар",IF(L855&lt;=Законод!$C$23,J855,Законод!$C$23*'01_Доходи'!J854),IF(B851="Лікар-педіатр",IF(L855&lt;=Законод!$C$27,J855,Законод!$C$27*'01_Доходи'!J854),IF(B851="Лікар-терапевт","x",0)))</f>
        <v>0</v>
      </c>
      <c r="K856" s="183">
        <f>IF(B851="Лікар загальної практики - сімейний лікар",IF(L855&lt;=Законод!$C$23,K855,Законод!$C$23*'01_Доходи'!K854),IF(B851="Лікар-педіатр",IF(L855&lt;=Законод!$C$27,K855,Законод!$C$27*'01_Доходи'!K854),IF(B851="Лікар-терапевт","x",0)))</f>
        <v>0</v>
      </c>
      <c r="L856" s="184">
        <f>SUM(G856:K856)</f>
        <v>0</v>
      </c>
      <c r="M856" s="770"/>
      <c r="N856" s="183">
        <f>IF(B851="Лікар загальної практики - сімейний лікар",IF(L855&lt;=Законод!$C$23,N855,Законод!$C$23*'01_Доходи'!N854),IF(B851="Лікар-педіатр",IF(L855&lt;=Законод!$C$19,N855,Законод!$C$19*'01_Доходи'!N854),IF(B851="Лікар-терапевт","x",0)))</f>
        <v>0</v>
      </c>
      <c r="O856" s="183">
        <f>IF(B851="Лікар загальної практики - сімейний лікар",IF(L855&lt;=Законод!$C$23,O855,Законод!$C$23*'01_Доходи'!O854),IF(B851="Лікар-педіатр",IF(L855&lt;=Законод!$C$19,O855,Законод!$C$19*'01_Доходи'!O854),IF(B851="Лікар-терапевт","x",0)))</f>
        <v>0</v>
      </c>
      <c r="P856" s="183">
        <f>IF(B851="Лікар загальної практики - сімейний лікар",IF(L855&lt;=Законод!$C$23,P855,Законод!$C$23*'01_Доходи'!P854),IF(B851="Лікар-педіатр",IF(L855&lt;=Законод!$C$27,P855,Законод!$C$27*'01_Доходи'!P854),IF(B851="Лікар-терапевт","x",0)))</f>
        <v>0</v>
      </c>
      <c r="Q856" s="183">
        <f>IF(B851="Лікар загальної практики - сімейний лікар",IF(L855&lt;=Законод!$C$23,Q855,Законод!$C$23*'01_Доходи'!Q854),IF(B851="Лікар-педіатр",IF(L855&lt;=Законод!$C$27,Q855,Законод!$C$27*'01_Доходи'!Q854),IF(B851="Лікар-терапевт","x",0)))</f>
        <v>0</v>
      </c>
      <c r="R856" s="183">
        <f>IF(B851="Лікар загальної практики - сімейний лікар",IF(L855&lt;=Законод!$C$23,R855,Законод!$C$23*'01_Доходи'!R854),IF(B851="Лікар-педіатр",IF(L855&lt;=Законод!$C$27,R855,Законод!$C$27*'01_Доходи'!R854),IF(B851="Лікар-терапевт","x",0)))</f>
        <v>0</v>
      </c>
      <c r="S856" s="184">
        <f>SUM(N856:R856)</f>
        <v>0</v>
      </c>
      <c r="T856" s="770"/>
      <c r="U856" s="183">
        <f>IF(B851="Лікар загальної практики - сімейний лікар",IF(L855&lt;=Законод!$C$23,U855,Законод!$C$23*'01_Доходи'!U854),IF(B851="Лікар-педіатр",IF(L855&lt;=Законод!$C$19,U855,Законод!$C$19*'01_Доходи'!U854),IF(B851="Лікар-терапевт","x",0)))</f>
        <v>0</v>
      </c>
      <c r="V856" s="183">
        <f>IF(B851="Лікар загальної практики - сімейний лікар",IF(L855&lt;=Законод!$C$23,V855,Законод!$C$23*'01_Доходи'!V854),IF(B851="Лікар-педіатр",IF(L855&lt;=Законод!$C$19,V855,Законод!$C$19*'01_Доходи'!V854),IF(B851="Лікар-терапевт","x",0)))</f>
        <v>0</v>
      </c>
      <c r="W856" s="183">
        <f>IF(B851="Лікар загальної практики - сімейний лікар",IF(L855&lt;=Законод!$C$23,W855,Законод!$C$23*'01_Доходи'!W854),IF(B851="Лікар-педіатр",IF(L855&lt;=Законод!$C$27,W855,Законод!$C$27*'01_Доходи'!W854),IF(B851="Лікар-терапевт","x",0)))</f>
        <v>0</v>
      </c>
      <c r="X856" s="183">
        <f>IF(B851="Лікар загальної практики - сімейний лікар",IF(L855&lt;=Законод!$C$23,X855,Законод!$C$23*'01_Доходи'!X854),IF(B851="Лікар-педіатр",IF(L855&lt;=Законод!$C$27,X855,Законод!$C$27*'01_Доходи'!X854),IF(B851="Лікар-терапевт","x",0)))</f>
        <v>0</v>
      </c>
      <c r="Y856" s="183">
        <f>IF(B851="Лікар загальної практики - сімейний лікар",IF(L855&lt;=Законод!$C$23,Y855,Законод!$C$23*'01_Доходи'!H854),IF(Y851="Лікар-педіатр",IF(L855&lt;=Законод!$C$27,Y855,Законод!$C$27*'01_Доходи'!Y854),IF(B851="Лікар-терапевт","x",0)))</f>
        <v>0</v>
      </c>
      <c r="Z856" s="184">
        <f>SUM(U856:Y856)</f>
        <v>0</v>
      </c>
      <c r="AA856" s="770"/>
      <c r="AB856" s="183">
        <f>IF(B851="Лікар загальної практики - сімейний лікар",IF(L855&lt;=Законод!$C$23,AB855,Законод!$C$23*'01_Доходи'!AB854),IF(B851="Лікар-педіатр",IF(L855&lt;=Законод!$C$19,AB855,Законод!$C$19*'01_Доходи'!AB854),IF(B851="Лікар-терапевт","x",0)))</f>
        <v>0</v>
      </c>
      <c r="AC856" s="183">
        <f>IF(B851="Лікар загальної практики - сімейний лікар",IF(L855&lt;=Законод!$C$23,AC855,Законод!$C$23*'01_Доходи'!AC854),IF(B851="Лікар-педіатр",IF(L855&lt;=Законод!$C$19,AC855,Законод!$C$19*'01_Доходи'!AC854),IF(B851="Лікар-терапевт","x",0)))</f>
        <v>0</v>
      </c>
      <c r="AD856" s="183">
        <f>IF(B851="Лікар загальної практики - сімейний лікар",IF(L855&lt;=Законод!$C$23,AD855,Законод!$C$23*'01_Доходи'!AD854),IF(B851="Лікар-педіатр",IF(L855&lt;=Законод!$C$27,AD855,Законод!$C$27*'01_Доходи'!AD854),IF(B851="Лікар-терапевт","x",0)))</f>
        <v>0</v>
      </c>
      <c r="AE856" s="183">
        <f>IF(B851="Лікар загальної практики - сімейний лікар",IF(L855&lt;=Законод!$C$23,AE855,Законод!$C$23*'01_Доходи'!AE854),IF(B851="Лікар-педіатр",IF(L855&lt;=Законод!$C$27,AE855,Законод!$C$27*'01_Доходи'!AE854),IF(B851="Лікар-терапевт","x",0)))</f>
        <v>0</v>
      </c>
      <c r="AF856" s="183">
        <f>IF(B851="Лікар загальної практики - сімейний лікар",IF(L855&lt;=Законод!$C$23,AF855,Законод!$C$23*'01_Доходи'!AF854),IF(B851="Лікар-педіатр",IF(L855&lt;=Законод!$C$27,AF855,Законод!$C$27*'01_Доходи'!AF854),IF(B851="Лікар-терапевт","x",0)))</f>
        <v>0</v>
      </c>
      <c r="AG856" s="184">
        <f>SUM(AB856:AF856)</f>
        <v>0</v>
      </c>
      <c r="AH856" s="773"/>
      <c r="AI856" s="176"/>
      <c r="AJ856" s="764"/>
      <c r="AK856" s="767"/>
      <c r="AL856" s="767"/>
      <c r="AM856" s="268" t="s">
        <v>175</v>
      </c>
      <c r="AN856" s="544">
        <f>IF(B851="Лікар загальної практики - сімейний лікар",G856*Законод!$J$10+'01_Доходи'!H856*Законод!$K$10+'01_Доходи'!I856*Законод!$L$10+'01_Доходи'!J856*Законод!$M$10+'01_Доходи'!K856*Законод!$N$10,IF(B851="Лікар-педіатр",G856*Законод!$J$10+'01_Доходи'!H856*Законод!$K$10,IF(B851="Лікар-терапевт",'01_Доходи'!I856*Законод!$L$10+'01_Доходи'!J856*Законод!$M$10+'01_Доходи'!K856*Законод!$N$10,0)))</f>
        <v>0</v>
      </c>
      <c r="AO856" s="544">
        <f>IF(B851="Лікар загальної практики - сімейний лікар",N856*Законод!$J$11+'01_Доходи'!O856*Законод!$K$11+'01_Доходи'!P856*Законод!$L$11+'01_Доходи'!Q856*Законод!$M$11+'01_Доходи'!R856*Законод!$N$11,IF(B851="Лікар-педіатр",N856*Законод!$J$11+'01_Доходи'!O856*Законод!$K$11,IF(B851="Лікар-терапевт",'01_Доходи'!P856*Законод!$L$11+'01_Доходи'!Q856*Законод!$M$11+'01_Доходи'!R856*Законод!$N$11,0)))</f>
        <v>0</v>
      </c>
      <c r="AP856" s="544">
        <f>IF(B851="Лікар загальної практики - сімейний лікар",U856*Законод!$J$12+'01_Доходи'!V856*Законод!$K$12+'01_Доходи'!W856*Законод!$L$12+'01_Доходи'!X856*Законод!$M$12+'01_Доходи'!Y856*Законод!$N$12,IF(B851="Лікар-педіатр",U856*Законод!$J$12+'01_Доходи'!V856*Законод!$K$12,IF(B851="Лікар-терапевт",'01_Доходи'!W856*Законод!$L$12+'01_Доходи'!X856*Законод!$M$12+'01_Доходи'!Y856*Законод!$N$12,0)))</f>
        <v>0</v>
      </c>
      <c r="AQ856" s="544">
        <f>IF(B851="Лікар загальної практики - сімейний лікар",AB856*Законод!$J$13+'01_Доходи'!AC856*Законод!$K$13+'01_Доходи'!AD856*Законод!$L$13+'01_Доходи'!AE856*Законод!$M$13+'01_Доходи'!AF856*Законод!$N$13,IF(B851="Лікар-педіатр",AB856*Законод!$J$13+'01_Доходи'!AC856*Законод!$K$13,IF(B851="Лікар-терапевт",'01_Доходи'!AD856*Законод!$L$13+'01_Доходи'!AE856*Законод!$M$13+'01_Доходи'!AF856*Законод!$N$13,0)))</f>
        <v>0</v>
      </c>
      <c r="AR856" s="185">
        <f>SUM(AN856:AQ856)</f>
        <v>0</v>
      </c>
    </row>
    <row r="857" spans="1:44" s="67" customFormat="1" ht="31.9" customHeight="1" x14ac:dyDescent="0.25">
      <c r="A857" s="172"/>
      <c r="B857" s="781"/>
      <c r="C857" s="784"/>
      <c r="D857" s="787"/>
      <c r="E857" s="790"/>
      <c r="F857" s="186" t="str">
        <f>IF(B851="Лікар-педіатр",Законод!$E$18,IF(B851="Лікар загальної практики - сімейний лікар",Законод!$E$22,IF(B851="Лікар-терапевт",Законод!$E$26,"х")))</f>
        <v>х</v>
      </c>
      <c r="G857" s="750" t="s">
        <v>157</v>
      </c>
      <c r="H857" s="751"/>
      <c r="I857" s="751"/>
      <c r="J857" s="751"/>
      <c r="K857" s="752"/>
      <c r="L857" s="171">
        <f>IF(B851="Лікар загальної практики - сімейний лікар",IF(L855&lt;Законод!$C$23,0,(IF(AND(L855&gt;=Законод!$E$23,L855&lt;=Законод!$E$24),L855-Законод!$C$23,IF('01_Доходи'!L855&gt;=Законод!$F$23,Законод!$E$25,0)))),IF(B851="Лікар-педіатр",IF(L855&lt;Законод!$C$19,0,(IF(AND(L855&gt;=Законод!$E$19,L855&lt;=Законод!$E$20),L855-Законод!$C$19,IF('01_Доходи'!L855&gt;=Законод!$F$19,Законод!$E$21,0)))),IF(B851="Лікар-терапевт",IF(L855&lt;Законод!$C$27,0,(IF(AND(L855&gt;=Законод!$E$27,L855&lt;=Законод!$E$28),L855-Законод!$C$27,IF('01_Доходи'!L855&gt;=Законод!$F$27,Законод!$E$29,0)))),0)))</f>
        <v>0</v>
      </c>
      <c r="M857" s="770"/>
      <c r="N857" s="750" t="s">
        <v>157</v>
      </c>
      <c r="O857" s="751"/>
      <c r="P857" s="751"/>
      <c r="Q857" s="751"/>
      <c r="R857" s="752"/>
      <c r="S857" s="171">
        <f>IF(B851="Лікар загальної практики - сімейний лікар",IF(S855&lt;Законод!$C$23,0,(IF(AND(S855&gt;=Законод!$E$23,S855&lt;=Законод!$E$24),S855-Законод!$C$23,IF('01_Доходи'!S855&gt;=Законод!$F$23,Законод!$E$25,0)))),IF(B851="Лікар-педіатр",IF(S855&lt;Законод!$C$19,0,(IF(AND(S855&gt;=Законод!$E$19,S855&lt;=Законод!$E$20),S855-Законод!$C$19,IF('01_Доходи'!S855&gt;=Законод!$F$19,Законод!$E$21,0)))),IF(B851="Лікар-терапевт",IF(S855&lt;Законод!$C$27,0,(IF(AND(S855&gt;=Законод!$E$27,S855&lt;=Законод!$E$28),S855-Законод!$C$27,IF('01_Доходи'!S855&gt;=Законод!$F$27,Законод!$E$29,0)))),0)))</f>
        <v>0</v>
      </c>
      <c r="T857" s="770"/>
      <c r="U857" s="750" t="s">
        <v>157</v>
      </c>
      <c r="V857" s="751"/>
      <c r="W857" s="751"/>
      <c r="X857" s="751"/>
      <c r="Y857" s="752"/>
      <c r="Z857" s="171">
        <f>IF(B851="Лікар загальної практики - сімейний лікар",IF(Z855&lt;Законод!$C$23,0,(IF(AND(Z855&gt;=Законод!$E$23,Z855&lt;=Законод!$E$24),Z855-Законод!$C$23,IF('01_Доходи'!Z855&gt;=Законод!$F$23,Законод!$E$25,0)))),IF(B851="Лікар-педіатр",IF(Z855&lt;Законод!$C$19,0,(IF(AND(Z855&gt;=Законод!$E$19,Z855&lt;=Законод!$E$20),Z855-Законод!$C$19,IF('01_Доходи'!Z855&gt;=Законод!$F$19,Законод!$E$21,0)))),IF(B851="Лікар-терапевт",IF(Z855&lt;Законод!$C$27,0,(IF(AND(Z855&gt;=Законод!$E$27,Z855&lt;=Законод!$E$28),Z855-Законод!$C$27,IF('01_Доходи'!Z855&gt;=Законод!$F$27,Законод!$E$29,0)))),0)))</f>
        <v>0</v>
      </c>
      <c r="AA857" s="770"/>
      <c r="AB857" s="750" t="s">
        <v>157</v>
      </c>
      <c r="AC857" s="751"/>
      <c r="AD857" s="751"/>
      <c r="AE857" s="751"/>
      <c r="AF857" s="752"/>
      <c r="AG857" s="171">
        <f>IF(B851="Лікар загальної практики - сімейний лікар",IF(S855&lt;Законод!$C$23,0,(IF(AND(AG855&gt;=Законод!$E$23,AG855&lt;=Законод!$E$24),AG855-Законод!$C$23,IF('01_Доходи'!AG855&gt;=Законод!$F$23,Законод!$E$25,0)))),IF(B851="Лікар-педіатр",IF(AG855&lt;Законод!$C$19,0,(IF(AND(AG855&gt;=Законод!$E$19,AG855&lt;=Законод!$E$20),AG855-Законод!$C$19,IF('01_Доходи'!AG855&gt;=Законод!$F$19,Законод!$E$21,0)))),IF(B851="Лікар-терапевт",IF(AG855&lt;Законод!$C$27,0,(IF(AND(AG855&gt;=Законод!$E$27,AG855&lt;=Законод!$E$28),AG855-Законод!$C$27,IF('01_Доходи'!AG855&gt;=Законод!$F$27,Законод!$E$29,0)))),0)))</f>
        <v>0</v>
      </c>
      <c r="AH857" s="773"/>
      <c r="AI857" s="176"/>
      <c r="AJ857" s="764"/>
      <c r="AK857" s="767"/>
      <c r="AL857" s="767"/>
      <c r="AM857" s="798" t="s">
        <v>176</v>
      </c>
      <c r="AN857" s="544">
        <f>IF(B851="Лікар загальної практики - сімейний лікар",L857*Законод!$E$30,IF(B851="Лікар-педіатр",L857*Законод!$E$30,IF(B851="Лікар-терапевт",L857*Законод!$E$30,0)))</f>
        <v>0</v>
      </c>
      <c r="AO857" s="544">
        <f>IF(B851="Лікар загальної практики - сімейний лікар",S857*Законод!$E$47,IF(B851="Лікар-педіатр",S857*Законод!$E$47,IF(B851="Лікар-терапевт",S857*Законод!$E$47,0)))</f>
        <v>0</v>
      </c>
      <c r="AP857" s="544">
        <f>IF(B851="Лікар загальної практики - сімейний лікар",Z857*Законод!$E$64,IF(B851="Лікар-педіатр",Z857*Законод!$E$64,IF(B851="Лікар-терапевт",Z857*Законод!$E$64,0)))</f>
        <v>0</v>
      </c>
      <c r="AQ857" s="544">
        <f>IF(B851="Лікар загальної практики - сімейний лікар",AG857*Законод!$E$81,IF(B851="Лікар-педіатр",AG857*Законод!$E$81,IF(B851="Лікар-терапевт",AG857*Законод!$E$81,0)))</f>
        <v>0</v>
      </c>
      <c r="AR857" s="185">
        <f>SUM(AN857:AQ857)</f>
        <v>0</v>
      </c>
    </row>
    <row r="858" spans="1:44" s="67" customFormat="1" ht="31.9" customHeight="1" x14ac:dyDescent="0.25">
      <c r="A858" s="172"/>
      <c r="B858" s="781"/>
      <c r="C858" s="784"/>
      <c r="D858" s="787"/>
      <c r="E858" s="790"/>
      <c r="F858" s="186" t="str">
        <f>IF(B851="Лікар-педіатр",Законод!$F$18,IF(B851="Лікар загальної практики - сімейний лікар",Законод!$F$22,IF(B851="Лікар-терапевт",Законод!$F$26,"х")))</f>
        <v>х</v>
      </c>
      <c r="G858" s="750" t="s">
        <v>157</v>
      </c>
      <c r="H858" s="751"/>
      <c r="I858" s="751"/>
      <c r="J858" s="751"/>
      <c r="K858" s="752"/>
      <c r="L858" s="171">
        <f>IF(B851="Лікар загальної практики - сімейний лікар",IF(L855&lt;Законод!$C$23,0,(IF(AND(L855&gt;=Законод!$F$23,L855&lt;=Законод!$F$24),L855-Законод!$E$24,IF('01_Доходи'!L855&gt;=Законод!$G$23,Законод!$F$25,0)))),IF(B851="Лікар-педіатр",IF(L855&lt;Законод!$C$19,0,(IF(AND(L855&gt;=Законод!$F$19,L855&lt;=Законод!$F$20),L855-Законод!$E$20,IF('01_Доходи'!L855&gt;=Законод!$G$19,Законод!$F$21,0)))),IF(B851="Лікар-терапевт",IF(L855&lt;Законод!$C$27,0,(IF(AND(L855&gt;=Законод!$F$27,L855&lt;=Законод!$F$28),L855-Законод!$E$28,IF('01_Доходи'!L855&gt;=Законод!$G$27,Законод!$F$29,0)))),0)))</f>
        <v>0</v>
      </c>
      <c r="M858" s="770"/>
      <c r="N858" s="750" t="s">
        <v>157</v>
      </c>
      <c r="O858" s="751"/>
      <c r="P858" s="751"/>
      <c r="Q858" s="751"/>
      <c r="R858" s="752"/>
      <c r="S858" s="171">
        <f>IF(B851="Лікар загальної практики - сімейний лікар",IF(S855&lt;Законод!$C$23,0,(IF(AND(S855&gt;=Законод!$F$23,S855&lt;=Законод!$F$24),S855-Законод!$E$24,IF('01_Доходи'!S855&gt;=Законод!$G$23,Законод!$F$25,0)))),IF(B851="Лікар-педіатр",IF(S855&lt;Законод!$C$19,0,(IF(AND(S855&gt;=Законод!$F$19,S855&lt;=Законод!$F$20),S855-Законод!$E$20,IF('01_Доходи'!S855&gt;=Законод!$G$19,Законод!$F$21,0)))),IF(B851="Лікар-терапевт",IF(S855&lt;Законод!$C$27,0,(IF(AND(S855&gt;=Законод!$F$27,S855&lt;=Законод!$F$28),S855-Законод!$E$28,IF('01_Доходи'!S855&gt;=Законод!$G$27,Законод!$F$29,0)))),0)))</f>
        <v>0</v>
      </c>
      <c r="T858" s="770"/>
      <c r="U858" s="750" t="s">
        <v>157</v>
      </c>
      <c r="V858" s="751"/>
      <c r="W858" s="751"/>
      <c r="X858" s="751"/>
      <c r="Y858" s="752"/>
      <c r="Z858" s="171">
        <f>IF(B851="Лікар загальної практики - сімейний лікар",IF(Z855&lt;Законод!$C$23,0,(IF(AND(Z855&gt;=Законод!$F$23,Z855&lt;=Законод!$F$24),Z855-Законод!$E$24,IF('01_Доходи'!Z855&gt;=Законод!$G$23,Законод!$F$25,0)))),IF(B851="Лікар-педіатр",IF(Z855&lt;Законод!$C$19,0,(IF(AND(Z855&gt;=Законод!$F$19,Z855&lt;=Законод!$F$20),Z855-Законод!$E$20,IF('01_Доходи'!Z855&gt;=Законод!$G$19,Законод!$F$21,0)))),IF(B851="Лікар-терапевт",IF(Z855&lt;Законод!$C$27,0,(IF(AND(Z855&gt;=Законод!$F$27,Z855&lt;=Законод!$F$28),Z855-Законод!$E$28,IF('01_Доходи'!Z855&gt;=Законод!$G$27,Законод!$F$29,0)))),0)))</f>
        <v>0</v>
      </c>
      <c r="AA858" s="770"/>
      <c r="AB858" s="750" t="s">
        <v>157</v>
      </c>
      <c r="AC858" s="751"/>
      <c r="AD858" s="751"/>
      <c r="AE858" s="751"/>
      <c r="AF858" s="752"/>
      <c r="AG858" s="171">
        <f>IF(B851="Лікар загальної практики - сімейний лікар",IF(AG855&lt;Законод!$C$23,0,(IF(AND(AG855&gt;=Законод!$F$23,AG855&lt;=Законод!$F$24),AG855-Законод!$E$24,IF('01_Доходи'!AG855&gt;=Законод!$G$23,Законод!$F$25,0)))),IF(B851="Лікар-педіатр",IF(AG855&lt;Законод!$C$19,0,(IF(AND(AG855&gt;=Законод!$F$19,AG855&lt;=Законод!$F$20),AG855-Законод!$E$20,IF('01_Доходи'!AG855&gt;=Законод!$G$19,Законод!$F$21,0)))),IF(B851="Лікар-терапевт",IF(AG855&lt;Законод!$C$27,0,(IF(AND(AG855&gt;=Законод!$F$27,AG855&lt;=Законод!$F$28),AG855-Законод!$E$28,IF('01_Доходи'!AG855&gt;=Законод!$G$27,Законод!$F$29,0)))),0)))</f>
        <v>0</v>
      </c>
      <c r="AH858" s="773"/>
      <c r="AI858" s="176"/>
      <c r="AJ858" s="764"/>
      <c r="AK858" s="767"/>
      <c r="AL858" s="767"/>
      <c r="AM858" s="799"/>
      <c r="AN858" s="544">
        <f>IF(B851="Лікар загальної практики - сімейний лікар",L858*Законод!$F$30,IF(B851="Лікар-педіатр",L858*Законод!$F$30,IF(B851="Лікар-терапевт",L858*Законод!$F$30,0)))</f>
        <v>0</v>
      </c>
      <c r="AO858" s="544">
        <f>IF(B851="Лікар загальної практики - сімейний лікар",S858*Законод!$F$47,IF(B851="Лікар-педіатр",S858*Законод!$F$47,IF(B851="Лікар-терапевт",S858*Законод!$F$47,0)))</f>
        <v>0</v>
      </c>
      <c r="AP858" s="544">
        <f>IF(B851="Лікар загальної практики - сімейний лікар",Z858*Законод!$F$64,IF(B851="Лікар-педіатр",Z858*Законод!$F$64,IF(B851="Лікар-терапевт",Z858*Законод!$F$64,0)))</f>
        <v>0</v>
      </c>
      <c r="AQ858" s="544">
        <f>IF(B851="Лікар загальної практики - сімейний лікар",AG858*Законод!$F$81,IF(B851="Лікар-педіатр",AG858*Законод!$F$81,IF(B851="Лікар-терапевт",AG858*Законод!$F$81,0)))</f>
        <v>0</v>
      </c>
      <c r="AR858" s="185">
        <f>SUM(AN858:AQ858)</f>
        <v>0</v>
      </c>
    </row>
    <row r="859" spans="1:44" s="210" customFormat="1" ht="23.45" customHeight="1" x14ac:dyDescent="0.25">
      <c r="A859" s="172"/>
      <c r="B859" s="781"/>
      <c r="C859" s="784"/>
      <c r="D859" s="787"/>
      <c r="E859" s="790"/>
      <c r="F859" s="186" t="str">
        <f>IF(B851="Лікар-педіатр",Законод!$G$18,IF(B851="Лікар загальної практики - сімейний лікар",Законод!$G$22,IF(B851="Лікар-терапевт",Законод!$G$26,"х")))</f>
        <v>х</v>
      </c>
      <c r="G859" s="750" t="s">
        <v>157</v>
      </c>
      <c r="H859" s="751"/>
      <c r="I859" s="751"/>
      <c r="J859" s="751"/>
      <c r="K859" s="752"/>
      <c r="L859" s="171">
        <f>IF(B851="Лікар загальної практики - сімейний лікар",IF(L855&lt;Законод!$C$23,0,(IF(AND(L855&gt;=Законод!$G$23,L855&lt;=Законод!$G$24),L855-Законод!$F$24,IF('01_Доходи'!L855&gt;=Законод!$H$23,Законод!$G$25,0)))),IF(B851="Лікар-педіатр",IF(L855&lt;Законод!$C$19,0,(IF(AND(L855&gt;=Законод!$G$19,L855&lt;=Законод!$G$20),L855-Законод!$F$20,IF('01_Доходи'!L855&gt;=Законод!$H$19,Законод!$G$21,0)))),IF(B851="Лікар-терапевт",IF(L855&lt;Законод!$C$27,0,(IF(AND(L855&gt;=Законод!$G$27,L855&lt;=Законод!$G$28),L855-Законод!$F$28,IF('01_Доходи'!L855&gt;=Законод!$H$27,Законод!$G$29,0)))),0)))</f>
        <v>0</v>
      </c>
      <c r="M859" s="770"/>
      <c r="N859" s="750" t="s">
        <v>157</v>
      </c>
      <c r="O859" s="751"/>
      <c r="P859" s="751"/>
      <c r="Q859" s="751"/>
      <c r="R859" s="752"/>
      <c r="S859" s="171">
        <f>IF(B851="Лікар загальної практики - сімейний лікар",IF(S855&lt;Законод!$C$23,0,(IF(AND(S855&gt;=Законод!$G$23,S855&lt;=Законод!$G$24),S855-Законод!$F$24,IF('01_Доходи'!S855&gt;=Законод!$H$23,Законод!$G$25,0)))),IF(B851="Лікар-педіатр",IF(S855&lt;Законод!$C$19,0,(IF(AND(S855&gt;=Законод!$G$19,S855&lt;=Законод!$G$20),S855-Законод!$F$20,IF('01_Доходи'!S855&gt;=Законод!$H$19,Законод!$G$21,0)))),IF(B851="Лікар-терапевт",IF(S855&lt;Законод!$C$27,0,(IF(AND(S855&gt;=Законод!$G$27,S855&lt;=Законод!$G$28),S855-Законод!$F$28,IF('01_Доходи'!S855&gt;=Законод!$H$27,Законод!$G$29,0)))),0)))</f>
        <v>0</v>
      </c>
      <c r="T859" s="770"/>
      <c r="U859" s="750" t="s">
        <v>157</v>
      </c>
      <c r="V859" s="751"/>
      <c r="W859" s="751"/>
      <c r="X859" s="751"/>
      <c r="Y859" s="752"/>
      <c r="Z859" s="171">
        <f>IF(B851="Лікар загальної практики - сімейний лікар",IF(Z855&lt;Законод!$C$23,0,(IF(AND(Z855&gt;=Законод!$G$23,Z855&lt;=Законод!$G$24),Z855-Законод!$F$24,IF('01_Доходи'!Z855&gt;=Законод!$H$23,Законод!$G$25,0)))),IF(B851="Лікар-педіатр",IF(Z855&lt;Законод!$C$19,0,(IF(AND(Z855&gt;=Законод!$G$19,Z855&lt;=Законод!$G$20),Z855-Законод!$F$20,IF('01_Доходи'!Z855&gt;=Законод!$H$19,Законод!$G$21,0)))),IF(B851="Лікар-терапевт",IF(Z855&lt;Законод!$C$27,0,(IF(AND(Z855&gt;=Законод!$G$27,Z855&lt;=Законод!$G$28),Z855-Законод!$F$28,IF('01_Доходи'!Z855&gt;=Законод!$H$27,Законод!$G$29,0)))),0)))</f>
        <v>0</v>
      </c>
      <c r="AA859" s="770"/>
      <c r="AB859" s="750" t="s">
        <v>157</v>
      </c>
      <c r="AC859" s="751"/>
      <c r="AD859" s="751"/>
      <c r="AE859" s="751"/>
      <c r="AF859" s="752"/>
      <c r="AG859" s="171">
        <f>IF(B851="Лікар загальної практики - сімейний лікар",IF(AG855&lt;Законод!$C$23,0,(IF(AND(AG855&gt;=Законод!$G$23,AG855&lt;=Законод!$G$24),AG855-Законод!$F$24,IF('01_Доходи'!AG855&gt;=Законод!$H$23,Законод!$G$25,0)))),IF(B851="Лікар-педіатр",IF(AG855&lt;Законод!$C$19,0,(IF(AND(AG855&gt;=Законод!$G$19,AG855&lt;=Законод!$G$20),AG855-Законод!$F$20,IF('01_Доходи'!AG855&gt;=Законод!$H$19,Законод!$G$21,0)))),IF(B851="Лікар-терапевт",IF(AG855&lt;Законод!$C$27,0,(IF(AND(AG855&gt;=Законод!$G$27,AG855&lt;=Законод!$G$28),AG855-Законод!$F$28,IF('01_Доходи'!AG855&gt;=Законод!$H$27,Законод!$G$29,0)))),0)))</f>
        <v>0</v>
      </c>
      <c r="AH859" s="773"/>
      <c r="AI859" s="176"/>
      <c r="AJ859" s="764"/>
      <c r="AK859" s="767"/>
      <c r="AL859" s="767"/>
      <c r="AM859" s="799"/>
      <c r="AN859" s="544">
        <f>IF(B851="Лікар загальної практики - сімейний лікар",L859*Законод!$G$39,IF(B851="Лікар-педіатр",L859*Законод!$G$30,IF(B851="Лікар-терапевт",L859*Законод!$G$30,0)))</f>
        <v>0</v>
      </c>
      <c r="AO859" s="544">
        <f>IF(B851="Лікар загальної практики - сімейний лікар",S859*Законод!$G$47,IF(B851="Лікар-педіатр",S859*Законод!$G$47,IF(B851="Лікар-терапевт",S859*Законод!$G$47,0)))</f>
        <v>0</v>
      </c>
      <c r="AP859" s="544">
        <f>IF(B851="Лікар загальної практики - сімейний лікар",Z859*Законод!$G$64,IF(B851="Лікар-педіатр",Z859*Законод!$G$64,IF(B851="Лікар-терапевт",Z859*Законод!$G$64,0)))</f>
        <v>0</v>
      </c>
      <c r="AQ859" s="544">
        <f>IF(B851="Лікар загальної практики - сімейний лікар",AG859*Законод!$G$81,IF(B851="Лікар-педіатр",AG859*Законод!$G$81,IF(B851="Лікар-терапевт",AG859*Законод!$G$81,0)))</f>
        <v>0</v>
      </c>
      <c r="AR859" s="185">
        <f t="shared" ref="AR859" si="126">SUM(AN859:AQ859)</f>
        <v>0</v>
      </c>
    </row>
    <row r="860" spans="1:44" s="166" customFormat="1" ht="24.6" customHeight="1" x14ac:dyDescent="0.3">
      <c r="A860" s="172"/>
      <c r="B860" s="781"/>
      <c r="C860" s="784"/>
      <c r="D860" s="787"/>
      <c r="E860" s="790"/>
      <c r="F860" s="186" t="str">
        <f>IF(B851="Лікар-педіатр",Законод!$H$18,IF(B851="Лікар загальної практики - сімейний лікар",Законод!$H$22,IF(B851="Лікар-терапевт",Законод!$H$26,"х")))</f>
        <v>х</v>
      </c>
      <c r="G860" s="750" t="s">
        <v>157</v>
      </c>
      <c r="H860" s="751"/>
      <c r="I860" s="751"/>
      <c r="J860" s="751"/>
      <c r="K860" s="752"/>
      <c r="L860" s="171">
        <f>IF(B851="Лікар загальної практики - сімейний лікар",IF(L855&lt;Законод!$C$23,0,(IF(AND(L855&gt;=Законод!$H$23,L855&lt;=Законод!$H$24),L855-Законод!$G$24,IF('01_Доходи'!L855&gt;=Законод!$I$23,Законод!$H$25,0)))),IF(B851="Лікар-педіатр",IF(L855&lt;Законод!$C$19,0,(IF(AND(L855&gt;=Законод!$H$19,L855&lt;=Законод!$H$20),L855-Законод!$G$20,IF('01_Доходи'!L855&gt;=Законод!$I$19,Законод!$H$21,0)))),IF(B851="Лікар-терапевт",IF(L855&lt;Законод!$C$27,0,(IF(AND(L855&gt;=Законод!$H$27,L855&lt;=Законод!$H$28),L855-Законод!$G$28,IF(L855&gt;=Законод!$I$27,Законод!$H$29,0)))),0)))</f>
        <v>0</v>
      </c>
      <c r="M860" s="770"/>
      <c r="N860" s="750" t="s">
        <v>157</v>
      </c>
      <c r="O860" s="751"/>
      <c r="P860" s="751"/>
      <c r="Q860" s="751"/>
      <c r="R860" s="752"/>
      <c r="S860" s="171">
        <f>IF(B851="Лікар загальної практики - сімейний лікар",IF(S855&lt;Законод!$C$23,0,(IF(AND(S855&gt;=Законод!$H$23,S855&lt;=Законод!$H$24),S855-Законод!$G$24,IF('01_Доходи'!S855&gt;=Законод!$I$23,Законод!$H$25,0)))),IF(B851="Лікар-педіатр",IF(S855&lt;Законод!$C$19,0,(IF(AND(S855&gt;=Законод!$H$19,S855&lt;=Законод!$H$20),S855-Законод!$G$20,IF('01_Доходи'!S855&gt;=Законод!$I$19,Законод!$H$21,0)))),IF(B851="Лікар-терапевт",IF(S855&lt;Законод!$C$27,0,(IF(AND(S855&gt;=Законод!$H$27,S855&lt;=Законод!$H$28),S855-Законод!$G$28,IF(S855&gt;=Законод!$I$27,Законод!$H$29,0)))),0)))</f>
        <v>0</v>
      </c>
      <c r="T860" s="770"/>
      <c r="U860" s="750" t="s">
        <v>157</v>
      </c>
      <c r="V860" s="751"/>
      <c r="W860" s="751"/>
      <c r="X860" s="751"/>
      <c r="Y860" s="752"/>
      <c r="Z860" s="171">
        <f>IF(B851="Лікар загальної практики - сімейний лікар",IF(Z855&lt;Законод!$C$23,0,(IF(AND(Z855&gt;=Законод!$H$23,Z855&lt;=Законод!$H$24),Z855-Законод!$G$24,IF('01_Доходи'!Z855&gt;=Законод!$I$23,Законод!$H$25,0)))),IF(B851="Лікар-педіатр",IF(Z855&lt;Законод!$C$19,0,(IF(AND(Z855&gt;=Законод!$H$19,Z855&lt;=Законод!$H$20),Z855-Законод!$G$20,IF('01_Доходи'!Z855&gt;=Законод!$I$19,Законод!$H$21,0)))),IF(B851="Лікар-терапевт",IF(Z855&lt;Законод!$C$27,0,(IF(AND(Z855&gt;=Законод!$H$27,Z855&lt;=Законод!$H$28),Z855-Законод!$G$28,IF(Z855&gt;=Законод!$I$27,Законод!$H$29,0)))),0)))</f>
        <v>0</v>
      </c>
      <c r="AA860" s="770"/>
      <c r="AB860" s="750" t="s">
        <v>157</v>
      </c>
      <c r="AC860" s="751"/>
      <c r="AD860" s="751"/>
      <c r="AE860" s="751"/>
      <c r="AF860" s="752"/>
      <c r="AG860" s="171">
        <f>IF(B851="Лікар загальної практики - сімейний лікар",IF(AG855&lt;Законод!$C$23,0,(IF(AND(AG855&gt;=Законод!$H$23,AG855&lt;=Законод!$H$24),AG855-Законод!$G$24,IF('01_Доходи'!AG855&gt;=Законод!$I$23,Законод!$H$25,0)))),IF(B851="Лікар-педіатр",IF(AG855&lt;Законод!$C$19,0,(IF(AND(AG855&gt;=Законод!$H$19,AG855&lt;=Законод!$H$20),AG855-Законод!$G$20,IF('01_Доходи'!AG855&gt;=Законод!$I$19,Законод!$H$21,0)))),IF(B851="Лікар-терапевт",IF(AG855&lt;Законод!$C$27,0,(IF(AND(AG855&gt;=Законод!$H$27,AG855&lt;=Законод!$H$28),AG855-Законод!$G$28,IF(AG855&gt;=Законод!$I$27,Законод!$H$29,0)))),0)))</f>
        <v>0</v>
      </c>
      <c r="AH860" s="773"/>
      <c r="AI860" s="176"/>
      <c r="AJ860" s="764"/>
      <c r="AK860" s="767"/>
      <c r="AL860" s="767"/>
      <c r="AM860" s="799"/>
      <c r="AN860" s="544">
        <f>IF(B851="Лікар загальної практики - сімейний лікар",L860*Законод!$H$30,IF(B851="Лікар-педіатр",L860*Законод!$H$30,IF(B851="Лікар-терапевт",L860*Законод!$H$30,0)))</f>
        <v>0</v>
      </c>
      <c r="AO860" s="544">
        <f>IF(B851="Лікар загальної практики - сімейний лікар",S860*Законод!$H$47,IF(B851="Лікар-педіатр",S860*Законод!$H$47,IF(B851="Лікар-терапевт",S860*Законод!$H$47,0)))</f>
        <v>0</v>
      </c>
      <c r="AP860" s="544">
        <f>IF(B851="Лікар загальної практики - сімейний лікар",Z860*Законод!$H$64,IF(B851="Лікар-педіатр",Z860*Законод!$H$64,IF(B851="Лікар-терапевт",Z860*Законод!$H$64,0)))</f>
        <v>0</v>
      </c>
      <c r="AQ860" s="544">
        <f>IF(B851="Лікар загальної практики - сімейний лікар",AG860*Законод!$H$81,IF(B851="Лікар-педіатр",AG860*Законод!$H$81,IF(B851="Лікар-терапевт",AG860*Законод!$H$81,0)))</f>
        <v>0</v>
      </c>
      <c r="AR860" s="185">
        <f>SUM(AN860:AQ860)</f>
        <v>0</v>
      </c>
    </row>
    <row r="861" spans="1:44" s="67" customFormat="1" ht="28.15" customHeight="1" x14ac:dyDescent="0.25">
      <c r="A861" s="172"/>
      <c r="B861" s="781"/>
      <c r="C861" s="784"/>
      <c r="D861" s="787"/>
      <c r="E861" s="790"/>
      <c r="F861" s="186" t="str">
        <f>IF(B851="Лікар-педіатр",Законод!$I$18,IF(B851="Лікар загальної практики - сімейний лікар",Законод!$I$22,IF(B851="Лікар-терапевт",Законод!$I$26,"х")))</f>
        <v>х</v>
      </c>
      <c r="G861" s="750" t="s">
        <v>157</v>
      </c>
      <c r="H861" s="751"/>
      <c r="I861" s="751"/>
      <c r="J861" s="751"/>
      <c r="K861" s="752"/>
      <c r="L861" s="171">
        <f>IF(B851="Лікар загальної практики - сімейний лікар",IF(L855&lt;Законод!$C$23,0,(IF(AND(L855&gt;=Законод!$I$23,L855&lt;=Законод!$I$24),L855-Законод!$H$24,IF('01_Доходи'!L855&gt;=Законод!$I$23,Законод!$I$25,0)))),IF(B851="Лікар-педіатр",IF(L855&lt;Законод!$C$19,0,(IF(AND(L855&gt;=Законод!$I$19,L855&lt;=Законод!$I$20),L855-Законод!$H$20,IF('01_Доходи'!L855&gt;=Законод!$I$19,Законод!$H$21,0)))),IF(B851="Лікар-терапевт",IF(L855&lt;Законод!$C$27,0,(IF(AND(L855&gt;=Законод!$I$27,L855&lt;=Законод!$I$28),L855-Законод!$H$28,IF('01_Доходи'!L855&gt;=Законод!$I$27,Законод!$H$29,0)))),0)))</f>
        <v>0</v>
      </c>
      <c r="M861" s="770"/>
      <c r="N861" s="750" t="s">
        <v>157</v>
      </c>
      <c r="O861" s="751"/>
      <c r="P861" s="751"/>
      <c r="Q861" s="751"/>
      <c r="R861" s="752"/>
      <c r="S861" s="171">
        <f>IF(B851="Лікар загальної практики - сімейний лікар",IF(S855&lt;Законод!$C$23,0,(IF(AND(S855&gt;=Законод!$I$23,S855&lt;=Законод!$I$24),S855-Законод!$H$24,IF('01_Доходи'!S855&gt;=Законод!$I$23,Законод!$I$25,0)))),IF(B851="Лікар-педіатр",IF(S855&lt;Законод!$C$19,0,(IF(AND(S855&gt;=Законод!$I$19,S855&lt;=Законод!$I$20),S855-Законод!$H$20,IF('01_Доходи'!S855&gt;=Законод!$I$19,Законод!$H$21,0)))),IF(B851="Лікар-терапевт",IF(S855&lt;Законод!$C$27,0,(IF(AND(S855&gt;=Законод!$I$27,S855&lt;=Законод!$I$28),S855-Законод!$H$28,IF('01_Доходи'!S855&gt;=Законод!$I$27,Законод!$H$29,0)))),0)))</f>
        <v>0</v>
      </c>
      <c r="T861" s="770"/>
      <c r="U861" s="750" t="s">
        <v>157</v>
      </c>
      <c r="V861" s="751"/>
      <c r="W861" s="751"/>
      <c r="X861" s="751"/>
      <c r="Y861" s="752"/>
      <c r="Z861" s="171">
        <f>IF(B851="Лікар загальної практики - сімейний лікар",IF(Z855&lt;Законод!$C$23,0,(IF(AND(Z855&gt;=Законод!$I$23,Z855&lt;=Законод!$I$24),Z855-Законод!$H$24,IF('01_Доходи'!Z855&gt;=Законод!$I$23,Законод!$I$25,0)))),IF(B851="Лікар-педіатр",IF(Z855&lt;Законод!$C$19,0,(IF(AND(Z855&gt;=Законод!$I$19,Z855&lt;=Законод!$I$20),Z855-Законод!$H$20,IF('01_Доходи'!Z855&gt;=Законод!$I$19,Законод!$H$21,0)))),IF(B851="Лікар-терапевт",IF(Z855&lt;Законод!$C$27,0,(IF(AND(Z855&gt;=Законод!$I$27,Z855&lt;=Законод!$I$28),Z855-Законод!$H$28,IF('01_Доходи'!Z855&gt;=Законод!$I$27,Законод!$H$29,0)))),0)))</f>
        <v>0</v>
      </c>
      <c r="AA861" s="770"/>
      <c r="AB861" s="750" t="s">
        <v>157</v>
      </c>
      <c r="AC861" s="751"/>
      <c r="AD861" s="751"/>
      <c r="AE861" s="751"/>
      <c r="AF861" s="752"/>
      <c r="AG861" s="171">
        <f>IF(B851="Лікар загальної практики - сімейний лікар",IF(AG855&lt;Законод!$C$23,0,(IF(AND(AG855&gt;=Законод!$I$23,AG855&lt;=Законод!$I$24),AG855-Законод!$H$24,IF('01_Доходи'!AG855&gt;=Законод!$I$23,Законод!$I$25,0)))),IF(B851="Лікар-педіатр",IF(AG855&lt;Законод!$C$19,0,(IF(AND(AG855&gt;=Законод!$I$19,AG855&lt;=Законод!$I$20),AG855-Законод!$H$20,IF('01_Доходи'!AG855&gt;=Законод!$I$19,Законод!$H$21,0)))),IF(B851="Лікар-терапевт",IF(AG855&lt;Законод!$C$27,0,(IF(AND(AG855&gt;=Законод!$I$27,AG855&lt;=Законод!$I$28),AG855-Законод!$H$28,IF('01_Доходи'!AG855&gt;=Законод!$I$27,Законод!$H$29,0)))),0)))</f>
        <v>0</v>
      </c>
      <c r="AH861" s="773"/>
      <c r="AI861" s="176"/>
      <c r="AJ861" s="764"/>
      <c r="AK861" s="767"/>
      <c r="AL861" s="767"/>
      <c r="AM861" s="799"/>
      <c r="AN861" s="544">
        <f>IF(B851="Лікар загальної практики - сімейний лікар",L861*Законод!$I$30,IF(B851="Лікар-педіатр",L861*Законод!$I$30,IF(B851="Лікар-терапевт",L861*Законод!$I$30,0)))</f>
        <v>0</v>
      </c>
      <c r="AO861" s="544">
        <f>IF(B851="Лікар загальної практики - сімейний лікар",S861*Законод!$I$47,IF(B851="Лікар-педіатр",S861*Законод!$I$47,IF(B851="Лікар-терапевт",S861*Законод!$I$47,0)))</f>
        <v>0</v>
      </c>
      <c r="AP861" s="544">
        <f>IF(B851="Лікар загальної практики - сімейний лікар",Z861*Законод!$I$64,IF(B851="Лікар-педіатр",Z861*Законод!$I$64,IF(B851="Лікар-терапевт",Z861*Законод!$I$64,0)))</f>
        <v>0</v>
      </c>
      <c r="AQ861" s="544">
        <f>IF(B851="Лікар загальної практики - сімейний лікар",AG861*Законод!$I$81,IF(B851="Лікар-педіатр",AG861*Законод!$I$81,IF(B851="Лікар-терапевт",AG861*Законод!$I$81,0)))</f>
        <v>0</v>
      </c>
      <c r="AR861" s="185">
        <f>SUM(AN861:AQ861)</f>
        <v>0</v>
      </c>
    </row>
    <row r="862" spans="1:44" s="103" customFormat="1" ht="31.15" customHeight="1" thickBot="1" x14ac:dyDescent="0.3">
      <c r="A862" s="187"/>
      <c r="B862" s="782"/>
      <c r="C862" s="785"/>
      <c r="D862" s="788"/>
      <c r="E862" s="791"/>
      <c r="F862" s="660" t="str">
        <f>IF(B851="Лікар-педіатр",Законод!$J$18,IF(B851="Лікар загальної практики - сімейний лікар",Законод!$J$22,IF(B851="Лікар-терапевт",Законод!$J$22,"х")))</f>
        <v>х</v>
      </c>
      <c r="G862" s="747" t="s">
        <v>157</v>
      </c>
      <c r="H862" s="748"/>
      <c r="I862" s="748"/>
      <c r="J862" s="748"/>
      <c r="K862" s="749"/>
      <c r="L862" s="171">
        <f>IF(B851="Лікар загальної практики - сімейний лікар",IF(L855&gt;=Законод!$J$23,'01_Доходи'!L855-('01_Доходи'!L856+'01_Доходи'!L857+'01_Доходи'!L858+'01_Доходи'!L859+'01_Доходи'!L860+'01_Доходи'!L861),0),IF(B851="Лікар-педіатр",IF(L855&gt;=Законод!$J$19,'01_Доходи'!L855-('01_Доходи'!L856+'01_Доходи'!L857+'01_Доходи'!L858+'01_Доходи'!L859+'01_Доходи'!L860+'01_Доходи'!L861),0),IF(B851="Лікар-терапевт",IF('01_Доходи'!L855&gt;=Законод!$J$27,L855-Законод!$I$28,0),0)))</f>
        <v>0</v>
      </c>
      <c r="M862" s="771"/>
      <c r="N862" s="747" t="s">
        <v>157</v>
      </c>
      <c r="O862" s="748"/>
      <c r="P862" s="748"/>
      <c r="Q862" s="748"/>
      <c r="R862" s="749"/>
      <c r="S862" s="171">
        <f>IF(B851="Лікар загальної практики - сімейний лікар",IF(S855&gt;=Законод!$J$23,'01_Доходи'!S855-('01_Доходи'!S856+'01_Доходи'!S857+'01_Доходи'!S858+'01_Доходи'!S859+'01_Доходи'!S860+'01_Доходи'!S861),0),IF(B851="Лікар-педіатр",IF(S855&gt;=Законод!$J$19,'01_Доходи'!S855-('01_Доходи'!S856+'01_Доходи'!S857+'01_Доходи'!S858+'01_Доходи'!S859+'01_Доходи'!S860+'01_Доходи'!S861),0),IF(B851="Лікар-терапевт",IF('01_Доходи'!S855&gt;=Законод!$J$27,S855-Законод!$I$28,0),0)))</f>
        <v>0</v>
      </c>
      <c r="T862" s="771"/>
      <c r="U862" s="747" t="s">
        <v>157</v>
      </c>
      <c r="V862" s="748"/>
      <c r="W862" s="748"/>
      <c r="X862" s="748"/>
      <c r="Y862" s="749"/>
      <c r="Z862" s="171">
        <f>IF(B851="Лікар загальної практики - сімейний лікар",IF(Z855&gt;=Законод!$J$23,'01_Доходи'!Z855-('01_Доходи'!Z856+'01_Доходи'!Z857+'01_Доходи'!Z858+'01_Доходи'!Z859+'01_Доходи'!Z860+'01_Доходи'!Z861),0),IF(B851="Лікар-педіатр",IF(Z855&gt;=Законод!$J$19,'01_Доходи'!Z855-('01_Доходи'!Z856+'01_Доходи'!Z857+'01_Доходи'!Z858+'01_Доходи'!Z859+'01_Доходи'!Z860+'01_Доходи'!Z861),0),IF(B851="Лікар-терапевт",IF('01_Доходи'!Z855&gt;=Законод!$J$27,Z855-Законод!$I$28,0),0)))</f>
        <v>0</v>
      </c>
      <c r="AA862" s="771"/>
      <c r="AB862" s="747" t="s">
        <v>157</v>
      </c>
      <c r="AC862" s="748"/>
      <c r="AD862" s="748"/>
      <c r="AE862" s="748"/>
      <c r="AF862" s="749"/>
      <c r="AG862" s="171">
        <f>IF(B851="Лікар загальної практики - сімейний лікар",IF(AG855&gt;=Законод!$J$23,'01_Доходи'!AG855-('01_Доходи'!AG856+'01_Доходи'!AG857+'01_Доходи'!AG858+'01_Доходи'!AG859+'01_Доходи'!AG860+'01_Доходи'!AG861),0),IF(B851="Лікар-педіатр",IF(AG855&gt;=Законод!$J$19,'01_Доходи'!AG855-('01_Доходи'!AG856+'01_Доходи'!AG857+'01_Доходи'!AG858+'01_Доходи'!AG859+'01_Доходи'!AG860+'01_Доходи'!AG861),0),IF(B851="Лікар-терапевт",IF('01_Доходи'!AG855&gt;=Законод!$J$27,AG855-Законод!$I$28,0),0)))</f>
        <v>0</v>
      </c>
      <c r="AH862" s="774"/>
      <c r="AI862" s="188"/>
      <c r="AJ862" s="765"/>
      <c r="AK862" s="768"/>
      <c r="AL862" s="768"/>
      <c r="AM862" s="800"/>
      <c r="AN862" s="661">
        <f>IF(B851="Лікар загальної практики - сімейний лікар",L862*Законод!$J$30,IF(B851="Лікар-педіатр",L862*Законод!$J$30,IF(B851="Лікар-терапевт",L862*Законод!$J$30,0)))</f>
        <v>0</v>
      </c>
      <c r="AO862" s="661">
        <f>IF(B851="Лікар загальної практики - сімейний лікар",S862*Законод!$J$47,IF(B851="Лікар-педіатр",S862*Законод!$J$47,IF(B851="Лікар-терапевт",S862*Законод!$J$47,0)))</f>
        <v>0</v>
      </c>
      <c r="AP862" s="661">
        <f>IF(B851="Лікар загальної практики - сімейний лікар",S862*Законод!$J$64,IF(B851="Лікар-педіатр",S862*Законод!$J$64,IF(B851="Лікар-терапевт",S862*Законод!$J$64,0)))</f>
        <v>0</v>
      </c>
      <c r="AQ862" s="661">
        <f>IF(B851="Лікар загальної практики - сімейний лікар",AG862*Законод!$J$81,IF(B851="Лікар-педіатр",AG862*Законод!$J$81,IF(B851="Лікар-терапевт",AG862*Законод!$J$81,0)))</f>
        <v>0</v>
      </c>
      <c r="AR862" s="662">
        <f t="shared" ref="AR862" si="127">SUM(AN862:AQ862)</f>
        <v>0</v>
      </c>
    </row>
    <row r="863" spans="1:44" s="67" customFormat="1" ht="31.9" customHeight="1" thickBot="1" x14ac:dyDescent="0.3">
      <c r="A863" s="206"/>
      <c r="B863" s="207"/>
      <c r="C863" s="207"/>
      <c r="D863" s="207"/>
      <c r="E863" s="207"/>
      <c r="F863" s="208"/>
      <c r="G863" s="209"/>
      <c r="H863" s="209"/>
      <c r="I863" s="210"/>
      <c r="J863" s="210"/>
      <c r="K863" s="210"/>
      <c r="L863" s="211"/>
      <c r="M863" s="210"/>
      <c r="N863" s="210"/>
      <c r="O863" s="210"/>
      <c r="P863" s="210"/>
      <c r="Q863" s="210"/>
      <c r="R863" s="210"/>
      <c r="S863" s="211"/>
      <c r="T863" s="210"/>
      <c r="U863" s="210"/>
      <c r="V863" s="210"/>
      <c r="W863" s="210"/>
      <c r="X863" s="210"/>
      <c r="Y863" s="210"/>
      <c r="Z863" s="211"/>
      <c r="AA863" s="210"/>
      <c r="AB863" s="210"/>
      <c r="AC863" s="210"/>
      <c r="AD863" s="210"/>
      <c r="AE863" s="210"/>
      <c r="AF863" s="210"/>
      <c r="AG863" s="211"/>
      <c r="AH863" s="210"/>
      <c r="AI863" s="210"/>
      <c r="AJ863" s="210"/>
      <c r="AK863" s="210"/>
      <c r="AL863" s="210"/>
      <c r="AM863" s="212"/>
      <c r="AN863" s="210"/>
      <c r="AO863" s="210"/>
      <c r="AP863" s="210"/>
      <c r="AQ863" s="210"/>
      <c r="AR863" s="213"/>
    </row>
    <row r="864" spans="1:44" s="67" customFormat="1" ht="45" customHeight="1" x14ac:dyDescent="0.25">
      <c r="A864" s="169">
        <f>A851+1</f>
        <v>65</v>
      </c>
      <c r="B864" s="780"/>
      <c r="C864" s="783"/>
      <c r="D864" s="786"/>
      <c r="E864" s="789"/>
      <c r="F864" s="170" t="s">
        <v>431</v>
      </c>
      <c r="G864" s="171">
        <f>IFERROR(IF(B864="Лікар-педіатр",G866/L866*L864,IF(B864="Лікар-терапевт","х",IF(B864="Лікар загальної практики - сімейний лікар",G866/L866*L864,0))),0)</f>
        <v>0</v>
      </c>
      <c r="H864" s="171">
        <f>IFERROR(IF(B864="Лікар-педіатр",H866/L866*L864,IF(B864="Лікар-терапевт","х",IF(B864="Лікар загальної практики - сімейний лікар",H866/L866*L864,0))),0)</f>
        <v>0</v>
      </c>
      <c r="I864" s="171">
        <f>IFERROR(IF(B864="Лікар-педіатр","x",IF(B864="Лікар-терапевт",I866/L866*L864,IF(B864="Лікар загальної практики - сімейний лікар",I866/L866*L864,0))),0)</f>
        <v>0</v>
      </c>
      <c r="J864" s="171">
        <f>IFERROR(IF(B864="Лікар-педіатр","x",IF(B864="Лікар-терапевт",J866/L866*L864,IF(B864="Лікар загальної практики - сімейний лікар",J866/L866*L864,0))),0)</f>
        <v>0</v>
      </c>
      <c r="K864" s="171">
        <f>IFERROR(IF(B864="Лікар-педіатр","x",IF(B864="Лікар-терапевт",K867*L864,IF(B864="Лікар загальної практики - сімейний лікар",K867*L864,0))),0)</f>
        <v>0</v>
      </c>
      <c r="L864" s="472"/>
      <c r="M864" s="769"/>
      <c r="N864" s="171">
        <f>IFERROR(IF(B864="Лікар-педіатр",N866/S866*S864,IF(B864="Лікар-терапевт","х",IF(B864="Лікар загальної практики - сімейний лікар",N866/S866*S864,0))),0)</f>
        <v>0</v>
      </c>
      <c r="O864" s="171">
        <f>IFERROR(IF(B864="Лікар-педіатр",O866/S866*S864,IF(B864="Лікар-терапевт","х",IF(B864="Лікар загальної практики - сімейний лікар",O866/S866*S864,0))),0)</f>
        <v>0</v>
      </c>
      <c r="P864" s="171">
        <f>IFERROR(IF(B864="Лікар-педіатр","x",IF(B864="Лікар-терапевт",P866/S866*S864,IF(B864="Лікар загальної практики - сімейний лікар",P866/S866*S864,0))),0)</f>
        <v>0</v>
      </c>
      <c r="Q864" s="171">
        <f>IFERROR(IF(B864="Лікар-педіатр","x",IF(B864="Лікар-терапевт",Q866/S866*S864,IF(B864="Лікар загальної практики - сімейний лікар",Q866/S866*S864,0))),0)</f>
        <v>0</v>
      </c>
      <c r="R864" s="171">
        <f>IFERROR(IF(B864="Лікар-педіатр","x",IF(B864="Лікар-терапевт",R867*S864,IF(B864="Лікар загальної практики - сімейний лікар",R867*S864,0))),0)</f>
        <v>0</v>
      </c>
      <c r="S864" s="472"/>
      <c r="T864" s="769"/>
      <c r="U864" s="171">
        <f>IFERROR(IF(B864="Лікар-педіатр",U866/Z866*Z864,IF(B864="Лікар-терапевт","х",IF(B864="Лікар загальної практики - сімейний лікар",U866/Z866*Z864,0))),0)</f>
        <v>0</v>
      </c>
      <c r="V864" s="171">
        <f>IFERROR(IF(B864="Лікар-педіатр",V866/Z866*Z864,IF(B864="Лікар-терапевт","х",IF(B864="Лікар загальної практики - сімейний лікар",V866/Z866*Z864,0))),0)</f>
        <v>0</v>
      </c>
      <c r="W864" s="171">
        <f>IFERROR(IF(B864="Лікар-педіатр","x",IF(B864="Лікар-терапевт",W866/Z866*Z864,IF(B864="Лікар загальної практики - сімейний лікар",W866/Z866*Z864,0))),0)</f>
        <v>0</v>
      </c>
      <c r="X864" s="171">
        <f>IFERROR(IF(B864="Лікар-педіатр","x",IF(B864="Лікар-терапевт",X866/Z866*Z864,IF(B864="Лікар загальної практики - сімейний лікар",X866/Z866*Z864,0))),0)</f>
        <v>0</v>
      </c>
      <c r="Y864" s="171">
        <f>IFERROR(IF(B864="Лікар-педіатр","x",IF(B864="Лікар-терапевт",Y867*Z864,IF(B864="Лікар загальної практики - сімейний лікар",Y867*Z864,0))),0)</f>
        <v>0</v>
      </c>
      <c r="Z864" s="472"/>
      <c r="AA864" s="769"/>
      <c r="AB864" s="171">
        <f>IFERROR(IF(B864="Лікар-педіатр",AB866/AG866*AG864,IF(B864="Лікар-терапевт","х",IF(B864="Лікар загальної практики - сімейний лікар",AB866/AG866*AG864,0))),0)</f>
        <v>0</v>
      </c>
      <c r="AC864" s="171">
        <f>IFERROR(IF(B864="Лікар-педіатр",AC866/AG866*AG864,IF(B864="Лікар-терапевт","х",IF(B864="Лікар загальної практики - сімейний лікар",AC866/AG866*AG864,0))),0)</f>
        <v>0</v>
      </c>
      <c r="AD864" s="171">
        <f>IFERROR(IF(B864="Лікар-педіатр","x",IF(B864="Лікар-терапевт",AD866/AG866*AG864,IF(B864="Лікар загальної практики - сімейний лікар",AD866/AG866*AG864,0))),0)</f>
        <v>0</v>
      </c>
      <c r="AE864" s="171">
        <f>IFERROR(IF(B864="Лікар-педіатр","x",IF(B864="Лікар-терапевт",AE866/AG866*AG864,IF(B864="Лікар загальної практики - сімейний лікар",AE866/AG866*AG864,0))),0)</f>
        <v>0</v>
      </c>
      <c r="AF864" s="171">
        <f>IFERROR(IF(B864="Лікар-педіатр","x",IF(B864="Лікар-терапевт",AF867*AG864,IF(B864="Лікар загальної практики - сімейний лікар",AF867*AG864,0))),0)</f>
        <v>0</v>
      </c>
      <c r="AG864" s="472"/>
      <c r="AH864" s="772"/>
      <c r="AI864" s="461">
        <f>A864</f>
        <v>65</v>
      </c>
      <c r="AJ864" s="763">
        <f>B864</f>
        <v>0</v>
      </c>
      <c r="AK864" s="766">
        <f>C864</f>
        <v>0</v>
      </c>
      <c r="AL864" s="766">
        <f>D864</f>
        <v>0</v>
      </c>
      <c r="AM864" s="753" t="s">
        <v>566</v>
      </c>
      <c r="AN864" s="792">
        <f>SUM(AN869:AN875)</f>
        <v>0</v>
      </c>
      <c r="AO864" s="792">
        <f>SUM(AO869:AO875)</f>
        <v>0</v>
      </c>
      <c r="AP864" s="792">
        <f>SUM(AP869:AP875)</f>
        <v>0</v>
      </c>
      <c r="AQ864" s="792">
        <f>SUM(AQ869:AQ875)</f>
        <v>0</v>
      </c>
      <c r="AR864" s="795">
        <f>SUM(AN864:AQ868)</f>
        <v>0</v>
      </c>
    </row>
    <row r="865" spans="1:44" s="67" customFormat="1" ht="18" customHeight="1" x14ac:dyDescent="0.25">
      <c r="A865" s="172"/>
      <c r="B865" s="781"/>
      <c r="C865" s="784"/>
      <c r="D865" s="787"/>
      <c r="E865" s="790"/>
      <c r="F865" s="170" t="s">
        <v>432</v>
      </c>
      <c r="G865" s="171">
        <f>IFERROR(IF(B864="Лікар-педіатр",G867*L865,IF(B864="Лікар-терапевт","х",IF(B864="Лікар загальної практики - сімейний лікар",G867*L865,0))),0)</f>
        <v>0</v>
      </c>
      <c r="H865" s="171">
        <f>IFERROR(IF(B864="Лікар-педіатр",H867*L865,IF(B864="Лікар-терапевт","х",IF(B864="Лікар загальної практики - сімейний лікар",H867*L865,0))),0)</f>
        <v>0</v>
      </c>
      <c r="I865" s="171">
        <f>IFERROR(IF(B864="Лікар-педіатр","x",IF(B864="Лікар-терапевт",I867*L865,IF(B864="Лікар загальної практики - сімейний лікар",I867*L865,0))),0)</f>
        <v>0</v>
      </c>
      <c r="J865" s="171">
        <f>IFERROR(IF(B864="Лікар-педіатр","x",IF(B864="Лікар-терапевт",J867*L865,IF(B864="Лікар загальної практики - сімейний лікар",J867*L865,0))),0)</f>
        <v>0</v>
      </c>
      <c r="K865" s="171">
        <f>IFERROR(IF(B864="Лікар-педіатр","x",IF(B864="Лікар-терапевт",K867*L865,IF(B864="Лікар загальної практики - сімейний лікар",K867*L865,0))),0)</f>
        <v>0</v>
      </c>
      <c r="L865" s="472"/>
      <c r="M865" s="770"/>
      <c r="N865" s="171">
        <f>IFERROR(IF(B864="Лікар-педіатр",N867*S865,IF(B864="Лікар-терапевт","х",IF(B864="Лікар загальної практики - сімейний лікар",N867*S865,0))),0)</f>
        <v>0</v>
      </c>
      <c r="O865" s="171">
        <f>IFERROR(IF(B864="Лікар-педіатр",O867*S865,IF(B864="Лікар-терапевт","х",IF(B864="Лікар загальної практики - сімейний лікар",O867*S865,0))),0)</f>
        <v>0</v>
      </c>
      <c r="P865" s="171">
        <f>IFERROR(IF(B864="Лікар-педіатр","x",IF(B864="Лікар-терапевт",P867*S865,IF(B864="Лікар загальної практики - сімейний лікар",P867*S865,0))),0)</f>
        <v>0</v>
      </c>
      <c r="Q865" s="171">
        <f>IFERROR(IF(B864="Лікар-педіатр","x",IF(B864="Лікар-терапевт",Q867*S865,IF(B864="Лікар загальної практики - сімейний лікар",Q867*S865,0))),0)</f>
        <v>0</v>
      </c>
      <c r="R865" s="171">
        <f>IFERROR(IF(B864="Лікар-педіатр","x",IF(B864="Лікар-терапевт",R867*S865,IF(B864="Лікар загальної практики - сімейний лікар",R867*S865,0))),0)</f>
        <v>0</v>
      </c>
      <c r="S865" s="472"/>
      <c r="T865" s="770"/>
      <c r="U865" s="171">
        <f>IFERROR(IF(B864="Лікар-педіатр",U867*Z865,IF(B864="Лікар-терапевт","х",IF(B864="Лікар загальної практики - сімейний лікар",U867*Z865,0))),0)</f>
        <v>0</v>
      </c>
      <c r="V865" s="171">
        <f>IFERROR(IF(B864="Лікар-педіатр",V867*Z865,IF(B864="Лікар-терапевт","х",IF(B864="Лікар загальної практики - сімейний лікар",V867*Z865,0))),0)</f>
        <v>0</v>
      </c>
      <c r="W865" s="171">
        <f>IFERROR(IF(B864="Лікар-педіатр","x",IF(B864="Лікар-терапевт",W867*Z865,IF(B864="Лікар загальної практики - сімейний лікар",W867*Z865,0))),0)</f>
        <v>0</v>
      </c>
      <c r="X865" s="171">
        <f>IFERROR(IF(B864="Лікар-педіатр","x",IF(B864="Лікар-терапевт",X867*Z865,IF(B864="Лікар загальної практики - сімейний лікар",X867*Z865,0))),0)</f>
        <v>0</v>
      </c>
      <c r="Y865" s="171">
        <f>IFERROR(IF(B864="Лікар-педіатр","x",IF(B864="Лікар-терапевт",Y867*Z865,IF(B864="Лікар загальної практики - сімейний лікар",Y867*Z865,0))),0)</f>
        <v>0</v>
      </c>
      <c r="Z865" s="472"/>
      <c r="AA865" s="770"/>
      <c r="AB865" s="171">
        <f>IFERROR(IF(B864="Лікар-педіатр",AB867*AG865,IF(B864="Лікар-терапевт","х",IF(B864="Лікар загальної практики - сімейний лікар",AB867*AG865,0))),0)</f>
        <v>0</v>
      </c>
      <c r="AC865" s="171">
        <f>IFERROR(IF(B864="Лікар-педіатр",AC867*AG865,IF(B864="Лікар-терапевт","х",IF(B864="Лікар загальної практики - сімейний лікар",AC867*AG865,0))),0)</f>
        <v>0</v>
      </c>
      <c r="AD865" s="171">
        <f>IFERROR(IF(B864="Лікар-педіатр","x",IF(B864="Лікар-терапевт",AD867*AG865,IF(B864="Лікар загальної практики - сімейний лікар",AD867*AG865,0))),0)</f>
        <v>0</v>
      </c>
      <c r="AE865" s="171">
        <f>IFERROR(IF(B864="Лікар-педіатр","x",IF(B864="Лікар-терапевт",AE867*AG865,IF(B864="Лікар загальної практики - сімейний лікар",AE867*AG865,0))),0)</f>
        <v>0</v>
      </c>
      <c r="AF865" s="171">
        <f>IFERROR(IF(B864="Лікар-педіатр","x",IF(B864="Лікар-терапевт",AF867*AG865,IF(B864="Лікар загальної практики - сімейний лікар",AF867*AG865,0))),0)</f>
        <v>0</v>
      </c>
      <c r="AG865" s="472"/>
      <c r="AH865" s="773"/>
      <c r="AI865" s="173"/>
      <c r="AJ865" s="764"/>
      <c r="AK865" s="767"/>
      <c r="AL865" s="767"/>
      <c r="AM865" s="754"/>
      <c r="AN865" s="793"/>
      <c r="AO865" s="793"/>
      <c r="AP865" s="793"/>
      <c r="AQ865" s="793"/>
      <c r="AR865" s="796"/>
    </row>
    <row r="866" spans="1:44" s="67" customFormat="1" ht="31.9" customHeight="1" x14ac:dyDescent="0.25">
      <c r="A866" s="205"/>
      <c r="B866" s="781"/>
      <c r="C866" s="784"/>
      <c r="D866" s="787"/>
      <c r="E866" s="790"/>
      <c r="F866" s="170" t="s">
        <v>433</v>
      </c>
      <c r="G866" s="174">
        <f>IF(B864="Лікар загальної практики - сімейний лікар"," ",IF(B864="Лікар-педіатр"," ",IF(B864="Лікар-терапевт","х",0)))</f>
        <v>0</v>
      </c>
      <c r="H866" s="174">
        <f>IF(B864="Лікар загальної практики - сімейний лікар"," ",IF(B864="Лікар-педіатр"," ",IF(B864="Лікар-терапевт","х",0)))</f>
        <v>0</v>
      </c>
      <c r="I866" s="174">
        <f>IF(B864="Лікар загальної практики - сімейний лікар"," ",IF(B864="Лікар-педіатр","х",IF(B864="Лікар-терапевт"," ",0)))</f>
        <v>0</v>
      </c>
      <c r="J866" s="174">
        <f>IF(B864="Лікар загальної практики - сімейний лікар"," ",IF(B864="Лікар-педіатр","х",IF(B864="Лікар-терапевт"," ",0)))</f>
        <v>0</v>
      </c>
      <c r="K866" s="174">
        <f>IF(B864="Лікар загальної практики - сімейний лікар"," ",IF(B864="Лікар-педіатр","х",IF(B864="Лікар-терапевт"," ",0)))</f>
        <v>0</v>
      </c>
      <c r="L866" s="175">
        <f>SUM(G866:K866)</f>
        <v>0</v>
      </c>
      <c r="M866" s="770"/>
      <c r="N866" s="174">
        <f>IF(B864="Лікар загальної практики - сімейний лікар"," ",IF(B864="Лікар-педіатр"," ",IF(B864="Лікар-терапевт","х",0)))</f>
        <v>0</v>
      </c>
      <c r="O866" s="174">
        <f>IF(B864="Лікар загальної практики - сімейний лікар"," ",IF(B864="Лікар-педіатр"," ",IF(B864="Лікар-терапевт","х",0)))</f>
        <v>0</v>
      </c>
      <c r="P866" s="174">
        <f>IF(B864="Лікар загальної практики - сімейний лікар"," ",IF(B864="Лікар-педіатр","х",IF(B864="Лікар-терапевт"," ",0)))</f>
        <v>0</v>
      </c>
      <c r="Q866" s="174">
        <f>IF(B864="Лікар загальної практики - сімейний лікар"," ",IF(B864="Лікар-педіатр","х",IF(B864="Лікар-терапевт"," ",0)))</f>
        <v>0</v>
      </c>
      <c r="R866" s="174">
        <f>IF(B864="Лікар загальної практики - сімейний лікар"," ",IF(B864="Лікар-педіатр","х",IF(B864="Лікар-терапевт"," ",0)))</f>
        <v>0</v>
      </c>
      <c r="S866" s="175">
        <f>SUM(N866:R866)</f>
        <v>0</v>
      </c>
      <c r="T866" s="770"/>
      <c r="U866" s="174">
        <f>IF(B864="Лікар загальної практики - сімейний лікар"," ",IF(B864="Лікар-педіатр"," ",IF(B864="Лікар-терапевт","х",0)))</f>
        <v>0</v>
      </c>
      <c r="V866" s="174">
        <f>IF(B864="Лікар загальної практики - сімейний лікар"," ",IF(B864="Лікар-педіатр"," ",IF(B864="Лікар-терапевт","х",0)))</f>
        <v>0</v>
      </c>
      <c r="W866" s="174">
        <f>IF(B864="Лікар загальної практики - сімейний лікар"," ",IF(B864="Лікар-педіатр","х",IF(B864="Лікар-терапевт"," ",0)))</f>
        <v>0</v>
      </c>
      <c r="X866" s="174">
        <f>IF(B864="Лікар загальної практики - сімейний лікар"," ",IF(B864="Лікар-педіатр","х",IF(B864="Лікар-терапевт"," ",0)))</f>
        <v>0</v>
      </c>
      <c r="Y866" s="174">
        <f>IF(B864="Лікар загальної практики - сімейний лікар"," ",IF(B864="Лікар-педіатр","х",IF(B864="Лікар-терапевт"," ",0)))</f>
        <v>0</v>
      </c>
      <c r="Z866" s="175">
        <f>SUM(U866:Y866)</f>
        <v>0</v>
      </c>
      <c r="AA866" s="770"/>
      <c r="AB866" s="174">
        <f>IF(B864="Лікар загальної практики - сімейний лікар"," ",IF(B864="Лікар-педіатр"," ",IF(B864="Лікар-терапевт","х",0)))</f>
        <v>0</v>
      </c>
      <c r="AC866" s="174">
        <f>IF(B864="Лікар загальної практики - сімейний лікар"," ",IF(B864="Лікар-педіатр"," ",IF(B864="Лікар-терапевт","х",0)))</f>
        <v>0</v>
      </c>
      <c r="AD866" s="174">
        <f>IF(B864="Лікар загальної практики - сімейний лікар"," ",IF(B864="Лікар-педіатр","х",IF(B864="Лікар-терапевт"," ",0)))</f>
        <v>0</v>
      </c>
      <c r="AE866" s="174">
        <f>IF(B864="Лікар загальної практики - сімейний лікар"," ",IF(B864="Лікар-педіатр","х",IF(B864="Лікар-терапевт"," ",0)))</f>
        <v>0</v>
      </c>
      <c r="AF866" s="174">
        <f>IF(B864="Лікар загальної практики - сімейний лікар"," ",IF(B864="Лікар-педіатр","х",IF(B864="Лікар-терапевт"," ",0)))</f>
        <v>0</v>
      </c>
      <c r="AG866" s="175">
        <f>SUM(AB866:AF866)</f>
        <v>0</v>
      </c>
      <c r="AH866" s="773"/>
      <c r="AI866" s="176"/>
      <c r="AJ866" s="764"/>
      <c r="AK866" s="767"/>
      <c r="AL866" s="767"/>
      <c r="AM866" s="754"/>
      <c r="AN866" s="793"/>
      <c r="AO866" s="793"/>
      <c r="AP866" s="793"/>
      <c r="AQ866" s="793"/>
      <c r="AR866" s="796"/>
    </row>
    <row r="867" spans="1:44" s="67" customFormat="1" ht="31.9" customHeight="1" thickBot="1" x14ac:dyDescent="0.3">
      <c r="A867" s="172"/>
      <c r="B867" s="781"/>
      <c r="C867" s="784"/>
      <c r="D867" s="787"/>
      <c r="E867" s="790"/>
      <c r="F867" s="177" t="s">
        <v>160</v>
      </c>
      <c r="G867" s="178">
        <f>IFERROR(IF(B864="Лікар-педіатр",G866/L866,IF(B864="Лікар-терапевт","х",IF(B864="Лікар загальної практики - сімейний лікар",G866/L866,0))),0)</f>
        <v>0</v>
      </c>
      <c r="H867" s="178">
        <f>IFERROR(IF(B864="Лікар-педіатр",H866/L866,IF(B864="Лікар-терапевт","х",IF(B864="Лікар загальної практики - сімейний лікар",H866/L866,0))),0)</f>
        <v>0</v>
      </c>
      <c r="I867" s="178">
        <f>IFERROR(IF(B864="Лікар-педіатр","x",IF(B864="Лікар-терапевт",I866/L866,IF(B864="Лікар загальної практики - сімейний лікар",I866/L866,0))),0)</f>
        <v>0</v>
      </c>
      <c r="J867" s="178">
        <f>IFERROR(IF(B864="Лікар-педіатр","x",IF(B864="Лікар-терапевт",J866/L866,IF(B864="Лікар загальної практики - сімейний лікар",J866/L866,0))),0)</f>
        <v>0</v>
      </c>
      <c r="K867" s="178">
        <f>IFERROR(IF(B864="Лікар-педіатр","x",IF(B864="Лікар-терапевт",K866/L866,IF(B864="Лікар загальної практики - сімейний лікар",K866/L866,0))),0)</f>
        <v>0</v>
      </c>
      <c r="L867" s="178">
        <f>SUM(G867:K867)</f>
        <v>0</v>
      </c>
      <c r="M867" s="770"/>
      <c r="N867" s="178">
        <f>IFERROR(IF(B864="Лікар-педіатр",N866/S866,IF(B864="Лікар-терапевт","х",IF(B864="Лікар загальної практики - сімейний лікар",N866/S866,0))),0)</f>
        <v>0</v>
      </c>
      <c r="O867" s="178">
        <f>IFERROR(IF(B864="Лікар-педіатр",O866/S866,IF(B864="Лікар-терапевт","х",IF(B864="Лікар загальної практики - сімейний лікар",O866/S866,0))),0)</f>
        <v>0</v>
      </c>
      <c r="P867" s="178">
        <f>IFERROR(IF(B864="Лікар-педіатр","x",IF(B864="Лікар-терапевт",P866/S866,IF(B864="Лікар загальної практики - сімейний лікар",P866/S866,0))),0)</f>
        <v>0</v>
      </c>
      <c r="Q867" s="178">
        <f>IFERROR(IF(B864="Лікар-педіатр","x",IF(B864="Лікар-терапевт",Q866/S866,IF(B864="Лікар загальної практики - сімейний лікар",Q866/S866,0))),0)</f>
        <v>0</v>
      </c>
      <c r="R867" s="178">
        <f>IFERROR(IF(B864="Лікар-педіатр","x",IF(B864="Лікар-терапевт",R866/S866,IF(B864="Лікар загальної практики - сімейний лікар",R866/S866,0))),0)</f>
        <v>0</v>
      </c>
      <c r="S867" s="178">
        <f>SUM(N867:R867)</f>
        <v>0</v>
      </c>
      <c r="T867" s="770"/>
      <c r="U867" s="178">
        <f>IFERROR(IF(B864="Лікар-педіатр",U866/Z866,IF(B864="Лікар-терапевт","х",IF(B864="Лікар загальної практики - сімейний лікар",U866/Z866,0))),0)</f>
        <v>0</v>
      </c>
      <c r="V867" s="178">
        <f>IFERROR(IF(B864="Лікар-педіатр",V866/Z866,IF(B864="Лікар-терапевт","х",IF(B864="Лікар загальної практики - сімейний лікар",V866/Z866,0))),0)</f>
        <v>0</v>
      </c>
      <c r="W867" s="178">
        <f>IFERROR(IF(B864="Лікар-педіатр","x",IF(B864="Лікар-терапевт",W866/Z866,IF(B864="Лікар загальної практики - сімейний лікар",W866/Z866,0))),0)</f>
        <v>0</v>
      </c>
      <c r="X867" s="178">
        <f>IFERROR(IF(B864="Лікар-педіатр","x",IF(B864="Лікар-терапевт",X866/Z866,IF(B864="Лікар загальної практики - сімейний лікар",X866/Z866,0))),0)</f>
        <v>0</v>
      </c>
      <c r="Y867" s="178">
        <f>IFERROR(IF(B864="Лікар-педіатр","x",IF(B864="Лікар-терапевт",Y866/Z866,IF(B864="Лікар загальної практики - сімейний лікар",Y866/Z866,0))),0)</f>
        <v>0</v>
      </c>
      <c r="Z867" s="178">
        <f>SUM(U867:Y867)</f>
        <v>0</v>
      </c>
      <c r="AA867" s="770"/>
      <c r="AB867" s="178">
        <f>IFERROR(IF(B864="Лікар-педіатр",AB866/AG866,IF(B864="Лікар-терапевт","х",IF(B864="Лікар загальної практики - сімейний лікар",AB866/AG866,0))),0)</f>
        <v>0</v>
      </c>
      <c r="AC867" s="178">
        <f>IFERROR(IF(B864="Лікар-педіатр",AC866/AG866,IF(B864="Лікар-терапевт","х",IF(B864="Лікар загальної практики - сімейний лікар",AC866/AG866,0))),0)</f>
        <v>0</v>
      </c>
      <c r="AD867" s="178">
        <f>IFERROR(IF(B864="Лікар-педіатр","x",IF(B864="Лікар-терапевт",AD866/AG866,IF(B864="Лікар загальної практики - сімейний лікар",AD866/AG866,0))),0)</f>
        <v>0</v>
      </c>
      <c r="AE867" s="178">
        <f>IFERROR(IF(B864="Лікар-педіатр","x",IF(B864="Лікар-терапевт",AE866/AG866,IF(B864="Лікар загальної практики - сімейний лікар",AE866/AG866,0))),0)</f>
        <v>0</v>
      </c>
      <c r="AF867" s="178">
        <f>IFERROR(IF(B864="Лікар-педіатр","x",IF(B864="Лікар-терапевт",AF866/AG866,IF(B864="Лікар загальної практики - сімейний лікар",AF866/AG866,0))),0)</f>
        <v>0</v>
      </c>
      <c r="AG867" s="178">
        <f>SUM(AB867:AF867)</f>
        <v>0</v>
      </c>
      <c r="AH867" s="773"/>
      <c r="AI867" s="176"/>
      <c r="AJ867" s="764"/>
      <c r="AK867" s="767"/>
      <c r="AL867" s="767"/>
      <c r="AM867" s="754"/>
      <c r="AN867" s="793"/>
      <c r="AO867" s="793"/>
      <c r="AP867" s="793"/>
      <c r="AQ867" s="793"/>
      <c r="AR867" s="796"/>
    </row>
    <row r="868" spans="1:44" s="210" customFormat="1" ht="23.45" customHeight="1" thickBot="1" x14ac:dyDescent="0.3">
      <c r="A868" s="172"/>
      <c r="B868" s="781"/>
      <c r="C868" s="784"/>
      <c r="D868" s="787"/>
      <c r="E868" s="790"/>
      <c r="F868" s="179" t="s">
        <v>434</v>
      </c>
      <c r="G868" s="180">
        <f>IF(B864="Лікар загальної практики - сімейний лікар",AVERAGE(G864:G866),IF(B864="Лікар-педіатр",AVERAGE(G864:G866),IF(B864="Лікар-терапевт","х",0)))</f>
        <v>0</v>
      </c>
      <c r="H868" s="180">
        <f>IF(B864="Лікар загальної практики - сімейний лікар",AVERAGE(H864:H866),IF(B864="Лікар-педіатр",AVERAGE(H864:H866),IF(B864="Лікар-терапевт","х",0)))</f>
        <v>0</v>
      </c>
      <c r="I868" s="180">
        <f>IF(B864="Лікар загальної практики - сімейний лікар",AVERAGE(I864:I866),IF(B864="Лікар-педіатр","x",IF(B864="Лікар-терапевт",AVERAGE(I864:I866),0)))</f>
        <v>0</v>
      </c>
      <c r="J868" s="180">
        <f>IF(B864="Лікар загальної практики - сімейний лікар",AVERAGE(J864:J866),IF(B864="Лікар-педіатр","x",IF(B864="Лікар-терапевт",AVERAGE(J864:J866),0)))</f>
        <v>0</v>
      </c>
      <c r="K868" s="180">
        <f>IF(B864="Лікар загальної практики - сімейний лікар",AVERAGE(K864:K866),IF(B864="Лікар-педіатр","x",IF(B864="Лікар-терапевт",AVERAGE(K864:K866),0)))</f>
        <v>0</v>
      </c>
      <c r="L868" s="181">
        <f>SUM(G868:K868)</f>
        <v>0</v>
      </c>
      <c r="M868" s="770"/>
      <c r="N868" s="543">
        <f>IF(B864="Лікар загальної практики - сімейний лікар",AVERAGE(N864:N866),IF(B864="Лікар-педіатр",AVERAGE(N864:N866),IF(B864="Лікар-терапевт","х",0)))</f>
        <v>0</v>
      </c>
      <c r="O868" s="180">
        <f>IF(B864="Лікар загальної практики - сімейний лікар",AVERAGE(O864:O866),IF(B864="Лікар-педіатр",AVERAGE(O864:O866),IF(B864="Лікар-терапевт","х",0)))</f>
        <v>0</v>
      </c>
      <c r="P868" s="180">
        <f>IF(B864="Лікар загальної практики - сімейний лікар",AVERAGE(P864:P866),IF(B864="Лікар-педіатр","x",IF(B864="Лікар-терапевт",AVERAGE(P864:P866),0)))</f>
        <v>0</v>
      </c>
      <c r="Q868" s="180">
        <f>IF(B864="Лікар загальної практики - сімейний лікар",AVERAGE(Q864:Q866),IF(B864="Лікар-педіатр","x",IF(B864="Лікар-терапевт",AVERAGE(Q864:Q866),0)))</f>
        <v>0</v>
      </c>
      <c r="R868" s="180">
        <f>IF(B864="Лікар загальної практики - сімейний лікар",AVERAGE(R864:R866),IF(B864="Лікар-педіатр","x",IF(B864="Лікар-терапевт",AVERAGE(R864:R866),0)))</f>
        <v>0</v>
      </c>
      <c r="S868" s="181">
        <f>SUM(N868:R868)</f>
        <v>0</v>
      </c>
      <c r="T868" s="770"/>
      <c r="U868" s="543">
        <f>IF(B864="Лікар загальної практики - сімейний лікар",AVERAGE(U864:U866),IF(B864="Лікар-педіатр",AVERAGE(U864:U866),IF(B864="Лікар-терапевт","х",0)))</f>
        <v>0</v>
      </c>
      <c r="V868" s="180">
        <f>IF(B864="Лікар загальної практики - сімейний лікар",AVERAGE(V864:V866),IF(B864="Лікар-педіатр",AVERAGE(V864:V866),IF(B864="Лікар-терапевт","х",0)))</f>
        <v>0</v>
      </c>
      <c r="W868" s="180">
        <f>IF(B864="Лікар загальної практики - сімейний лікар",AVERAGE(W864:W866),IF(B864="Лікар-педіатр","x",IF(B864="Лікар-терапевт",AVERAGE(W864:W866),0)))</f>
        <v>0</v>
      </c>
      <c r="X868" s="180">
        <f>IF(B864="Лікар загальної практики - сімейний лікар",AVERAGE(X864:X866),IF(B864="Лікар-педіатр","x",IF(B864="Лікар-терапевт",AVERAGE(X864:X866),0)))</f>
        <v>0</v>
      </c>
      <c r="Y868" s="180">
        <f>IF(B864="Лікар загальної практики - сімейний лікар",AVERAGE(Y864:Y866),IF(B864="Лікар-педіатр","x",IF(B864="Лікар-терапевт",AVERAGE(Y864:Y866),0)))</f>
        <v>0</v>
      </c>
      <c r="Z868" s="181">
        <f>SUM(U868:Y868)</f>
        <v>0</v>
      </c>
      <c r="AA868" s="770"/>
      <c r="AB868" s="543">
        <f>IF(B864="Лікар загальної практики - сімейний лікар",AVERAGE(AB864:AB866),IF(B864="Лікар-педіатр",AVERAGE(AB864:AB866),IF(B864="Лікар-терапевт","х",0)))</f>
        <v>0</v>
      </c>
      <c r="AC868" s="180">
        <f>IF(B864="Лікар загальної практики - сімейний лікар",AVERAGE(AC864:AC866),IF(B864="Лікар-педіатр",AVERAGE(AC864:AC866),IF(B864="Лікар-терапевт","х",0)))</f>
        <v>0</v>
      </c>
      <c r="AD868" s="180">
        <f>IF(B864="Лікар загальної практики - сімейний лікар",AVERAGE(AD864:AD866),IF(B864="Лікар-педіатр","x",IF(B864="Лікар-терапевт",AVERAGE(AD864:AD866),0)))</f>
        <v>0</v>
      </c>
      <c r="AE868" s="180">
        <f>IF(B864="Лікар загальної практики - сімейний лікар",AVERAGE(AE864:AE866),IF(B864="Лікар-педіатр","x",IF(B864="Лікар-терапевт",AVERAGE(AE864:AE866),0)))</f>
        <v>0</v>
      </c>
      <c r="AF868" s="180">
        <f>IF(B864="Лікар загальної практики - сімейний лікар",AVERAGE(AF864:AF866),IF(B864="Лікар-педіатр","x",IF(B864="Лікар-терапевт",AVERAGE(AF864:AF866),0)))</f>
        <v>0</v>
      </c>
      <c r="AG868" s="181">
        <f>SUM(AB868:AF868)</f>
        <v>0</v>
      </c>
      <c r="AH868" s="773"/>
      <c r="AI868" s="176"/>
      <c r="AJ868" s="764"/>
      <c r="AK868" s="767"/>
      <c r="AL868" s="767"/>
      <c r="AM868" s="755"/>
      <c r="AN868" s="794"/>
      <c r="AO868" s="794"/>
      <c r="AP868" s="794"/>
      <c r="AQ868" s="794"/>
      <c r="AR868" s="797"/>
    </row>
    <row r="869" spans="1:44" s="166" customFormat="1" ht="24.6" customHeight="1" x14ac:dyDescent="0.3">
      <c r="A869" s="172"/>
      <c r="B869" s="781"/>
      <c r="C869" s="784"/>
      <c r="D869" s="787"/>
      <c r="E869" s="790"/>
      <c r="F869" s="182" t="str">
        <f>IF(B864="Лікар-педіатр",Законод!$C$18,IF(B864="Лікар загальної практики - сімейний лікар",Законод!$C$22,IF(B864="Лікар-терапевт",Законод!$C$26,"х")))</f>
        <v>х</v>
      </c>
      <c r="G869" s="183">
        <f>IF(B864="Лікар загальної практики - сімейний лікар",IF(L868&lt;=Законод!$C$23,G868,Законод!$C$23*'01_Доходи'!G867),IF(B864="Лікар-педіатр",IF(L868&lt;=Законод!$C$19,G868,Законод!$C$19*'01_Доходи'!G867),IF(B864="Лікар-терапевт","x",0)))</f>
        <v>0</v>
      </c>
      <c r="H869" s="183">
        <f>IF(B864="Лікар загальної практики - сімейний лікар",IF(L868&lt;=Законод!$C$23,H868,Законод!$C$23*'01_Доходи'!H867),IF(B864="Лікар-педіатр",IF(L868&lt;=Законод!$C$19,H868,Законод!$C$19*'01_Доходи'!H867),IF(B864="Лікар-терапевт","x",0)))</f>
        <v>0</v>
      </c>
      <c r="I869" s="183">
        <f>IF(B864="Лікар загальної практики - сімейний лікар",IF(L868&lt;=Законод!$C$23,I868,Законод!$C$23*'01_Доходи'!I867),IF(B864="Лікар-педіатр",IF(L868&lt;=Законод!$C$27,I868,Законод!$C$27*'01_Доходи'!I867),IF(B864="Лікар-терапевт","x",0)))</f>
        <v>0</v>
      </c>
      <c r="J869" s="183">
        <f>IF(B864="Лікар загальної практики - сімейний лікар",IF(L868&lt;=Законод!$C$23,J868,Законод!$C$23*'01_Доходи'!J867),IF(B864="Лікар-педіатр",IF(L868&lt;=Законод!$C$27,J868,Законод!$C$27*'01_Доходи'!J867),IF(B864="Лікар-терапевт","x",0)))</f>
        <v>0</v>
      </c>
      <c r="K869" s="183">
        <f>IF(B864="Лікар загальної практики - сімейний лікар",IF(L868&lt;=Законод!$C$23,K868,Законод!$C$23*'01_Доходи'!K867),IF(B864="Лікар-педіатр",IF(L868&lt;=Законод!$C$27,K868,Законод!$C$27*'01_Доходи'!K867),IF(B864="Лікар-терапевт","x",0)))</f>
        <v>0</v>
      </c>
      <c r="L869" s="184">
        <f>SUM(G869:K869)</f>
        <v>0</v>
      </c>
      <c r="M869" s="770"/>
      <c r="N869" s="183">
        <f>IF(B864="Лікар загальної практики - сімейний лікар",IF(L868&lt;=Законод!$C$23,N868,Законод!$C$23*'01_Доходи'!N867),IF(B864="Лікар-педіатр",IF(L868&lt;=Законод!$C$19,N868,Законод!$C$19*'01_Доходи'!N867),IF(B864="Лікар-терапевт","x",0)))</f>
        <v>0</v>
      </c>
      <c r="O869" s="183">
        <f>IF(B864="Лікар загальної практики - сімейний лікар",IF(L868&lt;=Законод!$C$23,O868,Законод!$C$23*'01_Доходи'!O867),IF(B864="Лікар-педіатр",IF(L868&lt;=Законод!$C$19,O868,Законод!$C$19*'01_Доходи'!O867),IF(B864="Лікар-терапевт","x",0)))</f>
        <v>0</v>
      </c>
      <c r="P869" s="183">
        <f>IF(B864="Лікар загальної практики - сімейний лікар",IF(L868&lt;=Законод!$C$23,P868,Законод!$C$23*'01_Доходи'!P867),IF(B864="Лікар-педіатр",IF(L868&lt;=Законод!$C$27,P868,Законод!$C$27*'01_Доходи'!P867),IF(B864="Лікар-терапевт","x",0)))</f>
        <v>0</v>
      </c>
      <c r="Q869" s="183">
        <f>IF(B864="Лікар загальної практики - сімейний лікар",IF(L868&lt;=Законод!$C$23,Q868,Законод!$C$23*'01_Доходи'!Q867),IF(B864="Лікар-педіатр",IF(L868&lt;=Законод!$C$27,Q868,Законод!$C$27*'01_Доходи'!Q867),IF(B864="Лікар-терапевт","x",0)))</f>
        <v>0</v>
      </c>
      <c r="R869" s="183">
        <f>IF(B864="Лікар загальної практики - сімейний лікар",IF(L868&lt;=Законод!$C$23,R868,Законод!$C$23*'01_Доходи'!R867),IF(B864="Лікар-педіатр",IF(L868&lt;=Законод!$C$27,R868,Законод!$C$27*'01_Доходи'!R867),IF(B864="Лікар-терапевт","x",0)))</f>
        <v>0</v>
      </c>
      <c r="S869" s="184">
        <f>SUM(N869:R869)</f>
        <v>0</v>
      </c>
      <c r="T869" s="770"/>
      <c r="U869" s="183">
        <f>IF(B864="Лікар загальної практики - сімейний лікар",IF(L868&lt;=Законод!$C$23,U868,Законод!$C$23*'01_Доходи'!U867),IF(B864="Лікар-педіатр",IF(L868&lt;=Законод!$C$19,U868,Законод!$C$19*'01_Доходи'!U867),IF(B864="Лікар-терапевт","x",0)))</f>
        <v>0</v>
      </c>
      <c r="V869" s="183">
        <f>IF(B864="Лікар загальної практики - сімейний лікар",IF(L868&lt;=Законод!$C$23,V868,Законод!$C$23*'01_Доходи'!V867),IF(B864="Лікар-педіатр",IF(L868&lt;=Законод!$C$19,V868,Законод!$C$19*'01_Доходи'!V867),IF(B864="Лікар-терапевт","x",0)))</f>
        <v>0</v>
      </c>
      <c r="W869" s="183">
        <f>IF(B864="Лікар загальної практики - сімейний лікар",IF(L868&lt;=Законод!$C$23,W868,Законод!$C$23*'01_Доходи'!W867),IF(B864="Лікар-педіатр",IF(L868&lt;=Законод!$C$27,W868,Законод!$C$27*'01_Доходи'!W867),IF(B864="Лікар-терапевт","x",0)))</f>
        <v>0</v>
      </c>
      <c r="X869" s="183">
        <f>IF(B864="Лікар загальної практики - сімейний лікар",IF(L868&lt;=Законод!$C$23,X868,Законод!$C$23*'01_Доходи'!X867),IF(B864="Лікар-педіатр",IF(L868&lt;=Законод!$C$27,X868,Законод!$C$27*'01_Доходи'!X867),IF(B864="Лікар-терапевт","x",0)))</f>
        <v>0</v>
      </c>
      <c r="Y869" s="183">
        <f>IF(B864="Лікар загальної практики - сімейний лікар",IF(L868&lt;=Законод!$C$23,Y868,Законод!$C$23*'01_Доходи'!H867),IF(Y864="Лікар-педіатр",IF(L868&lt;=Законод!$C$27,Y868,Законод!$C$27*'01_Доходи'!Y867),IF(B864="Лікар-терапевт","x",0)))</f>
        <v>0</v>
      </c>
      <c r="Z869" s="184">
        <f>SUM(U869:Y869)</f>
        <v>0</v>
      </c>
      <c r="AA869" s="770"/>
      <c r="AB869" s="183">
        <f>IF(B864="Лікар загальної практики - сімейний лікар",IF(L868&lt;=Законод!$C$23,AB868,Законод!$C$23*'01_Доходи'!AB867),IF(B864="Лікар-педіатр",IF(L868&lt;=Законод!$C$19,AB868,Законод!$C$19*'01_Доходи'!AB867),IF(B864="Лікар-терапевт","x",0)))</f>
        <v>0</v>
      </c>
      <c r="AC869" s="183">
        <f>IF(B864="Лікар загальної практики - сімейний лікар",IF(L868&lt;=Законод!$C$23,AC868,Законод!$C$23*'01_Доходи'!AC867),IF(B864="Лікар-педіатр",IF(L868&lt;=Законод!$C$19,AC868,Законод!$C$19*'01_Доходи'!AC867),IF(B864="Лікар-терапевт","x",0)))</f>
        <v>0</v>
      </c>
      <c r="AD869" s="183">
        <f>IF(B864="Лікар загальної практики - сімейний лікар",IF(L868&lt;=Законод!$C$23,AD868,Законод!$C$23*'01_Доходи'!AD867),IF(B864="Лікар-педіатр",IF(L868&lt;=Законод!$C$27,AD868,Законод!$C$27*'01_Доходи'!AD867),IF(B864="Лікар-терапевт","x",0)))</f>
        <v>0</v>
      </c>
      <c r="AE869" s="183">
        <f>IF(B864="Лікар загальної практики - сімейний лікар",IF(L868&lt;=Законод!$C$23,AE868,Законод!$C$23*'01_Доходи'!AE867),IF(B864="Лікар-педіатр",IF(L868&lt;=Законод!$C$27,AE868,Законод!$C$27*'01_Доходи'!AE867),IF(B864="Лікар-терапевт","x",0)))</f>
        <v>0</v>
      </c>
      <c r="AF869" s="183">
        <f>IF(B864="Лікар загальної практики - сімейний лікар",IF(L868&lt;=Законод!$C$23,AF868,Законод!$C$23*'01_Доходи'!AF867),IF(B864="Лікар-педіатр",IF(L868&lt;=Законод!$C$27,AF868,Законод!$C$27*'01_Доходи'!AF867),IF(B864="Лікар-терапевт","x",0)))</f>
        <v>0</v>
      </c>
      <c r="AG869" s="184">
        <f>SUM(AB869:AF869)</f>
        <v>0</v>
      </c>
      <c r="AH869" s="773"/>
      <c r="AI869" s="176"/>
      <c r="AJ869" s="764"/>
      <c r="AK869" s="767"/>
      <c r="AL869" s="767"/>
      <c r="AM869" s="268" t="s">
        <v>175</v>
      </c>
      <c r="AN869" s="544">
        <f>IF(B864="Лікар загальної практики - сімейний лікар",G869*Законод!$J$10+'01_Доходи'!H869*Законод!$K$10+'01_Доходи'!I869*Законод!$L$10+'01_Доходи'!J869*Законод!$M$10+'01_Доходи'!K869*Законод!$N$10,IF(B864="Лікар-педіатр",G869*Законод!$J$10+'01_Доходи'!H869*Законод!$K$10,IF(B864="Лікар-терапевт",'01_Доходи'!I869*Законод!$L$10+'01_Доходи'!J869*Законод!$M$10+'01_Доходи'!K869*Законод!$N$10,0)))</f>
        <v>0</v>
      </c>
      <c r="AO869" s="544">
        <f>IF(B864="Лікар загальної практики - сімейний лікар",N869*Законод!$J$11+'01_Доходи'!O869*Законод!$K$11+'01_Доходи'!P869*Законод!$L$11+'01_Доходи'!Q869*Законод!$M$11+'01_Доходи'!R869*Законод!$N$11,IF(B864="Лікар-педіатр",N869*Законод!$J$11+'01_Доходи'!O869*Законод!$K$11,IF(B864="Лікар-терапевт",'01_Доходи'!P869*Законод!$L$11+'01_Доходи'!Q869*Законод!$M$11+'01_Доходи'!R869*Законод!$N$11,0)))</f>
        <v>0</v>
      </c>
      <c r="AP869" s="544">
        <f>IF(B864="Лікар загальної практики - сімейний лікар",U869*Законод!$J$12+'01_Доходи'!V869*Законод!$K$12+'01_Доходи'!W869*Законод!$L$12+'01_Доходи'!X869*Законод!$M$12+'01_Доходи'!Y869*Законод!$N$12,IF(B864="Лікар-педіатр",U869*Законод!$J$12+'01_Доходи'!V869*Законод!$K$12,IF(B864="Лікар-терапевт",'01_Доходи'!W869*Законод!$L$12+'01_Доходи'!X869*Законод!$M$12+'01_Доходи'!Y869*Законод!$N$12,0)))</f>
        <v>0</v>
      </c>
      <c r="AQ869" s="544">
        <f>IF(B864="Лікар загальної практики - сімейний лікар",AB869*Законод!$J$13+'01_Доходи'!AC869*Законод!$K$13+'01_Доходи'!AD869*Законод!$L$13+'01_Доходи'!AE869*Законод!$M$13+'01_Доходи'!AF869*Законод!$N$13,IF(B864="Лікар-педіатр",AB869*Законод!$J$13+'01_Доходи'!AC869*Законод!$K$13,IF(B864="Лікар-терапевт",'01_Доходи'!AD869*Законод!$L$13+'01_Доходи'!AE869*Законод!$M$13+'01_Доходи'!AF869*Законод!$N$13,0)))</f>
        <v>0</v>
      </c>
      <c r="AR869" s="185">
        <f>SUM(AN869:AQ869)</f>
        <v>0</v>
      </c>
    </row>
    <row r="870" spans="1:44" s="67" customFormat="1" ht="28.15" customHeight="1" x14ac:dyDescent="0.25">
      <c r="A870" s="172"/>
      <c r="B870" s="781"/>
      <c r="C870" s="784"/>
      <c r="D870" s="787"/>
      <c r="E870" s="790"/>
      <c r="F870" s="186" t="str">
        <f>IF(B864="Лікар-педіатр",Законод!$E$18,IF(B864="Лікар загальної практики - сімейний лікар",Законод!$E$22,IF(B864="Лікар-терапевт",Законод!$E$26,"х")))</f>
        <v>х</v>
      </c>
      <c r="G870" s="750" t="s">
        <v>157</v>
      </c>
      <c r="H870" s="751"/>
      <c r="I870" s="751"/>
      <c r="J870" s="751"/>
      <c r="K870" s="752"/>
      <c r="L870" s="171">
        <f>IF(B864="Лікар загальної практики - сімейний лікар",IF(L868&lt;Законод!$C$23,0,(IF(AND(L868&gt;=Законод!$E$23,L868&lt;=Законод!$E$24),L868-Законод!$C$23,IF('01_Доходи'!L868&gt;=Законод!$F$23,Законод!$E$25,0)))),IF(B864="Лікар-педіатр",IF(L868&lt;Законод!$C$19,0,(IF(AND(L868&gt;=Законод!$E$19,L868&lt;=Законод!$E$20),L868-Законод!$C$19,IF('01_Доходи'!L868&gt;=Законод!$F$19,Законод!$E$21,0)))),IF(B864="Лікар-терапевт",IF(L868&lt;Законод!$C$27,0,(IF(AND(L868&gt;=Законод!$E$27,L868&lt;=Законод!$E$28),L868-Законод!$C$27,IF('01_Доходи'!L868&gt;=Законод!$F$27,Законод!$E$29,0)))),0)))</f>
        <v>0</v>
      </c>
      <c r="M870" s="770"/>
      <c r="N870" s="750" t="s">
        <v>157</v>
      </c>
      <c r="O870" s="751"/>
      <c r="P870" s="751"/>
      <c r="Q870" s="751"/>
      <c r="R870" s="752"/>
      <c r="S870" s="171">
        <f>IF(B864="Лікар загальної практики - сімейний лікар",IF(S868&lt;Законод!$C$23,0,(IF(AND(S868&gt;=Законод!$E$23,S868&lt;=Законод!$E$24),S868-Законод!$C$23,IF('01_Доходи'!S868&gt;=Законод!$F$23,Законод!$E$25,0)))),IF(B864="Лікар-педіатр",IF(S868&lt;Законод!$C$19,0,(IF(AND(S868&gt;=Законод!$E$19,S868&lt;=Законод!$E$20),S868-Законод!$C$19,IF('01_Доходи'!S868&gt;=Законод!$F$19,Законод!$E$21,0)))),IF(B864="Лікар-терапевт",IF(S868&lt;Законод!$C$27,0,(IF(AND(S868&gt;=Законод!$E$27,S868&lt;=Законод!$E$28),S868-Законод!$C$27,IF('01_Доходи'!S868&gt;=Законод!$F$27,Законод!$E$29,0)))),0)))</f>
        <v>0</v>
      </c>
      <c r="T870" s="770"/>
      <c r="U870" s="750" t="s">
        <v>157</v>
      </c>
      <c r="V870" s="751"/>
      <c r="W870" s="751"/>
      <c r="X870" s="751"/>
      <c r="Y870" s="752"/>
      <c r="Z870" s="171">
        <f>IF(B864="Лікар загальної практики - сімейний лікар",IF(Z868&lt;Законод!$C$23,0,(IF(AND(Z868&gt;=Законод!$E$23,Z868&lt;=Законод!$E$24),Z868-Законод!$C$23,IF('01_Доходи'!Z868&gt;=Законод!$F$23,Законод!$E$25,0)))),IF(B864="Лікар-педіатр",IF(Z868&lt;Законод!$C$19,0,(IF(AND(Z868&gt;=Законод!$E$19,Z868&lt;=Законод!$E$20),Z868-Законод!$C$19,IF('01_Доходи'!Z868&gt;=Законод!$F$19,Законод!$E$21,0)))),IF(B864="Лікар-терапевт",IF(Z868&lt;Законод!$C$27,0,(IF(AND(Z868&gt;=Законод!$E$27,Z868&lt;=Законод!$E$28),Z868-Законод!$C$27,IF('01_Доходи'!Z868&gt;=Законод!$F$27,Законод!$E$29,0)))),0)))</f>
        <v>0</v>
      </c>
      <c r="AA870" s="770"/>
      <c r="AB870" s="750" t="s">
        <v>157</v>
      </c>
      <c r="AC870" s="751"/>
      <c r="AD870" s="751"/>
      <c r="AE870" s="751"/>
      <c r="AF870" s="752"/>
      <c r="AG870" s="171">
        <f>IF(B864="Лікар загальної практики - сімейний лікар",IF(S868&lt;Законод!$C$23,0,(IF(AND(AG868&gt;=Законод!$E$23,AG868&lt;=Законод!$E$24),AG868-Законод!$C$23,IF('01_Доходи'!AG868&gt;=Законод!$F$23,Законод!$E$25,0)))),IF(B864="Лікар-педіатр",IF(AG868&lt;Законод!$C$19,0,(IF(AND(AG868&gt;=Законод!$E$19,AG868&lt;=Законод!$E$20),AG868-Законод!$C$19,IF('01_Доходи'!AG868&gt;=Законод!$F$19,Законод!$E$21,0)))),IF(B864="Лікар-терапевт",IF(AG868&lt;Законод!$C$27,0,(IF(AND(AG868&gt;=Законод!$E$27,AG868&lt;=Законод!$E$28),AG868-Законод!$C$27,IF('01_Доходи'!AG868&gt;=Законод!$F$27,Законод!$E$29,0)))),0)))</f>
        <v>0</v>
      </c>
      <c r="AH870" s="773"/>
      <c r="AI870" s="176"/>
      <c r="AJ870" s="764"/>
      <c r="AK870" s="767"/>
      <c r="AL870" s="767"/>
      <c r="AM870" s="798" t="s">
        <v>176</v>
      </c>
      <c r="AN870" s="544">
        <f>IF(B864="Лікар загальної практики - сімейний лікар",L870*Законод!$E$30,IF(B864="Лікар-педіатр",L870*Законод!$E$30,IF(B864="Лікар-терапевт",L870*Законод!$E$30,0)))</f>
        <v>0</v>
      </c>
      <c r="AO870" s="544">
        <f>IF(B864="Лікар загальної практики - сімейний лікар",S870*Законод!$E$47,IF(B864="Лікар-педіатр",S870*Законод!$E$47,IF(B864="Лікар-терапевт",S870*Законод!$E$47,0)))</f>
        <v>0</v>
      </c>
      <c r="AP870" s="544">
        <f>IF(B864="Лікар загальної практики - сімейний лікар",Z870*Законод!$E$64,IF(B864="Лікар-педіатр",Z870*Законод!$E$64,IF(B864="Лікар-терапевт",Z870*Законод!$E$64,0)))</f>
        <v>0</v>
      </c>
      <c r="AQ870" s="544">
        <f>IF(B864="Лікар загальної практики - сімейний лікар",AG870*Законод!$E$81,IF(B864="Лікар-педіатр",AG870*Законод!$E$81,IF(B864="Лікар-терапевт",AG870*Законод!$E$81,0)))</f>
        <v>0</v>
      </c>
      <c r="AR870" s="185">
        <f>SUM(AN870:AQ870)</f>
        <v>0</v>
      </c>
    </row>
    <row r="871" spans="1:44" s="103" customFormat="1" ht="31.15" customHeight="1" x14ac:dyDescent="0.25">
      <c r="A871" s="172"/>
      <c r="B871" s="781"/>
      <c r="C871" s="784"/>
      <c r="D871" s="787"/>
      <c r="E871" s="790"/>
      <c r="F871" s="186" t="str">
        <f>IF(B864="Лікар-педіатр",Законод!$F$18,IF(B864="Лікар загальної практики - сімейний лікар",Законод!$F$22,IF(B864="Лікар-терапевт",Законод!$F$26,"х")))</f>
        <v>х</v>
      </c>
      <c r="G871" s="750" t="s">
        <v>157</v>
      </c>
      <c r="H871" s="751"/>
      <c r="I871" s="751"/>
      <c r="J871" s="751"/>
      <c r="K871" s="752"/>
      <c r="L871" s="171">
        <f>IF(B864="Лікар загальної практики - сімейний лікар",IF(L868&lt;Законод!$C$23,0,(IF(AND(L868&gt;=Законод!$F$23,L868&lt;=Законод!$F$24),L868-Законод!$E$24,IF('01_Доходи'!L868&gt;=Законод!$G$23,Законод!$F$25,0)))),IF(B864="Лікар-педіатр",IF(L868&lt;Законод!$C$19,0,(IF(AND(L868&gt;=Законод!$F$19,L868&lt;=Законод!$F$20),L868-Законод!$E$20,IF('01_Доходи'!L868&gt;=Законод!$G$19,Законод!$F$21,0)))),IF(B864="Лікар-терапевт",IF(L868&lt;Законод!$C$27,0,(IF(AND(L868&gt;=Законод!$F$27,L868&lt;=Законод!$F$28),L868-Законод!$E$28,IF('01_Доходи'!L868&gt;=Законод!$G$27,Законод!$F$29,0)))),0)))</f>
        <v>0</v>
      </c>
      <c r="M871" s="770"/>
      <c r="N871" s="750" t="s">
        <v>157</v>
      </c>
      <c r="O871" s="751"/>
      <c r="P871" s="751"/>
      <c r="Q871" s="751"/>
      <c r="R871" s="752"/>
      <c r="S871" s="171">
        <f>IF(B864="Лікар загальної практики - сімейний лікар",IF(S868&lt;Законод!$C$23,0,(IF(AND(S868&gt;=Законод!$F$23,S868&lt;=Законод!$F$24),S868-Законод!$E$24,IF('01_Доходи'!S868&gt;=Законод!$G$23,Законод!$F$25,0)))),IF(B864="Лікар-педіатр",IF(S868&lt;Законод!$C$19,0,(IF(AND(S868&gt;=Законод!$F$19,S868&lt;=Законод!$F$20),S868-Законод!$E$20,IF('01_Доходи'!S868&gt;=Законод!$G$19,Законод!$F$21,0)))),IF(B864="Лікар-терапевт",IF(S868&lt;Законод!$C$27,0,(IF(AND(S868&gt;=Законод!$F$27,S868&lt;=Законод!$F$28),S868-Законод!$E$28,IF('01_Доходи'!S868&gt;=Законод!$G$27,Законод!$F$29,0)))),0)))</f>
        <v>0</v>
      </c>
      <c r="T871" s="770"/>
      <c r="U871" s="750" t="s">
        <v>157</v>
      </c>
      <c r="V871" s="751"/>
      <c r="W871" s="751"/>
      <c r="X871" s="751"/>
      <c r="Y871" s="752"/>
      <c r="Z871" s="171">
        <f>IF(B864="Лікар загальної практики - сімейний лікар",IF(Z868&lt;Законод!$C$23,0,(IF(AND(Z868&gt;=Законод!$F$23,Z868&lt;=Законод!$F$24),Z868-Законод!$E$24,IF('01_Доходи'!Z868&gt;=Законод!$G$23,Законод!$F$25,0)))),IF(B864="Лікар-педіатр",IF(Z868&lt;Законод!$C$19,0,(IF(AND(Z868&gt;=Законод!$F$19,Z868&lt;=Законод!$F$20),Z868-Законод!$E$20,IF('01_Доходи'!Z868&gt;=Законод!$G$19,Законод!$F$21,0)))),IF(B864="Лікар-терапевт",IF(Z868&lt;Законод!$C$27,0,(IF(AND(Z868&gt;=Законод!$F$27,Z868&lt;=Законод!$F$28),Z868-Законод!$E$28,IF('01_Доходи'!Z868&gt;=Законод!$G$27,Законод!$F$29,0)))),0)))</f>
        <v>0</v>
      </c>
      <c r="AA871" s="770"/>
      <c r="AB871" s="750" t="s">
        <v>157</v>
      </c>
      <c r="AC871" s="751"/>
      <c r="AD871" s="751"/>
      <c r="AE871" s="751"/>
      <c r="AF871" s="752"/>
      <c r="AG871" s="171">
        <f>IF(B864="Лікар загальної практики - сімейний лікар",IF(AG868&lt;Законод!$C$23,0,(IF(AND(AG868&gt;=Законод!$F$23,AG868&lt;=Законод!$F$24),AG868-Законод!$E$24,IF('01_Доходи'!AG868&gt;=Законод!$G$23,Законод!$F$25,0)))),IF(B864="Лікар-педіатр",IF(AG868&lt;Законод!$C$19,0,(IF(AND(AG868&gt;=Законод!$F$19,AG868&lt;=Законод!$F$20),AG868-Законод!$E$20,IF('01_Доходи'!AG868&gt;=Законод!$G$19,Законод!$F$21,0)))),IF(B864="Лікар-терапевт",IF(AG868&lt;Законод!$C$27,0,(IF(AND(AG868&gt;=Законод!$F$27,AG868&lt;=Законод!$F$28),AG868-Законод!$E$28,IF('01_Доходи'!AG868&gt;=Законод!$G$27,Законод!$F$29,0)))),0)))</f>
        <v>0</v>
      </c>
      <c r="AH871" s="773"/>
      <c r="AI871" s="176"/>
      <c r="AJ871" s="764"/>
      <c r="AK871" s="767"/>
      <c r="AL871" s="767"/>
      <c r="AM871" s="799"/>
      <c r="AN871" s="544">
        <f>IF(B864="Лікар загальної практики - сімейний лікар",L871*Законод!$F$30,IF(B864="Лікар-педіатр",L871*Законод!$F$30,IF(B864="Лікар-терапевт",L871*Законод!$F$30,0)))</f>
        <v>0</v>
      </c>
      <c r="AO871" s="544">
        <f>IF(B864="Лікар загальної практики - сімейний лікар",S871*Законод!$F$47,IF(B864="Лікар-педіатр",S871*Законод!$F$47,IF(B864="Лікар-терапевт",S871*Законод!$F$47,0)))</f>
        <v>0</v>
      </c>
      <c r="AP871" s="544">
        <f>IF(B864="Лікар загальної практики - сімейний лікар",Z871*Законод!$F$64,IF(B864="Лікар-педіатр",Z871*Законод!$F$64,IF(B864="Лікар-терапевт",Z871*Законод!$F$64,0)))</f>
        <v>0</v>
      </c>
      <c r="AQ871" s="544">
        <f>IF(B864="Лікар загальної практики - сімейний лікар",AG871*Законод!$F$81,IF(B864="Лікар-педіатр",AG871*Законод!$F$81,IF(B864="Лікар-терапевт",AG871*Законод!$F$81,0)))</f>
        <v>0</v>
      </c>
      <c r="AR871" s="185">
        <f>SUM(AN871:AQ871)</f>
        <v>0</v>
      </c>
    </row>
    <row r="872" spans="1:44" s="67" customFormat="1" ht="31.9" customHeight="1" x14ac:dyDescent="0.25">
      <c r="A872" s="172"/>
      <c r="B872" s="781"/>
      <c r="C872" s="784"/>
      <c r="D872" s="787"/>
      <c r="E872" s="790"/>
      <c r="F872" s="186" t="str">
        <f>IF(B864="Лікар-педіатр",Законод!$G$18,IF(B864="Лікар загальної практики - сімейний лікар",Законод!$G$22,IF(B864="Лікар-терапевт",Законод!$G$26,"х")))</f>
        <v>х</v>
      </c>
      <c r="G872" s="750" t="s">
        <v>157</v>
      </c>
      <c r="H872" s="751"/>
      <c r="I872" s="751"/>
      <c r="J872" s="751"/>
      <c r="K872" s="752"/>
      <c r="L872" s="171">
        <f>IF(B864="Лікар загальної практики - сімейний лікар",IF(L868&lt;Законод!$C$23,0,(IF(AND(L868&gt;=Законод!$G$23,L868&lt;=Законод!$G$24),L868-Законод!$F$24,IF('01_Доходи'!L868&gt;=Законод!$H$23,Законод!$G$25,0)))),IF(B864="Лікар-педіатр",IF(L868&lt;Законод!$C$19,0,(IF(AND(L868&gt;=Законод!$G$19,L868&lt;=Законод!$G$20),L868-Законод!$F$20,IF('01_Доходи'!L868&gt;=Законод!$H$19,Законод!$G$21,0)))),IF(B864="Лікар-терапевт",IF(L868&lt;Законод!$C$27,0,(IF(AND(L868&gt;=Законод!$G$27,L868&lt;=Законод!$G$28),L868-Законод!$F$28,IF('01_Доходи'!L868&gt;=Законод!$H$27,Законод!$G$29,0)))),0)))</f>
        <v>0</v>
      </c>
      <c r="M872" s="770"/>
      <c r="N872" s="750" t="s">
        <v>157</v>
      </c>
      <c r="O872" s="751"/>
      <c r="P872" s="751"/>
      <c r="Q872" s="751"/>
      <c r="R872" s="752"/>
      <c r="S872" s="171">
        <f>IF(B864="Лікар загальної практики - сімейний лікар",IF(S868&lt;Законод!$C$23,0,(IF(AND(S868&gt;=Законод!$G$23,S868&lt;=Законод!$G$24),S868-Законод!$F$24,IF('01_Доходи'!S868&gt;=Законод!$H$23,Законод!$G$25,0)))),IF(B864="Лікар-педіатр",IF(S868&lt;Законод!$C$19,0,(IF(AND(S868&gt;=Законод!$G$19,S868&lt;=Законод!$G$20),S868-Законод!$F$20,IF('01_Доходи'!S868&gt;=Законод!$H$19,Законод!$G$21,0)))),IF(B864="Лікар-терапевт",IF(S868&lt;Законод!$C$27,0,(IF(AND(S868&gt;=Законод!$G$27,S868&lt;=Законод!$G$28),S868-Законод!$F$28,IF('01_Доходи'!S868&gt;=Законод!$H$27,Законод!$G$29,0)))),0)))</f>
        <v>0</v>
      </c>
      <c r="T872" s="770"/>
      <c r="U872" s="750" t="s">
        <v>157</v>
      </c>
      <c r="V872" s="751"/>
      <c r="W872" s="751"/>
      <c r="X872" s="751"/>
      <c r="Y872" s="752"/>
      <c r="Z872" s="171">
        <f>IF(B864="Лікар загальної практики - сімейний лікар",IF(Z868&lt;Законод!$C$23,0,(IF(AND(Z868&gt;=Законод!$G$23,Z868&lt;=Законод!$G$24),Z868-Законод!$F$24,IF('01_Доходи'!Z868&gt;=Законод!$H$23,Законод!$G$25,0)))),IF(B864="Лікар-педіатр",IF(Z868&lt;Законод!$C$19,0,(IF(AND(Z868&gt;=Законод!$G$19,Z868&lt;=Законод!$G$20),Z868-Законод!$F$20,IF('01_Доходи'!Z868&gt;=Законод!$H$19,Законод!$G$21,0)))),IF(B864="Лікар-терапевт",IF(Z868&lt;Законод!$C$27,0,(IF(AND(Z868&gt;=Законод!$G$27,Z868&lt;=Законод!$G$28),Z868-Законод!$F$28,IF('01_Доходи'!Z868&gt;=Законод!$H$27,Законод!$G$29,0)))),0)))</f>
        <v>0</v>
      </c>
      <c r="AA872" s="770"/>
      <c r="AB872" s="750" t="s">
        <v>157</v>
      </c>
      <c r="AC872" s="751"/>
      <c r="AD872" s="751"/>
      <c r="AE872" s="751"/>
      <c r="AF872" s="752"/>
      <c r="AG872" s="171">
        <f>IF(B864="Лікар загальної практики - сімейний лікар",IF(AG868&lt;Законод!$C$23,0,(IF(AND(AG868&gt;=Законод!$G$23,AG868&lt;=Законод!$G$24),AG868-Законод!$F$24,IF('01_Доходи'!AG868&gt;=Законод!$H$23,Законод!$G$25,0)))),IF(B864="Лікар-педіатр",IF(AG868&lt;Законод!$C$19,0,(IF(AND(AG868&gt;=Законод!$G$19,AG868&lt;=Законод!$G$20),AG868-Законод!$F$20,IF('01_Доходи'!AG868&gt;=Законод!$H$19,Законод!$G$21,0)))),IF(B864="Лікар-терапевт",IF(AG868&lt;Законод!$C$27,0,(IF(AND(AG868&gt;=Законод!$G$27,AG868&lt;=Законод!$G$28),AG868-Законод!$F$28,IF('01_Доходи'!AG868&gt;=Законод!$H$27,Законод!$G$29,0)))),0)))</f>
        <v>0</v>
      </c>
      <c r="AH872" s="773"/>
      <c r="AI872" s="176"/>
      <c r="AJ872" s="764"/>
      <c r="AK872" s="767"/>
      <c r="AL872" s="767"/>
      <c r="AM872" s="799"/>
      <c r="AN872" s="544">
        <f>IF(B864="Лікар загальної практики - сімейний лікар",L872*Законод!$G$39,IF(B864="Лікар-педіатр",L872*Законод!$G$30,IF(B864="Лікар-терапевт",L872*Законод!$G$30,0)))</f>
        <v>0</v>
      </c>
      <c r="AO872" s="544">
        <f>IF(B864="Лікар загальної практики - сімейний лікар",S872*Законод!$G$47,IF(B864="Лікар-педіатр",S872*Законод!$G$47,IF(B864="Лікар-терапевт",S872*Законод!$G$47,0)))</f>
        <v>0</v>
      </c>
      <c r="AP872" s="544">
        <f>IF(B864="Лікар загальної практики - сімейний лікар",Z872*Законод!$G$64,IF(B864="Лікар-педіатр",Z872*Законод!$G$64,IF(B864="Лікар-терапевт",Z872*Законод!$G$64,0)))</f>
        <v>0</v>
      </c>
      <c r="AQ872" s="544">
        <f>IF(B864="Лікар загальної практики - сімейний лікар",AG872*Законод!$G$81,IF(B864="Лікар-педіатр",AG872*Законод!$G$81,IF(B864="Лікар-терапевт",AG872*Законод!$G$81,0)))</f>
        <v>0</v>
      </c>
      <c r="AR872" s="185">
        <f t="shared" ref="AR872" si="128">SUM(AN872:AQ872)</f>
        <v>0</v>
      </c>
    </row>
    <row r="873" spans="1:44" s="67" customFormat="1" ht="45" customHeight="1" x14ac:dyDescent="0.25">
      <c r="A873" s="172"/>
      <c r="B873" s="781"/>
      <c r="C873" s="784"/>
      <c r="D873" s="787"/>
      <c r="E873" s="790"/>
      <c r="F873" s="186" t="str">
        <f>IF(B864="Лікар-педіатр",Законод!$H$18,IF(B864="Лікар загальної практики - сімейний лікар",Законод!$H$22,IF(B864="Лікар-терапевт",Законод!$H$26,"х")))</f>
        <v>х</v>
      </c>
      <c r="G873" s="750" t="s">
        <v>157</v>
      </c>
      <c r="H873" s="751"/>
      <c r="I873" s="751"/>
      <c r="J873" s="751"/>
      <c r="K873" s="752"/>
      <c r="L873" s="171">
        <f>IF(B864="Лікар загальної практики - сімейний лікар",IF(L868&lt;Законод!$C$23,0,(IF(AND(L868&gt;=Законод!$H$23,L868&lt;=Законод!$H$24),L868-Законод!$G$24,IF('01_Доходи'!L868&gt;=Законод!$I$23,Законод!$H$25,0)))),IF(B864="Лікар-педіатр",IF(L868&lt;Законод!$C$19,0,(IF(AND(L868&gt;=Законод!$H$19,L868&lt;=Законод!$H$20),L868-Законод!$G$20,IF('01_Доходи'!L868&gt;=Законод!$I$19,Законод!$H$21,0)))),IF(B864="Лікар-терапевт",IF(L868&lt;Законод!$C$27,0,(IF(AND(L868&gt;=Законод!$H$27,L868&lt;=Законод!$H$28),L868-Законод!$G$28,IF(L868&gt;=Законод!$I$27,Законод!$H$29,0)))),0)))</f>
        <v>0</v>
      </c>
      <c r="M873" s="770"/>
      <c r="N873" s="750" t="s">
        <v>157</v>
      </c>
      <c r="O873" s="751"/>
      <c r="P873" s="751"/>
      <c r="Q873" s="751"/>
      <c r="R873" s="752"/>
      <c r="S873" s="171">
        <f>IF(B864="Лікар загальної практики - сімейний лікар",IF(S868&lt;Законод!$C$23,0,(IF(AND(S868&gt;=Законод!$H$23,S868&lt;=Законод!$H$24),S868-Законод!$G$24,IF('01_Доходи'!S868&gt;=Законод!$I$23,Законод!$H$25,0)))),IF(B864="Лікар-педіатр",IF(S868&lt;Законод!$C$19,0,(IF(AND(S868&gt;=Законод!$H$19,S868&lt;=Законод!$H$20),S868-Законод!$G$20,IF('01_Доходи'!S868&gt;=Законод!$I$19,Законод!$H$21,0)))),IF(B864="Лікар-терапевт",IF(S868&lt;Законод!$C$27,0,(IF(AND(S868&gt;=Законод!$H$27,S868&lt;=Законод!$H$28),S868-Законод!$G$28,IF(S868&gt;=Законод!$I$27,Законод!$H$29,0)))),0)))</f>
        <v>0</v>
      </c>
      <c r="T873" s="770"/>
      <c r="U873" s="750" t="s">
        <v>157</v>
      </c>
      <c r="V873" s="751"/>
      <c r="W873" s="751"/>
      <c r="X873" s="751"/>
      <c r="Y873" s="752"/>
      <c r="Z873" s="171">
        <f>IF(B864="Лікар загальної практики - сімейний лікар",IF(Z868&lt;Законод!$C$23,0,(IF(AND(Z868&gt;=Законод!$H$23,Z868&lt;=Законод!$H$24),Z868-Законод!$G$24,IF('01_Доходи'!Z868&gt;=Законод!$I$23,Законод!$H$25,0)))),IF(B864="Лікар-педіатр",IF(Z868&lt;Законод!$C$19,0,(IF(AND(Z868&gt;=Законод!$H$19,Z868&lt;=Законод!$H$20),Z868-Законод!$G$20,IF('01_Доходи'!Z868&gt;=Законод!$I$19,Законод!$H$21,0)))),IF(B864="Лікар-терапевт",IF(Z868&lt;Законод!$C$27,0,(IF(AND(Z868&gt;=Законод!$H$27,Z868&lt;=Законод!$H$28),Z868-Законод!$G$28,IF(Z868&gt;=Законод!$I$27,Законод!$H$29,0)))),0)))</f>
        <v>0</v>
      </c>
      <c r="AA873" s="770"/>
      <c r="AB873" s="750" t="s">
        <v>157</v>
      </c>
      <c r="AC873" s="751"/>
      <c r="AD873" s="751"/>
      <c r="AE873" s="751"/>
      <c r="AF873" s="752"/>
      <c r="AG873" s="171">
        <f>IF(B864="Лікар загальної практики - сімейний лікар",IF(AG868&lt;Законод!$C$23,0,(IF(AND(AG868&gt;=Законод!$H$23,AG868&lt;=Законод!$H$24),AG868-Законод!$G$24,IF('01_Доходи'!AG868&gt;=Законод!$I$23,Законод!$H$25,0)))),IF(B864="Лікар-педіатр",IF(AG868&lt;Законод!$C$19,0,(IF(AND(AG868&gt;=Законод!$H$19,AG868&lt;=Законод!$H$20),AG868-Законод!$G$20,IF('01_Доходи'!AG868&gt;=Законод!$I$19,Законод!$H$21,0)))),IF(B864="Лікар-терапевт",IF(AG868&lt;Законод!$C$27,0,(IF(AND(AG868&gt;=Законод!$H$27,AG868&lt;=Законод!$H$28),AG868-Законод!$G$28,IF(AG868&gt;=Законод!$I$27,Законод!$H$29,0)))),0)))</f>
        <v>0</v>
      </c>
      <c r="AH873" s="773"/>
      <c r="AI873" s="176"/>
      <c r="AJ873" s="764"/>
      <c r="AK873" s="767"/>
      <c r="AL873" s="767"/>
      <c r="AM873" s="799"/>
      <c r="AN873" s="544">
        <f>IF(B864="Лікар загальної практики - сімейний лікар",L873*Законод!$H$30,IF(B864="Лікар-педіатр",L873*Законод!$H$30,IF(B864="Лікар-терапевт",L873*Законод!$H$30,0)))</f>
        <v>0</v>
      </c>
      <c r="AO873" s="544">
        <f>IF(B864="Лікар загальної практики - сімейний лікар",S873*Законод!$H$47,IF(B864="Лікар-педіатр",S873*Законод!$H$47,IF(B864="Лікар-терапевт",S873*Законод!$H$47,0)))</f>
        <v>0</v>
      </c>
      <c r="AP873" s="544">
        <f>IF(B864="Лікар загальної практики - сімейний лікар",Z873*Законод!$H$64,IF(B864="Лікар-педіатр",Z873*Законод!$H$64,IF(B864="Лікар-терапевт",Z873*Законод!$H$64,0)))</f>
        <v>0</v>
      </c>
      <c r="AQ873" s="544">
        <f>IF(B864="Лікар загальної практики - сімейний лікар",AG873*Законод!$H$81,IF(B864="Лікар-педіатр",AG873*Законод!$H$81,IF(B864="Лікар-терапевт",AG873*Законод!$H$81,0)))</f>
        <v>0</v>
      </c>
      <c r="AR873" s="185">
        <f>SUM(AN873:AQ873)</f>
        <v>0</v>
      </c>
    </row>
    <row r="874" spans="1:44" s="67" customFormat="1" ht="20.45" customHeight="1" x14ac:dyDescent="0.25">
      <c r="A874" s="172"/>
      <c r="B874" s="781"/>
      <c r="C874" s="784"/>
      <c r="D874" s="787"/>
      <c r="E874" s="790"/>
      <c r="F874" s="186" t="str">
        <f>IF(B864="Лікар-педіатр",Законод!$I$18,IF(B864="Лікар загальної практики - сімейний лікар",Законод!$I$22,IF(B864="Лікар-терапевт",Законод!$I$26,"х")))</f>
        <v>х</v>
      </c>
      <c r="G874" s="750" t="s">
        <v>157</v>
      </c>
      <c r="H874" s="751"/>
      <c r="I874" s="751"/>
      <c r="J874" s="751"/>
      <c r="K874" s="752"/>
      <c r="L874" s="171">
        <f>IF(B864="Лікар загальної практики - сімейний лікар",IF(L868&lt;Законод!$C$23,0,(IF(AND(L868&gt;=Законод!$I$23,L868&lt;=Законод!$I$24),L868-Законод!$H$24,IF('01_Доходи'!L868&gt;=Законод!$I$23,Законод!$I$25,0)))),IF(B864="Лікар-педіатр",IF(L868&lt;Законод!$C$19,0,(IF(AND(L868&gt;=Законод!$I$19,L868&lt;=Законод!$I$20),L868-Законод!$H$20,IF('01_Доходи'!L868&gt;=Законод!$I$19,Законод!$H$21,0)))),IF(B864="Лікар-терапевт",IF(L868&lt;Законод!$C$27,0,(IF(AND(L868&gt;=Законод!$I$27,L868&lt;=Законод!$I$28),L868-Законод!$H$28,IF('01_Доходи'!L868&gt;=Законод!$I$27,Законод!$H$29,0)))),0)))</f>
        <v>0</v>
      </c>
      <c r="M874" s="770"/>
      <c r="N874" s="750" t="s">
        <v>157</v>
      </c>
      <c r="O874" s="751"/>
      <c r="P874" s="751"/>
      <c r="Q874" s="751"/>
      <c r="R874" s="752"/>
      <c r="S874" s="171">
        <f>IF(B864="Лікар загальної практики - сімейний лікар",IF(S868&lt;Законод!$C$23,0,(IF(AND(S868&gt;=Законод!$I$23,S868&lt;=Законод!$I$24),S868-Законод!$H$24,IF('01_Доходи'!S868&gt;=Законод!$I$23,Законод!$I$25,0)))),IF(B864="Лікар-педіатр",IF(S868&lt;Законод!$C$19,0,(IF(AND(S868&gt;=Законод!$I$19,S868&lt;=Законод!$I$20),S868-Законод!$H$20,IF('01_Доходи'!S868&gt;=Законод!$I$19,Законод!$H$21,0)))),IF(B864="Лікар-терапевт",IF(S868&lt;Законод!$C$27,0,(IF(AND(S868&gt;=Законод!$I$27,S868&lt;=Законод!$I$28),S868-Законод!$H$28,IF('01_Доходи'!S868&gt;=Законод!$I$27,Законод!$H$29,0)))),0)))</f>
        <v>0</v>
      </c>
      <c r="T874" s="770"/>
      <c r="U874" s="750" t="s">
        <v>157</v>
      </c>
      <c r="V874" s="751"/>
      <c r="W874" s="751"/>
      <c r="X874" s="751"/>
      <c r="Y874" s="752"/>
      <c r="Z874" s="171">
        <f>IF(B864="Лікар загальної практики - сімейний лікар",IF(Z868&lt;Законод!$C$23,0,(IF(AND(Z868&gt;=Законод!$I$23,Z868&lt;=Законод!$I$24),Z868-Законод!$H$24,IF('01_Доходи'!Z868&gt;=Законод!$I$23,Законод!$I$25,0)))),IF(B864="Лікар-педіатр",IF(Z868&lt;Законод!$C$19,0,(IF(AND(Z868&gt;=Законод!$I$19,Z868&lt;=Законод!$I$20),Z868-Законод!$H$20,IF('01_Доходи'!Z868&gt;=Законод!$I$19,Законод!$H$21,0)))),IF(B864="Лікар-терапевт",IF(Z868&lt;Законод!$C$27,0,(IF(AND(Z868&gt;=Законод!$I$27,Z868&lt;=Законод!$I$28),Z868-Законод!$H$28,IF('01_Доходи'!Z868&gt;=Законод!$I$27,Законод!$H$29,0)))),0)))</f>
        <v>0</v>
      </c>
      <c r="AA874" s="770"/>
      <c r="AB874" s="750" t="s">
        <v>157</v>
      </c>
      <c r="AC874" s="751"/>
      <c r="AD874" s="751"/>
      <c r="AE874" s="751"/>
      <c r="AF874" s="752"/>
      <c r="AG874" s="171">
        <f>IF(B864="Лікар загальної практики - сімейний лікар",IF(AG868&lt;Законод!$C$23,0,(IF(AND(AG868&gt;=Законод!$I$23,AG868&lt;=Законод!$I$24),AG868-Законод!$H$24,IF('01_Доходи'!AG868&gt;=Законод!$I$23,Законод!$I$25,0)))),IF(B864="Лікар-педіатр",IF(AG868&lt;Законод!$C$19,0,(IF(AND(AG868&gt;=Законод!$I$19,AG868&lt;=Законод!$I$20),AG868-Законод!$H$20,IF('01_Доходи'!AG868&gt;=Законод!$I$19,Законод!$H$21,0)))),IF(B864="Лікар-терапевт",IF(AG868&lt;Законод!$C$27,0,(IF(AND(AG868&gt;=Законод!$I$27,AG868&lt;=Законод!$I$28),AG868-Законод!$H$28,IF('01_Доходи'!AG868&gt;=Законод!$I$27,Законод!$H$29,0)))),0)))</f>
        <v>0</v>
      </c>
      <c r="AH874" s="773"/>
      <c r="AI874" s="176"/>
      <c r="AJ874" s="764"/>
      <c r="AK874" s="767"/>
      <c r="AL874" s="767"/>
      <c r="AM874" s="799"/>
      <c r="AN874" s="544">
        <f>IF(B864="Лікар загальної практики - сімейний лікар",L874*Законод!$I$30,IF(B864="Лікар-педіатр",L874*Законод!$I$30,IF(B864="Лікар-терапевт",L874*Законод!$I$30,0)))</f>
        <v>0</v>
      </c>
      <c r="AO874" s="544">
        <f>IF(B864="Лікар загальної практики - сімейний лікар",S874*Законод!$I$47,IF(B864="Лікар-педіатр",S874*Законод!$I$47,IF(B864="Лікар-терапевт",S874*Законод!$I$47,0)))</f>
        <v>0</v>
      </c>
      <c r="AP874" s="544">
        <f>IF(B864="Лікар загальної практики - сімейний лікар",Z874*Законод!$I$64,IF(B864="Лікар-педіатр",Z874*Законод!$I$64,IF(B864="Лікар-терапевт",Z874*Законод!$I$64,0)))</f>
        <v>0</v>
      </c>
      <c r="AQ874" s="544">
        <f>IF(B864="Лікар загальної практики - сімейний лікар",AG874*Законод!$I$81,IF(B864="Лікар-педіатр",AG874*Законод!$I$81,IF(B864="Лікар-терапевт",AG874*Законод!$I$81,0)))</f>
        <v>0</v>
      </c>
      <c r="AR874" s="185">
        <f>SUM(AN874:AQ874)</f>
        <v>0</v>
      </c>
    </row>
    <row r="875" spans="1:44" s="67" customFormat="1" ht="31.9" customHeight="1" thickBot="1" x14ac:dyDescent="0.3">
      <c r="A875" s="187"/>
      <c r="B875" s="782"/>
      <c r="C875" s="785"/>
      <c r="D875" s="788"/>
      <c r="E875" s="791"/>
      <c r="F875" s="660" t="str">
        <f>IF(B864="Лікар-педіатр",Законод!$J$18,IF(B864="Лікар загальної практики - сімейний лікар",Законод!$J$22,IF(B864="Лікар-терапевт",Законод!$J$22,"х")))</f>
        <v>х</v>
      </c>
      <c r="G875" s="747" t="s">
        <v>157</v>
      </c>
      <c r="H875" s="748"/>
      <c r="I875" s="748"/>
      <c r="J875" s="748"/>
      <c r="K875" s="749"/>
      <c r="L875" s="171">
        <f>IF(B864="Лікар загальної практики - сімейний лікар",IF(L868&gt;=Законод!$J$23,'01_Доходи'!L868-('01_Доходи'!L869+'01_Доходи'!L870+'01_Доходи'!L871+'01_Доходи'!L872+'01_Доходи'!L873+'01_Доходи'!L874),0),IF(B864="Лікар-педіатр",IF(L868&gt;=Законод!$J$19,'01_Доходи'!L868-('01_Доходи'!L869+'01_Доходи'!L870+'01_Доходи'!L871+'01_Доходи'!L872+'01_Доходи'!L873+'01_Доходи'!L874),0),IF(B864="Лікар-терапевт",IF('01_Доходи'!L868&gt;=Законод!$J$27,L868-Законод!$I$28,0),0)))</f>
        <v>0</v>
      </c>
      <c r="M875" s="771"/>
      <c r="N875" s="747" t="s">
        <v>157</v>
      </c>
      <c r="O875" s="748"/>
      <c r="P875" s="748"/>
      <c r="Q875" s="748"/>
      <c r="R875" s="749"/>
      <c r="S875" s="171">
        <f>IF(B864="Лікар загальної практики - сімейний лікар",IF(S868&gt;=Законод!$J$23,'01_Доходи'!S868-('01_Доходи'!S869+'01_Доходи'!S870+'01_Доходи'!S871+'01_Доходи'!S872+'01_Доходи'!S873+'01_Доходи'!S874),0),IF(B864="Лікар-педіатр",IF(S868&gt;=Законод!$J$19,'01_Доходи'!S868-('01_Доходи'!S869+'01_Доходи'!S870+'01_Доходи'!S871+'01_Доходи'!S872+'01_Доходи'!S873+'01_Доходи'!S874),0),IF(B864="Лікар-терапевт",IF('01_Доходи'!S868&gt;=Законод!$J$27,S868-Законод!$I$28,0),0)))</f>
        <v>0</v>
      </c>
      <c r="T875" s="771"/>
      <c r="U875" s="747" t="s">
        <v>157</v>
      </c>
      <c r="V875" s="748"/>
      <c r="W875" s="748"/>
      <c r="X875" s="748"/>
      <c r="Y875" s="749"/>
      <c r="Z875" s="171">
        <f>IF(B864="Лікар загальної практики - сімейний лікар",IF(Z868&gt;=Законод!$J$23,'01_Доходи'!Z868-('01_Доходи'!Z869+'01_Доходи'!Z870+'01_Доходи'!Z871+'01_Доходи'!Z872+'01_Доходи'!Z873+'01_Доходи'!Z874),0),IF(B864="Лікар-педіатр",IF(Z868&gt;=Законод!$J$19,'01_Доходи'!Z868-('01_Доходи'!Z869+'01_Доходи'!Z870+'01_Доходи'!Z871+'01_Доходи'!Z872+'01_Доходи'!Z873+'01_Доходи'!Z874),0),IF(B864="Лікар-терапевт",IF('01_Доходи'!Z868&gt;=Законод!$J$27,Z868-Законод!$I$28,0),0)))</f>
        <v>0</v>
      </c>
      <c r="AA875" s="771"/>
      <c r="AB875" s="747" t="s">
        <v>157</v>
      </c>
      <c r="AC875" s="748"/>
      <c r="AD875" s="748"/>
      <c r="AE875" s="748"/>
      <c r="AF875" s="749"/>
      <c r="AG875" s="171">
        <f>IF(B864="Лікар загальної практики - сімейний лікар",IF(AG868&gt;=Законод!$J$23,'01_Доходи'!AG868-('01_Доходи'!AG869+'01_Доходи'!AG870+'01_Доходи'!AG871+'01_Доходи'!AG872+'01_Доходи'!AG873+'01_Доходи'!AG874),0),IF(B864="Лікар-педіатр",IF(AG868&gt;=Законод!$J$19,'01_Доходи'!AG868-('01_Доходи'!AG869+'01_Доходи'!AG870+'01_Доходи'!AG871+'01_Доходи'!AG872+'01_Доходи'!AG873+'01_Доходи'!AG874),0),IF(B864="Лікар-терапевт",IF('01_Доходи'!AG868&gt;=Законод!$J$27,AG868-Законод!$I$28,0),0)))</f>
        <v>0</v>
      </c>
      <c r="AH875" s="774"/>
      <c r="AI875" s="188"/>
      <c r="AJ875" s="765"/>
      <c r="AK875" s="768"/>
      <c r="AL875" s="768"/>
      <c r="AM875" s="800"/>
      <c r="AN875" s="661">
        <f>IF(B864="Лікар загальної практики - сімейний лікар",L875*Законод!$J$30,IF(B864="Лікар-педіатр",L875*Законод!$J$30,IF(B864="Лікар-терапевт",L875*Законод!$J$30,0)))</f>
        <v>0</v>
      </c>
      <c r="AO875" s="661">
        <f>IF(B864="Лікар загальної практики - сімейний лікар",S875*Законод!$J$47,IF(B864="Лікар-педіатр",S875*Законод!$J$47,IF(B864="Лікар-терапевт",S875*Законод!$J$47,0)))</f>
        <v>0</v>
      </c>
      <c r="AP875" s="661">
        <f>IF(B864="Лікар загальної практики - сімейний лікар",S875*Законод!$J$64,IF(B864="Лікар-педіатр",S875*Законод!$J$64,IF(B864="Лікар-терапевт",S875*Законод!$J$64,0)))</f>
        <v>0</v>
      </c>
      <c r="AQ875" s="661">
        <f>IF(B864="Лікар загальної практики - сімейний лікар",AG875*Законод!$J$81,IF(B864="Лікар-педіатр",AG875*Законод!$J$81,IF(B864="Лікар-терапевт",AG875*Законод!$J$81,0)))</f>
        <v>0</v>
      </c>
      <c r="AR875" s="662">
        <f t="shared" ref="AR875" si="129">SUM(AN875:AQ875)</f>
        <v>0</v>
      </c>
    </row>
    <row r="876" spans="1:44" s="67" customFormat="1" ht="31.9" customHeight="1" thickBot="1" x14ac:dyDescent="0.3">
      <c r="A876" s="206"/>
      <c r="B876" s="207"/>
      <c r="C876" s="207"/>
      <c r="D876" s="207"/>
      <c r="E876" s="207"/>
      <c r="F876" s="208"/>
      <c r="G876" s="209"/>
      <c r="H876" s="209"/>
      <c r="I876" s="210"/>
      <c r="J876" s="210"/>
      <c r="K876" s="210"/>
      <c r="L876" s="211"/>
      <c r="M876" s="210"/>
      <c r="N876" s="210"/>
      <c r="O876" s="210"/>
      <c r="P876" s="210"/>
      <c r="Q876" s="210"/>
      <c r="R876" s="210"/>
      <c r="S876" s="211"/>
      <c r="T876" s="210"/>
      <c r="U876" s="210"/>
      <c r="V876" s="210"/>
      <c r="W876" s="210"/>
      <c r="X876" s="210"/>
      <c r="Y876" s="210"/>
      <c r="Z876" s="211"/>
      <c r="AA876" s="210"/>
      <c r="AB876" s="210"/>
      <c r="AC876" s="210"/>
      <c r="AD876" s="210"/>
      <c r="AE876" s="210"/>
      <c r="AF876" s="210"/>
      <c r="AG876" s="211"/>
      <c r="AH876" s="210"/>
      <c r="AI876" s="210"/>
      <c r="AJ876" s="210"/>
      <c r="AK876" s="210"/>
      <c r="AL876" s="210"/>
      <c r="AM876" s="212"/>
      <c r="AN876" s="210"/>
      <c r="AO876" s="210"/>
      <c r="AP876" s="210"/>
      <c r="AQ876" s="210"/>
      <c r="AR876" s="213"/>
    </row>
    <row r="877" spans="1:44" s="210" customFormat="1" ht="23.45" customHeight="1" x14ac:dyDescent="0.25">
      <c r="A877" s="169">
        <f>A864+1</f>
        <v>66</v>
      </c>
      <c r="B877" s="780"/>
      <c r="C877" s="783"/>
      <c r="D877" s="786"/>
      <c r="E877" s="789"/>
      <c r="F877" s="170" t="s">
        <v>431</v>
      </c>
      <c r="G877" s="171">
        <f>IFERROR(IF(B877="Лікар-педіатр",G879/L879*L877,IF(B877="Лікар-терапевт","х",IF(B877="Лікар загальної практики - сімейний лікар",G879/L879*L877,0))),0)</f>
        <v>0</v>
      </c>
      <c r="H877" s="171">
        <f>IFERROR(IF(B877="Лікар-педіатр",H879/L879*L877,IF(B877="Лікар-терапевт","х",IF(B877="Лікар загальної практики - сімейний лікар",H879/L879*L877,0))),0)</f>
        <v>0</v>
      </c>
      <c r="I877" s="171">
        <f>IFERROR(IF(B877="Лікар-педіатр","x",IF(B877="Лікар-терапевт",I879/L879*L877,IF(B877="Лікар загальної практики - сімейний лікар",I879/L879*L877,0))),0)</f>
        <v>0</v>
      </c>
      <c r="J877" s="171">
        <f>IFERROR(IF(B877="Лікар-педіатр","x",IF(B877="Лікар-терапевт",J879/L879*L877,IF(B877="Лікар загальної практики - сімейний лікар",J879/L879*L877,0))),0)</f>
        <v>0</v>
      </c>
      <c r="K877" s="171">
        <f>IFERROR(IF(B877="Лікар-педіатр","x",IF(B877="Лікар-терапевт",K880*L877,IF(B877="Лікар загальної практики - сімейний лікар",K880*L877,0))),0)</f>
        <v>0</v>
      </c>
      <c r="L877" s="472"/>
      <c r="M877" s="769"/>
      <c r="N877" s="171">
        <f>IFERROR(IF(B877="Лікар-педіатр",N879/S879*S877,IF(B877="Лікар-терапевт","х",IF(B877="Лікар загальної практики - сімейний лікар",N879/S879*S877,0))),0)</f>
        <v>0</v>
      </c>
      <c r="O877" s="171">
        <f>IFERROR(IF(B877="Лікар-педіатр",O879/S879*S877,IF(B877="Лікар-терапевт","х",IF(B877="Лікар загальної практики - сімейний лікар",O879/S879*S877,0))),0)</f>
        <v>0</v>
      </c>
      <c r="P877" s="171">
        <f>IFERROR(IF(B877="Лікар-педіатр","x",IF(B877="Лікар-терапевт",P879/S879*S877,IF(B877="Лікар загальної практики - сімейний лікар",P879/S879*S877,0))),0)</f>
        <v>0</v>
      </c>
      <c r="Q877" s="171">
        <f>IFERROR(IF(B877="Лікар-педіатр","x",IF(B877="Лікар-терапевт",Q879/S879*S877,IF(B877="Лікар загальної практики - сімейний лікар",Q879/S879*S877,0))),0)</f>
        <v>0</v>
      </c>
      <c r="R877" s="171">
        <f>IFERROR(IF(B877="Лікар-педіатр","x",IF(B877="Лікар-терапевт",R880*S877,IF(B877="Лікар загальної практики - сімейний лікар",R880*S877,0))),0)</f>
        <v>0</v>
      </c>
      <c r="S877" s="472"/>
      <c r="T877" s="769"/>
      <c r="U877" s="171">
        <f>IFERROR(IF(B877="Лікар-педіатр",U879/Z879*Z877,IF(B877="Лікар-терапевт","х",IF(B877="Лікар загальної практики - сімейний лікар",U879/Z879*Z877,0))),0)</f>
        <v>0</v>
      </c>
      <c r="V877" s="171">
        <f>IFERROR(IF(B877="Лікар-педіатр",V879/Z879*Z877,IF(B877="Лікар-терапевт","х",IF(B877="Лікар загальної практики - сімейний лікар",V879/Z879*Z877,0))),0)</f>
        <v>0</v>
      </c>
      <c r="W877" s="171">
        <f>IFERROR(IF(B877="Лікар-педіатр","x",IF(B877="Лікар-терапевт",W879/Z879*Z877,IF(B877="Лікар загальної практики - сімейний лікар",W879/Z879*Z877,0))),0)</f>
        <v>0</v>
      </c>
      <c r="X877" s="171">
        <f>IFERROR(IF(B877="Лікар-педіатр","x",IF(B877="Лікар-терапевт",X879/Z879*Z877,IF(B877="Лікар загальної практики - сімейний лікар",X879/Z879*Z877,0))),0)</f>
        <v>0</v>
      </c>
      <c r="Y877" s="171">
        <f>IFERROR(IF(B877="Лікар-педіатр","x",IF(B877="Лікар-терапевт",Y880*Z877,IF(B877="Лікар загальної практики - сімейний лікар",Y880*Z877,0))),0)</f>
        <v>0</v>
      </c>
      <c r="Z877" s="472"/>
      <c r="AA877" s="769"/>
      <c r="AB877" s="171">
        <f>IFERROR(IF(B877="Лікар-педіатр",AB879/AG879*AG877,IF(B877="Лікар-терапевт","х",IF(B877="Лікар загальної практики - сімейний лікар",AB879/AG879*AG877,0))),0)</f>
        <v>0</v>
      </c>
      <c r="AC877" s="171">
        <f>IFERROR(IF(B877="Лікар-педіатр",AC879/AG879*AG877,IF(B877="Лікар-терапевт","х",IF(B877="Лікар загальної практики - сімейний лікар",AC879/AG879*AG877,0))),0)</f>
        <v>0</v>
      </c>
      <c r="AD877" s="171">
        <f>IFERROR(IF(B877="Лікар-педіатр","x",IF(B877="Лікар-терапевт",AD879/AG879*AG877,IF(B877="Лікар загальної практики - сімейний лікар",AD879/AG879*AG877,0))),0)</f>
        <v>0</v>
      </c>
      <c r="AE877" s="171">
        <f>IFERROR(IF(B877="Лікар-педіатр","x",IF(B877="Лікар-терапевт",AE879/AG879*AG877,IF(B877="Лікар загальної практики - сімейний лікар",AE879/AG879*AG877,0))),0)</f>
        <v>0</v>
      </c>
      <c r="AF877" s="171">
        <f>IFERROR(IF(B877="Лікар-педіатр","x",IF(B877="Лікар-терапевт",AF880*AG877,IF(B877="Лікар загальної практики - сімейний лікар",AF880*AG877,0))),0)</f>
        <v>0</v>
      </c>
      <c r="AG877" s="472"/>
      <c r="AH877" s="772"/>
      <c r="AI877" s="461">
        <f>A877</f>
        <v>66</v>
      </c>
      <c r="AJ877" s="763">
        <f>B877</f>
        <v>0</v>
      </c>
      <c r="AK877" s="766">
        <f>C877</f>
        <v>0</v>
      </c>
      <c r="AL877" s="766">
        <f>D877</f>
        <v>0</v>
      </c>
      <c r="AM877" s="753" t="s">
        <v>566</v>
      </c>
      <c r="AN877" s="792">
        <f>SUM(AN882:AN888)</f>
        <v>0</v>
      </c>
      <c r="AO877" s="792">
        <f>SUM(AO882:AO888)</f>
        <v>0</v>
      </c>
      <c r="AP877" s="792">
        <f>SUM(AP882:AP888)</f>
        <v>0</v>
      </c>
      <c r="AQ877" s="792">
        <f>SUM(AQ882:AQ888)</f>
        <v>0</v>
      </c>
      <c r="AR877" s="795">
        <f>SUM(AN877:AQ881)</f>
        <v>0</v>
      </c>
    </row>
    <row r="878" spans="1:44" s="166" customFormat="1" ht="24.6" customHeight="1" x14ac:dyDescent="0.3">
      <c r="A878" s="172"/>
      <c r="B878" s="781"/>
      <c r="C878" s="784"/>
      <c r="D878" s="787"/>
      <c r="E878" s="790"/>
      <c r="F878" s="170" t="s">
        <v>432</v>
      </c>
      <c r="G878" s="171">
        <f>IFERROR(IF(B877="Лікар-педіатр",G880*L878,IF(B877="Лікар-терапевт","х",IF(B877="Лікар загальної практики - сімейний лікар",G880*L878,0))),0)</f>
        <v>0</v>
      </c>
      <c r="H878" s="171">
        <f>IFERROR(IF(B877="Лікар-педіатр",H880*L878,IF(B877="Лікар-терапевт","х",IF(B877="Лікар загальної практики - сімейний лікар",H880*L878,0))),0)</f>
        <v>0</v>
      </c>
      <c r="I878" s="171">
        <f>IFERROR(IF(B877="Лікар-педіатр","x",IF(B877="Лікар-терапевт",I880*L878,IF(B877="Лікар загальної практики - сімейний лікар",I880*L878,0))),0)</f>
        <v>0</v>
      </c>
      <c r="J878" s="171">
        <f>IFERROR(IF(B877="Лікар-педіатр","x",IF(B877="Лікар-терапевт",J880*L878,IF(B877="Лікар загальної практики - сімейний лікар",J880*L878,0))),0)</f>
        <v>0</v>
      </c>
      <c r="K878" s="171">
        <f>IFERROR(IF(B877="Лікар-педіатр","x",IF(B877="Лікар-терапевт",K880*L878,IF(B877="Лікар загальної практики - сімейний лікар",K880*L878,0))),0)</f>
        <v>0</v>
      </c>
      <c r="L878" s="472"/>
      <c r="M878" s="770"/>
      <c r="N878" s="171">
        <f>IFERROR(IF(B877="Лікар-педіатр",N880*S878,IF(B877="Лікар-терапевт","х",IF(B877="Лікар загальної практики - сімейний лікар",N880*S878,0))),0)</f>
        <v>0</v>
      </c>
      <c r="O878" s="171">
        <f>IFERROR(IF(B877="Лікар-педіатр",O880*S878,IF(B877="Лікар-терапевт","х",IF(B877="Лікар загальної практики - сімейний лікар",O880*S878,0))),0)</f>
        <v>0</v>
      </c>
      <c r="P878" s="171">
        <f>IFERROR(IF(B877="Лікар-педіатр","x",IF(B877="Лікар-терапевт",P880*S878,IF(B877="Лікар загальної практики - сімейний лікар",P880*S878,0))),0)</f>
        <v>0</v>
      </c>
      <c r="Q878" s="171">
        <f>IFERROR(IF(B877="Лікар-педіатр","x",IF(B877="Лікар-терапевт",Q880*S878,IF(B877="Лікар загальної практики - сімейний лікар",Q880*S878,0))),0)</f>
        <v>0</v>
      </c>
      <c r="R878" s="171">
        <f>IFERROR(IF(B877="Лікар-педіатр","x",IF(B877="Лікар-терапевт",R880*S878,IF(B877="Лікар загальної практики - сімейний лікар",R880*S878,0))),0)</f>
        <v>0</v>
      </c>
      <c r="S878" s="472"/>
      <c r="T878" s="770"/>
      <c r="U878" s="171">
        <f>IFERROR(IF(B877="Лікар-педіатр",U880*Z878,IF(B877="Лікар-терапевт","х",IF(B877="Лікар загальної практики - сімейний лікар",U880*Z878,0))),0)</f>
        <v>0</v>
      </c>
      <c r="V878" s="171">
        <f>IFERROR(IF(B877="Лікар-педіатр",V880*Z878,IF(B877="Лікар-терапевт","х",IF(B877="Лікар загальної практики - сімейний лікар",V880*Z878,0))),0)</f>
        <v>0</v>
      </c>
      <c r="W878" s="171">
        <f>IFERROR(IF(B877="Лікар-педіатр","x",IF(B877="Лікар-терапевт",W880*Z878,IF(B877="Лікар загальної практики - сімейний лікар",W880*Z878,0))),0)</f>
        <v>0</v>
      </c>
      <c r="X878" s="171">
        <f>IFERROR(IF(B877="Лікар-педіатр","x",IF(B877="Лікар-терапевт",X880*Z878,IF(B877="Лікар загальної практики - сімейний лікар",X880*Z878,0))),0)</f>
        <v>0</v>
      </c>
      <c r="Y878" s="171">
        <f>IFERROR(IF(B877="Лікар-педіатр","x",IF(B877="Лікар-терапевт",Y880*Z878,IF(B877="Лікар загальної практики - сімейний лікар",Y880*Z878,0))),0)</f>
        <v>0</v>
      </c>
      <c r="Z878" s="472"/>
      <c r="AA878" s="770"/>
      <c r="AB878" s="171">
        <f>IFERROR(IF(B877="Лікар-педіатр",AB880*AG878,IF(B877="Лікар-терапевт","х",IF(B877="Лікар загальної практики - сімейний лікар",AB880*AG878,0))),0)</f>
        <v>0</v>
      </c>
      <c r="AC878" s="171">
        <f>IFERROR(IF(B877="Лікар-педіатр",AC880*AG878,IF(B877="Лікар-терапевт","х",IF(B877="Лікар загальної практики - сімейний лікар",AC880*AG878,0))),0)</f>
        <v>0</v>
      </c>
      <c r="AD878" s="171">
        <f>IFERROR(IF(B877="Лікар-педіатр","x",IF(B877="Лікар-терапевт",AD880*AG878,IF(B877="Лікар загальної практики - сімейний лікар",AD880*AG878,0))),0)</f>
        <v>0</v>
      </c>
      <c r="AE878" s="171">
        <f>IFERROR(IF(B877="Лікар-педіатр","x",IF(B877="Лікар-терапевт",AE880*AG878,IF(B877="Лікар загальної практики - сімейний лікар",AE880*AG878,0))),0)</f>
        <v>0</v>
      </c>
      <c r="AF878" s="171">
        <f>IFERROR(IF(B877="Лікар-педіатр","x",IF(B877="Лікар-терапевт",AF880*AG878,IF(B877="Лікар загальної практики - сімейний лікар",AF880*AG878,0))),0)</f>
        <v>0</v>
      </c>
      <c r="AG878" s="472"/>
      <c r="AH878" s="773"/>
      <c r="AI878" s="173"/>
      <c r="AJ878" s="764"/>
      <c r="AK878" s="767"/>
      <c r="AL878" s="767"/>
      <c r="AM878" s="754"/>
      <c r="AN878" s="793"/>
      <c r="AO878" s="793"/>
      <c r="AP878" s="793"/>
      <c r="AQ878" s="793"/>
      <c r="AR878" s="796"/>
    </row>
    <row r="879" spans="1:44" s="67" customFormat="1" ht="28.15" customHeight="1" x14ac:dyDescent="0.25">
      <c r="A879" s="205"/>
      <c r="B879" s="781"/>
      <c r="C879" s="784"/>
      <c r="D879" s="787"/>
      <c r="E879" s="790"/>
      <c r="F879" s="170" t="s">
        <v>433</v>
      </c>
      <c r="G879" s="174">
        <f>IF(B877="Лікар загальної практики - сімейний лікар"," ",IF(B877="Лікар-педіатр"," ",IF(B877="Лікар-терапевт","х",0)))</f>
        <v>0</v>
      </c>
      <c r="H879" s="174">
        <f>IF(B877="Лікар загальної практики - сімейний лікар"," ",IF(B877="Лікар-педіатр"," ",IF(B877="Лікар-терапевт","х",0)))</f>
        <v>0</v>
      </c>
      <c r="I879" s="174">
        <f>IF(B877="Лікар загальної практики - сімейний лікар"," ",IF(B877="Лікар-педіатр","х",IF(B877="Лікар-терапевт"," ",0)))</f>
        <v>0</v>
      </c>
      <c r="J879" s="174">
        <f>IF(B877="Лікар загальної практики - сімейний лікар"," ",IF(B877="Лікар-педіатр","х",IF(B877="Лікар-терапевт"," ",0)))</f>
        <v>0</v>
      </c>
      <c r="K879" s="174">
        <f>IF(B877="Лікар загальної практики - сімейний лікар"," ",IF(B877="Лікар-педіатр","х",IF(B877="Лікар-терапевт"," ",0)))</f>
        <v>0</v>
      </c>
      <c r="L879" s="175">
        <f>SUM(G879:K879)</f>
        <v>0</v>
      </c>
      <c r="M879" s="770"/>
      <c r="N879" s="174">
        <f>IF(B877="Лікар загальної практики - сімейний лікар"," ",IF(B877="Лікар-педіатр"," ",IF(B877="Лікар-терапевт","х",0)))</f>
        <v>0</v>
      </c>
      <c r="O879" s="174">
        <f>IF(B877="Лікар загальної практики - сімейний лікар"," ",IF(B877="Лікар-педіатр"," ",IF(B877="Лікар-терапевт","х",0)))</f>
        <v>0</v>
      </c>
      <c r="P879" s="174">
        <f>IF(B877="Лікар загальної практики - сімейний лікар"," ",IF(B877="Лікар-педіатр","х",IF(B877="Лікар-терапевт"," ",0)))</f>
        <v>0</v>
      </c>
      <c r="Q879" s="174">
        <f>IF(B877="Лікар загальної практики - сімейний лікар"," ",IF(B877="Лікар-педіатр","х",IF(B877="Лікар-терапевт"," ",0)))</f>
        <v>0</v>
      </c>
      <c r="R879" s="174">
        <f>IF(B877="Лікар загальної практики - сімейний лікар"," ",IF(B877="Лікар-педіатр","х",IF(B877="Лікар-терапевт"," ",0)))</f>
        <v>0</v>
      </c>
      <c r="S879" s="175">
        <f>SUM(N879:R879)</f>
        <v>0</v>
      </c>
      <c r="T879" s="770"/>
      <c r="U879" s="174">
        <f>IF(B877="Лікар загальної практики - сімейний лікар"," ",IF(B877="Лікар-педіатр"," ",IF(B877="Лікар-терапевт","х",0)))</f>
        <v>0</v>
      </c>
      <c r="V879" s="174">
        <f>IF(B877="Лікар загальної практики - сімейний лікар"," ",IF(B877="Лікар-педіатр"," ",IF(B877="Лікар-терапевт","х",0)))</f>
        <v>0</v>
      </c>
      <c r="W879" s="174">
        <f>IF(B877="Лікар загальної практики - сімейний лікар"," ",IF(B877="Лікар-педіатр","х",IF(B877="Лікар-терапевт"," ",0)))</f>
        <v>0</v>
      </c>
      <c r="X879" s="174">
        <f>IF(B877="Лікар загальної практики - сімейний лікар"," ",IF(B877="Лікар-педіатр","х",IF(B877="Лікар-терапевт"," ",0)))</f>
        <v>0</v>
      </c>
      <c r="Y879" s="174">
        <f>IF(B877="Лікар загальної практики - сімейний лікар"," ",IF(B877="Лікар-педіатр","х",IF(B877="Лікар-терапевт"," ",0)))</f>
        <v>0</v>
      </c>
      <c r="Z879" s="175">
        <f>SUM(U879:Y879)</f>
        <v>0</v>
      </c>
      <c r="AA879" s="770"/>
      <c r="AB879" s="174">
        <f>IF(B877="Лікар загальної практики - сімейний лікар"," ",IF(B877="Лікар-педіатр"," ",IF(B877="Лікар-терапевт","х",0)))</f>
        <v>0</v>
      </c>
      <c r="AC879" s="174">
        <f>IF(B877="Лікар загальної практики - сімейний лікар"," ",IF(B877="Лікар-педіатр"," ",IF(B877="Лікар-терапевт","х",0)))</f>
        <v>0</v>
      </c>
      <c r="AD879" s="174">
        <f>IF(B877="Лікар загальної практики - сімейний лікар"," ",IF(B877="Лікар-педіатр","х",IF(B877="Лікар-терапевт"," ",0)))</f>
        <v>0</v>
      </c>
      <c r="AE879" s="174">
        <f>IF(B877="Лікар загальної практики - сімейний лікар"," ",IF(B877="Лікар-педіатр","х",IF(B877="Лікар-терапевт"," ",0)))</f>
        <v>0</v>
      </c>
      <c r="AF879" s="174">
        <f>IF(B877="Лікар загальної практики - сімейний лікар"," ",IF(B877="Лікар-педіатр","х",IF(B877="Лікар-терапевт"," ",0)))</f>
        <v>0</v>
      </c>
      <c r="AG879" s="175">
        <f>SUM(AB879:AF879)</f>
        <v>0</v>
      </c>
      <c r="AH879" s="773"/>
      <c r="AI879" s="176"/>
      <c r="AJ879" s="764"/>
      <c r="AK879" s="767"/>
      <c r="AL879" s="767"/>
      <c r="AM879" s="754"/>
      <c r="AN879" s="793"/>
      <c r="AO879" s="793"/>
      <c r="AP879" s="793"/>
      <c r="AQ879" s="793"/>
      <c r="AR879" s="796"/>
    </row>
    <row r="880" spans="1:44" s="103" customFormat="1" ht="31.15" customHeight="1" thickBot="1" x14ac:dyDescent="0.3">
      <c r="A880" s="172"/>
      <c r="B880" s="781"/>
      <c r="C880" s="784"/>
      <c r="D880" s="787"/>
      <c r="E880" s="790"/>
      <c r="F880" s="177" t="s">
        <v>160</v>
      </c>
      <c r="G880" s="178">
        <f>IFERROR(IF(B877="Лікар-педіатр",G879/L879,IF(B877="Лікар-терапевт","х",IF(B877="Лікар загальної практики - сімейний лікар",G879/L879,0))),0)</f>
        <v>0</v>
      </c>
      <c r="H880" s="178">
        <f>IFERROR(IF(B877="Лікар-педіатр",H879/L879,IF(B877="Лікар-терапевт","х",IF(B877="Лікар загальної практики - сімейний лікар",H879/L879,0))),0)</f>
        <v>0</v>
      </c>
      <c r="I880" s="178">
        <f>IFERROR(IF(B877="Лікар-педіатр","x",IF(B877="Лікар-терапевт",I879/L879,IF(B877="Лікар загальної практики - сімейний лікар",I879/L879,0))),0)</f>
        <v>0</v>
      </c>
      <c r="J880" s="178">
        <f>IFERROR(IF(B877="Лікар-педіатр","x",IF(B877="Лікар-терапевт",J879/L879,IF(B877="Лікар загальної практики - сімейний лікар",J879/L879,0))),0)</f>
        <v>0</v>
      </c>
      <c r="K880" s="178">
        <f>IFERROR(IF(B877="Лікар-педіатр","x",IF(B877="Лікар-терапевт",K879/L879,IF(B877="Лікар загальної практики - сімейний лікар",K879/L879,0))),0)</f>
        <v>0</v>
      </c>
      <c r="L880" s="178">
        <f>SUM(G880:K880)</f>
        <v>0</v>
      </c>
      <c r="M880" s="770"/>
      <c r="N880" s="178">
        <f>IFERROR(IF(B877="Лікар-педіатр",N879/S879,IF(B877="Лікар-терапевт","х",IF(B877="Лікар загальної практики - сімейний лікар",N879/S879,0))),0)</f>
        <v>0</v>
      </c>
      <c r="O880" s="178">
        <f>IFERROR(IF(B877="Лікар-педіатр",O879/S879,IF(B877="Лікар-терапевт","х",IF(B877="Лікар загальної практики - сімейний лікар",O879/S879,0))),0)</f>
        <v>0</v>
      </c>
      <c r="P880" s="178">
        <f>IFERROR(IF(B877="Лікар-педіатр","x",IF(B877="Лікар-терапевт",P879/S879,IF(B877="Лікар загальної практики - сімейний лікар",P879/S879,0))),0)</f>
        <v>0</v>
      </c>
      <c r="Q880" s="178">
        <f>IFERROR(IF(B877="Лікар-педіатр","x",IF(B877="Лікар-терапевт",Q879/S879,IF(B877="Лікар загальної практики - сімейний лікар",Q879/S879,0))),0)</f>
        <v>0</v>
      </c>
      <c r="R880" s="178">
        <f>IFERROR(IF(B877="Лікар-педіатр","x",IF(B877="Лікар-терапевт",R879/S879,IF(B877="Лікар загальної практики - сімейний лікар",R879/S879,0))),0)</f>
        <v>0</v>
      </c>
      <c r="S880" s="178">
        <f>SUM(N880:R880)</f>
        <v>0</v>
      </c>
      <c r="T880" s="770"/>
      <c r="U880" s="178">
        <f>IFERROR(IF(B877="Лікар-педіатр",U879/Z879,IF(B877="Лікар-терапевт","х",IF(B877="Лікар загальної практики - сімейний лікар",U879/Z879,0))),0)</f>
        <v>0</v>
      </c>
      <c r="V880" s="178">
        <f>IFERROR(IF(B877="Лікар-педіатр",V879/Z879,IF(B877="Лікар-терапевт","х",IF(B877="Лікар загальної практики - сімейний лікар",V879/Z879,0))),0)</f>
        <v>0</v>
      </c>
      <c r="W880" s="178">
        <f>IFERROR(IF(B877="Лікар-педіатр","x",IF(B877="Лікар-терапевт",W879/Z879,IF(B877="Лікар загальної практики - сімейний лікар",W879/Z879,0))),0)</f>
        <v>0</v>
      </c>
      <c r="X880" s="178">
        <f>IFERROR(IF(B877="Лікар-педіатр","x",IF(B877="Лікар-терапевт",X879/Z879,IF(B877="Лікар загальної практики - сімейний лікар",X879/Z879,0))),0)</f>
        <v>0</v>
      </c>
      <c r="Y880" s="178">
        <f>IFERROR(IF(B877="Лікар-педіатр","x",IF(B877="Лікар-терапевт",Y879/Z879,IF(B877="Лікар загальної практики - сімейний лікар",Y879/Z879,0))),0)</f>
        <v>0</v>
      </c>
      <c r="Z880" s="178">
        <f>SUM(U880:Y880)</f>
        <v>0</v>
      </c>
      <c r="AA880" s="770"/>
      <c r="AB880" s="178">
        <f>IFERROR(IF(B877="Лікар-педіатр",AB879/AG879,IF(B877="Лікар-терапевт","х",IF(B877="Лікар загальної практики - сімейний лікар",AB879/AG879,0))),0)</f>
        <v>0</v>
      </c>
      <c r="AC880" s="178">
        <f>IFERROR(IF(B877="Лікар-педіатр",AC879/AG879,IF(B877="Лікар-терапевт","х",IF(B877="Лікар загальної практики - сімейний лікар",AC879/AG879,0))),0)</f>
        <v>0</v>
      </c>
      <c r="AD880" s="178">
        <f>IFERROR(IF(B877="Лікар-педіатр","x",IF(B877="Лікар-терапевт",AD879/AG879,IF(B877="Лікар загальної практики - сімейний лікар",AD879/AG879,0))),0)</f>
        <v>0</v>
      </c>
      <c r="AE880" s="178">
        <f>IFERROR(IF(B877="Лікар-педіатр","x",IF(B877="Лікар-терапевт",AE879/AG879,IF(B877="Лікар загальної практики - сімейний лікар",AE879/AG879,0))),0)</f>
        <v>0</v>
      </c>
      <c r="AF880" s="178">
        <f>IFERROR(IF(B877="Лікар-педіатр","x",IF(B877="Лікар-терапевт",AF879/AG879,IF(B877="Лікар загальної практики - сімейний лікар",AF879/AG879,0))),0)</f>
        <v>0</v>
      </c>
      <c r="AG880" s="178">
        <f>SUM(AB880:AF880)</f>
        <v>0</v>
      </c>
      <c r="AH880" s="773"/>
      <c r="AI880" s="176"/>
      <c r="AJ880" s="764"/>
      <c r="AK880" s="767"/>
      <c r="AL880" s="767"/>
      <c r="AM880" s="754"/>
      <c r="AN880" s="793"/>
      <c r="AO880" s="793"/>
      <c r="AP880" s="793"/>
      <c r="AQ880" s="793"/>
      <c r="AR880" s="796"/>
    </row>
    <row r="881" spans="1:44" s="67" customFormat="1" ht="31.9" customHeight="1" thickBot="1" x14ac:dyDescent="0.3">
      <c r="A881" s="172"/>
      <c r="B881" s="781"/>
      <c r="C881" s="784"/>
      <c r="D881" s="787"/>
      <c r="E881" s="790"/>
      <c r="F881" s="179" t="s">
        <v>434</v>
      </c>
      <c r="G881" s="180">
        <f>IF(B877="Лікар загальної практики - сімейний лікар",AVERAGE(G877:G879),IF(B877="Лікар-педіатр",AVERAGE(G877:G879),IF(B877="Лікар-терапевт","х",0)))</f>
        <v>0</v>
      </c>
      <c r="H881" s="180">
        <f>IF(B877="Лікар загальної практики - сімейний лікар",AVERAGE(H877:H879),IF(B877="Лікар-педіатр",AVERAGE(H877:H879),IF(B877="Лікар-терапевт","х",0)))</f>
        <v>0</v>
      </c>
      <c r="I881" s="180">
        <f>IF(B877="Лікар загальної практики - сімейний лікар",AVERAGE(I877:I879),IF(B877="Лікар-педіатр","x",IF(B877="Лікар-терапевт",AVERAGE(I877:I879),0)))</f>
        <v>0</v>
      </c>
      <c r="J881" s="180">
        <f>IF(B877="Лікар загальної практики - сімейний лікар",AVERAGE(J877:J879),IF(B877="Лікар-педіатр","x",IF(B877="Лікар-терапевт",AVERAGE(J877:J879),0)))</f>
        <v>0</v>
      </c>
      <c r="K881" s="180">
        <f>IF(B877="Лікар загальної практики - сімейний лікар",AVERAGE(K877:K879),IF(B877="Лікар-педіатр","x",IF(B877="Лікар-терапевт",AVERAGE(K877:K879),0)))</f>
        <v>0</v>
      </c>
      <c r="L881" s="181">
        <f>SUM(G881:K881)</f>
        <v>0</v>
      </c>
      <c r="M881" s="770"/>
      <c r="N881" s="543">
        <f>IF(B877="Лікар загальної практики - сімейний лікар",AVERAGE(N877:N879),IF(B877="Лікар-педіатр",AVERAGE(N877:N879),IF(B877="Лікар-терапевт","х",0)))</f>
        <v>0</v>
      </c>
      <c r="O881" s="180">
        <f>IF(B877="Лікар загальної практики - сімейний лікар",AVERAGE(O877:O879),IF(B877="Лікар-педіатр",AVERAGE(O877:O879),IF(B877="Лікар-терапевт","х",0)))</f>
        <v>0</v>
      </c>
      <c r="P881" s="180">
        <f>IF(B877="Лікар загальної практики - сімейний лікар",AVERAGE(P877:P879),IF(B877="Лікар-педіатр","x",IF(B877="Лікар-терапевт",AVERAGE(P877:P879),0)))</f>
        <v>0</v>
      </c>
      <c r="Q881" s="180">
        <f>IF(B877="Лікар загальної практики - сімейний лікар",AVERAGE(Q877:Q879),IF(B877="Лікар-педіатр","x",IF(B877="Лікар-терапевт",AVERAGE(Q877:Q879),0)))</f>
        <v>0</v>
      </c>
      <c r="R881" s="180">
        <f>IF(B877="Лікар загальної практики - сімейний лікар",AVERAGE(R877:R879),IF(B877="Лікар-педіатр","x",IF(B877="Лікар-терапевт",AVERAGE(R877:R879),0)))</f>
        <v>0</v>
      </c>
      <c r="S881" s="181">
        <f>SUM(N881:R881)</f>
        <v>0</v>
      </c>
      <c r="T881" s="770"/>
      <c r="U881" s="543">
        <f>IF(B877="Лікар загальної практики - сімейний лікар",AVERAGE(U877:U879),IF(B877="Лікар-педіатр",AVERAGE(U877:U879),IF(B877="Лікар-терапевт","х",0)))</f>
        <v>0</v>
      </c>
      <c r="V881" s="180">
        <f>IF(B877="Лікар загальної практики - сімейний лікар",AVERAGE(V877:V879),IF(B877="Лікар-педіатр",AVERAGE(V877:V879),IF(B877="Лікар-терапевт","х",0)))</f>
        <v>0</v>
      </c>
      <c r="W881" s="180">
        <f>IF(B877="Лікар загальної практики - сімейний лікар",AVERAGE(W877:W879),IF(B877="Лікар-педіатр","x",IF(B877="Лікар-терапевт",AVERAGE(W877:W879),0)))</f>
        <v>0</v>
      </c>
      <c r="X881" s="180">
        <f>IF(B877="Лікар загальної практики - сімейний лікар",AVERAGE(X877:X879),IF(B877="Лікар-педіатр","x",IF(B877="Лікар-терапевт",AVERAGE(X877:X879),0)))</f>
        <v>0</v>
      </c>
      <c r="Y881" s="180">
        <f>IF(B877="Лікар загальної практики - сімейний лікар",AVERAGE(Y877:Y879),IF(B877="Лікар-педіатр","x",IF(B877="Лікар-терапевт",AVERAGE(Y877:Y879),0)))</f>
        <v>0</v>
      </c>
      <c r="Z881" s="181">
        <f>SUM(U881:Y881)</f>
        <v>0</v>
      </c>
      <c r="AA881" s="770"/>
      <c r="AB881" s="543">
        <f>IF(B877="Лікар загальної практики - сімейний лікар",AVERAGE(AB877:AB879),IF(B877="Лікар-педіатр",AVERAGE(AB877:AB879),IF(B877="Лікар-терапевт","х",0)))</f>
        <v>0</v>
      </c>
      <c r="AC881" s="180">
        <f>IF(B877="Лікар загальної практики - сімейний лікар",AVERAGE(AC877:AC879),IF(B877="Лікар-педіатр",AVERAGE(AC877:AC879),IF(B877="Лікар-терапевт","х",0)))</f>
        <v>0</v>
      </c>
      <c r="AD881" s="180">
        <f>IF(B877="Лікар загальної практики - сімейний лікар",AVERAGE(AD877:AD879),IF(B877="Лікар-педіатр","x",IF(B877="Лікар-терапевт",AVERAGE(AD877:AD879),0)))</f>
        <v>0</v>
      </c>
      <c r="AE881" s="180">
        <f>IF(B877="Лікар загальної практики - сімейний лікар",AVERAGE(AE877:AE879),IF(B877="Лікар-педіатр","x",IF(B877="Лікар-терапевт",AVERAGE(AE877:AE879),0)))</f>
        <v>0</v>
      </c>
      <c r="AF881" s="180">
        <f>IF(B877="Лікар загальної практики - сімейний лікар",AVERAGE(AF877:AF879),IF(B877="Лікар-педіатр","x",IF(B877="Лікар-терапевт",AVERAGE(AF877:AF879),0)))</f>
        <v>0</v>
      </c>
      <c r="AG881" s="181">
        <f>SUM(AB881:AF881)</f>
        <v>0</v>
      </c>
      <c r="AH881" s="773"/>
      <c r="AI881" s="176"/>
      <c r="AJ881" s="764"/>
      <c r="AK881" s="767"/>
      <c r="AL881" s="767"/>
      <c r="AM881" s="755"/>
      <c r="AN881" s="794"/>
      <c r="AO881" s="794"/>
      <c r="AP881" s="794"/>
      <c r="AQ881" s="794"/>
      <c r="AR881" s="797"/>
    </row>
    <row r="882" spans="1:44" s="67" customFormat="1" ht="45" customHeight="1" x14ac:dyDescent="0.25">
      <c r="A882" s="172"/>
      <c r="B882" s="781"/>
      <c r="C882" s="784"/>
      <c r="D882" s="787"/>
      <c r="E882" s="790"/>
      <c r="F882" s="182" t="str">
        <f>IF(B877="Лікар-педіатр",Законод!$C$18,IF(B877="Лікар загальної практики - сімейний лікар",Законод!$C$22,IF(B877="Лікар-терапевт",Законод!$C$26,"х")))</f>
        <v>х</v>
      </c>
      <c r="G882" s="183">
        <f>IF(B877="Лікар загальної практики - сімейний лікар",IF(L881&lt;=Законод!$C$23,G881,Законод!$C$23*'01_Доходи'!G880),IF(B877="Лікар-педіатр",IF(L881&lt;=Законод!$C$19,G881,Законод!$C$19*'01_Доходи'!G880),IF(B877="Лікар-терапевт","x",0)))</f>
        <v>0</v>
      </c>
      <c r="H882" s="183">
        <f>IF(B877="Лікар загальної практики - сімейний лікар",IF(L881&lt;=Законод!$C$23,H881,Законод!$C$23*'01_Доходи'!H880),IF(B877="Лікар-педіатр",IF(L881&lt;=Законод!$C$19,H881,Законод!$C$19*'01_Доходи'!H880),IF(B877="Лікар-терапевт","x",0)))</f>
        <v>0</v>
      </c>
      <c r="I882" s="183">
        <f>IF(B877="Лікар загальної практики - сімейний лікар",IF(L881&lt;=Законод!$C$23,I881,Законод!$C$23*'01_Доходи'!I880),IF(B877="Лікар-педіатр",IF(L881&lt;=Законод!$C$27,I881,Законод!$C$27*'01_Доходи'!I880),IF(B877="Лікар-терапевт","x",0)))</f>
        <v>0</v>
      </c>
      <c r="J882" s="183">
        <f>IF(B877="Лікар загальної практики - сімейний лікар",IF(L881&lt;=Законод!$C$23,J881,Законод!$C$23*'01_Доходи'!J880),IF(B877="Лікар-педіатр",IF(L881&lt;=Законод!$C$27,J881,Законод!$C$27*'01_Доходи'!J880),IF(B877="Лікар-терапевт","x",0)))</f>
        <v>0</v>
      </c>
      <c r="K882" s="183">
        <f>IF(B877="Лікар загальної практики - сімейний лікар",IF(L881&lt;=Законод!$C$23,K881,Законод!$C$23*'01_Доходи'!K880),IF(B877="Лікар-педіатр",IF(L881&lt;=Законод!$C$27,K881,Законод!$C$27*'01_Доходи'!K880),IF(B877="Лікар-терапевт","x",0)))</f>
        <v>0</v>
      </c>
      <c r="L882" s="184">
        <f>SUM(G882:K882)</f>
        <v>0</v>
      </c>
      <c r="M882" s="770"/>
      <c r="N882" s="183">
        <f>IF(B877="Лікар загальної практики - сімейний лікар",IF(L881&lt;=Законод!$C$23,N881,Законод!$C$23*'01_Доходи'!N880),IF(B877="Лікар-педіатр",IF(L881&lt;=Законод!$C$19,N881,Законод!$C$19*'01_Доходи'!N880),IF(B877="Лікар-терапевт","x",0)))</f>
        <v>0</v>
      </c>
      <c r="O882" s="183">
        <f>IF(B877="Лікар загальної практики - сімейний лікар",IF(L881&lt;=Законод!$C$23,O881,Законод!$C$23*'01_Доходи'!O880),IF(B877="Лікар-педіатр",IF(L881&lt;=Законод!$C$19,O881,Законод!$C$19*'01_Доходи'!O880),IF(B877="Лікар-терапевт","x",0)))</f>
        <v>0</v>
      </c>
      <c r="P882" s="183">
        <f>IF(B877="Лікар загальної практики - сімейний лікар",IF(L881&lt;=Законод!$C$23,P881,Законод!$C$23*'01_Доходи'!P880),IF(B877="Лікар-педіатр",IF(L881&lt;=Законод!$C$27,P881,Законод!$C$27*'01_Доходи'!P880),IF(B877="Лікар-терапевт","x",0)))</f>
        <v>0</v>
      </c>
      <c r="Q882" s="183">
        <f>IF(B877="Лікар загальної практики - сімейний лікар",IF(L881&lt;=Законод!$C$23,Q881,Законод!$C$23*'01_Доходи'!Q880),IF(B877="Лікар-педіатр",IF(L881&lt;=Законод!$C$27,Q881,Законод!$C$27*'01_Доходи'!Q880),IF(B877="Лікар-терапевт","x",0)))</f>
        <v>0</v>
      </c>
      <c r="R882" s="183">
        <f>IF(B877="Лікар загальної практики - сімейний лікар",IF(L881&lt;=Законод!$C$23,R881,Законод!$C$23*'01_Доходи'!R880),IF(B877="Лікар-педіатр",IF(L881&lt;=Законод!$C$27,R881,Законод!$C$27*'01_Доходи'!R880),IF(B877="Лікар-терапевт","x",0)))</f>
        <v>0</v>
      </c>
      <c r="S882" s="184">
        <f>SUM(N882:R882)</f>
        <v>0</v>
      </c>
      <c r="T882" s="770"/>
      <c r="U882" s="183">
        <f>IF(B877="Лікар загальної практики - сімейний лікар",IF(L881&lt;=Законод!$C$23,U881,Законод!$C$23*'01_Доходи'!U880),IF(B877="Лікар-педіатр",IF(L881&lt;=Законод!$C$19,U881,Законод!$C$19*'01_Доходи'!U880),IF(B877="Лікар-терапевт","x",0)))</f>
        <v>0</v>
      </c>
      <c r="V882" s="183">
        <f>IF(B877="Лікар загальної практики - сімейний лікар",IF(L881&lt;=Законод!$C$23,V881,Законод!$C$23*'01_Доходи'!V880),IF(B877="Лікар-педіатр",IF(L881&lt;=Законод!$C$19,V881,Законод!$C$19*'01_Доходи'!V880),IF(B877="Лікар-терапевт","x",0)))</f>
        <v>0</v>
      </c>
      <c r="W882" s="183">
        <f>IF(B877="Лікар загальної практики - сімейний лікар",IF(L881&lt;=Законод!$C$23,W881,Законод!$C$23*'01_Доходи'!W880),IF(B877="Лікар-педіатр",IF(L881&lt;=Законод!$C$27,W881,Законод!$C$27*'01_Доходи'!W880),IF(B877="Лікар-терапевт","x",0)))</f>
        <v>0</v>
      </c>
      <c r="X882" s="183">
        <f>IF(B877="Лікар загальної практики - сімейний лікар",IF(L881&lt;=Законод!$C$23,X881,Законод!$C$23*'01_Доходи'!X880),IF(B877="Лікар-педіатр",IF(L881&lt;=Законод!$C$27,X881,Законод!$C$27*'01_Доходи'!X880),IF(B877="Лікар-терапевт","x",0)))</f>
        <v>0</v>
      </c>
      <c r="Y882" s="183">
        <f>IF(B877="Лікар загальної практики - сімейний лікар",IF(L881&lt;=Законод!$C$23,Y881,Законод!$C$23*'01_Доходи'!H880),IF(Y877="Лікар-педіатр",IF(L881&lt;=Законод!$C$27,Y881,Законод!$C$27*'01_Доходи'!Y880),IF(B877="Лікар-терапевт","x",0)))</f>
        <v>0</v>
      </c>
      <c r="Z882" s="184">
        <f>SUM(U882:Y882)</f>
        <v>0</v>
      </c>
      <c r="AA882" s="770"/>
      <c r="AB882" s="183">
        <f>IF(B877="Лікар загальної практики - сімейний лікар",IF(L881&lt;=Законод!$C$23,AB881,Законод!$C$23*'01_Доходи'!AB880),IF(B877="Лікар-педіатр",IF(L881&lt;=Законод!$C$19,AB881,Законод!$C$19*'01_Доходи'!AB880),IF(B877="Лікар-терапевт","x",0)))</f>
        <v>0</v>
      </c>
      <c r="AC882" s="183">
        <f>IF(B877="Лікар загальної практики - сімейний лікар",IF(L881&lt;=Законод!$C$23,AC881,Законод!$C$23*'01_Доходи'!AC880),IF(B877="Лікар-педіатр",IF(L881&lt;=Законод!$C$19,AC881,Законод!$C$19*'01_Доходи'!AC880),IF(B877="Лікар-терапевт","x",0)))</f>
        <v>0</v>
      </c>
      <c r="AD882" s="183">
        <f>IF(B877="Лікар загальної практики - сімейний лікар",IF(L881&lt;=Законод!$C$23,AD881,Законод!$C$23*'01_Доходи'!AD880),IF(B877="Лікар-педіатр",IF(L881&lt;=Законод!$C$27,AD881,Законод!$C$27*'01_Доходи'!AD880),IF(B877="Лікар-терапевт","x",0)))</f>
        <v>0</v>
      </c>
      <c r="AE882" s="183">
        <f>IF(B877="Лікар загальної практики - сімейний лікар",IF(L881&lt;=Законод!$C$23,AE881,Законод!$C$23*'01_Доходи'!AE880),IF(B877="Лікар-педіатр",IF(L881&lt;=Законод!$C$27,AE881,Законод!$C$27*'01_Доходи'!AE880),IF(B877="Лікар-терапевт","x",0)))</f>
        <v>0</v>
      </c>
      <c r="AF882" s="183">
        <f>IF(B877="Лікар загальної практики - сімейний лікар",IF(L881&lt;=Законод!$C$23,AF881,Законод!$C$23*'01_Доходи'!AF880),IF(B877="Лікар-педіатр",IF(L881&lt;=Законод!$C$27,AF881,Законод!$C$27*'01_Доходи'!AF880),IF(B877="Лікар-терапевт","x",0)))</f>
        <v>0</v>
      </c>
      <c r="AG882" s="184">
        <f>SUM(AB882:AF882)</f>
        <v>0</v>
      </c>
      <c r="AH882" s="773"/>
      <c r="AI882" s="176"/>
      <c r="AJ882" s="764"/>
      <c r="AK882" s="767"/>
      <c r="AL882" s="767"/>
      <c r="AM882" s="268" t="s">
        <v>175</v>
      </c>
      <c r="AN882" s="544">
        <f>IF(B877="Лікар загальної практики - сімейний лікар",G882*Законод!$J$10+'01_Доходи'!H882*Законод!$K$10+'01_Доходи'!I882*Законод!$L$10+'01_Доходи'!J882*Законод!$M$10+'01_Доходи'!K882*Законод!$N$10,IF(B877="Лікар-педіатр",G882*Законод!$J$10+'01_Доходи'!H882*Законод!$K$10,IF(B877="Лікар-терапевт",'01_Доходи'!I882*Законод!$L$10+'01_Доходи'!J882*Законод!$M$10+'01_Доходи'!K882*Законод!$N$10,0)))</f>
        <v>0</v>
      </c>
      <c r="AO882" s="544">
        <f>IF(B877="Лікар загальної практики - сімейний лікар",N882*Законод!$J$11+'01_Доходи'!O882*Законод!$K$11+'01_Доходи'!P882*Законод!$L$11+'01_Доходи'!Q882*Законод!$M$11+'01_Доходи'!R882*Законод!$N$11,IF(B877="Лікар-педіатр",N882*Законод!$J$11+'01_Доходи'!O882*Законод!$K$11,IF(B877="Лікар-терапевт",'01_Доходи'!P882*Законод!$L$11+'01_Доходи'!Q882*Законод!$M$11+'01_Доходи'!R882*Законод!$N$11,0)))</f>
        <v>0</v>
      </c>
      <c r="AP882" s="544">
        <f>IF(B877="Лікар загальної практики - сімейний лікар",U882*Законод!$J$12+'01_Доходи'!V882*Законод!$K$12+'01_Доходи'!W882*Законод!$L$12+'01_Доходи'!X882*Законод!$M$12+'01_Доходи'!Y882*Законод!$N$12,IF(B877="Лікар-педіатр",U882*Законод!$J$12+'01_Доходи'!V882*Законод!$K$12,IF(B877="Лікар-терапевт",'01_Доходи'!W882*Законод!$L$12+'01_Доходи'!X882*Законод!$M$12+'01_Доходи'!Y882*Законод!$N$12,0)))</f>
        <v>0</v>
      </c>
      <c r="AQ882" s="544">
        <f>IF(B877="Лікар загальної практики - сімейний лікар",AB882*Законод!$J$13+'01_Доходи'!AC882*Законод!$K$13+'01_Доходи'!AD882*Законод!$L$13+'01_Доходи'!AE882*Законод!$M$13+'01_Доходи'!AF882*Законод!$N$13,IF(B877="Лікар-педіатр",AB882*Законод!$J$13+'01_Доходи'!AC882*Законод!$K$13,IF(B877="Лікар-терапевт",'01_Доходи'!AD882*Законод!$L$13+'01_Доходи'!AE882*Законод!$M$13+'01_Доходи'!AF882*Законод!$N$13,0)))</f>
        <v>0</v>
      </c>
      <c r="AR882" s="185">
        <f>SUM(AN882:AQ882)</f>
        <v>0</v>
      </c>
    </row>
    <row r="883" spans="1:44" s="67" customFormat="1" ht="20.45" customHeight="1" x14ac:dyDescent="0.25">
      <c r="A883" s="172"/>
      <c r="B883" s="781"/>
      <c r="C883" s="784"/>
      <c r="D883" s="787"/>
      <c r="E883" s="790"/>
      <c r="F883" s="186" t="str">
        <f>IF(B877="Лікар-педіатр",Законод!$E$18,IF(B877="Лікар загальної практики - сімейний лікар",Законод!$E$22,IF(B877="Лікар-терапевт",Законод!$E$26,"х")))</f>
        <v>х</v>
      </c>
      <c r="G883" s="750" t="s">
        <v>157</v>
      </c>
      <c r="H883" s="751"/>
      <c r="I883" s="751"/>
      <c r="J883" s="751"/>
      <c r="K883" s="752"/>
      <c r="L883" s="171">
        <f>IF(B877="Лікар загальної практики - сімейний лікар",IF(L881&lt;Законод!$C$23,0,(IF(AND(L881&gt;=Законод!$E$23,L881&lt;=Законод!$E$24),L881-Законод!$C$23,IF('01_Доходи'!L881&gt;=Законод!$F$23,Законод!$E$25,0)))),IF(B877="Лікар-педіатр",IF(L881&lt;Законод!$C$19,0,(IF(AND(L881&gt;=Законод!$E$19,L881&lt;=Законод!$E$20),L881-Законод!$C$19,IF('01_Доходи'!L881&gt;=Законод!$F$19,Законод!$E$21,0)))),IF(B877="Лікар-терапевт",IF(L881&lt;Законод!$C$27,0,(IF(AND(L881&gt;=Законод!$E$27,L881&lt;=Законод!$E$28),L881-Законод!$C$27,IF('01_Доходи'!L881&gt;=Законод!$F$27,Законод!$E$29,0)))),0)))</f>
        <v>0</v>
      </c>
      <c r="M883" s="770"/>
      <c r="N883" s="750" t="s">
        <v>157</v>
      </c>
      <c r="O883" s="751"/>
      <c r="P883" s="751"/>
      <c r="Q883" s="751"/>
      <c r="R883" s="752"/>
      <c r="S883" s="171">
        <f>IF(B877="Лікар загальної практики - сімейний лікар",IF(S881&lt;Законод!$C$23,0,(IF(AND(S881&gt;=Законод!$E$23,S881&lt;=Законод!$E$24),S881-Законод!$C$23,IF('01_Доходи'!S881&gt;=Законод!$F$23,Законод!$E$25,0)))),IF(B877="Лікар-педіатр",IF(S881&lt;Законод!$C$19,0,(IF(AND(S881&gt;=Законод!$E$19,S881&lt;=Законод!$E$20),S881-Законод!$C$19,IF('01_Доходи'!S881&gt;=Законод!$F$19,Законод!$E$21,0)))),IF(B877="Лікар-терапевт",IF(S881&lt;Законод!$C$27,0,(IF(AND(S881&gt;=Законод!$E$27,S881&lt;=Законод!$E$28),S881-Законод!$C$27,IF('01_Доходи'!S881&gt;=Законод!$F$27,Законод!$E$29,0)))),0)))</f>
        <v>0</v>
      </c>
      <c r="T883" s="770"/>
      <c r="U883" s="750" t="s">
        <v>157</v>
      </c>
      <c r="V883" s="751"/>
      <c r="W883" s="751"/>
      <c r="X883" s="751"/>
      <c r="Y883" s="752"/>
      <c r="Z883" s="171">
        <f>IF(B877="Лікар загальної практики - сімейний лікар",IF(Z881&lt;Законод!$C$23,0,(IF(AND(Z881&gt;=Законод!$E$23,Z881&lt;=Законод!$E$24),Z881-Законод!$C$23,IF('01_Доходи'!Z881&gt;=Законод!$F$23,Законод!$E$25,0)))),IF(B877="Лікар-педіатр",IF(Z881&lt;Законод!$C$19,0,(IF(AND(Z881&gt;=Законод!$E$19,Z881&lt;=Законод!$E$20),Z881-Законод!$C$19,IF('01_Доходи'!Z881&gt;=Законод!$F$19,Законод!$E$21,0)))),IF(B877="Лікар-терапевт",IF(Z881&lt;Законод!$C$27,0,(IF(AND(Z881&gt;=Законод!$E$27,Z881&lt;=Законод!$E$28),Z881-Законод!$C$27,IF('01_Доходи'!Z881&gt;=Законод!$F$27,Законод!$E$29,0)))),0)))</f>
        <v>0</v>
      </c>
      <c r="AA883" s="770"/>
      <c r="AB883" s="750" t="s">
        <v>157</v>
      </c>
      <c r="AC883" s="751"/>
      <c r="AD883" s="751"/>
      <c r="AE883" s="751"/>
      <c r="AF883" s="752"/>
      <c r="AG883" s="171">
        <f>IF(B877="Лікар загальної практики - сімейний лікар",IF(S881&lt;Законод!$C$23,0,(IF(AND(AG881&gt;=Законод!$E$23,AG881&lt;=Законод!$E$24),AG881-Законод!$C$23,IF('01_Доходи'!AG881&gt;=Законод!$F$23,Законод!$E$25,0)))),IF(B877="Лікар-педіатр",IF(AG881&lt;Законод!$C$19,0,(IF(AND(AG881&gt;=Законод!$E$19,AG881&lt;=Законод!$E$20),AG881-Законод!$C$19,IF('01_Доходи'!AG881&gt;=Законод!$F$19,Законод!$E$21,0)))),IF(B877="Лікар-терапевт",IF(AG881&lt;Законод!$C$27,0,(IF(AND(AG881&gt;=Законод!$E$27,AG881&lt;=Законод!$E$28),AG881-Законод!$C$27,IF('01_Доходи'!AG881&gt;=Законод!$F$27,Законод!$E$29,0)))),0)))</f>
        <v>0</v>
      </c>
      <c r="AH883" s="773"/>
      <c r="AI883" s="176"/>
      <c r="AJ883" s="764"/>
      <c r="AK883" s="767"/>
      <c r="AL883" s="767"/>
      <c r="AM883" s="798" t="s">
        <v>176</v>
      </c>
      <c r="AN883" s="544">
        <f>IF(B877="Лікар загальної практики - сімейний лікар",L883*Законод!$E$30,IF(B877="Лікар-педіатр",L883*Законод!$E$30,IF(B877="Лікар-терапевт",L883*Законод!$E$30,0)))</f>
        <v>0</v>
      </c>
      <c r="AO883" s="544">
        <f>IF(B877="Лікар загальної практики - сімейний лікар",S883*Законод!$E$47,IF(B877="Лікар-педіатр",S883*Законод!$E$47,IF(B877="Лікар-терапевт",S883*Законод!$E$47,0)))</f>
        <v>0</v>
      </c>
      <c r="AP883" s="544">
        <f>IF(B877="Лікар загальної практики - сімейний лікар",Z883*Законод!$E$64,IF(B877="Лікар-педіатр",Z883*Законод!$E$64,IF(B877="Лікар-терапевт",Z883*Законод!$E$64,0)))</f>
        <v>0</v>
      </c>
      <c r="AQ883" s="544">
        <f>IF(B877="Лікар загальної практики - сімейний лікар",AG883*Законод!$E$81,IF(B877="Лікар-педіатр",AG883*Законод!$E$81,IF(B877="Лікар-терапевт",AG883*Законод!$E$81,0)))</f>
        <v>0</v>
      </c>
      <c r="AR883" s="185">
        <f>SUM(AN883:AQ883)</f>
        <v>0</v>
      </c>
    </row>
    <row r="884" spans="1:44" s="67" customFormat="1" ht="31.9" customHeight="1" x14ac:dyDescent="0.25">
      <c r="A884" s="172"/>
      <c r="B884" s="781"/>
      <c r="C884" s="784"/>
      <c r="D884" s="787"/>
      <c r="E884" s="790"/>
      <c r="F884" s="186" t="str">
        <f>IF(B877="Лікар-педіатр",Законод!$F$18,IF(B877="Лікар загальної практики - сімейний лікар",Законод!$F$22,IF(B877="Лікар-терапевт",Законод!$F$26,"х")))</f>
        <v>х</v>
      </c>
      <c r="G884" s="750" t="s">
        <v>157</v>
      </c>
      <c r="H884" s="751"/>
      <c r="I884" s="751"/>
      <c r="J884" s="751"/>
      <c r="K884" s="752"/>
      <c r="L884" s="171">
        <f>IF(B877="Лікар загальної практики - сімейний лікар",IF(L881&lt;Законод!$C$23,0,(IF(AND(L881&gt;=Законод!$F$23,L881&lt;=Законод!$F$24),L881-Законод!$E$24,IF('01_Доходи'!L881&gt;=Законод!$G$23,Законод!$F$25,0)))),IF(B877="Лікар-педіатр",IF(L881&lt;Законод!$C$19,0,(IF(AND(L881&gt;=Законод!$F$19,L881&lt;=Законод!$F$20),L881-Законод!$E$20,IF('01_Доходи'!L881&gt;=Законод!$G$19,Законод!$F$21,0)))),IF(B877="Лікар-терапевт",IF(L881&lt;Законод!$C$27,0,(IF(AND(L881&gt;=Законод!$F$27,L881&lt;=Законод!$F$28),L881-Законод!$E$28,IF('01_Доходи'!L881&gt;=Законод!$G$27,Законод!$F$29,0)))),0)))</f>
        <v>0</v>
      </c>
      <c r="M884" s="770"/>
      <c r="N884" s="750" t="s">
        <v>157</v>
      </c>
      <c r="O884" s="751"/>
      <c r="P884" s="751"/>
      <c r="Q884" s="751"/>
      <c r="R884" s="752"/>
      <c r="S884" s="171">
        <f>IF(B877="Лікар загальної практики - сімейний лікар",IF(S881&lt;Законод!$C$23,0,(IF(AND(S881&gt;=Законод!$F$23,S881&lt;=Законод!$F$24),S881-Законод!$E$24,IF('01_Доходи'!S881&gt;=Законод!$G$23,Законод!$F$25,0)))),IF(B877="Лікар-педіатр",IF(S881&lt;Законод!$C$19,0,(IF(AND(S881&gt;=Законод!$F$19,S881&lt;=Законод!$F$20),S881-Законод!$E$20,IF('01_Доходи'!S881&gt;=Законод!$G$19,Законод!$F$21,0)))),IF(B877="Лікар-терапевт",IF(S881&lt;Законод!$C$27,0,(IF(AND(S881&gt;=Законод!$F$27,S881&lt;=Законод!$F$28),S881-Законод!$E$28,IF('01_Доходи'!S881&gt;=Законод!$G$27,Законод!$F$29,0)))),0)))</f>
        <v>0</v>
      </c>
      <c r="T884" s="770"/>
      <c r="U884" s="750" t="s">
        <v>157</v>
      </c>
      <c r="V884" s="751"/>
      <c r="W884" s="751"/>
      <c r="X884" s="751"/>
      <c r="Y884" s="752"/>
      <c r="Z884" s="171">
        <f>IF(B877="Лікар загальної практики - сімейний лікар",IF(Z881&lt;Законод!$C$23,0,(IF(AND(Z881&gt;=Законод!$F$23,Z881&lt;=Законод!$F$24),Z881-Законод!$E$24,IF('01_Доходи'!Z881&gt;=Законод!$G$23,Законод!$F$25,0)))),IF(B877="Лікар-педіатр",IF(Z881&lt;Законод!$C$19,0,(IF(AND(Z881&gt;=Законод!$F$19,Z881&lt;=Законод!$F$20),Z881-Законод!$E$20,IF('01_Доходи'!Z881&gt;=Законод!$G$19,Законод!$F$21,0)))),IF(B877="Лікар-терапевт",IF(Z881&lt;Законод!$C$27,0,(IF(AND(Z881&gt;=Законод!$F$27,Z881&lt;=Законод!$F$28),Z881-Законод!$E$28,IF('01_Доходи'!Z881&gt;=Законод!$G$27,Законод!$F$29,0)))),0)))</f>
        <v>0</v>
      </c>
      <c r="AA884" s="770"/>
      <c r="AB884" s="750" t="s">
        <v>157</v>
      </c>
      <c r="AC884" s="751"/>
      <c r="AD884" s="751"/>
      <c r="AE884" s="751"/>
      <c r="AF884" s="752"/>
      <c r="AG884" s="171">
        <f>IF(B877="Лікар загальної практики - сімейний лікар",IF(AG881&lt;Законод!$C$23,0,(IF(AND(AG881&gt;=Законод!$F$23,AG881&lt;=Законод!$F$24),AG881-Законод!$E$24,IF('01_Доходи'!AG881&gt;=Законод!$G$23,Законод!$F$25,0)))),IF(B877="Лікар-педіатр",IF(AG881&lt;Законод!$C$19,0,(IF(AND(AG881&gt;=Законод!$F$19,AG881&lt;=Законод!$F$20),AG881-Законод!$E$20,IF('01_Доходи'!AG881&gt;=Законод!$G$19,Законод!$F$21,0)))),IF(B877="Лікар-терапевт",IF(AG881&lt;Законод!$C$27,0,(IF(AND(AG881&gt;=Законод!$F$27,AG881&lt;=Законод!$F$28),AG881-Законод!$E$28,IF('01_Доходи'!AG881&gt;=Законод!$G$27,Законод!$F$29,0)))),0)))</f>
        <v>0</v>
      </c>
      <c r="AH884" s="773"/>
      <c r="AI884" s="176"/>
      <c r="AJ884" s="764"/>
      <c r="AK884" s="767"/>
      <c r="AL884" s="767"/>
      <c r="AM884" s="799"/>
      <c r="AN884" s="544">
        <f>IF(B877="Лікар загальної практики - сімейний лікар",L884*Законод!$F$30,IF(B877="Лікар-педіатр",L884*Законод!$F$30,IF(B877="Лікар-терапевт",L884*Законод!$F$30,0)))</f>
        <v>0</v>
      </c>
      <c r="AO884" s="544">
        <f>IF(B877="Лікар загальної практики - сімейний лікар",S884*Законод!$F$47,IF(B877="Лікар-педіатр",S884*Законод!$F$47,IF(B877="Лікар-терапевт",S884*Законод!$F$47,0)))</f>
        <v>0</v>
      </c>
      <c r="AP884" s="544">
        <f>IF(B877="Лікар загальної практики - сімейний лікар",Z884*Законод!$F$64,IF(B877="Лікар-педіатр",Z884*Законод!$F$64,IF(B877="Лікар-терапевт",Z884*Законод!$F$64,0)))</f>
        <v>0</v>
      </c>
      <c r="AQ884" s="544">
        <f>IF(B877="Лікар загальної практики - сімейний лікар",AG884*Законод!$F$81,IF(B877="Лікар-педіатр",AG884*Законод!$F$81,IF(B877="Лікар-терапевт",AG884*Законод!$F$81,0)))</f>
        <v>0</v>
      </c>
      <c r="AR884" s="185">
        <f>SUM(AN884:AQ884)</f>
        <v>0</v>
      </c>
    </row>
    <row r="885" spans="1:44" s="67" customFormat="1" ht="31.9" customHeight="1" x14ac:dyDescent="0.25">
      <c r="A885" s="172"/>
      <c r="B885" s="781"/>
      <c r="C885" s="784"/>
      <c r="D885" s="787"/>
      <c r="E885" s="790"/>
      <c r="F885" s="186" t="str">
        <f>IF(B877="Лікар-педіатр",Законод!$G$18,IF(B877="Лікар загальної практики - сімейний лікар",Законод!$G$22,IF(B877="Лікар-терапевт",Законод!$G$26,"х")))</f>
        <v>х</v>
      </c>
      <c r="G885" s="750" t="s">
        <v>157</v>
      </c>
      <c r="H885" s="751"/>
      <c r="I885" s="751"/>
      <c r="J885" s="751"/>
      <c r="K885" s="752"/>
      <c r="L885" s="171">
        <f>IF(B877="Лікар загальної практики - сімейний лікар",IF(L881&lt;Законод!$C$23,0,(IF(AND(L881&gt;=Законод!$G$23,L881&lt;=Законод!$G$24),L881-Законод!$F$24,IF('01_Доходи'!L881&gt;=Законод!$H$23,Законод!$G$25,0)))),IF(B877="Лікар-педіатр",IF(L881&lt;Законод!$C$19,0,(IF(AND(L881&gt;=Законод!$G$19,L881&lt;=Законод!$G$20),L881-Законод!$F$20,IF('01_Доходи'!L881&gt;=Законод!$H$19,Законод!$G$21,0)))),IF(B877="Лікар-терапевт",IF(L881&lt;Законод!$C$27,0,(IF(AND(L881&gt;=Законод!$G$27,L881&lt;=Законод!$G$28),L881-Законод!$F$28,IF('01_Доходи'!L881&gt;=Законод!$H$27,Законод!$G$29,0)))),0)))</f>
        <v>0</v>
      </c>
      <c r="M885" s="770"/>
      <c r="N885" s="750" t="s">
        <v>157</v>
      </c>
      <c r="O885" s="751"/>
      <c r="P885" s="751"/>
      <c r="Q885" s="751"/>
      <c r="R885" s="752"/>
      <c r="S885" s="171">
        <f>IF(B877="Лікар загальної практики - сімейний лікар",IF(S881&lt;Законод!$C$23,0,(IF(AND(S881&gt;=Законод!$G$23,S881&lt;=Законод!$G$24),S881-Законод!$F$24,IF('01_Доходи'!S881&gt;=Законод!$H$23,Законод!$G$25,0)))),IF(B877="Лікар-педіатр",IF(S881&lt;Законод!$C$19,0,(IF(AND(S881&gt;=Законод!$G$19,S881&lt;=Законод!$G$20),S881-Законод!$F$20,IF('01_Доходи'!S881&gt;=Законод!$H$19,Законод!$G$21,0)))),IF(B877="Лікар-терапевт",IF(S881&lt;Законод!$C$27,0,(IF(AND(S881&gt;=Законод!$G$27,S881&lt;=Законод!$G$28),S881-Законод!$F$28,IF('01_Доходи'!S881&gt;=Законод!$H$27,Законод!$G$29,0)))),0)))</f>
        <v>0</v>
      </c>
      <c r="T885" s="770"/>
      <c r="U885" s="750" t="s">
        <v>157</v>
      </c>
      <c r="V885" s="751"/>
      <c r="W885" s="751"/>
      <c r="X885" s="751"/>
      <c r="Y885" s="752"/>
      <c r="Z885" s="171">
        <f>IF(B877="Лікар загальної практики - сімейний лікар",IF(Z881&lt;Законод!$C$23,0,(IF(AND(Z881&gt;=Законод!$G$23,Z881&lt;=Законод!$G$24),Z881-Законод!$F$24,IF('01_Доходи'!Z881&gt;=Законод!$H$23,Законод!$G$25,0)))),IF(B877="Лікар-педіатр",IF(Z881&lt;Законод!$C$19,0,(IF(AND(Z881&gt;=Законод!$G$19,Z881&lt;=Законод!$G$20),Z881-Законод!$F$20,IF('01_Доходи'!Z881&gt;=Законод!$H$19,Законод!$G$21,0)))),IF(B877="Лікар-терапевт",IF(Z881&lt;Законод!$C$27,0,(IF(AND(Z881&gt;=Законод!$G$27,Z881&lt;=Законод!$G$28),Z881-Законод!$F$28,IF('01_Доходи'!Z881&gt;=Законод!$H$27,Законод!$G$29,0)))),0)))</f>
        <v>0</v>
      </c>
      <c r="AA885" s="770"/>
      <c r="AB885" s="750" t="s">
        <v>157</v>
      </c>
      <c r="AC885" s="751"/>
      <c r="AD885" s="751"/>
      <c r="AE885" s="751"/>
      <c r="AF885" s="752"/>
      <c r="AG885" s="171">
        <f>IF(B877="Лікар загальної практики - сімейний лікар",IF(AG881&lt;Законод!$C$23,0,(IF(AND(AG881&gt;=Законод!$G$23,AG881&lt;=Законод!$G$24),AG881-Законод!$F$24,IF('01_Доходи'!AG881&gt;=Законод!$H$23,Законод!$G$25,0)))),IF(B877="Лікар-педіатр",IF(AG881&lt;Законод!$C$19,0,(IF(AND(AG881&gt;=Законод!$G$19,AG881&lt;=Законод!$G$20),AG881-Законод!$F$20,IF('01_Доходи'!AG881&gt;=Законод!$H$19,Законод!$G$21,0)))),IF(B877="Лікар-терапевт",IF(AG881&lt;Законод!$C$27,0,(IF(AND(AG881&gt;=Законод!$G$27,AG881&lt;=Законод!$G$28),AG881-Законод!$F$28,IF('01_Доходи'!AG881&gt;=Законод!$H$27,Законод!$G$29,0)))),0)))</f>
        <v>0</v>
      </c>
      <c r="AH885" s="773"/>
      <c r="AI885" s="176"/>
      <c r="AJ885" s="764"/>
      <c r="AK885" s="767"/>
      <c r="AL885" s="767"/>
      <c r="AM885" s="799"/>
      <c r="AN885" s="544">
        <f>IF(B877="Лікар загальної практики - сімейний лікар",L885*Законод!$G$39,IF(B877="Лікар-педіатр",L885*Законод!$G$30,IF(B877="Лікар-терапевт",L885*Законод!$G$30,0)))</f>
        <v>0</v>
      </c>
      <c r="AO885" s="544">
        <f>IF(B877="Лікар загальної практики - сімейний лікар",S885*Законод!$G$47,IF(B877="Лікар-педіатр",S885*Законод!$G$47,IF(B877="Лікар-терапевт",S885*Законод!$G$47,0)))</f>
        <v>0</v>
      </c>
      <c r="AP885" s="544">
        <f>IF(B877="Лікар загальної практики - сімейний лікар",Z885*Законод!$G$64,IF(B877="Лікар-педіатр",Z885*Законод!$G$64,IF(B877="Лікар-терапевт",Z885*Законод!$G$64,0)))</f>
        <v>0</v>
      </c>
      <c r="AQ885" s="544">
        <f>IF(B877="Лікар загальної практики - сімейний лікар",AG885*Законод!$G$81,IF(B877="Лікар-педіатр",AG885*Законод!$G$81,IF(B877="Лікар-терапевт",AG885*Законод!$G$81,0)))</f>
        <v>0</v>
      </c>
      <c r="AR885" s="185">
        <f t="shared" ref="AR885" si="130">SUM(AN885:AQ885)</f>
        <v>0</v>
      </c>
    </row>
    <row r="886" spans="1:44" s="210" customFormat="1" ht="23.45" customHeight="1" x14ac:dyDescent="0.25">
      <c r="A886" s="172"/>
      <c r="B886" s="781"/>
      <c r="C886" s="784"/>
      <c r="D886" s="787"/>
      <c r="E886" s="790"/>
      <c r="F886" s="186" t="str">
        <f>IF(B877="Лікар-педіатр",Законод!$H$18,IF(B877="Лікар загальної практики - сімейний лікар",Законод!$H$22,IF(B877="Лікар-терапевт",Законод!$H$26,"х")))</f>
        <v>х</v>
      </c>
      <c r="G886" s="750" t="s">
        <v>157</v>
      </c>
      <c r="H886" s="751"/>
      <c r="I886" s="751"/>
      <c r="J886" s="751"/>
      <c r="K886" s="752"/>
      <c r="L886" s="171">
        <f>IF(B877="Лікар загальної практики - сімейний лікар",IF(L881&lt;Законод!$C$23,0,(IF(AND(L881&gt;=Законод!$H$23,L881&lt;=Законод!$H$24),L881-Законод!$G$24,IF('01_Доходи'!L881&gt;=Законод!$I$23,Законод!$H$25,0)))),IF(B877="Лікар-педіатр",IF(L881&lt;Законод!$C$19,0,(IF(AND(L881&gt;=Законод!$H$19,L881&lt;=Законод!$H$20),L881-Законод!$G$20,IF('01_Доходи'!L881&gt;=Законод!$I$19,Законод!$H$21,0)))),IF(B877="Лікар-терапевт",IF(L881&lt;Законод!$C$27,0,(IF(AND(L881&gt;=Законод!$H$27,L881&lt;=Законод!$H$28),L881-Законод!$G$28,IF(L881&gt;=Законод!$I$27,Законод!$H$29,0)))),0)))</f>
        <v>0</v>
      </c>
      <c r="M886" s="770"/>
      <c r="N886" s="750" t="s">
        <v>157</v>
      </c>
      <c r="O886" s="751"/>
      <c r="P886" s="751"/>
      <c r="Q886" s="751"/>
      <c r="R886" s="752"/>
      <c r="S886" s="171">
        <f>IF(B877="Лікар загальної практики - сімейний лікар",IF(S881&lt;Законод!$C$23,0,(IF(AND(S881&gt;=Законод!$H$23,S881&lt;=Законод!$H$24),S881-Законод!$G$24,IF('01_Доходи'!S881&gt;=Законод!$I$23,Законод!$H$25,0)))),IF(B877="Лікар-педіатр",IF(S881&lt;Законод!$C$19,0,(IF(AND(S881&gt;=Законод!$H$19,S881&lt;=Законод!$H$20),S881-Законод!$G$20,IF('01_Доходи'!S881&gt;=Законод!$I$19,Законод!$H$21,0)))),IF(B877="Лікар-терапевт",IF(S881&lt;Законод!$C$27,0,(IF(AND(S881&gt;=Законод!$H$27,S881&lt;=Законод!$H$28),S881-Законод!$G$28,IF(S881&gt;=Законод!$I$27,Законод!$H$29,0)))),0)))</f>
        <v>0</v>
      </c>
      <c r="T886" s="770"/>
      <c r="U886" s="750" t="s">
        <v>157</v>
      </c>
      <c r="V886" s="751"/>
      <c r="W886" s="751"/>
      <c r="X886" s="751"/>
      <c r="Y886" s="752"/>
      <c r="Z886" s="171">
        <f>IF(B877="Лікар загальної практики - сімейний лікар",IF(Z881&lt;Законод!$C$23,0,(IF(AND(Z881&gt;=Законод!$H$23,Z881&lt;=Законод!$H$24),Z881-Законод!$G$24,IF('01_Доходи'!Z881&gt;=Законод!$I$23,Законод!$H$25,0)))),IF(B877="Лікар-педіатр",IF(Z881&lt;Законод!$C$19,0,(IF(AND(Z881&gt;=Законод!$H$19,Z881&lt;=Законод!$H$20),Z881-Законод!$G$20,IF('01_Доходи'!Z881&gt;=Законод!$I$19,Законод!$H$21,0)))),IF(B877="Лікар-терапевт",IF(Z881&lt;Законод!$C$27,0,(IF(AND(Z881&gt;=Законод!$H$27,Z881&lt;=Законод!$H$28),Z881-Законод!$G$28,IF(Z881&gt;=Законод!$I$27,Законод!$H$29,0)))),0)))</f>
        <v>0</v>
      </c>
      <c r="AA886" s="770"/>
      <c r="AB886" s="750" t="s">
        <v>157</v>
      </c>
      <c r="AC886" s="751"/>
      <c r="AD886" s="751"/>
      <c r="AE886" s="751"/>
      <c r="AF886" s="752"/>
      <c r="AG886" s="171">
        <f>IF(B877="Лікар загальної практики - сімейний лікар",IF(AG881&lt;Законод!$C$23,0,(IF(AND(AG881&gt;=Законод!$H$23,AG881&lt;=Законод!$H$24),AG881-Законод!$G$24,IF('01_Доходи'!AG881&gt;=Законод!$I$23,Законод!$H$25,0)))),IF(B877="Лікар-педіатр",IF(AG881&lt;Законод!$C$19,0,(IF(AND(AG881&gt;=Законод!$H$19,AG881&lt;=Законод!$H$20),AG881-Законод!$G$20,IF('01_Доходи'!AG881&gt;=Законод!$I$19,Законод!$H$21,0)))),IF(B877="Лікар-терапевт",IF(AG881&lt;Законод!$C$27,0,(IF(AND(AG881&gt;=Законод!$H$27,AG881&lt;=Законод!$H$28),AG881-Законод!$G$28,IF(AG881&gt;=Законод!$I$27,Законод!$H$29,0)))),0)))</f>
        <v>0</v>
      </c>
      <c r="AH886" s="773"/>
      <c r="AI886" s="176"/>
      <c r="AJ886" s="764"/>
      <c r="AK886" s="767"/>
      <c r="AL886" s="767"/>
      <c r="AM886" s="799"/>
      <c r="AN886" s="544">
        <f>IF(B877="Лікар загальної практики - сімейний лікар",L886*Законод!$H$30,IF(B877="Лікар-педіатр",L886*Законод!$H$30,IF(B877="Лікар-терапевт",L886*Законод!$H$30,0)))</f>
        <v>0</v>
      </c>
      <c r="AO886" s="544">
        <f>IF(B877="Лікар загальної практики - сімейний лікар",S886*Законод!$H$47,IF(B877="Лікар-педіатр",S886*Законод!$H$47,IF(B877="Лікар-терапевт",S886*Законод!$H$47,0)))</f>
        <v>0</v>
      </c>
      <c r="AP886" s="544">
        <f>IF(B877="Лікар загальної практики - сімейний лікар",Z886*Законод!$H$64,IF(B877="Лікар-педіатр",Z886*Законод!$H$64,IF(B877="Лікар-терапевт",Z886*Законод!$H$64,0)))</f>
        <v>0</v>
      </c>
      <c r="AQ886" s="544">
        <f>IF(B877="Лікар загальної практики - сімейний лікар",AG886*Законод!$H$81,IF(B877="Лікар-педіатр",AG886*Законод!$H$81,IF(B877="Лікар-терапевт",AG886*Законод!$H$81,0)))</f>
        <v>0</v>
      </c>
      <c r="AR886" s="185">
        <f>SUM(AN886:AQ886)</f>
        <v>0</v>
      </c>
    </row>
    <row r="887" spans="1:44" s="166" customFormat="1" ht="24.6" customHeight="1" x14ac:dyDescent="0.3">
      <c r="A887" s="172"/>
      <c r="B887" s="781"/>
      <c r="C887" s="784"/>
      <c r="D887" s="787"/>
      <c r="E887" s="790"/>
      <c r="F887" s="186" t="str">
        <f>IF(B877="Лікар-педіатр",Законод!$I$18,IF(B877="Лікар загальної практики - сімейний лікар",Законод!$I$22,IF(B877="Лікар-терапевт",Законод!$I$26,"х")))</f>
        <v>х</v>
      </c>
      <c r="G887" s="750" t="s">
        <v>157</v>
      </c>
      <c r="H887" s="751"/>
      <c r="I887" s="751"/>
      <c r="J887" s="751"/>
      <c r="K887" s="752"/>
      <c r="L887" s="171">
        <f>IF(B877="Лікар загальної практики - сімейний лікар",IF(L881&lt;Законод!$C$23,0,(IF(AND(L881&gt;=Законод!$I$23,L881&lt;=Законод!$I$24),L881-Законод!$H$24,IF('01_Доходи'!L881&gt;=Законод!$I$23,Законод!$I$25,0)))),IF(B877="Лікар-педіатр",IF(L881&lt;Законод!$C$19,0,(IF(AND(L881&gt;=Законод!$I$19,L881&lt;=Законод!$I$20),L881-Законод!$H$20,IF('01_Доходи'!L881&gt;=Законод!$I$19,Законод!$H$21,0)))),IF(B877="Лікар-терапевт",IF(L881&lt;Законод!$C$27,0,(IF(AND(L881&gt;=Законод!$I$27,L881&lt;=Законод!$I$28),L881-Законод!$H$28,IF('01_Доходи'!L881&gt;=Законод!$I$27,Законод!$H$29,0)))),0)))</f>
        <v>0</v>
      </c>
      <c r="M887" s="770"/>
      <c r="N887" s="750" t="s">
        <v>157</v>
      </c>
      <c r="O887" s="751"/>
      <c r="P887" s="751"/>
      <c r="Q887" s="751"/>
      <c r="R887" s="752"/>
      <c r="S887" s="171">
        <f>IF(B877="Лікар загальної практики - сімейний лікар",IF(S881&lt;Законод!$C$23,0,(IF(AND(S881&gt;=Законод!$I$23,S881&lt;=Законод!$I$24),S881-Законод!$H$24,IF('01_Доходи'!S881&gt;=Законод!$I$23,Законод!$I$25,0)))),IF(B877="Лікар-педіатр",IF(S881&lt;Законод!$C$19,0,(IF(AND(S881&gt;=Законод!$I$19,S881&lt;=Законод!$I$20),S881-Законод!$H$20,IF('01_Доходи'!S881&gt;=Законод!$I$19,Законод!$H$21,0)))),IF(B877="Лікар-терапевт",IF(S881&lt;Законод!$C$27,0,(IF(AND(S881&gt;=Законод!$I$27,S881&lt;=Законод!$I$28),S881-Законод!$H$28,IF('01_Доходи'!S881&gt;=Законод!$I$27,Законод!$H$29,0)))),0)))</f>
        <v>0</v>
      </c>
      <c r="T887" s="770"/>
      <c r="U887" s="750" t="s">
        <v>157</v>
      </c>
      <c r="V887" s="751"/>
      <c r="W887" s="751"/>
      <c r="X887" s="751"/>
      <c r="Y887" s="752"/>
      <c r="Z887" s="171">
        <f>IF(B877="Лікар загальної практики - сімейний лікар",IF(Z881&lt;Законод!$C$23,0,(IF(AND(Z881&gt;=Законод!$I$23,Z881&lt;=Законод!$I$24),Z881-Законод!$H$24,IF('01_Доходи'!Z881&gt;=Законод!$I$23,Законод!$I$25,0)))),IF(B877="Лікар-педіатр",IF(Z881&lt;Законод!$C$19,0,(IF(AND(Z881&gt;=Законод!$I$19,Z881&lt;=Законод!$I$20),Z881-Законод!$H$20,IF('01_Доходи'!Z881&gt;=Законод!$I$19,Законод!$H$21,0)))),IF(B877="Лікар-терапевт",IF(Z881&lt;Законод!$C$27,0,(IF(AND(Z881&gt;=Законод!$I$27,Z881&lt;=Законод!$I$28),Z881-Законод!$H$28,IF('01_Доходи'!Z881&gt;=Законод!$I$27,Законод!$H$29,0)))),0)))</f>
        <v>0</v>
      </c>
      <c r="AA887" s="770"/>
      <c r="AB887" s="750" t="s">
        <v>157</v>
      </c>
      <c r="AC887" s="751"/>
      <c r="AD887" s="751"/>
      <c r="AE887" s="751"/>
      <c r="AF887" s="752"/>
      <c r="AG887" s="171">
        <f>IF(B877="Лікар загальної практики - сімейний лікар",IF(AG881&lt;Законод!$C$23,0,(IF(AND(AG881&gt;=Законод!$I$23,AG881&lt;=Законод!$I$24),AG881-Законод!$H$24,IF('01_Доходи'!AG881&gt;=Законод!$I$23,Законод!$I$25,0)))),IF(B877="Лікар-педіатр",IF(AG881&lt;Законод!$C$19,0,(IF(AND(AG881&gt;=Законод!$I$19,AG881&lt;=Законод!$I$20),AG881-Законод!$H$20,IF('01_Доходи'!AG881&gt;=Законод!$I$19,Законод!$H$21,0)))),IF(B877="Лікар-терапевт",IF(AG881&lt;Законод!$C$27,0,(IF(AND(AG881&gt;=Законод!$I$27,AG881&lt;=Законод!$I$28),AG881-Законод!$H$28,IF('01_Доходи'!AG881&gt;=Законод!$I$27,Законод!$H$29,0)))),0)))</f>
        <v>0</v>
      </c>
      <c r="AH887" s="773"/>
      <c r="AI887" s="176"/>
      <c r="AJ887" s="764"/>
      <c r="AK887" s="767"/>
      <c r="AL887" s="767"/>
      <c r="AM887" s="799"/>
      <c r="AN887" s="544">
        <f>IF(B877="Лікар загальної практики - сімейний лікар",L887*Законод!$I$30,IF(B877="Лікар-педіатр",L887*Законод!$I$30,IF(B877="Лікар-терапевт",L887*Законод!$I$30,0)))</f>
        <v>0</v>
      </c>
      <c r="AO887" s="544">
        <f>IF(B877="Лікар загальної практики - сімейний лікар",S887*Законод!$I$47,IF(B877="Лікар-педіатр",S887*Законод!$I$47,IF(B877="Лікар-терапевт",S887*Законод!$I$47,0)))</f>
        <v>0</v>
      </c>
      <c r="AP887" s="544">
        <f>IF(B877="Лікар загальної практики - сімейний лікар",Z887*Законод!$I$64,IF(B877="Лікар-педіатр",Z887*Законод!$I$64,IF(B877="Лікар-терапевт",Z887*Законод!$I$64,0)))</f>
        <v>0</v>
      </c>
      <c r="AQ887" s="544">
        <f>IF(B877="Лікар загальної практики - сімейний лікар",AG887*Законод!$I$81,IF(B877="Лікар-педіатр",AG887*Законод!$I$81,IF(B877="Лікар-терапевт",AG887*Законод!$I$81,0)))</f>
        <v>0</v>
      </c>
      <c r="AR887" s="185">
        <f>SUM(AN887:AQ887)</f>
        <v>0</v>
      </c>
    </row>
    <row r="888" spans="1:44" s="67" customFormat="1" ht="28.15" customHeight="1" thickBot="1" x14ac:dyDescent="0.3">
      <c r="A888" s="187"/>
      <c r="B888" s="782"/>
      <c r="C888" s="785"/>
      <c r="D888" s="788"/>
      <c r="E888" s="791"/>
      <c r="F888" s="660" t="str">
        <f>IF(B877="Лікар-педіатр",Законод!$J$18,IF(B877="Лікар загальної практики - сімейний лікар",Законод!$J$22,IF(B877="Лікар-терапевт",Законод!$J$22,"х")))</f>
        <v>х</v>
      </c>
      <c r="G888" s="747" t="s">
        <v>157</v>
      </c>
      <c r="H888" s="748"/>
      <c r="I888" s="748"/>
      <c r="J888" s="748"/>
      <c r="K888" s="749"/>
      <c r="L888" s="171">
        <f>IF(B877="Лікар загальної практики - сімейний лікар",IF(L881&gt;=Законод!$J$23,'01_Доходи'!L881-('01_Доходи'!L882+'01_Доходи'!L883+'01_Доходи'!L884+'01_Доходи'!L885+'01_Доходи'!L886+'01_Доходи'!L887),0),IF(B877="Лікар-педіатр",IF(L881&gt;=Законод!$J$19,'01_Доходи'!L881-('01_Доходи'!L882+'01_Доходи'!L883+'01_Доходи'!L884+'01_Доходи'!L885+'01_Доходи'!L886+'01_Доходи'!L887),0),IF(B877="Лікар-терапевт",IF('01_Доходи'!L881&gt;=Законод!$J$27,L881-Законод!$I$28,0),0)))</f>
        <v>0</v>
      </c>
      <c r="M888" s="771"/>
      <c r="N888" s="747" t="s">
        <v>157</v>
      </c>
      <c r="O888" s="748"/>
      <c r="P888" s="748"/>
      <c r="Q888" s="748"/>
      <c r="R888" s="749"/>
      <c r="S888" s="171">
        <f>IF(B877="Лікар загальної практики - сімейний лікар",IF(S881&gt;=Законод!$J$23,'01_Доходи'!S881-('01_Доходи'!S882+'01_Доходи'!S883+'01_Доходи'!S884+'01_Доходи'!S885+'01_Доходи'!S886+'01_Доходи'!S887),0),IF(B877="Лікар-педіатр",IF(S881&gt;=Законод!$J$19,'01_Доходи'!S881-('01_Доходи'!S882+'01_Доходи'!S883+'01_Доходи'!S884+'01_Доходи'!S885+'01_Доходи'!S886+'01_Доходи'!S887),0),IF(B877="Лікар-терапевт",IF('01_Доходи'!S881&gt;=Законод!$J$27,S881-Законод!$I$28,0),0)))</f>
        <v>0</v>
      </c>
      <c r="T888" s="771"/>
      <c r="U888" s="747" t="s">
        <v>157</v>
      </c>
      <c r="V888" s="748"/>
      <c r="W888" s="748"/>
      <c r="X888" s="748"/>
      <c r="Y888" s="749"/>
      <c r="Z888" s="171">
        <f>IF(B877="Лікар загальної практики - сімейний лікар",IF(Z881&gt;=Законод!$J$23,'01_Доходи'!Z881-('01_Доходи'!Z882+'01_Доходи'!Z883+'01_Доходи'!Z884+'01_Доходи'!Z885+'01_Доходи'!Z886+'01_Доходи'!Z887),0),IF(B877="Лікар-педіатр",IF(Z881&gt;=Законод!$J$19,'01_Доходи'!Z881-('01_Доходи'!Z882+'01_Доходи'!Z883+'01_Доходи'!Z884+'01_Доходи'!Z885+'01_Доходи'!Z886+'01_Доходи'!Z887),0),IF(B877="Лікар-терапевт",IF('01_Доходи'!Z881&gt;=Законод!$J$27,Z881-Законод!$I$28,0),0)))</f>
        <v>0</v>
      </c>
      <c r="AA888" s="771"/>
      <c r="AB888" s="747" t="s">
        <v>157</v>
      </c>
      <c r="AC888" s="748"/>
      <c r="AD888" s="748"/>
      <c r="AE888" s="748"/>
      <c r="AF888" s="749"/>
      <c r="AG888" s="171">
        <f>IF(B877="Лікар загальної практики - сімейний лікар",IF(AG881&gt;=Законод!$J$23,'01_Доходи'!AG881-('01_Доходи'!AG882+'01_Доходи'!AG883+'01_Доходи'!AG884+'01_Доходи'!AG885+'01_Доходи'!AG886+'01_Доходи'!AG887),0),IF(B877="Лікар-педіатр",IF(AG881&gt;=Законод!$J$19,'01_Доходи'!AG881-('01_Доходи'!AG882+'01_Доходи'!AG883+'01_Доходи'!AG884+'01_Доходи'!AG885+'01_Доходи'!AG886+'01_Доходи'!AG887),0),IF(B877="Лікар-терапевт",IF('01_Доходи'!AG881&gt;=Законод!$J$27,AG881-Законод!$I$28,0),0)))</f>
        <v>0</v>
      </c>
      <c r="AH888" s="774"/>
      <c r="AI888" s="188"/>
      <c r="AJ888" s="765"/>
      <c r="AK888" s="768"/>
      <c r="AL888" s="768"/>
      <c r="AM888" s="800"/>
      <c r="AN888" s="661">
        <f>IF(B877="Лікар загальної практики - сімейний лікар",L888*Законод!$J$30,IF(B877="Лікар-педіатр",L888*Законод!$J$30,IF(B877="Лікар-терапевт",L888*Законод!$J$30,0)))</f>
        <v>0</v>
      </c>
      <c r="AO888" s="661">
        <f>IF(B877="Лікар загальної практики - сімейний лікар",S888*Законод!$J$47,IF(B877="Лікар-педіатр",S888*Законод!$J$47,IF(B877="Лікар-терапевт",S888*Законод!$J$47,0)))</f>
        <v>0</v>
      </c>
      <c r="AP888" s="661">
        <f>IF(B877="Лікар загальної практики - сімейний лікар",S888*Законод!$J$64,IF(B877="Лікар-педіатр",S888*Законод!$J$64,IF(B877="Лікар-терапевт",S888*Законод!$J$64,0)))</f>
        <v>0</v>
      </c>
      <c r="AQ888" s="661">
        <f>IF(B877="Лікар загальної практики - сімейний лікар",AG888*Законод!$J$81,IF(B877="Лікар-педіатр",AG888*Законод!$J$81,IF(B877="Лікар-терапевт",AG888*Законод!$J$81,0)))</f>
        <v>0</v>
      </c>
      <c r="AR888" s="662">
        <f t="shared" ref="AR888" si="131">SUM(AN888:AQ888)</f>
        <v>0</v>
      </c>
    </row>
    <row r="889" spans="1:44" s="103" customFormat="1" ht="31.15" customHeight="1" thickBot="1" x14ac:dyDescent="0.3">
      <c r="A889" s="206"/>
      <c r="B889" s="207"/>
      <c r="C889" s="207"/>
      <c r="D889" s="207"/>
      <c r="E889" s="207"/>
      <c r="F889" s="208"/>
      <c r="G889" s="209"/>
      <c r="H889" s="209"/>
      <c r="I889" s="210"/>
      <c r="J889" s="210"/>
      <c r="K889" s="210"/>
      <c r="L889" s="211"/>
      <c r="M889" s="210"/>
      <c r="N889" s="210"/>
      <c r="O889" s="210"/>
      <c r="P889" s="210"/>
      <c r="Q889" s="210"/>
      <c r="R889" s="210"/>
      <c r="S889" s="211"/>
      <c r="T889" s="210"/>
      <c r="U889" s="210"/>
      <c r="V889" s="210"/>
      <c r="W889" s="210"/>
      <c r="X889" s="210"/>
      <c r="Y889" s="210"/>
      <c r="Z889" s="211"/>
      <c r="AA889" s="210"/>
      <c r="AB889" s="210"/>
      <c r="AC889" s="210"/>
      <c r="AD889" s="210"/>
      <c r="AE889" s="210"/>
      <c r="AF889" s="210"/>
      <c r="AG889" s="211"/>
      <c r="AH889" s="210"/>
      <c r="AI889" s="210"/>
      <c r="AJ889" s="210"/>
      <c r="AK889" s="210"/>
      <c r="AL889" s="210"/>
      <c r="AM889" s="212"/>
      <c r="AN889" s="210"/>
      <c r="AO889" s="210"/>
      <c r="AP889" s="210"/>
      <c r="AQ889" s="210"/>
      <c r="AR889" s="213"/>
    </row>
    <row r="890" spans="1:44" s="67" customFormat="1" ht="31.9" customHeight="1" x14ac:dyDescent="0.25">
      <c r="A890" s="169">
        <f>A877+1</f>
        <v>67</v>
      </c>
      <c r="B890" s="780"/>
      <c r="C890" s="783"/>
      <c r="D890" s="786"/>
      <c r="E890" s="789"/>
      <c r="F890" s="170" t="s">
        <v>431</v>
      </c>
      <c r="G890" s="171">
        <f>IFERROR(IF(B890="Лікар-педіатр",G892/L892*L890,IF(B890="Лікар-терапевт","х",IF(B890="Лікар загальної практики - сімейний лікар",G892/L892*L890,0))),0)</f>
        <v>0</v>
      </c>
      <c r="H890" s="171">
        <f>IFERROR(IF(B890="Лікар-педіатр",H892/L892*L890,IF(B890="Лікар-терапевт","х",IF(B890="Лікар загальної практики - сімейний лікар",H892/L892*L890,0))),0)</f>
        <v>0</v>
      </c>
      <c r="I890" s="171">
        <f>IFERROR(IF(B890="Лікар-педіатр","x",IF(B890="Лікар-терапевт",I892/L892*L890,IF(B890="Лікар загальної практики - сімейний лікар",I892/L892*L890,0))),0)</f>
        <v>0</v>
      </c>
      <c r="J890" s="171">
        <f>IFERROR(IF(B890="Лікар-педіатр","x",IF(B890="Лікар-терапевт",J892/L892*L890,IF(B890="Лікар загальної практики - сімейний лікар",J892/L892*L890,0))),0)</f>
        <v>0</v>
      </c>
      <c r="K890" s="171">
        <f>IFERROR(IF(B890="Лікар-педіатр","x",IF(B890="Лікар-терапевт",K893*L890,IF(B890="Лікар загальної практики - сімейний лікар",K893*L890,0))),0)</f>
        <v>0</v>
      </c>
      <c r="L890" s="472"/>
      <c r="M890" s="769"/>
      <c r="N890" s="171">
        <f>IFERROR(IF(B890="Лікар-педіатр",N892/S892*S890,IF(B890="Лікар-терапевт","х",IF(B890="Лікар загальної практики - сімейний лікар",N892/S892*S890,0))),0)</f>
        <v>0</v>
      </c>
      <c r="O890" s="171">
        <f>IFERROR(IF(B890="Лікар-педіатр",O892/S892*S890,IF(B890="Лікар-терапевт","х",IF(B890="Лікар загальної практики - сімейний лікар",O892/S892*S890,0))),0)</f>
        <v>0</v>
      </c>
      <c r="P890" s="171">
        <f>IFERROR(IF(B890="Лікар-педіатр","x",IF(B890="Лікар-терапевт",P892/S892*S890,IF(B890="Лікар загальної практики - сімейний лікар",P892/S892*S890,0))),0)</f>
        <v>0</v>
      </c>
      <c r="Q890" s="171">
        <f>IFERROR(IF(B890="Лікар-педіатр","x",IF(B890="Лікар-терапевт",Q892/S892*S890,IF(B890="Лікар загальної практики - сімейний лікар",Q892/S892*S890,0))),0)</f>
        <v>0</v>
      </c>
      <c r="R890" s="171">
        <f>IFERROR(IF(B890="Лікар-педіатр","x",IF(B890="Лікар-терапевт",R893*S890,IF(B890="Лікар загальної практики - сімейний лікар",R893*S890,0))),0)</f>
        <v>0</v>
      </c>
      <c r="S890" s="472"/>
      <c r="T890" s="769"/>
      <c r="U890" s="171">
        <f>IFERROR(IF(B890="Лікар-педіатр",U892/Z892*Z890,IF(B890="Лікар-терапевт","х",IF(B890="Лікар загальної практики - сімейний лікар",U892/Z892*Z890,0))),0)</f>
        <v>0</v>
      </c>
      <c r="V890" s="171">
        <f>IFERROR(IF(B890="Лікар-педіатр",V892/Z892*Z890,IF(B890="Лікар-терапевт","х",IF(B890="Лікар загальної практики - сімейний лікар",V892/Z892*Z890,0))),0)</f>
        <v>0</v>
      </c>
      <c r="W890" s="171">
        <f>IFERROR(IF(B890="Лікар-педіатр","x",IF(B890="Лікар-терапевт",W892/Z892*Z890,IF(B890="Лікар загальної практики - сімейний лікар",W892/Z892*Z890,0))),0)</f>
        <v>0</v>
      </c>
      <c r="X890" s="171">
        <f>IFERROR(IF(B890="Лікар-педіатр","x",IF(B890="Лікар-терапевт",X892/Z892*Z890,IF(B890="Лікар загальної практики - сімейний лікар",X892/Z892*Z890,0))),0)</f>
        <v>0</v>
      </c>
      <c r="Y890" s="171">
        <f>IFERROR(IF(B890="Лікар-педіатр","x",IF(B890="Лікар-терапевт",Y893*Z890,IF(B890="Лікар загальної практики - сімейний лікар",Y893*Z890,0))),0)</f>
        <v>0</v>
      </c>
      <c r="Z890" s="472"/>
      <c r="AA890" s="769"/>
      <c r="AB890" s="171">
        <f>IFERROR(IF(B890="Лікар-педіатр",AB892/AG892*AG890,IF(B890="Лікар-терапевт","х",IF(B890="Лікар загальної практики - сімейний лікар",AB892/AG892*AG890,0))),0)</f>
        <v>0</v>
      </c>
      <c r="AC890" s="171">
        <f>IFERROR(IF(B890="Лікар-педіатр",AC892/AG892*AG890,IF(B890="Лікар-терапевт","х",IF(B890="Лікар загальної практики - сімейний лікар",AC892/AG892*AG890,0))),0)</f>
        <v>0</v>
      </c>
      <c r="AD890" s="171">
        <f>IFERROR(IF(B890="Лікар-педіатр","x",IF(B890="Лікар-терапевт",AD892/AG892*AG890,IF(B890="Лікар загальної практики - сімейний лікар",AD892/AG892*AG890,0))),0)</f>
        <v>0</v>
      </c>
      <c r="AE890" s="171">
        <f>IFERROR(IF(B890="Лікар-педіатр","x",IF(B890="Лікар-терапевт",AE892/AG892*AG890,IF(B890="Лікар загальної практики - сімейний лікар",AE892/AG892*AG890,0))),0)</f>
        <v>0</v>
      </c>
      <c r="AF890" s="171">
        <f>IFERROR(IF(B890="Лікар-педіатр","x",IF(B890="Лікар-терапевт",AF893*AG890,IF(B890="Лікар загальної практики - сімейний лікар",AF893*AG890,0))),0)</f>
        <v>0</v>
      </c>
      <c r="AG890" s="472"/>
      <c r="AH890" s="772"/>
      <c r="AI890" s="461">
        <f>A890</f>
        <v>67</v>
      </c>
      <c r="AJ890" s="763">
        <f>B890</f>
        <v>0</v>
      </c>
      <c r="AK890" s="766">
        <f>C890</f>
        <v>0</v>
      </c>
      <c r="AL890" s="766">
        <f>D890</f>
        <v>0</v>
      </c>
      <c r="AM890" s="753" t="s">
        <v>566</v>
      </c>
      <c r="AN890" s="792">
        <f>SUM(AN895:AN901)</f>
        <v>0</v>
      </c>
      <c r="AO890" s="792">
        <f>SUM(AO895:AO901)</f>
        <v>0</v>
      </c>
      <c r="AP890" s="792">
        <f>SUM(AP895:AP901)</f>
        <v>0</v>
      </c>
      <c r="AQ890" s="792">
        <f>SUM(AQ895:AQ901)</f>
        <v>0</v>
      </c>
      <c r="AR890" s="795">
        <f>SUM(AN890:AQ894)</f>
        <v>0</v>
      </c>
    </row>
    <row r="891" spans="1:44" s="67" customFormat="1" ht="45" customHeight="1" x14ac:dyDescent="0.25">
      <c r="A891" s="172"/>
      <c r="B891" s="781"/>
      <c r="C891" s="784"/>
      <c r="D891" s="787"/>
      <c r="E891" s="790"/>
      <c r="F891" s="170" t="s">
        <v>432</v>
      </c>
      <c r="G891" s="171">
        <f>IFERROR(IF(B890="Лікар-педіатр",G893*L891,IF(B890="Лікар-терапевт","х",IF(B890="Лікар загальної практики - сімейний лікар",G893*L891,0))),0)</f>
        <v>0</v>
      </c>
      <c r="H891" s="171">
        <f>IFERROR(IF(B890="Лікар-педіатр",H893*L891,IF(B890="Лікар-терапевт","х",IF(B890="Лікар загальної практики - сімейний лікар",H893*L891,0))),0)</f>
        <v>0</v>
      </c>
      <c r="I891" s="171">
        <f>IFERROR(IF(B890="Лікар-педіатр","x",IF(B890="Лікар-терапевт",I893*L891,IF(B890="Лікар загальної практики - сімейний лікар",I893*L891,0))),0)</f>
        <v>0</v>
      </c>
      <c r="J891" s="171">
        <f>IFERROR(IF(B890="Лікар-педіатр","x",IF(B890="Лікар-терапевт",J893*L891,IF(B890="Лікар загальної практики - сімейний лікар",J893*L891,0))),0)</f>
        <v>0</v>
      </c>
      <c r="K891" s="171">
        <f>IFERROR(IF(B890="Лікар-педіатр","x",IF(B890="Лікар-терапевт",K893*L891,IF(B890="Лікар загальної практики - сімейний лікар",K893*L891,0))),0)</f>
        <v>0</v>
      </c>
      <c r="L891" s="472"/>
      <c r="M891" s="770"/>
      <c r="N891" s="171">
        <f>IFERROR(IF(B890="Лікар-педіатр",N893*S891,IF(B890="Лікар-терапевт","х",IF(B890="Лікар загальної практики - сімейний лікар",N893*S891,0))),0)</f>
        <v>0</v>
      </c>
      <c r="O891" s="171">
        <f>IFERROR(IF(B890="Лікар-педіатр",O893*S891,IF(B890="Лікар-терапевт","х",IF(B890="Лікар загальної практики - сімейний лікар",O893*S891,0))),0)</f>
        <v>0</v>
      </c>
      <c r="P891" s="171">
        <f>IFERROR(IF(B890="Лікар-педіатр","x",IF(B890="Лікар-терапевт",P893*S891,IF(B890="Лікар загальної практики - сімейний лікар",P893*S891,0))),0)</f>
        <v>0</v>
      </c>
      <c r="Q891" s="171">
        <f>IFERROR(IF(B890="Лікар-педіатр","x",IF(B890="Лікар-терапевт",Q893*S891,IF(B890="Лікар загальної практики - сімейний лікар",Q893*S891,0))),0)</f>
        <v>0</v>
      </c>
      <c r="R891" s="171">
        <f>IFERROR(IF(B890="Лікар-педіатр","x",IF(B890="Лікар-терапевт",R893*S891,IF(B890="Лікар загальної практики - сімейний лікар",R893*S891,0))),0)</f>
        <v>0</v>
      </c>
      <c r="S891" s="472"/>
      <c r="T891" s="770"/>
      <c r="U891" s="171">
        <f>IFERROR(IF(B890="Лікар-педіатр",U893*Z891,IF(B890="Лікар-терапевт","х",IF(B890="Лікар загальної практики - сімейний лікар",U893*Z891,0))),0)</f>
        <v>0</v>
      </c>
      <c r="V891" s="171">
        <f>IFERROR(IF(B890="Лікар-педіатр",V893*Z891,IF(B890="Лікар-терапевт","х",IF(B890="Лікар загальної практики - сімейний лікар",V893*Z891,0))),0)</f>
        <v>0</v>
      </c>
      <c r="W891" s="171">
        <f>IFERROR(IF(B890="Лікар-педіатр","x",IF(B890="Лікар-терапевт",W893*Z891,IF(B890="Лікар загальної практики - сімейний лікар",W893*Z891,0))),0)</f>
        <v>0</v>
      </c>
      <c r="X891" s="171">
        <f>IFERROR(IF(B890="Лікар-педіатр","x",IF(B890="Лікар-терапевт",X893*Z891,IF(B890="Лікар загальної практики - сімейний лікар",X893*Z891,0))),0)</f>
        <v>0</v>
      </c>
      <c r="Y891" s="171">
        <f>IFERROR(IF(B890="Лікар-педіатр","x",IF(B890="Лікар-терапевт",Y893*Z891,IF(B890="Лікар загальної практики - сімейний лікар",Y893*Z891,0))),0)</f>
        <v>0</v>
      </c>
      <c r="Z891" s="472"/>
      <c r="AA891" s="770"/>
      <c r="AB891" s="171">
        <f>IFERROR(IF(B890="Лікар-педіатр",AB893*AG891,IF(B890="Лікар-терапевт","х",IF(B890="Лікар загальної практики - сімейний лікар",AB893*AG891,0))),0)</f>
        <v>0</v>
      </c>
      <c r="AC891" s="171">
        <f>IFERROR(IF(B890="Лікар-педіатр",AC893*AG891,IF(B890="Лікар-терапевт","х",IF(B890="Лікар загальної практики - сімейний лікар",AC893*AG891,0))),0)</f>
        <v>0</v>
      </c>
      <c r="AD891" s="171">
        <f>IFERROR(IF(B890="Лікар-педіатр","x",IF(B890="Лікар-терапевт",AD893*AG891,IF(B890="Лікар загальної практики - сімейний лікар",AD893*AG891,0))),0)</f>
        <v>0</v>
      </c>
      <c r="AE891" s="171">
        <f>IFERROR(IF(B890="Лікар-педіатр","x",IF(B890="Лікар-терапевт",AE893*AG891,IF(B890="Лікар загальної практики - сімейний лікар",AE893*AG891,0))),0)</f>
        <v>0</v>
      </c>
      <c r="AF891" s="171">
        <f>IFERROR(IF(B890="Лікар-педіатр","x",IF(B890="Лікар-терапевт",AF893*AG891,IF(B890="Лікар загальної практики - сімейний лікар",AF893*AG891,0))),0)</f>
        <v>0</v>
      </c>
      <c r="AG891" s="472"/>
      <c r="AH891" s="773"/>
      <c r="AI891" s="173"/>
      <c r="AJ891" s="764"/>
      <c r="AK891" s="767"/>
      <c r="AL891" s="767"/>
      <c r="AM891" s="754"/>
      <c r="AN891" s="793"/>
      <c r="AO891" s="793"/>
      <c r="AP891" s="793"/>
      <c r="AQ891" s="793"/>
      <c r="AR891" s="796"/>
    </row>
    <row r="892" spans="1:44" s="67" customFormat="1" ht="18" customHeight="1" x14ac:dyDescent="0.25">
      <c r="A892" s="205"/>
      <c r="B892" s="781"/>
      <c r="C892" s="784"/>
      <c r="D892" s="787"/>
      <c r="E892" s="790"/>
      <c r="F892" s="170" t="s">
        <v>433</v>
      </c>
      <c r="G892" s="174">
        <f>IF(B890="Лікар загальної практики - сімейний лікар"," ",IF(B890="Лікар-педіатр"," ",IF(B890="Лікар-терапевт","х",0)))</f>
        <v>0</v>
      </c>
      <c r="H892" s="174">
        <f>IF(B890="Лікар загальної практики - сімейний лікар"," ",IF(B890="Лікар-педіатр"," ",IF(B890="Лікар-терапевт","х",0)))</f>
        <v>0</v>
      </c>
      <c r="I892" s="174">
        <f>IF(B890="Лікар загальної практики - сімейний лікар"," ",IF(B890="Лікар-педіатр","х",IF(B890="Лікар-терапевт"," ",0)))</f>
        <v>0</v>
      </c>
      <c r="J892" s="174">
        <f>IF(B890="Лікар загальної практики - сімейний лікар"," ",IF(B890="Лікар-педіатр","х",IF(B890="Лікар-терапевт"," ",0)))</f>
        <v>0</v>
      </c>
      <c r="K892" s="174">
        <f>IF(B890="Лікар загальної практики - сімейний лікар"," ",IF(B890="Лікар-педіатр","х",IF(B890="Лікар-терапевт"," ",0)))</f>
        <v>0</v>
      </c>
      <c r="L892" s="175">
        <f>SUM(G892:K892)</f>
        <v>0</v>
      </c>
      <c r="M892" s="770"/>
      <c r="N892" s="174">
        <f>IF(B890="Лікар загальної практики - сімейний лікар"," ",IF(B890="Лікар-педіатр"," ",IF(B890="Лікар-терапевт","х",0)))</f>
        <v>0</v>
      </c>
      <c r="O892" s="174">
        <f>IF(B890="Лікар загальної практики - сімейний лікар"," ",IF(B890="Лікар-педіатр"," ",IF(B890="Лікар-терапевт","х",0)))</f>
        <v>0</v>
      </c>
      <c r="P892" s="174">
        <f>IF(B890="Лікар загальної практики - сімейний лікар"," ",IF(B890="Лікар-педіатр","х",IF(B890="Лікар-терапевт"," ",0)))</f>
        <v>0</v>
      </c>
      <c r="Q892" s="174">
        <f>IF(B890="Лікар загальної практики - сімейний лікар"," ",IF(B890="Лікар-педіатр","х",IF(B890="Лікар-терапевт"," ",0)))</f>
        <v>0</v>
      </c>
      <c r="R892" s="174">
        <f>IF(B890="Лікар загальної практики - сімейний лікар"," ",IF(B890="Лікар-педіатр","х",IF(B890="Лікар-терапевт"," ",0)))</f>
        <v>0</v>
      </c>
      <c r="S892" s="175">
        <f>SUM(N892:R892)</f>
        <v>0</v>
      </c>
      <c r="T892" s="770"/>
      <c r="U892" s="174">
        <f>IF(B890="Лікар загальної практики - сімейний лікар"," ",IF(B890="Лікар-педіатр"," ",IF(B890="Лікар-терапевт","х",0)))</f>
        <v>0</v>
      </c>
      <c r="V892" s="174">
        <f>IF(B890="Лікар загальної практики - сімейний лікар"," ",IF(B890="Лікар-педіатр"," ",IF(B890="Лікар-терапевт","х",0)))</f>
        <v>0</v>
      </c>
      <c r="W892" s="174">
        <f>IF(B890="Лікар загальної практики - сімейний лікар"," ",IF(B890="Лікар-педіатр","х",IF(B890="Лікар-терапевт"," ",0)))</f>
        <v>0</v>
      </c>
      <c r="X892" s="174">
        <f>IF(B890="Лікар загальної практики - сімейний лікар"," ",IF(B890="Лікар-педіатр","х",IF(B890="Лікар-терапевт"," ",0)))</f>
        <v>0</v>
      </c>
      <c r="Y892" s="174">
        <f>IF(B890="Лікар загальної практики - сімейний лікар"," ",IF(B890="Лікар-педіатр","х",IF(B890="Лікар-терапевт"," ",0)))</f>
        <v>0</v>
      </c>
      <c r="Z892" s="175">
        <f>SUM(U892:Y892)</f>
        <v>0</v>
      </c>
      <c r="AA892" s="770"/>
      <c r="AB892" s="174">
        <f>IF(B890="Лікар загальної практики - сімейний лікар"," ",IF(B890="Лікар-педіатр"," ",IF(B890="Лікар-терапевт","х",0)))</f>
        <v>0</v>
      </c>
      <c r="AC892" s="174">
        <f>IF(B890="Лікар загальної практики - сімейний лікар"," ",IF(B890="Лікар-педіатр"," ",IF(B890="Лікар-терапевт","х",0)))</f>
        <v>0</v>
      </c>
      <c r="AD892" s="174">
        <f>IF(B890="Лікар загальної практики - сімейний лікар"," ",IF(B890="Лікар-педіатр","х",IF(B890="Лікар-терапевт"," ",0)))</f>
        <v>0</v>
      </c>
      <c r="AE892" s="174">
        <f>IF(B890="Лікар загальної практики - сімейний лікар"," ",IF(B890="Лікар-педіатр","х",IF(B890="Лікар-терапевт"," ",0)))</f>
        <v>0</v>
      </c>
      <c r="AF892" s="174">
        <f>IF(B890="Лікар загальної практики - сімейний лікар"," ",IF(B890="Лікар-педіатр","х",IF(B890="Лікар-терапевт"," ",0)))</f>
        <v>0</v>
      </c>
      <c r="AG892" s="175">
        <f>SUM(AB892:AF892)</f>
        <v>0</v>
      </c>
      <c r="AH892" s="773"/>
      <c r="AI892" s="176"/>
      <c r="AJ892" s="764"/>
      <c r="AK892" s="767"/>
      <c r="AL892" s="767"/>
      <c r="AM892" s="754"/>
      <c r="AN892" s="793"/>
      <c r="AO892" s="793"/>
      <c r="AP892" s="793"/>
      <c r="AQ892" s="793"/>
      <c r="AR892" s="796"/>
    </row>
    <row r="893" spans="1:44" s="67" customFormat="1" ht="31.9" customHeight="1" thickBot="1" x14ac:dyDescent="0.3">
      <c r="A893" s="172"/>
      <c r="B893" s="781"/>
      <c r="C893" s="784"/>
      <c r="D893" s="787"/>
      <c r="E893" s="790"/>
      <c r="F893" s="177" t="s">
        <v>160</v>
      </c>
      <c r="G893" s="178">
        <f>IFERROR(IF(B890="Лікар-педіатр",G892/L892,IF(B890="Лікар-терапевт","х",IF(B890="Лікар загальної практики - сімейний лікар",G892/L892,0))),0)</f>
        <v>0</v>
      </c>
      <c r="H893" s="178">
        <f>IFERROR(IF(B890="Лікар-педіатр",H892/L892,IF(B890="Лікар-терапевт","х",IF(B890="Лікар загальної практики - сімейний лікар",H892/L892,0))),0)</f>
        <v>0</v>
      </c>
      <c r="I893" s="178">
        <f>IFERROR(IF(B890="Лікар-педіатр","x",IF(B890="Лікар-терапевт",I892/L892,IF(B890="Лікар загальної практики - сімейний лікар",I892/L892,0))),0)</f>
        <v>0</v>
      </c>
      <c r="J893" s="178">
        <f>IFERROR(IF(B890="Лікар-педіатр","x",IF(B890="Лікар-терапевт",J892/L892,IF(B890="Лікар загальної практики - сімейний лікар",J892/L892,0))),0)</f>
        <v>0</v>
      </c>
      <c r="K893" s="178">
        <f>IFERROR(IF(B890="Лікар-педіатр","x",IF(B890="Лікар-терапевт",K892/L892,IF(B890="Лікар загальної практики - сімейний лікар",K892/L892,0))),0)</f>
        <v>0</v>
      </c>
      <c r="L893" s="178">
        <f>SUM(G893:K893)</f>
        <v>0</v>
      </c>
      <c r="M893" s="770"/>
      <c r="N893" s="178">
        <f>IFERROR(IF(B890="Лікар-педіатр",N892/S892,IF(B890="Лікар-терапевт","х",IF(B890="Лікар загальної практики - сімейний лікар",N892/S892,0))),0)</f>
        <v>0</v>
      </c>
      <c r="O893" s="178">
        <f>IFERROR(IF(B890="Лікар-педіатр",O892/S892,IF(B890="Лікар-терапевт","х",IF(B890="Лікар загальної практики - сімейний лікар",O892/S892,0))),0)</f>
        <v>0</v>
      </c>
      <c r="P893" s="178">
        <f>IFERROR(IF(B890="Лікар-педіатр","x",IF(B890="Лікар-терапевт",P892/S892,IF(B890="Лікар загальної практики - сімейний лікар",P892/S892,0))),0)</f>
        <v>0</v>
      </c>
      <c r="Q893" s="178">
        <f>IFERROR(IF(B890="Лікар-педіатр","x",IF(B890="Лікар-терапевт",Q892/S892,IF(B890="Лікар загальної практики - сімейний лікар",Q892/S892,0))),0)</f>
        <v>0</v>
      </c>
      <c r="R893" s="178">
        <f>IFERROR(IF(B890="Лікар-педіатр","x",IF(B890="Лікар-терапевт",R892/S892,IF(B890="Лікар загальної практики - сімейний лікар",R892/S892,0))),0)</f>
        <v>0</v>
      </c>
      <c r="S893" s="178">
        <f>SUM(N893:R893)</f>
        <v>0</v>
      </c>
      <c r="T893" s="770"/>
      <c r="U893" s="178">
        <f>IFERROR(IF(B890="Лікар-педіатр",U892/Z892,IF(B890="Лікар-терапевт","х",IF(B890="Лікар загальної практики - сімейний лікар",U892/Z892,0))),0)</f>
        <v>0</v>
      </c>
      <c r="V893" s="178">
        <f>IFERROR(IF(B890="Лікар-педіатр",V892/Z892,IF(B890="Лікар-терапевт","х",IF(B890="Лікар загальної практики - сімейний лікар",V892/Z892,0))),0)</f>
        <v>0</v>
      </c>
      <c r="W893" s="178">
        <f>IFERROR(IF(B890="Лікар-педіатр","x",IF(B890="Лікар-терапевт",W892/Z892,IF(B890="Лікар загальної практики - сімейний лікар",W892/Z892,0))),0)</f>
        <v>0</v>
      </c>
      <c r="X893" s="178">
        <f>IFERROR(IF(B890="Лікар-педіатр","x",IF(B890="Лікар-терапевт",X892/Z892,IF(B890="Лікар загальної практики - сімейний лікар",X892/Z892,0))),0)</f>
        <v>0</v>
      </c>
      <c r="Y893" s="178">
        <f>IFERROR(IF(B890="Лікар-педіатр","x",IF(B890="Лікар-терапевт",Y892/Z892,IF(B890="Лікар загальної практики - сімейний лікар",Y892/Z892,0))),0)</f>
        <v>0</v>
      </c>
      <c r="Z893" s="178">
        <f>SUM(U893:Y893)</f>
        <v>0</v>
      </c>
      <c r="AA893" s="770"/>
      <c r="AB893" s="178">
        <f>IFERROR(IF(B890="Лікар-педіатр",AB892/AG892,IF(B890="Лікар-терапевт","х",IF(B890="Лікар загальної практики - сімейний лікар",AB892/AG892,0))),0)</f>
        <v>0</v>
      </c>
      <c r="AC893" s="178">
        <f>IFERROR(IF(B890="Лікар-педіатр",AC892/AG892,IF(B890="Лікар-терапевт","х",IF(B890="Лікар загальної практики - сімейний лікар",AC892/AG892,0))),0)</f>
        <v>0</v>
      </c>
      <c r="AD893" s="178">
        <f>IFERROR(IF(B890="Лікар-педіатр","x",IF(B890="Лікар-терапевт",AD892/AG892,IF(B890="Лікар загальної практики - сімейний лікар",AD892/AG892,0))),0)</f>
        <v>0</v>
      </c>
      <c r="AE893" s="178">
        <f>IFERROR(IF(B890="Лікар-педіатр","x",IF(B890="Лікар-терапевт",AE892/AG892,IF(B890="Лікар загальної практики - сімейний лікар",AE892/AG892,0))),0)</f>
        <v>0</v>
      </c>
      <c r="AF893" s="178">
        <f>IFERROR(IF(B890="Лікар-педіатр","x",IF(B890="Лікар-терапевт",AF892/AG892,IF(B890="Лікар загальної практики - сімейний лікар",AF892/AG892,0))),0)</f>
        <v>0</v>
      </c>
      <c r="AG893" s="178">
        <f>SUM(AB893:AF893)</f>
        <v>0</v>
      </c>
      <c r="AH893" s="773"/>
      <c r="AI893" s="176"/>
      <c r="AJ893" s="764"/>
      <c r="AK893" s="767"/>
      <c r="AL893" s="767"/>
      <c r="AM893" s="754"/>
      <c r="AN893" s="793"/>
      <c r="AO893" s="793"/>
      <c r="AP893" s="793"/>
      <c r="AQ893" s="793"/>
      <c r="AR893" s="796"/>
    </row>
    <row r="894" spans="1:44" s="67" customFormat="1" ht="31.9" customHeight="1" thickBot="1" x14ac:dyDescent="0.3">
      <c r="A894" s="172"/>
      <c r="B894" s="781"/>
      <c r="C894" s="784"/>
      <c r="D894" s="787"/>
      <c r="E894" s="790"/>
      <c r="F894" s="179" t="s">
        <v>434</v>
      </c>
      <c r="G894" s="180">
        <f>IF(B890="Лікар загальної практики - сімейний лікар",AVERAGE(G890:G892),IF(B890="Лікар-педіатр",AVERAGE(G890:G892),IF(B890="Лікар-терапевт","х",0)))</f>
        <v>0</v>
      </c>
      <c r="H894" s="180">
        <f>IF(B890="Лікар загальної практики - сімейний лікар",AVERAGE(H890:H892),IF(B890="Лікар-педіатр",AVERAGE(H890:H892),IF(B890="Лікар-терапевт","х",0)))</f>
        <v>0</v>
      </c>
      <c r="I894" s="180">
        <f>IF(B890="Лікар загальної практики - сімейний лікар",AVERAGE(I890:I892),IF(B890="Лікар-педіатр","x",IF(B890="Лікар-терапевт",AVERAGE(I890:I892),0)))</f>
        <v>0</v>
      </c>
      <c r="J894" s="180">
        <f>IF(B890="Лікар загальної практики - сімейний лікар",AVERAGE(J890:J892),IF(B890="Лікар-педіатр","x",IF(B890="Лікар-терапевт",AVERAGE(J890:J892),0)))</f>
        <v>0</v>
      </c>
      <c r="K894" s="180">
        <f>IF(B890="Лікар загальної практики - сімейний лікар",AVERAGE(K890:K892),IF(B890="Лікар-педіатр","x",IF(B890="Лікар-терапевт",AVERAGE(K890:K892),0)))</f>
        <v>0</v>
      </c>
      <c r="L894" s="181">
        <f>SUM(G894:K894)</f>
        <v>0</v>
      </c>
      <c r="M894" s="770"/>
      <c r="N894" s="543">
        <f>IF(B890="Лікар загальної практики - сімейний лікар",AVERAGE(N890:N892),IF(B890="Лікар-педіатр",AVERAGE(N890:N892),IF(B890="Лікар-терапевт","х",0)))</f>
        <v>0</v>
      </c>
      <c r="O894" s="180">
        <f>IF(B890="Лікар загальної практики - сімейний лікар",AVERAGE(O890:O892),IF(B890="Лікар-педіатр",AVERAGE(O890:O892),IF(B890="Лікар-терапевт","х",0)))</f>
        <v>0</v>
      </c>
      <c r="P894" s="180">
        <f>IF(B890="Лікар загальної практики - сімейний лікар",AVERAGE(P890:P892),IF(B890="Лікар-педіатр","x",IF(B890="Лікар-терапевт",AVERAGE(P890:P892),0)))</f>
        <v>0</v>
      </c>
      <c r="Q894" s="180">
        <f>IF(B890="Лікар загальної практики - сімейний лікар",AVERAGE(Q890:Q892),IF(B890="Лікар-педіатр","x",IF(B890="Лікар-терапевт",AVERAGE(Q890:Q892),0)))</f>
        <v>0</v>
      </c>
      <c r="R894" s="180">
        <f>IF(B890="Лікар загальної практики - сімейний лікар",AVERAGE(R890:R892),IF(B890="Лікар-педіатр","x",IF(B890="Лікар-терапевт",AVERAGE(R890:R892),0)))</f>
        <v>0</v>
      </c>
      <c r="S894" s="181">
        <f>SUM(N894:R894)</f>
        <v>0</v>
      </c>
      <c r="T894" s="770"/>
      <c r="U894" s="543">
        <f>IF(B890="Лікар загальної практики - сімейний лікар",AVERAGE(U890:U892),IF(B890="Лікар-педіатр",AVERAGE(U890:U892),IF(B890="Лікар-терапевт","х",0)))</f>
        <v>0</v>
      </c>
      <c r="V894" s="180">
        <f>IF(B890="Лікар загальної практики - сімейний лікар",AVERAGE(V890:V892),IF(B890="Лікар-педіатр",AVERAGE(V890:V892),IF(B890="Лікар-терапевт","х",0)))</f>
        <v>0</v>
      </c>
      <c r="W894" s="180">
        <f>IF(B890="Лікар загальної практики - сімейний лікар",AVERAGE(W890:W892),IF(B890="Лікар-педіатр","x",IF(B890="Лікар-терапевт",AVERAGE(W890:W892),0)))</f>
        <v>0</v>
      </c>
      <c r="X894" s="180">
        <f>IF(B890="Лікар загальної практики - сімейний лікар",AVERAGE(X890:X892),IF(B890="Лікар-педіатр","x",IF(B890="Лікар-терапевт",AVERAGE(X890:X892),0)))</f>
        <v>0</v>
      </c>
      <c r="Y894" s="180">
        <f>IF(B890="Лікар загальної практики - сімейний лікар",AVERAGE(Y890:Y892),IF(B890="Лікар-педіатр","x",IF(B890="Лікар-терапевт",AVERAGE(Y890:Y892),0)))</f>
        <v>0</v>
      </c>
      <c r="Z894" s="181">
        <f>SUM(U894:Y894)</f>
        <v>0</v>
      </c>
      <c r="AA894" s="770"/>
      <c r="AB894" s="543">
        <f>IF(B890="Лікар загальної практики - сімейний лікар",AVERAGE(AB890:AB892),IF(B890="Лікар-педіатр",AVERAGE(AB890:AB892),IF(B890="Лікар-терапевт","х",0)))</f>
        <v>0</v>
      </c>
      <c r="AC894" s="180">
        <f>IF(B890="Лікар загальної практики - сімейний лікар",AVERAGE(AC890:AC892),IF(B890="Лікар-педіатр",AVERAGE(AC890:AC892),IF(B890="Лікар-терапевт","х",0)))</f>
        <v>0</v>
      </c>
      <c r="AD894" s="180">
        <f>IF(B890="Лікар загальної практики - сімейний лікар",AVERAGE(AD890:AD892),IF(B890="Лікар-педіатр","x",IF(B890="Лікар-терапевт",AVERAGE(AD890:AD892),0)))</f>
        <v>0</v>
      </c>
      <c r="AE894" s="180">
        <f>IF(B890="Лікар загальної практики - сімейний лікар",AVERAGE(AE890:AE892),IF(B890="Лікар-педіатр","x",IF(B890="Лікар-терапевт",AVERAGE(AE890:AE892),0)))</f>
        <v>0</v>
      </c>
      <c r="AF894" s="180">
        <f>IF(B890="Лікар загальної практики - сімейний лікар",AVERAGE(AF890:AF892),IF(B890="Лікар-педіатр","x",IF(B890="Лікар-терапевт",AVERAGE(AF890:AF892),0)))</f>
        <v>0</v>
      </c>
      <c r="AG894" s="181">
        <f>SUM(AB894:AF894)</f>
        <v>0</v>
      </c>
      <c r="AH894" s="773"/>
      <c r="AI894" s="176"/>
      <c r="AJ894" s="764"/>
      <c r="AK894" s="767"/>
      <c r="AL894" s="767"/>
      <c r="AM894" s="755"/>
      <c r="AN894" s="794"/>
      <c r="AO894" s="794"/>
      <c r="AP894" s="794"/>
      <c r="AQ894" s="794"/>
      <c r="AR894" s="797"/>
    </row>
    <row r="895" spans="1:44" s="210" customFormat="1" ht="23.45" customHeight="1" x14ac:dyDescent="0.25">
      <c r="A895" s="172"/>
      <c r="B895" s="781"/>
      <c r="C895" s="784"/>
      <c r="D895" s="787"/>
      <c r="E895" s="790"/>
      <c r="F895" s="182" t="str">
        <f>IF(B890="Лікар-педіатр",Законод!$C$18,IF(B890="Лікар загальної практики - сімейний лікар",Законод!$C$22,IF(B890="Лікар-терапевт",Законод!$C$26,"х")))</f>
        <v>х</v>
      </c>
      <c r="G895" s="183">
        <f>IF(B890="Лікар загальної практики - сімейний лікар",IF(L894&lt;=Законод!$C$23,G894,Законод!$C$23*'01_Доходи'!G893),IF(B890="Лікар-педіатр",IF(L894&lt;=Законод!$C$19,G894,Законод!$C$19*'01_Доходи'!G893),IF(B890="Лікар-терапевт","x",0)))</f>
        <v>0</v>
      </c>
      <c r="H895" s="183">
        <f>IF(B890="Лікар загальної практики - сімейний лікар",IF(L894&lt;=Законод!$C$23,H894,Законод!$C$23*'01_Доходи'!H893),IF(B890="Лікар-педіатр",IF(L894&lt;=Законод!$C$19,H894,Законод!$C$19*'01_Доходи'!H893),IF(B890="Лікар-терапевт","x",0)))</f>
        <v>0</v>
      </c>
      <c r="I895" s="183">
        <f>IF(B890="Лікар загальної практики - сімейний лікар",IF(L894&lt;=Законод!$C$23,I894,Законод!$C$23*'01_Доходи'!I893),IF(B890="Лікар-педіатр",IF(L894&lt;=Законод!$C$27,I894,Законод!$C$27*'01_Доходи'!I893),IF(B890="Лікар-терапевт","x",0)))</f>
        <v>0</v>
      </c>
      <c r="J895" s="183">
        <f>IF(B890="Лікар загальної практики - сімейний лікар",IF(L894&lt;=Законод!$C$23,J894,Законод!$C$23*'01_Доходи'!J893),IF(B890="Лікар-педіатр",IF(L894&lt;=Законод!$C$27,J894,Законод!$C$27*'01_Доходи'!J893),IF(B890="Лікар-терапевт","x",0)))</f>
        <v>0</v>
      </c>
      <c r="K895" s="183">
        <f>IF(B890="Лікар загальної практики - сімейний лікар",IF(L894&lt;=Законод!$C$23,K894,Законод!$C$23*'01_Доходи'!K893),IF(B890="Лікар-педіатр",IF(L894&lt;=Законод!$C$27,K894,Законод!$C$27*'01_Доходи'!K893),IF(B890="Лікар-терапевт","x",0)))</f>
        <v>0</v>
      </c>
      <c r="L895" s="184">
        <f>SUM(G895:K895)</f>
        <v>0</v>
      </c>
      <c r="M895" s="770"/>
      <c r="N895" s="183">
        <f>IF(B890="Лікар загальної практики - сімейний лікар",IF(L894&lt;=Законод!$C$23,N894,Законод!$C$23*'01_Доходи'!N893),IF(B890="Лікар-педіатр",IF(L894&lt;=Законод!$C$19,N894,Законод!$C$19*'01_Доходи'!N893),IF(B890="Лікар-терапевт","x",0)))</f>
        <v>0</v>
      </c>
      <c r="O895" s="183">
        <f>IF(B890="Лікар загальної практики - сімейний лікар",IF(L894&lt;=Законод!$C$23,O894,Законод!$C$23*'01_Доходи'!O893),IF(B890="Лікар-педіатр",IF(L894&lt;=Законод!$C$19,O894,Законод!$C$19*'01_Доходи'!O893),IF(B890="Лікар-терапевт","x",0)))</f>
        <v>0</v>
      </c>
      <c r="P895" s="183">
        <f>IF(B890="Лікар загальної практики - сімейний лікар",IF(L894&lt;=Законод!$C$23,P894,Законод!$C$23*'01_Доходи'!P893),IF(B890="Лікар-педіатр",IF(L894&lt;=Законод!$C$27,P894,Законод!$C$27*'01_Доходи'!P893),IF(B890="Лікар-терапевт","x",0)))</f>
        <v>0</v>
      </c>
      <c r="Q895" s="183">
        <f>IF(B890="Лікар загальної практики - сімейний лікар",IF(L894&lt;=Законод!$C$23,Q894,Законод!$C$23*'01_Доходи'!Q893),IF(B890="Лікар-педіатр",IF(L894&lt;=Законод!$C$27,Q894,Законод!$C$27*'01_Доходи'!Q893),IF(B890="Лікар-терапевт","x",0)))</f>
        <v>0</v>
      </c>
      <c r="R895" s="183">
        <f>IF(B890="Лікар загальної практики - сімейний лікар",IF(L894&lt;=Законод!$C$23,R894,Законод!$C$23*'01_Доходи'!R893),IF(B890="Лікар-педіатр",IF(L894&lt;=Законод!$C$27,R894,Законод!$C$27*'01_Доходи'!R893),IF(B890="Лікар-терапевт","x",0)))</f>
        <v>0</v>
      </c>
      <c r="S895" s="184">
        <f>SUM(N895:R895)</f>
        <v>0</v>
      </c>
      <c r="T895" s="770"/>
      <c r="U895" s="183">
        <f>IF(B890="Лікар загальної практики - сімейний лікар",IF(L894&lt;=Законод!$C$23,U894,Законод!$C$23*'01_Доходи'!U893),IF(B890="Лікар-педіатр",IF(L894&lt;=Законод!$C$19,U894,Законод!$C$19*'01_Доходи'!U893),IF(B890="Лікар-терапевт","x",0)))</f>
        <v>0</v>
      </c>
      <c r="V895" s="183">
        <f>IF(B890="Лікар загальної практики - сімейний лікар",IF(L894&lt;=Законод!$C$23,V894,Законод!$C$23*'01_Доходи'!V893),IF(B890="Лікар-педіатр",IF(L894&lt;=Законод!$C$19,V894,Законод!$C$19*'01_Доходи'!V893),IF(B890="Лікар-терапевт","x",0)))</f>
        <v>0</v>
      </c>
      <c r="W895" s="183">
        <f>IF(B890="Лікар загальної практики - сімейний лікар",IF(L894&lt;=Законод!$C$23,W894,Законод!$C$23*'01_Доходи'!W893),IF(B890="Лікар-педіатр",IF(L894&lt;=Законод!$C$27,W894,Законод!$C$27*'01_Доходи'!W893),IF(B890="Лікар-терапевт","x",0)))</f>
        <v>0</v>
      </c>
      <c r="X895" s="183">
        <f>IF(B890="Лікар загальної практики - сімейний лікар",IF(L894&lt;=Законод!$C$23,X894,Законод!$C$23*'01_Доходи'!X893),IF(B890="Лікар-педіатр",IF(L894&lt;=Законод!$C$27,X894,Законод!$C$27*'01_Доходи'!X893),IF(B890="Лікар-терапевт","x",0)))</f>
        <v>0</v>
      </c>
      <c r="Y895" s="183">
        <f>IF(B890="Лікар загальної практики - сімейний лікар",IF(L894&lt;=Законод!$C$23,Y894,Законод!$C$23*'01_Доходи'!H893),IF(Y890="Лікар-педіатр",IF(L894&lt;=Законод!$C$27,Y894,Законод!$C$27*'01_Доходи'!Y893),IF(B890="Лікар-терапевт","x",0)))</f>
        <v>0</v>
      </c>
      <c r="Z895" s="184">
        <f>SUM(U895:Y895)</f>
        <v>0</v>
      </c>
      <c r="AA895" s="770"/>
      <c r="AB895" s="183">
        <f>IF(B890="Лікар загальної практики - сімейний лікар",IF(L894&lt;=Законод!$C$23,AB894,Законод!$C$23*'01_Доходи'!AB893),IF(B890="Лікар-педіатр",IF(L894&lt;=Законод!$C$19,AB894,Законод!$C$19*'01_Доходи'!AB893),IF(B890="Лікар-терапевт","x",0)))</f>
        <v>0</v>
      </c>
      <c r="AC895" s="183">
        <f>IF(B890="Лікар загальної практики - сімейний лікар",IF(L894&lt;=Законод!$C$23,AC894,Законод!$C$23*'01_Доходи'!AC893),IF(B890="Лікар-педіатр",IF(L894&lt;=Законод!$C$19,AC894,Законод!$C$19*'01_Доходи'!AC893),IF(B890="Лікар-терапевт","x",0)))</f>
        <v>0</v>
      </c>
      <c r="AD895" s="183">
        <f>IF(B890="Лікар загальної практики - сімейний лікар",IF(L894&lt;=Законод!$C$23,AD894,Законод!$C$23*'01_Доходи'!AD893),IF(B890="Лікар-педіатр",IF(L894&lt;=Законод!$C$27,AD894,Законод!$C$27*'01_Доходи'!AD893),IF(B890="Лікар-терапевт","x",0)))</f>
        <v>0</v>
      </c>
      <c r="AE895" s="183">
        <f>IF(B890="Лікар загальної практики - сімейний лікар",IF(L894&lt;=Законод!$C$23,AE894,Законод!$C$23*'01_Доходи'!AE893),IF(B890="Лікар-педіатр",IF(L894&lt;=Законод!$C$27,AE894,Законод!$C$27*'01_Доходи'!AE893),IF(B890="Лікар-терапевт","x",0)))</f>
        <v>0</v>
      </c>
      <c r="AF895" s="183">
        <f>IF(B890="Лікар загальної практики - сімейний лікар",IF(L894&lt;=Законод!$C$23,AF894,Законод!$C$23*'01_Доходи'!AF893),IF(B890="Лікар-педіатр",IF(L894&lt;=Законод!$C$27,AF894,Законод!$C$27*'01_Доходи'!AF893),IF(B890="Лікар-терапевт","x",0)))</f>
        <v>0</v>
      </c>
      <c r="AG895" s="184">
        <f>SUM(AB895:AF895)</f>
        <v>0</v>
      </c>
      <c r="AH895" s="773"/>
      <c r="AI895" s="176"/>
      <c r="AJ895" s="764"/>
      <c r="AK895" s="767"/>
      <c r="AL895" s="767"/>
      <c r="AM895" s="268" t="s">
        <v>175</v>
      </c>
      <c r="AN895" s="544">
        <f>IF(B890="Лікар загальної практики - сімейний лікар",G895*Законод!$J$10+'01_Доходи'!H895*Законод!$K$10+'01_Доходи'!I895*Законод!$L$10+'01_Доходи'!J895*Законод!$M$10+'01_Доходи'!K895*Законод!$N$10,IF(B890="Лікар-педіатр",G895*Законод!$J$10+'01_Доходи'!H895*Законод!$K$10,IF(B890="Лікар-терапевт",'01_Доходи'!I895*Законод!$L$10+'01_Доходи'!J895*Законод!$M$10+'01_Доходи'!K895*Законод!$N$10,0)))</f>
        <v>0</v>
      </c>
      <c r="AO895" s="544">
        <f>IF(B890="Лікар загальної практики - сімейний лікар",N895*Законод!$J$11+'01_Доходи'!O895*Законод!$K$11+'01_Доходи'!P895*Законод!$L$11+'01_Доходи'!Q895*Законод!$M$11+'01_Доходи'!R895*Законод!$N$11,IF(B890="Лікар-педіатр",N895*Законод!$J$11+'01_Доходи'!O895*Законод!$K$11,IF(B890="Лікар-терапевт",'01_Доходи'!P895*Законод!$L$11+'01_Доходи'!Q895*Законод!$M$11+'01_Доходи'!R895*Законод!$N$11,0)))</f>
        <v>0</v>
      </c>
      <c r="AP895" s="544">
        <f>IF(B890="Лікар загальної практики - сімейний лікар",U895*Законод!$J$12+'01_Доходи'!V895*Законод!$K$12+'01_Доходи'!W895*Законод!$L$12+'01_Доходи'!X895*Законод!$M$12+'01_Доходи'!Y895*Законод!$N$12,IF(B890="Лікар-педіатр",U895*Законод!$J$12+'01_Доходи'!V895*Законод!$K$12,IF(B890="Лікар-терапевт",'01_Доходи'!W895*Законод!$L$12+'01_Доходи'!X895*Законод!$M$12+'01_Доходи'!Y895*Законод!$N$12,0)))</f>
        <v>0</v>
      </c>
      <c r="AQ895" s="544">
        <f>IF(B890="Лікар загальної практики - сімейний лікар",AB895*Законод!$J$13+'01_Доходи'!AC895*Законод!$K$13+'01_Доходи'!AD895*Законод!$L$13+'01_Доходи'!AE895*Законод!$M$13+'01_Доходи'!AF895*Законод!$N$13,IF(B890="Лікар-педіатр",AB895*Законод!$J$13+'01_Доходи'!AC895*Законод!$K$13,IF(B890="Лікар-терапевт",'01_Доходи'!AD895*Законод!$L$13+'01_Доходи'!AE895*Законод!$M$13+'01_Доходи'!AF895*Законод!$N$13,0)))</f>
        <v>0</v>
      </c>
      <c r="AR895" s="185">
        <f>SUM(AN895:AQ895)</f>
        <v>0</v>
      </c>
    </row>
    <row r="896" spans="1:44" s="166" customFormat="1" ht="24.6" customHeight="1" x14ac:dyDescent="0.3">
      <c r="A896" s="172"/>
      <c r="B896" s="781"/>
      <c r="C896" s="784"/>
      <c r="D896" s="787"/>
      <c r="E896" s="790"/>
      <c r="F896" s="186" t="str">
        <f>IF(B890="Лікар-педіатр",Законод!$E$18,IF(B890="Лікар загальної практики - сімейний лікар",Законод!$E$22,IF(B890="Лікар-терапевт",Законод!$E$26,"х")))</f>
        <v>х</v>
      </c>
      <c r="G896" s="750" t="s">
        <v>157</v>
      </c>
      <c r="H896" s="751"/>
      <c r="I896" s="751"/>
      <c r="J896" s="751"/>
      <c r="K896" s="752"/>
      <c r="L896" s="171">
        <f>IF(B890="Лікар загальної практики - сімейний лікар",IF(L894&lt;Законод!$C$23,0,(IF(AND(L894&gt;=Законод!$E$23,L894&lt;=Законод!$E$24),L894-Законод!$C$23,IF('01_Доходи'!L894&gt;=Законод!$F$23,Законод!$E$25,0)))),IF(B890="Лікар-педіатр",IF(L894&lt;Законод!$C$19,0,(IF(AND(L894&gt;=Законод!$E$19,L894&lt;=Законод!$E$20),L894-Законод!$C$19,IF('01_Доходи'!L894&gt;=Законод!$F$19,Законод!$E$21,0)))),IF(B890="Лікар-терапевт",IF(L894&lt;Законод!$C$27,0,(IF(AND(L894&gt;=Законод!$E$27,L894&lt;=Законод!$E$28),L894-Законод!$C$27,IF('01_Доходи'!L894&gt;=Законод!$F$27,Законод!$E$29,0)))),0)))</f>
        <v>0</v>
      </c>
      <c r="M896" s="770"/>
      <c r="N896" s="750" t="s">
        <v>157</v>
      </c>
      <c r="O896" s="751"/>
      <c r="P896" s="751"/>
      <c r="Q896" s="751"/>
      <c r="R896" s="752"/>
      <c r="S896" s="171">
        <f>IF(B890="Лікар загальної практики - сімейний лікар",IF(S894&lt;Законод!$C$23,0,(IF(AND(S894&gt;=Законод!$E$23,S894&lt;=Законод!$E$24),S894-Законод!$C$23,IF('01_Доходи'!S894&gt;=Законод!$F$23,Законод!$E$25,0)))),IF(B890="Лікар-педіатр",IF(S894&lt;Законод!$C$19,0,(IF(AND(S894&gt;=Законод!$E$19,S894&lt;=Законод!$E$20),S894-Законод!$C$19,IF('01_Доходи'!S894&gt;=Законод!$F$19,Законод!$E$21,0)))),IF(B890="Лікар-терапевт",IF(S894&lt;Законод!$C$27,0,(IF(AND(S894&gt;=Законод!$E$27,S894&lt;=Законод!$E$28),S894-Законод!$C$27,IF('01_Доходи'!S894&gt;=Законод!$F$27,Законод!$E$29,0)))),0)))</f>
        <v>0</v>
      </c>
      <c r="T896" s="770"/>
      <c r="U896" s="750" t="s">
        <v>157</v>
      </c>
      <c r="V896" s="751"/>
      <c r="W896" s="751"/>
      <c r="X896" s="751"/>
      <c r="Y896" s="752"/>
      <c r="Z896" s="171">
        <f>IF(B890="Лікар загальної практики - сімейний лікар",IF(Z894&lt;Законод!$C$23,0,(IF(AND(Z894&gt;=Законод!$E$23,Z894&lt;=Законод!$E$24),Z894-Законод!$C$23,IF('01_Доходи'!Z894&gt;=Законод!$F$23,Законод!$E$25,0)))),IF(B890="Лікар-педіатр",IF(Z894&lt;Законод!$C$19,0,(IF(AND(Z894&gt;=Законод!$E$19,Z894&lt;=Законод!$E$20),Z894-Законод!$C$19,IF('01_Доходи'!Z894&gt;=Законод!$F$19,Законод!$E$21,0)))),IF(B890="Лікар-терапевт",IF(Z894&lt;Законод!$C$27,0,(IF(AND(Z894&gt;=Законод!$E$27,Z894&lt;=Законод!$E$28),Z894-Законод!$C$27,IF('01_Доходи'!Z894&gt;=Законод!$F$27,Законод!$E$29,0)))),0)))</f>
        <v>0</v>
      </c>
      <c r="AA896" s="770"/>
      <c r="AB896" s="750" t="s">
        <v>157</v>
      </c>
      <c r="AC896" s="751"/>
      <c r="AD896" s="751"/>
      <c r="AE896" s="751"/>
      <c r="AF896" s="752"/>
      <c r="AG896" s="171">
        <f>IF(B890="Лікар загальної практики - сімейний лікар",IF(S894&lt;Законод!$C$23,0,(IF(AND(AG894&gt;=Законод!$E$23,AG894&lt;=Законод!$E$24),AG894-Законод!$C$23,IF('01_Доходи'!AG894&gt;=Законод!$F$23,Законод!$E$25,0)))),IF(B890="Лікар-педіатр",IF(AG894&lt;Законод!$C$19,0,(IF(AND(AG894&gt;=Законод!$E$19,AG894&lt;=Законод!$E$20),AG894-Законод!$C$19,IF('01_Доходи'!AG894&gt;=Законод!$F$19,Законод!$E$21,0)))),IF(B890="Лікар-терапевт",IF(AG894&lt;Законод!$C$27,0,(IF(AND(AG894&gt;=Законод!$E$27,AG894&lt;=Законод!$E$28),AG894-Законод!$C$27,IF('01_Доходи'!AG894&gt;=Законод!$F$27,Законод!$E$29,0)))),0)))</f>
        <v>0</v>
      </c>
      <c r="AH896" s="773"/>
      <c r="AI896" s="176"/>
      <c r="AJ896" s="764"/>
      <c r="AK896" s="767"/>
      <c r="AL896" s="767"/>
      <c r="AM896" s="798" t="s">
        <v>176</v>
      </c>
      <c r="AN896" s="544">
        <f>IF(B890="Лікар загальної практики - сімейний лікар",L896*Законод!$E$30,IF(B890="Лікар-педіатр",L896*Законод!$E$30,IF(B890="Лікар-терапевт",L896*Законод!$E$30,0)))</f>
        <v>0</v>
      </c>
      <c r="AO896" s="544">
        <f>IF(B890="Лікар загальної практики - сімейний лікар",S896*Законод!$E$47,IF(B890="Лікар-педіатр",S896*Законод!$E$47,IF(B890="Лікар-терапевт",S896*Законод!$E$47,0)))</f>
        <v>0</v>
      </c>
      <c r="AP896" s="544">
        <f>IF(B890="Лікар загальної практики - сімейний лікар",Z896*Законод!$E$64,IF(B890="Лікар-педіатр",Z896*Законод!$E$64,IF(B890="Лікар-терапевт",Z896*Законод!$E$64,0)))</f>
        <v>0</v>
      </c>
      <c r="AQ896" s="544">
        <f>IF(B890="Лікар загальної практики - сімейний лікар",AG896*Законод!$E$81,IF(B890="Лікар-педіатр",AG896*Законод!$E$81,IF(B890="Лікар-терапевт",AG896*Законод!$E$81,0)))</f>
        <v>0</v>
      </c>
      <c r="AR896" s="185">
        <f>SUM(AN896:AQ896)</f>
        <v>0</v>
      </c>
    </row>
    <row r="897" spans="1:44" s="67" customFormat="1" ht="28.15" customHeight="1" x14ac:dyDescent="0.25">
      <c r="A897" s="172"/>
      <c r="B897" s="781"/>
      <c r="C897" s="784"/>
      <c r="D897" s="787"/>
      <c r="E897" s="790"/>
      <c r="F897" s="186" t="str">
        <f>IF(B890="Лікар-педіатр",Законод!$F$18,IF(B890="Лікар загальної практики - сімейний лікар",Законод!$F$22,IF(B890="Лікар-терапевт",Законод!$F$26,"х")))</f>
        <v>х</v>
      </c>
      <c r="G897" s="750" t="s">
        <v>157</v>
      </c>
      <c r="H897" s="751"/>
      <c r="I897" s="751"/>
      <c r="J897" s="751"/>
      <c r="K897" s="752"/>
      <c r="L897" s="171">
        <f>IF(B890="Лікар загальної практики - сімейний лікар",IF(L894&lt;Законод!$C$23,0,(IF(AND(L894&gt;=Законод!$F$23,L894&lt;=Законод!$F$24),L894-Законод!$E$24,IF('01_Доходи'!L894&gt;=Законод!$G$23,Законод!$F$25,0)))),IF(B890="Лікар-педіатр",IF(L894&lt;Законод!$C$19,0,(IF(AND(L894&gt;=Законод!$F$19,L894&lt;=Законод!$F$20),L894-Законод!$E$20,IF('01_Доходи'!L894&gt;=Законод!$G$19,Законод!$F$21,0)))),IF(B890="Лікар-терапевт",IF(L894&lt;Законод!$C$27,0,(IF(AND(L894&gt;=Законод!$F$27,L894&lt;=Законод!$F$28),L894-Законод!$E$28,IF('01_Доходи'!L894&gt;=Законод!$G$27,Законод!$F$29,0)))),0)))</f>
        <v>0</v>
      </c>
      <c r="M897" s="770"/>
      <c r="N897" s="750" t="s">
        <v>157</v>
      </c>
      <c r="O897" s="751"/>
      <c r="P897" s="751"/>
      <c r="Q897" s="751"/>
      <c r="R897" s="752"/>
      <c r="S897" s="171">
        <f>IF(B890="Лікар загальної практики - сімейний лікар",IF(S894&lt;Законод!$C$23,0,(IF(AND(S894&gt;=Законод!$F$23,S894&lt;=Законод!$F$24),S894-Законод!$E$24,IF('01_Доходи'!S894&gt;=Законод!$G$23,Законод!$F$25,0)))),IF(B890="Лікар-педіатр",IF(S894&lt;Законод!$C$19,0,(IF(AND(S894&gt;=Законод!$F$19,S894&lt;=Законод!$F$20),S894-Законод!$E$20,IF('01_Доходи'!S894&gt;=Законод!$G$19,Законод!$F$21,0)))),IF(B890="Лікар-терапевт",IF(S894&lt;Законод!$C$27,0,(IF(AND(S894&gt;=Законод!$F$27,S894&lt;=Законод!$F$28),S894-Законод!$E$28,IF('01_Доходи'!S894&gt;=Законод!$G$27,Законод!$F$29,0)))),0)))</f>
        <v>0</v>
      </c>
      <c r="T897" s="770"/>
      <c r="U897" s="750" t="s">
        <v>157</v>
      </c>
      <c r="V897" s="751"/>
      <c r="W897" s="751"/>
      <c r="X897" s="751"/>
      <c r="Y897" s="752"/>
      <c r="Z897" s="171">
        <f>IF(B890="Лікар загальної практики - сімейний лікар",IF(Z894&lt;Законод!$C$23,0,(IF(AND(Z894&gt;=Законод!$F$23,Z894&lt;=Законод!$F$24),Z894-Законод!$E$24,IF('01_Доходи'!Z894&gt;=Законод!$G$23,Законод!$F$25,0)))),IF(B890="Лікар-педіатр",IF(Z894&lt;Законод!$C$19,0,(IF(AND(Z894&gt;=Законод!$F$19,Z894&lt;=Законод!$F$20),Z894-Законод!$E$20,IF('01_Доходи'!Z894&gt;=Законод!$G$19,Законод!$F$21,0)))),IF(B890="Лікар-терапевт",IF(Z894&lt;Законод!$C$27,0,(IF(AND(Z894&gt;=Законод!$F$27,Z894&lt;=Законод!$F$28),Z894-Законод!$E$28,IF('01_Доходи'!Z894&gt;=Законод!$G$27,Законод!$F$29,0)))),0)))</f>
        <v>0</v>
      </c>
      <c r="AA897" s="770"/>
      <c r="AB897" s="750" t="s">
        <v>157</v>
      </c>
      <c r="AC897" s="751"/>
      <c r="AD897" s="751"/>
      <c r="AE897" s="751"/>
      <c r="AF897" s="752"/>
      <c r="AG897" s="171">
        <f>IF(B890="Лікар загальної практики - сімейний лікар",IF(AG894&lt;Законод!$C$23,0,(IF(AND(AG894&gt;=Законод!$F$23,AG894&lt;=Законод!$F$24),AG894-Законод!$E$24,IF('01_Доходи'!AG894&gt;=Законод!$G$23,Законод!$F$25,0)))),IF(B890="Лікар-педіатр",IF(AG894&lt;Законод!$C$19,0,(IF(AND(AG894&gt;=Законод!$F$19,AG894&lt;=Законод!$F$20),AG894-Законод!$E$20,IF('01_Доходи'!AG894&gt;=Законод!$G$19,Законод!$F$21,0)))),IF(B890="Лікар-терапевт",IF(AG894&lt;Законод!$C$27,0,(IF(AND(AG894&gt;=Законод!$F$27,AG894&lt;=Законод!$F$28),AG894-Законод!$E$28,IF('01_Доходи'!AG894&gt;=Законод!$G$27,Законод!$F$29,0)))),0)))</f>
        <v>0</v>
      </c>
      <c r="AH897" s="773"/>
      <c r="AI897" s="176"/>
      <c r="AJ897" s="764"/>
      <c r="AK897" s="767"/>
      <c r="AL897" s="767"/>
      <c r="AM897" s="799"/>
      <c r="AN897" s="544">
        <f>IF(B890="Лікар загальної практики - сімейний лікар",L897*Законод!$F$30,IF(B890="Лікар-педіатр",L897*Законод!$F$30,IF(B890="Лікар-терапевт",L897*Законод!$F$30,0)))</f>
        <v>0</v>
      </c>
      <c r="AO897" s="544">
        <f>IF(B890="Лікар загальної практики - сімейний лікар",S897*Законод!$F$47,IF(B890="Лікар-педіатр",S897*Законод!$F$47,IF(B890="Лікар-терапевт",S897*Законод!$F$47,0)))</f>
        <v>0</v>
      </c>
      <c r="AP897" s="544">
        <f>IF(B890="Лікар загальної практики - сімейний лікар",Z897*Законод!$F$64,IF(B890="Лікар-педіатр",Z897*Законод!$F$64,IF(B890="Лікар-терапевт",Z897*Законод!$F$64,0)))</f>
        <v>0</v>
      </c>
      <c r="AQ897" s="544">
        <f>IF(B890="Лікар загальної практики - сімейний лікар",AG897*Законод!$F$81,IF(B890="Лікар-педіатр",AG897*Законод!$F$81,IF(B890="Лікар-терапевт",AG897*Законод!$F$81,0)))</f>
        <v>0</v>
      </c>
      <c r="AR897" s="185">
        <f>SUM(AN897:AQ897)</f>
        <v>0</v>
      </c>
    </row>
    <row r="898" spans="1:44" s="103" customFormat="1" ht="31.15" customHeight="1" x14ac:dyDescent="0.25">
      <c r="A898" s="172"/>
      <c r="B898" s="781"/>
      <c r="C898" s="784"/>
      <c r="D898" s="787"/>
      <c r="E898" s="790"/>
      <c r="F898" s="186" t="str">
        <f>IF(B890="Лікар-педіатр",Законод!$G$18,IF(B890="Лікар загальної практики - сімейний лікар",Законод!$G$22,IF(B890="Лікар-терапевт",Законод!$G$26,"х")))</f>
        <v>х</v>
      </c>
      <c r="G898" s="750" t="s">
        <v>157</v>
      </c>
      <c r="H898" s="751"/>
      <c r="I898" s="751"/>
      <c r="J898" s="751"/>
      <c r="K898" s="752"/>
      <c r="L898" s="171">
        <f>IF(B890="Лікар загальної практики - сімейний лікар",IF(L894&lt;Законод!$C$23,0,(IF(AND(L894&gt;=Законод!$G$23,L894&lt;=Законод!$G$24),L894-Законод!$F$24,IF('01_Доходи'!L894&gt;=Законод!$H$23,Законод!$G$25,0)))),IF(B890="Лікар-педіатр",IF(L894&lt;Законод!$C$19,0,(IF(AND(L894&gt;=Законод!$G$19,L894&lt;=Законод!$G$20),L894-Законод!$F$20,IF('01_Доходи'!L894&gt;=Законод!$H$19,Законод!$G$21,0)))),IF(B890="Лікар-терапевт",IF(L894&lt;Законод!$C$27,0,(IF(AND(L894&gt;=Законод!$G$27,L894&lt;=Законод!$G$28),L894-Законод!$F$28,IF('01_Доходи'!L894&gt;=Законод!$H$27,Законод!$G$29,0)))),0)))</f>
        <v>0</v>
      </c>
      <c r="M898" s="770"/>
      <c r="N898" s="750" t="s">
        <v>157</v>
      </c>
      <c r="O898" s="751"/>
      <c r="P898" s="751"/>
      <c r="Q898" s="751"/>
      <c r="R898" s="752"/>
      <c r="S898" s="171">
        <f>IF(B890="Лікар загальної практики - сімейний лікар",IF(S894&lt;Законод!$C$23,0,(IF(AND(S894&gt;=Законод!$G$23,S894&lt;=Законод!$G$24),S894-Законод!$F$24,IF('01_Доходи'!S894&gt;=Законод!$H$23,Законод!$G$25,0)))),IF(B890="Лікар-педіатр",IF(S894&lt;Законод!$C$19,0,(IF(AND(S894&gt;=Законод!$G$19,S894&lt;=Законод!$G$20),S894-Законод!$F$20,IF('01_Доходи'!S894&gt;=Законод!$H$19,Законод!$G$21,0)))),IF(B890="Лікар-терапевт",IF(S894&lt;Законод!$C$27,0,(IF(AND(S894&gt;=Законод!$G$27,S894&lt;=Законод!$G$28),S894-Законод!$F$28,IF('01_Доходи'!S894&gt;=Законод!$H$27,Законод!$G$29,0)))),0)))</f>
        <v>0</v>
      </c>
      <c r="T898" s="770"/>
      <c r="U898" s="750" t="s">
        <v>157</v>
      </c>
      <c r="V898" s="751"/>
      <c r="W898" s="751"/>
      <c r="X898" s="751"/>
      <c r="Y898" s="752"/>
      <c r="Z898" s="171">
        <f>IF(B890="Лікар загальної практики - сімейний лікар",IF(Z894&lt;Законод!$C$23,0,(IF(AND(Z894&gt;=Законод!$G$23,Z894&lt;=Законод!$G$24),Z894-Законод!$F$24,IF('01_Доходи'!Z894&gt;=Законод!$H$23,Законод!$G$25,0)))),IF(B890="Лікар-педіатр",IF(Z894&lt;Законод!$C$19,0,(IF(AND(Z894&gt;=Законод!$G$19,Z894&lt;=Законод!$G$20),Z894-Законод!$F$20,IF('01_Доходи'!Z894&gt;=Законод!$H$19,Законод!$G$21,0)))),IF(B890="Лікар-терапевт",IF(Z894&lt;Законод!$C$27,0,(IF(AND(Z894&gt;=Законод!$G$27,Z894&lt;=Законод!$G$28),Z894-Законод!$F$28,IF('01_Доходи'!Z894&gt;=Законод!$H$27,Законод!$G$29,0)))),0)))</f>
        <v>0</v>
      </c>
      <c r="AA898" s="770"/>
      <c r="AB898" s="750" t="s">
        <v>157</v>
      </c>
      <c r="AC898" s="751"/>
      <c r="AD898" s="751"/>
      <c r="AE898" s="751"/>
      <c r="AF898" s="752"/>
      <c r="AG898" s="171">
        <f>IF(B890="Лікар загальної практики - сімейний лікар",IF(AG894&lt;Законод!$C$23,0,(IF(AND(AG894&gt;=Законод!$G$23,AG894&lt;=Законод!$G$24),AG894-Законод!$F$24,IF('01_Доходи'!AG894&gt;=Законод!$H$23,Законод!$G$25,0)))),IF(B890="Лікар-педіатр",IF(AG894&lt;Законод!$C$19,0,(IF(AND(AG894&gt;=Законод!$G$19,AG894&lt;=Законод!$G$20),AG894-Законод!$F$20,IF('01_Доходи'!AG894&gt;=Законод!$H$19,Законод!$G$21,0)))),IF(B890="Лікар-терапевт",IF(AG894&lt;Законод!$C$27,0,(IF(AND(AG894&gt;=Законод!$G$27,AG894&lt;=Законод!$G$28),AG894-Законод!$F$28,IF('01_Доходи'!AG894&gt;=Законод!$H$27,Законод!$G$29,0)))),0)))</f>
        <v>0</v>
      </c>
      <c r="AH898" s="773"/>
      <c r="AI898" s="176"/>
      <c r="AJ898" s="764"/>
      <c r="AK898" s="767"/>
      <c r="AL898" s="767"/>
      <c r="AM898" s="799"/>
      <c r="AN898" s="544">
        <f>IF(B890="Лікар загальної практики - сімейний лікар",L898*Законод!$G$39,IF(B890="Лікар-педіатр",L898*Законод!$G$30,IF(B890="Лікар-терапевт",L898*Законод!$G$30,0)))</f>
        <v>0</v>
      </c>
      <c r="AO898" s="544">
        <f>IF(B890="Лікар загальної практики - сімейний лікар",S898*Законод!$G$47,IF(B890="Лікар-педіатр",S898*Законод!$G$47,IF(B890="Лікар-терапевт",S898*Законод!$G$47,0)))</f>
        <v>0</v>
      </c>
      <c r="AP898" s="544">
        <f>IF(B890="Лікар загальної практики - сімейний лікар",Z898*Законод!$G$64,IF(B890="Лікар-педіатр",Z898*Законод!$G$64,IF(B890="Лікар-терапевт",Z898*Законод!$G$64,0)))</f>
        <v>0</v>
      </c>
      <c r="AQ898" s="544">
        <f>IF(B890="Лікар загальної практики - сімейний лікар",AG898*Законод!$G$81,IF(B890="Лікар-педіатр",AG898*Законод!$G$81,IF(B890="Лікар-терапевт",AG898*Законод!$G$81,0)))</f>
        <v>0</v>
      </c>
      <c r="AR898" s="185">
        <f t="shared" ref="AR898" si="132">SUM(AN898:AQ898)</f>
        <v>0</v>
      </c>
    </row>
    <row r="899" spans="1:44" s="67" customFormat="1" ht="31.9" customHeight="1" x14ac:dyDescent="0.25">
      <c r="A899" s="172"/>
      <c r="B899" s="781"/>
      <c r="C899" s="784"/>
      <c r="D899" s="787"/>
      <c r="E899" s="790"/>
      <c r="F899" s="186" t="str">
        <f>IF(B890="Лікар-педіатр",Законод!$H$18,IF(B890="Лікар загальної практики - сімейний лікар",Законод!$H$22,IF(B890="Лікар-терапевт",Законод!$H$26,"х")))</f>
        <v>х</v>
      </c>
      <c r="G899" s="750" t="s">
        <v>157</v>
      </c>
      <c r="H899" s="751"/>
      <c r="I899" s="751"/>
      <c r="J899" s="751"/>
      <c r="K899" s="752"/>
      <c r="L899" s="171">
        <f>IF(B890="Лікар загальної практики - сімейний лікар",IF(L894&lt;Законод!$C$23,0,(IF(AND(L894&gt;=Законод!$H$23,L894&lt;=Законод!$H$24),L894-Законод!$G$24,IF('01_Доходи'!L894&gt;=Законод!$I$23,Законод!$H$25,0)))),IF(B890="Лікар-педіатр",IF(L894&lt;Законод!$C$19,0,(IF(AND(L894&gt;=Законод!$H$19,L894&lt;=Законод!$H$20),L894-Законод!$G$20,IF('01_Доходи'!L894&gt;=Законод!$I$19,Законод!$H$21,0)))),IF(B890="Лікар-терапевт",IF(L894&lt;Законод!$C$27,0,(IF(AND(L894&gt;=Законод!$H$27,L894&lt;=Законод!$H$28),L894-Законод!$G$28,IF(L894&gt;=Законод!$I$27,Законод!$H$29,0)))),0)))</f>
        <v>0</v>
      </c>
      <c r="M899" s="770"/>
      <c r="N899" s="750" t="s">
        <v>157</v>
      </c>
      <c r="O899" s="751"/>
      <c r="P899" s="751"/>
      <c r="Q899" s="751"/>
      <c r="R899" s="752"/>
      <c r="S899" s="171">
        <f>IF(B890="Лікар загальної практики - сімейний лікар",IF(S894&lt;Законод!$C$23,0,(IF(AND(S894&gt;=Законод!$H$23,S894&lt;=Законод!$H$24),S894-Законод!$G$24,IF('01_Доходи'!S894&gt;=Законод!$I$23,Законод!$H$25,0)))),IF(B890="Лікар-педіатр",IF(S894&lt;Законод!$C$19,0,(IF(AND(S894&gt;=Законод!$H$19,S894&lt;=Законод!$H$20),S894-Законод!$G$20,IF('01_Доходи'!S894&gt;=Законод!$I$19,Законод!$H$21,0)))),IF(B890="Лікар-терапевт",IF(S894&lt;Законод!$C$27,0,(IF(AND(S894&gt;=Законод!$H$27,S894&lt;=Законод!$H$28),S894-Законод!$G$28,IF(S894&gt;=Законод!$I$27,Законод!$H$29,0)))),0)))</f>
        <v>0</v>
      </c>
      <c r="T899" s="770"/>
      <c r="U899" s="750" t="s">
        <v>157</v>
      </c>
      <c r="V899" s="751"/>
      <c r="W899" s="751"/>
      <c r="X899" s="751"/>
      <c r="Y899" s="752"/>
      <c r="Z899" s="171">
        <f>IF(B890="Лікар загальної практики - сімейний лікар",IF(Z894&lt;Законод!$C$23,0,(IF(AND(Z894&gt;=Законод!$H$23,Z894&lt;=Законод!$H$24),Z894-Законод!$G$24,IF('01_Доходи'!Z894&gt;=Законод!$I$23,Законод!$H$25,0)))),IF(B890="Лікар-педіатр",IF(Z894&lt;Законод!$C$19,0,(IF(AND(Z894&gt;=Законод!$H$19,Z894&lt;=Законод!$H$20),Z894-Законод!$G$20,IF('01_Доходи'!Z894&gt;=Законод!$I$19,Законод!$H$21,0)))),IF(B890="Лікар-терапевт",IF(Z894&lt;Законод!$C$27,0,(IF(AND(Z894&gt;=Законод!$H$27,Z894&lt;=Законод!$H$28),Z894-Законод!$G$28,IF(Z894&gt;=Законод!$I$27,Законод!$H$29,0)))),0)))</f>
        <v>0</v>
      </c>
      <c r="AA899" s="770"/>
      <c r="AB899" s="750" t="s">
        <v>157</v>
      </c>
      <c r="AC899" s="751"/>
      <c r="AD899" s="751"/>
      <c r="AE899" s="751"/>
      <c r="AF899" s="752"/>
      <c r="AG899" s="171">
        <f>IF(B890="Лікар загальної практики - сімейний лікар",IF(AG894&lt;Законод!$C$23,0,(IF(AND(AG894&gt;=Законод!$H$23,AG894&lt;=Законод!$H$24),AG894-Законод!$G$24,IF('01_Доходи'!AG894&gt;=Законод!$I$23,Законод!$H$25,0)))),IF(B890="Лікар-педіатр",IF(AG894&lt;Законод!$C$19,0,(IF(AND(AG894&gt;=Законод!$H$19,AG894&lt;=Законод!$H$20),AG894-Законод!$G$20,IF('01_Доходи'!AG894&gt;=Законод!$I$19,Законод!$H$21,0)))),IF(B890="Лікар-терапевт",IF(AG894&lt;Законод!$C$27,0,(IF(AND(AG894&gt;=Законод!$H$27,AG894&lt;=Законод!$H$28),AG894-Законод!$G$28,IF(AG894&gt;=Законод!$I$27,Законод!$H$29,0)))),0)))</f>
        <v>0</v>
      </c>
      <c r="AH899" s="773"/>
      <c r="AI899" s="176"/>
      <c r="AJ899" s="764"/>
      <c r="AK899" s="767"/>
      <c r="AL899" s="767"/>
      <c r="AM899" s="799"/>
      <c r="AN899" s="544">
        <f>IF(B890="Лікар загальної практики - сімейний лікар",L899*Законод!$H$30,IF(B890="Лікар-педіатр",L899*Законод!$H$30,IF(B890="Лікар-терапевт",L899*Законод!$H$30,0)))</f>
        <v>0</v>
      </c>
      <c r="AO899" s="544">
        <f>IF(B890="Лікар загальної практики - сімейний лікар",S899*Законод!$H$47,IF(B890="Лікар-педіатр",S899*Законод!$H$47,IF(B890="Лікар-терапевт",S899*Законод!$H$47,0)))</f>
        <v>0</v>
      </c>
      <c r="AP899" s="544">
        <f>IF(B890="Лікар загальної практики - сімейний лікар",Z899*Законод!$H$64,IF(B890="Лікар-педіатр",Z899*Законод!$H$64,IF(B890="Лікар-терапевт",Z899*Законод!$H$64,0)))</f>
        <v>0</v>
      </c>
      <c r="AQ899" s="544">
        <f>IF(B890="Лікар загальної практики - сімейний лікар",AG899*Законод!$H$81,IF(B890="Лікар-педіатр",AG899*Законод!$H$81,IF(B890="Лікар-терапевт",AG899*Законод!$H$81,0)))</f>
        <v>0</v>
      </c>
      <c r="AR899" s="185">
        <f>SUM(AN899:AQ899)</f>
        <v>0</v>
      </c>
    </row>
    <row r="900" spans="1:44" s="67" customFormat="1" ht="45" customHeight="1" x14ac:dyDescent="0.25">
      <c r="A900" s="172"/>
      <c r="B900" s="781"/>
      <c r="C900" s="784"/>
      <c r="D900" s="787"/>
      <c r="E900" s="790"/>
      <c r="F900" s="186" t="str">
        <f>IF(B890="Лікар-педіатр",Законод!$I$18,IF(B890="Лікар загальної практики - сімейний лікар",Законод!$I$22,IF(B890="Лікар-терапевт",Законод!$I$26,"х")))</f>
        <v>х</v>
      </c>
      <c r="G900" s="750" t="s">
        <v>157</v>
      </c>
      <c r="H900" s="751"/>
      <c r="I900" s="751"/>
      <c r="J900" s="751"/>
      <c r="K900" s="752"/>
      <c r="L900" s="171">
        <f>IF(B890="Лікар загальної практики - сімейний лікар",IF(L894&lt;Законод!$C$23,0,(IF(AND(L894&gt;=Законод!$I$23,L894&lt;=Законод!$I$24),L894-Законод!$H$24,IF('01_Доходи'!L894&gt;=Законод!$I$23,Законод!$I$25,0)))),IF(B890="Лікар-педіатр",IF(L894&lt;Законод!$C$19,0,(IF(AND(L894&gt;=Законод!$I$19,L894&lt;=Законод!$I$20),L894-Законод!$H$20,IF('01_Доходи'!L894&gt;=Законод!$I$19,Законод!$H$21,0)))),IF(B890="Лікар-терапевт",IF(L894&lt;Законод!$C$27,0,(IF(AND(L894&gt;=Законод!$I$27,L894&lt;=Законод!$I$28),L894-Законод!$H$28,IF('01_Доходи'!L894&gt;=Законод!$I$27,Законод!$H$29,0)))),0)))</f>
        <v>0</v>
      </c>
      <c r="M900" s="770"/>
      <c r="N900" s="750" t="s">
        <v>157</v>
      </c>
      <c r="O900" s="751"/>
      <c r="P900" s="751"/>
      <c r="Q900" s="751"/>
      <c r="R900" s="752"/>
      <c r="S900" s="171">
        <f>IF(B890="Лікар загальної практики - сімейний лікар",IF(S894&lt;Законод!$C$23,0,(IF(AND(S894&gt;=Законод!$I$23,S894&lt;=Законод!$I$24),S894-Законод!$H$24,IF('01_Доходи'!S894&gt;=Законод!$I$23,Законод!$I$25,0)))),IF(B890="Лікар-педіатр",IF(S894&lt;Законод!$C$19,0,(IF(AND(S894&gt;=Законод!$I$19,S894&lt;=Законод!$I$20),S894-Законод!$H$20,IF('01_Доходи'!S894&gt;=Законод!$I$19,Законод!$H$21,0)))),IF(B890="Лікар-терапевт",IF(S894&lt;Законод!$C$27,0,(IF(AND(S894&gt;=Законод!$I$27,S894&lt;=Законод!$I$28),S894-Законод!$H$28,IF('01_Доходи'!S894&gt;=Законод!$I$27,Законод!$H$29,0)))),0)))</f>
        <v>0</v>
      </c>
      <c r="T900" s="770"/>
      <c r="U900" s="750" t="s">
        <v>157</v>
      </c>
      <c r="V900" s="751"/>
      <c r="W900" s="751"/>
      <c r="X900" s="751"/>
      <c r="Y900" s="752"/>
      <c r="Z900" s="171">
        <f>IF(B890="Лікар загальної практики - сімейний лікар",IF(Z894&lt;Законод!$C$23,0,(IF(AND(Z894&gt;=Законод!$I$23,Z894&lt;=Законод!$I$24),Z894-Законод!$H$24,IF('01_Доходи'!Z894&gt;=Законод!$I$23,Законод!$I$25,0)))),IF(B890="Лікар-педіатр",IF(Z894&lt;Законод!$C$19,0,(IF(AND(Z894&gt;=Законод!$I$19,Z894&lt;=Законод!$I$20),Z894-Законод!$H$20,IF('01_Доходи'!Z894&gt;=Законод!$I$19,Законод!$H$21,0)))),IF(B890="Лікар-терапевт",IF(Z894&lt;Законод!$C$27,0,(IF(AND(Z894&gt;=Законод!$I$27,Z894&lt;=Законод!$I$28),Z894-Законод!$H$28,IF('01_Доходи'!Z894&gt;=Законод!$I$27,Законод!$H$29,0)))),0)))</f>
        <v>0</v>
      </c>
      <c r="AA900" s="770"/>
      <c r="AB900" s="750" t="s">
        <v>157</v>
      </c>
      <c r="AC900" s="751"/>
      <c r="AD900" s="751"/>
      <c r="AE900" s="751"/>
      <c r="AF900" s="752"/>
      <c r="AG900" s="171">
        <f>IF(B890="Лікар загальної практики - сімейний лікар",IF(AG894&lt;Законод!$C$23,0,(IF(AND(AG894&gt;=Законод!$I$23,AG894&lt;=Законод!$I$24),AG894-Законод!$H$24,IF('01_Доходи'!AG894&gt;=Законод!$I$23,Законод!$I$25,0)))),IF(B890="Лікар-педіатр",IF(AG894&lt;Законод!$C$19,0,(IF(AND(AG894&gt;=Законод!$I$19,AG894&lt;=Законод!$I$20),AG894-Законод!$H$20,IF('01_Доходи'!AG894&gt;=Законод!$I$19,Законод!$H$21,0)))),IF(B890="Лікар-терапевт",IF(AG894&lt;Законод!$C$27,0,(IF(AND(AG894&gt;=Законод!$I$27,AG894&lt;=Законод!$I$28),AG894-Законод!$H$28,IF('01_Доходи'!AG894&gt;=Законод!$I$27,Законод!$H$29,0)))),0)))</f>
        <v>0</v>
      </c>
      <c r="AH900" s="773"/>
      <c r="AI900" s="176"/>
      <c r="AJ900" s="764"/>
      <c r="AK900" s="767"/>
      <c r="AL900" s="767"/>
      <c r="AM900" s="799"/>
      <c r="AN900" s="544">
        <f>IF(B890="Лікар загальної практики - сімейний лікар",L900*Законод!$I$30,IF(B890="Лікар-педіатр",L900*Законод!$I$30,IF(B890="Лікар-терапевт",L900*Законод!$I$30,0)))</f>
        <v>0</v>
      </c>
      <c r="AO900" s="544">
        <f>IF(B890="Лікар загальної практики - сімейний лікар",S900*Законод!$I$47,IF(B890="Лікар-педіатр",S900*Законод!$I$47,IF(B890="Лікар-терапевт",S900*Законод!$I$47,0)))</f>
        <v>0</v>
      </c>
      <c r="AP900" s="544">
        <f>IF(B890="Лікар загальної практики - сімейний лікар",Z900*Законод!$I$64,IF(B890="Лікар-педіатр",Z900*Законод!$I$64,IF(B890="Лікар-терапевт",Z900*Законод!$I$64,0)))</f>
        <v>0</v>
      </c>
      <c r="AQ900" s="544">
        <f>IF(B890="Лікар загальної практики - сімейний лікар",AG900*Законод!$I$81,IF(B890="Лікар-педіатр",AG900*Законод!$I$81,IF(B890="Лікар-терапевт",AG900*Законод!$I$81,0)))</f>
        <v>0</v>
      </c>
      <c r="AR900" s="185">
        <f>SUM(AN900:AQ900)</f>
        <v>0</v>
      </c>
    </row>
    <row r="901" spans="1:44" s="67" customFormat="1" ht="21" customHeight="1" thickBot="1" x14ac:dyDescent="0.3">
      <c r="A901" s="187"/>
      <c r="B901" s="782"/>
      <c r="C901" s="785"/>
      <c r="D901" s="788"/>
      <c r="E901" s="791"/>
      <c r="F901" s="660" t="str">
        <f>IF(B890="Лікар-педіатр",Законод!$J$18,IF(B890="Лікар загальної практики - сімейний лікар",Законод!$J$22,IF(B890="Лікар-терапевт",Законод!$J$22,"х")))</f>
        <v>х</v>
      </c>
      <c r="G901" s="747" t="s">
        <v>157</v>
      </c>
      <c r="H901" s="748"/>
      <c r="I901" s="748"/>
      <c r="J901" s="748"/>
      <c r="K901" s="749"/>
      <c r="L901" s="171">
        <f>IF(B890="Лікар загальної практики - сімейний лікар",IF(L894&gt;=Законод!$J$23,'01_Доходи'!L894-('01_Доходи'!L895+'01_Доходи'!L896+'01_Доходи'!L897+'01_Доходи'!L898+'01_Доходи'!L899+'01_Доходи'!L900),0),IF(B890="Лікар-педіатр",IF(L894&gt;=Законод!$J$19,'01_Доходи'!L894-('01_Доходи'!L895+'01_Доходи'!L896+'01_Доходи'!L897+'01_Доходи'!L898+'01_Доходи'!L899+'01_Доходи'!L900),0),IF(B890="Лікар-терапевт",IF('01_Доходи'!L894&gt;=Законод!$J$27,L894-Законод!$I$28,0),0)))</f>
        <v>0</v>
      </c>
      <c r="M901" s="771"/>
      <c r="N901" s="747" t="s">
        <v>157</v>
      </c>
      <c r="O901" s="748"/>
      <c r="P901" s="748"/>
      <c r="Q901" s="748"/>
      <c r="R901" s="749"/>
      <c r="S901" s="171">
        <f>IF(B890="Лікар загальної практики - сімейний лікар",IF(S894&gt;=Законод!$J$23,'01_Доходи'!S894-('01_Доходи'!S895+'01_Доходи'!S896+'01_Доходи'!S897+'01_Доходи'!S898+'01_Доходи'!S899+'01_Доходи'!S900),0),IF(B890="Лікар-педіатр",IF(S894&gt;=Законод!$J$19,'01_Доходи'!S894-('01_Доходи'!S895+'01_Доходи'!S896+'01_Доходи'!S897+'01_Доходи'!S898+'01_Доходи'!S899+'01_Доходи'!S900),0),IF(B890="Лікар-терапевт",IF('01_Доходи'!S894&gt;=Законод!$J$27,S894-Законод!$I$28,0),0)))</f>
        <v>0</v>
      </c>
      <c r="T901" s="771"/>
      <c r="U901" s="747" t="s">
        <v>157</v>
      </c>
      <c r="V901" s="748"/>
      <c r="W901" s="748"/>
      <c r="X901" s="748"/>
      <c r="Y901" s="749"/>
      <c r="Z901" s="171">
        <f>IF(B890="Лікар загальної практики - сімейний лікар",IF(Z894&gt;=Законод!$J$23,'01_Доходи'!Z894-('01_Доходи'!Z895+'01_Доходи'!Z896+'01_Доходи'!Z897+'01_Доходи'!Z898+'01_Доходи'!Z899+'01_Доходи'!Z900),0),IF(B890="Лікар-педіатр",IF(Z894&gt;=Законод!$J$19,'01_Доходи'!Z894-('01_Доходи'!Z895+'01_Доходи'!Z896+'01_Доходи'!Z897+'01_Доходи'!Z898+'01_Доходи'!Z899+'01_Доходи'!Z900),0),IF(B890="Лікар-терапевт",IF('01_Доходи'!Z894&gt;=Законод!$J$27,Z894-Законод!$I$28,0),0)))</f>
        <v>0</v>
      </c>
      <c r="AA901" s="771"/>
      <c r="AB901" s="747" t="s">
        <v>157</v>
      </c>
      <c r="AC901" s="748"/>
      <c r="AD901" s="748"/>
      <c r="AE901" s="748"/>
      <c r="AF901" s="749"/>
      <c r="AG901" s="171">
        <f>IF(B890="Лікар загальної практики - сімейний лікар",IF(AG894&gt;=Законод!$J$23,'01_Доходи'!AG894-('01_Доходи'!AG895+'01_Доходи'!AG896+'01_Доходи'!AG897+'01_Доходи'!AG898+'01_Доходи'!AG899+'01_Доходи'!AG900),0),IF(B890="Лікар-педіатр",IF(AG894&gt;=Законод!$J$19,'01_Доходи'!AG894-('01_Доходи'!AG895+'01_Доходи'!AG896+'01_Доходи'!AG897+'01_Доходи'!AG898+'01_Доходи'!AG899+'01_Доходи'!AG900),0),IF(B890="Лікар-терапевт",IF('01_Доходи'!AG894&gt;=Законод!$J$27,AG894-Законод!$I$28,0),0)))</f>
        <v>0</v>
      </c>
      <c r="AH901" s="774"/>
      <c r="AI901" s="188"/>
      <c r="AJ901" s="765"/>
      <c r="AK901" s="768"/>
      <c r="AL901" s="768"/>
      <c r="AM901" s="800"/>
      <c r="AN901" s="661">
        <f>IF(B890="Лікар загальної практики - сімейний лікар",L901*Законод!$J$30,IF(B890="Лікар-педіатр",L901*Законод!$J$30,IF(B890="Лікар-терапевт",L901*Законод!$J$30,0)))</f>
        <v>0</v>
      </c>
      <c r="AO901" s="661">
        <f>IF(B890="Лікар загальної практики - сімейний лікар",S901*Законод!$J$47,IF(B890="Лікар-педіатр",S901*Законод!$J$47,IF(B890="Лікар-терапевт",S901*Законод!$J$47,0)))</f>
        <v>0</v>
      </c>
      <c r="AP901" s="661">
        <f>IF(B890="Лікар загальної практики - сімейний лікар",S901*Законод!$J$64,IF(B890="Лікар-педіатр",S901*Законод!$J$64,IF(B890="Лікар-терапевт",S901*Законод!$J$64,0)))</f>
        <v>0</v>
      </c>
      <c r="AQ901" s="661">
        <f>IF(B890="Лікар загальної практики - сімейний лікар",AG901*Законод!$J$81,IF(B890="Лікар-педіатр",AG901*Законод!$J$81,IF(B890="Лікар-терапевт",AG901*Законод!$J$81,0)))</f>
        <v>0</v>
      </c>
      <c r="AR901" s="662">
        <f t="shared" ref="AR901" si="133">SUM(AN901:AQ901)</f>
        <v>0</v>
      </c>
    </row>
    <row r="902" spans="1:44" s="67" customFormat="1" ht="31.9" customHeight="1" thickBot="1" x14ac:dyDescent="0.3">
      <c r="A902" s="206"/>
      <c r="B902" s="207"/>
      <c r="C902" s="207"/>
      <c r="D902" s="207"/>
      <c r="E902" s="207"/>
      <c r="F902" s="208"/>
      <c r="G902" s="209"/>
      <c r="H902" s="209"/>
      <c r="I902" s="210"/>
      <c r="J902" s="210"/>
      <c r="K902" s="210"/>
      <c r="L902" s="211"/>
      <c r="M902" s="210"/>
      <c r="N902" s="210"/>
      <c r="O902" s="210"/>
      <c r="P902" s="210"/>
      <c r="Q902" s="210"/>
      <c r="R902" s="210"/>
      <c r="S902" s="211"/>
      <c r="T902" s="210"/>
      <c r="U902" s="210"/>
      <c r="V902" s="210"/>
      <c r="W902" s="210"/>
      <c r="X902" s="210"/>
      <c r="Y902" s="210"/>
      <c r="Z902" s="211"/>
      <c r="AA902" s="210"/>
      <c r="AB902" s="210"/>
      <c r="AC902" s="210"/>
      <c r="AD902" s="210"/>
      <c r="AE902" s="210"/>
      <c r="AF902" s="210"/>
      <c r="AG902" s="211"/>
      <c r="AH902" s="210"/>
      <c r="AI902" s="210"/>
      <c r="AJ902" s="210"/>
      <c r="AK902" s="210"/>
      <c r="AL902" s="210"/>
      <c r="AM902" s="212"/>
      <c r="AN902" s="210"/>
      <c r="AO902" s="210"/>
      <c r="AP902" s="210"/>
      <c r="AQ902" s="210"/>
      <c r="AR902" s="213"/>
    </row>
    <row r="903" spans="1:44" s="67" customFormat="1" ht="31.9" customHeight="1" x14ac:dyDescent="0.25">
      <c r="A903" s="169">
        <f>A890+1</f>
        <v>68</v>
      </c>
      <c r="B903" s="780"/>
      <c r="C903" s="783"/>
      <c r="D903" s="786"/>
      <c r="E903" s="789"/>
      <c r="F903" s="170" t="s">
        <v>431</v>
      </c>
      <c r="G903" s="171">
        <f>IFERROR(IF(B903="Лікар-педіатр",G905/L905*L903,IF(B903="Лікар-терапевт","х",IF(B903="Лікар загальної практики - сімейний лікар",G905/L905*L903,0))),0)</f>
        <v>0</v>
      </c>
      <c r="H903" s="171">
        <f>IFERROR(IF(B903="Лікар-педіатр",H905/L905*L903,IF(B903="Лікар-терапевт","х",IF(B903="Лікар загальної практики - сімейний лікар",H905/L905*L903,0))),0)</f>
        <v>0</v>
      </c>
      <c r="I903" s="171">
        <f>IFERROR(IF(B903="Лікар-педіатр","x",IF(B903="Лікар-терапевт",I905/L905*L903,IF(B903="Лікар загальної практики - сімейний лікар",I905/L905*L903,0))),0)</f>
        <v>0</v>
      </c>
      <c r="J903" s="171">
        <f>IFERROR(IF(B903="Лікар-педіатр","x",IF(B903="Лікар-терапевт",J905/L905*L903,IF(B903="Лікар загальної практики - сімейний лікар",J905/L905*L903,0))),0)</f>
        <v>0</v>
      </c>
      <c r="K903" s="171">
        <f>IFERROR(IF(B903="Лікар-педіатр","x",IF(B903="Лікар-терапевт",K906*L903,IF(B903="Лікар загальної практики - сімейний лікар",K906*L903,0))),0)</f>
        <v>0</v>
      </c>
      <c r="L903" s="472"/>
      <c r="M903" s="769"/>
      <c r="N903" s="171">
        <f>IFERROR(IF(B903="Лікар-педіатр",N905/S905*S903,IF(B903="Лікар-терапевт","х",IF(B903="Лікар загальної практики - сімейний лікар",N905/S905*S903,0))),0)</f>
        <v>0</v>
      </c>
      <c r="O903" s="171">
        <f>IFERROR(IF(B903="Лікар-педіатр",O905/S905*S903,IF(B903="Лікар-терапевт","х",IF(B903="Лікар загальної практики - сімейний лікар",O905/S905*S903,0))),0)</f>
        <v>0</v>
      </c>
      <c r="P903" s="171">
        <f>IFERROR(IF(B903="Лікар-педіатр","x",IF(B903="Лікар-терапевт",P905/S905*S903,IF(B903="Лікар загальної практики - сімейний лікар",P905/S905*S903,0))),0)</f>
        <v>0</v>
      </c>
      <c r="Q903" s="171">
        <f>IFERROR(IF(B903="Лікар-педіатр","x",IF(B903="Лікар-терапевт",Q905/S905*S903,IF(B903="Лікар загальної практики - сімейний лікар",Q905/S905*S903,0))),0)</f>
        <v>0</v>
      </c>
      <c r="R903" s="171">
        <f>IFERROR(IF(B903="Лікар-педіатр","x",IF(B903="Лікар-терапевт",R906*S903,IF(B903="Лікар загальної практики - сімейний лікар",R906*S903,0))),0)</f>
        <v>0</v>
      </c>
      <c r="S903" s="472"/>
      <c r="T903" s="769"/>
      <c r="U903" s="171">
        <f>IFERROR(IF(B903="Лікар-педіатр",U905/Z905*Z903,IF(B903="Лікар-терапевт","х",IF(B903="Лікар загальної практики - сімейний лікар",U905/Z905*Z903,0))),0)</f>
        <v>0</v>
      </c>
      <c r="V903" s="171">
        <f>IFERROR(IF(B903="Лікар-педіатр",V905/Z905*Z903,IF(B903="Лікар-терапевт","х",IF(B903="Лікар загальної практики - сімейний лікар",V905/Z905*Z903,0))),0)</f>
        <v>0</v>
      </c>
      <c r="W903" s="171">
        <f>IFERROR(IF(B903="Лікар-педіатр","x",IF(B903="Лікар-терапевт",W905/Z905*Z903,IF(B903="Лікар загальної практики - сімейний лікар",W905/Z905*Z903,0))),0)</f>
        <v>0</v>
      </c>
      <c r="X903" s="171">
        <f>IFERROR(IF(B903="Лікар-педіатр","x",IF(B903="Лікар-терапевт",X905/Z905*Z903,IF(B903="Лікар загальної практики - сімейний лікар",X905/Z905*Z903,0))),0)</f>
        <v>0</v>
      </c>
      <c r="Y903" s="171">
        <f>IFERROR(IF(B903="Лікар-педіатр","x",IF(B903="Лікар-терапевт",Y906*Z903,IF(B903="Лікар загальної практики - сімейний лікар",Y906*Z903,0))),0)</f>
        <v>0</v>
      </c>
      <c r="Z903" s="472"/>
      <c r="AA903" s="769"/>
      <c r="AB903" s="171">
        <f>IFERROR(IF(B903="Лікар-педіатр",AB905/AG905*AG903,IF(B903="Лікар-терапевт","х",IF(B903="Лікар загальної практики - сімейний лікар",AB905/AG905*AG903,0))),0)</f>
        <v>0</v>
      </c>
      <c r="AC903" s="171">
        <f>IFERROR(IF(B903="Лікар-педіатр",AC905/AG905*AG903,IF(B903="Лікар-терапевт","х",IF(B903="Лікар загальної практики - сімейний лікар",AC905/AG905*AG903,0))),0)</f>
        <v>0</v>
      </c>
      <c r="AD903" s="171">
        <f>IFERROR(IF(B903="Лікар-педіатр","x",IF(B903="Лікар-терапевт",AD905/AG905*AG903,IF(B903="Лікар загальної практики - сімейний лікар",AD905/AG905*AG903,0))),0)</f>
        <v>0</v>
      </c>
      <c r="AE903" s="171">
        <f>IFERROR(IF(B903="Лікар-педіатр","x",IF(B903="Лікар-терапевт",AE905/AG905*AG903,IF(B903="Лікар загальної практики - сімейний лікар",AE905/AG905*AG903,0))),0)</f>
        <v>0</v>
      </c>
      <c r="AF903" s="171">
        <f>IFERROR(IF(B903="Лікар-педіатр","x",IF(B903="Лікар-терапевт",AF906*AG903,IF(B903="Лікар загальної практики - сімейний лікар",AF906*AG903,0))),0)</f>
        <v>0</v>
      </c>
      <c r="AG903" s="472"/>
      <c r="AH903" s="772"/>
      <c r="AI903" s="461">
        <f>A903</f>
        <v>68</v>
      </c>
      <c r="AJ903" s="763">
        <f>B903</f>
        <v>0</v>
      </c>
      <c r="AK903" s="766">
        <f>C903</f>
        <v>0</v>
      </c>
      <c r="AL903" s="766">
        <f>D903</f>
        <v>0</v>
      </c>
      <c r="AM903" s="753" t="s">
        <v>566</v>
      </c>
      <c r="AN903" s="792">
        <f>SUM(AN908:AN914)</f>
        <v>0</v>
      </c>
      <c r="AO903" s="792">
        <f>SUM(AO908:AO914)</f>
        <v>0</v>
      </c>
      <c r="AP903" s="792">
        <f>SUM(AP908:AP914)</f>
        <v>0</v>
      </c>
      <c r="AQ903" s="792">
        <f>SUM(AQ908:AQ914)</f>
        <v>0</v>
      </c>
      <c r="AR903" s="795">
        <f>SUM(AN903:AQ907)</f>
        <v>0</v>
      </c>
    </row>
    <row r="904" spans="1:44" s="210" customFormat="1" ht="23.45" customHeight="1" x14ac:dyDescent="0.25">
      <c r="A904" s="172"/>
      <c r="B904" s="781"/>
      <c r="C904" s="784"/>
      <c r="D904" s="787"/>
      <c r="E904" s="790"/>
      <c r="F904" s="170" t="s">
        <v>432</v>
      </c>
      <c r="G904" s="171">
        <f>IFERROR(IF(B903="Лікар-педіатр",G906*L904,IF(B903="Лікар-терапевт","х",IF(B903="Лікар загальної практики - сімейний лікар",G906*L904,0))),0)</f>
        <v>0</v>
      </c>
      <c r="H904" s="171">
        <f>IFERROR(IF(B903="Лікар-педіатр",H906*L904,IF(B903="Лікар-терапевт","х",IF(B903="Лікар загальної практики - сімейний лікар",H906*L904,0))),0)</f>
        <v>0</v>
      </c>
      <c r="I904" s="171">
        <f>IFERROR(IF(B903="Лікар-педіатр","x",IF(B903="Лікар-терапевт",I906*L904,IF(B903="Лікар загальної практики - сімейний лікар",I906*L904,0))),0)</f>
        <v>0</v>
      </c>
      <c r="J904" s="171">
        <f>IFERROR(IF(B903="Лікар-педіатр","x",IF(B903="Лікар-терапевт",J906*L904,IF(B903="Лікар загальної практики - сімейний лікар",J906*L904,0))),0)</f>
        <v>0</v>
      </c>
      <c r="K904" s="171">
        <f>IFERROR(IF(B903="Лікар-педіатр","x",IF(B903="Лікар-терапевт",K906*L904,IF(B903="Лікар загальної практики - сімейний лікар",K906*L904,0))),0)</f>
        <v>0</v>
      </c>
      <c r="L904" s="472"/>
      <c r="M904" s="770"/>
      <c r="N904" s="171">
        <f>IFERROR(IF(B903="Лікар-педіатр",N906*S904,IF(B903="Лікар-терапевт","х",IF(B903="Лікар загальної практики - сімейний лікар",N906*S904,0))),0)</f>
        <v>0</v>
      </c>
      <c r="O904" s="171">
        <f>IFERROR(IF(B903="Лікар-педіатр",O906*S904,IF(B903="Лікар-терапевт","х",IF(B903="Лікар загальної практики - сімейний лікар",O906*S904,0))),0)</f>
        <v>0</v>
      </c>
      <c r="P904" s="171">
        <f>IFERROR(IF(B903="Лікар-педіатр","x",IF(B903="Лікар-терапевт",P906*S904,IF(B903="Лікар загальної практики - сімейний лікар",P906*S904,0))),0)</f>
        <v>0</v>
      </c>
      <c r="Q904" s="171">
        <f>IFERROR(IF(B903="Лікар-педіатр","x",IF(B903="Лікар-терапевт",Q906*S904,IF(B903="Лікар загальної практики - сімейний лікар",Q906*S904,0))),0)</f>
        <v>0</v>
      </c>
      <c r="R904" s="171">
        <f>IFERROR(IF(B903="Лікар-педіатр","x",IF(B903="Лікар-терапевт",R906*S904,IF(B903="Лікар загальної практики - сімейний лікар",R906*S904,0))),0)</f>
        <v>0</v>
      </c>
      <c r="S904" s="472"/>
      <c r="T904" s="770"/>
      <c r="U904" s="171">
        <f>IFERROR(IF(B903="Лікар-педіатр",U906*Z904,IF(B903="Лікар-терапевт","х",IF(B903="Лікар загальної практики - сімейний лікар",U906*Z904,0))),0)</f>
        <v>0</v>
      </c>
      <c r="V904" s="171">
        <f>IFERROR(IF(B903="Лікар-педіатр",V906*Z904,IF(B903="Лікар-терапевт","х",IF(B903="Лікар загальної практики - сімейний лікар",V906*Z904,0))),0)</f>
        <v>0</v>
      </c>
      <c r="W904" s="171">
        <f>IFERROR(IF(B903="Лікар-педіатр","x",IF(B903="Лікар-терапевт",W906*Z904,IF(B903="Лікар загальної практики - сімейний лікар",W906*Z904,0))),0)</f>
        <v>0</v>
      </c>
      <c r="X904" s="171">
        <f>IFERROR(IF(B903="Лікар-педіатр","x",IF(B903="Лікар-терапевт",X906*Z904,IF(B903="Лікар загальної практики - сімейний лікар",X906*Z904,0))),0)</f>
        <v>0</v>
      </c>
      <c r="Y904" s="171">
        <f>IFERROR(IF(B903="Лікар-педіатр","x",IF(B903="Лікар-терапевт",Y906*Z904,IF(B903="Лікар загальної практики - сімейний лікар",Y906*Z904,0))),0)</f>
        <v>0</v>
      </c>
      <c r="Z904" s="472"/>
      <c r="AA904" s="770"/>
      <c r="AB904" s="171">
        <f>IFERROR(IF(B903="Лікар-педіатр",AB906*AG904,IF(B903="Лікар-терапевт","х",IF(B903="Лікар загальної практики - сімейний лікар",AB906*AG904,0))),0)</f>
        <v>0</v>
      </c>
      <c r="AC904" s="171">
        <f>IFERROR(IF(B903="Лікар-педіатр",AC906*AG904,IF(B903="Лікар-терапевт","х",IF(B903="Лікар загальної практики - сімейний лікар",AC906*AG904,0))),0)</f>
        <v>0</v>
      </c>
      <c r="AD904" s="171">
        <f>IFERROR(IF(B903="Лікар-педіатр","x",IF(B903="Лікар-терапевт",AD906*AG904,IF(B903="Лікар загальної практики - сімейний лікар",AD906*AG904,0))),0)</f>
        <v>0</v>
      </c>
      <c r="AE904" s="171">
        <f>IFERROR(IF(B903="Лікар-педіатр","x",IF(B903="Лікар-терапевт",AE906*AG904,IF(B903="Лікар загальної практики - сімейний лікар",AE906*AG904,0))),0)</f>
        <v>0</v>
      </c>
      <c r="AF904" s="171">
        <f>IFERROR(IF(B903="Лікар-педіатр","x",IF(B903="Лікар-терапевт",AF906*AG904,IF(B903="Лікар загальної практики - сімейний лікар",AF906*AG904,0))),0)</f>
        <v>0</v>
      </c>
      <c r="AG904" s="472"/>
      <c r="AH904" s="773"/>
      <c r="AI904" s="173"/>
      <c r="AJ904" s="764"/>
      <c r="AK904" s="767"/>
      <c r="AL904" s="767"/>
      <c r="AM904" s="754"/>
      <c r="AN904" s="793"/>
      <c r="AO904" s="793"/>
      <c r="AP904" s="793"/>
      <c r="AQ904" s="793"/>
      <c r="AR904" s="796"/>
    </row>
    <row r="905" spans="1:44" s="166" customFormat="1" ht="24.6" customHeight="1" x14ac:dyDescent="0.3">
      <c r="A905" s="205"/>
      <c r="B905" s="781"/>
      <c r="C905" s="784"/>
      <c r="D905" s="787"/>
      <c r="E905" s="790"/>
      <c r="F905" s="170" t="s">
        <v>433</v>
      </c>
      <c r="G905" s="174">
        <f>IF(B903="Лікар загальної практики - сімейний лікар"," ",IF(B903="Лікар-педіатр"," ",IF(B903="Лікар-терапевт","х",0)))</f>
        <v>0</v>
      </c>
      <c r="H905" s="174">
        <f>IF(B903="Лікар загальної практики - сімейний лікар"," ",IF(B903="Лікар-педіатр"," ",IF(B903="Лікар-терапевт","х",0)))</f>
        <v>0</v>
      </c>
      <c r="I905" s="174">
        <f>IF(B903="Лікар загальної практики - сімейний лікар"," ",IF(B903="Лікар-педіатр","х",IF(B903="Лікар-терапевт"," ",0)))</f>
        <v>0</v>
      </c>
      <c r="J905" s="174">
        <f>IF(B903="Лікар загальної практики - сімейний лікар"," ",IF(B903="Лікар-педіатр","х",IF(B903="Лікар-терапевт"," ",0)))</f>
        <v>0</v>
      </c>
      <c r="K905" s="174">
        <f>IF(B903="Лікар загальної практики - сімейний лікар"," ",IF(B903="Лікар-педіатр","х",IF(B903="Лікар-терапевт"," ",0)))</f>
        <v>0</v>
      </c>
      <c r="L905" s="175">
        <f>SUM(G905:K905)</f>
        <v>0</v>
      </c>
      <c r="M905" s="770"/>
      <c r="N905" s="174">
        <f>IF(B903="Лікар загальної практики - сімейний лікар"," ",IF(B903="Лікар-педіатр"," ",IF(B903="Лікар-терапевт","х",0)))</f>
        <v>0</v>
      </c>
      <c r="O905" s="174">
        <f>IF(B903="Лікар загальної практики - сімейний лікар"," ",IF(B903="Лікар-педіатр"," ",IF(B903="Лікар-терапевт","х",0)))</f>
        <v>0</v>
      </c>
      <c r="P905" s="174">
        <f>IF(B903="Лікар загальної практики - сімейний лікар"," ",IF(B903="Лікар-педіатр","х",IF(B903="Лікар-терапевт"," ",0)))</f>
        <v>0</v>
      </c>
      <c r="Q905" s="174">
        <f>IF(B903="Лікар загальної практики - сімейний лікар"," ",IF(B903="Лікар-педіатр","х",IF(B903="Лікар-терапевт"," ",0)))</f>
        <v>0</v>
      </c>
      <c r="R905" s="174">
        <f>IF(B903="Лікар загальної практики - сімейний лікар"," ",IF(B903="Лікар-педіатр","х",IF(B903="Лікар-терапевт"," ",0)))</f>
        <v>0</v>
      </c>
      <c r="S905" s="175">
        <f>SUM(N905:R905)</f>
        <v>0</v>
      </c>
      <c r="T905" s="770"/>
      <c r="U905" s="174">
        <f>IF(B903="Лікар загальної практики - сімейний лікар"," ",IF(B903="Лікар-педіатр"," ",IF(B903="Лікар-терапевт","х",0)))</f>
        <v>0</v>
      </c>
      <c r="V905" s="174">
        <f>IF(B903="Лікар загальної практики - сімейний лікар"," ",IF(B903="Лікар-педіатр"," ",IF(B903="Лікар-терапевт","х",0)))</f>
        <v>0</v>
      </c>
      <c r="W905" s="174">
        <f>IF(B903="Лікар загальної практики - сімейний лікар"," ",IF(B903="Лікар-педіатр","х",IF(B903="Лікар-терапевт"," ",0)))</f>
        <v>0</v>
      </c>
      <c r="X905" s="174">
        <f>IF(B903="Лікар загальної практики - сімейний лікар"," ",IF(B903="Лікар-педіатр","х",IF(B903="Лікар-терапевт"," ",0)))</f>
        <v>0</v>
      </c>
      <c r="Y905" s="174">
        <f>IF(B903="Лікар загальної практики - сімейний лікар"," ",IF(B903="Лікар-педіатр","х",IF(B903="Лікар-терапевт"," ",0)))</f>
        <v>0</v>
      </c>
      <c r="Z905" s="175">
        <f>SUM(U905:Y905)</f>
        <v>0</v>
      </c>
      <c r="AA905" s="770"/>
      <c r="AB905" s="174">
        <f>IF(B903="Лікар загальної практики - сімейний лікар"," ",IF(B903="Лікар-педіатр"," ",IF(B903="Лікар-терапевт","х",0)))</f>
        <v>0</v>
      </c>
      <c r="AC905" s="174">
        <f>IF(B903="Лікар загальної практики - сімейний лікар"," ",IF(B903="Лікар-педіатр"," ",IF(B903="Лікар-терапевт","х",0)))</f>
        <v>0</v>
      </c>
      <c r="AD905" s="174">
        <f>IF(B903="Лікар загальної практики - сімейний лікар"," ",IF(B903="Лікар-педіатр","х",IF(B903="Лікар-терапевт"," ",0)))</f>
        <v>0</v>
      </c>
      <c r="AE905" s="174">
        <f>IF(B903="Лікар загальної практики - сімейний лікар"," ",IF(B903="Лікар-педіатр","х",IF(B903="Лікар-терапевт"," ",0)))</f>
        <v>0</v>
      </c>
      <c r="AF905" s="174">
        <f>IF(B903="Лікар загальної практики - сімейний лікар"," ",IF(B903="Лікар-педіатр","х",IF(B903="Лікар-терапевт"," ",0)))</f>
        <v>0</v>
      </c>
      <c r="AG905" s="175">
        <f>SUM(AB905:AF905)</f>
        <v>0</v>
      </c>
      <c r="AH905" s="773"/>
      <c r="AI905" s="176"/>
      <c r="AJ905" s="764"/>
      <c r="AK905" s="767"/>
      <c r="AL905" s="767"/>
      <c r="AM905" s="754"/>
      <c r="AN905" s="793"/>
      <c r="AO905" s="793"/>
      <c r="AP905" s="793"/>
      <c r="AQ905" s="793"/>
      <c r="AR905" s="796"/>
    </row>
    <row r="906" spans="1:44" s="67" customFormat="1" ht="28.15" customHeight="1" thickBot="1" x14ac:dyDescent="0.3">
      <c r="A906" s="172"/>
      <c r="B906" s="781"/>
      <c r="C906" s="784"/>
      <c r="D906" s="787"/>
      <c r="E906" s="790"/>
      <c r="F906" s="177" t="s">
        <v>160</v>
      </c>
      <c r="G906" s="178">
        <f>IFERROR(IF(B903="Лікар-педіатр",G905/L905,IF(B903="Лікар-терапевт","х",IF(B903="Лікар загальної практики - сімейний лікар",G905/L905,0))),0)</f>
        <v>0</v>
      </c>
      <c r="H906" s="178">
        <f>IFERROR(IF(B903="Лікар-педіатр",H905/L905,IF(B903="Лікар-терапевт","х",IF(B903="Лікар загальної практики - сімейний лікар",H905/L905,0))),0)</f>
        <v>0</v>
      </c>
      <c r="I906" s="178">
        <f>IFERROR(IF(B903="Лікар-педіатр","x",IF(B903="Лікар-терапевт",I905/L905,IF(B903="Лікар загальної практики - сімейний лікар",I905/L905,0))),0)</f>
        <v>0</v>
      </c>
      <c r="J906" s="178">
        <f>IFERROR(IF(B903="Лікар-педіатр","x",IF(B903="Лікар-терапевт",J905/L905,IF(B903="Лікар загальної практики - сімейний лікар",J905/L905,0))),0)</f>
        <v>0</v>
      </c>
      <c r="K906" s="178">
        <f>IFERROR(IF(B903="Лікар-педіатр","x",IF(B903="Лікар-терапевт",K905/L905,IF(B903="Лікар загальної практики - сімейний лікар",K905/L905,0))),0)</f>
        <v>0</v>
      </c>
      <c r="L906" s="178">
        <f>SUM(G906:K906)</f>
        <v>0</v>
      </c>
      <c r="M906" s="770"/>
      <c r="N906" s="178">
        <f>IFERROR(IF(B903="Лікар-педіатр",N905/S905,IF(B903="Лікар-терапевт","х",IF(B903="Лікар загальної практики - сімейний лікар",N905/S905,0))),0)</f>
        <v>0</v>
      </c>
      <c r="O906" s="178">
        <f>IFERROR(IF(B903="Лікар-педіатр",O905/S905,IF(B903="Лікар-терапевт","х",IF(B903="Лікар загальної практики - сімейний лікар",O905/S905,0))),0)</f>
        <v>0</v>
      </c>
      <c r="P906" s="178">
        <f>IFERROR(IF(B903="Лікар-педіатр","x",IF(B903="Лікар-терапевт",P905/S905,IF(B903="Лікар загальної практики - сімейний лікар",P905/S905,0))),0)</f>
        <v>0</v>
      </c>
      <c r="Q906" s="178">
        <f>IFERROR(IF(B903="Лікар-педіатр","x",IF(B903="Лікар-терапевт",Q905/S905,IF(B903="Лікар загальної практики - сімейний лікар",Q905/S905,0))),0)</f>
        <v>0</v>
      </c>
      <c r="R906" s="178">
        <f>IFERROR(IF(B903="Лікар-педіатр","x",IF(B903="Лікар-терапевт",R905/S905,IF(B903="Лікар загальної практики - сімейний лікар",R905/S905,0))),0)</f>
        <v>0</v>
      </c>
      <c r="S906" s="178">
        <f>SUM(N906:R906)</f>
        <v>0</v>
      </c>
      <c r="T906" s="770"/>
      <c r="U906" s="178">
        <f>IFERROR(IF(B903="Лікар-педіатр",U905/Z905,IF(B903="Лікар-терапевт","х",IF(B903="Лікар загальної практики - сімейний лікар",U905/Z905,0))),0)</f>
        <v>0</v>
      </c>
      <c r="V906" s="178">
        <f>IFERROR(IF(B903="Лікар-педіатр",V905/Z905,IF(B903="Лікар-терапевт","х",IF(B903="Лікар загальної практики - сімейний лікар",V905/Z905,0))),0)</f>
        <v>0</v>
      </c>
      <c r="W906" s="178">
        <f>IFERROR(IF(B903="Лікар-педіатр","x",IF(B903="Лікар-терапевт",W905/Z905,IF(B903="Лікар загальної практики - сімейний лікар",W905/Z905,0))),0)</f>
        <v>0</v>
      </c>
      <c r="X906" s="178">
        <f>IFERROR(IF(B903="Лікар-педіатр","x",IF(B903="Лікар-терапевт",X905/Z905,IF(B903="Лікар загальної практики - сімейний лікар",X905/Z905,0))),0)</f>
        <v>0</v>
      </c>
      <c r="Y906" s="178">
        <f>IFERROR(IF(B903="Лікар-педіатр","x",IF(B903="Лікар-терапевт",Y905/Z905,IF(B903="Лікар загальної практики - сімейний лікар",Y905/Z905,0))),0)</f>
        <v>0</v>
      </c>
      <c r="Z906" s="178">
        <f>SUM(U906:Y906)</f>
        <v>0</v>
      </c>
      <c r="AA906" s="770"/>
      <c r="AB906" s="178">
        <f>IFERROR(IF(B903="Лікар-педіатр",AB905/AG905,IF(B903="Лікар-терапевт","х",IF(B903="Лікар загальної практики - сімейний лікар",AB905/AG905,0))),0)</f>
        <v>0</v>
      </c>
      <c r="AC906" s="178">
        <f>IFERROR(IF(B903="Лікар-педіатр",AC905/AG905,IF(B903="Лікар-терапевт","х",IF(B903="Лікар загальної практики - сімейний лікар",AC905/AG905,0))),0)</f>
        <v>0</v>
      </c>
      <c r="AD906" s="178">
        <f>IFERROR(IF(B903="Лікар-педіатр","x",IF(B903="Лікар-терапевт",AD905/AG905,IF(B903="Лікар загальної практики - сімейний лікар",AD905/AG905,0))),0)</f>
        <v>0</v>
      </c>
      <c r="AE906" s="178">
        <f>IFERROR(IF(B903="Лікар-педіатр","x",IF(B903="Лікар-терапевт",AE905/AG905,IF(B903="Лікар загальної практики - сімейний лікар",AE905/AG905,0))),0)</f>
        <v>0</v>
      </c>
      <c r="AF906" s="178">
        <f>IFERROR(IF(B903="Лікар-педіатр","x",IF(B903="Лікар-терапевт",AF905/AG905,IF(B903="Лікар загальної практики - сімейний лікар",AF905/AG905,0))),0)</f>
        <v>0</v>
      </c>
      <c r="AG906" s="178">
        <f>SUM(AB906:AF906)</f>
        <v>0</v>
      </c>
      <c r="AH906" s="773"/>
      <c r="AI906" s="176"/>
      <c r="AJ906" s="764"/>
      <c r="AK906" s="767"/>
      <c r="AL906" s="767"/>
      <c r="AM906" s="754"/>
      <c r="AN906" s="793"/>
      <c r="AO906" s="793"/>
      <c r="AP906" s="793"/>
      <c r="AQ906" s="793"/>
      <c r="AR906" s="796"/>
    </row>
    <row r="907" spans="1:44" s="103" customFormat="1" ht="31.15" customHeight="1" thickBot="1" x14ac:dyDescent="0.3">
      <c r="A907" s="172"/>
      <c r="B907" s="781"/>
      <c r="C907" s="784"/>
      <c r="D907" s="787"/>
      <c r="E907" s="790"/>
      <c r="F907" s="179" t="s">
        <v>434</v>
      </c>
      <c r="G907" s="180">
        <f>IF(B903="Лікар загальної практики - сімейний лікар",AVERAGE(G903:G905),IF(B903="Лікар-педіатр",AVERAGE(G903:G905),IF(B903="Лікар-терапевт","х",0)))</f>
        <v>0</v>
      </c>
      <c r="H907" s="180">
        <f>IF(B903="Лікар загальної практики - сімейний лікар",AVERAGE(H903:H905),IF(B903="Лікар-педіатр",AVERAGE(H903:H905),IF(B903="Лікар-терапевт","х",0)))</f>
        <v>0</v>
      </c>
      <c r="I907" s="180">
        <f>IF(B903="Лікар загальної практики - сімейний лікар",AVERAGE(I903:I905),IF(B903="Лікар-педіатр","x",IF(B903="Лікар-терапевт",AVERAGE(I903:I905),0)))</f>
        <v>0</v>
      </c>
      <c r="J907" s="180">
        <f>IF(B903="Лікар загальної практики - сімейний лікар",AVERAGE(J903:J905),IF(B903="Лікар-педіатр","x",IF(B903="Лікар-терапевт",AVERAGE(J903:J905),0)))</f>
        <v>0</v>
      </c>
      <c r="K907" s="180">
        <f>IF(B903="Лікар загальної практики - сімейний лікар",AVERAGE(K903:K905),IF(B903="Лікар-педіатр","x",IF(B903="Лікар-терапевт",AVERAGE(K903:K905),0)))</f>
        <v>0</v>
      </c>
      <c r="L907" s="181">
        <f>SUM(G907:K907)</f>
        <v>0</v>
      </c>
      <c r="M907" s="770"/>
      <c r="N907" s="543">
        <f>IF(B903="Лікар загальної практики - сімейний лікар",AVERAGE(N903:N905),IF(B903="Лікар-педіатр",AVERAGE(N903:N905),IF(B903="Лікар-терапевт","х",0)))</f>
        <v>0</v>
      </c>
      <c r="O907" s="180">
        <f>IF(B903="Лікар загальної практики - сімейний лікар",AVERAGE(O903:O905),IF(B903="Лікар-педіатр",AVERAGE(O903:O905),IF(B903="Лікар-терапевт","х",0)))</f>
        <v>0</v>
      </c>
      <c r="P907" s="180">
        <f>IF(B903="Лікар загальної практики - сімейний лікар",AVERAGE(P903:P905),IF(B903="Лікар-педіатр","x",IF(B903="Лікар-терапевт",AVERAGE(P903:P905),0)))</f>
        <v>0</v>
      </c>
      <c r="Q907" s="180">
        <f>IF(B903="Лікар загальної практики - сімейний лікар",AVERAGE(Q903:Q905),IF(B903="Лікар-педіатр","x",IF(B903="Лікар-терапевт",AVERAGE(Q903:Q905),0)))</f>
        <v>0</v>
      </c>
      <c r="R907" s="180">
        <f>IF(B903="Лікар загальної практики - сімейний лікар",AVERAGE(R903:R905),IF(B903="Лікар-педіатр","x",IF(B903="Лікар-терапевт",AVERAGE(R903:R905),0)))</f>
        <v>0</v>
      </c>
      <c r="S907" s="181">
        <f>SUM(N907:R907)</f>
        <v>0</v>
      </c>
      <c r="T907" s="770"/>
      <c r="U907" s="543">
        <f>IF(B903="Лікар загальної практики - сімейний лікар",AVERAGE(U903:U905),IF(B903="Лікар-педіатр",AVERAGE(U903:U905),IF(B903="Лікар-терапевт","х",0)))</f>
        <v>0</v>
      </c>
      <c r="V907" s="180">
        <f>IF(B903="Лікар загальної практики - сімейний лікар",AVERAGE(V903:V905),IF(B903="Лікар-педіатр",AVERAGE(V903:V905),IF(B903="Лікар-терапевт","х",0)))</f>
        <v>0</v>
      </c>
      <c r="W907" s="180">
        <f>IF(B903="Лікар загальної практики - сімейний лікар",AVERAGE(W903:W905),IF(B903="Лікар-педіатр","x",IF(B903="Лікар-терапевт",AVERAGE(W903:W905),0)))</f>
        <v>0</v>
      </c>
      <c r="X907" s="180">
        <f>IF(B903="Лікар загальної практики - сімейний лікар",AVERAGE(X903:X905),IF(B903="Лікар-педіатр","x",IF(B903="Лікар-терапевт",AVERAGE(X903:X905),0)))</f>
        <v>0</v>
      </c>
      <c r="Y907" s="180">
        <f>IF(B903="Лікар загальної практики - сімейний лікар",AVERAGE(Y903:Y905),IF(B903="Лікар-педіатр","x",IF(B903="Лікар-терапевт",AVERAGE(Y903:Y905),0)))</f>
        <v>0</v>
      </c>
      <c r="Z907" s="181">
        <f>SUM(U907:Y907)</f>
        <v>0</v>
      </c>
      <c r="AA907" s="770"/>
      <c r="AB907" s="543">
        <f>IF(B903="Лікар загальної практики - сімейний лікар",AVERAGE(AB903:AB905),IF(B903="Лікар-педіатр",AVERAGE(AB903:AB905),IF(B903="Лікар-терапевт","х",0)))</f>
        <v>0</v>
      </c>
      <c r="AC907" s="180">
        <f>IF(B903="Лікар загальної практики - сімейний лікар",AVERAGE(AC903:AC905),IF(B903="Лікар-педіатр",AVERAGE(AC903:AC905),IF(B903="Лікар-терапевт","х",0)))</f>
        <v>0</v>
      </c>
      <c r="AD907" s="180">
        <f>IF(B903="Лікар загальної практики - сімейний лікар",AVERAGE(AD903:AD905),IF(B903="Лікар-педіатр","x",IF(B903="Лікар-терапевт",AVERAGE(AD903:AD905),0)))</f>
        <v>0</v>
      </c>
      <c r="AE907" s="180">
        <f>IF(B903="Лікар загальної практики - сімейний лікар",AVERAGE(AE903:AE905),IF(B903="Лікар-педіатр","x",IF(B903="Лікар-терапевт",AVERAGE(AE903:AE905),0)))</f>
        <v>0</v>
      </c>
      <c r="AF907" s="180">
        <f>IF(B903="Лікар загальної практики - сімейний лікар",AVERAGE(AF903:AF905),IF(B903="Лікар-педіатр","x",IF(B903="Лікар-терапевт",AVERAGE(AF903:AF905),0)))</f>
        <v>0</v>
      </c>
      <c r="AG907" s="181">
        <f>SUM(AB907:AF907)</f>
        <v>0</v>
      </c>
      <c r="AH907" s="773"/>
      <c r="AI907" s="176"/>
      <c r="AJ907" s="764"/>
      <c r="AK907" s="767"/>
      <c r="AL907" s="767"/>
      <c r="AM907" s="755"/>
      <c r="AN907" s="794"/>
      <c r="AO907" s="794"/>
      <c r="AP907" s="794"/>
      <c r="AQ907" s="794"/>
      <c r="AR907" s="797"/>
    </row>
    <row r="908" spans="1:44" s="67" customFormat="1" ht="31.9" customHeight="1" x14ac:dyDescent="0.25">
      <c r="A908" s="172"/>
      <c r="B908" s="781"/>
      <c r="C908" s="784"/>
      <c r="D908" s="787"/>
      <c r="E908" s="790"/>
      <c r="F908" s="182" t="str">
        <f>IF(B903="Лікар-педіатр",Законод!$C$18,IF(B903="Лікар загальної практики - сімейний лікар",Законод!$C$22,IF(B903="Лікар-терапевт",Законод!$C$26,"х")))</f>
        <v>х</v>
      </c>
      <c r="G908" s="183">
        <f>IF(B903="Лікар загальної практики - сімейний лікар",IF(L907&lt;=Законод!$C$23,G907,Законод!$C$23*'01_Доходи'!G906),IF(B903="Лікар-педіатр",IF(L907&lt;=Законод!$C$19,G907,Законод!$C$19*'01_Доходи'!G906),IF(B903="Лікар-терапевт","x",0)))</f>
        <v>0</v>
      </c>
      <c r="H908" s="183">
        <f>IF(B903="Лікар загальної практики - сімейний лікар",IF(L907&lt;=Законод!$C$23,H907,Законод!$C$23*'01_Доходи'!H906),IF(B903="Лікар-педіатр",IF(L907&lt;=Законод!$C$19,H907,Законод!$C$19*'01_Доходи'!H906),IF(B903="Лікар-терапевт","x",0)))</f>
        <v>0</v>
      </c>
      <c r="I908" s="183">
        <f>IF(B903="Лікар загальної практики - сімейний лікар",IF(L907&lt;=Законод!$C$23,I907,Законод!$C$23*'01_Доходи'!I906),IF(B903="Лікар-педіатр",IF(L907&lt;=Законод!$C$27,I907,Законод!$C$27*'01_Доходи'!I906),IF(B903="Лікар-терапевт","x",0)))</f>
        <v>0</v>
      </c>
      <c r="J908" s="183">
        <f>IF(B903="Лікар загальної практики - сімейний лікар",IF(L907&lt;=Законод!$C$23,J907,Законод!$C$23*'01_Доходи'!J906),IF(B903="Лікар-педіатр",IF(L907&lt;=Законод!$C$27,J907,Законод!$C$27*'01_Доходи'!J906),IF(B903="Лікар-терапевт","x",0)))</f>
        <v>0</v>
      </c>
      <c r="K908" s="183">
        <f>IF(B903="Лікар загальної практики - сімейний лікар",IF(L907&lt;=Законод!$C$23,K907,Законод!$C$23*'01_Доходи'!K906),IF(B903="Лікар-педіатр",IF(L907&lt;=Законод!$C$27,K907,Законод!$C$27*'01_Доходи'!K906),IF(B903="Лікар-терапевт","x",0)))</f>
        <v>0</v>
      </c>
      <c r="L908" s="184">
        <f>SUM(G908:K908)</f>
        <v>0</v>
      </c>
      <c r="M908" s="770"/>
      <c r="N908" s="183">
        <f>IF(B903="Лікар загальної практики - сімейний лікар",IF(L907&lt;=Законод!$C$23,N907,Законод!$C$23*'01_Доходи'!N906),IF(B903="Лікар-педіатр",IF(L907&lt;=Законод!$C$19,N907,Законод!$C$19*'01_Доходи'!N906),IF(B903="Лікар-терапевт","x",0)))</f>
        <v>0</v>
      </c>
      <c r="O908" s="183">
        <f>IF(B903="Лікар загальної практики - сімейний лікар",IF(L907&lt;=Законод!$C$23,O907,Законод!$C$23*'01_Доходи'!O906),IF(B903="Лікар-педіатр",IF(L907&lt;=Законод!$C$19,O907,Законод!$C$19*'01_Доходи'!O906),IF(B903="Лікар-терапевт","x",0)))</f>
        <v>0</v>
      </c>
      <c r="P908" s="183">
        <f>IF(B903="Лікар загальної практики - сімейний лікар",IF(L907&lt;=Законод!$C$23,P907,Законод!$C$23*'01_Доходи'!P906),IF(B903="Лікар-педіатр",IF(L907&lt;=Законод!$C$27,P907,Законод!$C$27*'01_Доходи'!P906),IF(B903="Лікар-терапевт","x",0)))</f>
        <v>0</v>
      </c>
      <c r="Q908" s="183">
        <f>IF(B903="Лікар загальної практики - сімейний лікар",IF(L907&lt;=Законод!$C$23,Q907,Законод!$C$23*'01_Доходи'!Q906),IF(B903="Лікар-педіатр",IF(L907&lt;=Законод!$C$27,Q907,Законод!$C$27*'01_Доходи'!Q906),IF(B903="Лікар-терапевт","x",0)))</f>
        <v>0</v>
      </c>
      <c r="R908" s="183">
        <f>IF(B903="Лікар загальної практики - сімейний лікар",IF(L907&lt;=Законод!$C$23,R907,Законод!$C$23*'01_Доходи'!R906),IF(B903="Лікар-педіатр",IF(L907&lt;=Законод!$C$27,R907,Законод!$C$27*'01_Доходи'!R906),IF(B903="Лікар-терапевт","x",0)))</f>
        <v>0</v>
      </c>
      <c r="S908" s="184">
        <f>SUM(N908:R908)</f>
        <v>0</v>
      </c>
      <c r="T908" s="770"/>
      <c r="U908" s="183">
        <f>IF(B903="Лікар загальної практики - сімейний лікар",IF(L907&lt;=Законод!$C$23,U907,Законод!$C$23*'01_Доходи'!U906),IF(B903="Лікар-педіатр",IF(L907&lt;=Законод!$C$19,U907,Законод!$C$19*'01_Доходи'!U906),IF(B903="Лікар-терапевт","x",0)))</f>
        <v>0</v>
      </c>
      <c r="V908" s="183">
        <f>IF(B903="Лікар загальної практики - сімейний лікар",IF(L907&lt;=Законод!$C$23,V907,Законод!$C$23*'01_Доходи'!V906),IF(B903="Лікар-педіатр",IF(L907&lt;=Законод!$C$19,V907,Законод!$C$19*'01_Доходи'!V906),IF(B903="Лікар-терапевт","x",0)))</f>
        <v>0</v>
      </c>
      <c r="W908" s="183">
        <f>IF(B903="Лікар загальної практики - сімейний лікар",IF(L907&lt;=Законод!$C$23,W907,Законод!$C$23*'01_Доходи'!W906),IF(B903="Лікар-педіатр",IF(L907&lt;=Законод!$C$27,W907,Законод!$C$27*'01_Доходи'!W906),IF(B903="Лікар-терапевт","x",0)))</f>
        <v>0</v>
      </c>
      <c r="X908" s="183">
        <f>IF(B903="Лікар загальної практики - сімейний лікар",IF(L907&lt;=Законод!$C$23,X907,Законод!$C$23*'01_Доходи'!X906),IF(B903="Лікар-педіатр",IF(L907&lt;=Законод!$C$27,X907,Законод!$C$27*'01_Доходи'!X906),IF(B903="Лікар-терапевт","x",0)))</f>
        <v>0</v>
      </c>
      <c r="Y908" s="183">
        <f>IF(B903="Лікар загальної практики - сімейний лікар",IF(L907&lt;=Законод!$C$23,Y907,Законод!$C$23*'01_Доходи'!H906),IF(Y903="Лікар-педіатр",IF(L907&lt;=Законод!$C$27,Y907,Законод!$C$27*'01_Доходи'!Y906),IF(B903="Лікар-терапевт","x",0)))</f>
        <v>0</v>
      </c>
      <c r="Z908" s="184">
        <f>SUM(U908:Y908)</f>
        <v>0</v>
      </c>
      <c r="AA908" s="770"/>
      <c r="AB908" s="183">
        <f>IF(B903="Лікар загальної практики - сімейний лікар",IF(L907&lt;=Законод!$C$23,AB907,Законод!$C$23*'01_Доходи'!AB906),IF(B903="Лікар-педіатр",IF(L907&lt;=Законод!$C$19,AB907,Законод!$C$19*'01_Доходи'!AB906),IF(B903="Лікар-терапевт","x",0)))</f>
        <v>0</v>
      </c>
      <c r="AC908" s="183">
        <f>IF(B903="Лікар загальної практики - сімейний лікар",IF(L907&lt;=Законод!$C$23,AC907,Законод!$C$23*'01_Доходи'!AC906),IF(B903="Лікар-педіатр",IF(L907&lt;=Законод!$C$19,AC907,Законод!$C$19*'01_Доходи'!AC906),IF(B903="Лікар-терапевт","x",0)))</f>
        <v>0</v>
      </c>
      <c r="AD908" s="183">
        <f>IF(B903="Лікар загальної практики - сімейний лікар",IF(L907&lt;=Законод!$C$23,AD907,Законод!$C$23*'01_Доходи'!AD906),IF(B903="Лікар-педіатр",IF(L907&lt;=Законод!$C$27,AD907,Законод!$C$27*'01_Доходи'!AD906),IF(B903="Лікар-терапевт","x",0)))</f>
        <v>0</v>
      </c>
      <c r="AE908" s="183">
        <f>IF(B903="Лікар загальної практики - сімейний лікар",IF(L907&lt;=Законод!$C$23,AE907,Законод!$C$23*'01_Доходи'!AE906),IF(B903="Лікар-педіатр",IF(L907&lt;=Законод!$C$27,AE907,Законод!$C$27*'01_Доходи'!AE906),IF(B903="Лікар-терапевт","x",0)))</f>
        <v>0</v>
      </c>
      <c r="AF908" s="183">
        <f>IF(B903="Лікар загальної практики - сімейний лікар",IF(L907&lt;=Законод!$C$23,AF907,Законод!$C$23*'01_Доходи'!AF906),IF(B903="Лікар-педіатр",IF(L907&lt;=Законод!$C$27,AF907,Законод!$C$27*'01_Доходи'!AF906),IF(B903="Лікар-терапевт","x",0)))</f>
        <v>0</v>
      </c>
      <c r="AG908" s="184">
        <f>SUM(AB908:AF908)</f>
        <v>0</v>
      </c>
      <c r="AH908" s="773"/>
      <c r="AI908" s="176"/>
      <c r="AJ908" s="764"/>
      <c r="AK908" s="767"/>
      <c r="AL908" s="767"/>
      <c r="AM908" s="268" t="s">
        <v>175</v>
      </c>
      <c r="AN908" s="544">
        <f>IF(B903="Лікар загальної практики - сімейний лікар",G908*Законод!$J$10+'01_Доходи'!H908*Законод!$K$10+'01_Доходи'!I908*Законод!$L$10+'01_Доходи'!J908*Законод!$M$10+'01_Доходи'!K908*Законод!$N$10,IF(B903="Лікар-педіатр",G908*Законод!$J$10+'01_Доходи'!H908*Законод!$K$10,IF(B903="Лікар-терапевт",'01_Доходи'!I908*Законод!$L$10+'01_Доходи'!J908*Законод!$M$10+'01_Доходи'!K908*Законод!$N$10,0)))</f>
        <v>0</v>
      </c>
      <c r="AO908" s="544">
        <f>IF(B903="Лікар загальної практики - сімейний лікар",N908*Законод!$J$11+'01_Доходи'!O908*Законод!$K$11+'01_Доходи'!P908*Законод!$L$11+'01_Доходи'!Q908*Законод!$M$11+'01_Доходи'!R908*Законод!$N$11,IF(B903="Лікар-педіатр",N908*Законод!$J$11+'01_Доходи'!O908*Законод!$K$11,IF(B903="Лікар-терапевт",'01_Доходи'!P908*Законод!$L$11+'01_Доходи'!Q908*Законод!$M$11+'01_Доходи'!R908*Законод!$N$11,0)))</f>
        <v>0</v>
      </c>
      <c r="AP908" s="544">
        <f>IF(B903="Лікар загальної практики - сімейний лікар",U908*Законод!$J$12+'01_Доходи'!V908*Законод!$K$12+'01_Доходи'!W908*Законод!$L$12+'01_Доходи'!X908*Законод!$M$12+'01_Доходи'!Y908*Законод!$N$12,IF(B903="Лікар-педіатр",U908*Законод!$J$12+'01_Доходи'!V908*Законод!$K$12,IF(B903="Лікар-терапевт",'01_Доходи'!W908*Законод!$L$12+'01_Доходи'!X908*Законод!$M$12+'01_Доходи'!Y908*Законод!$N$12,0)))</f>
        <v>0</v>
      </c>
      <c r="AQ908" s="544">
        <f>IF(B903="Лікар загальної практики - сімейний лікар",AB908*Законод!$J$13+'01_Доходи'!AC908*Законод!$K$13+'01_Доходи'!AD908*Законод!$L$13+'01_Доходи'!AE908*Законод!$M$13+'01_Доходи'!AF908*Законод!$N$13,IF(B903="Лікар-педіатр",AB908*Законод!$J$13+'01_Доходи'!AC908*Законод!$K$13,IF(B903="Лікар-терапевт",'01_Доходи'!AD908*Законод!$L$13+'01_Доходи'!AE908*Законод!$M$13+'01_Доходи'!AF908*Законод!$N$13,0)))</f>
        <v>0</v>
      </c>
      <c r="AR908" s="185">
        <f>SUM(AN908:AQ908)</f>
        <v>0</v>
      </c>
    </row>
    <row r="909" spans="1:44" s="67" customFormat="1" ht="45" customHeight="1" x14ac:dyDescent="0.25">
      <c r="A909" s="172"/>
      <c r="B909" s="781"/>
      <c r="C909" s="784"/>
      <c r="D909" s="787"/>
      <c r="E909" s="790"/>
      <c r="F909" s="186" t="str">
        <f>IF(B903="Лікар-педіатр",Законод!$E$18,IF(B903="Лікар загальної практики - сімейний лікар",Законод!$E$22,IF(B903="Лікар-терапевт",Законод!$E$26,"х")))</f>
        <v>х</v>
      </c>
      <c r="G909" s="750" t="s">
        <v>157</v>
      </c>
      <c r="H909" s="751"/>
      <c r="I909" s="751"/>
      <c r="J909" s="751"/>
      <c r="K909" s="752"/>
      <c r="L909" s="171">
        <f>IF(B903="Лікар загальної практики - сімейний лікар",IF(L907&lt;Законод!$C$23,0,(IF(AND(L907&gt;=Законод!$E$23,L907&lt;=Законод!$E$24),L907-Законод!$C$23,IF('01_Доходи'!L907&gt;=Законод!$F$23,Законод!$E$25,0)))),IF(B903="Лікар-педіатр",IF(L907&lt;Законод!$C$19,0,(IF(AND(L907&gt;=Законод!$E$19,L907&lt;=Законод!$E$20),L907-Законод!$C$19,IF('01_Доходи'!L907&gt;=Законод!$F$19,Законод!$E$21,0)))),IF(B903="Лікар-терапевт",IF(L907&lt;Законод!$C$27,0,(IF(AND(L907&gt;=Законод!$E$27,L907&lt;=Законод!$E$28),L907-Законод!$C$27,IF('01_Доходи'!L907&gt;=Законод!$F$27,Законод!$E$29,0)))),0)))</f>
        <v>0</v>
      </c>
      <c r="M909" s="770"/>
      <c r="N909" s="750" t="s">
        <v>157</v>
      </c>
      <c r="O909" s="751"/>
      <c r="P909" s="751"/>
      <c r="Q909" s="751"/>
      <c r="R909" s="752"/>
      <c r="S909" s="171">
        <f>IF(B903="Лікар загальної практики - сімейний лікар",IF(S907&lt;Законод!$C$23,0,(IF(AND(S907&gt;=Законод!$E$23,S907&lt;=Законод!$E$24),S907-Законод!$C$23,IF('01_Доходи'!S907&gt;=Законод!$F$23,Законод!$E$25,0)))),IF(B903="Лікар-педіатр",IF(S907&lt;Законод!$C$19,0,(IF(AND(S907&gt;=Законод!$E$19,S907&lt;=Законод!$E$20),S907-Законод!$C$19,IF('01_Доходи'!S907&gt;=Законод!$F$19,Законод!$E$21,0)))),IF(B903="Лікар-терапевт",IF(S907&lt;Законод!$C$27,0,(IF(AND(S907&gt;=Законод!$E$27,S907&lt;=Законод!$E$28),S907-Законод!$C$27,IF('01_Доходи'!S907&gt;=Законод!$F$27,Законод!$E$29,0)))),0)))</f>
        <v>0</v>
      </c>
      <c r="T909" s="770"/>
      <c r="U909" s="750" t="s">
        <v>157</v>
      </c>
      <c r="V909" s="751"/>
      <c r="W909" s="751"/>
      <c r="X909" s="751"/>
      <c r="Y909" s="752"/>
      <c r="Z909" s="171">
        <f>IF(B903="Лікар загальної практики - сімейний лікар",IF(Z907&lt;Законод!$C$23,0,(IF(AND(Z907&gt;=Законод!$E$23,Z907&lt;=Законод!$E$24),Z907-Законод!$C$23,IF('01_Доходи'!Z907&gt;=Законод!$F$23,Законод!$E$25,0)))),IF(B903="Лікар-педіатр",IF(Z907&lt;Законод!$C$19,0,(IF(AND(Z907&gt;=Законод!$E$19,Z907&lt;=Законод!$E$20),Z907-Законод!$C$19,IF('01_Доходи'!Z907&gt;=Законод!$F$19,Законод!$E$21,0)))),IF(B903="Лікар-терапевт",IF(Z907&lt;Законод!$C$27,0,(IF(AND(Z907&gt;=Законод!$E$27,Z907&lt;=Законод!$E$28),Z907-Законод!$C$27,IF('01_Доходи'!Z907&gt;=Законод!$F$27,Законод!$E$29,0)))),0)))</f>
        <v>0</v>
      </c>
      <c r="AA909" s="770"/>
      <c r="AB909" s="750" t="s">
        <v>157</v>
      </c>
      <c r="AC909" s="751"/>
      <c r="AD909" s="751"/>
      <c r="AE909" s="751"/>
      <c r="AF909" s="752"/>
      <c r="AG909" s="171">
        <f>IF(B903="Лікар загальної практики - сімейний лікар",IF(S907&lt;Законод!$C$23,0,(IF(AND(AG907&gt;=Законод!$E$23,AG907&lt;=Законод!$E$24),AG907-Законод!$C$23,IF('01_Доходи'!AG907&gt;=Законод!$F$23,Законод!$E$25,0)))),IF(B903="Лікар-педіатр",IF(AG907&lt;Законод!$C$19,0,(IF(AND(AG907&gt;=Законод!$E$19,AG907&lt;=Законод!$E$20),AG907-Законод!$C$19,IF('01_Доходи'!AG907&gt;=Законод!$F$19,Законод!$E$21,0)))),IF(B903="Лікар-терапевт",IF(AG907&lt;Законод!$C$27,0,(IF(AND(AG907&gt;=Законод!$E$27,AG907&lt;=Законод!$E$28),AG907-Законод!$C$27,IF('01_Доходи'!AG907&gt;=Законод!$F$27,Законод!$E$29,0)))),0)))</f>
        <v>0</v>
      </c>
      <c r="AH909" s="773"/>
      <c r="AI909" s="176"/>
      <c r="AJ909" s="764"/>
      <c r="AK909" s="767"/>
      <c r="AL909" s="767"/>
      <c r="AM909" s="798" t="s">
        <v>176</v>
      </c>
      <c r="AN909" s="544">
        <f>IF(B903="Лікар загальної практики - сімейний лікар",L909*Законод!$E$30,IF(B903="Лікар-педіатр",L909*Законод!$E$30,IF(B903="Лікар-терапевт",L909*Законод!$E$30,0)))</f>
        <v>0</v>
      </c>
      <c r="AO909" s="544">
        <f>IF(B903="Лікар загальної практики - сімейний лікар",S909*Законод!$E$47,IF(B903="Лікар-педіатр",S909*Законод!$E$47,IF(B903="Лікар-терапевт",S909*Законод!$E$47,0)))</f>
        <v>0</v>
      </c>
      <c r="AP909" s="544">
        <f>IF(B903="Лікар загальної практики - сімейний лікар",Z909*Законод!$E$64,IF(B903="Лікар-педіатр",Z909*Законод!$E$64,IF(B903="Лікар-терапевт",Z909*Законод!$E$64,0)))</f>
        <v>0</v>
      </c>
      <c r="AQ909" s="544">
        <f>IF(B903="Лікар загальної практики - сімейний лікар",AG909*Законод!$E$81,IF(B903="Лікар-педіатр",AG909*Законод!$E$81,IF(B903="Лікар-терапевт",AG909*Законод!$E$81,0)))</f>
        <v>0</v>
      </c>
      <c r="AR909" s="185">
        <f>SUM(AN909:AQ909)</f>
        <v>0</v>
      </c>
    </row>
    <row r="910" spans="1:44" s="67" customFormat="1" ht="20.45" customHeight="1" x14ac:dyDescent="0.25">
      <c r="A910" s="172"/>
      <c r="B910" s="781"/>
      <c r="C910" s="784"/>
      <c r="D910" s="787"/>
      <c r="E910" s="790"/>
      <c r="F910" s="186" t="str">
        <f>IF(B903="Лікар-педіатр",Законод!$F$18,IF(B903="Лікар загальної практики - сімейний лікар",Законод!$F$22,IF(B903="Лікар-терапевт",Законод!$F$26,"х")))</f>
        <v>х</v>
      </c>
      <c r="G910" s="750" t="s">
        <v>157</v>
      </c>
      <c r="H910" s="751"/>
      <c r="I910" s="751"/>
      <c r="J910" s="751"/>
      <c r="K910" s="752"/>
      <c r="L910" s="171">
        <f>IF(B903="Лікар загальної практики - сімейний лікар",IF(L907&lt;Законод!$C$23,0,(IF(AND(L907&gt;=Законод!$F$23,L907&lt;=Законод!$F$24),L907-Законод!$E$24,IF('01_Доходи'!L907&gt;=Законод!$G$23,Законод!$F$25,0)))),IF(B903="Лікар-педіатр",IF(L907&lt;Законод!$C$19,0,(IF(AND(L907&gt;=Законод!$F$19,L907&lt;=Законод!$F$20),L907-Законод!$E$20,IF('01_Доходи'!L907&gt;=Законод!$G$19,Законод!$F$21,0)))),IF(B903="Лікар-терапевт",IF(L907&lt;Законод!$C$27,0,(IF(AND(L907&gt;=Законод!$F$27,L907&lt;=Законод!$F$28),L907-Законод!$E$28,IF('01_Доходи'!L907&gt;=Законод!$G$27,Законод!$F$29,0)))),0)))</f>
        <v>0</v>
      </c>
      <c r="M910" s="770"/>
      <c r="N910" s="750" t="s">
        <v>157</v>
      </c>
      <c r="O910" s="751"/>
      <c r="P910" s="751"/>
      <c r="Q910" s="751"/>
      <c r="R910" s="752"/>
      <c r="S910" s="171">
        <f>IF(B903="Лікар загальної практики - сімейний лікар",IF(S907&lt;Законод!$C$23,0,(IF(AND(S907&gt;=Законод!$F$23,S907&lt;=Законод!$F$24),S907-Законод!$E$24,IF('01_Доходи'!S907&gt;=Законод!$G$23,Законод!$F$25,0)))),IF(B903="Лікар-педіатр",IF(S907&lt;Законод!$C$19,0,(IF(AND(S907&gt;=Законод!$F$19,S907&lt;=Законод!$F$20),S907-Законод!$E$20,IF('01_Доходи'!S907&gt;=Законод!$G$19,Законод!$F$21,0)))),IF(B903="Лікар-терапевт",IF(S907&lt;Законод!$C$27,0,(IF(AND(S907&gt;=Законод!$F$27,S907&lt;=Законод!$F$28),S907-Законод!$E$28,IF('01_Доходи'!S907&gt;=Законод!$G$27,Законод!$F$29,0)))),0)))</f>
        <v>0</v>
      </c>
      <c r="T910" s="770"/>
      <c r="U910" s="750" t="s">
        <v>157</v>
      </c>
      <c r="V910" s="751"/>
      <c r="W910" s="751"/>
      <c r="X910" s="751"/>
      <c r="Y910" s="752"/>
      <c r="Z910" s="171">
        <f>IF(B903="Лікар загальної практики - сімейний лікар",IF(Z907&lt;Законод!$C$23,0,(IF(AND(Z907&gt;=Законод!$F$23,Z907&lt;=Законод!$F$24),Z907-Законод!$E$24,IF('01_Доходи'!Z907&gt;=Законод!$G$23,Законод!$F$25,0)))),IF(B903="Лікар-педіатр",IF(Z907&lt;Законод!$C$19,0,(IF(AND(Z907&gt;=Законод!$F$19,Z907&lt;=Законод!$F$20),Z907-Законод!$E$20,IF('01_Доходи'!Z907&gt;=Законод!$G$19,Законод!$F$21,0)))),IF(B903="Лікар-терапевт",IF(Z907&lt;Законод!$C$27,0,(IF(AND(Z907&gt;=Законод!$F$27,Z907&lt;=Законод!$F$28),Z907-Законод!$E$28,IF('01_Доходи'!Z907&gt;=Законод!$G$27,Законод!$F$29,0)))),0)))</f>
        <v>0</v>
      </c>
      <c r="AA910" s="770"/>
      <c r="AB910" s="750" t="s">
        <v>157</v>
      </c>
      <c r="AC910" s="751"/>
      <c r="AD910" s="751"/>
      <c r="AE910" s="751"/>
      <c r="AF910" s="752"/>
      <c r="AG910" s="171">
        <f>IF(B903="Лікар загальної практики - сімейний лікар",IF(AG907&lt;Законод!$C$23,0,(IF(AND(AG907&gt;=Законод!$F$23,AG907&lt;=Законод!$F$24),AG907-Законод!$E$24,IF('01_Доходи'!AG907&gt;=Законод!$G$23,Законод!$F$25,0)))),IF(B903="Лікар-педіатр",IF(AG907&lt;Законод!$C$19,0,(IF(AND(AG907&gt;=Законод!$F$19,AG907&lt;=Законод!$F$20),AG907-Законод!$E$20,IF('01_Доходи'!AG907&gt;=Законод!$G$19,Законод!$F$21,0)))),IF(B903="Лікар-терапевт",IF(AG907&lt;Законод!$C$27,0,(IF(AND(AG907&gt;=Законод!$F$27,AG907&lt;=Законод!$F$28),AG907-Законод!$E$28,IF('01_Доходи'!AG907&gt;=Законод!$G$27,Законод!$F$29,0)))),0)))</f>
        <v>0</v>
      </c>
      <c r="AH910" s="773"/>
      <c r="AI910" s="176"/>
      <c r="AJ910" s="764"/>
      <c r="AK910" s="767"/>
      <c r="AL910" s="767"/>
      <c r="AM910" s="799"/>
      <c r="AN910" s="544">
        <f>IF(B903="Лікар загальної практики - сімейний лікар",L910*Законод!$F$30,IF(B903="Лікар-педіатр",L910*Законод!$F$30,IF(B903="Лікар-терапевт",L910*Законод!$F$30,0)))</f>
        <v>0</v>
      </c>
      <c r="AO910" s="544">
        <f>IF(B903="Лікар загальної практики - сімейний лікар",S910*Законод!$F$47,IF(B903="Лікар-педіатр",S910*Законод!$F$47,IF(B903="Лікар-терапевт",S910*Законод!$F$47,0)))</f>
        <v>0</v>
      </c>
      <c r="AP910" s="544">
        <f>IF(B903="Лікар загальної практики - сімейний лікар",Z910*Законод!$F$64,IF(B903="Лікар-педіатр",Z910*Законод!$F$64,IF(B903="Лікар-терапевт",Z910*Законод!$F$64,0)))</f>
        <v>0</v>
      </c>
      <c r="AQ910" s="544">
        <f>IF(B903="Лікар загальної практики - сімейний лікар",AG910*Законод!$F$81,IF(B903="Лікар-педіатр",AG910*Законод!$F$81,IF(B903="Лікар-терапевт",AG910*Законод!$F$81,0)))</f>
        <v>0</v>
      </c>
      <c r="AR910" s="185">
        <f>SUM(AN910:AQ910)</f>
        <v>0</v>
      </c>
    </row>
    <row r="911" spans="1:44" s="67" customFormat="1" ht="31.9" customHeight="1" x14ac:dyDescent="0.25">
      <c r="A911" s="172"/>
      <c r="B911" s="781"/>
      <c r="C911" s="784"/>
      <c r="D911" s="787"/>
      <c r="E911" s="790"/>
      <c r="F911" s="186" t="str">
        <f>IF(B903="Лікар-педіатр",Законод!$G$18,IF(B903="Лікар загальної практики - сімейний лікар",Законод!$G$22,IF(B903="Лікар-терапевт",Законод!$G$26,"х")))</f>
        <v>х</v>
      </c>
      <c r="G911" s="750" t="s">
        <v>157</v>
      </c>
      <c r="H911" s="751"/>
      <c r="I911" s="751"/>
      <c r="J911" s="751"/>
      <c r="K911" s="752"/>
      <c r="L911" s="171">
        <f>IF(B903="Лікар загальної практики - сімейний лікар",IF(L907&lt;Законод!$C$23,0,(IF(AND(L907&gt;=Законод!$G$23,L907&lt;=Законод!$G$24),L907-Законод!$F$24,IF('01_Доходи'!L907&gt;=Законод!$H$23,Законод!$G$25,0)))),IF(B903="Лікар-педіатр",IF(L907&lt;Законод!$C$19,0,(IF(AND(L907&gt;=Законод!$G$19,L907&lt;=Законод!$G$20),L907-Законод!$F$20,IF('01_Доходи'!L907&gt;=Законод!$H$19,Законод!$G$21,0)))),IF(B903="Лікар-терапевт",IF(L907&lt;Законод!$C$27,0,(IF(AND(L907&gt;=Законод!$G$27,L907&lt;=Законод!$G$28),L907-Законод!$F$28,IF('01_Доходи'!L907&gt;=Законод!$H$27,Законод!$G$29,0)))),0)))</f>
        <v>0</v>
      </c>
      <c r="M911" s="770"/>
      <c r="N911" s="750" t="s">
        <v>157</v>
      </c>
      <c r="O911" s="751"/>
      <c r="P911" s="751"/>
      <c r="Q911" s="751"/>
      <c r="R911" s="752"/>
      <c r="S911" s="171">
        <f>IF(B903="Лікар загальної практики - сімейний лікар",IF(S907&lt;Законод!$C$23,0,(IF(AND(S907&gt;=Законод!$G$23,S907&lt;=Законод!$G$24),S907-Законод!$F$24,IF('01_Доходи'!S907&gt;=Законод!$H$23,Законод!$G$25,0)))),IF(B903="Лікар-педіатр",IF(S907&lt;Законод!$C$19,0,(IF(AND(S907&gt;=Законод!$G$19,S907&lt;=Законод!$G$20),S907-Законод!$F$20,IF('01_Доходи'!S907&gt;=Законод!$H$19,Законод!$G$21,0)))),IF(B903="Лікар-терапевт",IF(S907&lt;Законод!$C$27,0,(IF(AND(S907&gt;=Законод!$G$27,S907&lt;=Законод!$G$28),S907-Законод!$F$28,IF('01_Доходи'!S907&gt;=Законод!$H$27,Законод!$G$29,0)))),0)))</f>
        <v>0</v>
      </c>
      <c r="T911" s="770"/>
      <c r="U911" s="750" t="s">
        <v>157</v>
      </c>
      <c r="V911" s="751"/>
      <c r="W911" s="751"/>
      <c r="X911" s="751"/>
      <c r="Y911" s="752"/>
      <c r="Z911" s="171">
        <f>IF(B903="Лікар загальної практики - сімейний лікар",IF(Z907&lt;Законод!$C$23,0,(IF(AND(Z907&gt;=Законод!$G$23,Z907&lt;=Законод!$G$24),Z907-Законод!$F$24,IF('01_Доходи'!Z907&gt;=Законод!$H$23,Законод!$G$25,0)))),IF(B903="Лікар-педіатр",IF(Z907&lt;Законод!$C$19,0,(IF(AND(Z907&gt;=Законод!$G$19,Z907&lt;=Законод!$G$20),Z907-Законод!$F$20,IF('01_Доходи'!Z907&gt;=Законод!$H$19,Законод!$G$21,0)))),IF(B903="Лікар-терапевт",IF(Z907&lt;Законод!$C$27,0,(IF(AND(Z907&gt;=Законод!$G$27,Z907&lt;=Законод!$G$28),Z907-Законод!$F$28,IF('01_Доходи'!Z907&gt;=Законод!$H$27,Законод!$G$29,0)))),0)))</f>
        <v>0</v>
      </c>
      <c r="AA911" s="770"/>
      <c r="AB911" s="750" t="s">
        <v>157</v>
      </c>
      <c r="AC911" s="751"/>
      <c r="AD911" s="751"/>
      <c r="AE911" s="751"/>
      <c r="AF911" s="752"/>
      <c r="AG911" s="171">
        <f>IF(B903="Лікар загальної практики - сімейний лікар",IF(AG907&lt;Законод!$C$23,0,(IF(AND(AG907&gt;=Законод!$G$23,AG907&lt;=Законод!$G$24),AG907-Законод!$F$24,IF('01_Доходи'!AG907&gt;=Законод!$H$23,Законод!$G$25,0)))),IF(B903="Лікар-педіатр",IF(AG907&lt;Законод!$C$19,0,(IF(AND(AG907&gt;=Законод!$G$19,AG907&lt;=Законод!$G$20),AG907-Законод!$F$20,IF('01_Доходи'!AG907&gt;=Законод!$H$19,Законод!$G$21,0)))),IF(B903="Лікар-терапевт",IF(AG907&lt;Законод!$C$27,0,(IF(AND(AG907&gt;=Законод!$G$27,AG907&lt;=Законод!$G$28),AG907-Законод!$F$28,IF('01_Доходи'!AG907&gt;=Законод!$H$27,Законод!$G$29,0)))),0)))</f>
        <v>0</v>
      </c>
      <c r="AH911" s="773"/>
      <c r="AI911" s="176"/>
      <c r="AJ911" s="764"/>
      <c r="AK911" s="767"/>
      <c r="AL911" s="767"/>
      <c r="AM911" s="799"/>
      <c r="AN911" s="544">
        <f>IF(B903="Лікар загальної практики - сімейний лікар",L911*Законод!$G$39,IF(B903="Лікар-педіатр",L911*Законод!$G$30,IF(B903="Лікар-терапевт",L911*Законод!$G$30,0)))</f>
        <v>0</v>
      </c>
      <c r="AO911" s="544">
        <f>IF(B903="Лікар загальної практики - сімейний лікар",S911*Законод!$G$47,IF(B903="Лікар-педіатр",S911*Законод!$G$47,IF(B903="Лікар-терапевт",S911*Законод!$G$47,0)))</f>
        <v>0</v>
      </c>
      <c r="AP911" s="544">
        <f>IF(B903="Лікар загальної практики - сімейний лікар",Z911*Законод!$G$64,IF(B903="Лікар-педіатр",Z911*Законод!$G$64,IF(B903="Лікар-терапевт",Z911*Законод!$G$64,0)))</f>
        <v>0</v>
      </c>
      <c r="AQ911" s="544">
        <f>IF(B903="Лікар загальної практики - сімейний лікар",AG911*Законод!$G$81,IF(B903="Лікар-педіатр",AG911*Законод!$G$81,IF(B903="Лікар-терапевт",AG911*Законод!$G$81,0)))</f>
        <v>0</v>
      </c>
      <c r="AR911" s="185">
        <f t="shared" ref="AR911" si="134">SUM(AN911:AQ911)</f>
        <v>0</v>
      </c>
    </row>
    <row r="912" spans="1:44" s="67" customFormat="1" ht="31.9" customHeight="1" x14ac:dyDescent="0.25">
      <c r="A912" s="172"/>
      <c r="B912" s="781"/>
      <c r="C912" s="784"/>
      <c r="D912" s="787"/>
      <c r="E912" s="790"/>
      <c r="F912" s="186" t="str">
        <f>IF(B903="Лікар-педіатр",Законод!$H$18,IF(B903="Лікар загальної практики - сімейний лікар",Законод!$H$22,IF(B903="Лікар-терапевт",Законод!$H$26,"х")))</f>
        <v>х</v>
      </c>
      <c r="G912" s="750" t="s">
        <v>157</v>
      </c>
      <c r="H912" s="751"/>
      <c r="I912" s="751"/>
      <c r="J912" s="751"/>
      <c r="K912" s="752"/>
      <c r="L912" s="171">
        <f>IF(B903="Лікар загальної практики - сімейний лікар",IF(L907&lt;Законод!$C$23,0,(IF(AND(L907&gt;=Законод!$H$23,L907&lt;=Законод!$H$24),L907-Законод!$G$24,IF('01_Доходи'!L907&gt;=Законод!$I$23,Законод!$H$25,0)))),IF(B903="Лікар-педіатр",IF(L907&lt;Законод!$C$19,0,(IF(AND(L907&gt;=Законод!$H$19,L907&lt;=Законод!$H$20),L907-Законод!$G$20,IF('01_Доходи'!L907&gt;=Законод!$I$19,Законод!$H$21,0)))),IF(B903="Лікар-терапевт",IF(L907&lt;Законод!$C$27,0,(IF(AND(L907&gt;=Законод!$H$27,L907&lt;=Законод!$H$28),L907-Законод!$G$28,IF(L907&gt;=Законод!$I$27,Законод!$H$29,0)))),0)))</f>
        <v>0</v>
      </c>
      <c r="M912" s="770"/>
      <c r="N912" s="750" t="s">
        <v>157</v>
      </c>
      <c r="O912" s="751"/>
      <c r="P912" s="751"/>
      <c r="Q912" s="751"/>
      <c r="R912" s="752"/>
      <c r="S912" s="171">
        <f>IF(B903="Лікар загальної практики - сімейний лікар",IF(S907&lt;Законод!$C$23,0,(IF(AND(S907&gt;=Законод!$H$23,S907&lt;=Законод!$H$24),S907-Законод!$G$24,IF('01_Доходи'!S907&gt;=Законод!$I$23,Законод!$H$25,0)))),IF(B903="Лікар-педіатр",IF(S907&lt;Законод!$C$19,0,(IF(AND(S907&gt;=Законод!$H$19,S907&lt;=Законод!$H$20),S907-Законод!$G$20,IF('01_Доходи'!S907&gt;=Законод!$I$19,Законод!$H$21,0)))),IF(B903="Лікар-терапевт",IF(S907&lt;Законод!$C$27,0,(IF(AND(S907&gt;=Законод!$H$27,S907&lt;=Законод!$H$28),S907-Законод!$G$28,IF(S907&gt;=Законод!$I$27,Законод!$H$29,0)))),0)))</f>
        <v>0</v>
      </c>
      <c r="T912" s="770"/>
      <c r="U912" s="750" t="s">
        <v>157</v>
      </c>
      <c r="V912" s="751"/>
      <c r="W912" s="751"/>
      <c r="X912" s="751"/>
      <c r="Y912" s="752"/>
      <c r="Z912" s="171">
        <f>IF(B903="Лікар загальної практики - сімейний лікар",IF(Z907&lt;Законод!$C$23,0,(IF(AND(Z907&gt;=Законод!$H$23,Z907&lt;=Законод!$H$24),Z907-Законод!$G$24,IF('01_Доходи'!Z907&gt;=Законод!$I$23,Законод!$H$25,0)))),IF(B903="Лікар-педіатр",IF(Z907&lt;Законод!$C$19,0,(IF(AND(Z907&gt;=Законод!$H$19,Z907&lt;=Законод!$H$20),Z907-Законод!$G$20,IF('01_Доходи'!Z907&gt;=Законод!$I$19,Законод!$H$21,0)))),IF(B903="Лікар-терапевт",IF(Z907&lt;Законод!$C$27,0,(IF(AND(Z907&gt;=Законод!$H$27,Z907&lt;=Законод!$H$28),Z907-Законод!$G$28,IF(Z907&gt;=Законод!$I$27,Законод!$H$29,0)))),0)))</f>
        <v>0</v>
      </c>
      <c r="AA912" s="770"/>
      <c r="AB912" s="750" t="s">
        <v>157</v>
      </c>
      <c r="AC912" s="751"/>
      <c r="AD912" s="751"/>
      <c r="AE912" s="751"/>
      <c r="AF912" s="752"/>
      <c r="AG912" s="171">
        <f>IF(B903="Лікар загальної практики - сімейний лікар",IF(AG907&lt;Законод!$C$23,0,(IF(AND(AG907&gt;=Законод!$H$23,AG907&lt;=Законод!$H$24),AG907-Законод!$G$24,IF('01_Доходи'!AG907&gt;=Законод!$I$23,Законод!$H$25,0)))),IF(B903="Лікар-педіатр",IF(AG907&lt;Законод!$C$19,0,(IF(AND(AG907&gt;=Законод!$H$19,AG907&lt;=Законод!$H$20),AG907-Законод!$G$20,IF('01_Доходи'!AG907&gt;=Законод!$I$19,Законод!$H$21,0)))),IF(B903="Лікар-терапевт",IF(AG907&lt;Законод!$C$27,0,(IF(AND(AG907&gt;=Законод!$H$27,AG907&lt;=Законод!$H$28),AG907-Законод!$G$28,IF(AG907&gt;=Законод!$I$27,Законод!$H$29,0)))),0)))</f>
        <v>0</v>
      </c>
      <c r="AH912" s="773"/>
      <c r="AI912" s="176"/>
      <c r="AJ912" s="764"/>
      <c r="AK912" s="767"/>
      <c r="AL912" s="767"/>
      <c r="AM912" s="799"/>
      <c r="AN912" s="544">
        <f>IF(B903="Лікар загальної практики - сімейний лікар",L912*Законод!$H$30,IF(B903="Лікар-педіатр",L912*Законод!$H$30,IF(B903="Лікар-терапевт",L912*Законод!$H$30,0)))</f>
        <v>0</v>
      </c>
      <c r="AO912" s="544">
        <f>IF(B903="Лікар загальної практики - сімейний лікар",S912*Законод!$H$47,IF(B903="Лікар-педіатр",S912*Законод!$H$47,IF(B903="Лікар-терапевт",S912*Законод!$H$47,0)))</f>
        <v>0</v>
      </c>
      <c r="AP912" s="544">
        <f>IF(B903="Лікар загальної практики - сімейний лікар",Z912*Законод!$H$64,IF(B903="Лікар-педіатр",Z912*Законод!$H$64,IF(B903="Лікар-терапевт",Z912*Законод!$H$64,0)))</f>
        <v>0</v>
      </c>
      <c r="AQ912" s="544">
        <f>IF(B903="Лікар загальної практики - сімейний лікар",AG912*Законод!$H$81,IF(B903="Лікар-педіатр",AG912*Законод!$H$81,IF(B903="Лікар-терапевт",AG912*Законод!$H$81,0)))</f>
        <v>0</v>
      </c>
      <c r="AR912" s="185">
        <f>SUM(AN912:AQ912)</f>
        <v>0</v>
      </c>
    </row>
    <row r="913" spans="1:44" s="210" customFormat="1" ht="23.45" customHeight="1" x14ac:dyDescent="0.25">
      <c r="A913" s="172"/>
      <c r="B913" s="781"/>
      <c r="C913" s="784"/>
      <c r="D913" s="787"/>
      <c r="E913" s="790"/>
      <c r="F913" s="186" t="str">
        <f>IF(B903="Лікар-педіатр",Законод!$I$18,IF(B903="Лікар загальної практики - сімейний лікар",Законод!$I$22,IF(B903="Лікар-терапевт",Законод!$I$26,"х")))</f>
        <v>х</v>
      </c>
      <c r="G913" s="750" t="s">
        <v>157</v>
      </c>
      <c r="H913" s="751"/>
      <c r="I913" s="751"/>
      <c r="J913" s="751"/>
      <c r="K913" s="752"/>
      <c r="L913" s="171">
        <f>IF(B903="Лікар загальної практики - сімейний лікар",IF(L907&lt;Законод!$C$23,0,(IF(AND(L907&gt;=Законод!$I$23,L907&lt;=Законод!$I$24),L907-Законод!$H$24,IF('01_Доходи'!L907&gt;=Законод!$I$23,Законод!$I$25,0)))),IF(B903="Лікар-педіатр",IF(L907&lt;Законод!$C$19,0,(IF(AND(L907&gt;=Законод!$I$19,L907&lt;=Законод!$I$20),L907-Законод!$H$20,IF('01_Доходи'!L907&gt;=Законод!$I$19,Законод!$H$21,0)))),IF(B903="Лікар-терапевт",IF(L907&lt;Законод!$C$27,0,(IF(AND(L907&gt;=Законод!$I$27,L907&lt;=Законод!$I$28),L907-Законод!$H$28,IF('01_Доходи'!L907&gt;=Законод!$I$27,Законод!$H$29,0)))),0)))</f>
        <v>0</v>
      </c>
      <c r="M913" s="770"/>
      <c r="N913" s="750" t="s">
        <v>157</v>
      </c>
      <c r="O913" s="751"/>
      <c r="P913" s="751"/>
      <c r="Q913" s="751"/>
      <c r="R913" s="752"/>
      <c r="S913" s="171">
        <f>IF(B903="Лікар загальної практики - сімейний лікар",IF(S907&lt;Законод!$C$23,0,(IF(AND(S907&gt;=Законод!$I$23,S907&lt;=Законод!$I$24),S907-Законод!$H$24,IF('01_Доходи'!S907&gt;=Законод!$I$23,Законод!$I$25,0)))),IF(B903="Лікар-педіатр",IF(S907&lt;Законод!$C$19,0,(IF(AND(S907&gt;=Законод!$I$19,S907&lt;=Законод!$I$20),S907-Законод!$H$20,IF('01_Доходи'!S907&gt;=Законод!$I$19,Законод!$H$21,0)))),IF(B903="Лікар-терапевт",IF(S907&lt;Законод!$C$27,0,(IF(AND(S907&gt;=Законод!$I$27,S907&lt;=Законод!$I$28),S907-Законод!$H$28,IF('01_Доходи'!S907&gt;=Законод!$I$27,Законод!$H$29,0)))),0)))</f>
        <v>0</v>
      </c>
      <c r="T913" s="770"/>
      <c r="U913" s="750" t="s">
        <v>157</v>
      </c>
      <c r="V913" s="751"/>
      <c r="W913" s="751"/>
      <c r="X913" s="751"/>
      <c r="Y913" s="752"/>
      <c r="Z913" s="171">
        <f>IF(B903="Лікар загальної практики - сімейний лікар",IF(Z907&lt;Законод!$C$23,0,(IF(AND(Z907&gt;=Законод!$I$23,Z907&lt;=Законод!$I$24),Z907-Законод!$H$24,IF('01_Доходи'!Z907&gt;=Законод!$I$23,Законод!$I$25,0)))),IF(B903="Лікар-педіатр",IF(Z907&lt;Законод!$C$19,0,(IF(AND(Z907&gt;=Законод!$I$19,Z907&lt;=Законод!$I$20),Z907-Законод!$H$20,IF('01_Доходи'!Z907&gt;=Законод!$I$19,Законод!$H$21,0)))),IF(B903="Лікар-терапевт",IF(Z907&lt;Законод!$C$27,0,(IF(AND(Z907&gt;=Законод!$I$27,Z907&lt;=Законод!$I$28),Z907-Законод!$H$28,IF('01_Доходи'!Z907&gt;=Законод!$I$27,Законод!$H$29,0)))),0)))</f>
        <v>0</v>
      </c>
      <c r="AA913" s="770"/>
      <c r="AB913" s="750" t="s">
        <v>157</v>
      </c>
      <c r="AC913" s="751"/>
      <c r="AD913" s="751"/>
      <c r="AE913" s="751"/>
      <c r="AF913" s="752"/>
      <c r="AG913" s="171">
        <f>IF(B903="Лікар загальної практики - сімейний лікар",IF(AG907&lt;Законод!$C$23,0,(IF(AND(AG907&gt;=Законод!$I$23,AG907&lt;=Законод!$I$24),AG907-Законод!$H$24,IF('01_Доходи'!AG907&gt;=Законод!$I$23,Законод!$I$25,0)))),IF(B903="Лікар-педіатр",IF(AG907&lt;Законод!$C$19,0,(IF(AND(AG907&gt;=Законод!$I$19,AG907&lt;=Законод!$I$20),AG907-Законод!$H$20,IF('01_Доходи'!AG907&gt;=Законод!$I$19,Законод!$H$21,0)))),IF(B903="Лікар-терапевт",IF(AG907&lt;Законод!$C$27,0,(IF(AND(AG907&gt;=Законод!$I$27,AG907&lt;=Законод!$I$28),AG907-Законод!$H$28,IF('01_Доходи'!AG907&gt;=Законод!$I$27,Законод!$H$29,0)))),0)))</f>
        <v>0</v>
      </c>
      <c r="AH913" s="773"/>
      <c r="AI913" s="176"/>
      <c r="AJ913" s="764"/>
      <c r="AK913" s="767"/>
      <c r="AL913" s="767"/>
      <c r="AM913" s="799"/>
      <c r="AN913" s="544">
        <f>IF(B903="Лікар загальної практики - сімейний лікар",L913*Законод!$I$30,IF(B903="Лікар-педіатр",L913*Законод!$I$30,IF(B903="Лікар-терапевт",L913*Законод!$I$30,0)))</f>
        <v>0</v>
      </c>
      <c r="AO913" s="544">
        <f>IF(B903="Лікар загальної практики - сімейний лікар",S913*Законод!$I$47,IF(B903="Лікар-педіатр",S913*Законод!$I$47,IF(B903="Лікар-терапевт",S913*Законод!$I$47,0)))</f>
        <v>0</v>
      </c>
      <c r="AP913" s="544">
        <f>IF(B903="Лікар загальної практики - сімейний лікар",Z913*Законод!$I$64,IF(B903="Лікар-педіатр",Z913*Законод!$I$64,IF(B903="Лікар-терапевт",Z913*Законод!$I$64,0)))</f>
        <v>0</v>
      </c>
      <c r="AQ913" s="544">
        <f>IF(B903="Лікар загальної практики - сімейний лікар",AG913*Законод!$I$81,IF(B903="Лікар-педіатр",AG913*Законод!$I$81,IF(B903="Лікар-терапевт",AG913*Законод!$I$81,0)))</f>
        <v>0</v>
      </c>
      <c r="AR913" s="185">
        <f>SUM(AN913:AQ913)</f>
        <v>0</v>
      </c>
    </row>
    <row r="914" spans="1:44" s="166" customFormat="1" ht="24.6" customHeight="1" thickBot="1" x14ac:dyDescent="0.35">
      <c r="A914" s="187"/>
      <c r="B914" s="782"/>
      <c r="C914" s="785"/>
      <c r="D914" s="788"/>
      <c r="E914" s="791"/>
      <c r="F914" s="660" t="str">
        <f>IF(B903="Лікар-педіатр",Законод!$J$18,IF(B903="Лікар загальної практики - сімейний лікар",Законод!$J$22,IF(B903="Лікар-терапевт",Законод!$J$22,"х")))</f>
        <v>х</v>
      </c>
      <c r="G914" s="747" t="s">
        <v>157</v>
      </c>
      <c r="H914" s="748"/>
      <c r="I914" s="748"/>
      <c r="J914" s="748"/>
      <c r="K914" s="749"/>
      <c r="L914" s="171">
        <f>IF(B903="Лікар загальної практики - сімейний лікар",IF(L907&gt;=Законод!$J$23,'01_Доходи'!L907-('01_Доходи'!L908+'01_Доходи'!L909+'01_Доходи'!L910+'01_Доходи'!L911+'01_Доходи'!L912+'01_Доходи'!L913),0),IF(B903="Лікар-педіатр",IF(L907&gt;=Законод!$J$19,'01_Доходи'!L907-('01_Доходи'!L908+'01_Доходи'!L909+'01_Доходи'!L910+'01_Доходи'!L911+'01_Доходи'!L912+'01_Доходи'!L913),0),IF(B903="Лікар-терапевт",IF('01_Доходи'!L907&gt;=Законод!$J$27,L907-Законод!$I$28,0),0)))</f>
        <v>0</v>
      </c>
      <c r="M914" s="771"/>
      <c r="N914" s="747" t="s">
        <v>157</v>
      </c>
      <c r="O914" s="748"/>
      <c r="P914" s="748"/>
      <c r="Q914" s="748"/>
      <c r="R914" s="749"/>
      <c r="S914" s="171">
        <f>IF(B903="Лікар загальної практики - сімейний лікар",IF(S907&gt;=Законод!$J$23,'01_Доходи'!S907-('01_Доходи'!S908+'01_Доходи'!S909+'01_Доходи'!S910+'01_Доходи'!S911+'01_Доходи'!S912+'01_Доходи'!S913),0),IF(B903="Лікар-педіатр",IF(S907&gt;=Законод!$J$19,'01_Доходи'!S907-('01_Доходи'!S908+'01_Доходи'!S909+'01_Доходи'!S910+'01_Доходи'!S911+'01_Доходи'!S912+'01_Доходи'!S913),0),IF(B903="Лікар-терапевт",IF('01_Доходи'!S907&gt;=Законод!$J$27,S907-Законод!$I$28,0),0)))</f>
        <v>0</v>
      </c>
      <c r="T914" s="771"/>
      <c r="U914" s="747" t="s">
        <v>157</v>
      </c>
      <c r="V914" s="748"/>
      <c r="W914" s="748"/>
      <c r="X914" s="748"/>
      <c r="Y914" s="749"/>
      <c r="Z914" s="171">
        <f>IF(B903="Лікар загальної практики - сімейний лікар",IF(Z907&gt;=Законод!$J$23,'01_Доходи'!Z907-('01_Доходи'!Z908+'01_Доходи'!Z909+'01_Доходи'!Z910+'01_Доходи'!Z911+'01_Доходи'!Z912+'01_Доходи'!Z913),0),IF(B903="Лікар-педіатр",IF(Z907&gt;=Законод!$J$19,'01_Доходи'!Z907-('01_Доходи'!Z908+'01_Доходи'!Z909+'01_Доходи'!Z910+'01_Доходи'!Z911+'01_Доходи'!Z912+'01_Доходи'!Z913),0),IF(B903="Лікар-терапевт",IF('01_Доходи'!Z907&gt;=Законод!$J$27,Z907-Законод!$I$28,0),0)))</f>
        <v>0</v>
      </c>
      <c r="AA914" s="771"/>
      <c r="AB914" s="747" t="s">
        <v>157</v>
      </c>
      <c r="AC914" s="748"/>
      <c r="AD914" s="748"/>
      <c r="AE914" s="748"/>
      <c r="AF914" s="749"/>
      <c r="AG914" s="171">
        <f>IF(B903="Лікар загальної практики - сімейний лікар",IF(AG907&gt;=Законод!$J$23,'01_Доходи'!AG907-('01_Доходи'!AG908+'01_Доходи'!AG909+'01_Доходи'!AG910+'01_Доходи'!AG911+'01_Доходи'!AG912+'01_Доходи'!AG913),0),IF(B903="Лікар-педіатр",IF(AG907&gt;=Законод!$J$19,'01_Доходи'!AG907-('01_Доходи'!AG908+'01_Доходи'!AG909+'01_Доходи'!AG910+'01_Доходи'!AG911+'01_Доходи'!AG912+'01_Доходи'!AG913),0),IF(B903="Лікар-терапевт",IF('01_Доходи'!AG907&gt;=Законод!$J$27,AG907-Законод!$I$28,0),0)))</f>
        <v>0</v>
      </c>
      <c r="AH914" s="774"/>
      <c r="AI914" s="188"/>
      <c r="AJ914" s="765"/>
      <c r="AK914" s="768"/>
      <c r="AL914" s="768"/>
      <c r="AM914" s="800"/>
      <c r="AN914" s="661">
        <f>IF(B903="Лікар загальної практики - сімейний лікар",L914*Законод!$J$30,IF(B903="Лікар-педіатр",L914*Законод!$J$30,IF(B903="Лікар-терапевт",L914*Законод!$J$30,0)))</f>
        <v>0</v>
      </c>
      <c r="AO914" s="661">
        <f>IF(B903="Лікар загальної практики - сімейний лікар",S914*Законод!$J$47,IF(B903="Лікар-педіатр",S914*Законод!$J$47,IF(B903="Лікар-терапевт",S914*Законод!$J$47,0)))</f>
        <v>0</v>
      </c>
      <c r="AP914" s="661">
        <f>IF(B903="Лікар загальної практики - сімейний лікар",S914*Законод!$J$64,IF(B903="Лікар-педіатр",S914*Законод!$J$64,IF(B903="Лікар-терапевт",S914*Законод!$J$64,0)))</f>
        <v>0</v>
      </c>
      <c r="AQ914" s="661">
        <f>IF(B903="Лікар загальної практики - сімейний лікар",AG914*Законод!$J$81,IF(B903="Лікар-педіатр",AG914*Законод!$J$81,IF(B903="Лікар-терапевт",AG914*Законод!$J$81,0)))</f>
        <v>0</v>
      </c>
      <c r="AR914" s="662">
        <f t="shared" ref="AR914" si="135">SUM(AN914:AQ914)</f>
        <v>0</v>
      </c>
    </row>
    <row r="915" spans="1:44" s="67" customFormat="1" ht="28.15" customHeight="1" thickBot="1" x14ac:dyDescent="0.3">
      <c r="A915" s="206"/>
      <c r="B915" s="207"/>
      <c r="C915" s="207"/>
      <c r="D915" s="207"/>
      <c r="E915" s="207"/>
      <c r="F915" s="208"/>
      <c r="G915" s="209"/>
      <c r="H915" s="209"/>
      <c r="I915" s="210"/>
      <c r="J915" s="210"/>
      <c r="K915" s="210"/>
      <c r="L915" s="211"/>
      <c r="M915" s="210"/>
      <c r="N915" s="210"/>
      <c r="O915" s="210"/>
      <c r="P915" s="210"/>
      <c r="Q915" s="210"/>
      <c r="R915" s="210"/>
      <c r="S915" s="211"/>
      <c r="T915" s="210"/>
      <c r="U915" s="210"/>
      <c r="V915" s="210"/>
      <c r="W915" s="210"/>
      <c r="X915" s="210"/>
      <c r="Y915" s="210"/>
      <c r="Z915" s="211"/>
      <c r="AA915" s="210"/>
      <c r="AB915" s="210"/>
      <c r="AC915" s="210"/>
      <c r="AD915" s="210"/>
      <c r="AE915" s="210"/>
      <c r="AF915" s="210"/>
      <c r="AG915" s="211"/>
      <c r="AH915" s="210"/>
      <c r="AI915" s="210"/>
      <c r="AJ915" s="210"/>
      <c r="AK915" s="210"/>
      <c r="AL915" s="210"/>
      <c r="AM915" s="212"/>
      <c r="AN915" s="210"/>
      <c r="AO915" s="210"/>
      <c r="AP915" s="210"/>
      <c r="AQ915" s="210"/>
      <c r="AR915" s="213"/>
    </row>
    <row r="916" spans="1:44" s="103" customFormat="1" ht="31.15" customHeight="1" x14ac:dyDescent="0.25">
      <c r="A916" s="169">
        <f>A903+1</f>
        <v>69</v>
      </c>
      <c r="B916" s="780"/>
      <c r="C916" s="783"/>
      <c r="D916" s="786"/>
      <c r="E916" s="789"/>
      <c r="F916" s="170" t="s">
        <v>431</v>
      </c>
      <c r="G916" s="171">
        <f>IFERROR(IF(B916="Лікар-педіатр",G918/L918*L916,IF(B916="Лікар-терапевт","х",IF(B916="Лікар загальної практики - сімейний лікар",G918/L918*L916,0))),0)</f>
        <v>0</v>
      </c>
      <c r="H916" s="171">
        <f>IFERROR(IF(B916="Лікар-педіатр",H918/L918*L916,IF(B916="Лікар-терапевт","х",IF(B916="Лікар загальної практики - сімейний лікар",H918/L918*L916,0))),0)</f>
        <v>0</v>
      </c>
      <c r="I916" s="171">
        <f>IFERROR(IF(B916="Лікар-педіатр","x",IF(B916="Лікар-терапевт",I918/L918*L916,IF(B916="Лікар загальної практики - сімейний лікар",I918/L918*L916,0))),0)</f>
        <v>0</v>
      </c>
      <c r="J916" s="171">
        <f>IFERROR(IF(B916="Лікар-педіатр","x",IF(B916="Лікар-терапевт",J918/L918*L916,IF(B916="Лікар загальної практики - сімейний лікар",J918/L918*L916,0))),0)</f>
        <v>0</v>
      </c>
      <c r="K916" s="171">
        <f>IFERROR(IF(B916="Лікар-педіатр","x",IF(B916="Лікар-терапевт",K919*L916,IF(B916="Лікар загальної практики - сімейний лікар",K919*L916,0))),0)</f>
        <v>0</v>
      </c>
      <c r="L916" s="472"/>
      <c r="M916" s="769"/>
      <c r="N916" s="171">
        <f>IFERROR(IF(B916="Лікар-педіатр",N918/S918*S916,IF(B916="Лікар-терапевт","х",IF(B916="Лікар загальної практики - сімейний лікар",N918/S918*S916,0))),0)</f>
        <v>0</v>
      </c>
      <c r="O916" s="171">
        <f>IFERROR(IF(B916="Лікар-педіатр",O918/S918*S916,IF(B916="Лікар-терапевт","х",IF(B916="Лікар загальної практики - сімейний лікар",O918/S918*S916,0))),0)</f>
        <v>0</v>
      </c>
      <c r="P916" s="171">
        <f>IFERROR(IF(B916="Лікар-педіатр","x",IF(B916="Лікар-терапевт",P918/S918*S916,IF(B916="Лікар загальної практики - сімейний лікар",P918/S918*S916,0))),0)</f>
        <v>0</v>
      </c>
      <c r="Q916" s="171">
        <f>IFERROR(IF(B916="Лікар-педіатр","x",IF(B916="Лікар-терапевт",Q918/S918*S916,IF(B916="Лікар загальної практики - сімейний лікар",Q918/S918*S916,0))),0)</f>
        <v>0</v>
      </c>
      <c r="R916" s="171">
        <f>IFERROR(IF(B916="Лікар-педіатр","x",IF(B916="Лікар-терапевт",R919*S916,IF(B916="Лікар загальної практики - сімейний лікар",R919*S916,0))),0)</f>
        <v>0</v>
      </c>
      <c r="S916" s="472"/>
      <c r="T916" s="769"/>
      <c r="U916" s="171">
        <f>IFERROR(IF(B916="Лікар-педіатр",U918/Z918*Z916,IF(B916="Лікар-терапевт","х",IF(B916="Лікар загальної практики - сімейний лікар",U918/Z918*Z916,0))),0)</f>
        <v>0</v>
      </c>
      <c r="V916" s="171">
        <f>IFERROR(IF(B916="Лікар-педіатр",V918/Z918*Z916,IF(B916="Лікар-терапевт","х",IF(B916="Лікар загальної практики - сімейний лікар",V918/Z918*Z916,0))),0)</f>
        <v>0</v>
      </c>
      <c r="W916" s="171">
        <f>IFERROR(IF(B916="Лікар-педіатр","x",IF(B916="Лікар-терапевт",W918/Z918*Z916,IF(B916="Лікар загальної практики - сімейний лікар",W918/Z918*Z916,0))),0)</f>
        <v>0</v>
      </c>
      <c r="X916" s="171">
        <f>IFERROR(IF(B916="Лікар-педіатр","x",IF(B916="Лікар-терапевт",X918/Z918*Z916,IF(B916="Лікар загальної практики - сімейний лікар",X918/Z918*Z916,0))),0)</f>
        <v>0</v>
      </c>
      <c r="Y916" s="171">
        <f>IFERROR(IF(B916="Лікар-педіатр","x",IF(B916="Лікар-терапевт",Y919*Z916,IF(B916="Лікар загальної практики - сімейний лікар",Y919*Z916,0))),0)</f>
        <v>0</v>
      </c>
      <c r="Z916" s="472"/>
      <c r="AA916" s="769"/>
      <c r="AB916" s="171">
        <f>IFERROR(IF(B916="Лікар-педіатр",AB918/AG918*AG916,IF(B916="Лікар-терапевт","х",IF(B916="Лікар загальної практики - сімейний лікар",AB918/AG918*AG916,0))),0)</f>
        <v>0</v>
      </c>
      <c r="AC916" s="171">
        <f>IFERROR(IF(B916="Лікар-педіатр",AC918/AG918*AG916,IF(B916="Лікар-терапевт","х",IF(B916="Лікар загальної практики - сімейний лікар",AC918/AG918*AG916,0))),0)</f>
        <v>0</v>
      </c>
      <c r="AD916" s="171">
        <f>IFERROR(IF(B916="Лікар-педіатр","x",IF(B916="Лікар-терапевт",AD918/AG918*AG916,IF(B916="Лікар загальної практики - сімейний лікар",AD918/AG918*AG916,0))),0)</f>
        <v>0</v>
      </c>
      <c r="AE916" s="171">
        <f>IFERROR(IF(B916="Лікар-педіатр","x",IF(B916="Лікар-терапевт",AE918/AG918*AG916,IF(B916="Лікар загальної практики - сімейний лікар",AE918/AG918*AG916,0))),0)</f>
        <v>0</v>
      </c>
      <c r="AF916" s="171">
        <f>IFERROR(IF(B916="Лікар-педіатр","x",IF(B916="Лікар-терапевт",AF919*AG916,IF(B916="Лікар загальної практики - сімейний лікар",AF919*AG916,0))),0)</f>
        <v>0</v>
      </c>
      <c r="AG916" s="472"/>
      <c r="AH916" s="772"/>
      <c r="AI916" s="461">
        <f>A916</f>
        <v>69</v>
      </c>
      <c r="AJ916" s="763">
        <f>B916</f>
        <v>0</v>
      </c>
      <c r="AK916" s="766">
        <f>C916</f>
        <v>0</v>
      </c>
      <c r="AL916" s="766">
        <f>D916</f>
        <v>0</v>
      </c>
      <c r="AM916" s="753" t="s">
        <v>566</v>
      </c>
      <c r="AN916" s="792">
        <f>SUM(AN921:AN927)</f>
        <v>0</v>
      </c>
      <c r="AO916" s="792">
        <f>SUM(AO921:AO927)</f>
        <v>0</v>
      </c>
      <c r="AP916" s="792">
        <f>SUM(AP921:AP927)</f>
        <v>0</v>
      </c>
      <c r="AQ916" s="792">
        <f>SUM(AQ921:AQ927)</f>
        <v>0</v>
      </c>
      <c r="AR916" s="795">
        <f>SUM(AN916:AQ920)</f>
        <v>0</v>
      </c>
    </row>
    <row r="917" spans="1:44" s="67" customFormat="1" ht="31.9" customHeight="1" x14ac:dyDescent="0.25">
      <c r="A917" s="172"/>
      <c r="B917" s="781"/>
      <c r="C917" s="784"/>
      <c r="D917" s="787"/>
      <c r="E917" s="790"/>
      <c r="F917" s="170" t="s">
        <v>432</v>
      </c>
      <c r="G917" s="171">
        <f>IFERROR(IF(B916="Лікар-педіатр",G919*L917,IF(B916="Лікар-терапевт","х",IF(B916="Лікар загальної практики - сімейний лікар",G919*L917,0))),0)</f>
        <v>0</v>
      </c>
      <c r="H917" s="171">
        <f>IFERROR(IF(B916="Лікар-педіатр",H919*L917,IF(B916="Лікар-терапевт","х",IF(B916="Лікар загальної практики - сімейний лікар",H919*L917,0))),0)</f>
        <v>0</v>
      </c>
      <c r="I917" s="171">
        <f>IFERROR(IF(B916="Лікар-педіатр","x",IF(B916="Лікар-терапевт",I919*L917,IF(B916="Лікар загальної практики - сімейний лікар",I919*L917,0))),0)</f>
        <v>0</v>
      </c>
      <c r="J917" s="171">
        <f>IFERROR(IF(B916="Лікар-педіатр","x",IF(B916="Лікар-терапевт",J919*L917,IF(B916="Лікар загальної практики - сімейний лікар",J919*L917,0))),0)</f>
        <v>0</v>
      </c>
      <c r="K917" s="171">
        <f>IFERROR(IF(B916="Лікар-педіатр","x",IF(B916="Лікар-терапевт",K919*L917,IF(B916="Лікар загальної практики - сімейний лікар",K919*L917,0))),0)</f>
        <v>0</v>
      </c>
      <c r="L917" s="472"/>
      <c r="M917" s="770"/>
      <c r="N917" s="171">
        <f>IFERROR(IF(B916="Лікар-педіатр",N919*S917,IF(B916="Лікар-терапевт","х",IF(B916="Лікар загальної практики - сімейний лікар",N919*S917,0))),0)</f>
        <v>0</v>
      </c>
      <c r="O917" s="171">
        <f>IFERROR(IF(B916="Лікар-педіатр",O919*S917,IF(B916="Лікар-терапевт","х",IF(B916="Лікар загальної практики - сімейний лікар",O919*S917,0))),0)</f>
        <v>0</v>
      </c>
      <c r="P917" s="171">
        <f>IFERROR(IF(B916="Лікар-педіатр","x",IF(B916="Лікар-терапевт",P919*S917,IF(B916="Лікар загальної практики - сімейний лікар",P919*S917,0))),0)</f>
        <v>0</v>
      </c>
      <c r="Q917" s="171">
        <f>IFERROR(IF(B916="Лікар-педіатр","x",IF(B916="Лікар-терапевт",Q919*S917,IF(B916="Лікар загальної практики - сімейний лікар",Q919*S917,0))),0)</f>
        <v>0</v>
      </c>
      <c r="R917" s="171">
        <f>IFERROR(IF(B916="Лікар-педіатр","x",IF(B916="Лікар-терапевт",R919*S917,IF(B916="Лікар загальної практики - сімейний лікар",R919*S917,0))),0)</f>
        <v>0</v>
      </c>
      <c r="S917" s="472"/>
      <c r="T917" s="770"/>
      <c r="U917" s="171">
        <f>IFERROR(IF(B916="Лікар-педіатр",U919*Z917,IF(B916="Лікар-терапевт","х",IF(B916="Лікар загальної практики - сімейний лікар",U919*Z917,0))),0)</f>
        <v>0</v>
      </c>
      <c r="V917" s="171">
        <f>IFERROR(IF(B916="Лікар-педіатр",V919*Z917,IF(B916="Лікар-терапевт","х",IF(B916="Лікар загальної практики - сімейний лікар",V919*Z917,0))),0)</f>
        <v>0</v>
      </c>
      <c r="W917" s="171">
        <f>IFERROR(IF(B916="Лікар-педіатр","x",IF(B916="Лікар-терапевт",W919*Z917,IF(B916="Лікар загальної практики - сімейний лікар",W919*Z917,0))),0)</f>
        <v>0</v>
      </c>
      <c r="X917" s="171">
        <f>IFERROR(IF(B916="Лікар-педіатр","x",IF(B916="Лікар-терапевт",X919*Z917,IF(B916="Лікар загальної практики - сімейний лікар",X919*Z917,0))),0)</f>
        <v>0</v>
      </c>
      <c r="Y917" s="171">
        <f>IFERROR(IF(B916="Лікар-педіатр","x",IF(B916="Лікар-терапевт",Y919*Z917,IF(B916="Лікар загальної практики - сімейний лікар",Y919*Z917,0))),0)</f>
        <v>0</v>
      </c>
      <c r="Z917" s="472"/>
      <c r="AA917" s="770"/>
      <c r="AB917" s="171">
        <f>IFERROR(IF(B916="Лікар-педіатр",AB919*AG917,IF(B916="Лікар-терапевт","х",IF(B916="Лікар загальної практики - сімейний лікар",AB919*AG917,0))),0)</f>
        <v>0</v>
      </c>
      <c r="AC917" s="171">
        <f>IFERROR(IF(B916="Лікар-педіатр",AC919*AG917,IF(B916="Лікар-терапевт","х",IF(B916="Лікар загальної практики - сімейний лікар",AC919*AG917,0))),0)</f>
        <v>0</v>
      </c>
      <c r="AD917" s="171">
        <f>IFERROR(IF(B916="Лікар-педіатр","x",IF(B916="Лікар-терапевт",AD919*AG917,IF(B916="Лікар загальної практики - сімейний лікар",AD919*AG917,0))),0)</f>
        <v>0</v>
      </c>
      <c r="AE917" s="171">
        <f>IFERROR(IF(B916="Лікар-педіатр","x",IF(B916="Лікар-терапевт",AE919*AG917,IF(B916="Лікар загальної практики - сімейний лікар",AE919*AG917,0))),0)</f>
        <v>0</v>
      </c>
      <c r="AF917" s="171">
        <f>IFERROR(IF(B916="Лікар-педіатр","x",IF(B916="Лікар-терапевт",AF919*AG917,IF(B916="Лікар загальної практики - сімейний лікар",AF919*AG917,0))),0)</f>
        <v>0</v>
      </c>
      <c r="AG917" s="472"/>
      <c r="AH917" s="773"/>
      <c r="AI917" s="173"/>
      <c r="AJ917" s="764"/>
      <c r="AK917" s="767"/>
      <c r="AL917" s="767"/>
      <c r="AM917" s="754"/>
      <c r="AN917" s="793"/>
      <c r="AO917" s="793"/>
      <c r="AP917" s="793"/>
      <c r="AQ917" s="793"/>
      <c r="AR917" s="796"/>
    </row>
    <row r="918" spans="1:44" s="67" customFormat="1" ht="45" customHeight="1" x14ac:dyDescent="0.25">
      <c r="A918" s="205"/>
      <c r="B918" s="781"/>
      <c r="C918" s="784"/>
      <c r="D918" s="787"/>
      <c r="E918" s="790"/>
      <c r="F918" s="170" t="s">
        <v>433</v>
      </c>
      <c r="G918" s="174">
        <f>IF(B916="Лікар загальної практики - сімейний лікар"," ",IF(B916="Лікар-педіатр"," ",IF(B916="Лікар-терапевт","х",0)))</f>
        <v>0</v>
      </c>
      <c r="H918" s="174">
        <f>IF(B916="Лікар загальної практики - сімейний лікар"," ",IF(B916="Лікар-педіатр"," ",IF(B916="Лікар-терапевт","х",0)))</f>
        <v>0</v>
      </c>
      <c r="I918" s="174">
        <f>IF(B916="Лікар загальної практики - сімейний лікар"," ",IF(B916="Лікар-педіатр","х",IF(B916="Лікар-терапевт"," ",0)))</f>
        <v>0</v>
      </c>
      <c r="J918" s="174">
        <f>IF(B916="Лікар загальної практики - сімейний лікар"," ",IF(B916="Лікар-педіатр","х",IF(B916="Лікар-терапевт"," ",0)))</f>
        <v>0</v>
      </c>
      <c r="K918" s="174">
        <f>IF(B916="Лікар загальної практики - сімейний лікар"," ",IF(B916="Лікар-педіатр","х",IF(B916="Лікар-терапевт"," ",0)))</f>
        <v>0</v>
      </c>
      <c r="L918" s="175">
        <f>SUM(G918:K918)</f>
        <v>0</v>
      </c>
      <c r="M918" s="770"/>
      <c r="N918" s="174">
        <f>IF(B916="Лікар загальної практики - сімейний лікар"," ",IF(B916="Лікар-педіатр"," ",IF(B916="Лікар-терапевт","х",0)))</f>
        <v>0</v>
      </c>
      <c r="O918" s="174">
        <f>IF(B916="Лікар загальної практики - сімейний лікар"," ",IF(B916="Лікар-педіатр"," ",IF(B916="Лікар-терапевт","х",0)))</f>
        <v>0</v>
      </c>
      <c r="P918" s="174">
        <f>IF(B916="Лікар загальної практики - сімейний лікар"," ",IF(B916="Лікар-педіатр","х",IF(B916="Лікар-терапевт"," ",0)))</f>
        <v>0</v>
      </c>
      <c r="Q918" s="174">
        <f>IF(B916="Лікар загальної практики - сімейний лікар"," ",IF(B916="Лікар-педіатр","х",IF(B916="Лікар-терапевт"," ",0)))</f>
        <v>0</v>
      </c>
      <c r="R918" s="174">
        <f>IF(B916="Лікар загальної практики - сімейний лікар"," ",IF(B916="Лікар-педіатр","х",IF(B916="Лікар-терапевт"," ",0)))</f>
        <v>0</v>
      </c>
      <c r="S918" s="175">
        <f>SUM(N918:R918)</f>
        <v>0</v>
      </c>
      <c r="T918" s="770"/>
      <c r="U918" s="174">
        <f>IF(B916="Лікар загальної практики - сімейний лікар"," ",IF(B916="Лікар-педіатр"," ",IF(B916="Лікар-терапевт","х",0)))</f>
        <v>0</v>
      </c>
      <c r="V918" s="174">
        <f>IF(B916="Лікар загальної практики - сімейний лікар"," ",IF(B916="Лікар-педіатр"," ",IF(B916="Лікар-терапевт","х",0)))</f>
        <v>0</v>
      </c>
      <c r="W918" s="174">
        <f>IF(B916="Лікар загальної практики - сімейний лікар"," ",IF(B916="Лікар-педіатр","х",IF(B916="Лікар-терапевт"," ",0)))</f>
        <v>0</v>
      </c>
      <c r="X918" s="174">
        <f>IF(B916="Лікар загальної практики - сімейний лікар"," ",IF(B916="Лікар-педіатр","х",IF(B916="Лікар-терапевт"," ",0)))</f>
        <v>0</v>
      </c>
      <c r="Y918" s="174">
        <f>IF(B916="Лікар загальної практики - сімейний лікар"," ",IF(B916="Лікар-педіатр","х",IF(B916="Лікар-терапевт"," ",0)))</f>
        <v>0</v>
      </c>
      <c r="Z918" s="175">
        <f>SUM(U918:Y918)</f>
        <v>0</v>
      </c>
      <c r="AA918" s="770"/>
      <c r="AB918" s="174">
        <f>IF(B916="Лікар загальної практики - сімейний лікар"," ",IF(B916="Лікар-педіатр"," ",IF(B916="Лікар-терапевт","х",0)))</f>
        <v>0</v>
      </c>
      <c r="AC918" s="174">
        <f>IF(B916="Лікар загальної практики - сімейний лікар"," ",IF(B916="Лікар-педіатр"," ",IF(B916="Лікар-терапевт","х",0)))</f>
        <v>0</v>
      </c>
      <c r="AD918" s="174">
        <f>IF(B916="Лікар загальної практики - сімейний лікар"," ",IF(B916="Лікар-педіатр","х",IF(B916="Лікар-терапевт"," ",0)))</f>
        <v>0</v>
      </c>
      <c r="AE918" s="174">
        <f>IF(B916="Лікар загальної практики - сімейний лікар"," ",IF(B916="Лікар-педіатр","х",IF(B916="Лікар-терапевт"," ",0)))</f>
        <v>0</v>
      </c>
      <c r="AF918" s="174">
        <f>IF(B916="Лікар загальної практики - сімейний лікар"," ",IF(B916="Лікар-педіатр","х",IF(B916="Лікар-терапевт"," ",0)))</f>
        <v>0</v>
      </c>
      <c r="AG918" s="175">
        <f>SUM(AB918:AF918)</f>
        <v>0</v>
      </c>
      <c r="AH918" s="773"/>
      <c r="AI918" s="176"/>
      <c r="AJ918" s="764"/>
      <c r="AK918" s="767"/>
      <c r="AL918" s="767"/>
      <c r="AM918" s="754"/>
      <c r="AN918" s="793"/>
      <c r="AO918" s="793"/>
      <c r="AP918" s="793"/>
      <c r="AQ918" s="793"/>
      <c r="AR918" s="796"/>
    </row>
    <row r="919" spans="1:44" s="67" customFormat="1" ht="18.600000000000001" customHeight="1" thickBot="1" x14ac:dyDescent="0.3">
      <c r="A919" s="172"/>
      <c r="B919" s="781"/>
      <c r="C919" s="784"/>
      <c r="D919" s="787"/>
      <c r="E919" s="790"/>
      <c r="F919" s="177" t="s">
        <v>160</v>
      </c>
      <c r="G919" s="178">
        <f>IFERROR(IF(B916="Лікар-педіатр",G918/L918,IF(B916="Лікар-терапевт","х",IF(B916="Лікар загальної практики - сімейний лікар",G918/L918,0))),0)</f>
        <v>0</v>
      </c>
      <c r="H919" s="178">
        <f>IFERROR(IF(B916="Лікар-педіатр",H918/L918,IF(B916="Лікар-терапевт","х",IF(B916="Лікар загальної практики - сімейний лікар",H918/L918,0))),0)</f>
        <v>0</v>
      </c>
      <c r="I919" s="178">
        <f>IFERROR(IF(B916="Лікар-педіатр","x",IF(B916="Лікар-терапевт",I918/L918,IF(B916="Лікар загальної практики - сімейний лікар",I918/L918,0))),0)</f>
        <v>0</v>
      </c>
      <c r="J919" s="178">
        <f>IFERROR(IF(B916="Лікар-педіатр","x",IF(B916="Лікар-терапевт",J918/L918,IF(B916="Лікар загальної практики - сімейний лікар",J918/L918,0))),0)</f>
        <v>0</v>
      </c>
      <c r="K919" s="178">
        <f>IFERROR(IF(B916="Лікар-педіатр","x",IF(B916="Лікар-терапевт",K918/L918,IF(B916="Лікар загальної практики - сімейний лікар",K918/L918,0))),0)</f>
        <v>0</v>
      </c>
      <c r="L919" s="178">
        <f>SUM(G919:K919)</f>
        <v>0</v>
      </c>
      <c r="M919" s="770"/>
      <c r="N919" s="178">
        <f>IFERROR(IF(B916="Лікар-педіатр",N918/S918,IF(B916="Лікар-терапевт","х",IF(B916="Лікар загальної практики - сімейний лікар",N918/S918,0))),0)</f>
        <v>0</v>
      </c>
      <c r="O919" s="178">
        <f>IFERROR(IF(B916="Лікар-педіатр",O918/S918,IF(B916="Лікар-терапевт","х",IF(B916="Лікар загальної практики - сімейний лікар",O918/S918,0))),0)</f>
        <v>0</v>
      </c>
      <c r="P919" s="178">
        <f>IFERROR(IF(B916="Лікар-педіатр","x",IF(B916="Лікар-терапевт",P918/S918,IF(B916="Лікар загальної практики - сімейний лікар",P918/S918,0))),0)</f>
        <v>0</v>
      </c>
      <c r="Q919" s="178">
        <f>IFERROR(IF(B916="Лікар-педіатр","x",IF(B916="Лікар-терапевт",Q918/S918,IF(B916="Лікар загальної практики - сімейний лікар",Q918/S918,0))),0)</f>
        <v>0</v>
      </c>
      <c r="R919" s="178">
        <f>IFERROR(IF(B916="Лікар-педіатр","x",IF(B916="Лікар-терапевт",R918/S918,IF(B916="Лікар загальної практики - сімейний лікар",R918/S918,0))),0)</f>
        <v>0</v>
      </c>
      <c r="S919" s="178">
        <f>SUM(N919:R919)</f>
        <v>0</v>
      </c>
      <c r="T919" s="770"/>
      <c r="U919" s="178">
        <f>IFERROR(IF(B916="Лікар-педіатр",U918/Z918,IF(B916="Лікар-терапевт","х",IF(B916="Лікар загальної практики - сімейний лікар",U918/Z918,0))),0)</f>
        <v>0</v>
      </c>
      <c r="V919" s="178">
        <f>IFERROR(IF(B916="Лікар-педіатр",V918/Z918,IF(B916="Лікар-терапевт","х",IF(B916="Лікар загальної практики - сімейний лікар",V918/Z918,0))),0)</f>
        <v>0</v>
      </c>
      <c r="W919" s="178">
        <f>IFERROR(IF(B916="Лікар-педіатр","x",IF(B916="Лікар-терапевт",W918/Z918,IF(B916="Лікар загальної практики - сімейний лікар",W918/Z918,0))),0)</f>
        <v>0</v>
      </c>
      <c r="X919" s="178">
        <f>IFERROR(IF(B916="Лікар-педіатр","x",IF(B916="Лікар-терапевт",X918/Z918,IF(B916="Лікар загальної практики - сімейний лікар",X918/Z918,0))),0)</f>
        <v>0</v>
      </c>
      <c r="Y919" s="178">
        <f>IFERROR(IF(B916="Лікар-педіатр","x",IF(B916="Лікар-терапевт",Y918/Z918,IF(B916="Лікар загальної практики - сімейний лікар",Y918/Z918,0))),0)</f>
        <v>0</v>
      </c>
      <c r="Z919" s="178">
        <f>SUM(U919:Y919)</f>
        <v>0</v>
      </c>
      <c r="AA919" s="770"/>
      <c r="AB919" s="178">
        <f>IFERROR(IF(B916="Лікар-педіатр",AB918/AG918,IF(B916="Лікар-терапевт","х",IF(B916="Лікар загальної практики - сімейний лікар",AB918/AG918,0))),0)</f>
        <v>0</v>
      </c>
      <c r="AC919" s="178">
        <f>IFERROR(IF(B916="Лікар-педіатр",AC918/AG918,IF(B916="Лікар-терапевт","х",IF(B916="Лікар загальної практики - сімейний лікар",AC918/AG918,0))),0)</f>
        <v>0</v>
      </c>
      <c r="AD919" s="178">
        <f>IFERROR(IF(B916="Лікар-педіатр","x",IF(B916="Лікар-терапевт",AD918/AG918,IF(B916="Лікар загальної практики - сімейний лікар",AD918/AG918,0))),0)</f>
        <v>0</v>
      </c>
      <c r="AE919" s="178">
        <f>IFERROR(IF(B916="Лікар-педіатр","x",IF(B916="Лікар-терапевт",AE918/AG918,IF(B916="Лікар загальної практики - сімейний лікар",AE918/AG918,0))),0)</f>
        <v>0</v>
      </c>
      <c r="AF919" s="178">
        <f>IFERROR(IF(B916="Лікар-педіатр","x",IF(B916="Лікар-терапевт",AF918/AG918,IF(B916="Лікар загальної практики - сімейний лікар",AF918/AG918,0))),0)</f>
        <v>0</v>
      </c>
      <c r="AG919" s="178">
        <f>SUM(AB919:AF919)</f>
        <v>0</v>
      </c>
      <c r="AH919" s="773"/>
      <c r="AI919" s="176"/>
      <c r="AJ919" s="764"/>
      <c r="AK919" s="767"/>
      <c r="AL919" s="767"/>
      <c r="AM919" s="754"/>
      <c r="AN919" s="793"/>
      <c r="AO919" s="793"/>
      <c r="AP919" s="793"/>
      <c r="AQ919" s="793"/>
      <c r="AR919" s="796"/>
    </row>
    <row r="920" spans="1:44" s="67" customFormat="1" ht="31.9" customHeight="1" thickBot="1" x14ac:dyDescent="0.3">
      <c r="A920" s="172"/>
      <c r="B920" s="781"/>
      <c r="C920" s="784"/>
      <c r="D920" s="787"/>
      <c r="E920" s="790"/>
      <c r="F920" s="179" t="s">
        <v>434</v>
      </c>
      <c r="G920" s="180">
        <f>IF(B916="Лікар загальної практики - сімейний лікар",AVERAGE(G916:G918),IF(B916="Лікар-педіатр",AVERAGE(G916:G918),IF(B916="Лікар-терапевт","х",0)))</f>
        <v>0</v>
      </c>
      <c r="H920" s="180">
        <f>IF(B916="Лікар загальної практики - сімейний лікар",AVERAGE(H916:H918),IF(B916="Лікар-педіатр",AVERAGE(H916:H918),IF(B916="Лікар-терапевт","х",0)))</f>
        <v>0</v>
      </c>
      <c r="I920" s="180">
        <f>IF(B916="Лікар загальної практики - сімейний лікар",AVERAGE(I916:I918),IF(B916="Лікар-педіатр","x",IF(B916="Лікар-терапевт",AVERAGE(I916:I918),0)))</f>
        <v>0</v>
      </c>
      <c r="J920" s="180">
        <f>IF(B916="Лікар загальної практики - сімейний лікар",AVERAGE(J916:J918),IF(B916="Лікар-педіатр","x",IF(B916="Лікар-терапевт",AVERAGE(J916:J918),0)))</f>
        <v>0</v>
      </c>
      <c r="K920" s="180">
        <f>IF(B916="Лікар загальної практики - сімейний лікар",AVERAGE(K916:K918),IF(B916="Лікар-педіатр","x",IF(B916="Лікар-терапевт",AVERAGE(K916:K918),0)))</f>
        <v>0</v>
      </c>
      <c r="L920" s="181">
        <f>SUM(G920:K920)</f>
        <v>0</v>
      </c>
      <c r="M920" s="770"/>
      <c r="N920" s="543">
        <f>IF(B916="Лікар загальної практики - сімейний лікар",AVERAGE(N916:N918),IF(B916="Лікар-педіатр",AVERAGE(N916:N918),IF(B916="Лікар-терапевт","х",0)))</f>
        <v>0</v>
      </c>
      <c r="O920" s="180">
        <f>IF(B916="Лікар загальної практики - сімейний лікар",AVERAGE(O916:O918),IF(B916="Лікар-педіатр",AVERAGE(O916:O918),IF(B916="Лікар-терапевт","х",0)))</f>
        <v>0</v>
      </c>
      <c r="P920" s="180">
        <f>IF(B916="Лікар загальної практики - сімейний лікар",AVERAGE(P916:P918),IF(B916="Лікар-педіатр","x",IF(B916="Лікар-терапевт",AVERAGE(P916:P918),0)))</f>
        <v>0</v>
      </c>
      <c r="Q920" s="180">
        <f>IF(B916="Лікар загальної практики - сімейний лікар",AVERAGE(Q916:Q918),IF(B916="Лікар-педіатр","x",IF(B916="Лікар-терапевт",AVERAGE(Q916:Q918),0)))</f>
        <v>0</v>
      </c>
      <c r="R920" s="180">
        <f>IF(B916="Лікар загальної практики - сімейний лікар",AVERAGE(R916:R918),IF(B916="Лікар-педіатр","x",IF(B916="Лікар-терапевт",AVERAGE(R916:R918),0)))</f>
        <v>0</v>
      </c>
      <c r="S920" s="181">
        <f>SUM(N920:R920)</f>
        <v>0</v>
      </c>
      <c r="T920" s="770"/>
      <c r="U920" s="543">
        <f>IF(B916="Лікар загальної практики - сімейний лікар",AVERAGE(U916:U918),IF(B916="Лікар-педіатр",AVERAGE(U916:U918),IF(B916="Лікар-терапевт","х",0)))</f>
        <v>0</v>
      </c>
      <c r="V920" s="180">
        <f>IF(B916="Лікар загальної практики - сімейний лікар",AVERAGE(V916:V918),IF(B916="Лікар-педіатр",AVERAGE(V916:V918),IF(B916="Лікар-терапевт","х",0)))</f>
        <v>0</v>
      </c>
      <c r="W920" s="180">
        <f>IF(B916="Лікар загальної практики - сімейний лікар",AVERAGE(W916:W918),IF(B916="Лікар-педіатр","x",IF(B916="Лікар-терапевт",AVERAGE(W916:W918),0)))</f>
        <v>0</v>
      </c>
      <c r="X920" s="180">
        <f>IF(B916="Лікар загальної практики - сімейний лікар",AVERAGE(X916:X918),IF(B916="Лікар-педіатр","x",IF(B916="Лікар-терапевт",AVERAGE(X916:X918),0)))</f>
        <v>0</v>
      </c>
      <c r="Y920" s="180">
        <f>IF(B916="Лікар загальної практики - сімейний лікар",AVERAGE(Y916:Y918),IF(B916="Лікар-педіатр","x",IF(B916="Лікар-терапевт",AVERAGE(Y916:Y918),0)))</f>
        <v>0</v>
      </c>
      <c r="Z920" s="181">
        <f>SUM(U920:Y920)</f>
        <v>0</v>
      </c>
      <c r="AA920" s="770"/>
      <c r="AB920" s="543">
        <f>IF(B916="Лікар загальної практики - сімейний лікар",AVERAGE(AB916:AB918),IF(B916="Лікар-педіатр",AVERAGE(AB916:AB918),IF(B916="Лікар-терапевт","х",0)))</f>
        <v>0</v>
      </c>
      <c r="AC920" s="180">
        <f>IF(B916="Лікар загальної практики - сімейний лікар",AVERAGE(AC916:AC918),IF(B916="Лікар-педіатр",AVERAGE(AC916:AC918),IF(B916="Лікар-терапевт","х",0)))</f>
        <v>0</v>
      </c>
      <c r="AD920" s="180">
        <f>IF(B916="Лікар загальної практики - сімейний лікар",AVERAGE(AD916:AD918),IF(B916="Лікар-педіатр","x",IF(B916="Лікар-терапевт",AVERAGE(AD916:AD918),0)))</f>
        <v>0</v>
      </c>
      <c r="AE920" s="180">
        <f>IF(B916="Лікар загальної практики - сімейний лікар",AVERAGE(AE916:AE918),IF(B916="Лікар-педіатр","x",IF(B916="Лікар-терапевт",AVERAGE(AE916:AE918),0)))</f>
        <v>0</v>
      </c>
      <c r="AF920" s="180">
        <f>IF(B916="Лікар загальної практики - сімейний лікар",AVERAGE(AF916:AF918),IF(B916="Лікар-педіатр","x",IF(B916="Лікар-терапевт",AVERAGE(AF916:AF918),0)))</f>
        <v>0</v>
      </c>
      <c r="AG920" s="181">
        <f>SUM(AB920:AF920)</f>
        <v>0</v>
      </c>
      <c r="AH920" s="773"/>
      <c r="AI920" s="176"/>
      <c r="AJ920" s="764"/>
      <c r="AK920" s="767"/>
      <c r="AL920" s="767"/>
      <c r="AM920" s="755"/>
      <c r="AN920" s="794"/>
      <c r="AO920" s="794"/>
      <c r="AP920" s="794"/>
      <c r="AQ920" s="794"/>
      <c r="AR920" s="797"/>
    </row>
    <row r="921" spans="1:44" s="67" customFormat="1" ht="31.9" customHeight="1" x14ac:dyDescent="0.25">
      <c r="A921" s="172"/>
      <c r="B921" s="781"/>
      <c r="C921" s="784"/>
      <c r="D921" s="787"/>
      <c r="E921" s="790"/>
      <c r="F921" s="182" t="str">
        <f>IF(B916="Лікар-педіатр",Законод!$C$18,IF(B916="Лікар загальної практики - сімейний лікар",Законод!$C$22,IF(B916="Лікар-терапевт",Законод!$C$26,"х")))</f>
        <v>х</v>
      </c>
      <c r="G921" s="183">
        <f>IF(B916="Лікар загальної практики - сімейний лікар",IF(L920&lt;=Законод!$C$23,G920,Законод!$C$23*'01_Доходи'!G919),IF(B916="Лікар-педіатр",IF(L920&lt;=Законод!$C$19,G920,Законод!$C$19*'01_Доходи'!G919),IF(B916="Лікар-терапевт","x",0)))</f>
        <v>0</v>
      </c>
      <c r="H921" s="183">
        <f>IF(B916="Лікар загальної практики - сімейний лікар",IF(L920&lt;=Законод!$C$23,H920,Законод!$C$23*'01_Доходи'!H919),IF(B916="Лікар-педіатр",IF(L920&lt;=Законод!$C$19,H920,Законод!$C$19*'01_Доходи'!H919),IF(B916="Лікар-терапевт","x",0)))</f>
        <v>0</v>
      </c>
      <c r="I921" s="183">
        <f>IF(B916="Лікар загальної практики - сімейний лікар",IF(L920&lt;=Законод!$C$23,I920,Законод!$C$23*'01_Доходи'!I919),IF(B916="Лікар-педіатр",IF(L920&lt;=Законод!$C$27,I920,Законод!$C$27*'01_Доходи'!I919),IF(B916="Лікар-терапевт","x",0)))</f>
        <v>0</v>
      </c>
      <c r="J921" s="183">
        <f>IF(B916="Лікар загальної практики - сімейний лікар",IF(L920&lt;=Законод!$C$23,J920,Законод!$C$23*'01_Доходи'!J919),IF(B916="Лікар-педіатр",IF(L920&lt;=Законод!$C$27,J920,Законод!$C$27*'01_Доходи'!J919),IF(B916="Лікар-терапевт","x",0)))</f>
        <v>0</v>
      </c>
      <c r="K921" s="183">
        <f>IF(B916="Лікар загальної практики - сімейний лікар",IF(L920&lt;=Законод!$C$23,K920,Законод!$C$23*'01_Доходи'!K919),IF(B916="Лікар-педіатр",IF(L920&lt;=Законод!$C$27,K920,Законод!$C$27*'01_Доходи'!K919),IF(B916="Лікар-терапевт","x",0)))</f>
        <v>0</v>
      </c>
      <c r="L921" s="184">
        <f>SUM(G921:K921)</f>
        <v>0</v>
      </c>
      <c r="M921" s="770"/>
      <c r="N921" s="183">
        <f>IF(B916="Лікар загальної практики - сімейний лікар",IF(L920&lt;=Законод!$C$23,N920,Законод!$C$23*'01_Доходи'!N919),IF(B916="Лікар-педіатр",IF(L920&lt;=Законод!$C$19,N920,Законод!$C$19*'01_Доходи'!N919),IF(B916="Лікар-терапевт","x",0)))</f>
        <v>0</v>
      </c>
      <c r="O921" s="183">
        <f>IF(B916="Лікар загальної практики - сімейний лікар",IF(L920&lt;=Законод!$C$23,O920,Законод!$C$23*'01_Доходи'!O919),IF(B916="Лікар-педіатр",IF(L920&lt;=Законод!$C$19,O920,Законод!$C$19*'01_Доходи'!O919),IF(B916="Лікар-терапевт","x",0)))</f>
        <v>0</v>
      </c>
      <c r="P921" s="183">
        <f>IF(B916="Лікар загальної практики - сімейний лікар",IF(L920&lt;=Законод!$C$23,P920,Законод!$C$23*'01_Доходи'!P919),IF(B916="Лікар-педіатр",IF(L920&lt;=Законод!$C$27,P920,Законод!$C$27*'01_Доходи'!P919),IF(B916="Лікар-терапевт","x",0)))</f>
        <v>0</v>
      </c>
      <c r="Q921" s="183">
        <f>IF(B916="Лікар загальної практики - сімейний лікар",IF(L920&lt;=Законод!$C$23,Q920,Законод!$C$23*'01_Доходи'!Q919),IF(B916="Лікар-педіатр",IF(L920&lt;=Законод!$C$27,Q920,Законод!$C$27*'01_Доходи'!Q919),IF(B916="Лікар-терапевт","x",0)))</f>
        <v>0</v>
      </c>
      <c r="R921" s="183">
        <f>IF(B916="Лікар загальної практики - сімейний лікар",IF(L920&lt;=Законод!$C$23,R920,Законод!$C$23*'01_Доходи'!R919),IF(B916="Лікар-педіатр",IF(L920&lt;=Законод!$C$27,R920,Законод!$C$27*'01_Доходи'!R919),IF(B916="Лікар-терапевт","x",0)))</f>
        <v>0</v>
      </c>
      <c r="S921" s="184">
        <f>SUM(N921:R921)</f>
        <v>0</v>
      </c>
      <c r="T921" s="770"/>
      <c r="U921" s="183">
        <f>IF(B916="Лікар загальної практики - сімейний лікар",IF(L920&lt;=Законод!$C$23,U920,Законод!$C$23*'01_Доходи'!U919),IF(B916="Лікар-педіатр",IF(L920&lt;=Законод!$C$19,U920,Законод!$C$19*'01_Доходи'!U919),IF(B916="Лікар-терапевт","x",0)))</f>
        <v>0</v>
      </c>
      <c r="V921" s="183">
        <f>IF(B916="Лікар загальної практики - сімейний лікар",IF(L920&lt;=Законод!$C$23,V920,Законод!$C$23*'01_Доходи'!V919),IF(B916="Лікар-педіатр",IF(L920&lt;=Законод!$C$19,V920,Законод!$C$19*'01_Доходи'!V919),IF(B916="Лікар-терапевт","x",0)))</f>
        <v>0</v>
      </c>
      <c r="W921" s="183">
        <f>IF(B916="Лікар загальної практики - сімейний лікар",IF(L920&lt;=Законод!$C$23,W920,Законод!$C$23*'01_Доходи'!W919),IF(B916="Лікар-педіатр",IF(L920&lt;=Законод!$C$27,W920,Законод!$C$27*'01_Доходи'!W919),IF(B916="Лікар-терапевт","x",0)))</f>
        <v>0</v>
      </c>
      <c r="X921" s="183">
        <f>IF(B916="Лікар загальної практики - сімейний лікар",IF(L920&lt;=Законод!$C$23,X920,Законод!$C$23*'01_Доходи'!X919),IF(B916="Лікар-педіатр",IF(L920&lt;=Законод!$C$27,X920,Законод!$C$27*'01_Доходи'!X919),IF(B916="Лікар-терапевт","x",0)))</f>
        <v>0</v>
      </c>
      <c r="Y921" s="183">
        <f>IF(B916="Лікар загальної практики - сімейний лікар",IF(L920&lt;=Законод!$C$23,Y920,Законод!$C$23*'01_Доходи'!H919),IF(Y916="Лікар-педіатр",IF(L920&lt;=Законод!$C$27,Y920,Законод!$C$27*'01_Доходи'!Y919),IF(B916="Лікар-терапевт","x",0)))</f>
        <v>0</v>
      </c>
      <c r="Z921" s="184">
        <f>SUM(U921:Y921)</f>
        <v>0</v>
      </c>
      <c r="AA921" s="770"/>
      <c r="AB921" s="183">
        <f>IF(B916="Лікар загальної практики - сімейний лікар",IF(L920&lt;=Законод!$C$23,AB920,Законод!$C$23*'01_Доходи'!AB919),IF(B916="Лікар-педіатр",IF(L920&lt;=Законод!$C$19,AB920,Законод!$C$19*'01_Доходи'!AB919),IF(B916="Лікар-терапевт","x",0)))</f>
        <v>0</v>
      </c>
      <c r="AC921" s="183">
        <f>IF(B916="Лікар загальної практики - сімейний лікар",IF(L920&lt;=Законод!$C$23,AC920,Законод!$C$23*'01_Доходи'!AC919),IF(B916="Лікар-педіатр",IF(L920&lt;=Законод!$C$19,AC920,Законод!$C$19*'01_Доходи'!AC919),IF(B916="Лікар-терапевт","x",0)))</f>
        <v>0</v>
      </c>
      <c r="AD921" s="183">
        <f>IF(B916="Лікар загальної практики - сімейний лікар",IF(L920&lt;=Законод!$C$23,AD920,Законод!$C$23*'01_Доходи'!AD919),IF(B916="Лікар-педіатр",IF(L920&lt;=Законод!$C$27,AD920,Законод!$C$27*'01_Доходи'!AD919),IF(B916="Лікар-терапевт","x",0)))</f>
        <v>0</v>
      </c>
      <c r="AE921" s="183">
        <f>IF(B916="Лікар загальної практики - сімейний лікар",IF(L920&lt;=Законод!$C$23,AE920,Законод!$C$23*'01_Доходи'!AE919),IF(B916="Лікар-педіатр",IF(L920&lt;=Законод!$C$27,AE920,Законод!$C$27*'01_Доходи'!AE919),IF(B916="Лікар-терапевт","x",0)))</f>
        <v>0</v>
      </c>
      <c r="AF921" s="183">
        <f>IF(B916="Лікар загальної практики - сімейний лікар",IF(L920&lt;=Законод!$C$23,AF920,Законод!$C$23*'01_Доходи'!AF919),IF(B916="Лікар-педіатр",IF(L920&lt;=Законод!$C$27,AF920,Законод!$C$27*'01_Доходи'!AF919),IF(B916="Лікар-терапевт","x",0)))</f>
        <v>0</v>
      </c>
      <c r="AG921" s="184">
        <f>SUM(AB921:AF921)</f>
        <v>0</v>
      </c>
      <c r="AH921" s="773"/>
      <c r="AI921" s="176"/>
      <c r="AJ921" s="764"/>
      <c r="AK921" s="767"/>
      <c r="AL921" s="767"/>
      <c r="AM921" s="268" t="s">
        <v>175</v>
      </c>
      <c r="AN921" s="544">
        <f>IF(B916="Лікар загальної практики - сімейний лікар",G921*Законод!$J$10+'01_Доходи'!H921*Законод!$K$10+'01_Доходи'!I921*Законод!$L$10+'01_Доходи'!J921*Законод!$M$10+'01_Доходи'!K921*Законод!$N$10,IF(B916="Лікар-педіатр",G921*Законод!$J$10+'01_Доходи'!H921*Законод!$K$10,IF(B916="Лікар-терапевт",'01_Доходи'!I921*Законод!$L$10+'01_Доходи'!J921*Законод!$M$10+'01_Доходи'!K921*Законод!$N$10,0)))</f>
        <v>0</v>
      </c>
      <c r="AO921" s="544">
        <f>IF(B916="Лікар загальної практики - сімейний лікар",N921*Законод!$J$11+'01_Доходи'!O921*Законод!$K$11+'01_Доходи'!P921*Законод!$L$11+'01_Доходи'!Q921*Законод!$M$11+'01_Доходи'!R921*Законод!$N$11,IF(B916="Лікар-педіатр",N921*Законод!$J$11+'01_Доходи'!O921*Законод!$K$11,IF(B916="Лікар-терапевт",'01_Доходи'!P921*Законод!$L$11+'01_Доходи'!Q921*Законод!$M$11+'01_Доходи'!R921*Законод!$N$11,0)))</f>
        <v>0</v>
      </c>
      <c r="AP921" s="544">
        <f>IF(B916="Лікар загальної практики - сімейний лікар",U921*Законод!$J$12+'01_Доходи'!V921*Законод!$K$12+'01_Доходи'!W921*Законод!$L$12+'01_Доходи'!X921*Законод!$M$12+'01_Доходи'!Y921*Законод!$N$12,IF(B916="Лікар-педіатр",U921*Законод!$J$12+'01_Доходи'!V921*Законод!$K$12,IF(B916="Лікар-терапевт",'01_Доходи'!W921*Законод!$L$12+'01_Доходи'!X921*Законод!$M$12+'01_Доходи'!Y921*Законод!$N$12,0)))</f>
        <v>0</v>
      </c>
      <c r="AQ921" s="544">
        <f>IF(B916="Лікар загальної практики - сімейний лікар",AB921*Законод!$J$13+'01_Доходи'!AC921*Законод!$K$13+'01_Доходи'!AD921*Законод!$L$13+'01_Доходи'!AE921*Законод!$M$13+'01_Доходи'!AF921*Законод!$N$13,IF(B916="Лікар-педіатр",AB921*Законод!$J$13+'01_Доходи'!AC921*Законод!$K$13,IF(B916="Лікар-терапевт",'01_Доходи'!AD921*Законод!$L$13+'01_Доходи'!AE921*Законод!$M$13+'01_Доходи'!AF921*Законод!$N$13,0)))</f>
        <v>0</v>
      </c>
      <c r="AR921" s="185">
        <f>SUM(AN921:AQ921)</f>
        <v>0</v>
      </c>
    </row>
    <row r="922" spans="1:44" s="210" customFormat="1" ht="23.45" customHeight="1" x14ac:dyDescent="0.25">
      <c r="A922" s="172"/>
      <c r="B922" s="781"/>
      <c r="C922" s="784"/>
      <c r="D922" s="787"/>
      <c r="E922" s="790"/>
      <c r="F922" s="186" t="str">
        <f>IF(B916="Лікар-педіатр",Законод!$E$18,IF(B916="Лікар загальної практики - сімейний лікар",Законод!$E$22,IF(B916="Лікар-терапевт",Законод!$E$26,"х")))</f>
        <v>х</v>
      </c>
      <c r="G922" s="750" t="s">
        <v>157</v>
      </c>
      <c r="H922" s="751"/>
      <c r="I922" s="751"/>
      <c r="J922" s="751"/>
      <c r="K922" s="752"/>
      <c r="L922" s="171">
        <f>IF(B916="Лікар загальної практики - сімейний лікар",IF(L920&lt;Законод!$C$23,0,(IF(AND(L920&gt;=Законод!$E$23,L920&lt;=Законод!$E$24),L920-Законод!$C$23,IF('01_Доходи'!L920&gt;=Законод!$F$23,Законод!$E$25,0)))),IF(B916="Лікар-педіатр",IF(L920&lt;Законод!$C$19,0,(IF(AND(L920&gt;=Законод!$E$19,L920&lt;=Законод!$E$20),L920-Законод!$C$19,IF('01_Доходи'!L920&gt;=Законод!$F$19,Законод!$E$21,0)))),IF(B916="Лікар-терапевт",IF(L920&lt;Законод!$C$27,0,(IF(AND(L920&gt;=Законод!$E$27,L920&lt;=Законод!$E$28),L920-Законод!$C$27,IF('01_Доходи'!L920&gt;=Законод!$F$27,Законод!$E$29,0)))),0)))</f>
        <v>0</v>
      </c>
      <c r="M922" s="770"/>
      <c r="N922" s="750" t="s">
        <v>157</v>
      </c>
      <c r="O922" s="751"/>
      <c r="P922" s="751"/>
      <c r="Q922" s="751"/>
      <c r="R922" s="752"/>
      <c r="S922" s="171">
        <f>IF(B916="Лікар загальної практики - сімейний лікар",IF(S920&lt;Законод!$C$23,0,(IF(AND(S920&gt;=Законод!$E$23,S920&lt;=Законод!$E$24),S920-Законод!$C$23,IF('01_Доходи'!S920&gt;=Законод!$F$23,Законод!$E$25,0)))),IF(B916="Лікар-педіатр",IF(S920&lt;Законод!$C$19,0,(IF(AND(S920&gt;=Законод!$E$19,S920&lt;=Законод!$E$20),S920-Законод!$C$19,IF('01_Доходи'!S920&gt;=Законод!$F$19,Законод!$E$21,0)))),IF(B916="Лікар-терапевт",IF(S920&lt;Законод!$C$27,0,(IF(AND(S920&gt;=Законод!$E$27,S920&lt;=Законод!$E$28),S920-Законод!$C$27,IF('01_Доходи'!S920&gt;=Законод!$F$27,Законод!$E$29,0)))),0)))</f>
        <v>0</v>
      </c>
      <c r="T922" s="770"/>
      <c r="U922" s="750" t="s">
        <v>157</v>
      </c>
      <c r="V922" s="751"/>
      <c r="W922" s="751"/>
      <c r="X922" s="751"/>
      <c r="Y922" s="752"/>
      <c r="Z922" s="171">
        <f>IF(B916="Лікар загальної практики - сімейний лікар",IF(Z920&lt;Законод!$C$23,0,(IF(AND(Z920&gt;=Законод!$E$23,Z920&lt;=Законод!$E$24),Z920-Законод!$C$23,IF('01_Доходи'!Z920&gt;=Законод!$F$23,Законод!$E$25,0)))),IF(B916="Лікар-педіатр",IF(Z920&lt;Законод!$C$19,0,(IF(AND(Z920&gt;=Законод!$E$19,Z920&lt;=Законод!$E$20),Z920-Законод!$C$19,IF('01_Доходи'!Z920&gt;=Законод!$F$19,Законод!$E$21,0)))),IF(B916="Лікар-терапевт",IF(Z920&lt;Законод!$C$27,0,(IF(AND(Z920&gt;=Законод!$E$27,Z920&lt;=Законод!$E$28),Z920-Законод!$C$27,IF('01_Доходи'!Z920&gt;=Законод!$F$27,Законод!$E$29,0)))),0)))</f>
        <v>0</v>
      </c>
      <c r="AA922" s="770"/>
      <c r="AB922" s="750" t="s">
        <v>157</v>
      </c>
      <c r="AC922" s="751"/>
      <c r="AD922" s="751"/>
      <c r="AE922" s="751"/>
      <c r="AF922" s="752"/>
      <c r="AG922" s="171">
        <f>IF(B916="Лікар загальної практики - сімейний лікар",IF(S920&lt;Законод!$C$23,0,(IF(AND(AG920&gt;=Законод!$E$23,AG920&lt;=Законод!$E$24),AG920-Законод!$C$23,IF('01_Доходи'!AG920&gt;=Законод!$F$23,Законод!$E$25,0)))),IF(B916="Лікар-педіатр",IF(AG920&lt;Законод!$C$19,0,(IF(AND(AG920&gt;=Законод!$E$19,AG920&lt;=Законод!$E$20),AG920-Законод!$C$19,IF('01_Доходи'!AG920&gt;=Законод!$F$19,Законод!$E$21,0)))),IF(B916="Лікар-терапевт",IF(AG920&lt;Законод!$C$27,0,(IF(AND(AG920&gt;=Законод!$E$27,AG920&lt;=Законод!$E$28),AG920-Законод!$C$27,IF('01_Доходи'!AG920&gt;=Законод!$F$27,Законод!$E$29,0)))),0)))</f>
        <v>0</v>
      </c>
      <c r="AH922" s="773"/>
      <c r="AI922" s="176"/>
      <c r="AJ922" s="764"/>
      <c r="AK922" s="767"/>
      <c r="AL922" s="767"/>
      <c r="AM922" s="798" t="s">
        <v>176</v>
      </c>
      <c r="AN922" s="544">
        <f>IF(B916="Лікар загальної практики - сімейний лікар",L922*Законод!$E$30,IF(B916="Лікар-педіатр",L922*Законод!$E$30,IF(B916="Лікар-терапевт",L922*Законод!$E$30,0)))</f>
        <v>0</v>
      </c>
      <c r="AO922" s="544">
        <f>IF(B916="Лікар загальної практики - сімейний лікар",S922*Законод!$E$47,IF(B916="Лікар-педіатр",S922*Законод!$E$47,IF(B916="Лікар-терапевт",S922*Законод!$E$47,0)))</f>
        <v>0</v>
      </c>
      <c r="AP922" s="544">
        <f>IF(B916="Лікар загальної практики - сімейний лікар",Z922*Законод!$E$64,IF(B916="Лікар-педіатр",Z922*Законод!$E$64,IF(B916="Лікар-терапевт",Z922*Законод!$E$64,0)))</f>
        <v>0</v>
      </c>
      <c r="AQ922" s="544">
        <f>IF(B916="Лікар загальної практики - сімейний лікар",AG922*Законод!$E$81,IF(B916="Лікар-педіатр",AG922*Законод!$E$81,IF(B916="Лікар-терапевт",AG922*Законод!$E$81,0)))</f>
        <v>0</v>
      </c>
      <c r="AR922" s="185">
        <f>SUM(AN922:AQ922)</f>
        <v>0</v>
      </c>
    </row>
    <row r="923" spans="1:44" s="166" customFormat="1" ht="24.6" customHeight="1" x14ac:dyDescent="0.3">
      <c r="A923" s="172"/>
      <c r="B923" s="781"/>
      <c r="C923" s="784"/>
      <c r="D923" s="787"/>
      <c r="E923" s="790"/>
      <c r="F923" s="186" t="str">
        <f>IF(B916="Лікар-педіатр",Законод!$F$18,IF(B916="Лікар загальної практики - сімейний лікар",Законод!$F$22,IF(B916="Лікар-терапевт",Законод!$F$26,"х")))</f>
        <v>х</v>
      </c>
      <c r="G923" s="750" t="s">
        <v>157</v>
      </c>
      <c r="H923" s="751"/>
      <c r="I923" s="751"/>
      <c r="J923" s="751"/>
      <c r="K923" s="752"/>
      <c r="L923" s="171">
        <f>IF(B916="Лікар загальної практики - сімейний лікар",IF(L920&lt;Законод!$C$23,0,(IF(AND(L920&gt;=Законод!$F$23,L920&lt;=Законод!$F$24),L920-Законод!$E$24,IF('01_Доходи'!L920&gt;=Законод!$G$23,Законод!$F$25,0)))),IF(B916="Лікар-педіатр",IF(L920&lt;Законод!$C$19,0,(IF(AND(L920&gt;=Законод!$F$19,L920&lt;=Законод!$F$20),L920-Законод!$E$20,IF('01_Доходи'!L920&gt;=Законод!$G$19,Законод!$F$21,0)))),IF(B916="Лікар-терапевт",IF(L920&lt;Законод!$C$27,0,(IF(AND(L920&gt;=Законод!$F$27,L920&lt;=Законод!$F$28),L920-Законод!$E$28,IF('01_Доходи'!L920&gt;=Законод!$G$27,Законод!$F$29,0)))),0)))</f>
        <v>0</v>
      </c>
      <c r="M923" s="770"/>
      <c r="N923" s="750" t="s">
        <v>157</v>
      </c>
      <c r="O923" s="751"/>
      <c r="P923" s="751"/>
      <c r="Q923" s="751"/>
      <c r="R923" s="752"/>
      <c r="S923" s="171">
        <f>IF(B916="Лікар загальної практики - сімейний лікар",IF(S920&lt;Законод!$C$23,0,(IF(AND(S920&gt;=Законод!$F$23,S920&lt;=Законод!$F$24),S920-Законод!$E$24,IF('01_Доходи'!S920&gt;=Законод!$G$23,Законод!$F$25,0)))),IF(B916="Лікар-педіатр",IF(S920&lt;Законод!$C$19,0,(IF(AND(S920&gt;=Законод!$F$19,S920&lt;=Законод!$F$20),S920-Законод!$E$20,IF('01_Доходи'!S920&gt;=Законод!$G$19,Законод!$F$21,0)))),IF(B916="Лікар-терапевт",IF(S920&lt;Законод!$C$27,0,(IF(AND(S920&gt;=Законод!$F$27,S920&lt;=Законод!$F$28),S920-Законод!$E$28,IF('01_Доходи'!S920&gt;=Законод!$G$27,Законод!$F$29,0)))),0)))</f>
        <v>0</v>
      </c>
      <c r="T923" s="770"/>
      <c r="U923" s="750" t="s">
        <v>157</v>
      </c>
      <c r="V923" s="751"/>
      <c r="W923" s="751"/>
      <c r="X923" s="751"/>
      <c r="Y923" s="752"/>
      <c r="Z923" s="171">
        <f>IF(B916="Лікар загальної практики - сімейний лікар",IF(Z920&lt;Законод!$C$23,0,(IF(AND(Z920&gt;=Законод!$F$23,Z920&lt;=Законод!$F$24),Z920-Законод!$E$24,IF('01_Доходи'!Z920&gt;=Законод!$G$23,Законод!$F$25,0)))),IF(B916="Лікар-педіатр",IF(Z920&lt;Законод!$C$19,0,(IF(AND(Z920&gt;=Законод!$F$19,Z920&lt;=Законод!$F$20),Z920-Законод!$E$20,IF('01_Доходи'!Z920&gt;=Законод!$G$19,Законод!$F$21,0)))),IF(B916="Лікар-терапевт",IF(Z920&lt;Законод!$C$27,0,(IF(AND(Z920&gt;=Законод!$F$27,Z920&lt;=Законод!$F$28),Z920-Законод!$E$28,IF('01_Доходи'!Z920&gt;=Законод!$G$27,Законод!$F$29,0)))),0)))</f>
        <v>0</v>
      </c>
      <c r="AA923" s="770"/>
      <c r="AB923" s="750" t="s">
        <v>157</v>
      </c>
      <c r="AC923" s="751"/>
      <c r="AD923" s="751"/>
      <c r="AE923" s="751"/>
      <c r="AF923" s="752"/>
      <c r="AG923" s="171">
        <f>IF(B916="Лікар загальної практики - сімейний лікар",IF(AG920&lt;Законод!$C$23,0,(IF(AND(AG920&gt;=Законод!$F$23,AG920&lt;=Законод!$F$24),AG920-Законод!$E$24,IF('01_Доходи'!AG920&gt;=Законод!$G$23,Законод!$F$25,0)))),IF(B916="Лікар-педіатр",IF(AG920&lt;Законод!$C$19,0,(IF(AND(AG920&gt;=Законод!$F$19,AG920&lt;=Законод!$F$20),AG920-Законод!$E$20,IF('01_Доходи'!AG920&gt;=Законод!$G$19,Законод!$F$21,0)))),IF(B916="Лікар-терапевт",IF(AG920&lt;Законод!$C$27,0,(IF(AND(AG920&gt;=Законод!$F$27,AG920&lt;=Законод!$F$28),AG920-Законод!$E$28,IF('01_Доходи'!AG920&gt;=Законод!$G$27,Законод!$F$29,0)))),0)))</f>
        <v>0</v>
      </c>
      <c r="AH923" s="773"/>
      <c r="AI923" s="176"/>
      <c r="AJ923" s="764"/>
      <c r="AK923" s="767"/>
      <c r="AL923" s="767"/>
      <c r="AM923" s="799"/>
      <c r="AN923" s="544">
        <f>IF(B916="Лікар загальної практики - сімейний лікар",L923*Законод!$F$30,IF(B916="Лікар-педіатр",L923*Законод!$F$30,IF(B916="Лікар-терапевт",L923*Законод!$F$30,0)))</f>
        <v>0</v>
      </c>
      <c r="AO923" s="544">
        <f>IF(B916="Лікар загальної практики - сімейний лікар",S923*Законод!$F$47,IF(B916="Лікар-педіатр",S923*Законод!$F$47,IF(B916="Лікар-терапевт",S923*Законод!$F$47,0)))</f>
        <v>0</v>
      </c>
      <c r="AP923" s="544">
        <f>IF(B916="Лікар загальної практики - сімейний лікар",Z923*Законод!$F$64,IF(B916="Лікар-педіатр",Z923*Законод!$F$64,IF(B916="Лікар-терапевт",Z923*Законод!$F$64,0)))</f>
        <v>0</v>
      </c>
      <c r="AQ923" s="544">
        <f>IF(B916="Лікар загальної практики - сімейний лікар",AG923*Законод!$F$81,IF(B916="Лікар-педіатр",AG923*Законод!$F$81,IF(B916="Лікар-терапевт",AG923*Законод!$F$81,0)))</f>
        <v>0</v>
      </c>
      <c r="AR923" s="185">
        <f>SUM(AN923:AQ923)</f>
        <v>0</v>
      </c>
    </row>
    <row r="924" spans="1:44" s="67" customFormat="1" ht="28.15" customHeight="1" x14ac:dyDescent="0.25">
      <c r="A924" s="172"/>
      <c r="B924" s="781"/>
      <c r="C924" s="784"/>
      <c r="D924" s="787"/>
      <c r="E924" s="790"/>
      <c r="F924" s="186" t="str">
        <f>IF(B916="Лікар-педіатр",Законод!$G$18,IF(B916="Лікар загальної практики - сімейний лікар",Законод!$G$22,IF(B916="Лікар-терапевт",Законод!$G$26,"х")))</f>
        <v>х</v>
      </c>
      <c r="G924" s="750" t="s">
        <v>157</v>
      </c>
      <c r="H924" s="751"/>
      <c r="I924" s="751"/>
      <c r="J924" s="751"/>
      <c r="K924" s="752"/>
      <c r="L924" s="171">
        <f>IF(B916="Лікар загальної практики - сімейний лікар",IF(L920&lt;Законод!$C$23,0,(IF(AND(L920&gt;=Законод!$G$23,L920&lt;=Законод!$G$24),L920-Законод!$F$24,IF('01_Доходи'!L920&gt;=Законод!$H$23,Законод!$G$25,0)))),IF(B916="Лікар-педіатр",IF(L920&lt;Законод!$C$19,0,(IF(AND(L920&gt;=Законод!$G$19,L920&lt;=Законод!$G$20),L920-Законод!$F$20,IF('01_Доходи'!L920&gt;=Законод!$H$19,Законод!$G$21,0)))),IF(B916="Лікар-терапевт",IF(L920&lt;Законод!$C$27,0,(IF(AND(L920&gt;=Законод!$G$27,L920&lt;=Законод!$G$28),L920-Законод!$F$28,IF('01_Доходи'!L920&gt;=Законод!$H$27,Законод!$G$29,0)))),0)))</f>
        <v>0</v>
      </c>
      <c r="M924" s="770"/>
      <c r="N924" s="750" t="s">
        <v>157</v>
      </c>
      <c r="O924" s="751"/>
      <c r="P924" s="751"/>
      <c r="Q924" s="751"/>
      <c r="R924" s="752"/>
      <c r="S924" s="171">
        <f>IF(B916="Лікар загальної практики - сімейний лікар",IF(S920&lt;Законод!$C$23,0,(IF(AND(S920&gt;=Законод!$G$23,S920&lt;=Законод!$G$24),S920-Законод!$F$24,IF('01_Доходи'!S920&gt;=Законод!$H$23,Законод!$G$25,0)))),IF(B916="Лікар-педіатр",IF(S920&lt;Законод!$C$19,0,(IF(AND(S920&gt;=Законод!$G$19,S920&lt;=Законод!$G$20),S920-Законод!$F$20,IF('01_Доходи'!S920&gt;=Законод!$H$19,Законод!$G$21,0)))),IF(B916="Лікар-терапевт",IF(S920&lt;Законод!$C$27,0,(IF(AND(S920&gt;=Законод!$G$27,S920&lt;=Законод!$G$28),S920-Законод!$F$28,IF('01_Доходи'!S920&gt;=Законод!$H$27,Законод!$G$29,0)))),0)))</f>
        <v>0</v>
      </c>
      <c r="T924" s="770"/>
      <c r="U924" s="750" t="s">
        <v>157</v>
      </c>
      <c r="V924" s="751"/>
      <c r="W924" s="751"/>
      <c r="X924" s="751"/>
      <c r="Y924" s="752"/>
      <c r="Z924" s="171">
        <f>IF(B916="Лікар загальної практики - сімейний лікар",IF(Z920&lt;Законод!$C$23,0,(IF(AND(Z920&gt;=Законод!$G$23,Z920&lt;=Законод!$G$24),Z920-Законод!$F$24,IF('01_Доходи'!Z920&gt;=Законод!$H$23,Законод!$G$25,0)))),IF(B916="Лікар-педіатр",IF(Z920&lt;Законод!$C$19,0,(IF(AND(Z920&gt;=Законод!$G$19,Z920&lt;=Законод!$G$20),Z920-Законод!$F$20,IF('01_Доходи'!Z920&gt;=Законод!$H$19,Законод!$G$21,0)))),IF(B916="Лікар-терапевт",IF(Z920&lt;Законод!$C$27,0,(IF(AND(Z920&gt;=Законод!$G$27,Z920&lt;=Законод!$G$28),Z920-Законод!$F$28,IF('01_Доходи'!Z920&gt;=Законод!$H$27,Законод!$G$29,0)))),0)))</f>
        <v>0</v>
      </c>
      <c r="AA924" s="770"/>
      <c r="AB924" s="750" t="s">
        <v>157</v>
      </c>
      <c r="AC924" s="751"/>
      <c r="AD924" s="751"/>
      <c r="AE924" s="751"/>
      <c r="AF924" s="752"/>
      <c r="AG924" s="171">
        <f>IF(B916="Лікар загальної практики - сімейний лікар",IF(AG920&lt;Законод!$C$23,0,(IF(AND(AG920&gt;=Законод!$G$23,AG920&lt;=Законод!$G$24),AG920-Законод!$F$24,IF('01_Доходи'!AG920&gt;=Законод!$H$23,Законод!$G$25,0)))),IF(B916="Лікар-педіатр",IF(AG920&lt;Законод!$C$19,0,(IF(AND(AG920&gt;=Законод!$G$19,AG920&lt;=Законод!$G$20),AG920-Законод!$F$20,IF('01_Доходи'!AG920&gt;=Законод!$H$19,Законод!$G$21,0)))),IF(B916="Лікар-терапевт",IF(AG920&lt;Законод!$C$27,0,(IF(AND(AG920&gt;=Законод!$G$27,AG920&lt;=Законод!$G$28),AG920-Законод!$F$28,IF('01_Доходи'!AG920&gt;=Законод!$H$27,Законод!$G$29,0)))),0)))</f>
        <v>0</v>
      </c>
      <c r="AH924" s="773"/>
      <c r="AI924" s="176"/>
      <c r="AJ924" s="764"/>
      <c r="AK924" s="767"/>
      <c r="AL924" s="767"/>
      <c r="AM924" s="799"/>
      <c r="AN924" s="544">
        <f>IF(B916="Лікар загальної практики - сімейний лікар",L924*Законод!$G$39,IF(B916="Лікар-педіатр",L924*Законод!$G$30,IF(B916="Лікар-терапевт",L924*Законод!$G$30,0)))</f>
        <v>0</v>
      </c>
      <c r="AO924" s="544">
        <f>IF(B916="Лікар загальної практики - сімейний лікар",S924*Законод!$G$47,IF(B916="Лікар-педіатр",S924*Законод!$G$47,IF(B916="Лікар-терапевт",S924*Законод!$G$47,0)))</f>
        <v>0</v>
      </c>
      <c r="AP924" s="544">
        <f>IF(B916="Лікар загальної практики - сімейний лікар",Z924*Законод!$G$64,IF(B916="Лікар-педіатр",Z924*Законод!$G$64,IF(B916="Лікар-терапевт",Z924*Законод!$G$64,0)))</f>
        <v>0</v>
      </c>
      <c r="AQ924" s="544">
        <f>IF(B916="Лікар загальної практики - сімейний лікар",AG924*Законод!$G$81,IF(B916="Лікар-педіатр",AG924*Законод!$G$81,IF(B916="Лікар-терапевт",AG924*Законод!$G$81,0)))</f>
        <v>0</v>
      </c>
      <c r="AR924" s="185">
        <f t="shared" ref="AR924" si="136">SUM(AN924:AQ924)</f>
        <v>0</v>
      </c>
    </row>
    <row r="925" spans="1:44" s="103" customFormat="1" ht="31.15" customHeight="1" x14ac:dyDescent="0.25">
      <c r="A925" s="172"/>
      <c r="B925" s="781"/>
      <c r="C925" s="784"/>
      <c r="D925" s="787"/>
      <c r="E925" s="790"/>
      <c r="F925" s="186" t="str">
        <f>IF(B916="Лікар-педіатр",Законод!$H$18,IF(B916="Лікар загальної практики - сімейний лікар",Законод!$H$22,IF(B916="Лікар-терапевт",Законод!$H$26,"х")))</f>
        <v>х</v>
      </c>
      <c r="G925" s="750" t="s">
        <v>157</v>
      </c>
      <c r="H925" s="751"/>
      <c r="I925" s="751"/>
      <c r="J925" s="751"/>
      <c r="K925" s="752"/>
      <c r="L925" s="171">
        <f>IF(B916="Лікар загальної практики - сімейний лікар",IF(L920&lt;Законод!$C$23,0,(IF(AND(L920&gt;=Законод!$H$23,L920&lt;=Законод!$H$24),L920-Законод!$G$24,IF('01_Доходи'!L920&gt;=Законод!$I$23,Законод!$H$25,0)))),IF(B916="Лікар-педіатр",IF(L920&lt;Законод!$C$19,0,(IF(AND(L920&gt;=Законод!$H$19,L920&lt;=Законод!$H$20),L920-Законод!$G$20,IF('01_Доходи'!L920&gt;=Законод!$I$19,Законод!$H$21,0)))),IF(B916="Лікар-терапевт",IF(L920&lt;Законод!$C$27,0,(IF(AND(L920&gt;=Законод!$H$27,L920&lt;=Законод!$H$28),L920-Законод!$G$28,IF(L920&gt;=Законод!$I$27,Законод!$H$29,0)))),0)))</f>
        <v>0</v>
      </c>
      <c r="M925" s="770"/>
      <c r="N925" s="750" t="s">
        <v>157</v>
      </c>
      <c r="O925" s="751"/>
      <c r="P925" s="751"/>
      <c r="Q925" s="751"/>
      <c r="R925" s="752"/>
      <c r="S925" s="171">
        <f>IF(B916="Лікар загальної практики - сімейний лікар",IF(S920&lt;Законод!$C$23,0,(IF(AND(S920&gt;=Законод!$H$23,S920&lt;=Законод!$H$24),S920-Законод!$G$24,IF('01_Доходи'!S920&gt;=Законод!$I$23,Законод!$H$25,0)))),IF(B916="Лікар-педіатр",IF(S920&lt;Законод!$C$19,0,(IF(AND(S920&gt;=Законод!$H$19,S920&lt;=Законод!$H$20),S920-Законод!$G$20,IF('01_Доходи'!S920&gt;=Законод!$I$19,Законод!$H$21,0)))),IF(B916="Лікар-терапевт",IF(S920&lt;Законод!$C$27,0,(IF(AND(S920&gt;=Законод!$H$27,S920&lt;=Законод!$H$28),S920-Законод!$G$28,IF(S920&gt;=Законод!$I$27,Законод!$H$29,0)))),0)))</f>
        <v>0</v>
      </c>
      <c r="T925" s="770"/>
      <c r="U925" s="750" t="s">
        <v>157</v>
      </c>
      <c r="V925" s="751"/>
      <c r="W925" s="751"/>
      <c r="X925" s="751"/>
      <c r="Y925" s="752"/>
      <c r="Z925" s="171">
        <f>IF(B916="Лікар загальної практики - сімейний лікар",IF(Z920&lt;Законод!$C$23,0,(IF(AND(Z920&gt;=Законод!$H$23,Z920&lt;=Законод!$H$24),Z920-Законод!$G$24,IF('01_Доходи'!Z920&gt;=Законод!$I$23,Законод!$H$25,0)))),IF(B916="Лікар-педіатр",IF(Z920&lt;Законод!$C$19,0,(IF(AND(Z920&gt;=Законод!$H$19,Z920&lt;=Законод!$H$20),Z920-Законод!$G$20,IF('01_Доходи'!Z920&gt;=Законод!$I$19,Законод!$H$21,0)))),IF(B916="Лікар-терапевт",IF(Z920&lt;Законод!$C$27,0,(IF(AND(Z920&gt;=Законод!$H$27,Z920&lt;=Законод!$H$28),Z920-Законод!$G$28,IF(Z920&gt;=Законод!$I$27,Законод!$H$29,0)))),0)))</f>
        <v>0</v>
      </c>
      <c r="AA925" s="770"/>
      <c r="AB925" s="750" t="s">
        <v>157</v>
      </c>
      <c r="AC925" s="751"/>
      <c r="AD925" s="751"/>
      <c r="AE925" s="751"/>
      <c r="AF925" s="752"/>
      <c r="AG925" s="171">
        <f>IF(B916="Лікар загальної практики - сімейний лікар",IF(AG920&lt;Законод!$C$23,0,(IF(AND(AG920&gt;=Законод!$H$23,AG920&lt;=Законод!$H$24),AG920-Законод!$G$24,IF('01_Доходи'!AG920&gt;=Законод!$I$23,Законод!$H$25,0)))),IF(B916="Лікар-педіатр",IF(AG920&lt;Законод!$C$19,0,(IF(AND(AG920&gt;=Законод!$H$19,AG920&lt;=Законод!$H$20),AG920-Законод!$G$20,IF('01_Доходи'!AG920&gt;=Законод!$I$19,Законод!$H$21,0)))),IF(B916="Лікар-терапевт",IF(AG920&lt;Законод!$C$27,0,(IF(AND(AG920&gt;=Законод!$H$27,AG920&lt;=Законод!$H$28),AG920-Законод!$G$28,IF(AG920&gt;=Законод!$I$27,Законод!$H$29,0)))),0)))</f>
        <v>0</v>
      </c>
      <c r="AH925" s="773"/>
      <c r="AI925" s="176"/>
      <c r="AJ925" s="764"/>
      <c r="AK925" s="767"/>
      <c r="AL925" s="767"/>
      <c r="AM925" s="799"/>
      <c r="AN925" s="544">
        <f>IF(B916="Лікар загальної практики - сімейний лікар",L925*Законод!$H$30,IF(B916="Лікар-педіатр",L925*Законод!$H$30,IF(B916="Лікар-терапевт",L925*Законод!$H$30,0)))</f>
        <v>0</v>
      </c>
      <c r="AO925" s="544">
        <f>IF(B916="Лікар загальної практики - сімейний лікар",S925*Законод!$H$47,IF(B916="Лікар-педіатр",S925*Законод!$H$47,IF(B916="Лікар-терапевт",S925*Законод!$H$47,0)))</f>
        <v>0</v>
      </c>
      <c r="AP925" s="544">
        <f>IF(B916="Лікар загальної практики - сімейний лікар",Z925*Законод!$H$64,IF(B916="Лікар-педіатр",Z925*Законод!$H$64,IF(B916="Лікар-терапевт",Z925*Законод!$H$64,0)))</f>
        <v>0</v>
      </c>
      <c r="AQ925" s="544">
        <f>IF(B916="Лікар загальної практики - сімейний лікар",AG925*Законод!$H$81,IF(B916="Лікар-педіатр",AG925*Законод!$H$81,IF(B916="Лікар-терапевт",AG925*Законод!$H$81,0)))</f>
        <v>0</v>
      </c>
      <c r="AR925" s="185">
        <f>SUM(AN925:AQ925)</f>
        <v>0</v>
      </c>
    </row>
    <row r="926" spans="1:44" s="67" customFormat="1" ht="31.9" customHeight="1" x14ac:dyDescent="0.25">
      <c r="A926" s="172"/>
      <c r="B926" s="781"/>
      <c r="C926" s="784"/>
      <c r="D926" s="787"/>
      <c r="E926" s="790"/>
      <c r="F926" s="186" t="str">
        <f>IF(B916="Лікар-педіатр",Законод!$I$18,IF(B916="Лікар загальної практики - сімейний лікар",Законод!$I$22,IF(B916="Лікар-терапевт",Законод!$I$26,"х")))</f>
        <v>х</v>
      </c>
      <c r="G926" s="750" t="s">
        <v>157</v>
      </c>
      <c r="H926" s="751"/>
      <c r="I926" s="751"/>
      <c r="J926" s="751"/>
      <c r="K926" s="752"/>
      <c r="L926" s="171">
        <f>IF(B916="Лікар загальної практики - сімейний лікар",IF(L920&lt;Законод!$C$23,0,(IF(AND(L920&gt;=Законод!$I$23,L920&lt;=Законод!$I$24),L920-Законод!$H$24,IF('01_Доходи'!L920&gt;=Законод!$I$23,Законод!$I$25,0)))),IF(B916="Лікар-педіатр",IF(L920&lt;Законод!$C$19,0,(IF(AND(L920&gt;=Законод!$I$19,L920&lt;=Законод!$I$20),L920-Законод!$H$20,IF('01_Доходи'!L920&gt;=Законод!$I$19,Законод!$H$21,0)))),IF(B916="Лікар-терапевт",IF(L920&lt;Законод!$C$27,0,(IF(AND(L920&gt;=Законод!$I$27,L920&lt;=Законод!$I$28),L920-Законод!$H$28,IF('01_Доходи'!L920&gt;=Законод!$I$27,Законод!$H$29,0)))),0)))</f>
        <v>0</v>
      </c>
      <c r="M926" s="770"/>
      <c r="N926" s="750" t="s">
        <v>157</v>
      </c>
      <c r="O926" s="751"/>
      <c r="P926" s="751"/>
      <c r="Q926" s="751"/>
      <c r="R926" s="752"/>
      <c r="S926" s="171">
        <f>IF(B916="Лікар загальної практики - сімейний лікар",IF(S920&lt;Законод!$C$23,0,(IF(AND(S920&gt;=Законод!$I$23,S920&lt;=Законод!$I$24),S920-Законод!$H$24,IF('01_Доходи'!S920&gt;=Законод!$I$23,Законод!$I$25,0)))),IF(B916="Лікар-педіатр",IF(S920&lt;Законод!$C$19,0,(IF(AND(S920&gt;=Законод!$I$19,S920&lt;=Законод!$I$20),S920-Законод!$H$20,IF('01_Доходи'!S920&gt;=Законод!$I$19,Законод!$H$21,0)))),IF(B916="Лікар-терапевт",IF(S920&lt;Законод!$C$27,0,(IF(AND(S920&gt;=Законод!$I$27,S920&lt;=Законод!$I$28),S920-Законод!$H$28,IF('01_Доходи'!S920&gt;=Законод!$I$27,Законод!$H$29,0)))),0)))</f>
        <v>0</v>
      </c>
      <c r="T926" s="770"/>
      <c r="U926" s="750" t="s">
        <v>157</v>
      </c>
      <c r="V926" s="751"/>
      <c r="W926" s="751"/>
      <c r="X926" s="751"/>
      <c r="Y926" s="752"/>
      <c r="Z926" s="171">
        <f>IF(B916="Лікар загальної практики - сімейний лікар",IF(Z920&lt;Законод!$C$23,0,(IF(AND(Z920&gt;=Законод!$I$23,Z920&lt;=Законод!$I$24),Z920-Законод!$H$24,IF('01_Доходи'!Z920&gt;=Законод!$I$23,Законод!$I$25,0)))),IF(B916="Лікар-педіатр",IF(Z920&lt;Законод!$C$19,0,(IF(AND(Z920&gt;=Законод!$I$19,Z920&lt;=Законод!$I$20),Z920-Законод!$H$20,IF('01_Доходи'!Z920&gt;=Законод!$I$19,Законод!$H$21,0)))),IF(B916="Лікар-терапевт",IF(Z920&lt;Законод!$C$27,0,(IF(AND(Z920&gt;=Законод!$I$27,Z920&lt;=Законод!$I$28),Z920-Законод!$H$28,IF('01_Доходи'!Z920&gt;=Законод!$I$27,Законод!$H$29,0)))),0)))</f>
        <v>0</v>
      </c>
      <c r="AA926" s="770"/>
      <c r="AB926" s="750" t="s">
        <v>157</v>
      </c>
      <c r="AC926" s="751"/>
      <c r="AD926" s="751"/>
      <c r="AE926" s="751"/>
      <c r="AF926" s="752"/>
      <c r="AG926" s="171">
        <f>IF(B916="Лікар загальної практики - сімейний лікар",IF(AG920&lt;Законод!$C$23,0,(IF(AND(AG920&gt;=Законод!$I$23,AG920&lt;=Законод!$I$24),AG920-Законод!$H$24,IF('01_Доходи'!AG920&gt;=Законод!$I$23,Законод!$I$25,0)))),IF(B916="Лікар-педіатр",IF(AG920&lt;Законод!$C$19,0,(IF(AND(AG920&gt;=Законод!$I$19,AG920&lt;=Законод!$I$20),AG920-Законод!$H$20,IF('01_Доходи'!AG920&gt;=Законод!$I$19,Законод!$H$21,0)))),IF(B916="Лікар-терапевт",IF(AG920&lt;Законод!$C$27,0,(IF(AND(AG920&gt;=Законод!$I$27,AG920&lt;=Законод!$I$28),AG920-Законод!$H$28,IF('01_Доходи'!AG920&gt;=Законод!$I$27,Законод!$H$29,0)))),0)))</f>
        <v>0</v>
      </c>
      <c r="AH926" s="773"/>
      <c r="AI926" s="176"/>
      <c r="AJ926" s="764"/>
      <c r="AK926" s="767"/>
      <c r="AL926" s="767"/>
      <c r="AM926" s="799"/>
      <c r="AN926" s="544">
        <f>IF(B916="Лікар загальної практики - сімейний лікар",L926*Законод!$I$30,IF(B916="Лікар-педіатр",L926*Законод!$I$30,IF(B916="Лікар-терапевт",L926*Законод!$I$30,0)))</f>
        <v>0</v>
      </c>
      <c r="AO926" s="544">
        <f>IF(B916="Лікар загальної практики - сімейний лікар",S926*Законод!$I$47,IF(B916="Лікар-педіатр",S926*Законод!$I$47,IF(B916="Лікар-терапевт",S926*Законод!$I$47,0)))</f>
        <v>0</v>
      </c>
      <c r="AP926" s="544">
        <f>IF(B916="Лікар загальної практики - сімейний лікар",Z926*Законод!$I$64,IF(B916="Лікар-педіатр",Z926*Законод!$I$64,IF(B916="Лікар-терапевт",Z926*Законод!$I$64,0)))</f>
        <v>0</v>
      </c>
      <c r="AQ926" s="544">
        <f>IF(B916="Лікар загальної практики - сімейний лікар",AG926*Законод!$I$81,IF(B916="Лікар-педіатр",AG926*Законод!$I$81,IF(B916="Лікар-терапевт",AG926*Законод!$I$81,0)))</f>
        <v>0</v>
      </c>
      <c r="AR926" s="185">
        <f>SUM(AN926:AQ926)</f>
        <v>0</v>
      </c>
    </row>
    <row r="927" spans="1:44" s="67" customFormat="1" ht="45" customHeight="1" thickBot="1" x14ac:dyDescent="0.3">
      <c r="A927" s="187"/>
      <c r="B927" s="782"/>
      <c r="C927" s="785"/>
      <c r="D927" s="788"/>
      <c r="E927" s="791"/>
      <c r="F927" s="660" t="str">
        <f>IF(B916="Лікар-педіатр",Законод!$J$18,IF(B916="Лікар загальної практики - сімейний лікар",Законод!$J$22,IF(B916="Лікар-терапевт",Законод!$J$22,"х")))</f>
        <v>х</v>
      </c>
      <c r="G927" s="747" t="s">
        <v>157</v>
      </c>
      <c r="H927" s="748"/>
      <c r="I927" s="748"/>
      <c r="J927" s="748"/>
      <c r="K927" s="749"/>
      <c r="L927" s="171">
        <f>IF(B916="Лікар загальної практики - сімейний лікар",IF(L920&gt;=Законод!$J$23,'01_Доходи'!L920-('01_Доходи'!L921+'01_Доходи'!L922+'01_Доходи'!L923+'01_Доходи'!L924+'01_Доходи'!L925+'01_Доходи'!L926),0),IF(B916="Лікар-педіатр",IF(L920&gt;=Законод!$J$19,'01_Доходи'!L920-('01_Доходи'!L921+'01_Доходи'!L922+'01_Доходи'!L923+'01_Доходи'!L924+'01_Доходи'!L925+'01_Доходи'!L926),0),IF(B916="Лікар-терапевт",IF('01_Доходи'!L920&gt;=Законод!$J$27,L920-Законод!$I$28,0),0)))</f>
        <v>0</v>
      </c>
      <c r="M927" s="771"/>
      <c r="N927" s="747" t="s">
        <v>157</v>
      </c>
      <c r="O927" s="748"/>
      <c r="P927" s="748"/>
      <c r="Q927" s="748"/>
      <c r="R927" s="749"/>
      <c r="S927" s="171">
        <f>IF(B916="Лікар загальної практики - сімейний лікар",IF(S920&gt;=Законод!$J$23,'01_Доходи'!S920-('01_Доходи'!S921+'01_Доходи'!S922+'01_Доходи'!S923+'01_Доходи'!S924+'01_Доходи'!S925+'01_Доходи'!S926),0),IF(B916="Лікар-педіатр",IF(S920&gt;=Законод!$J$19,'01_Доходи'!S920-('01_Доходи'!S921+'01_Доходи'!S922+'01_Доходи'!S923+'01_Доходи'!S924+'01_Доходи'!S925+'01_Доходи'!S926),0),IF(B916="Лікар-терапевт",IF('01_Доходи'!S920&gt;=Законод!$J$27,S920-Законод!$I$28,0),0)))</f>
        <v>0</v>
      </c>
      <c r="T927" s="771"/>
      <c r="U927" s="747" t="s">
        <v>157</v>
      </c>
      <c r="V927" s="748"/>
      <c r="W927" s="748"/>
      <c r="X927" s="748"/>
      <c r="Y927" s="749"/>
      <c r="Z927" s="171">
        <f>IF(B916="Лікар загальної практики - сімейний лікар",IF(Z920&gt;=Законод!$J$23,'01_Доходи'!Z920-('01_Доходи'!Z921+'01_Доходи'!Z922+'01_Доходи'!Z923+'01_Доходи'!Z924+'01_Доходи'!Z925+'01_Доходи'!Z926),0),IF(B916="Лікар-педіатр",IF(Z920&gt;=Законод!$J$19,'01_Доходи'!Z920-('01_Доходи'!Z921+'01_Доходи'!Z922+'01_Доходи'!Z923+'01_Доходи'!Z924+'01_Доходи'!Z925+'01_Доходи'!Z926),0),IF(B916="Лікар-терапевт",IF('01_Доходи'!Z920&gt;=Законод!$J$27,Z920-Законод!$I$28,0),0)))</f>
        <v>0</v>
      </c>
      <c r="AA927" s="771"/>
      <c r="AB927" s="747" t="s">
        <v>157</v>
      </c>
      <c r="AC927" s="748"/>
      <c r="AD927" s="748"/>
      <c r="AE927" s="748"/>
      <c r="AF927" s="749"/>
      <c r="AG927" s="171">
        <f>IF(B916="Лікар загальної практики - сімейний лікар",IF(AG920&gt;=Законод!$J$23,'01_Доходи'!AG920-('01_Доходи'!AG921+'01_Доходи'!AG922+'01_Доходи'!AG923+'01_Доходи'!AG924+'01_Доходи'!AG925+'01_Доходи'!AG926),0),IF(B916="Лікар-педіатр",IF(AG920&gt;=Законод!$J$19,'01_Доходи'!AG920-('01_Доходи'!AG921+'01_Доходи'!AG922+'01_Доходи'!AG923+'01_Доходи'!AG924+'01_Доходи'!AG925+'01_Доходи'!AG926),0),IF(B916="Лікар-терапевт",IF('01_Доходи'!AG920&gt;=Законод!$J$27,AG920-Законод!$I$28,0),0)))</f>
        <v>0</v>
      </c>
      <c r="AH927" s="774"/>
      <c r="AI927" s="188"/>
      <c r="AJ927" s="765"/>
      <c r="AK927" s="768"/>
      <c r="AL927" s="768"/>
      <c r="AM927" s="800"/>
      <c r="AN927" s="661">
        <f>IF(B916="Лікар загальної практики - сімейний лікар",L927*Законод!$J$30,IF(B916="Лікар-педіатр",L927*Законод!$J$30,IF(B916="Лікар-терапевт",L927*Законод!$J$30,0)))</f>
        <v>0</v>
      </c>
      <c r="AO927" s="661">
        <f>IF(B916="Лікар загальної практики - сімейний лікар",S927*Законод!$J$47,IF(B916="Лікар-педіатр",S927*Законод!$J$47,IF(B916="Лікар-терапевт",S927*Законод!$J$47,0)))</f>
        <v>0</v>
      </c>
      <c r="AP927" s="661">
        <f>IF(B916="Лікар загальної практики - сімейний лікар",S927*Законод!$J$64,IF(B916="Лікар-педіатр",S927*Законод!$J$64,IF(B916="Лікар-терапевт",S927*Законод!$J$64,0)))</f>
        <v>0</v>
      </c>
      <c r="AQ927" s="661">
        <f>IF(B916="Лікар загальної практики - сімейний лікар",AG927*Законод!$J$81,IF(B916="Лікар-педіатр",AG927*Законод!$J$81,IF(B916="Лікар-терапевт",AG927*Законод!$J$81,0)))</f>
        <v>0</v>
      </c>
      <c r="AR927" s="662">
        <f t="shared" ref="AR927" si="137">SUM(AN927:AQ927)</f>
        <v>0</v>
      </c>
    </row>
    <row r="928" spans="1:44" s="67" customFormat="1" ht="23.25" thickBot="1" x14ac:dyDescent="0.3">
      <c r="A928" s="206"/>
      <c r="B928" s="207"/>
      <c r="C928" s="207"/>
      <c r="D928" s="207"/>
      <c r="E928" s="207"/>
      <c r="F928" s="208"/>
      <c r="G928" s="209"/>
      <c r="H928" s="209"/>
      <c r="I928" s="210"/>
      <c r="J928" s="210"/>
      <c r="K928" s="210"/>
      <c r="L928" s="211"/>
      <c r="M928" s="210"/>
      <c r="N928" s="210"/>
      <c r="O928" s="210"/>
      <c r="P928" s="210"/>
      <c r="Q928" s="210"/>
      <c r="R928" s="210"/>
      <c r="S928" s="211"/>
      <c r="T928" s="210"/>
      <c r="U928" s="210"/>
      <c r="V928" s="210"/>
      <c r="W928" s="210"/>
      <c r="X928" s="210"/>
      <c r="Y928" s="210"/>
      <c r="Z928" s="211"/>
      <c r="AA928" s="210"/>
      <c r="AB928" s="210"/>
      <c r="AC928" s="210"/>
      <c r="AD928" s="210"/>
      <c r="AE928" s="210"/>
      <c r="AF928" s="210"/>
      <c r="AG928" s="211"/>
      <c r="AH928" s="210"/>
      <c r="AI928" s="210"/>
      <c r="AJ928" s="210"/>
      <c r="AK928" s="210"/>
      <c r="AL928" s="210"/>
      <c r="AM928" s="212"/>
      <c r="AN928" s="210"/>
      <c r="AO928" s="210"/>
      <c r="AP928" s="210"/>
      <c r="AQ928" s="210"/>
      <c r="AR928" s="213"/>
    </row>
    <row r="929" spans="1:44" s="67" customFormat="1" ht="31.9" customHeight="1" x14ac:dyDescent="0.25">
      <c r="A929" s="169">
        <f>A916+1</f>
        <v>70</v>
      </c>
      <c r="B929" s="780"/>
      <c r="C929" s="783"/>
      <c r="D929" s="786"/>
      <c r="E929" s="789"/>
      <c r="F929" s="170" t="s">
        <v>431</v>
      </c>
      <c r="G929" s="171">
        <f>IFERROR(IF(B929="Лікар-педіатр",G931/L931*L929,IF(B929="Лікар-терапевт","х",IF(B929="Лікар загальної практики - сімейний лікар",G931/L931*L929,0))),0)</f>
        <v>0</v>
      </c>
      <c r="H929" s="171">
        <f>IFERROR(IF(B929="Лікар-педіатр",H931/L931*L929,IF(B929="Лікар-терапевт","х",IF(B929="Лікар загальної практики - сімейний лікар",H931/L931*L929,0))),0)</f>
        <v>0</v>
      </c>
      <c r="I929" s="171">
        <f>IFERROR(IF(B929="Лікар-педіатр","x",IF(B929="Лікар-терапевт",I931/L931*L929,IF(B929="Лікар загальної практики - сімейний лікар",I931/L931*L929,0))),0)</f>
        <v>0</v>
      </c>
      <c r="J929" s="171">
        <f>IFERROR(IF(B929="Лікар-педіатр","x",IF(B929="Лікар-терапевт",J931/L931*L929,IF(B929="Лікар загальної практики - сімейний лікар",J931/L931*L929,0))),0)</f>
        <v>0</v>
      </c>
      <c r="K929" s="171">
        <f>IFERROR(IF(B929="Лікар-педіатр","x",IF(B929="Лікар-терапевт",K932*L929,IF(B929="Лікар загальної практики - сімейний лікар",K932*L929,0))),0)</f>
        <v>0</v>
      </c>
      <c r="L929" s="472"/>
      <c r="M929" s="769"/>
      <c r="N929" s="171">
        <f>IFERROR(IF(B929="Лікар-педіатр",N931/S931*S929,IF(B929="Лікар-терапевт","х",IF(B929="Лікар загальної практики - сімейний лікар",N931/S931*S929,0))),0)</f>
        <v>0</v>
      </c>
      <c r="O929" s="171">
        <f>IFERROR(IF(B929="Лікар-педіатр",O931/S931*S929,IF(B929="Лікар-терапевт","х",IF(B929="Лікар загальної практики - сімейний лікар",O931/S931*S929,0))),0)</f>
        <v>0</v>
      </c>
      <c r="P929" s="171">
        <f>IFERROR(IF(B929="Лікар-педіатр","x",IF(B929="Лікар-терапевт",P931/S931*S929,IF(B929="Лікар загальної практики - сімейний лікар",P931/S931*S929,0))),0)</f>
        <v>0</v>
      </c>
      <c r="Q929" s="171">
        <f>IFERROR(IF(B929="Лікар-педіатр","x",IF(B929="Лікар-терапевт",Q931/S931*S929,IF(B929="Лікар загальної практики - сімейний лікар",Q931/S931*S929,0))),0)</f>
        <v>0</v>
      </c>
      <c r="R929" s="171">
        <f>IFERROR(IF(B929="Лікар-педіатр","x",IF(B929="Лікар-терапевт",R932*S929,IF(B929="Лікар загальної практики - сімейний лікар",R932*S929,0))),0)</f>
        <v>0</v>
      </c>
      <c r="S929" s="472"/>
      <c r="T929" s="769"/>
      <c r="U929" s="171">
        <f>IFERROR(IF(B929="Лікар-педіатр",U931/Z931*Z929,IF(B929="Лікар-терапевт","х",IF(B929="Лікар загальної практики - сімейний лікар",U931/Z931*Z929,0))),0)</f>
        <v>0</v>
      </c>
      <c r="V929" s="171">
        <f>IFERROR(IF(B929="Лікар-педіатр",V931/Z931*Z929,IF(B929="Лікар-терапевт","х",IF(B929="Лікар загальної практики - сімейний лікар",V931/Z931*Z929,0))),0)</f>
        <v>0</v>
      </c>
      <c r="W929" s="171">
        <f>IFERROR(IF(B929="Лікар-педіатр","x",IF(B929="Лікар-терапевт",W931/Z931*Z929,IF(B929="Лікар загальної практики - сімейний лікар",W931/Z931*Z929,0))),0)</f>
        <v>0</v>
      </c>
      <c r="X929" s="171">
        <f>IFERROR(IF(B929="Лікар-педіатр","x",IF(B929="Лікар-терапевт",X931/Z931*Z929,IF(B929="Лікар загальної практики - сімейний лікар",X931/Z931*Z929,0))),0)</f>
        <v>0</v>
      </c>
      <c r="Y929" s="171">
        <f>IFERROR(IF(B929="Лікар-педіатр","x",IF(B929="Лікар-терапевт",Y932*Z929,IF(B929="Лікар загальної практики - сімейний лікар",Y932*Z929,0))),0)</f>
        <v>0</v>
      </c>
      <c r="Z929" s="472"/>
      <c r="AA929" s="769"/>
      <c r="AB929" s="171">
        <f>IFERROR(IF(B929="Лікар-педіатр",AB931/AG931*AG929,IF(B929="Лікар-терапевт","х",IF(B929="Лікар загальної практики - сімейний лікар",AB931/AG931*AG929,0))),0)</f>
        <v>0</v>
      </c>
      <c r="AC929" s="171">
        <f>IFERROR(IF(B929="Лікар-педіатр",AC931/AG931*AG929,IF(B929="Лікар-терапевт","х",IF(B929="Лікар загальної практики - сімейний лікар",AC931/AG931*AG929,0))),0)</f>
        <v>0</v>
      </c>
      <c r="AD929" s="171">
        <f>IFERROR(IF(B929="Лікар-педіатр","x",IF(B929="Лікар-терапевт",AD931/AG931*AG929,IF(B929="Лікар загальної практики - сімейний лікар",AD931/AG931*AG929,0))),0)</f>
        <v>0</v>
      </c>
      <c r="AE929" s="171">
        <f>IFERROR(IF(B929="Лікар-педіатр","x",IF(B929="Лікар-терапевт",AE931/AG931*AG929,IF(B929="Лікар загальної практики - сімейний лікар",AE931/AG931*AG929,0))),0)</f>
        <v>0</v>
      </c>
      <c r="AF929" s="171">
        <f>IFERROR(IF(B929="Лікар-педіатр","x",IF(B929="Лікар-терапевт",AF932*AG929,IF(B929="Лікар загальної практики - сімейний лікар",AF932*AG929,0))),0)</f>
        <v>0</v>
      </c>
      <c r="AG929" s="472"/>
      <c r="AH929" s="772"/>
      <c r="AI929" s="461">
        <f>A929</f>
        <v>70</v>
      </c>
      <c r="AJ929" s="763">
        <f>B929</f>
        <v>0</v>
      </c>
      <c r="AK929" s="766">
        <f>C929</f>
        <v>0</v>
      </c>
      <c r="AL929" s="766">
        <f>D929</f>
        <v>0</v>
      </c>
      <c r="AM929" s="753" t="s">
        <v>566</v>
      </c>
      <c r="AN929" s="792">
        <f>SUM(AN934:AN940)</f>
        <v>0</v>
      </c>
      <c r="AO929" s="792">
        <f>SUM(AO934:AO940)</f>
        <v>0</v>
      </c>
      <c r="AP929" s="792">
        <f>SUM(AP934:AP940)</f>
        <v>0</v>
      </c>
      <c r="AQ929" s="792">
        <f>SUM(AQ934:AQ940)</f>
        <v>0</v>
      </c>
      <c r="AR929" s="795">
        <f>SUM(AN929:AQ933)</f>
        <v>0</v>
      </c>
    </row>
    <row r="930" spans="1:44" s="67" customFormat="1" ht="31.9" customHeight="1" x14ac:dyDescent="0.25">
      <c r="A930" s="172"/>
      <c r="B930" s="781"/>
      <c r="C930" s="784"/>
      <c r="D930" s="787"/>
      <c r="E930" s="790"/>
      <c r="F930" s="170" t="s">
        <v>432</v>
      </c>
      <c r="G930" s="171">
        <f>IFERROR(IF(B929="Лікар-педіатр",G932*L930,IF(B929="Лікар-терапевт","х",IF(B929="Лікар загальної практики - сімейний лікар",G932*L930,0))),0)</f>
        <v>0</v>
      </c>
      <c r="H930" s="171">
        <f>IFERROR(IF(B929="Лікар-педіатр",H932*L930,IF(B929="Лікар-терапевт","х",IF(B929="Лікар загальної практики - сімейний лікар",H932*L930,0))),0)</f>
        <v>0</v>
      </c>
      <c r="I930" s="171">
        <f>IFERROR(IF(B929="Лікар-педіатр","x",IF(B929="Лікар-терапевт",I932*L930,IF(B929="Лікар загальної практики - сімейний лікар",I932*L930,0))),0)</f>
        <v>0</v>
      </c>
      <c r="J930" s="171">
        <f>IFERROR(IF(B929="Лікар-педіатр","x",IF(B929="Лікар-терапевт",J932*L930,IF(B929="Лікар загальної практики - сімейний лікар",J932*L930,0))),0)</f>
        <v>0</v>
      </c>
      <c r="K930" s="171">
        <f>IFERROR(IF(B929="Лікар-педіатр","x",IF(B929="Лікар-терапевт",K932*L930,IF(B929="Лікар загальної практики - сімейний лікар",K932*L930,0))),0)</f>
        <v>0</v>
      </c>
      <c r="L930" s="472"/>
      <c r="M930" s="770"/>
      <c r="N930" s="171">
        <f>IFERROR(IF(B929="Лікар-педіатр",N932*S930,IF(B929="Лікар-терапевт","х",IF(B929="Лікар загальної практики - сімейний лікар",N932*S930,0))),0)</f>
        <v>0</v>
      </c>
      <c r="O930" s="171">
        <f>IFERROR(IF(B929="Лікар-педіатр",O932*S930,IF(B929="Лікар-терапевт","х",IF(B929="Лікар загальної практики - сімейний лікар",O932*S930,0))),0)</f>
        <v>0</v>
      </c>
      <c r="P930" s="171">
        <f>IFERROR(IF(B929="Лікар-педіатр","x",IF(B929="Лікар-терапевт",P932*S930,IF(B929="Лікар загальної практики - сімейний лікар",P932*S930,0))),0)</f>
        <v>0</v>
      </c>
      <c r="Q930" s="171">
        <f>IFERROR(IF(B929="Лікар-педіатр","x",IF(B929="Лікар-терапевт",Q932*S930,IF(B929="Лікар загальної практики - сімейний лікар",Q932*S930,0))),0)</f>
        <v>0</v>
      </c>
      <c r="R930" s="171">
        <f>IFERROR(IF(B929="Лікар-педіатр","x",IF(B929="Лікар-терапевт",R932*S930,IF(B929="Лікар загальної практики - сімейний лікар",R932*S930,0))),0)</f>
        <v>0</v>
      </c>
      <c r="S930" s="472"/>
      <c r="T930" s="770"/>
      <c r="U930" s="171">
        <f>IFERROR(IF(B929="Лікар-педіатр",U932*Z930,IF(B929="Лікар-терапевт","х",IF(B929="Лікар загальної практики - сімейний лікар",U932*Z930,0))),0)</f>
        <v>0</v>
      </c>
      <c r="V930" s="171">
        <f>IFERROR(IF(B929="Лікар-педіатр",V932*Z930,IF(B929="Лікар-терапевт","х",IF(B929="Лікар загальної практики - сімейний лікар",V932*Z930,0))),0)</f>
        <v>0</v>
      </c>
      <c r="W930" s="171">
        <f>IFERROR(IF(B929="Лікар-педіатр","x",IF(B929="Лікар-терапевт",W932*Z930,IF(B929="Лікар загальної практики - сімейний лікар",W932*Z930,0))),0)</f>
        <v>0</v>
      </c>
      <c r="X930" s="171">
        <f>IFERROR(IF(B929="Лікар-педіатр","x",IF(B929="Лікар-терапевт",X932*Z930,IF(B929="Лікар загальної практики - сімейний лікар",X932*Z930,0))),0)</f>
        <v>0</v>
      </c>
      <c r="Y930" s="171">
        <f>IFERROR(IF(B929="Лікар-педіатр","x",IF(B929="Лікар-терапевт",Y932*Z930,IF(B929="Лікар загальної практики - сімейний лікар",Y932*Z930,0))),0)</f>
        <v>0</v>
      </c>
      <c r="Z930" s="472"/>
      <c r="AA930" s="770"/>
      <c r="AB930" s="171">
        <f>IFERROR(IF(B929="Лікар-педіатр",AB932*AG930,IF(B929="Лікар-терапевт","х",IF(B929="Лікар загальної практики - сімейний лікар",AB932*AG930,0))),0)</f>
        <v>0</v>
      </c>
      <c r="AC930" s="171">
        <f>IFERROR(IF(B929="Лікар-педіатр",AC932*AG930,IF(B929="Лікар-терапевт","х",IF(B929="Лікар загальної практики - сімейний лікар",AC932*AG930,0))),0)</f>
        <v>0</v>
      </c>
      <c r="AD930" s="171">
        <f>IFERROR(IF(B929="Лікар-педіатр","x",IF(B929="Лікар-терапевт",AD932*AG930,IF(B929="Лікар загальної практики - сімейний лікар",AD932*AG930,0))),0)</f>
        <v>0</v>
      </c>
      <c r="AE930" s="171">
        <f>IFERROR(IF(B929="Лікар-педіатр","x",IF(B929="Лікар-терапевт",AE932*AG930,IF(B929="Лікар загальної практики - сімейний лікар",AE932*AG930,0))),0)</f>
        <v>0</v>
      </c>
      <c r="AF930" s="171">
        <f>IFERROR(IF(B929="Лікар-педіатр","x",IF(B929="Лікар-терапевт",AF932*AG930,IF(B929="Лікар загальної практики - сімейний лікар",AF932*AG930,0))),0)</f>
        <v>0</v>
      </c>
      <c r="AG930" s="472"/>
      <c r="AH930" s="773"/>
      <c r="AI930" s="173"/>
      <c r="AJ930" s="764"/>
      <c r="AK930" s="767"/>
      <c r="AL930" s="767"/>
      <c r="AM930" s="754"/>
      <c r="AN930" s="793"/>
      <c r="AO930" s="793"/>
      <c r="AP930" s="793"/>
      <c r="AQ930" s="793"/>
      <c r="AR930" s="796"/>
    </row>
    <row r="931" spans="1:44" s="189" customFormat="1" ht="31.9" customHeight="1" x14ac:dyDescent="0.25">
      <c r="A931" s="205"/>
      <c r="B931" s="781"/>
      <c r="C931" s="784"/>
      <c r="D931" s="787"/>
      <c r="E931" s="790"/>
      <c r="F931" s="170" t="s">
        <v>433</v>
      </c>
      <c r="G931" s="174">
        <f>IF(B929="Лікар загальної практики - сімейний лікар"," ",IF(B929="Лікар-педіатр"," ",IF(B929="Лікар-терапевт","х",0)))</f>
        <v>0</v>
      </c>
      <c r="H931" s="174">
        <f>IF(B929="Лікар загальної практики - сімейний лікар"," ",IF(B929="Лікар-педіатр"," ",IF(B929="Лікар-терапевт","х",0)))</f>
        <v>0</v>
      </c>
      <c r="I931" s="174">
        <f>IF(B929="Лікар загальної практики - сімейний лікар"," ",IF(B929="Лікар-педіатр","х",IF(B929="Лікар-терапевт"," ",0)))</f>
        <v>0</v>
      </c>
      <c r="J931" s="174">
        <f>IF(B929="Лікар загальної практики - сімейний лікар"," ",IF(B929="Лікар-педіатр","х",IF(B929="Лікар-терапевт"," ",0)))</f>
        <v>0</v>
      </c>
      <c r="K931" s="174">
        <f>IF(B929="Лікар загальної практики - сімейний лікар"," ",IF(B929="Лікар-педіатр","х",IF(B929="Лікар-терапевт"," ",0)))</f>
        <v>0</v>
      </c>
      <c r="L931" s="175">
        <f>SUM(G931:K931)</f>
        <v>0</v>
      </c>
      <c r="M931" s="770"/>
      <c r="N931" s="174">
        <f>IF(B929="Лікар загальної практики - сімейний лікар"," ",IF(B929="Лікар-педіатр"," ",IF(B929="Лікар-терапевт","х",0)))</f>
        <v>0</v>
      </c>
      <c r="O931" s="174">
        <f>IF(B929="Лікар загальної практики - сімейний лікар"," ",IF(B929="Лікар-педіатр"," ",IF(B929="Лікар-терапевт","х",0)))</f>
        <v>0</v>
      </c>
      <c r="P931" s="174">
        <f>IF(B929="Лікар загальної практики - сімейний лікар"," ",IF(B929="Лікар-педіатр","х",IF(B929="Лікар-терапевт"," ",0)))</f>
        <v>0</v>
      </c>
      <c r="Q931" s="174">
        <f>IF(B929="Лікар загальної практики - сімейний лікар"," ",IF(B929="Лікар-педіатр","х",IF(B929="Лікар-терапевт"," ",0)))</f>
        <v>0</v>
      </c>
      <c r="R931" s="174">
        <f>IF(B929="Лікар загальної практики - сімейний лікар"," ",IF(B929="Лікар-педіатр","х",IF(B929="Лікар-терапевт"," ",0)))</f>
        <v>0</v>
      </c>
      <c r="S931" s="175">
        <f>SUM(N931:R931)</f>
        <v>0</v>
      </c>
      <c r="T931" s="770"/>
      <c r="U931" s="174">
        <f>IF(B929="Лікар загальної практики - сімейний лікар"," ",IF(B929="Лікар-педіатр"," ",IF(B929="Лікар-терапевт","х",0)))</f>
        <v>0</v>
      </c>
      <c r="V931" s="174">
        <f>IF(B929="Лікар загальної практики - сімейний лікар"," ",IF(B929="Лікар-педіатр"," ",IF(B929="Лікар-терапевт","х",0)))</f>
        <v>0</v>
      </c>
      <c r="W931" s="174">
        <f>IF(B929="Лікар загальної практики - сімейний лікар"," ",IF(B929="Лікар-педіатр","х",IF(B929="Лікар-терапевт"," ",0)))</f>
        <v>0</v>
      </c>
      <c r="X931" s="174">
        <f>IF(B929="Лікар загальної практики - сімейний лікар"," ",IF(B929="Лікар-педіатр","х",IF(B929="Лікар-терапевт"," ",0)))</f>
        <v>0</v>
      </c>
      <c r="Y931" s="174">
        <f>IF(B929="Лікар загальної практики - сімейний лікар"," ",IF(B929="Лікар-педіатр","х",IF(B929="Лікар-терапевт"," ",0)))</f>
        <v>0</v>
      </c>
      <c r="Z931" s="175">
        <f>SUM(U931:Y931)</f>
        <v>0</v>
      </c>
      <c r="AA931" s="770"/>
      <c r="AB931" s="174">
        <f>IF(B929="Лікар загальної практики - сімейний лікар"," ",IF(B929="Лікар-педіатр"," ",IF(B929="Лікар-терапевт","х",0)))</f>
        <v>0</v>
      </c>
      <c r="AC931" s="174">
        <f>IF(B929="Лікар загальної практики - сімейний лікар"," ",IF(B929="Лікар-педіатр"," ",IF(B929="Лікар-терапевт","х",0)))</f>
        <v>0</v>
      </c>
      <c r="AD931" s="174">
        <f>IF(B929="Лікар загальної практики - сімейний лікар"," ",IF(B929="Лікар-педіатр","х",IF(B929="Лікар-терапевт"," ",0)))</f>
        <v>0</v>
      </c>
      <c r="AE931" s="174">
        <f>IF(B929="Лікар загальної практики - сімейний лікар"," ",IF(B929="Лікар-педіатр","х",IF(B929="Лікар-терапевт"," ",0)))</f>
        <v>0</v>
      </c>
      <c r="AF931" s="174">
        <f>IF(B929="Лікар загальної практики - сімейний лікар"," ",IF(B929="Лікар-педіатр","х",IF(B929="Лікар-терапевт"," ",0)))</f>
        <v>0</v>
      </c>
      <c r="AG931" s="175">
        <f>SUM(AB931:AF931)</f>
        <v>0</v>
      </c>
      <c r="AH931" s="773"/>
      <c r="AI931" s="176"/>
      <c r="AJ931" s="764"/>
      <c r="AK931" s="767"/>
      <c r="AL931" s="767"/>
      <c r="AM931" s="754"/>
      <c r="AN931" s="793"/>
      <c r="AO931" s="793"/>
      <c r="AP931" s="793"/>
      <c r="AQ931" s="793"/>
      <c r="AR931" s="796"/>
    </row>
    <row r="932" spans="1:44" s="189" customFormat="1" ht="31.9" customHeight="1" thickBot="1" x14ac:dyDescent="0.3">
      <c r="A932" s="172"/>
      <c r="B932" s="781"/>
      <c r="C932" s="784"/>
      <c r="D932" s="787"/>
      <c r="E932" s="790"/>
      <c r="F932" s="177" t="s">
        <v>160</v>
      </c>
      <c r="G932" s="178">
        <f>IFERROR(IF(B929="Лікар-педіатр",G931/L931,IF(B929="Лікар-терапевт","х",IF(B929="Лікар загальної практики - сімейний лікар",G931/L931,0))),0)</f>
        <v>0</v>
      </c>
      <c r="H932" s="178">
        <f>IFERROR(IF(B929="Лікар-педіатр",H931/L931,IF(B929="Лікар-терапевт","х",IF(B929="Лікар загальної практики - сімейний лікар",H931/L931,0))),0)</f>
        <v>0</v>
      </c>
      <c r="I932" s="178">
        <f>IFERROR(IF(B929="Лікар-педіатр","x",IF(B929="Лікар-терапевт",I931/L931,IF(B929="Лікар загальної практики - сімейний лікар",I931/L931,0))),0)</f>
        <v>0</v>
      </c>
      <c r="J932" s="178">
        <f>IFERROR(IF(B929="Лікар-педіатр","x",IF(B929="Лікар-терапевт",J931/L931,IF(B929="Лікар загальної практики - сімейний лікар",J931/L931,0))),0)</f>
        <v>0</v>
      </c>
      <c r="K932" s="178">
        <f>IFERROR(IF(B929="Лікар-педіатр","x",IF(B929="Лікар-терапевт",K931/L931,IF(B929="Лікар загальної практики - сімейний лікар",K931/L931,0))),0)</f>
        <v>0</v>
      </c>
      <c r="L932" s="178">
        <f>SUM(G932:K932)</f>
        <v>0</v>
      </c>
      <c r="M932" s="770"/>
      <c r="N932" s="178">
        <f>IFERROR(IF(B929="Лікар-педіатр",N931/S931,IF(B929="Лікар-терапевт","х",IF(B929="Лікар загальної практики - сімейний лікар",N931/S931,0))),0)</f>
        <v>0</v>
      </c>
      <c r="O932" s="178">
        <f>IFERROR(IF(B929="Лікар-педіатр",O931/S931,IF(B929="Лікар-терапевт","х",IF(B929="Лікар загальної практики - сімейний лікар",O931/S931,0))),0)</f>
        <v>0</v>
      </c>
      <c r="P932" s="178">
        <f>IFERROR(IF(B929="Лікар-педіатр","x",IF(B929="Лікар-терапевт",P931/S931,IF(B929="Лікар загальної практики - сімейний лікар",P931/S931,0))),0)</f>
        <v>0</v>
      </c>
      <c r="Q932" s="178">
        <f>IFERROR(IF(B929="Лікар-педіатр","x",IF(B929="Лікар-терапевт",Q931/S931,IF(B929="Лікар загальної практики - сімейний лікар",Q931/S931,0))),0)</f>
        <v>0</v>
      </c>
      <c r="R932" s="178">
        <f>IFERROR(IF(B929="Лікар-педіатр","x",IF(B929="Лікар-терапевт",R931/S931,IF(B929="Лікар загальної практики - сімейний лікар",R931/S931,0))),0)</f>
        <v>0</v>
      </c>
      <c r="S932" s="178">
        <f>SUM(N932:R932)</f>
        <v>0</v>
      </c>
      <c r="T932" s="770"/>
      <c r="U932" s="178">
        <f>IFERROR(IF(B929="Лікар-педіатр",U931/Z931,IF(B929="Лікар-терапевт","х",IF(B929="Лікар загальної практики - сімейний лікар",U931/Z931,0))),0)</f>
        <v>0</v>
      </c>
      <c r="V932" s="178">
        <f>IFERROR(IF(B929="Лікар-педіатр",V931/Z931,IF(B929="Лікар-терапевт","х",IF(B929="Лікар загальної практики - сімейний лікар",V931/Z931,0))),0)</f>
        <v>0</v>
      </c>
      <c r="W932" s="178">
        <f>IFERROR(IF(B929="Лікар-педіатр","x",IF(B929="Лікар-терапевт",W931/Z931,IF(B929="Лікар загальної практики - сімейний лікар",W931/Z931,0))),0)</f>
        <v>0</v>
      </c>
      <c r="X932" s="178">
        <f>IFERROR(IF(B929="Лікар-педіатр","x",IF(B929="Лікар-терапевт",X931/Z931,IF(B929="Лікар загальної практики - сімейний лікар",X931/Z931,0))),0)</f>
        <v>0</v>
      </c>
      <c r="Y932" s="178">
        <f>IFERROR(IF(B929="Лікар-педіатр","x",IF(B929="Лікар-терапевт",Y931/Z931,IF(B929="Лікар загальної практики - сімейний лікар",Y931/Z931,0))),0)</f>
        <v>0</v>
      </c>
      <c r="Z932" s="178">
        <f>SUM(U932:Y932)</f>
        <v>0</v>
      </c>
      <c r="AA932" s="770"/>
      <c r="AB932" s="178">
        <f>IFERROR(IF(B929="Лікар-педіатр",AB931/AG931,IF(B929="Лікар-терапевт","х",IF(B929="Лікар загальної практики - сімейний лікар",AB931/AG931,0))),0)</f>
        <v>0</v>
      </c>
      <c r="AC932" s="178">
        <f>IFERROR(IF(B929="Лікар-педіатр",AC931/AG931,IF(B929="Лікар-терапевт","х",IF(B929="Лікар загальної практики - сімейний лікар",AC931/AG931,0))),0)</f>
        <v>0</v>
      </c>
      <c r="AD932" s="178">
        <f>IFERROR(IF(B929="Лікар-педіатр","x",IF(B929="Лікар-терапевт",AD931/AG931,IF(B929="Лікар загальної практики - сімейний лікар",AD931/AG931,0))),0)</f>
        <v>0</v>
      </c>
      <c r="AE932" s="178">
        <f>IFERROR(IF(B929="Лікар-педіатр","x",IF(B929="Лікар-терапевт",AE931/AG931,IF(B929="Лікар загальної практики - сімейний лікар",AE931/AG931,0))),0)</f>
        <v>0</v>
      </c>
      <c r="AF932" s="178">
        <f>IFERROR(IF(B929="Лікар-педіатр","x",IF(B929="Лікар-терапевт",AF931/AG931,IF(B929="Лікар загальної практики - сімейний лікар",AF931/AG931,0))),0)</f>
        <v>0</v>
      </c>
      <c r="AG932" s="178">
        <f>SUM(AB932:AF932)</f>
        <v>0</v>
      </c>
      <c r="AH932" s="773"/>
      <c r="AI932" s="176"/>
      <c r="AJ932" s="764"/>
      <c r="AK932" s="767"/>
      <c r="AL932" s="767"/>
      <c r="AM932" s="754"/>
      <c r="AN932" s="793"/>
      <c r="AO932" s="793"/>
      <c r="AP932" s="793"/>
      <c r="AQ932" s="793"/>
      <c r="AR932" s="796"/>
    </row>
    <row r="933" spans="1:44" s="231" customFormat="1" ht="31.9" customHeight="1" thickBot="1" x14ac:dyDescent="0.3">
      <c r="A933" s="172"/>
      <c r="B933" s="781"/>
      <c r="C933" s="784"/>
      <c r="D933" s="787"/>
      <c r="E933" s="790"/>
      <c r="F933" s="179" t="s">
        <v>434</v>
      </c>
      <c r="G933" s="180">
        <f>IF(B929="Лікар загальної практики - сімейний лікар",AVERAGE(G929:G931),IF(B929="Лікар-педіатр",AVERAGE(G929:G931),IF(B929="Лікар-терапевт","х",0)))</f>
        <v>0</v>
      </c>
      <c r="H933" s="180">
        <f>IF(B929="Лікар загальної практики - сімейний лікар",AVERAGE(H929:H931),IF(B929="Лікар-педіатр",AVERAGE(H929:H931),IF(B929="Лікар-терапевт","х",0)))</f>
        <v>0</v>
      </c>
      <c r="I933" s="180">
        <f>IF(B929="Лікар загальної практики - сімейний лікар",AVERAGE(I929:I931),IF(B929="Лікар-педіатр","x",IF(B929="Лікар-терапевт",AVERAGE(I929:I931),0)))</f>
        <v>0</v>
      </c>
      <c r="J933" s="180">
        <f>IF(B929="Лікар загальної практики - сімейний лікар",AVERAGE(J929:J931),IF(B929="Лікар-педіатр","x",IF(B929="Лікар-терапевт",AVERAGE(J929:J931),0)))</f>
        <v>0</v>
      </c>
      <c r="K933" s="180">
        <f>IF(B929="Лікар загальної практики - сімейний лікар",AVERAGE(K929:K931),IF(B929="Лікар-педіатр","x",IF(B929="Лікар-терапевт",AVERAGE(K929:K931),0)))</f>
        <v>0</v>
      </c>
      <c r="L933" s="181">
        <f>SUM(G933:K933)</f>
        <v>0</v>
      </c>
      <c r="M933" s="770"/>
      <c r="N933" s="543">
        <f>IF(B929="Лікар загальної практики - сімейний лікар",AVERAGE(N929:N931),IF(B929="Лікар-педіатр",AVERAGE(N929:N931),IF(B929="Лікар-терапевт","х",0)))</f>
        <v>0</v>
      </c>
      <c r="O933" s="180">
        <f>IF(B929="Лікар загальної практики - сімейний лікар",AVERAGE(O929:O931),IF(B929="Лікар-педіатр",AVERAGE(O929:O931),IF(B929="Лікар-терапевт","х",0)))</f>
        <v>0</v>
      </c>
      <c r="P933" s="180">
        <f>IF(B929="Лікар загальної практики - сімейний лікар",AVERAGE(P929:P931),IF(B929="Лікар-педіатр","x",IF(B929="Лікар-терапевт",AVERAGE(P929:P931),0)))</f>
        <v>0</v>
      </c>
      <c r="Q933" s="180">
        <f>IF(B929="Лікар загальної практики - сімейний лікар",AVERAGE(Q929:Q931),IF(B929="Лікар-педіатр","x",IF(B929="Лікар-терапевт",AVERAGE(Q929:Q931),0)))</f>
        <v>0</v>
      </c>
      <c r="R933" s="180">
        <f>IF(B929="Лікар загальної практики - сімейний лікар",AVERAGE(R929:R931),IF(B929="Лікар-педіатр","x",IF(B929="Лікар-терапевт",AVERAGE(R929:R931),0)))</f>
        <v>0</v>
      </c>
      <c r="S933" s="181">
        <f>SUM(N933:R933)</f>
        <v>0</v>
      </c>
      <c r="T933" s="770"/>
      <c r="U933" s="543">
        <f>IF(B929="Лікар загальної практики - сімейний лікар",AVERAGE(U929:U931),IF(B929="Лікар-педіатр",AVERAGE(U929:U931),IF(B929="Лікар-терапевт","х",0)))</f>
        <v>0</v>
      </c>
      <c r="V933" s="180">
        <f>IF(B929="Лікар загальної практики - сімейний лікар",AVERAGE(V929:V931),IF(B929="Лікар-педіатр",AVERAGE(V929:V931),IF(B929="Лікар-терапевт","х",0)))</f>
        <v>0</v>
      </c>
      <c r="W933" s="180">
        <f>IF(B929="Лікар загальної практики - сімейний лікар",AVERAGE(W929:W931),IF(B929="Лікар-педіатр","x",IF(B929="Лікар-терапевт",AVERAGE(W929:W931),0)))</f>
        <v>0</v>
      </c>
      <c r="X933" s="180">
        <f>IF(B929="Лікар загальної практики - сімейний лікар",AVERAGE(X929:X931),IF(B929="Лікар-педіатр","x",IF(B929="Лікар-терапевт",AVERAGE(X929:X931),0)))</f>
        <v>0</v>
      </c>
      <c r="Y933" s="180">
        <f>IF(B929="Лікар загальної практики - сімейний лікар",AVERAGE(Y929:Y931),IF(B929="Лікар-педіатр","x",IF(B929="Лікар-терапевт",AVERAGE(Y929:Y931),0)))</f>
        <v>0</v>
      </c>
      <c r="Z933" s="181">
        <f>SUM(U933:Y933)</f>
        <v>0</v>
      </c>
      <c r="AA933" s="770"/>
      <c r="AB933" s="543">
        <f>IF(B929="Лікар загальної практики - сімейний лікар",AVERAGE(AB929:AB931),IF(B929="Лікар-педіатр",AVERAGE(AB929:AB931),IF(B929="Лікар-терапевт","х",0)))</f>
        <v>0</v>
      </c>
      <c r="AC933" s="180">
        <f>IF(B929="Лікар загальної практики - сімейний лікар",AVERAGE(AC929:AC931),IF(B929="Лікар-педіатр",AVERAGE(AC929:AC931),IF(B929="Лікар-терапевт","х",0)))</f>
        <v>0</v>
      </c>
      <c r="AD933" s="180">
        <f>IF(B929="Лікар загальної практики - сімейний лікар",AVERAGE(AD929:AD931),IF(B929="Лікар-педіатр","x",IF(B929="Лікар-терапевт",AVERAGE(AD929:AD931),0)))</f>
        <v>0</v>
      </c>
      <c r="AE933" s="180">
        <f>IF(B929="Лікар загальної практики - сімейний лікар",AVERAGE(AE929:AE931),IF(B929="Лікар-педіатр","x",IF(B929="Лікар-терапевт",AVERAGE(AE929:AE931),0)))</f>
        <v>0</v>
      </c>
      <c r="AF933" s="180">
        <f>IF(B929="Лікар загальної практики - сімейний лікар",AVERAGE(AF929:AF931),IF(B929="Лікар-педіатр","x",IF(B929="Лікар-терапевт",AVERAGE(AF929:AF931),0)))</f>
        <v>0</v>
      </c>
      <c r="AG933" s="181">
        <f>SUM(AB933:AF933)</f>
        <v>0</v>
      </c>
      <c r="AH933" s="773"/>
      <c r="AI933" s="176"/>
      <c r="AJ933" s="764"/>
      <c r="AK933" s="767"/>
      <c r="AL933" s="767"/>
      <c r="AM933" s="755"/>
      <c r="AN933" s="794"/>
      <c r="AO933" s="794"/>
      <c r="AP933" s="794"/>
      <c r="AQ933" s="794"/>
      <c r="AR933" s="797"/>
    </row>
    <row r="934" spans="1:44" s="231" customFormat="1" ht="31.9" customHeight="1" x14ac:dyDescent="0.25">
      <c r="A934" s="172"/>
      <c r="B934" s="781"/>
      <c r="C934" s="784"/>
      <c r="D934" s="787"/>
      <c r="E934" s="790"/>
      <c r="F934" s="182" t="str">
        <f>IF(B929="Лікар-педіатр",Законод!$C$18,IF(B929="Лікар загальної практики - сімейний лікар",Законод!$C$22,IF(B929="Лікар-терапевт",Законод!$C$26,"х")))</f>
        <v>х</v>
      </c>
      <c r="G934" s="183">
        <f>IF(B929="Лікар загальної практики - сімейний лікар",IF(L933&lt;=Законод!$C$23,G933,Законод!$C$23*'01_Доходи'!G932),IF(B929="Лікар-педіатр",IF(L933&lt;=Законод!$C$19,G933,Законод!$C$19*'01_Доходи'!G932),IF(B929="Лікар-терапевт","x",0)))</f>
        <v>0</v>
      </c>
      <c r="H934" s="183">
        <f>IF(B929="Лікар загальної практики - сімейний лікар",IF(L933&lt;=Законод!$C$23,H933,Законод!$C$23*'01_Доходи'!H932),IF(B929="Лікар-педіатр",IF(L933&lt;=Законод!$C$19,H933,Законод!$C$19*'01_Доходи'!H932),IF(B929="Лікар-терапевт","x",0)))</f>
        <v>0</v>
      </c>
      <c r="I934" s="183">
        <f>IF(B929="Лікар загальної практики - сімейний лікар",IF(L933&lt;=Законод!$C$23,I933,Законод!$C$23*'01_Доходи'!I932),IF(B929="Лікар-педіатр",IF(L933&lt;=Законод!$C$27,I933,Законод!$C$27*'01_Доходи'!I932),IF(B929="Лікар-терапевт","x",0)))</f>
        <v>0</v>
      </c>
      <c r="J934" s="183">
        <f>IF(B929="Лікар загальної практики - сімейний лікар",IF(L933&lt;=Законод!$C$23,J933,Законод!$C$23*'01_Доходи'!J932),IF(B929="Лікар-педіатр",IF(L933&lt;=Законод!$C$27,J933,Законод!$C$27*'01_Доходи'!J932),IF(B929="Лікар-терапевт","x",0)))</f>
        <v>0</v>
      </c>
      <c r="K934" s="183">
        <f>IF(B929="Лікар загальної практики - сімейний лікар",IF(L933&lt;=Законод!$C$23,K933,Законод!$C$23*'01_Доходи'!K932),IF(B929="Лікар-педіатр",IF(L933&lt;=Законод!$C$27,K933,Законод!$C$27*'01_Доходи'!K932),IF(B929="Лікар-терапевт","x",0)))</f>
        <v>0</v>
      </c>
      <c r="L934" s="184">
        <f>SUM(G934:K934)</f>
        <v>0</v>
      </c>
      <c r="M934" s="770"/>
      <c r="N934" s="183">
        <f>IF(B929="Лікар загальної практики - сімейний лікар",IF(L933&lt;=Законод!$C$23,N933,Законод!$C$23*'01_Доходи'!N932),IF(B929="Лікар-педіатр",IF(L933&lt;=Законод!$C$19,N933,Законод!$C$19*'01_Доходи'!N932),IF(B929="Лікар-терапевт","x",0)))</f>
        <v>0</v>
      </c>
      <c r="O934" s="183">
        <f>IF(B929="Лікар загальної практики - сімейний лікар",IF(L933&lt;=Законод!$C$23,O933,Законод!$C$23*'01_Доходи'!O932),IF(B929="Лікар-педіатр",IF(L933&lt;=Законод!$C$19,O933,Законод!$C$19*'01_Доходи'!O932),IF(B929="Лікар-терапевт","x",0)))</f>
        <v>0</v>
      </c>
      <c r="P934" s="183">
        <f>IF(B929="Лікар загальної практики - сімейний лікар",IF(L933&lt;=Законод!$C$23,P933,Законод!$C$23*'01_Доходи'!P932),IF(B929="Лікар-педіатр",IF(L933&lt;=Законод!$C$27,P933,Законод!$C$27*'01_Доходи'!P932),IF(B929="Лікар-терапевт","x",0)))</f>
        <v>0</v>
      </c>
      <c r="Q934" s="183">
        <f>IF(B929="Лікар загальної практики - сімейний лікар",IF(L933&lt;=Законод!$C$23,Q933,Законод!$C$23*'01_Доходи'!Q932),IF(B929="Лікар-педіатр",IF(L933&lt;=Законод!$C$27,Q933,Законод!$C$27*'01_Доходи'!Q932),IF(B929="Лікар-терапевт","x",0)))</f>
        <v>0</v>
      </c>
      <c r="R934" s="183">
        <f>IF(B929="Лікар загальної практики - сімейний лікар",IF(L933&lt;=Законод!$C$23,R933,Законод!$C$23*'01_Доходи'!R932),IF(B929="Лікар-педіатр",IF(L933&lt;=Законод!$C$27,R933,Законод!$C$27*'01_Доходи'!R932),IF(B929="Лікар-терапевт","x",0)))</f>
        <v>0</v>
      </c>
      <c r="S934" s="184">
        <f>SUM(N934:R934)</f>
        <v>0</v>
      </c>
      <c r="T934" s="770"/>
      <c r="U934" s="183">
        <f>IF(B929="Лікар загальної практики - сімейний лікар",IF(L933&lt;=Законод!$C$23,U933,Законод!$C$23*'01_Доходи'!U932),IF(B929="Лікар-педіатр",IF(L933&lt;=Законод!$C$19,U933,Законод!$C$19*'01_Доходи'!U932),IF(B929="Лікар-терапевт","x",0)))</f>
        <v>0</v>
      </c>
      <c r="V934" s="183">
        <f>IF(B929="Лікар загальної практики - сімейний лікар",IF(L933&lt;=Законод!$C$23,V933,Законод!$C$23*'01_Доходи'!V932),IF(B929="Лікар-педіатр",IF(L933&lt;=Законод!$C$19,V933,Законод!$C$19*'01_Доходи'!V932),IF(B929="Лікар-терапевт","x",0)))</f>
        <v>0</v>
      </c>
      <c r="W934" s="183">
        <f>IF(B929="Лікар загальної практики - сімейний лікар",IF(L933&lt;=Законод!$C$23,W933,Законод!$C$23*'01_Доходи'!W932),IF(B929="Лікар-педіатр",IF(L933&lt;=Законод!$C$27,W933,Законод!$C$27*'01_Доходи'!W932),IF(B929="Лікар-терапевт","x",0)))</f>
        <v>0</v>
      </c>
      <c r="X934" s="183">
        <f>IF(B929="Лікар загальної практики - сімейний лікар",IF(L933&lt;=Законод!$C$23,X933,Законод!$C$23*'01_Доходи'!X932),IF(B929="Лікар-педіатр",IF(L933&lt;=Законод!$C$27,X933,Законод!$C$27*'01_Доходи'!X932),IF(B929="Лікар-терапевт","x",0)))</f>
        <v>0</v>
      </c>
      <c r="Y934" s="183">
        <f>IF(B929="Лікар загальної практики - сімейний лікар",IF(L933&lt;=Законод!$C$23,Y933,Законод!$C$23*'01_Доходи'!H932),IF(Y929="Лікар-педіатр",IF(L933&lt;=Законод!$C$27,Y933,Законод!$C$27*'01_Доходи'!Y932),IF(B929="Лікар-терапевт","x",0)))</f>
        <v>0</v>
      </c>
      <c r="Z934" s="184">
        <f>SUM(U934:Y934)</f>
        <v>0</v>
      </c>
      <c r="AA934" s="770"/>
      <c r="AB934" s="183">
        <f>IF(B929="Лікар загальної практики - сімейний лікар",IF(L933&lt;=Законод!$C$23,AB933,Законод!$C$23*'01_Доходи'!AB932),IF(B929="Лікар-педіатр",IF(L933&lt;=Законод!$C$19,AB933,Законод!$C$19*'01_Доходи'!AB932),IF(B929="Лікар-терапевт","x",0)))</f>
        <v>0</v>
      </c>
      <c r="AC934" s="183">
        <f>IF(B929="Лікар загальної практики - сімейний лікар",IF(L933&lt;=Законод!$C$23,AC933,Законод!$C$23*'01_Доходи'!AC932),IF(B929="Лікар-педіатр",IF(L933&lt;=Законод!$C$19,AC933,Законод!$C$19*'01_Доходи'!AC932),IF(B929="Лікар-терапевт","x",0)))</f>
        <v>0</v>
      </c>
      <c r="AD934" s="183">
        <f>IF(B929="Лікар загальної практики - сімейний лікар",IF(L933&lt;=Законод!$C$23,AD933,Законод!$C$23*'01_Доходи'!AD932),IF(B929="Лікар-педіатр",IF(L933&lt;=Законод!$C$27,AD933,Законод!$C$27*'01_Доходи'!AD932),IF(B929="Лікар-терапевт","x",0)))</f>
        <v>0</v>
      </c>
      <c r="AE934" s="183">
        <f>IF(B929="Лікар загальної практики - сімейний лікар",IF(L933&lt;=Законод!$C$23,AE933,Законод!$C$23*'01_Доходи'!AE932),IF(B929="Лікар-педіатр",IF(L933&lt;=Законод!$C$27,AE933,Законод!$C$27*'01_Доходи'!AE932),IF(B929="Лікар-терапевт","x",0)))</f>
        <v>0</v>
      </c>
      <c r="AF934" s="183">
        <f>IF(B929="Лікар загальної практики - сімейний лікар",IF(L933&lt;=Законод!$C$23,AF933,Законод!$C$23*'01_Доходи'!AF932),IF(B929="Лікар-педіатр",IF(L933&lt;=Законод!$C$27,AF933,Законод!$C$27*'01_Доходи'!AF932),IF(B929="Лікар-терапевт","x",0)))</f>
        <v>0</v>
      </c>
      <c r="AG934" s="184">
        <f>SUM(AB934:AF934)</f>
        <v>0</v>
      </c>
      <c r="AH934" s="773"/>
      <c r="AI934" s="176"/>
      <c r="AJ934" s="764"/>
      <c r="AK934" s="767"/>
      <c r="AL934" s="767"/>
      <c r="AM934" s="268" t="s">
        <v>175</v>
      </c>
      <c r="AN934" s="544">
        <f>IF(B929="Лікар загальної практики - сімейний лікар",G934*Законод!$J$10+'01_Доходи'!H934*Законод!$K$10+'01_Доходи'!I934*Законод!$L$10+'01_Доходи'!J934*Законод!$M$10+'01_Доходи'!K934*Законод!$N$10,IF(B929="Лікар-педіатр",G934*Законод!$J$10+'01_Доходи'!H934*Законод!$K$10,IF(B929="Лікар-терапевт",'01_Доходи'!I934*Законод!$L$10+'01_Доходи'!J934*Законод!$M$10+'01_Доходи'!K934*Законод!$N$10,0)))</f>
        <v>0</v>
      </c>
      <c r="AO934" s="544">
        <f>IF(B929="Лікар загальної практики - сімейний лікар",N934*Законод!$J$11+'01_Доходи'!O934*Законод!$K$11+'01_Доходи'!P934*Законод!$L$11+'01_Доходи'!Q934*Законод!$M$11+'01_Доходи'!R934*Законод!$N$11,IF(B929="Лікар-педіатр",N934*Законод!$J$11+'01_Доходи'!O934*Законод!$K$11,IF(B929="Лікар-терапевт",'01_Доходи'!P934*Законод!$L$11+'01_Доходи'!Q934*Законод!$M$11+'01_Доходи'!R934*Законод!$N$11,0)))</f>
        <v>0</v>
      </c>
      <c r="AP934" s="544">
        <f>IF(B929="Лікар загальної практики - сімейний лікар",U934*Законод!$J$12+'01_Доходи'!V934*Законод!$K$12+'01_Доходи'!W934*Законод!$L$12+'01_Доходи'!X934*Законод!$M$12+'01_Доходи'!Y934*Законод!$N$12,IF(B929="Лікар-педіатр",U934*Законод!$J$12+'01_Доходи'!V934*Законод!$K$12,IF(B929="Лікар-терапевт",'01_Доходи'!W934*Законод!$L$12+'01_Доходи'!X934*Законод!$M$12+'01_Доходи'!Y934*Законод!$N$12,0)))</f>
        <v>0</v>
      </c>
      <c r="AQ934" s="544">
        <f>IF(B929="Лікар загальної практики - сімейний лікар",AB934*Законод!$J$13+'01_Доходи'!AC934*Законод!$K$13+'01_Доходи'!AD934*Законод!$L$13+'01_Доходи'!AE934*Законод!$M$13+'01_Доходи'!AF934*Законод!$N$13,IF(B929="Лікар-педіатр",AB934*Законод!$J$13+'01_Доходи'!AC934*Законод!$K$13,IF(B929="Лікар-терапевт",'01_Доходи'!AD934*Законод!$L$13+'01_Доходи'!AE934*Законод!$M$13+'01_Доходи'!AF934*Законод!$N$13,0)))</f>
        <v>0</v>
      </c>
      <c r="AR934" s="185">
        <f>SUM(AN934:AQ934)</f>
        <v>0</v>
      </c>
    </row>
    <row r="935" spans="1:44" ht="20.45" customHeight="1" x14ac:dyDescent="0.25">
      <c r="A935" s="172"/>
      <c r="B935" s="781"/>
      <c r="C935" s="784"/>
      <c r="D935" s="787"/>
      <c r="E935" s="790"/>
      <c r="F935" s="186" t="str">
        <f>IF(B929="Лікар-педіатр",Законод!$E$18,IF(B929="Лікар загальної практики - сімейний лікар",Законод!$E$22,IF(B929="Лікар-терапевт",Законод!$E$26,"х")))</f>
        <v>х</v>
      </c>
      <c r="G935" s="750" t="s">
        <v>157</v>
      </c>
      <c r="H935" s="751"/>
      <c r="I935" s="751"/>
      <c r="J935" s="751"/>
      <c r="K935" s="752"/>
      <c r="L935" s="171">
        <f>IF(B929="Лікар загальної практики - сімейний лікар",IF(L933&lt;Законод!$C$23,0,(IF(AND(L933&gt;=Законод!$E$23,L933&lt;=Законод!$E$24),L933-Законод!$C$23,IF('01_Доходи'!L933&gt;=Законод!$F$23,Законод!$E$25,0)))),IF(B929="Лікар-педіатр",IF(L933&lt;Законод!$C$19,0,(IF(AND(L933&gt;=Законод!$E$19,L933&lt;=Законод!$E$20),L933-Законод!$C$19,IF('01_Доходи'!L933&gt;=Законод!$F$19,Законод!$E$21,0)))),IF(B929="Лікар-терапевт",IF(L933&lt;Законод!$C$27,0,(IF(AND(L933&gt;=Законод!$E$27,L933&lt;=Законод!$E$28),L933-Законод!$C$27,IF('01_Доходи'!L933&gt;=Законод!$F$27,Законод!$E$29,0)))),0)))</f>
        <v>0</v>
      </c>
      <c r="M935" s="770"/>
      <c r="N935" s="750" t="s">
        <v>157</v>
      </c>
      <c r="O935" s="751"/>
      <c r="P935" s="751"/>
      <c r="Q935" s="751"/>
      <c r="R935" s="752"/>
      <c r="S935" s="171">
        <f>IF(B929="Лікар загальної практики - сімейний лікар",IF(S933&lt;Законод!$C$23,0,(IF(AND(S933&gt;=Законод!$E$23,S933&lt;=Законод!$E$24),S933-Законод!$C$23,IF('01_Доходи'!S933&gt;=Законод!$F$23,Законод!$E$25,0)))),IF(B929="Лікар-педіатр",IF(S933&lt;Законод!$C$19,0,(IF(AND(S933&gt;=Законод!$E$19,S933&lt;=Законод!$E$20),S933-Законод!$C$19,IF('01_Доходи'!S933&gt;=Законод!$F$19,Законод!$E$21,0)))),IF(B929="Лікар-терапевт",IF(S933&lt;Законод!$C$27,0,(IF(AND(S933&gt;=Законод!$E$27,S933&lt;=Законод!$E$28),S933-Законод!$C$27,IF('01_Доходи'!S933&gt;=Законод!$F$27,Законод!$E$29,0)))),0)))</f>
        <v>0</v>
      </c>
      <c r="T935" s="770"/>
      <c r="U935" s="750" t="s">
        <v>157</v>
      </c>
      <c r="V935" s="751"/>
      <c r="W935" s="751"/>
      <c r="X935" s="751"/>
      <c r="Y935" s="752"/>
      <c r="Z935" s="171">
        <f>IF(B929="Лікар загальної практики - сімейний лікар",IF(Z933&lt;Законод!$C$23,0,(IF(AND(Z933&gt;=Законод!$E$23,Z933&lt;=Законод!$E$24),Z933-Законод!$C$23,IF('01_Доходи'!Z933&gt;=Законод!$F$23,Законод!$E$25,0)))),IF(B929="Лікар-педіатр",IF(Z933&lt;Законод!$C$19,0,(IF(AND(Z933&gt;=Законод!$E$19,Z933&lt;=Законод!$E$20),Z933-Законод!$C$19,IF('01_Доходи'!Z933&gt;=Законод!$F$19,Законод!$E$21,0)))),IF(B929="Лікар-терапевт",IF(Z933&lt;Законод!$C$27,0,(IF(AND(Z933&gt;=Законод!$E$27,Z933&lt;=Законод!$E$28),Z933-Законод!$C$27,IF('01_Доходи'!Z933&gt;=Законод!$F$27,Законод!$E$29,0)))),0)))</f>
        <v>0</v>
      </c>
      <c r="AA935" s="770"/>
      <c r="AB935" s="750" t="s">
        <v>157</v>
      </c>
      <c r="AC935" s="751"/>
      <c r="AD935" s="751"/>
      <c r="AE935" s="751"/>
      <c r="AF935" s="752"/>
      <c r="AG935" s="171">
        <f>IF(B929="Лікар загальної практики - сімейний лікар",IF(S933&lt;Законод!$C$23,0,(IF(AND(AG933&gt;=Законод!$E$23,AG933&lt;=Законод!$E$24),AG933-Законод!$C$23,IF('01_Доходи'!AG933&gt;=Законод!$F$23,Законод!$E$25,0)))),IF(B929="Лікар-педіатр",IF(AG933&lt;Законод!$C$19,0,(IF(AND(AG933&gt;=Законод!$E$19,AG933&lt;=Законод!$E$20),AG933-Законод!$C$19,IF('01_Доходи'!AG933&gt;=Законод!$F$19,Законод!$E$21,0)))),IF(B929="Лікар-терапевт",IF(AG933&lt;Законод!$C$27,0,(IF(AND(AG933&gt;=Законод!$E$27,AG933&lt;=Законод!$E$28),AG933-Законод!$C$27,IF('01_Доходи'!AG933&gt;=Законод!$F$27,Законод!$E$29,0)))),0)))</f>
        <v>0</v>
      </c>
      <c r="AH935" s="773"/>
      <c r="AI935" s="176"/>
      <c r="AJ935" s="764"/>
      <c r="AK935" s="767"/>
      <c r="AL935" s="767"/>
      <c r="AM935" s="798" t="s">
        <v>176</v>
      </c>
      <c r="AN935" s="544">
        <f>IF(B929="Лікар загальної практики - сімейний лікар",L935*Законод!$E$30,IF(B929="Лікар-педіатр",L935*Законод!$E$30,IF(B929="Лікар-терапевт",L935*Законод!$E$30,0)))</f>
        <v>0</v>
      </c>
      <c r="AO935" s="544">
        <f>IF(B929="Лікар загальної практики - сімейний лікар",S935*Законод!$E$47,IF(B929="Лікар-педіатр",S935*Законод!$E$47,IF(B929="Лікар-терапевт",S935*Законод!$E$47,0)))</f>
        <v>0</v>
      </c>
      <c r="AP935" s="544">
        <f>IF(B929="Лікар загальної практики - сімейний лікар",Z935*Законод!$E$64,IF(B929="Лікар-педіатр",Z935*Законод!$E$64,IF(B929="Лікар-терапевт",Z935*Законод!$E$64,0)))</f>
        <v>0</v>
      </c>
      <c r="AQ935" s="544">
        <f>IF(B929="Лікар загальної практики - сімейний лікар",AG935*Законод!$E$81,IF(B929="Лікар-педіатр",AG935*Законод!$E$81,IF(B929="Лікар-терапевт",AG935*Законод!$E$81,0)))</f>
        <v>0</v>
      </c>
      <c r="AR935" s="185">
        <f>SUM(AN935:AQ935)</f>
        <v>0</v>
      </c>
    </row>
    <row r="936" spans="1:44" ht="20.45" customHeight="1" x14ac:dyDescent="0.25">
      <c r="A936" s="172"/>
      <c r="B936" s="781"/>
      <c r="C936" s="784"/>
      <c r="D936" s="787"/>
      <c r="E936" s="790"/>
      <c r="F936" s="186" t="str">
        <f>IF(B929="Лікар-педіатр",Законод!$F$18,IF(B929="Лікар загальної практики - сімейний лікар",Законод!$F$22,IF(B929="Лікар-терапевт",Законод!$F$26,"х")))</f>
        <v>х</v>
      </c>
      <c r="G936" s="750" t="s">
        <v>157</v>
      </c>
      <c r="H936" s="751"/>
      <c r="I936" s="751"/>
      <c r="J936" s="751"/>
      <c r="K936" s="752"/>
      <c r="L936" s="171">
        <f>IF(B929="Лікар загальної практики - сімейний лікар",IF(L933&lt;Законод!$C$23,0,(IF(AND(L933&gt;=Законод!$F$23,L933&lt;=Законод!$F$24),L933-Законод!$E$24,IF('01_Доходи'!L933&gt;=Законод!$G$23,Законод!$F$25,0)))),IF(B929="Лікар-педіатр",IF(L933&lt;Законод!$C$19,0,(IF(AND(L933&gt;=Законод!$F$19,L933&lt;=Законод!$F$20),L933-Законод!$E$20,IF('01_Доходи'!L933&gt;=Законод!$G$19,Законод!$F$21,0)))),IF(B929="Лікар-терапевт",IF(L933&lt;Законод!$C$27,0,(IF(AND(L933&gt;=Законод!$F$27,L933&lt;=Законод!$F$28),L933-Законод!$E$28,IF('01_Доходи'!L933&gt;=Законод!$G$27,Законод!$F$29,0)))),0)))</f>
        <v>0</v>
      </c>
      <c r="M936" s="770"/>
      <c r="N936" s="750" t="s">
        <v>157</v>
      </c>
      <c r="O936" s="751"/>
      <c r="P936" s="751"/>
      <c r="Q936" s="751"/>
      <c r="R936" s="752"/>
      <c r="S936" s="171">
        <f>IF(B929="Лікар загальної практики - сімейний лікар",IF(S933&lt;Законод!$C$23,0,(IF(AND(S933&gt;=Законод!$F$23,S933&lt;=Законод!$F$24),S933-Законод!$E$24,IF('01_Доходи'!S933&gt;=Законод!$G$23,Законод!$F$25,0)))),IF(B929="Лікар-педіатр",IF(S933&lt;Законод!$C$19,0,(IF(AND(S933&gt;=Законод!$F$19,S933&lt;=Законод!$F$20),S933-Законод!$E$20,IF('01_Доходи'!S933&gt;=Законод!$G$19,Законод!$F$21,0)))),IF(B929="Лікар-терапевт",IF(S933&lt;Законод!$C$27,0,(IF(AND(S933&gt;=Законод!$F$27,S933&lt;=Законод!$F$28),S933-Законод!$E$28,IF('01_Доходи'!S933&gt;=Законод!$G$27,Законод!$F$29,0)))),0)))</f>
        <v>0</v>
      </c>
      <c r="T936" s="770"/>
      <c r="U936" s="750" t="s">
        <v>157</v>
      </c>
      <c r="V936" s="751"/>
      <c r="W936" s="751"/>
      <c r="X936" s="751"/>
      <c r="Y936" s="752"/>
      <c r="Z936" s="171">
        <f>IF(B929="Лікар загальної практики - сімейний лікар",IF(Z933&lt;Законод!$C$23,0,(IF(AND(Z933&gt;=Законод!$F$23,Z933&lt;=Законод!$F$24),Z933-Законод!$E$24,IF('01_Доходи'!Z933&gt;=Законод!$G$23,Законод!$F$25,0)))),IF(B929="Лікар-педіатр",IF(Z933&lt;Законод!$C$19,0,(IF(AND(Z933&gt;=Законод!$F$19,Z933&lt;=Законод!$F$20),Z933-Законод!$E$20,IF('01_Доходи'!Z933&gt;=Законод!$G$19,Законод!$F$21,0)))),IF(B929="Лікар-терапевт",IF(Z933&lt;Законод!$C$27,0,(IF(AND(Z933&gt;=Законод!$F$27,Z933&lt;=Законод!$F$28),Z933-Законод!$E$28,IF('01_Доходи'!Z933&gt;=Законод!$G$27,Законод!$F$29,0)))),0)))</f>
        <v>0</v>
      </c>
      <c r="AA936" s="770"/>
      <c r="AB936" s="750" t="s">
        <v>157</v>
      </c>
      <c r="AC936" s="751"/>
      <c r="AD936" s="751"/>
      <c r="AE936" s="751"/>
      <c r="AF936" s="752"/>
      <c r="AG936" s="171">
        <f>IF(B929="Лікар загальної практики - сімейний лікар",IF(AG933&lt;Законод!$C$23,0,(IF(AND(AG933&gt;=Законод!$F$23,AG933&lt;=Законод!$F$24),AG933-Законод!$E$24,IF('01_Доходи'!AG933&gt;=Законод!$G$23,Законод!$F$25,0)))),IF(B929="Лікар-педіатр",IF(AG933&lt;Законод!$C$19,0,(IF(AND(AG933&gt;=Законод!$F$19,AG933&lt;=Законод!$F$20),AG933-Законод!$E$20,IF('01_Доходи'!AG933&gt;=Законод!$G$19,Законод!$F$21,0)))),IF(B929="Лікар-терапевт",IF(AG933&lt;Законод!$C$27,0,(IF(AND(AG933&gt;=Законод!$F$27,AG933&lt;=Законод!$F$28),AG933-Законод!$E$28,IF('01_Доходи'!AG933&gt;=Законод!$G$27,Законод!$F$29,0)))),0)))</f>
        <v>0</v>
      </c>
      <c r="AH936" s="773"/>
      <c r="AI936" s="176"/>
      <c r="AJ936" s="764"/>
      <c r="AK936" s="767"/>
      <c r="AL936" s="767"/>
      <c r="AM936" s="799"/>
      <c r="AN936" s="544">
        <f>IF(B929="Лікар загальної практики - сімейний лікар",L936*Законод!$F$30,IF(B929="Лікар-педіатр",L936*Законод!$F$30,IF(B929="Лікар-терапевт",L936*Законод!$F$30,0)))</f>
        <v>0</v>
      </c>
      <c r="AO936" s="544">
        <f>IF(B929="Лікар загальної практики - сімейний лікар",S936*Законод!$F$47,IF(B929="Лікар-педіатр",S936*Законод!$F$47,IF(B929="Лікар-терапевт",S936*Законод!$F$47,0)))</f>
        <v>0</v>
      </c>
      <c r="AP936" s="544">
        <f>IF(B929="Лікар загальної практики - сімейний лікар",Z936*Законод!$F$64,IF(B929="Лікар-педіатр",Z936*Законод!$F$64,IF(B929="Лікар-терапевт",Z936*Законод!$F$64,0)))</f>
        <v>0</v>
      </c>
      <c r="AQ936" s="544">
        <f>IF(B929="Лікар загальної практики - сімейний лікар",AG936*Законод!$F$81,IF(B929="Лікар-педіатр",AG936*Законод!$F$81,IF(B929="Лікар-терапевт",AG936*Законод!$F$81,0)))</f>
        <v>0</v>
      </c>
      <c r="AR936" s="185">
        <f>SUM(AN936:AQ936)</f>
        <v>0</v>
      </c>
    </row>
    <row r="937" spans="1:44" ht="20.45" customHeight="1" x14ac:dyDescent="0.25">
      <c r="A937" s="172"/>
      <c r="B937" s="781"/>
      <c r="C937" s="784"/>
      <c r="D937" s="787"/>
      <c r="E937" s="790"/>
      <c r="F937" s="186" t="str">
        <f>IF(B929="Лікар-педіатр",Законод!$G$18,IF(B929="Лікар загальної практики - сімейний лікар",Законод!$G$22,IF(B929="Лікар-терапевт",Законод!$G$26,"х")))</f>
        <v>х</v>
      </c>
      <c r="G937" s="750" t="s">
        <v>157</v>
      </c>
      <c r="H937" s="751"/>
      <c r="I937" s="751"/>
      <c r="J937" s="751"/>
      <c r="K937" s="752"/>
      <c r="L937" s="171">
        <f>IF(B929="Лікар загальної практики - сімейний лікар",IF(L933&lt;Законод!$C$23,0,(IF(AND(L933&gt;=Законод!$G$23,L933&lt;=Законод!$G$24),L933-Законод!$F$24,IF('01_Доходи'!L933&gt;=Законод!$H$23,Законод!$G$25,0)))),IF(B929="Лікар-педіатр",IF(L933&lt;Законод!$C$19,0,(IF(AND(L933&gt;=Законод!$G$19,L933&lt;=Законод!$G$20),L933-Законод!$F$20,IF('01_Доходи'!L933&gt;=Законод!$H$19,Законод!$G$21,0)))),IF(B929="Лікар-терапевт",IF(L933&lt;Законод!$C$27,0,(IF(AND(L933&gt;=Законод!$G$27,L933&lt;=Законод!$G$28),L933-Законод!$F$28,IF('01_Доходи'!L933&gt;=Законод!$H$27,Законод!$G$29,0)))),0)))</f>
        <v>0</v>
      </c>
      <c r="M937" s="770"/>
      <c r="N937" s="750" t="s">
        <v>157</v>
      </c>
      <c r="O937" s="751"/>
      <c r="P937" s="751"/>
      <c r="Q937" s="751"/>
      <c r="R937" s="752"/>
      <c r="S937" s="171">
        <f>IF(B929="Лікар загальної практики - сімейний лікар",IF(S933&lt;Законод!$C$23,0,(IF(AND(S933&gt;=Законод!$G$23,S933&lt;=Законод!$G$24),S933-Законод!$F$24,IF('01_Доходи'!S933&gt;=Законод!$H$23,Законод!$G$25,0)))),IF(B929="Лікар-педіатр",IF(S933&lt;Законод!$C$19,0,(IF(AND(S933&gt;=Законод!$G$19,S933&lt;=Законод!$G$20),S933-Законод!$F$20,IF('01_Доходи'!S933&gt;=Законод!$H$19,Законод!$G$21,0)))),IF(B929="Лікар-терапевт",IF(S933&lt;Законод!$C$27,0,(IF(AND(S933&gt;=Законод!$G$27,S933&lt;=Законод!$G$28),S933-Законод!$F$28,IF('01_Доходи'!S933&gt;=Законод!$H$27,Законод!$G$29,0)))),0)))</f>
        <v>0</v>
      </c>
      <c r="T937" s="770"/>
      <c r="U937" s="750" t="s">
        <v>157</v>
      </c>
      <c r="V937" s="751"/>
      <c r="W937" s="751"/>
      <c r="X937" s="751"/>
      <c r="Y937" s="752"/>
      <c r="Z937" s="171">
        <f>IF(B929="Лікар загальної практики - сімейний лікар",IF(Z933&lt;Законод!$C$23,0,(IF(AND(Z933&gt;=Законод!$G$23,Z933&lt;=Законод!$G$24),Z933-Законод!$F$24,IF('01_Доходи'!Z933&gt;=Законод!$H$23,Законод!$G$25,0)))),IF(B929="Лікар-педіатр",IF(Z933&lt;Законод!$C$19,0,(IF(AND(Z933&gt;=Законод!$G$19,Z933&lt;=Законод!$G$20),Z933-Законод!$F$20,IF('01_Доходи'!Z933&gt;=Законод!$H$19,Законод!$G$21,0)))),IF(B929="Лікар-терапевт",IF(Z933&lt;Законод!$C$27,0,(IF(AND(Z933&gt;=Законод!$G$27,Z933&lt;=Законод!$G$28),Z933-Законод!$F$28,IF('01_Доходи'!Z933&gt;=Законод!$H$27,Законод!$G$29,0)))),0)))</f>
        <v>0</v>
      </c>
      <c r="AA937" s="770"/>
      <c r="AB937" s="750" t="s">
        <v>157</v>
      </c>
      <c r="AC937" s="751"/>
      <c r="AD937" s="751"/>
      <c r="AE937" s="751"/>
      <c r="AF937" s="752"/>
      <c r="AG937" s="171">
        <f>IF(B929="Лікар загальної практики - сімейний лікар",IF(AG933&lt;Законод!$C$23,0,(IF(AND(AG933&gt;=Законод!$G$23,AG933&lt;=Законод!$G$24),AG933-Законод!$F$24,IF('01_Доходи'!AG933&gt;=Законод!$H$23,Законод!$G$25,0)))),IF(B929="Лікар-педіатр",IF(AG933&lt;Законод!$C$19,0,(IF(AND(AG933&gt;=Законод!$G$19,AG933&lt;=Законод!$G$20),AG933-Законод!$F$20,IF('01_Доходи'!AG933&gt;=Законод!$H$19,Законод!$G$21,0)))),IF(B929="Лікар-терапевт",IF(AG933&lt;Законод!$C$27,0,(IF(AND(AG933&gt;=Законод!$G$27,AG933&lt;=Законод!$G$28),AG933-Законод!$F$28,IF('01_Доходи'!AG933&gt;=Законод!$H$27,Законод!$G$29,0)))),0)))</f>
        <v>0</v>
      </c>
      <c r="AH937" s="773"/>
      <c r="AI937" s="176"/>
      <c r="AJ937" s="764"/>
      <c r="AK937" s="767"/>
      <c r="AL937" s="767"/>
      <c r="AM937" s="799"/>
      <c r="AN937" s="544">
        <f>IF(B929="Лікар загальної практики - сімейний лікар",L937*Законод!$G$39,IF(B929="Лікар-педіатр",L937*Законод!$G$30,IF(B929="Лікар-терапевт",L937*Законод!$G$30,0)))</f>
        <v>0</v>
      </c>
      <c r="AO937" s="544">
        <f>IF(B929="Лікар загальної практики - сімейний лікар",S937*Законод!$G$47,IF(B929="Лікар-педіатр",S937*Законод!$G$47,IF(B929="Лікар-терапевт",S937*Законод!$G$47,0)))</f>
        <v>0</v>
      </c>
      <c r="AP937" s="544">
        <f>IF(B929="Лікар загальної практики - сімейний лікар",Z937*Законод!$G$64,IF(B929="Лікар-педіатр",Z937*Законод!$G$64,IF(B929="Лікар-терапевт",Z937*Законод!$G$64,0)))</f>
        <v>0</v>
      </c>
      <c r="AQ937" s="544">
        <f>IF(B929="Лікар загальної практики - сімейний лікар",AG937*Законод!$G$81,IF(B929="Лікар-педіатр",AG937*Законод!$G$81,IF(B929="Лікар-терапевт",AG937*Законод!$G$81,0)))</f>
        <v>0</v>
      </c>
      <c r="AR937" s="185">
        <f t="shared" ref="AR937" si="138">SUM(AN937:AQ937)</f>
        <v>0</v>
      </c>
    </row>
    <row r="938" spans="1:44" ht="20.45" customHeight="1" x14ac:dyDescent="0.25">
      <c r="A938" s="172"/>
      <c r="B938" s="781"/>
      <c r="C938" s="784"/>
      <c r="D938" s="787"/>
      <c r="E938" s="790"/>
      <c r="F938" s="186" t="str">
        <f>IF(B929="Лікар-педіатр",Законод!$H$18,IF(B929="Лікар загальної практики - сімейний лікар",Законод!$H$22,IF(B929="Лікар-терапевт",Законод!$H$26,"х")))</f>
        <v>х</v>
      </c>
      <c r="G938" s="750" t="s">
        <v>157</v>
      </c>
      <c r="H938" s="751"/>
      <c r="I938" s="751"/>
      <c r="J938" s="751"/>
      <c r="K938" s="752"/>
      <c r="L938" s="171">
        <f>IF(B929="Лікар загальної практики - сімейний лікар",IF(L933&lt;Законод!$C$23,0,(IF(AND(L933&gt;=Законод!$H$23,L933&lt;=Законод!$H$24),L933-Законод!$G$24,IF('01_Доходи'!L933&gt;=Законод!$I$23,Законод!$H$25,0)))),IF(B929="Лікар-педіатр",IF(L933&lt;Законод!$C$19,0,(IF(AND(L933&gt;=Законод!$H$19,L933&lt;=Законод!$H$20),L933-Законод!$G$20,IF('01_Доходи'!L933&gt;=Законод!$I$19,Законод!$H$21,0)))),IF(B929="Лікар-терапевт",IF(L933&lt;Законод!$C$27,0,(IF(AND(L933&gt;=Законод!$H$27,L933&lt;=Законод!$H$28),L933-Законод!$G$28,IF(L933&gt;=Законод!$I$27,Законод!$H$29,0)))),0)))</f>
        <v>0</v>
      </c>
      <c r="M938" s="770"/>
      <c r="N938" s="750" t="s">
        <v>157</v>
      </c>
      <c r="O938" s="751"/>
      <c r="P938" s="751"/>
      <c r="Q938" s="751"/>
      <c r="R938" s="752"/>
      <c r="S938" s="171">
        <f>IF(B929="Лікар загальної практики - сімейний лікар",IF(S933&lt;Законод!$C$23,0,(IF(AND(S933&gt;=Законод!$H$23,S933&lt;=Законод!$H$24),S933-Законод!$G$24,IF('01_Доходи'!S933&gt;=Законод!$I$23,Законод!$H$25,0)))),IF(B929="Лікар-педіатр",IF(S933&lt;Законод!$C$19,0,(IF(AND(S933&gt;=Законод!$H$19,S933&lt;=Законод!$H$20),S933-Законод!$G$20,IF('01_Доходи'!S933&gt;=Законод!$I$19,Законод!$H$21,0)))),IF(B929="Лікар-терапевт",IF(S933&lt;Законод!$C$27,0,(IF(AND(S933&gt;=Законод!$H$27,S933&lt;=Законод!$H$28),S933-Законод!$G$28,IF(S933&gt;=Законод!$I$27,Законод!$H$29,0)))),0)))</f>
        <v>0</v>
      </c>
      <c r="T938" s="770"/>
      <c r="U938" s="750" t="s">
        <v>157</v>
      </c>
      <c r="V938" s="751"/>
      <c r="W938" s="751"/>
      <c r="X938" s="751"/>
      <c r="Y938" s="752"/>
      <c r="Z938" s="171">
        <f>IF(B929="Лікар загальної практики - сімейний лікар",IF(Z933&lt;Законод!$C$23,0,(IF(AND(Z933&gt;=Законод!$H$23,Z933&lt;=Законод!$H$24),Z933-Законод!$G$24,IF('01_Доходи'!Z933&gt;=Законод!$I$23,Законод!$H$25,0)))),IF(B929="Лікар-педіатр",IF(Z933&lt;Законод!$C$19,0,(IF(AND(Z933&gt;=Законод!$H$19,Z933&lt;=Законод!$H$20),Z933-Законод!$G$20,IF('01_Доходи'!Z933&gt;=Законод!$I$19,Законод!$H$21,0)))),IF(B929="Лікар-терапевт",IF(Z933&lt;Законод!$C$27,0,(IF(AND(Z933&gt;=Законод!$H$27,Z933&lt;=Законод!$H$28),Z933-Законод!$G$28,IF(Z933&gt;=Законод!$I$27,Законод!$H$29,0)))),0)))</f>
        <v>0</v>
      </c>
      <c r="AA938" s="770"/>
      <c r="AB938" s="750" t="s">
        <v>157</v>
      </c>
      <c r="AC938" s="751"/>
      <c r="AD938" s="751"/>
      <c r="AE938" s="751"/>
      <c r="AF938" s="752"/>
      <c r="AG938" s="171">
        <f>IF(B929="Лікар загальної практики - сімейний лікар",IF(AG933&lt;Законод!$C$23,0,(IF(AND(AG933&gt;=Законод!$H$23,AG933&lt;=Законод!$H$24),AG933-Законод!$G$24,IF('01_Доходи'!AG933&gt;=Законод!$I$23,Законод!$H$25,0)))),IF(B929="Лікар-педіатр",IF(AG933&lt;Законод!$C$19,0,(IF(AND(AG933&gt;=Законод!$H$19,AG933&lt;=Законод!$H$20),AG933-Законод!$G$20,IF('01_Доходи'!AG933&gt;=Законод!$I$19,Законод!$H$21,0)))),IF(B929="Лікар-терапевт",IF(AG933&lt;Законод!$C$27,0,(IF(AND(AG933&gt;=Законод!$H$27,AG933&lt;=Законод!$H$28),AG933-Законод!$G$28,IF(AG933&gt;=Законод!$I$27,Законод!$H$29,0)))),0)))</f>
        <v>0</v>
      </c>
      <c r="AH938" s="773"/>
      <c r="AI938" s="176"/>
      <c r="AJ938" s="764"/>
      <c r="AK938" s="767"/>
      <c r="AL938" s="767"/>
      <c r="AM938" s="799"/>
      <c r="AN938" s="544">
        <f>IF(B929="Лікар загальної практики - сімейний лікар",L938*Законод!$H$30,IF(B929="Лікар-педіатр",L938*Законод!$H$30,IF(B929="Лікар-терапевт",L938*Законод!$H$30,0)))</f>
        <v>0</v>
      </c>
      <c r="AO938" s="544">
        <f>IF(B929="Лікар загальної практики - сімейний лікар",S938*Законод!$H$47,IF(B929="Лікар-педіатр",S938*Законод!$H$47,IF(B929="Лікар-терапевт",S938*Законод!$H$47,0)))</f>
        <v>0</v>
      </c>
      <c r="AP938" s="544">
        <f>IF(B929="Лікар загальної практики - сімейний лікар",Z938*Законод!$H$64,IF(B929="Лікар-педіатр",Z938*Законод!$H$64,IF(B929="Лікар-терапевт",Z938*Законод!$H$64,0)))</f>
        <v>0</v>
      </c>
      <c r="AQ938" s="544">
        <f>IF(B929="Лікар загальної практики - сімейний лікар",AG938*Законод!$H$81,IF(B929="Лікар-педіатр",AG938*Законод!$H$81,IF(B929="Лікар-терапевт",AG938*Законод!$H$81,0)))</f>
        <v>0</v>
      </c>
      <c r="AR938" s="185">
        <f>SUM(AN938:AQ938)</f>
        <v>0</v>
      </c>
    </row>
    <row r="939" spans="1:44" ht="20.45" customHeight="1" x14ac:dyDescent="0.25">
      <c r="A939" s="172"/>
      <c r="B939" s="781"/>
      <c r="C939" s="784"/>
      <c r="D939" s="787"/>
      <c r="E939" s="790"/>
      <c r="F939" s="186" t="str">
        <f>IF(B929="Лікар-педіатр",Законод!$I$18,IF(B929="Лікар загальної практики - сімейний лікар",Законод!$I$22,IF(B929="Лікар-терапевт",Законод!$I$26,"х")))</f>
        <v>х</v>
      </c>
      <c r="G939" s="750" t="s">
        <v>157</v>
      </c>
      <c r="H939" s="751"/>
      <c r="I939" s="751"/>
      <c r="J939" s="751"/>
      <c r="K939" s="752"/>
      <c r="L939" s="171">
        <f>IF(B929="Лікар загальної практики - сімейний лікар",IF(L933&lt;Законод!$C$23,0,(IF(AND(L933&gt;=Законод!$I$23,L933&lt;=Законод!$I$24),L933-Законод!$H$24,IF('01_Доходи'!L933&gt;=Законод!$I$23,Законод!$I$25,0)))),IF(B929="Лікар-педіатр",IF(L933&lt;Законод!$C$19,0,(IF(AND(L933&gt;=Законод!$I$19,L933&lt;=Законод!$I$20),L933-Законод!$H$20,IF('01_Доходи'!L933&gt;=Законод!$I$19,Законод!$H$21,0)))),IF(B929="Лікар-терапевт",IF(L933&lt;Законод!$C$27,0,(IF(AND(L933&gt;=Законод!$I$27,L933&lt;=Законод!$I$28),L933-Законод!$H$28,IF('01_Доходи'!L933&gt;=Законод!$I$27,Законод!$H$29,0)))),0)))</f>
        <v>0</v>
      </c>
      <c r="M939" s="770"/>
      <c r="N939" s="750" t="s">
        <v>157</v>
      </c>
      <c r="O939" s="751"/>
      <c r="P939" s="751"/>
      <c r="Q939" s="751"/>
      <c r="R939" s="752"/>
      <c r="S939" s="171">
        <f>IF(B929="Лікар загальної практики - сімейний лікар",IF(S933&lt;Законод!$C$23,0,(IF(AND(S933&gt;=Законод!$I$23,S933&lt;=Законод!$I$24),S933-Законод!$H$24,IF('01_Доходи'!S933&gt;=Законод!$I$23,Законод!$I$25,0)))),IF(B929="Лікар-педіатр",IF(S933&lt;Законод!$C$19,0,(IF(AND(S933&gt;=Законод!$I$19,S933&lt;=Законод!$I$20),S933-Законод!$H$20,IF('01_Доходи'!S933&gt;=Законод!$I$19,Законод!$H$21,0)))),IF(B929="Лікар-терапевт",IF(S933&lt;Законод!$C$27,0,(IF(AND(S933&gt;=Законод!$I$27,S933&lt;=Законод!$I$28),S933-Законод!$H$28,IF('01_Доходи'!S933&gt;=Законод!$I$27,Законод!$H$29,0)))),0)))</f>
        <v>0</v>
      </c>
      <c r="T939" s="770"/>
      <c r="U939" s="750" t="s">
        <v>157</v>
      </c>
      <c r="V939" s="751"/>
      <c r="W939" s="751"/>
      <c r="X939" s="751"/>
      <c r="Y939" s="752"/>
      <c r="Z939" s="171">
        <f>IF(B929="Лікар загальної практики - сімейний лікар",IF(Z933&lt;Законод!$C$23,0,(IF(AND(Z933&gt;=Законод!$I$23,Z933&lt;=Законод!$I$24),Z933-Законод!$H$24,IF('01_Доходи'!Z933&gt;=Законод!$I$23,Законод!$I$25,0)))),IF(B929="Лікар-педіатр",IF(Z933&lt;Законод!$C$19,0,(IF(AND(Z933&gt;=Законод!$I$19,Z933&lt;=Законод!$I$20),Z933-Законод!$H$20,IF('01_Доходи'!Z933&gt;=Законод!$I$19,Законод!$H$21,0)))),IF(B929="Лікар-терапевт",IF(Z933&lt;Законод!$C$27,0,(IF(AND(Z933&gt;=Законод!$I$27,Z933&lt;=Законод!$I$28),Z933-Законод!$H$28,IF('01_Доходи'!Z933&gt;=Законод!$I$27,Законод!$H$29,0)))),0)))</f>
        <v>0</v>
      </c>
      <c r="AA939" s="770"/>
      <c r="AB939" s="750" t="s">
        <v>157</v>
      </c>
      <c r="AC939" s="751"/>
      <c r="AD939" s="751"/>
      <c r="AE939" s="751"/>
      <c r="AF939" s="752"/>
      <c r="AG939" s="171">
        <f>IF(B929="Лікар загальної практики - сімейний лікар",IF(AG933&lt;Законод!$C$23,0,(IF(AND(AG933&gt;=Законод!$I$23,AG933&lt;=Законод!$I$24),AG933-Законод!$H$24,IF('01_Доходи'!AG933&gt;=Законод!$I$23,Законод!$I$25,0)))),IF(B929="Лікар-педіатр",IF(AG933&lt;Законод!$C$19,0,(IF(AND(AG933&gt;=Законод!$I$19,AG933&lt;=Законод!$I$20),AG933-Законод!$H$20,IF('01_Доходи'!AG933&gt;=Законод!$I$19,Законод!$H$21,0)))),IF(B929="Лікар-терапевт",IF(AG933&lt;Законод!$C$27,0,(IF(AND(AG933&gt;=Законод!$I$27,AG933&lt;=Законод!$I$28),AG933-Законод!$H$28,IF('01_Доходи'!AG933&gt;=Законод!$I$27,Законод!$H$29,0)))),0)))</f>
        <v>0</v>
      </c>
      <c r="AH939" s="773"/>
      <c r="AI939" s="176"/>
      <c r="AJ939" s="764"/>
      <c r="AK939" s="767"/>
      <c r="AL939" s="767"/>
      <c r="AM939" s="799"/>
      <c r="AN939" s="544">
        <f>IF(B929="Лікар загальної практики - сімейний лікар",L939*Законод!$I$30,IF(B929="Лікар-педіатр",L939*Законод!$I$30,IF(B929="Лікар-терапевт",L939*Законод!$I$30,0)))</f>
        <v>0</v>
      </c>
      <c r="AO939" s="544">
        <f>IF(B929="Лікар загальної практики - сімейний лікар",S939*Законод!$I$47,IF(B929="Лікар-педіатр",S939*Законод!$I$47,IF(B929="Лікар-терапевт",S939*Законод!$I$47,0)))</f>
        <v>0</v>
      </c>
      <c r="AP939" s="544">
        <f>IF(B929="Лікар загальної практики - сімейний лікар",Z939*Законод!$I$64,IF(B929="Лікар-педіатр",Z939*Законод!$I$64,IF(B929="Лікар-терапевт",Z939*Законод!$I$64,0)))</f>
        <v>0</v>
      </c>
      <c r="AQ939" s="544">
        <f>IF(B929="Лікар загальної практики - сімейний лікар",AG939*Законод!$I$81,IF(B929="Лікар-педіатр",AG939*Законод!$I$81,IF(B929="Лікар-терапевт",AG939*Законод!$I$81,0)))</f>
        <v>0</v>
      </c>
      <c r="AR939" s="185">
        <f>SUM(AN939:AQ939)</f>
        <v>0</v>
      </c>
    </row>
    <row r="940" spans="1:44" ht="21" customHeight="1" thickBot="1" x14ac:dyDescent="0.3">
      <c r="A940" s="187"/>
      <c r="B940" s="782"/>
      <c r="C940" s="785"/>
      <c r="D940" s="788"/>
      <c r="E940" s="791"/>
      <c r="F940" s="660" t="str">
        <f>IF(B929="Лікар-педіатр",Законод!$J$18,IF(B929="Лікар загальної практики - сімейний лікар",Законод!$J$22,IF(B929="Лікар-терапевт",Законод!$J$22,"х")))</f>
        <v>х</v>
      </c>
      <c r="G940" s="747" t="s">
        <v>157</v>
      </c>
      <c r="H940" s="748"/>
      <c r="I940" s="748"/>
      <c r="J940" s="748"/>
      <c r="K940" s="749"/>
      <c r="L940" s="171">
        <f>IF(B929="Лікар загальної практики - сімейний лікар",IF(L933&gt;=Законод!$J$23,'01_Доходи'!L933-('01_Доходи'!L934+'01_Доходи'!L935+'01_Доходи'!L936+'01_Доходи'!L937+'01_Доходи'!L938+'01_Доходи'!L939),0),IF(B929="Лікар-педіатр",IF(L933&gt;=Законод!$J$19,'01_Доходи'!L933-('01_Доходи'!L934+'01_Доходи'!L935+'01_Доходи'!L936+'01_Доходи'!L937+'01_Доходи'!L938+'01_Доходи'!L939),0),IF(B929="Лікар-терапевт",IF('01_Доходи'!L933&gt;=Законод!$J$27,L933-Законод!$I$28,0),0)))</f>
        <v>0</v>
      </c>
      <c r="M940" s="771"/>
      <c r="N940" s="747" t="s">
        <v>157</v>
      </c>
      <c r="O940" s="748"/>
      <c r="P940" s="748"/>
      <c r="Q940" s="748"/>
      <c r="R940" s="749"/>
      <c r="S940" s="171">
        <f>IF(B929="Лікар загальної практики - сімейний лікар",IF(S933&gt;=Законод!$J$23,'01_Доходи'!S933-('01_Доходи'!S934+'01_Доходи'!S935+'01_Доходи'!S936+'01_Доходи'!S937+'01_Доходи'!S938+'01_Доходи'!S939),0),IF(B929="Лікар-педіатр",IF(S933&gt;=Законод!$J$19,'01_Доходи'!S933-('01_Доходи'!S934+'01_Доходи'!S935+'01_Доходи'!S936+'01_Доходи'!S937+'01_Доходи'!S938+'01_Доходи'!S939),0),IF(B929="Лікар-терапевт",IF('01_Доходи'!S933&gt;=Законод!$J$27,S933-Законод!$I$28,0),0)))</f>
        <v>0</v>
      </c>
      <c r="T940" s="771"/>
      <c r="U940" s="747" t="s">
        <v>157</v>
      </c>
      <c r="V940" s="748"/>
      <c r="W940" s="748"/>
      <c r="X940" s="748"/>
      <c r="Y940" s="749"/>
      <c r="Z940" s="171">
        <f>IF(B929="Лікар загальної практики - сімейний лікар",IF(Z933&gt;=Законод!$J$23,'01_Доходи'!Z933-('01_Доходи'!Z934+'01_Доходи'!Z935+'01_Доходи'!Z936+'01_Доходи'!Z937+'01_Доходи'!Z938+'01_Доходи'!Z939),0),IF(B929="Лікар-педіатр",IF(Z933&gt;=Законод!$J$19,'01_Доходи'!Z933-('01_Доходи'!Z934+'01_Доходи'!Z935+'01_Доходи'!Z936+'01_Доходи'!Z937+'01_Доходи'!Z938+'01_Доходи'!Z939),0),IF(B929="Лікар-терапевт",IF('01_Доходи'!Z933&gt;=Законод!$J$27,Z933-Законод!$I$28,0),0)))</f>
        <v>0</v>
      </c>
      <c r="AA940" s="771"/>
      <c r="AB940" s="747" t="s">
        <v>157</v>
      </c>
      <c r="AC940" s="748"/>
      <c r="AD940" s="748"/>
      <c r="AE940" s="748"/>
      <c r="AF940" s="749"/>
      <c r="AG940" s="171">
        <f>IF(B929="Лікар загальної практики - сімейний лікар",IF(AG933&gt;=Законод!$J$23,'01_Доходи'!AG933-('01_Доходи'!AG934+'01_Доходи'!AG935+'01_Доходи'!AG936+'01_Доходи'!AG937+'01_Доходи'!AG938+'01_Доходи'!AG939),0),IF(B929="Лікар-педіатр",IF(AG933&gt;=Законод!$J$19,'01_Доходи'!AG933-('01_Доходи'!AG934+'01_Доходи'!AG935+'01_Доходи'!AG936+'01_Доходи'!AG937+'01_Доходи'!AG938+'01_Доходи'!AG939),0),IF(B929="Лікар-терапевт",IF('01_Доходи'!AG933&gt;=Законод!$J$27,AG933-Законод!$I$28,0),0)))</f>
        <v>0</v>
      </c>
      <c r="AH940" s="774"/>
      <c r="AI940" s="188"/>
      <c r="AJ940" s="765"/>
      <c r="AK940" s="768"/>
      <c r="AL940" s="768"/>
      <c r="AM940" s="800"/>
      <c r="AN940" s="661">
        <f>IF(B929="Лікар загальної практики - сімейний лікар",L940*Законод!$J$30,IF(B929="Лікар-педіатр",L940*Законод!$J$30,IF(B929="Лікар-терапевт",L940*Законод!$J$30,0)))</f>
        <v>0</v>
      </c>
      <c r="AO940" s="661">
        <f>IF(B929="Лікар загальної практики - сімейний лікар",S940*Законод!$J$47,IF(B929="Лікар-педіатр",S940*Законод!$J$47,IF(B929="Лікар-терапевт",S940*Законод!$J$47,0)))</f>
        <v>0</v>
      </c>
      <c r="AP940" s="661">
        <f>IF(B929="Лікар загальної практики - сімейний лікар",S940*Законод!$J$64,IF(B929="Лікар-педіатр",S940*Законод!$J$64,IF(B929="Лікар-терапевт",S940*Законод!$J$64,0)))</f>
        <v>0</v>
      </c>
      <c r="AQ940" s="661">
        <f>IF(B929="Лікар загальної практики - сімейний лікар",AG940*Законод!$J$81,IF(B929="Лікар-педіатр",AG940*Законод!$J$81,IF(B929="Лікар-терапевт",AG940*Законод!$J$81,0)))</f>
        <v>0</v>
      </c>
      <c r="AR940" s="662">
        <f t="shared" ref="AR940" si="139">SUM(AN940:AQ940)</f>
        <v>0</v>
      </c>
    </row>
    <row r="941" spans="1:44" ht="23.25" thickBot="1" x14ac:dyDescent="0.3">
      <c r="A941" s="206"/>
      <c r="B941" s="207"/>
      <c r="C941" s="207"/>
      <c r="D941" s="207"/>
      <c r="E941" s="207"/>
      <c r="F941" s="208"/>
      <c r="G941" s="209"/>
      <c r="H941" s="209"/>
      <c r="I941" s="210"/>
      <c r="J941" s="210"/>
      <c r="K941" s="210"/>
      <c r="L941" s="211"/>
      <c r="M941" s="210"/>
      <c r="N941" s="210"/>
      <c r="O941" s="210"/>
      <c r="P941" s="210"/>
      <c r="Q941" s="210"/>
      <c r="R941" s="210"/>
      <c r="S941" s="211"/>
      <c r="T941" s="210"/>
      <c r="U941" s="210"/>
      <c r="V941" s="210"/>
      <c r="W941" s="210"/>
      <c r="X941" s="210"/>
      <c r="Y941" s="210"/>
      <c r="Z941" s="211"/>
      <c r="AA941" s="210"/>
      <c r="AB941" s="210"/>
      <c r="AC941" s="210"/>
      <c r="AD941" s="210"/>
      <c r="AE941" s="210"/>
      <c r="AF941" s="210"/>
      <c r="AG941" s="211"/>
      <c r="AH941" s="210"/>
      <c r="AI941" s="210"/>
      <c r="AJ941" s="210"/>
      <c r="AK941" s="210"/>
      <c r="AL941" s="210"/>
      <c r="AM941" s="212"/>
      <c r="AN941" s="210"/>
      <c r="AO941" s="210"/>
      <c r="AP941" s="210"/>
      <c r="AQ941" s="210"/>
      <c r="AR941" s="213"/>
    </row>
    <row r="942" spans="1:44" ht="18" customHeight="1" x14ac:dyDescent="0.25">
      <c r="A942" s="169">
        <f>A929+1</f>
        <v>71</v>
      </c>
      <c r="B942" s="780"/>
      <c r="C942" s="783"/>
      <c r="D942" s="786"/>
      <c r="E942" s="789"/>
      <c r="F942" s="170" t="s">
        <v>431</v>
      </c>
      <c r="G942" s="171">
        <f>IFERROR(IF(B942="Лікар-педіатр",G944/L944*L942,IF(B942="Лікар-терапевт","х",IF(B942="Лікар загальної практики - сімейний лікар",G944/L944*L942,0))),0)</f>
        <v>0</v>
      </c>
      <c r="H942" s="171">
        <f>IFERROR(IF(B942="Лікар-педіатр",H944/L944*L942,IF(B942="Лікар-терапевт","х",IF(B942="Лікар загальної практики - сімейний лікар",H944/L944*L942,0))),0)</f>
        <v>0</v>
      </c>
      <c r="I942" s="171">
        <f>IFERROR(IF(B942="Лікар-педіатр","x",IF(B942="Лікар-терапевт",I944/L944*L942,IF(B942="Лікар загальної практики - сімейний лікар",I944/L944*L942,0))),0)</f>
        <v>0</v>
      </c>
      <c r="J942" s="171">
        <f>IFERROR(IF(B942="Лікар-педіатр","x",IF(B942="Лікар-терапевт",J944/L944*L942,IF(B942="Лікар загальної практики - сімейний лікар",J944/L944*L942,0))),0)</f>
        <v>0</v>
      </c>
      <c r="K942" s="171">
        <f>IFERROR(IF(B942="Лікар-педіатр","x",IF(B942="Лікар-терапевт",K945*L942,IF(B942="Лікар загальної практики - сімейний лікар",K945*L942,0))),0)</f>
        <v>0</v>
      </c>
      <c r="L942" s="472"/>
      <c r="M942" s="769"/>
      <c r="N942" s="171">
        <f>IFERROR(IF(B942="Лікар-педіатр",N944/S944*S942,IF(B942="Лікар-терапевт","х",IF(B942="Лікар загальної практики - сімейний лікар",N944/S944*S942,0))),0)</f>
        <v>0</v>
      </c>
      <c r="O942" s="171">
        <f>IFERROR(IF(B942="Лікар-педіатр",O944/S944*S942,IF(B942="Лікар-терапевт","х",IF(B942="Лікар загальної практики - сімейний лікар",O944/S944*S942,0))),0)</f>
        <v>0</v>
      </c>
      <c r="P942" s="171">
        <f>IFERROR(IF(B942="Лікар-педіатр","x",IF(B942="Лікар-терапевт",P944/S944*S942,IF(B942="Лікар загальної практики - сімейний лікар",P944/S944*S942,0))),0)</f>
        <v>0</v>
      </c>
      <c r="Q942" s="171">
        <f>IFERROR(IF(B942="Лікар-педіатр","x",IF(B942="Лікар-терапевт",Q944/S944*S942,IF(B942="Лікар загальної практики - сімейний лікар",Q944/S944*S942,0))),0)</f>
        <v>0</v>
      </c>
      <c r="R942" s="171">
        <f>IFERROR(IF(B942="Лікар-педіатр","x",IF(B942="Лікар-терапевт",R945*S942,IF(B942="Лікар загальної практики - сімейний лікар",R945*S942,0))),0)</f>
        <v>0</v>
      </c>
      <c r="S942" s="472"/>
      <c r="T942" s="769"/>
      <c r="U942" s="171">
        <f>IFERROR(IF(B942="Лікар-педіатр",U944/Z944*Z942,IF(B942="Лікар-терапевт","х",IF(B942="Лікар загальної практики - сімейний лікар",U944/Z944*Z942,0))),0)</f>
        <v>0</v>
      </c>
      <c r="V942" s="171">
        <f>IFERROR(IF(B942="Лікар-педіатр",V944/Z944*Z942,IF(B942="Лікар-терапевт","х",IF(B942="Лікар загальної практики - сімейний лікар",V944/Z944*Z942,0))),0)</f>
        <v>0</v>
      </c>
      <c r="W942" s="171">
        <f>IFERROR(IF(B942="Лікар-педіатр","x",IF(B942="Лікар-терапевт",W944/Z944*Z942,IF(B942="Лікар загальної практики - сімейний лікар",W944/Z944*Z942,0))),0)</f>
        <v>0</v>
      </c>
      <c r="X942" s="171">
        <f>IFERROR(IF(B942="Лікар-педіатр","x",IF(B942="Лікар-терапевт",X944/Z944*Z942,IF(B942="Лікар загальної практики - сімейний лікар",X944/Z944*Z942,0))),0)</f>
        <v>0</v>
      </c>
      <c r="Y942" s="171">
        <f>IFERROR(IF(B942="Лікар-педіатр","x",IF(B942="Лікар-терапевт",Y945*Z942,IF(B942="Лікар загальної практики - сімейний лікар",Y945*Z942,0))),0)</f>
        <v>0</v>
      </c>
      <c r="Z942" s="472"/>
      <c r="AA942" s="769"/>
      <c r="AB942" s="171">
        <f>IFERROR(IF(B942="Лікар-педіатр",AB944/AG944*AG942,IF(B942="Лікар-терапевт","х",IF(B942="Лікар загальної практики - сімейний лікар",AB944/AG944*AG942,0))),0)</f>
        <v>0</v>
      </c>
      <c r="AC942" s="171">
        <f>IFERROR(IF(B942="Лікар-педіатр",AC944/AG944*AG942,IF(B942="Лікар-терапевт","х",IF(B942="Лікар загальної практики - сімейний лікар",AC944/AG944*AG942,0))),0)</f>
        <v>0</v>
      </c>
      <c r="AD942" s="171">
        <f>IFERROR(IF(B942="Лікар-педіатр","x",IF(B942="Лікар-терапевт",AD944/AG944*AG942,IF(B942="Лікар загальної практики - сімейний лікар",AD944/AG944*AG942,0))),0)</f>
        <v>0</v>
      </c>
      <c r="AE942" s="171">
        <f>IFERROR(IF(B942="Лікар-педіатр","x",IF(B942="Лікар-терапевт",AE944/AG944*AG942,IF(B942="Лікар загальної практики - сімейний лікар",AE944/AG944*AG942,0))),0)</f>
        <v>0</v>
      </c>
      <c r="AF942" s="171">
        <f>IFERROR(IF(B942="Лікар-педіатр","x",IF(B942="Лікар-терапевт",AF945*AG942,IF(B942="Лікар загальної практики - сімейний лікар",AF945*AG942,0))),0)</f>
        <v>0</v>
      </c>
      <c r="AG942" s="472"/>
      <c r="AH942" s="772"/>
      <c r="AI942" s="461">
        <f>A942</f>
        <v>71</v>
      </c>
      <c r="AJ942" s="763">
        <f>B942</f>
        <v>0</v>
      </c>
      <c r="AK942" s="766">
        <f>C942</f>
        <v>0</v>
      </c>
      <c r="AL942" s="766">
        <f>D942</f>
        <v>0</v>
      </c>
      <c r="AM942" s="753" t="s">
        <v>566</v>
      </c>
      <c r="AN942" s="792">
        <f>SUM(AN947:AN953)</f>
        <v>0</v>
      </c>
      <c r="AO942" s="792">
        <f>SUM(AO947:AO953)</f>
        <v>0</v>
      </c>
      <c r="AP942" s="792">
        <f>SUM(AP947:AP953)</f>
        <v>0</v>
      </c>
      <c r="AQ942" s="792">
        <f>SUM(AQ947:AQ953)</f>
        <v>0</v>
      </c>
      <c r="AR942" s="795">
        <f>SUM(AN942:AQ946)</f>
        <v>0</v>
      </c>
    </row>
    <row r="943" spans="1:44" ht="18" customHeight="1" x14ac:dyDescent="0.25">
      <c r="A943" s="172"/>
      <c r="B943" s="781"/>
      <c r="C943" s="784"/>
      <c r="D943" s="787"/>
      <c r="E943" s="790"/>
      <c r="F943" s="170" t="s">
        <v>432</v>
      </c>
      <c r="G943" s="171">
        <f>IFERROR(IF(B942="Лікар-педіатр",G945*L943,IF(B942="Лікар-терапевт","х",IF(B942="Лікар загальної практики - сімейний лікар",G945*L943,0))),0)</f>
        <v>0</v>
      </c>
      <c r="H943" s="171">
        <f>IFERROR(IF(B942="Лікар-педіатр",H945*L943,IF(B942="Лікар-терапевт","х",IF(B942="Лікар загальної практики - сімейний лікар",H945*L943,0))),0)</f>
        <v>0</v>
      </c>
      <c r="I943" s="171">
        <f>IFERROR(IF(B942="Лікар-педіатр","x",IF(B942="Лікар-терапевт",I945*L943,IF(B942="Лікар загальної практики - сімейний лікар",I945*L943,0))),0)</f>
        <v>0</v>
      </c>
      <c r="J943" s="171">
        <f>IFERROR(IF(B942="Лікар-педіатр","x",IF(B942="Лікар-терапевт",J945*L943,IF(B942="Лікар загальної практики - сімейний лікар",J945*L943,0))),0)</f>
        <v>0</v>
      </c>
      <c r="K943" s="171">
        <f>IFERROR(IF(B942="Лікар-педіатр","x",IF(B942="Лікар-терапевт",K945*L943,IF(B942="Лікар загальної практики - сімейний лікар",K945*L943,0))),0)</f>
        <v>0</v>
      </c>
      <c r="L943" s="472"/>
      <c r="M943" s="770"/>
      <c r="N943" s="171">
        <f>IFERROR(IF(B942="Лікар-педіатр",N945*S943,IF(B942="Лікар-терапевт","х",IF(B942="Лікар загальної практики - сімейний лікар",N945*S943,0))),0)</f>
        <v>0</v>
      </c>
      <c r="O943" s="171">
        <f>IFERROR(IF(B942="Лікар-педіатр",O945*S943,IF(B942="Лікар-терапевт","х",IF(B942="Лікар загальної практики - сімейний лікар",O945*S943,0))),0)</f>
        <v>0</v>
      </c>
      <c r="P943" s="171">
        <f>IFERROR(IF(B942="Лікар-педіатр","x",IF(B942="Лікар-терапевт",P945*S943,IF(B942="Лікар загальної практики - сімейний лікар",P945*S943,0))),0)</f>
        <v>0</v>
      </c>
      <c r="Q943" s="171">
        <f>IFERROR(IF(B942="Лікар-педіатр","x",IF(B942="Лікар-терапевт",Q945*S943,IF(B942="Лікар загальної практики - сімейний лікар",Q945*S943,0))),0)</f>
        <v>0</v>
      </c>
      <c r="R943" s="171">
        <f>IFERROR(IF(B942="Лікар-педіатр","x",IF(B942="Лікар-терапевт",R945*S943,IF(B942="Лікар загальної практики - сімейний лікар",R945*S943,0))),0)</f>
        <v>0</v>
      </c>
      <c r="S943" s="472"/>
      <c r="T943" s="770"/>
      <c r="U943" s="171">
        <f>IFERROR(IF(B942="Лікар-педіатр",U945*Z943,IF(B942="Лікар-терапевт","х",IF(B942="Лікар загальної практики - сімейний лікар",U945*Z943,0))),0)</f>
        <v>0</v>
      </c>
      <c r="V943" s="171">
        <f>IFERROR(IF(B942="Лікар-педіатр",V945*Z943,IF(B942="Лікар-терапевт","х",IF(B942="Лікар загальної практики - сімейний лікар",V945*Z943,0))),0)</f>
        <v>0</v>
      </c>
      <c r="W943" s="171">
        <f>IFERROR(IF(B942="Лікар-педіатр","x",IF(B942="Лікар-терапевт",W945*Z943,IF(B942="Лікар загальної практики - сімейний лікар",W945*Z943,0))),0)</f>
        <v>0</v>
      </c>
      <c r="X943" s="171">
        <f>IFERROR(IF(B942="Лікар-педіатр","x",IF(B942="Лікар-терапевт",X945*Z943,IF(B942="Лікар загальної практики - сімейний лікар",X945*Z943,0))),0)</f>
        <v>0</v>
      </c>
      <c r="Y943" s="171">
        <f>IFERROR(IF(B942="Лікар-педіатр","x",IF(B942="Лікар-терапевт",Y945*Z943,IF(B942="Лікар загальної практики - сімейний лікар",Y945*Z943,0))),0)</f>
        <v>0</v>
      </c>
      <c r="Z943" s="472"/>
      <c r="AA943" s="770"/>
      <c r="AB943" s="171">
        <f>IFERROR(IF(B942="Лікар-педіатр",AB945*AG943,IF(B942="Лікар-терапевт","х",IF(B942="Лікар загальної практики - сімейний лікар",AB945*AG943,0))),0)</f>
        <v>0</v>
      </c>
      <c r="AC943" s="171">
        <f>IFERROR(IF(B942="Лікар-педіатр",AC945*AG943,IF(B942="Лікар-терапевт","х",IF(B942="Лікар загальної практики - сімейний лікар",AC945*AG943,0))),0)</f>
        <v>0</v>
      </c>
      <c r="AD943" s="171">
        <f>IFERROR(IF(B942="Лікар-педіатр","x",IF(B942="Лікар-терапевт",AD945*AG943,IF(B942="Лікар загальної практики - сімейний лікар",AD945*AG943,0))),0)</f>
        <v>0</v>
      </c>
      <c r="AE943" s="171">
        <f>IFERROR(IF(B942="Лікар-педіатр","x",IF(B942="Лікар-терапевт",AE945*AG943,IF(B942="Лікар загальної практики - сімейний лікар",AE945*AG943,0))),0)</f>
        <v>0</v>
      </c>
      <c r="AF943" s="171">
        <f>IFERROR(IF(B942="Лікар-педіатр","x",IF(B942="Лікар-терапевт",AF945*AG943,IF(B942="Лікар загальної практики - сімейний лікар",AF945*AG943,0))),0)</f>
        <v>0</v>
      </c>
      <c r="AG943" s="472"/>
      <c r="AH943" s="773"/>
      <c r="AI943" s="173"/>
      <c r="AJ943" s="764"/>
      <c r="AK943" s="767"/>
      <c r="AL943" s="767"/>
      <c r="AM943" s="754"/>
      <c r="AN943" s="793"/>
      <c r="AO943" s="793"/>
      <c r="AP943" s="793"/>
      <c r="AQ943" s="793"/>
      <c r="AR943" s="796"/>
    </row>
    <row r="944" spans="1:44" ht="18" customHeight="1" x14ac:dyDescent="0.25">
      <c r="A944" s="205"/>
      <c r="B944" s="781"/>
      <c r="C944" s="784"/>
      <c r="D944" s="787"/>
      <c r="E944" s="790"/>
      <c r="F944" s="170" t="s">
        <v>433</v>
      </c>
      <c r="G944" s="174">
        <f>IF(B942="Лікар загальної практики - сімейний лікар"," ",IF(B942="Лікар-педіатр"," ",IF(B942="Лікар-терапевт","х",0)))</f>
        <v>0</v>
      </c>
      <c r="H944" s="174">
        <f>IF(B942="Лікар загальної практики - сімейний лікар"," ",IF(B942="Лікар-педіатр"," ",IF(B942="Лікар-терапевт","х",0)))</f>
        <v>0</v>
      </c>
      <c r="I944" s="174">
        <f>IF(B942="Лікар загальної практики - сімейний лікар"," ",IF(B942="Лікар-педіатр","х",IF(B942="Лікар-терапевт"," ",0)))</f>
        <v>0</v>
      </c>
      <c r="J944" s="174">
        <f>IF(B942="Лікар загальної практики - сімейний лікар"," ",IF(B942="Лікар-педіатр","х",IF(B942="Лікар-терапевт"," ",0)))</f>
        <v>0</v>
      </c>
      <c r="K944" s="174">
        <f>IF(B942="Лікар загальної практики - сімейний лікар"," ",IF(B942="Лікар-педіатр","х",IF(B942="Лікар-терапевт"," ",0)))</f>
        <v>0</v>
      </c>
      <c r="L944" s="175">
        <f>SUM(G944:K944)</f>
        <v>0</v>
      </c>
      <c r="M944" s="770"/>
      <c r="N944" s="174">
        <f>IF(B942="Лікар загальної практики - сімейний лікар"," ",IF(B942="Лікар-педіатр"," ",IF(B942="Лікар-терапевт","х",0)))</f>
        <v>0</v>
      </c>
      <c r="O944" s="174">
        <f>IF(B942="Лікар загальної практики - сімейний лікар"," ",IF(B942="Лікар-педіатр"," ",IF(B942="Лікар-терапевт","х",0)))</f>
        <v>0</v>
      </c>
      <c r="P944" s="174">
        <f>IF(B942="Лікар загальної практики - сімейний лікар"," ",IF(B942="Лікар-педіатр","х",IF(B942="Лікар-терапевт"," ",0)))</f>
        <v>0</v>
      </c>
      <c r="Q944" s="174">
        <f>IF(B942="Лікар загальної практики - сімейний лікар"," ",IF(B942="Лікар-педіатр","х",IF(B942="Лікар-терапевт"," ",0)))</f>
        <v>0</v>
      </c>
      <c r="R944" s="174">
        <f>IF(B942="Лікар загальної практики - сімейний лікар"," ",IF(B942="Лікар-педіатр","х",IF(B942="Лікар-терапевт"," ",0)))</f>
        <v>0</v>
      </c>
      <c r="S944" s="175">
        <f>SUM(N944:R944)</f>
        <v>0</v>
      </c>
      <c r="T944" s="770"/>
      <c r="U944" s="174">
        <f>IF(B942="Лікар загальної практики - сімейний лікар"," ",IF(B942="Лікар-педіатр"," ",IF(B942="Лікар-терапевт","х",0)))</f>
        <v>0</v>
      </c>
      <c r="V944" s="174">
        <f>IF(B942="Лікар загальної практики - сімейний лікар"," ",IF(B942="Лікар-педіатр"," ",IF(B942="Лікар-терапевт","х",0)))</f>
        <v>0</v>
      </c>
      <c r="W944" s="174">
        <f>IF(B942="Лікар загальної практики - сімейний лікар"," ",IF(B942="Лікар-педіатр","х",IF(B942="Лікар-терапевт"," ",0)))</f>
        <v>0</v>
      </c>
      <c r="X944" s="174">
        <f>IF(B942="Лікар загальної практики - сімейний лікар"," ",IF(B942="Лікар-педіатр","х",IF(B942="Лікар-терапевт"," ",0)))</f>
        <v>0</v>
      </c>
      <c r="Y944" s="174">
        <f>IF(B942="Лікар загальної практики - сімейний лікар"," ",IF(B942="Лікар-педіатр","х",IF(B942="Лікар-терапевт"," ",0)))</f>
        <v>0</v>
      </c>
      <c r="Z944" s="175">
        <f>SUM(U944:Y944)</f>
        <v>0</v>
      </c>
      <c r="AA944" s="770"/>
      <c r="AB944" s="174">
        <f>IF(B942="Лікар загальної практики - сімейний лікар"," ",IF(B942="Лікар-педіатр"," ",IF(B942="Лікар-терапевт","х",0)))</f>
        <v>0</v>
      </c>
      <c r="AC944" s="174">
        <f>IF(B942="Лікар загальної практики - сімейний лікар"," ",IF(B942="Лікар-педіатр"," ",IF(B942="Лікар-терапевт","х",0)))</f>
        <v>0</v>
      </c>
      <c r="AD944" s="174">
        <f>IF(B942="Лікар загальної практики - сімейний лікар"," ",IF(B942="Лікар-педіатр","х",IF(B942="Лікар-терапевт"," ",0)))</f>
        <v>0</v>
      </c>
      <c r="AE944" s="174">
        <f>IF(B942="Лікар загальної практики - сімейний лікар"," ",IF(B942="Лікар-педіатр","х",IF(B942="Лікар-терапевт"," ",0)))</f>
        <v>0</v>
      </c>
      <c r="AF944" s="174">
        <f>IF(B942="Лікар загальної практики - сімейний лікар"," ",IF(B942="Лікар-педіатр","х",IF(B942="Лікар-терапевт"," ",0)))</f>
        <v>0</v>
      </c>
      <c r="AG944" s="175">
        <f>SUM(AB944:AF944)</f>
        <v>0</v>
      </c>
      <c r="AH944" s="773"/>
      <c r="AI944" s="176"/>
      <c r="AJ944" s="764"/>
      <c r="AK944" s="767"/>
      <c r="AL944" s="767"/>
      <c r="AM944" s="754"/>
      <c r="AN944" s="793"/>
      <c r="AO944" s="793"/>
      <c r="AP944" s="793"/>
      <c r="AQ944" s="793"/>
      <c r="AR944" s="796"/>
    </row>
    <row r="945" spans="1:44" ht="18.600000000000001" customHeight="1" thickBot="1" x14ac:dyDescent="0.3">
      <c r="A945" s="172"/>
      <c r="B945" s="781"/>
      <c r="C945" s="784"/>
      <c r="D945" s="787"/>
      <c r="E945" s="790"/>
      <c r="F945" s="177" t="s">
        <v>160</v>
      </c>
      <c r="G945" s="178">
        <f>IFERROR(IF(B942="Лікар-педіатр",G944/L944,IF(B942="Лікар-терапевт","х",IF(B942="Лікар загальної практики - сімейний лікар",G944/L944,0))),0)</f>
        <v>0</v>
      </c>
      <c r="H945" s="178">
        <f>IFERROR(IF(B942="Лікар-педіатр",H944/L944,IF(B942="Лікар-терапевт","х",IF(B942="Лікар загальної практики - сімейний лікар",H944/L944,0))),0)</f>
        <v>0</v>
      </c>
      <c r="I945" s="178">
        <f>IFERROR(IF(B942="Лікар-педіатр","x",IF(B942="Лікар-терапевт",I944/L944,IF(B942="Лікар загальної практики - сімейний лікар",I944/L944,0))),0)</f>
        <v>0</v>
      </c>
      <c r="J945" s="178">
        <f>IFERROR(IF(B942="Лікар-педіатр","x",IF(B942="Лікар-терапевт",J944/L944,IF(B942="Лікар загальної практики - сімейний лікар",J944/L944,0))),0)</f>
        <v>0</v>
      </c>
      <c r="K945" s="178">
        <f>IFERROR(IF(B942="Лікар-педіатр","x",IF(B942="Лікар-терапевт",K944/L944,IF(B942="Лікар загальної практики - сімейний лікар",K944/L944,0))),0)</f>
        <v>0</v>
      </c>
      <c r="L945" s="178">
        <f>SUM(G945:K945)</f>
        <v>0</v>
      </c>
      <c r="M945" s="770"/>
      <c r="N945" s="178">
        <f>IFERROR(IF(B942="Лікар-педіатр",N944/S944,IF(B942="Лікар-терапевт","х",IF(B942="Лікар загальної практики - сімейний лікар",N944/S944,0))),0)</f>
        <v>0</v>
      </c>
      <c r="O945" s="178">
        <f>IFERROR(IF(B942="Лікар-педіатр",O944/S944,IF(B942="Лікар-терапевт","х",IF(B942="Лікар загальної практики - сімейний лікар",O944/S944,0))),0)</f>
        <v>0</v>
      </c>
      <c r="P945" s="178">
        <f>IFERROR(IF(B942="Лікар-педіатр","x",IF(B942="Лікар-терапевт",P944/S944,IF(B942="Лікар загальної практики - сімейний лікар",P944/S944,0))),0)</f>
        <v>0</v>
      </c>
      <c r="Q945" s="178">
        <f>IFERROR(IF(B942="Лікар-педіатр","x",IF(B942="Лікар-терапевт",Q944/S944,IF(B942="Лікар загальної практики - сімейний лікар",Q944/S944,0))),0)</f>
        <v>0</v>
      </c>
      <c r="R945" s="178">
        <f>IFERROR(IF(B942="Лікар-педіатр","x",IF(B942="Лікар-терапевт",R944/S944,IF(B942="Лікар загальної практики - сімейний лікар",R944/S944,0))),0)</f>
        <v>0</v>
      </c>
      <c r="S945" s="178">
        <f>SUM(N945:R945)</f>
        <v>0</v>
      </c>
      <c r="T945" s="770"/>
      <c r="U945" s="178">
        <f>IFERROR(IF(B942="Лікар-педіатр",U944/Z944,IF(B942="Лікар-терапевт","х",IF(B942="Лікар загальної практики - сімейний лікар",U944/Z944,0))),0)</f>
        <v>0</v>
      </c>
      <c r="V945" s="178">
        <f>IFERROR(IF(B942="Лікар-педіатр",V944/Z944,IF(B942="Лікар-терапевт","х",IF(B942="Лікар загальної практики - сімейний лікар",V944/Z944,0))),0)</f>
        <v>0</v>
      </c>
      <c r="W945" s="178">
        <f>IFERROR(IF(B942="Лікар-педіатр","x",IF(B942="Лікар-терапевт",W944/Z944,IF(B942="Лікар загальної практики - сімейний лікар",W944/Z944,0))),0)</f>
        <v>0</v>
      </c>
      <c r="X945" s="178">
        <f>IFERROR(IF(B942="Лікар-педіатр","x",IF(B942="Лікар-терапевт",X944/Z944,IF(B942="Лікар загальної практики - сімейний лікар",X944/Z944,0))),0)</f>
        <v>0</v>
      </c>
      <c r="Y945" s="178">
        <f>IFERROR(IF(B942="Лікар-педіатр","x",IF(B942="Лікар-терапевт",Y944/Z944,IF(B942="Лікар загальної практики - сімейний лікар",Y944/Z944,0))),0)</f>
        <v>0</v>
      </c>
      <c r="Z945" s="178">
        <f>SUM(U945:Y945)</f>
        <v>0</v>
      </c>
      <c r="AA945" s="770"/>
      <c r="AB945" s="178">
        <f>IFERROR(IF(B942="Лікар-педіатр",AB944/AG944,IF(B942="Лікар-терапевт","х",IF(B942="Лікар загальної практики - сімейний лікар",AB944/AG944,0))),0)</f>
        <v>0</v>
      </c>
      <c r="AC945" s="178">
        <f>IFERROR(IF(B942="Лікар-педіатр",AC944/AG944,IF(B942="Лікар-терапевт","х",IF(B942="Лікар загальної практики - сімейний лікар",AC944/AG944,0))),0)</f>
        <v>0</v>
      </c>
      <c r="AD945" s="178">
        <f>IFERROR(IF(B942="Лікар-педіатр","x",IF(B942="Лікар-терапевт",AD944/AG944,IF(B942="Лікар загальної практики - сімейний лікар",AD944/AG944,0))),0)</f>
        <v>0</v>
      </c>
      <c r="AE945" s="178">
        <f>IFERROR(IF(B942="Лікар-педіатр","x",IF(B942="Лікар-терапевт",AE944/AG944,IF(B942="Лікар загальної практики - сімейний лікар",AE944/AG944,0))),0)</f>
        <v>0</v>
      </c>
      <c r="AF945" s="178">
        <f>IFERROR(IF(B942="Лікар-педіатр","x",IF(B942="Лікар-терапевт",AF944/AG944,IF(B942="Лікар загальної практики - сімейний лікар",AF944/AG944,0))),0)</f>
        <v>0</v>
      </c>
      <c r="AG945" s="178">
        <f>SUM(AB945:AF945)</f>
        <v>0</v>
      </c>
      <c r="AH945" s="773"/>
      <c r="AI945" s="176"/>
      <c r="AJ945" s="764"/>
      <c r="AK945" s="767"/>
      <c r="AL945" s="767"/>
      <c r="AM945" s="754"/>
      <c r="AN945" s="793"/>
      <c r="AO945" s="793"/>
      <c r="AP945" s="793"/>
      <c r="AQ945" s="793"/>
      <c r="AR945" s="796"/>
    </row>
    <row r="946" spans="1:44" ht="32.25" thickBot="1" x14ac:dyDescent="0.3">
      <c r="A946" s="172"/>
      <c r="B946" s="781"/>
      <c r="C946" s="784"/>
      <c r="D946" s="787"/>
      <c r="E946" s="790"/>
      <c r="F946" s="179" t="s">
        <v>434</v>
      </c>
      <c r="G946" s="180">
        <f>IF(B942="Лікар загальної практики - сімейний лікар",AVERAGE(G942:G944),IF(B942="Лікар-педіатр",AVERAGE(G942:G944),IF(B942="Лікар-терапевт","х",0)))</f>
        <v>0</v>
      </c>
      <c r="H946" s="180">
        <f>IF(B942="Лікар загальної практики - сімейний лікар",AVERAGE(H942:H944),IF(B942="Лікар-педіатр",AVERAGE(H942:H944),IF(B942="Лікар-терапевт","х",0)))</f>
        <v>0</v>
      </c>
      <c r="I946" s="180">
        <f>IF(B942="Лікар загальної практики - сімейний лікар",AVERAGE(I942:I944),IF(B942="Лікар-педіатр","x",IF(B942="Лікар-терапевт",AVERAGE(I942:I944),0)))</f>
        <v>0</v>
      </c>
      <c r="J946" s="180">
        <f>IF(B942="Лікар загальної практики - сімейний лікар",AVERAGE(J942:J944),IF(B942="Лікар-педіатр","x",IF(B942="Лікар-терапевт",AVERAGE(J942:J944),0)))</f>
        <v>0</v>
      </c>
      <c r="K946" s="180">
        <f>IF(B942="Лікар загальної практики - сімейний лікар",AVERAGE(K942:K944),IF(B942="Лікар-педіатр","x",IF(B942="Лікар-терапевт",AVERAGE(K942:K944),0)))</f>
        <v>0</v>
      </c>
      <c r="L946" s="181">
        <f>SUM(G946:K946)</f>
        <v>0</v>
      </c>
      <c r="M946" s="770"/>
      <c r="N946" s="543">
        <f>IF(B942="Лікар загальної практики - сімейний лікар",AVERAGE(N942:N944),IF(B942="Лікар-педіатр",AVERAGE(N942:N944),IF(B942="Лікар-терапевт","х",0)))</f>
        <v>0</v>
      </c>
      <c r="O946" s="180">
        <f>IF(B942="Лікар загальної практики - сімейний лікар",AVERAGE(O942:O944),IF(B942="Лікар-педіатр",AVERAGE(O942:O944),IF(B942="Лікар-терапевт","х",0)))</f>
        <v>0</v>
      </c>
      <c r="P946" s="180">
        <f>IF(B942="Лікар загальної практики - сімейний лікар",AVERAGE(P942:P944),IF(B942="Лікар-педіатр","x",IF(B942="Лікар-терапевт",AVERAGE(P942:P944),0)))</f>
        <v>0</v>
      </c>
      <c r="Q946" s="180">
        <f>IF(B942="Лікар загальної практики - сімейний лікар",AVERAGE(Q942:Q944),IF(B942="Лікар-педіатр","x",IF(B942="Лікар-терапевт",AVERAGE(Q942:Q944),0)))</f>
        <v>0</v>
      </c>
      <c r="R946" s="180">
        <f>IF(B942="Лікар загальної практики - сімейний лікар",AVERAGE(R942:R944),IF(B942="Лікар-педіатр","x",IF(B942="Лікар-терапевт",AVERAGE(R942:R944),0)))</f>
        <v>0</v>
      </c>
      <c r="S946" s="181">
        <f>SUM(N946:R946)</f>
        <v>0</v>
      </c>
      <c r="T946" s="770"/>
      <c r="U946" s="543">
        <f>IF(B942="Лікар загальної практики - сімейний лікар",AVERAGE(U942:U944),IF(B942="Лікар-педіатр",AVERAGE(U942:U944),IF(B942="Лікар-терапевт","х",0)))</f>
        <v>0</v>
      </c>
      <c r="V946" s="180">
        <f>IF(B942="Лікар загальної практики - сімейний лікар",AVERAGE(V942:V944),IF(B942="Лікар-педіатр",AVERAGE(V942:V944),IF(B942="Лікар-терапевт","х",0)))</f>
        <v>0</v>
      </c>
      <c r="W946" s="180">
        <f>IF(B942="Лікар загальної практики - сімейний лікар",AVERAGE(W942:W944),IF(B942="Лікар-педіатр","x",IF(B942="Лікар-терапевт",AVERAGE(W942:W944),0)))</f>
        <v>0</v>
      </c>
      <c r="X946" s="180">
        <f>IF(B942="Лікар загальної практики - сімейний лікар",AVERAGE(X942:X944),IF(B942="Лікар-педіатр","x",IF(B942="Лікар-терапевт",AVERAGE(X942:X944),0)))</f>
        <v>0</v>
      </c>
      <c r="Y946" s="180">
        <f>IF(B942="Лікар загальної практики - сімейний лікар",AVERAGE(Y942:Y944),IF(B942="Лікар-педіатр","x",IF(B942="Лікар-терапевт",AVERAGE(Y942:Y944),0)))</f>
        <v>0</v>
      </c>
      <c r="Z946" s="181">
        <f>SUM(U946:Y946)</f>
        <v>0</v>
      </c>
      <c r="AA946" s="770"/>
      <c r="AB946" s="543">
        <f>IF(B942="Лікар загальної практики - сімейний лікар",AVERAGE(AB942:AB944),IF(B942="Лікар-педіатр",AVERAGE(AB942:AB944),IF(B942="Лікар-терапевт","х",0)))</f>
        <v>0</v>
      </c>
      <c r="AC946" s="180">
        <f>IF(B942="Лікар загальної практики - сімейний лікар",AVERAGE(AC942:AC944),IF(B942="Лікар-педіатр",AVERAGE(AC942:AC944),IF(B942="Лікар-терапевт","х",0)))</f>
        <v>0</v>
      </c>
      <c r="AD946" s="180">
        <f>IF(B942="Лікар загальної практики - сімейний лікар",AVERAGE(AD942:AD944),IF(B942="Лікар-педіатр","x",IF(B942="Лікар-терапевт",AVERAGE(AD942:AD944),0)))</f>
        <v>0</v>
      </c>
      <c r="AE946" s="180">
        <f>IF(B942="Лікар загальної практики - сімейний лікар",AVERAGE(AE942:AE944),IF(B942="Лікар-педіатр","x",IF(B942="Лікар-терапевт",AVERAGE(AE942:AE944),0)))</f>
        <v>0</v>
      </c>
      <c r="AF946" s="180">
        <f>IF(B942="Лікар загальної практики - сімейний лікар",AVERAGE(AF942:AF944),IF(B942="Лікар-педіатр","x",IF(B942="Лікар-терапевт",AVERAGE(AF942:AF944),0)))</f>
        <v>0</v>
      </c>
      <c r="AG946" s="181">
        <f>SUM(AB946:AF946)</f>
        <v>0</v>
      </c>
      <c r="AH946" s="773"/>
      <c r="AI946" s="176"/>
      <c r="AJ946" s="764"/>
      <c r="AK946" s="767"/>
      <c r="AL946" s="767"/>
      <c r="AM946" s="755"/>
      <c r="AN946" s="794"/>
      <c r="AO946" s="794"/>
      <c r="AP946" s="794"/>
      <c r="AQ946" s="794"/>
      <c r="AR946" s="797"/>
    </row>
    <row r="947" spans="1:44" ht="40.5" x14ac:dyDescent="0.25">
      <c r="A947" s="172"/>
      <c r="B947" s="781"/>
      <c r="C947" s="784"/>
      <c r="D947" s="787"/>
      <c r="E947" s="790"/>
      <c r="F947" s="182" t="str">
        <f>IF(B942="Лікар-педіатр",Законод!$C$18,IF(B942="Лікар загальної практики - сімейний лікар",Законод!$C$22,IF(B942="Лікар-терапевт",Законод!$C$26,"х")))</f>
        <v>х</v>
      </c>
      <c r="G947" s="183">
        <f>IF(B942="Лікар загальної практики - сімейний лікар",IF(L946&lt;=Законод!$C$23,G946,Законод!$C$23*'01_Доходи'!G945),IF(B942="Лікар-педіатр",IF(L946&lt;=Законод!$C$19,G946,Законод!$C$19*'01_Доходи'!G945),IF(B942="Лікар-терапевт","x",0)))</f>
        <v>0</v>
      </c>
      <c r="H947" s="183">
        <f>IF(B942="Лікар загальної практики - сімейний лікар",IF(L946&lt;=Законод!$C$23,H946,Законод!$C$23*'01_Доходи'!H945),IF(B942="Лікар-педіатр",IF(L946&lt;=Законод!$C$19,H946,Законод!$C$19*'01_Доходи'!H945),IF(B942="Лікар-терапевт","x",0)))</f>
        <v>0</v>
      </c>
      <c r="I947" s="183">
        <f>IF(B942="Лікар загальної практики - сімейний лікар",IF(L946&lt;=Законод!$C$23,I946,Законод!$C$23*'01_Доходи'!I945),IF(B942="Лікар-педіатр",IF(L946&lt;=Законод!$C$27,I946,Законод!$C$27*'01_Доходи'!I945),IF(B942="Лікар-терапевт","x",0)))</f>
        <v>0</v>
      </c>
      <c r="J947" s="183">
        <f>IF(B942="Лікар загальної практики - сімейний лікар",IF(L946&lt;=Законод!$C$23,J946,Законод!$C$23*'01_Доходи'!J945),IF(B942="Лікар-педіатр",IF(L946&lt;=Законод!$C$27,J946,Законод!$C$27*'01_Доходи'!J945),IF(B942="Лікар-терапевт","x",0)))</f>
        <v>0</v>
      </c>
      <c r="K947" s="183">
        <f>IF(B942="Лікар загальної практики - сімейний лікар",IF(L946&lt;=Законод!$C$23,K946,Законод!$C$23*'01_Доходи'!K945),IF(B942="Лікар-педіатр",IF(L946&lt;=Законод!$C$27,K946,Законод!$C$27*'01_Доходи'!K945),IF(B942="Лікар-терапевт","x",0)))</f>
        <v>0</v>
      </c>
      <c r="L947" s="184">
        <f>SUM(G947:K947)</f>
        <v>0</v>
      </c>
      <c r="M947" s="770"/>
      <c r="N947" s="183">
        <f>IF(B942="Лікар загальної практики - сімейний лікар",IF(L946&lt;=Законод!$C$23,N946,Законод!$C$23*'01_Доходи'!N945),IF(B942="Лікар-педіатр",IF(L946&lt;=Законод!$C$19,N946,Законод!$C$19*'01_Доходи'!N945),IF(B942="Лікар-терапевт","x",0)))</f>
        <v>0</v>
      </c>
      <c r="O947" s="183">
        <f>IF(B942="Лікар загальної практики - сімейний лікар",IF(L946&lt;=Законод!$C$23,O946,Законод!$C$23*'01_Доходи'!O945),IF(B942="Лікар-педіатр",IF(L946&lt;=Законод!$C$19,O946,Законод!$C$19*'01_Доходи'!O945),IF(B942="Лікар-терапевт","x",0)))</f>
        <v>0</v>
      </c>
      <c r="P947" s="183">
        <f>IF(B942="Лікар загальної практики - сімейний лікар",IF(L946&lt;=Законод!$C$23,P946,Законод!$C$23*'01_Доходи'!P945),IF(B942="Лікар-педіатр",IF(L946&lt;=Законод!$C$27,P946,Законод!$C$27*'01_Доходи'!P945),IF(B942="Лікар-терапевт","x",0)))</f>
        <v>0</v>
      </c>
      <c r="Q947" s="183">
        <f>IF(B942="Лікар загальної практики - сімейний лікар",IF(L946&lt;=Законод!$C$23,Q946,Законод!$C$23*'01_Доходи'!Q945),IF(B942="Лікар-педіатр",IF(L946&lt;=Законод!$C$27,Q946,Законод!$C$27*'01_Доходи'!Q945),IF(B942="Лікар-терапевт","x",0)))</f>
        <v>0</v>
      </c>
      <c r="R947" s="183">
        <f>IF(B942="Лікар загальної практики - сімейний лікар",IF(L946&lt;=Законод!$C$23,R946,Законод!$C$23*'01_Доходи'!R945),IF(B942="Лікар-педіатр",IF(L946&lt;=Законод!$C$27,R946,Законод!$C$27*'01_Доходи'!R945),IF(B942="Лікар-терапевт","x",0)))</f>
        <v>0</v>
      </c>
      <c r="S947" s="184">
        <f>SUM(N947:R947)</f>
        <v>0</v>
      </c>
      <c r="T947" s="770"/>
      <c r="U947" s="183">
        <f>IF(B942="Лікар загальної практики - сімейний лікар",IF(L946&lt;=Законод!$C$23,U946,Законод!$C$23*'01_Доходи'!U945),IF(B942="Лікар-педіатр",IF(L946&lt;=Законод!$C$19,U946,Законод!$C$19*'01_Доходи'!U945),IF(B942="Лікар-терапевт","x",0)))</f>
        <v>0</v>
      </c>
      <c r="V947" s="183">
        <f>IF(B942="Лікар загальної практики - сімейний лікар",IF(L946&lt;=Законод!$C$23,V946,Законод!$C$23*'01_Доходи'!V945),IF(B942="Лікар-педіатр",IF(L946&lt;=Законод!$C$19,V946,Законод!$C$19*'01_Доходи'!V945),IF(B942="Лікар-терапевт","x",0)))</f>
        <v>0</v>
      </c>
      <c r="W947" s="183">
        <f>IF(B942="Лікар загальної практики - сімейний лікар",IF(L946&lt;=Законод!$C$23,W946,Законод!$C$23*'01_Доходи'!W945),IF(B942="Лікар-педіатр",IF(L946&lt;=Законод!$C$27,W946,Законод!$C$27*'01_Доходи'!W945),IF(B942="Лікар-терапевт","x",0)))</f>
        <v>0</v>
      </c>
      <c r="X947" s="183">
        <f>IF(B942="Лікар загальної практики - сімейний лікар",IF(L946&lt;=Законод!$C$23,X946,Законод!$C$23*'01_Доходи'!X945),IF(B942="Лікар-педіатр",IF(L946&lt;=Законод!$C$27,X946,Законод!$C$27*'01_Доходи'!X945),IF(B942="Лікар-терапевт","x",0)))</f>
        <v>0</v>
      </c>
      <c r="Y947" s="183">
        <f>IF(B942="Лікар загальної практики - сімейний лікар",IF(L946&lt;=Законод!$C$23,Y946,Законод!$C$23*'01_Доходи'!H945),IF(Y942="Лікар-педіатр",IF(L946&lt;=Законод!$C$27,Y946,Законод!$C$27*'01_Доходи'!Y945),IF(B942="Лікар-терапевт","x",0)))</f>
        <v>0</v>
      </c>
      <c r="Z947" s="184">
        <f>SUM(U947:Y947)</f>
        <v>0</v>
      </c>
      <c r="AA947" s="770"/>
      <c r="AB947" s="183">
        <f>IF(B942="Лікар загальної практики - сімейний лікар",IF(L946&lt;=Законод!$C$23,AB946,Законод!$C$23*'01_Доходи'!AB945),IF(B942="Лікар-педіатр",IF(L946&lt;=Законод!$C$19,AB946,Законод!$C$19*'01_Доходи'!AB945),IF(B942="Лікар-терапевт","x",0)))</f>
        <v>0</v>
      </c>
      <c r="AC947" s="183">
        <f>IF(B942="Лікар загальної практики - сімейний лікар",IF(L946&lt;=Законод!$C$23,AC946,Законод!$C$23*'01_Доходи'!AC945),IF(B942="Лікар-педіатр",IF(L946&lt;=Законод!$C$19,AC946,Законод!$C$19*'01_Доходи'!AC945),IF(B942="Лікар-терапевт","x",0)))</f>
        <v>0</v>
      </c>
      <c r="AD947" s="183">
        <f>IF(B942="Лікар загальної практики - сімейний лікар",IF(L946&lt;=Законод!$C$23,AD946,Законод!$C$23*'01_Доходи'!AD945),IF(B942="Лікар-педіатр",IF(L946&lt;=Законод!$C$27,AD946,Законод!$C$27*'01_Доходи'!AD945),IF(B942="Лікар-терапевт","x",0)))</f>
        <v>0</v>
      </c>
      <c r="AE947" s="183">
        <f>IF(B942="Лікар загальної практики - сімейний лікар",IF(L946&lt;=Законод!$C$23,AE946,Законод!$C$23*'01_Доходи'!AE945),IF(B942="Лікар-педіатр",IF(L946&lt;=Законод!$C$27,AE946,Законод!$C$27*'01_Доходи'!AE945),IF(B942="Лікар-терапевт","x",0)))</f>
        <v>0</v>
      </c>
      <c r="AF947" s="183">
        <f>IF(B942="Лікар загальної практики - сімейний лікар",IF(L946&lt;=Законод!$C$23,AF946,Законод!$C$23*'01_Доходи'!AF945),IF(B942="Лікар-педіатр",IF(L946&lt;=Законод!$C$27,AF946,Законод!$C$27*'01_Доходи'!AF945),IF(B942="Лікар-терапевт","x",0)))</f>
        <v>0</v>
      </c>
      <c r="AG947" s="184">
        <f>SUM(AB947:AF947)</f>
        <v>0</v>
      </c>
      <c r="AH947" s="773"/>
      <c r="AI947" s="176"/>
      <c r="AJ947" s="764"/>
      <c r="AK947" s="767"/>
      <c r="AL947" s="767"/>
      <c r="AM947" s="268" t="s">
        <v>175</v>
      </c>
      <c r="AN947" s="544">
        <f>IF(B942="Лікар загальної практики - сімейний лікар",G947*Законод!$J$10+'01_Доходи'!H947*Законод!$K$10+'01_Доходи'!I947*Законод!$L$10+'01_Доходи'!J947*Законод!$M$10+'01_Доходи'!K947*Законод!$N$10,IF(B942="Лікар-педіатр",G947*Законод!$J$10+'01_Доходи'!H947*Законод!$K$10,IF(B942="Лікар-терапевт",'01_Доходи'!I947*Законод!$L$10+'01_Доходи'!J947*Законод!$M$10+'01_Доходи'!K947*Законод!$N$10,0)))</f>
        <v>0</v>
      </c>
      <c r="AO947" s="544">
        <f>IF(B942="Лікар загальної практики - сімейний лікар",N947*Законод!$J$11+'01_Доходи'!O947*Законод!$K$11+'01_Доходи'!P947*Законод!$L$11+'01_Доходи'!Q947*Законод!$M$11+'01_Доходи'!R947*Законод!$N$11,IF(B942="Лікар-педіатр",N947*Законод!$J$11+'01_Доходи'!O947*Законод!$K$11,IF(B942="Лікар-терапевт",'01_Доходи'!P947*Законод!$L$11+'01_Доходи'!Q947*Законод!$M$11+'01_Доходи'!R947*Законод!$N$11,0)))</f>
        <v>0</v>
      </c>
      <c r="AP947" s="544">
        <f>IF(B942="Лікар загальної практики - сімейний лікар",U947*Законод!$J$12+'01_Доходи'!V947*Законод!$K$12+'01_Доходи'!W947*Законод!$L$12+'01_Доходи'!X947*Законод!$M$12+'01_Доходи'!Y947*Законод!$N$12,IF(B942="Лікар-педіатр",U947*Законод!$J$12+'01_Доходи'!V947*Законод!$K$12,IF(B942="Лікар-терапевт",'01_Доходи'!W947*Законод!$L$12+'01_Доходи'!X947*Законод!$M$12+'01_Доходи'!Y947*Законод!$N$12,0)))</f>
        <v>0</v>
      </c>
      <c r="AQ947" s="544">
        <f>IF(B942="Лікар загальної практики - сімейний лікар",AB947*Законод!$J$13+'01_Доходи'!AC947*Законод!$K$13+'01_Доходи'!AD947*Законод!$L$13+'01_Доходи'!AE947*Законод!$M$13+'01_Доходи'!AF947*Законод!$N$13,IF(B942="Лікар-педіатр",AB947*Законод!$J$13+'01_Доходи'!AC947*Законод!$K$13,IF(B942="Лікар-терапевт",'01_Доходи'!AD947*Законод!$L$13+'01_Доходи'!AE947*Законод!$M$13+'01_Доходи'!AF947*Законод!$N$13,0)))</f>
        <v>0</v>
      </c>
      <c r="AR947" s="185">
        <f>SUM(AN947:AQ947)</f>
        <v>0</v>
      </c>
    </row>
    <row r="948" spans="1:44" ht="20.45" customHeight="1" x14ac:dyDescent="0.25">
      <c r="A948" s="172"/>
      <c r="B948" s="781"/>
      <c r="C948" s="784"/>
      <c r="D948" s="787"/>
      <c r="E948" s="790"/>
      <c r="F948" s="186" t="str">
        <f>IF(B942="Лікар-педіатр",Законод!$E$18,IF(B942="Лікар загальної практики - сімейний лікар",Законод!$E$22,IF(B942="Лікар-терапевт",Законод!$E$26,"х")))</f>
        <v>х</v>
      </c>
      <c r="G948" s="750" t="s">
        <v>157</v>
      </c>
      <c r="H948" s="751"/>
      <c r="I948" s="751"/>
      <c r="J948" s="751"/>
      <c r="K948" s="752"/>
      <c r="L948" s="171">
        <f>IF(B942="Лікар загальної практики - сімейний лікар",IF(L946&lt;Законод!$C$23,0,(IF(AND(L946&gt;=Законод!$E$23,L946&lt;=Законод!$E$24),L946-Законод!$C$23,IF('01_Доходи'!L946&gt;=Законод!$F$23,Законод!$E$25,0)))),IF(B942="Лікар-педіатр",IF(L946&lt;Законод!$C$19,0,(IF(AND(L946&gt;=Законод!$E$19,L946&lt;=Законод!$E$20),L946-Законод!$C$19,IF('01_Доходи'!L946&gt;=Законод!$F$19,Законод!$E$21,0)))),IF(B942="Лікар-терапевт",IF(L946&lt;Законод!$C$27,0,(IF(AND(L946&gt;=Законод!$E$27,L946&lt;=Законод!$E$28),L946-Законод!$C$27,IF('01_Доходи'!L946&gt;=Законод!$F$27,Законод!$E$29,0)))),0)))</f>
        <v>0</v>
      </c>
      <c r="M948" s="770"/>
      <c r="N948" s="750" t="s">
        <v>157</v>
      </c>
      <c r="O948" s="751"/>
      <c r="P948" s="751"/>
      <c r="Q948" s="751"/>
      <c r="R948" s="752"/>
      <c r="S948" s="171">
        <f>IF(B942="Лікар загальної практики - сімейний лікар",IF(S946&lt;Законод!$C$23,0,(IF(AND(S946&gt;=Законод!$E$23,S946&lt;=Законод!$E$24),S946-Законод!$C$23,IF('01_Доходи'!S946&gt;=Законод!$F$23,Законод!$E$25,0)))),IF(B942="Лікар-педіатр",IF(S946&lt;Законод!$C$19,0,(IF(AND(S946&gt;=Законод!$E$19,S946&lt;=Законод!$E$20),S946-Законод!$C$19,IF('01_Доходи'!S946&gt;=Законод!$F$19,Законод!$E$21,0)))),IF(B942="Лікар-терапевт",IF(S946&lt;Законод!$C$27,0,(IF(AND(S946&gt;=Законод!$E$27,S946&lt;=Законод!$E$28),S946-Законод!$C$27,IF('01_Доходи'!S946&gt;=Законод!$F$27,Законод!$E$29,0)))),0)))</f>
        <v>0</v>
      </c>
      <c r="T948" s="770"/>
      <c r="U948" s="750" t="s">
        <v>157</v>
      </c>
      <c r="V948" s="751"/>
      <c r="W948" s="751"/>
      <c r="X948" s="751"/>
      <c r="Y948" s="752"/>
      <c r="Z948" s="171">
        <f>IF(B942="Лікар загальної практики - сімейний лікар",IF(Z946&lt;Законод!$C$23,0,(IF(AND(Z946&gt;=Законод!$E$23,Z946&lt;=Законод!$E$24),Z946-Законод!$C$23,IF('01_Доходи'!Z946&gt;=Законод!$F$23,Законод!$E$25,0)))),IF(B942="Лікар-педіатр",IF(Z946&lt;Законод!$C$19,0,(IF(AND(Z946&gt;=Законод!$E$19,Z946&lt;=Законод!$E$20),Z946-Законод!$C$19,IF('01_Доходи'!Z946&gt;=Законод!$F$19,Законод!$E$21,0)))),IF(B942="Лікар-терапевт",IF(Z946&lt;Законод!$C$27,0,(IF(AND(Z946&gt;=Законод!$E$27,Z946&lt;=Законод!$E$28),Z946-Законод!$C$27,IF('01_Доходи'!Z946&gt;=Законод!$F$27,Законод!$E$29,0)))),0)))</f>
        <v>0</v>
      </c>
      <c r="AA948" s="770"/>
      <c r="AB948" s="750" t="s">
        <v>157</v>
      </c>
      <c r="AC948" s="751"/>
      <c r="AD948" s="751"/>
      <c r="AE948" s="751"/>
      <c r="AF948" s="752"/>
      <c r="AG948" s="171">
        <f>IF(B942="Лікар загальної практики - сімейний лікар",IF(S946&lt;Законод!$C$23,0,(IF(AND(AG946&gt;=Законод!$E$23,AG946&lt;=Законод!$E$24),AG946-Законод!$C$23,IF('01_Доходи'!AG946&gt;=Законод!$F$23,Законод!$E$25,0)))),IF(B942="Лікар-педіатр",IF(AG946&lt;Законод!$C$19,0,(IF(AND(AG946&gt;=Законод!$E$19,AG946&lt;=Законод!$E$20),AG946-Законод!$C$19,IF('01_Доходи'!AG946&gt;=Законод!$F$19,Законод!$E$21,0)))),IF(B942="Лікар-терапевт",IF(AG946&lt;Законод!$C$27,0,(IF(AND(AG946&gt;=Законод!$E$27,AG946&lt;=Законод!$E$28),AG946-Законод!$C$27,IF('01_Доходи'!AG946&gt;=Законод!$F$27,Законод!$E$29,0)))),0)))</f>
        <v>0</v>
      </c>
      <c r="AH948" s="773"/>
      <c r="AI948" s="176"/>
      <c r="AJ948" s="764"/>
      <c r="AK948" s="767"/>
      <c r="AL948" s="767"/>
      <c r="AM948" s="798" t="s">
        <v>176</v>
      </c>
      <c r="AN948" s="544">
        <f>IF(B942="Лікар загальної практики - сімейний лікар",L948*Законод!$E$30,IF(B942="Лікар-педіатр",L948*Законод!$E$30,IF(B942="Лікар-терапевт",L948*Законод!$E$30,0)))</f>
        <v>0</v>
      </c>
      <c r="AO948" s="544">
        <f>IF(B942="Лікар загальної практики - сімейний лікар",S948*Законод!$E$47,IF(B942="Лікар-педіатр",S948*Законод!$E$47,IF(B942="Лікар-терапевт",S948*Законод!$E$47,0)))</f>
        <v>0</v>
      </c>
      <c r="AP948" s="544">
        <f>IF(B942="Лікар загальної практики - сімейний лікар",Z948*Законод!$E$64,IF(B942="Лікар-педіатр",Z948*Законод!$E$64,IF(B942="Лікар-терапевт",Z948*Законод!$E$64,0)))</f>
        <v>0</v>
      </c>
      <c r="AQ948" s="544">
        <f>IF(B942="Лікар загальної практики - сімейний лікар",AG948*Законод!$E$81,IF(B942="Лікар-педіатр",AG948*Законод!$E$81,IF(B942="Лікар-терапевт",AG948*Законод!$E$81,0)))</f>
        <v>0</v>
      </c>
      <c r="AR948" s="185">
        <f>SUM(AN948:AQ948)</f>
        <v>0</v>
      </c>
    </row>
    <row r="949" spans="1:44" ht="20.45" customHeight="1" x14ac:dyDescent="0.25">
      <c r="A949" s="172"/>
      <c r="B949" s="781"/>
      <c r="C949" s="784"/>
      <c r="D949" s="787"/>
      <c r="E949" s="790"/>
      <c r="F949" s="186" t="str">
        <f>IF(B942="Лікар-педіатр",Законод!$F$18,IF(B942="Лікар загальної практики - сімейний лікар",Законод!$F$22,IF(B942="Лікар-терапевт",Законод!$F$26,"х")))</f>
        <v>х</v>
      </c>
      <c r="G949" s="750" t="s">
        <v>157</v>
      </c>
      <c r="H949" s="751"/>
      <c r="I949" s="751"/>
      <c r="J949" s="751"/>
      <c r="K949" s="752"/>
      <c r="L949" s="171">
        <f>IF(B942="Лікар загальної практики - сімейний лікар",IF(L946&lt;Законод!$C$23,0,(IF(AND(L946&gt;=Законод!$F$23,L946&lt;=Законод!$F$24),L946-Законод!$E$24,IF('01_Доходи'!L946&gt;=Законод!$G$23,Законод!$F$25,0)))),IF(B942="Лікар-педіатр",IF(L946&lt;Законод!$C$19,0,(IF(AND(L946&gt;=Законод!$F$19,L946&lt;=Законод!$F$20),L946-Законод!$E$20,IF('01_Доходи'!L946&gt;=Законод!$G$19,Законод!$F$21,0)))),IF(B942="Лікар-терапевт",IF(L946&lt;Законод!$C$27,0,(IF(AND(L946&gt;=Законод!$F$27,L946&lt;=Законод!$F$28),L946-Законод!$E$28,IF('01_Доходи'!L946&gt;=Законод!$G$27,Законод!$F$29,0)))),0)))</f>
        <v>0</v>
      </c>
      <c r="M949" s="770"/>
      <c r="N949" s="750" t="s">
        <v>157</v>
      </c>
      <c r="O949" s="751"/>
      <c r="P949" s="751"/>
      <c r="Q949" s="751"/>
      <c r="R949" s="752"/>
      <c r="S949" s="171">
        <f>IF(B942="Лікар загальної практики - сімейний лікар",IF(S946&lt;Законод!$C$23,0,(IF(AND(S946&gt;=Законод!$F$23,S946&lt;=Законод!$F$24),S946-Законод!$E$24,IF('01_Доходи'!S946&gt;=Законод!$G$23,Законод!$F$25,0)))),IF(B942="Лікар-педіатр",IF(S946&lt;Законод!$C$19,0,(IF(AND(S946&gt;=Законод!$F$19,S946&lt;=Законод!$F$20),S946-Законод!$E$20,IF('01_Доходи'!S946&gt;=Законод!$G$19,Законод!$F$21,0)))),IF(B942="Лікар-терапевт",IF(S946&lt;Законод!$C$27,0,(IF(AND(S946&gt;=Законод!$F$27,S946&lt;=Законод!$F$28),S946-Законод!$E$28,IF('01_Доходи'!S946&gt;=Законод!$G$27,Законод!$F$29,0)))),0)))</f>
        <v>0</v>
      </c>
      <c r="T949" s="770"/>
      <c r="U949" s="750" t="s">
        <v>157</v>
      </c>
      <c r="V949" s="751"/>
      <c r="W949" s="751"/>
      <c r="X949" s="751"/>
      <c r="Y949" s="752"/>
      <c r="Z949" s="171">
        <f>IF(B942="Лікар загальної практики - сімейний лікар",IF(Z946&lt;Законод!$C$23,0,(IF(AND(Z946&gt;=Законод!$F$23,Z946&lt;=Законод!$F$24),Z946-Законод!$E$24,IF('01_Доходи'!Z946&gt;=Законод!$G$23,Законод!$F$25,0)))),IF(B942="Лікар-педіатр",IF(Z946&lt;Законод!$C$19,0,(IF(AND(Z946&gt;=Законод!$F$19,Z946&lt;=Законод!$F$20),Z946-Законод!$E$20,IF('01_Доходи'!Z946&gt;=Законод!$G$19,Законод!$F$21,0)))),IF(B942="Лікар-терапевт",IF(Z946&lt;Законод!$C$27,0,(IF(AND(Z946&gt;=Законод!$F$27,Z946&lt;=Законод!$F$28),Z946-Законод!$E$28,IF('01_Доходи'!Z946&gt;=Законод!$G$27,Законод!$F$29,0)))),0)))</f>
        <v>0</v>
      </c>
      <c r="AA949" s="770"/>
      <c r="AB949" s="750" t="s">
        <v>157</v>
      </c>
      <c r="AC949" s="751"/>
      <c r="AD949" s="751"/>
      <c r="AE949" s="751"/>
      <c r="AF949" s="752"/>
      <c r="AG949" s="171">
        <f>IF(B942="Лікар загальної практики - сімейний лікар",IF(AG946&lt;Законод!$C$23,0,(IF(AND(AG946&gt;=Законод!$F$23,AG946&lt;=Законод!$F$24),AG946-Законод!$E$24,IF('01_Доходи'!AG946&gt;=Законод!$G$23,Законод!$F$25,0)))),IF(B942="Лікар-педіатр",IF(AG946&lt;Законод!$C$19,0,(IF(AND(AG946&gt;=Законод!$F$19,AG946&lt;=Законод!$F$20),AG946-Законод!$E$20,IF('01_Доходи'!AG946&gt;=Законод!$G$19,Законод!$F$21,0)))),IF(B942="Лікар-терапевт",IF(AG946&lt;Законод!$C$27,0,(IF(AND(AG946&gt;=Законод!$F$27,AG946&lt;=Законод!$F$28),AG946-Законод!$E$28,IF('01_Доходи'!AG946&gt;=Законод!$G$27,Законод!$F$29,0)))),0)))</f>
        <v>0</v>
      </c>
      <c r="AH949" s="773"/>
      <c r="AI949" s="176"/>
      <c r="AJ949" s="764"/>
      <c r="AK949" s="767"/>
      <c r="AL949" s="767"/>
      <c r="AM949" s="799"/>
      <c r="AN949" s="544">
        <f>IF(B942="Лікар загальної практики - сімейний лікар",L949*Законод!$F$30,IF(B942="Лікар-педіатр",L949*Законод!$F$30,IF(B942="Лікар-терапевт",L949*Законод!$F$30,0)))</f>
        <v>0</v>
      </c>
      <c r="AO949" s="544">
        <f>IF(B942="Лікар загальної практики - сімейний лікар",S949*Законод!$F$47,IF(B942="Лікар-педіатр",S949*Законод!$F$47,IF(B942="Лікар-терапевт",S949*Законод!$F$47,0)))</f>
        <v>0</v>
      </c>
      <c r="AP949" s="544">
        <f>IF(B942="Лікар загальної практики - сімейний лікар",Z949*Законод!$F$64,IF(B942="Лікар-педіатр",Z949*Законод!$F$64,IF(B942="Лікар-терапевт",Z949*Законод!$F$64,0)))</f>
        <v>0</v>
      </c>
      <c r="AQ949" s="544">
        <f>IF(B942="Лікар загальної практики - сімейний лікар",AG949*Законод!$F$81,IF(B942="Лікар-педіатр",AG949*Законод!$F$81,IF(B942="Лікар-терапевт",AG949*Законод!$F$81,0)))</f>
        <v>0</v>
      </c>
      <c r="AR949" s="185">
        <f>SUM(AN949:AQ949)</f>
        <v>0</v>
      </c>
    </row>
    <row r="950" spans="1:44" ht="20.45" customHeight="1" x14ac:dyDescent="0.25">
      <c r="A950" s="172"/>
      <c r="B950" s="781"/>
      <c r="C950" s="784"/>
      <c r="D950" s="787"/>
      <c r="E950" s="790"/>
      <c r="F950" s="186" t="str">
        <f>IF(B942="Лікар-педіатр",Законод!$G$18,IF(B942="Лікар загальної практики - сімейний лікар",Законод!$G$22,IF(B942="Лікар-терапевт",Законод!$G$26,"х")))</f>
        <v>х</v>
      </c>
      <c r="G950" s="750" t="s">
        <v>157</v>
      </c>
      <c r="H950" s="751"/>
      <c r="I950" s="751"/>
      <c r="J950" s="751"/>
      <c r="K950" s="752"/>
      <c r="L950" s="171">
        <f>IF(B942="Лікар загальної практики - сімейний лікар",IF(L946&lt;Законод!$C$23,0,(IF(AND(L946&gt;=Законод!$G$23,L946&lt;=Законод!$G$24),L946-Законод!$F$24,IF('01_Доходи'!L946&gt;=Законод!$H$23,Законод!$G$25,0)))),IF(B942="Лікар-педіатр",IF(L946&lt;Законод!$C$19,0,(IF(AND(L946&gt;=Законод!$G$19,L946&lt;=Законод!$G$20),L946-Законод!$F$20,IF('01_Доходи'!L946&gt;=Законод!$H$19,Законод!$G$21,0)))),IF(B942="Лікар-терапевт",IF(L946&lt;Законод!$C$27,0,(IF(AND(L946&gt;=Законод!$G$27,L946&lt;=Законод!$G$28),L946-Законод!$F$28,IF('01_Доходи'!L946&gt;=Законод!$H$27,Законод!$G$29,0)))),0)))</f>
        <v>0</v>
      </c>
      <c r="M950" s="770"/>
      <c r="N950" s="750" t="s">
        <v>157</v>
      </c>
      <c r="O950" s="751"/>
      <c r="P950" s="751"/>
      <c r="Q950" s="751"/>
      <c r="R950" s="752"/>
      <c r="S950" s="171">
        <f>IF(B942="Лікар загальної практики - сімейний лікар",IF(S946&lt;Законод!$C$23,0,(IF(AND(S946&gt;=Законод!$G$23,S946&lt;=Законод!$G$24),S946-Законод!$F$24,IF('01_Доходи'!S946&gt;=Законод!$H$23,Законод!$G$25,0)))),IF(B942="Лікар-педіатр",IF(S946&lt;Законод!$C$19,0,(IF(AND(S946&gt;=Законод!$G$19,S946&lt;=Законод!$G$20),S946-Законод!$F$20,IF('01_Доходи'!S946&gt;=Законод!$H$19,Законод!$G$21,0)))),IF(B942="Лікар-терапевт",IF(S946&lt;Законод!$C$27,0,(IF(AND(S946&gt;=Законод!$G$27,S946&lt;=Законод!$G$28),S946-Законод!$F$28,IF('01_Доходи'!S946&gt;=Законод!$H$27,Законод!$G$29,0)))),0)))</f>
        <v>0</v>
      </c>
      <c r="T950" s="770"/>
      <c r="U950" s="750" t="s">
        <v>157</v>
      </c>
      <c r="V950" s="751"/>
      <c r="W950" s="751"/>
      <c r="X950" s="751"/>
      <c r="Y950" s="752"/>
      <c r="Z950" s="171">
        <f>IF(B942="Лікар загальної практики - сімейний лікар",IF(Z946&lt;Законод!$C$23,0,(IF(AND(Z946&gt;=Законод!$G$23,Z946&lt;=Законод!$G$24),Z946-Законод!$F$24,IF('01_Доходи'!Z946&gt;=Законод!$H$23,Законод!$G$25,0)))),IF(B942="Лікар-педіатр",IF(Z946&lt;Законод!$C$19,0,(IF(AND(Z946&gt;=Законод!$G$19,Z946&lt;=Законод!$G$20),Z946-Законод!$F$20,IF('01_Доходи'!Z946&gt;=Законод!$H$19,Законод!$G$21,0)))),IF(B942="Лікар-терапевт",IF(Z946&lt;Законод!$C$27,0,(IF(AND(Z946&gt;=Законод!$G$27,Z946&lt;=Законод!$G$28),Z946-Законод!$F$28,IF('01_Доходи'!Z946&gt;=Законод!$H$27,Законод!$G$29,0)))),0)))</f>
        <v>0</v>
      </c>
      <c r="AA950" s="770"/>
      <c r="AB950" s="750" t="s">
        <v>157</v>
      </c>
      <c r="AC950" s="751"/>
      <c r="AD950" s="751"/>
      <c r="AE950" s="751"/>
      <c r="AF950" s="752"/>
      <c r="AG950" s="171">
        <f>IF(B942="Лікар загальної практики - сімейний лікар",IF(AG946&lt;Законод!$C$23,0,(IF(AND(AG946&gt;=Законод!$G$23,AG946&lt;=Законод!$G$24),AG946-Законод!$F$24,IF('01_Доходи'!AG946&gt;=Законод!$H$23,Законод!$G$25,0)))),IF(B942="Лікар-педіатр",IF(AG946&lt;Законод!$C$19,0,(IF(AND(AG946&gt;=Законод!$G$19,AG946&lt;=Законод!$G$20),AG946-Законод!$F$20,IF('01_Доходи'!AG946&gt;=Законод!$H$19,Законод!$G$21,0)))),IF(B942="Лікар-терапевт",IF(AG946&lt;Законод!$C$27,0,(IF(AND(AG946&gt;=Законод!$G$27,AG946&lt;=Законод!$G$28),AG946-Законод!$F$28,IF('01_Доходи'!AG946&gt;=Законод!$H$27,Законод!$G$29,0)))),0)))</f>
        <v>0</v>
      </c>
      <c r="AH950" s="773"/>
      <c r="AI950" s="176"/>
      <c r="AJ950" s="764"/>
      <c r="AK950" s="767"/>
      <c r="AL950" s="767"/>
      <c r="AM950" s="799"/>
      <c r="AN950" s="544">
        <f>IF(B942="Лікар загальної практики - сімейний лікар",L950*Законод!$G$39,IF(B942="Лікар-педіатр",L950*Законод!$G$30,IF(B942="Лікар-терапевт",L950*Законод!$G$30,0)))</f>
        <v>0</v>
      </c>
      <c r="AO950" s="544">
        <f>IF(B942="Лікар загальної практики - сімейний лікар",S950*Законод!$G$47,IF(B942="Лікар-педіатр",S950*Законод!$G$47,IF(B942="Лікар-терапевт",S950*Законод!$G$47,0)))</f>
        <v>0</v>
      </c>
      <c r="AP950" s="544">
        <f>IF(B942="Лікар загальної практики - сімейний лікар",Z950*Законод!$G$64,IF(B942="Лікар-педіатр",Z950*Законод!$G$64,IF(B942="Лікар-терапевт",Z950*Законод!$G$64,0)))</f>
        <v>0</v>
      </c>
      <c r="AQ950" s="544">
        <f>IF(B942="Лікар загальної практики - сімейний лікар",AG950*Законод!$G$81,IF(B942="Лікар-педіатр",AG950*Законод!$G$81,IF(B942="Лікар-терапевт",AG950*Законод!$G$81,0)))</f>
        <v>0</v>
      </c>
      <c r="AR950" s="185">
        <f t="shared" ref="AR950" si="140">SUM(AN950:AQ950)</f>
        <v>0</v>
      </c>
    </row>
    <row r="951" spans="1:44" ht="20.45" customHeight="1" x14ac:dyDescent="0.25">
      <c r="A951" s="172"/>
      <c r="B951" s="781"/>
      <c r="C951" s="784"/>
      <c r="D951" s="787"/>
      <c r="E951" s="790"/>
      <c r="F951" s="186" t="str">
        <f>IF(B942="Лікар-педіатр",Законод!$H$18,IF(B942="Лікар загальної практики - сімейний лікар",Законод!$H$22,IF(B942="Лікар-терапевт",Законод!$H$26,"х")))</f>
        <v>х</v>
      </c>
      <c r="G951" s="750" t="s">
        <v>157</v>
      </c>
      <c r="H951" s="751"/>
      <c r="I951" s="751"/>
      <c r="J951" s="751"/>
      <c r="K951" s="752"/>
      <c r="L951" s="171">
        <f>IF(B942="Лікар загальної практики - сімейний лікар",IF(L946&lt;Законод!$C$23,0,(IF(AND(L946&gt;=Законод!$H$23,L946&lt;=Законод!$H$24),L946-Законод!$G$24,IF('01_Доходи'!L946&gt;=Законод!$I$23,Законод!$H$25,0)))),IF(B942="Лікар-педіатр",IF(L946&lt;Законод!$C$19,0,(IF(AND(L946&gt;=Законод!$H$19,L946&lt;=Законод!$H$20),L946-Законод!$G$20,IF('01_Доходи'!L946&gt;=Законод!$I$19,Законод!$H$21,0)))),IF(B942="Лікар-терапевт",IF(L946&lt;Законод!$C$27,0,(IF(AND(L946&gt;=Законод!$H$27,L946&lt;=Законод!$H$28),L946-Законод!$G$28,IF(L946&gt;=Законод!$I$27,Законод!$H$29,0)))),0)))</f>
        <v>0</v>
      </c>
      <c r="M951" s="770"/>
      <c r="N951" s="750" t="s">
        <v>157</v>
      </c>
      <c r="O951" s="751"/>
      <c r="P951" s="751"/>
      <c r="Q951" s="751"/>
      <c r="R951" s="752"/>
      <c r="S951" s="171">
        <f>IF(B942="Лікар загальної практики - сімейний лікар",IF(S946&lt;Законод!$C$23,0,(IF(AND(S946&gt;=Законод!$H$23,S946&lt;=Законод!$H$24),S946-Законод!$G$24,IF('01_Доходи'!S946&gt;=Законод!$I$23,Законод!$H$25,0)))),IF(B942="Лікар-педіатр",IF(S946&lt;Законод!$C$19,0,(IF(AND(S946&gt;=Законод!$H$19,S946&lt;=Законод!$H$20),S946-Законод!$G$20,IF('01_Доходи'!S946&gt;=Законод!$I$19,Законод!$H$21,0)))),IF(B942="Лікар-терапевт",IF(S946&lt;Законод!$C$27,0,(IF(AND(S946&gt;=Законод!$H$27,S946&lt;=Законод!$H$28),S946-Законод!$G$28,IF(S946&gt;=Законод!$I$27,Законод!$H$29,0)))),0)))</f>
        <v>0</v>
      </c>
      <c r="T951" s="770"/>
      <c r="U951" s="750" t="s">
        <v>157</v>
      </c>
      <c r="V951" s="751"/>
      <c r="W951" s="751"/>
      <c r="X951" s="751"/>
      <c r="Y951" s="752"/>
      <c r="Z951" s="171">
        <f>IF(B942="Лікар загальної практики - сімейний лікар",IF(Z946&lt;Законод!$C$23,0,(IF(AND(Z946&gt;=Законод!$H$23,Z946&lt;=Законод!$H$24),Z946-Законод!$G$24,IF('01_Доходи'!Z946&gt;=Законод!$I$23,Законод!$H$25,0)))),IF(B942="Лікар-педіатр",IF(Z946&lt;Законод!$C$19,0,(IF(AND(Z946&gt;=Законод!$H$19,Z946&lt;=Законод!$H$20),Z946-Законод!$G$20,IF('01_Доходи'!Z946&gt;=Законод!$I$19,Законод!$H$21,0)))),IF(B942="Лікар-терапевт",IF(Z946&lt;Законод!$C$27,0,(IF(AND(Z946&gt;=Законод!$H$27,Z946&lt;=Законод!$H$28),Z946-Законод!$G$28,IF(Z946&gt;=Законод!$I$27,Законод!$H$29,0)))),0)))</f>
        <v>0</v>
      </c>
      <c r="AA951" s="770"/>
      <c r="AB951" s="750" t="s">
        <v>157</v>
      </c>
      <c r="AC951" s="751"/>
      <c r="AD951" s="751"/>
      <c r="AE951" s="751"/>
      <c r="AF951" s="752"/>
      <c r="AG951" s="171">
        <f>IF(B942="Лікар загальної практики - сімейний лікар",IF(AG946&lt;Законод!$C$23,0,(IF(AND(AG946&gt;=Законод!$H$23,AG946&lt;=Законод!$H$24),AG946-Законод!$G$24,IF('01_Доходи'!AG946&gt;=Законод!$I$23,Законод!$H$25,0)))),IF(B942="Лікар-педіатр",IF(AG946&lt;Законод!$C$19,0,(IF(AND(AG946&gt;=Законод!$H$19,AG946&lt;=Законод!$H$20),AG946-Законод!$G$20,IF('01_Доходи'!AG946&gt;=Законод!$I$19,Законод!$H$21,0)))),IF(B942="Лікар-терапевт",IF(AG946&lt;Законод!$C$27,0,(IF(AND(AG946&gt;=Законод!$H$27,AG946&lt;=Законод!$H$28),AG946-Законод!$G$28,IF(AG946&gt;=Законод!$I$27,Законод!$H$29,0)))),0)))</f>
        <v>0</v>
      </c>
      <c r="AH951" s="773"/>
      <c r="AI951" s="176"/>
      <c r="AJ951" s="764"/>
      <c r="AK951" s="767"/>
      <c r="AL951" s="767"/>
      <c r="AM951" s="799"/>
      <c r="AN951" s="544">
        <f>IF(B942="Лікар загальної практики - сімейний лікар",L951*Законод!$H$30,IF(B942="Лікар-педіатр",L951*Законод!$H$30,IF(B942="Лікар-терапевт",L951*Законод!$H$30,0)))</f>
        <v>0</v>
      </c>
      <c r="AO951" s="544">
        <f>IF(B942="Лікар загальної практики - сімейний лікар",S951*Законод!$H$47,IF(B942="Лікар-педіатр",S951*Законод!$H$47,IF(B942="Лікар-терапевт",S951*Законод!$H$47,0)))</f>
        <v>0</v>
      </c>
      <c r="AP951" s="544">
        <f>IF(B942="Лікар загальної практики - сімейний лікар",Z951*Законод!$H$64,IF(B942="Лікар-педіатр",Z951*Законод!$H$64,IF(B942="Лікар-терапевт",Z951*Законод!$H$64,0)))</f>
        <v>0</v>
      </c>
      <c r="AQ951" s="544">
        <f>IF(B942="Лікар загальної практики - сімейний лікар",AG951*Законод!$H$81,IF(B942="Лікар-педіатр",AG951*Законод!$H$81,IF(B942="Лікар-терапевт",AG951*Законод!$H$81,0)))</f>
        <v>0</v>
      </c>
      <c r="AR951" s="185">
        <f>SUM(AN951:AQ951)</f>
        <v>0</v>
      </c>
    </row>
    <row r="952" spans="1:44" ht="20.45" customHeight="1" x14ac:dyDescent="0.25">
      <c r="A952" s="172"/>
      <c r="B952" s="781"/>
      <c r="C952" s="784"/>
      <c r="D952" s="787"/>
      <c r="E952" s="790"/>
      <c r="F952" s="186" t="str">
        <f>IF(B942="Лікар-педіатр",Законод!$I$18,IF(B942="Лікар загальної практики - сімейний лікар",Законод!$I$22,IF(B942="Лікар-терапевт",Законод!$I$26,"х")))</f>
        <v>х</v>
      </c>
      <c r="G952" s="750" t="s">
        <v>157</v>
      </c>
      <c r="H952" s="751"/>
      <c r="I952" s="751"/>
      <c r="J952" s="751"/>
      <c r="K952" s="752"/>
      <c r="L952" s="171">
        <f>IF(B942="Лікар загальної практики - сімейний лікар",IF(L946&lt;Законод!$C$23,0,(IF(AND(L946&gt;=Законод!$I$23,L946&lt;=Законод!$I$24),L946-Законод!$H$24,IF('01_Доходи'!L946&gt;=Законод!$I$23,Законод!$I$25,0)))),IF(B942="Лікар-педіатр",IF(L946&lt;Законод!$C$19,0,(IF(AND(L946&gt;=Законод!$I$19,L946&lt;=Законод!$I$20),L946-Законод!$H$20,IF('01_Доходи'!L946&gt;=Законод!$I$19,Законод!$H$21,0)))),IF(B942="Лікар-терапевт",IF(L946&lt;Законод!$C$27,0,(IF(AND(L946&gt;=Законод!$I$27,L946&lt;=Законод!$I$28),L946-Законод!$H$28,IF('01_Доходи'!L946&gt;=Законод!$I$27,Законод!$H$29,0)))),0)))</f>
        <v>0</v>
      </c>
      <c r="M952" s="770"/>
      <c r="N952" s="750" t="s">
        <v>157</v>
      </c>
      <c r="O952" s="751"/>
      <c r="P952" s="751"/>
      <c r="Q952" s="751"/>
      <c r="R952" s="752"/>
      <c r="S952" s="171">
        <f>IF(B942="Лікар загальної практики - сімейний лікар",IF(S946&lt;Законод!$C$23,0,(IF(AND(S946&gt;=Законод!$I$23,S946&lt;=Законод!$I$24),S946-Законод!$H$24,IF('01_Доходи'!S946&gt;=Законод!$I$23,Законод!$I$25,0)))),IF(B942="Лікар-педіатр",IF(S946&lt;Законод!$C$19,0,(IF(AND(S946&gt;=Законод!$I$19,S946&lt;=Законод!$I$20),S946-Законод!$H$20,IF('01_Доходи'!S946&gt;=Законод!$I$19,Законод!$H$21,0)))),IF(B942="Лікар-терапевт",IF(S946&lt;Законод!$C$27,0,(IF(AND(S946&gt;=Законод!$I$27,S946&lt;=Законод!$I$28),S946-Законод!$H$28,IF('01_Доходи'!S946&gt;=Законод!$I$27,Законод!$H$29,0)))),0)))</f>
        <v>0</v>
      </c>
      <c r="T952" s="770"/>
      <c r="U952" s="750" t="s">
        <v>157</v>
      </c>
      <c r="V952" s="751"/>
      <c r="W952" s="751"/>
      <c r="X952" s="751"/>
      <c r="Y952" s="752"/>
      <c r="Z952" s="171">
        <f>IF(B942="Лікар загальної практики - сімейний лікар",IF(Z946&lt;Законод!$C$23,0,(IF(AND(Z946&gt;=Законод!$I$23,Z946&lt;=Законод!$I$24),Z946-Законод!$H$24,IF('01_Доходи'!Z946&gt;=Законод!$I$23,Законод!$I$25,0)))),IF(B942="Лікар-педіатр",IF(Z946&lt;Законод!$C$19,0,(IF(AND(Z946&gt;=Законод!$I$19,Z946&lt;=Законод!$I$20),Z946-Законод!$H$20,IF('01_Доходи'!Z946&gt;=Законод!$I$19,Законод!$H$21,0)))),IF(B942="Лікар-терапевт",IF(Z946&lt;Законод!$C$27,0,(IF(AND(Z946&gt;=Законод!$I$27,Z946&lt;=Законод!$I$28),Z946-Законод!$H$28,IF('01_Доходи'!Z946&gt;=Законод!$I$27,Законод!$H$29,0)))),0)))</f>
        <v>0</v>
      </c>
      <c r="AA952" s="770"/>
      <c r="AB952" s="750" t="s">
        <v>157</v>
      </c>
      <c r="AC952" s="751"/>
      <c r="AD952" s="751"/>
      <c r="AE952" s="751"/>
      <c r="AF952" s="752"/>
      <c r="AG952" s="171">
        <f>IF(B942="Лікар загальної практики - сімейний лікар",IF(AG946&lt;Законод!$C$23,0,(IF(AND(AG946&gt;=Законод!$I$23,AG946&lt;=Законод!$I$24),AG946-Законод!$H$24,IF('01_Доходи'!AG946&gt;=Законод!$I$23,Законод!$I$25,0)))),IF(B942="Лікар-педіатр",IF(AG946&lt;Законод!$C$19,0,(IF(AND(AG946&gt;=Законод!$I$19,AG946&lt;=Законод!$I$20),AG946-Законод!$H$20,IF('01_Доходи'!AG946&gt;=Законод!$I$19,Законод!$H$21,0)))),IF(B942="Лікар-терапевт",IF(AG946&lt;Законод!$C$27,0,(IF(AND(AG946&gt;=Законод!$I$27,AG946&lt;=Законод!$I$28),AG946-Законод!$H$28,IF('01_Доходи'!AG946&gt;=Законод!$I$27,Законод!$H$29,0)))),0)))</f>
        <v>0</v>
      </c>
      <c r="AH952" s="773"/>
      <c r="AI952" s="176"/>
      <c r="AJ952" s="764"/>
      <c r="AK952" s="767"/>
      <c r="AL952" s="767"/>
      <c r="AM952" s="799"/>
      <c r="AN952" s="544">
        <f>IF(B942="Лікар загальної практики - сімейний лікар",L952*Законод!$I$30,IF(B942="Лікар-педіатр",L952*Законод!$I$30,IF(B942="Лікар-терапевт",L952*Законод!$I$30,0)))</f>
        <v>0</v>
      </c>
      <c r="AO952" s="544">
        <f>IF(B942="Лікар загальної практики - сімейний лікар",S952*Законод!$I$47,IF(B942="Лікар-педіатр",S952*Законод!$I$47,IF(B942="Лікар-терапевт",S952*Законод!$I$47,0)))</f>
        <v>0</v>
      </c>
      <c r="AP952" s="544">
        <f>IF(B942="Лікар загальної практики - сімейний лікар",Z952*Законод!$I$64,IF(B942="Лікар-педіатр",Z952*Законод!$I$64,IF(B942="Лікар-терапевт",Z952*Законод!$I$64,0)))</f>
        <v>0</v>
      </c>
      <c r="AQ952" s="544">
        <f>IF(B942="Лікар загальної практики - сімейний лікар",AG952*Законод!$I$81,IF(B942="Лікар-педіатр",AG952*Законод!$I$81,IF(B942="Лікар-терапевт",AG952*Законод!$I$81,0)))</f>
        <v>0</v>
      </c>
      <c r="AR952" s="185">
        <f>SUM(AN952:AQ952)</f>
        <v>0</v>
      </c>
    </row>
    <row r="953" spans="1:44" ht="21" customHeight="1" thickBot="1" x14ac:dyDescent="0.3">
      <c r="A953" s="187"/>
      <c r="B953" s="782"/>
      <c r="C953" s="785"/>
      <c r="D953" s="788"/>
      <c r="E953" s="791"/>
      <c r="F953" s="660" t="str">
        <f>IF(B942="Лікар-педіатр",Законод!$J$18,IF(B942="Лікар загальної практики - сімейний лікар",Законод!$J$22,IF(B942="Лікар-терапевт",Законод!$J$22,"х")))</f>
        <v>х</v>
      </c>
      <c r="G953" s="747" t="s">
        <v>157</v>
      </c>
      <c r="H953" s="748"/>
      <c r="I953" s="748"/>
      <c r="J953" s="748"/>
      <c r="K953" s="749"/>
      <c r="L953" s="171">
        <f>IF(B942="Лікар загальної практики - сімейний лікар",IF(L946&gt;=Законод!$J$23,'01_Доходи'!L946-('01_Доходи'!L947+'01_Доходи'!L948+'01_Доходи'!L949+'01_Доходи'!L950+'01_Доходи'!L951+'01_Доходи'!L952),0),IF(B942="Лікар-педіатр",IF(L946&gt;=Законод!$J$19,'01_Доходи'!L946-('01_Доходи'!L947+'01_Доходи'!L948+'01_Доходи'!L949+'01_Доходи'!L950+'01_Доходи'!L951+'01_Доходи'!L952),0),IF(B942="Лікар-терапевт",IF('01_Доходи'!L946&gt;=Законод!$J$27,L946-Законод!$I$28,0),0)))</f>
        <v>0</v>
      </c>
      <c r="M953" s="771"/>
      <c r="N953" s="747" t="s">
        <v>157</v>
      </c>
      <c r="O953" s="748"/>
      <c r="P953" s="748"/>
      <c r="Q953" s="748"/>
      <c r="R953" s="749"/>
      <c r="S953" s="171">
        <f>IF(B942="Лікар загальної практики - сімейний лікар",IF(S946&gt;=Законод!$J$23,'01_Доходи'!S946-('01_Доходи'!S947+'01_Доходи'!S948+'01_Доходи'!S949+'01_Доходи'!S950+'01_Доходи'!S951+'01_Доходи'!S952),0),IF(B942="Лікар-педіатр",IF(S946&gt;=Законод!$J$19,'01_Доходи'!S946-('01_Доходи'!S947+'01_Доходи'!S948+'01_Доходи'!S949+'01_Доходи'!S950+'01_Доходи'!S951+'01_Доходи'!S952),0),IF(B942="Лікар-терапевт",IF('01_Доходи'!S946&gt;=Законод!$J$27,S946-Законод!$I$28,0),0)))</f>
        <v>0</v>
      </c>
      <c r="T953" s="771"/>
      <c r="U953" s="747" t="s">
        <v>157</v>
      </c>
      <c r="V953" s="748"/>
      <c r="W953" s="748"/>
      <c r="X953" s="748"/>
      <c r="Y953" s="749"/>
      <c r="Z953" s="171">
        <f>IF(B942="Лікар загальної практики - сімейний лікар",IF(Z946&gt;=Законод!$J$23,'01_Доходи'!Z946-('01_Доходи'!Z947+'01_Доходи'!Z948+'01_Доходи'!Z949+'01_Доходи'!Z950+'01_Доходи'!Z951+'01_Доходи'!Z952),0),IF(B942="Лікар-педіатр",IF(Z946&gt;=Законод!$J$19,'01_Доходи'!Z946-('01_Доходи'!Z947+'01_Доходи'!Z948+'01_Доходи'!Z949+'01_Доходи'!Z950+'01_Доходи'!Z951+'01_Доходи'!Z952),0),IF(B942="Лікар-терапевт",IF('01_Доходи'!Z946&gt;=Законод!$J$27,Z946-Законод!$I$28,0),0)))</f>
        <v>0</v>
      </c>
      <c r="AA953" s="771"/>
      <c r="AB953" s="747" t="s">
        <v>157</v>
      </c>
      <c r="AC953" s="748"/>
      <c r="AD953" s="748"/>
      <c r="AE953" s="748"/>
      <c r="AF953" s="749"/>
      <c r="AG953" s="171">
        <f>IF(B942="Лікар загальної практики - сімейний лікар",IF(AG946&gt;=Законод!$J$23,'01_Доходи'!AG946-('01_Доходи'!AG947+'01_Доходи'!AG948+'01_Доходи'!AG949+'01_Доходи'!AG950+'01_Доходи'!AG951+'01_Доходи'!AG952),0),IF(B942="Лікар-педіатр",IF(AG946&gt;=Законод!$J$19,'01_Доходи'!AG946-('01_Доходи'!AG947+'01_Доходи'!AG948+'01_Доходи'!AG949+'01_Доходи'!AG950+'01_Доходи'!AG951+'01_Доходи'!AG952),0),IF(B942="Лікар-терапевт",IF('01_Доходи'!AG946&gt;=Законод!$J$27,AG946-Законод!$I$28,0),0)))</f>
        <v>0</v>
      </c>
      <c r="AH953" s="774"/>
      <c r="AI953" s="188"/>
      <c r="AJ953" s="765"/>
      <c r="AK953" s="768"/>
      <c r="AL953" s="768"/>
      <c r="AM953" s="800"/>
      <c r="AN953" s="661">
        <f>IF(B942="Лікар загальної практики - сімейний лікар",L953*Законод!$J$30,IF(B942="Лікар-педіатр",L953*Законод!$J$30,IF(B942="Лікар-терапевт",L953*Законод!$J$30,0)))</f>
        <v>0</v>
      </c>
      <c r="AO953" s="661">
        <f>IF(B942="Лікар загальної практики - сімейний лікар",S953*Законод!$J$47,IF(B942="Лікар-педіатр",S953*Законод!$J$47,IF(B942="Лікар-терапевт",S953*Законод!$J$47,0)))</f>
        <v>0</v>
      </c>
      <c r="AP953" s="661">
        <f>IF(B942="Лікар загальної практики - сімейний лікар",S953*Законод!$J$64,IF(B942="Лікар-педіатр",S953*Законод!$J$64,IF(B942="Лікар-терапевт",S953*Законод!$J$64,0)))</f>
        <v>0</v>
      </c>
      <c r="AQ953" s="661">
        <f>IF(B942="Лікар загальної практики - сімейний лікар",AG953*Законод!$J$81,IF(B942="Лікар-педіатр",AG953*Законод!$J$81,IF(B942="Лікар-терапевт",AG953*Законод!$J$81,0)))</f>
        <v>0</v>
      </c>
      <c r="AR953" s="662">
        <f t="shared" ref="AR953" si="141">SUM(AN953:AQ953)</f>
        <v>0</v>
      </c>
    </row>
    <row r="954" spans="1:44" ht="23.25" thickBot="1" x14ac:dyDescent="0.3">
      <c r="A954" s="206"/>
      <c r="B954" s="207"/>
      <c r="C954" s="207"/>
      <c r="D954" s="207"/>
      <c r="E954" s="207"/>
      <c r="F954" s="208"/>
      <c r="G954" s="209"/>
      <c r="H954" s="209"/>
      <c r="I954" s="210"/>
      <c r="J954" s="210"/>
      <c r="K954" s="210"/>
      <c r="L954" s="211"/>
      <c r="M954" s="210"/>
      <c r="N954" s="210"/>
      <c r="O954" s="210"/>
      <c r="P954" s="210"/>
      <c r="Q954" s="210"/>
      <c r="R954" s="210"/>
      <c r="S954" s="211"/>
      <c r="T954" s="210"/>
      <c r="U954" s="210"/>
      <c r="V954" s="210"/>
      <c r="W954" s="210"/>
      <c r="X954" s="210"/>
      <c r="Y954" s="210"/>
      <c r="Z954" s="211"/>
      <c r="AA954" s="210"/>
      <c r="AB954" s="210"/>
      <c r="AC954" s="210"/>
      <c r="AD954" s="210"/>
      <c r="AE954" s="210"/>
      <c r="AF954" s="210"/>
      <c r="AG954" s="211"/>
      <c r="AH954" s="210"/>
      <c r="AI954" s="210"/>
      <c r="AJ954" s="210"/>
      <c r="AK954" s="210"/>
      <c r="AL954" s="210"/>
      <c r="AM954" s="212"/>
      <c r="AN954" s="210"/>
      <c r="AO954" s="210"/>
      <c r="AP954" s="210"/>
      <c r="AQ954" s="210"/>
      <c r="AR954" s="213"/>
    </row>
    <row r="955" spans="1:44" ht="18" customHeight="1" x14ac:dyDescent="0.25">
      <c r="A955" s="169">
        <f>A942+1</f>
        <v>72</v>
      </c>
      <c r="B955" s="780"/>
      <c r="C955" s="783"/>
      <c r="D955" s="786"/>
      <c r="E955" s="789"/>
      <c r="F955" s="170" t="s">
        <v>431</v>
      </c>
      <c r="G955" s="171">
        <f>IFERROR(IF(B955="Лікар-педіатр",G957/L957*L955,IF(B955="Лікар-терапевт","х",IF(B955="Лікар загальної практики - сімейний лікар",G957/L957*L955,0))),0)</f>
        <v>0</v>
      </c>
      <c r="H955" s="171">
        <f>IFERROR(IF(B955="Лікар-педіатр",H957/L957*L955,IF(B955="Лікар-терапевт","х",IF(B955="Лікар загальної практики - сімейний лікар",H957/L957*L955,0))),0)</f>
        <v>0</v>
      </c>
      <c r="I955" s="171">
        <f>IFERROR(IF(B955="Лікар-педіатр","x",IF(B955="Лікар-терапевт",I957/L957*L955,IF(B955="Лікар загальної практики - сімейний лікар",I957/L957*L955,0))),0)</f>
        <v>0</v>
      </c>
      <c r="J955" s="171">
        <f>IFERROR(IF(B955="Лікар-педіатр","x",IF(B955="Лікар-терапевт",J957/L957*L955,IF(B955="Лікар загальної практики - сімейний лікар",J957/L957*L955,0))),0)</f>
        <v>0</v>
      </c>
      <c r="K955" s="171">
        <f>IFERROR(IF(B955="Лікар-педіатр","x",IF(B955="Лікар-терапевт",K958*L955,IF(B955="Лікар загальної практики - сімейний лікар",K958*L955,0))),0)</f>
        <v>0</v>
      </c>
      <c r="L955" s="472"/>
      <c r="M955" s="769"/>
      <c r="N955" s="171">
        <f>IFERROR(IF(B955="Лікар-педіатр",N957/S957*S955,IF(B955="Лікар-терапевт","х",IF(B955="Лікар загальної практики - сімейний лікар",N957/S957*S955,0))),0)</f>
        <v>0</v>
      </c>
      <c r="O955" s="171">
        <f>IFERROR(IF(B955="Лікар-педіатр",O957/S957*S955,IF(B955="Лікар-терапевт","х",IF(B955="Лікар загальної практики - сімейний лікар",O957/S957*S955,0))),0)</f>
        <v>0</v>
      </c>
      <c r="P955" s="171">
        <f>IFERROR(IF(B955="Лікар-педіатр","x",IF(B955="Лікар-терапевт",P957/S957*S955,IF(B955="Лікар загальної практики - сімейний лікар",P957/S957*S955,0))),0)</f>
        <v>0</v>
      </c>
      <c r="Q955" s="171">
        <f>IFERROR(IF(B955="Лікар-педіатр","x",IF(B955="Лікар-терапевт",Q957/S957*S955,IF(B955="Лікар загальної практики - сімейний лікар",Q957/S957*S955,0))),0)</f>
        <v>0</v>
      </c>
      <c r="R955" s="171">
        <f>IFERROR(IF(B955="Лікар-педіатр","x",IF(B955="Лікар-терапевт",R958*S955,IF(B955="Лікар загальної практики - сімейний лікар",R958*S955,0))),0)</f>
        <v>0</v>
      </c>
      <c r="S955" s="472"/>
      <c r="T955" s="769"/>
      <c r="U955" s="171">
        <f>IFERROR(IF(B955="Лікар-педіатр",U957/Z957*Z955,IF(B955="Лікар-терапевт","х",IF(B955="Лікар загальної практики - сімейний лікар",U957/Z957*Z955,0))),0)</f>
        <v>0</v>
      </c>
      <c r="V955" s="171">
        <f>IFERROR(IF(B955="Лікар-педіатр",V957/Z957*Z955,IF(B955="Лікар-терапевт","х",IF(B955="Лікар загальної практики - сімейний лікар",V957/Z957*Z955,0))),0)</f>
        <v>0</v>
      </c>
      <c r="W955" s="171">
        <f>IFERROR(IF(B955="Лікар-педіатр","x",IF(B955="Лікар-терапевт",W957/Z957*Z955,IF(B955="Лікар загальної практики - сімейний лікар",W957/Z957*Z955,0))),0)</f>
        <v>0</v>
      </c>
      <c r="X955" s="171">
        <f>IFERROR(IF(B955="Лікар-педіатр","x",IF(B955="Лікар-терапевт",X957/Z957*Z955,IF(B955="Лікар загальної практики - сімейний лікар",X957/Z957*Z955,0))),0)</f>
        <v>0</v>
      </c>
      <c r="Y955" s="171">
        <f>IFERROR(IF(B955="Лікар-педіатр","x",IF(B955="Лікар-терапевт",Y958*Z955,IF(B955="Лікар загальної практики - сімейний лікар",Y958*Z955,0))),0)</f>
        <v>0</v>
      </c>
      <c r="Z955" s="472"/>
      <c r="AA955" s="769"/>
      <c r="AB955" s="171">
        <f>IFERROR(IF(B955="Лікар-педіатр",AB957/AG957*AG955,IF(B955="Лікар-терапевт","х",IF(B955="Лікар загальної практики - сімейний лікар",AB957/AG957*AG955,0))),0)</f>
        <v>0</v>
      </c>
      <c r="AC955" s="171">
        <f>IFERROR(IF(B955="Лікар-педіатр",AC957/AG957*AG955,IF(B955="Лікар-терапевт","х",IF(B955="Лікар загальної практики - сімейний лікар",AC957/AG957*AG955,0))),0)</f>
        <v>0</v>
      </c>
      <c r="AD955" s="171">
        <f>IFERROR(IF(B955="Лікар-педіатр","x",IF(B955="Лікар-терапевт",AD957/AG957*AG955,IF(B955="Лікар загальної практики - сімейний лікар",AD957/AG957*AG955,0))),0)</f>
        <v>0</v>
      </c>
      <c r="AE955" s="171">
        <f>IFERROR(IF(B955="Лікар-педіатр","x",IF(B955="Лікар-терапевт",AE957/AG957*AG955,IF(B955="Лікар загальної практики - сімейний лікар",AE957/AG957*AG955,0))),0)</f>
        <v>0</v>
      </c>
      <c r="AF955" s="171">
        <f>IFERROR(IF(B955="Лікар-педіатр","x",IF(B955="Лікар-терапевт",AF958*AG955,IF(B955="Лікар загальної практики - сімейний лікар",AF958*AG955,0))),0)</f>
        <v>0</v>
      </c>
      <c r="AG955" s="472"/>
      <c r="AH955" s="772"/>
      <c r="AI955" s="461">
        <f>A955</f>
        <v>72</v>
      </c>
      <c r="AJ955" s="763">
        <f>B955</f>
        <v>0</v>
      </c>
      <c r="AK955" s="766">
        <f>C955</f>
        <v>0</v>
      </c>
      <c r="AL955" s="766">
        <f>D955</f>
        <v>0</v>
      </c>
      <c r="AM955" s="753" t="s">
        <v>566</v>
      </c>
      <c r="AN955" s="792">
        <f>SUM(AN960:AN966)</f>
        <v>0</v>
      </c>
      <c r="AO955" s="792">
        <f>SUM(AO960:AO966)</f>
        <v>0</v>
      </c>
      <c r="AP955" s="792">
        <f>SUM(AP960:AP966)</f>
        <v>0</v>
      </c>
      <c r="AQ955" s="792">
        <f>SUM(AQ960:AQ966)</f>
        <v>0</v>
      </c>
      <c r="AR955" s="795">
        <f>SUM(AN955:AQ959)</f>
        <v>0</v>
      </c>
    </row>
    <row r="956" spans="1:44" ht="18" customHeight="1" x14ac:dyDescent="0.25">
      <c r="A956" s="172"/>
      <c r="B956" s="781"/>
      <c r="C956" s="784"/>
      <c r="D956" s="787"/>
      <c r="E956" s="790"/>
      <c r="F956" s="170" t="s">
        <v>432</v>
      </c>
      <c r="G956" s="171">
        <f>IFERROR(IF(B955="Лікар-педіатр",G958*L956,IF(B955="Лікар-терапевт","х",IF(B955="Лікар загальної практики - сімейний лікар",G958*L956,0))),0)</f>
        <v>0</v>
      </c>
      <c r="H956" s="171">
        <f>IFERROR(IF(B955="Лікар-педіатр",H958*L956,IF(B955="Лікар-терапевт","х",IF(B955="Лікар загальної практики - сімейний лікар",H958*L956,0))),0)</f>
        <v>0</v>
      </c>
      <c r="I956" s="171">
        <f>IFERROR(IF(B955="Лікар-педіатр","x",IF(B955="Лікар-терапевт",I958*L956,IF(B955="Лікар загальної практики - сімейний лікар",I958*L956,0))),0)</f>
        <v>0</v>
      </c>
      <c r="J956" s="171">
        <f>IFERROR(IF(B955="Лікар-педіатр","x",IF(B955="Лікар-терапевт",J958*L956,IF(B955="Лікар загальної практики - сімейний лікар",J958*L956,0))),0)</f>
        <v>0</v>
      </c>
      <c r="K956" s="171">
        <f>IFERROR(IF(B955="Лікар-педіатр","x",IF(B955="Лікар-терапевт",K958*L956,IF(B955="Лікар загальної практики - сімейний лікар",K958*L956,0))),0)</f>
        <v>0</v>
      </c>
      <c r="L956" s="472"/>
      <c r="M956" s="770"/>
      <c r="N956" s="171">
        <f>IFERROR(IF(B955="Лікар-педіатр",N958*S956,IF(B955="Лікар-терапевт","х",IF(B955="Лікар загальної практики - сімейний лікар",N958*S956,0))),0)</f>
        <v>0</v>
      </c>
      <c r="O956" s="171">
        <f>IFERROR(IF(B955="Лікар-педіатр",O958*S956,IF(B955="Лікар-терапевт","х",IF(B955="Лікар загальної практики - сімейний лікар",O958*S956,0))),0)</f>
        <v>0</v>
      </c>
      <c r="P956" s="171">
        <f>IFERROR(IF(B955="Лікар-педіатр","x",IF(B955="Лікар-терапевт",P958*S956,IF(B955="Лікар загальної практики - сімейний лікар",P958*S956,0))),0)</f>
        <v>0</v>
      </c>
      <c r="Q956" s="171">
        <f>IFERROR(IF(B955="Лікар-педіатр","x",IF(B955="Лікар-терапевт",Q958*S956,IF(B955="Лікар загальної практики - сімейний лікар",Q958*S956,0))),0)</f>
        <v>0</v>
      </c>
      <c r="R956" s="171">
        <f>IFERROR(IF(B955="Лікар-педіатр","x",IF(B955="Лікар-терапевт",R958*S956,IF(B955="Лікар загальної практики - сімейний лікар",R958*S956,0))),0)</f>
        <v>0</v>
      </c>
      <c r="S956" s="472"/>
      <c r="T956" s="770"/>
      <c r="U956" s="171">
        <f>IFERROR(IF(B955="Лікар-педіатр",U958*Z956,IF(B955="Лікар-терапевт","х",IF(B955="Лікар загальної практики - сімейний лікар",U958*Z956,0))),0)</f>
        <v>0</v>
      </c>
      <c r="V956" s="171">
        <f>IFERROR(IF(B955="Лікар-педіатр",V958*Z956,IF(B955="Лікар-терапевт","х",IF(B955="Лікар загальної практики - сімейний лікар",V958*Z956,0))),0)</f>
        <v>0</v>
      </c>
      <c r="W956" s="171">
        <f>IFERROR(IF(B955="Лікар-педіатр","x",IF(B955="Лікар-терапевт",W958*Z956,IF(B955="Лікар загальної практики - сімейний лікар",W958*Z956,0))),0)</f>
        <v>0</v>
      </c>
      <c r="X956" s="171">
        <f>IFERROR(IF(B955="Лікар-педіатр","x",IF(B955="Лікар-терапевт",X958*Z956,IF(B955="Лікар загальної практики - сімейний лікар",X958*Z956,0))),0)</f>
        <v>0</v>
      </c>
      <c r="Y956" s="171">
        <f>IFERROR(IF(B955="Лікар-педіатр","x",IF(B955="Лікар-терапевт",Y958*Z956,IF(B955="Лікар загальної практики - сімейний лікар",Y958*Z956,0))),0)</f>
        <v>0</v>
      </c>
      <c r="Z956" s="472"/>
      <c r="AA956" s="770"/>
      <c r="AB956" s="171">
        <f>IFERROR(IF(B955="Лікар-педіатр",AB958*AG956,IF(B955="Лікар-терапевт","х",IF(B955="Лікар загальної практики - сімейний лікар",AB958*AG956,0))),0)</f>
        <v>0</v>
      </c>
      <c r="AC956" s="171">
        <f>IFERROR(IF(B955="Лікар-педіатр",AC958*AG956,IF(B955="Лікар-терапевт","х",IF(B955="Лікар загальної практики - сімейний лікар",AC958*AG956,0))),0)</f>
        <v>0</v>
      </c>
      <c r="AD956" s="171">
        <f>IFERROR(IF(B955="Лікар-педіатр","x",IF(B955="Лікар-терапевт",AD958*AG956,IF(B955="Лікар загальної практики - сімейний лікар",AD958*AG956,0))),0)</f>
        <v>0</v>
      </c>
      <c r="AE956" s="171">
        <f>IFERROR(IF(B955="Лікар-педіатр","x",IF(B955="Лікар-терапевт",AE958*AG956,IF(B955="Лікар загальної практики - сімейний лікар",AE958*AG956,0))),0)</f>
        <v>0</v>
      </c>
      <c r="AF956" s="171">
        <f>IFERROR(IF(B955="Лікар-педіатр","x",IF(B955="Лікар-терапевт",AF958*AG956,IF(B955="Лікар загальної практики - сімейний лікар",AF958*AG956,0))),0)</f>
        <v>0</v>
      </c>
      <c r="AG956" s="472"/>
      <c r="AH956" s="773"/>
      <c r="AI956" s="173"/>
      <c r="AJ956" s="764"/>
      <c r="AK956" s="767"/>
      <c r="AL956" s="767"/>
      <c r="AM956" s="754"/>
      <c r="AN956" s="793"/>
      <c r="AO956" s="793"/>
      <c r="AP956" s="793"/>
      <c r="AQ956" s="793"/>
      <c r="AR956" s="796"/>
    </row>
    <row r="957" spans="1:44" ht="18" customHeight="1" x14ac:dyDescent="0.25">
      <c r="A957" s="205"/>
      <c r="B957" s="781"/>
      <c r="C957" s="784"/>
      <c r="D957" s="787"/>
      <c r="E957" s="790"/>
      <c r="F957" s="170" t="s">
        <v>433</v>
      </c>
      <c r="G957" s="174">
        <f>IF(B955="Лікар загальної практики - сімейний лікар"," ",IF(B955="Лікар-педіатр"," ",IF(B955="Лікар-терапевт","х",0)))</f>
        <v>0</v>
      </c>
      <c r="H957" s="174">
        <f>IF(B955="Лікар загальної практики - сімейний лікар"," ",IF(B955="Лікар-педіатр"," ",IF(B955="Лікар-терапевт","х",0)))</f>
        <v>0</v>
      </c>
      <c r="I957" s="174">
        <f>IF(B955="Лікар загальної практики - сімейний лікар"," ",IF(B955="Лікар-педіатр","х",IF(B955="Лікар-терапевт"," ",0)))</f>
        <v>0</v>
      </c>
      <c r="J957" s="174">
        <f>IF(B955="Лікар загальної практики - сімейний лікар"," ",IF(B955="Лікар-педіатр","х",IF(B955="Лікар-терапевт"," ",0)))</f>
        <v>0</v>
      </c>
      <c r="K957" s="174">
        <f>IF(B955="Лікар загальної практики - сімейний лікар"," ",IF(B955="Лікар-педіатр","х",IF(B955="Лікар-терапевт"," ",0)))</f>
        <v>0</v>
      </c>
      <c r="L957" s="175">
        <f>SUM(G957:K957)</f>
        <v>0</v>
      </c>
      <c r="M957" s="770"/>
      <c r="N957" s="174">
        <f>IF(B955="Лікар загальної практики - сімейний лікар"," ",IF(B955="Лікар-педіатр"," ",IF(B955="Лікар-терапевт","х",0)))</f>
        <v>0</v>
      </c>
      <c r="O957" s="174">
        <f>IF(B955="Лікар загальної практики - сімейний лікар"," ",IF(B955="Лікар-педіатр"," ",IF(B955="Лікар-терапевт","х",0)))</f>
        <v>0</v>
      </c>
      <c r="P957" s="174">
        <f>IF(B955="Лікар загальної практики - сімейний лікар"," ",IF(B955="Лікар-педіатр","х",IF(B955="Лікар-терапевт"," ",0)))</f>
        <v>0</v>
      </c>
      <c r="Q957" s="174">
        <f>IF(B955="Лікар загальної практики - сімейний лікар"," ",IF(B955="Лікар-педіатр","х",IF(B955="Лікар-терапевт"," ",0)))</f>
        <v>0</v>
      </c>
      <c r="R957" s="174">
        <f>IF(B955="Лікар загальної практики - сімейний лікар"," ",IF(B955="Лікар-педіатр","х",IF(B955="Лікар-терапевт"," ",0)))</f>
        <v>0</v>
      </c>
      <c r="S957" s="175">
        <f>SUM(N957:R957)</f>
        <v>0</v>
      </c>
      <c r="T957" s="770"/>
      <c r="U957" s="174">
        <f>IF(B955="Лікар загальної практики - сімейний лікар"," ",IF(B955="Лікар-педіатр"," ",IF(B955="Лікар-терапевт","х",0)))</f>
        <v>0</v>
      </c>
      <c r="V957" s="174">
        <f>IF(B955="Лікар загальної практики - сімейний лікар"," ",IF(B955="Лікар-педіатр"," ",IF(B955="Лікар-терапевт","х",0)))</f>
        <v>0</v>
      </c>
      <c r="W957" s="174">
        <f>IF(B955="Лікар загальної практики - сімейний лікар"," ",IF(B955="Лікар-педіатр","х",IF(B955="Лікар-терапевт"," ",0)))</f>
        <v>0</v>
      </c>
      <c r="X957" s="174">
        <f>IF(B955="Лікар загальної практики - сімейний лікар"," ",IF(B955="Лікар-педіатр","х",IF(B955="Лікар-терапевт"," ",0)))</f>
        <v>0</v>
      </c>
      <c r="Y957" s="174">
        <f>IF(B955="Лікар загальної практики - сімейний лікар"," ",IF(B955="Лікар-педіатр","х",IF(B955="Лікар-терапевт"," ",0)))</f>
        <v>0</v>
      </c>
      <c r="Z957" s="175">
        <f>SUM(U957:Y957)</f>
        <v>0</v>
      </c>
      <c r="AA957" s="770"/>
      <c r="AB957" s="174">
        <f>IF(B955="Лікар загальної практики - сімейний лікар"," ",IF(B955="Лікар-педіатр"," ",IF(B955="Лікар-терапевт","х",0)))</f>
        <v>0</v>
      </c>
      <c r="AC957" s="174">
        <f>IF(B955="Лікар загальної практики - сімейний лікар"," ",IF(B955="Лікар-педіатр"," ",IF(B955="Лікар-терапевт","х",0)))</f>
        <v>0</v>
      </c>
      <c r="AD957" s="174">
        <f>IF(B955="Лікар загальної практики - сімейний лікар"," ",IF(B955="Лікар-педіатр","х",IF(B955="Лікар-терапевт"," ",0)))</f>
        <v>0</v>
      </c>
      <c r="AE957" s="174">
        <f>IF(B955="Лікар загальної практики - сімейний лікар"," ",IF(B955="Лікар-педіатр","х",IF(B955="Лікар-терапевт"," ",0)))</f>
        <v>0</v>
      </c>
      <c r="AF957" s="174">
        <f>IF(B955="Лікар загальної практики - сімейний лікар"," ",IF(B955="Лікар-педіатр","х",IF(B955="Лікар-терапевт"," ",0)))</f>
        <v>0</v>
      </c>
      <c r="AG957" s="175">
        <f>SUM(AB957:AF957)</f>
        <v>0</v>
      </c>
      <c r="AH957" s="773"/>
      <c r="AI957" s="176"/>
      <c r="AJ957" s="764"/>
      <c r="AK957" s="767"/>
      <c r="AL957" s="767"/>
      <c r="AM957" s="754"/>
      <c r="AN957" s="793"/>
      <c r="AO957" s="793"/>
      <c r="AP957" s="793"/>
      <c r="AQ957" s="793"/>
      <c r="AR957" s="796"/>
    </row>
    <row r="958" spans="1:44" ht="18.600000000000001" customHeight="1" thickBot="1" x14ac:dyDescent="0.3">
      <c r="A958" s="172"/>
      <c r="B958" s="781"/>
      <c r="C958" s="784"/>
      <c r="D958" s="787"/>
      <c r="E958" s="790"/>
      <c r="F958" s="177" t="s">
        <v>160</v>
      </c>
      <c r="G958" s="178">
        <f>IFERROR(IF(B955="Лікар-педіатр",G957/L957,IF(B955="Лікар-терапевт","х",IF(B955="Лікар загальної практики - сімейний лікар",G957/L957,0))),0)</f>
        <v>0</v>
      </c>
      <c r="H958" s="178">
        <f>IFERROR(IF(B955="Лікар-педіатр",H957/L957,IF(B955="Лікар-терапевт","х",IF(B955="Лікар загальної практики - сімейний лікар",H957/L957,0))),0)</f>
        <v>0</v>
      </c>
      <c r="I958" s="178">
        <f>IFERROR(IF(B955="Лікар-педіатр","x",IF(B955="Лікар-терапевт",I957/L957,IF(B955="Лікар загальної практики - сімейний лікар",I957/L957,0))),0)</f>
        <v>0</v>
      </c>
      <c r="J958" s="178">
        <f>IFERROR(IF(B955="Лікар-педіатр","x",IF(B955="Лікар-терапевт",J957/L957,IF(B955="Лікар загальної практики - сімейний лікар",J957/L957,0))),0)</f>
        <v>0</v>
      </c>
      <c r="K958" s="178">
        <f>IFERROR(IF(B955="Лікар-педіатр","x",IF(B955="Лікар-терапевт",K957/L957,IF(B955="Лікар загальної практики - сімейний лікар",K957/L957,0))),0)</f>
        <v>0</v>
      </c>
      <c r="L958" s="178">
        <f>SUM(G958:K958)</f>
        <v>0</v>
      </c>
      <c r="M958" s="770"/>
      <c r="N958" s="178">
        <f>IFERROR(IF(B955="Лікар-педіатр",N957/S957,IF(B955="Лікар-терапевт","х",IF(B955="Лікар загальної практики - сімейний лікар",N957/S957,0))),0)</f>
        <v>0</v>
      </c>
      <c r="O958" s="178">
        <f>IFERROR(IF(B955="Лікар-педіатр",O957/S957,IF(B955="Лікар-терапевт","х",IF(B955="Лікар загальної практики - сімейний лікар",O957/S957,0))),0)</f>
        <v>0</v>
      </c>
      <c r="P958" s="178">
        <f>IFERROR(IF(B955="Лікар-педіатр","x",IF(B955="Лікар-терапевт",P957/S957,IF(B955="Лікар загальної практики - сімейний лікар",P957/S957,0))),0)</f>
        <v>0</v>
      </c>
      <c r="Q958" s="178">
        <f>IFERROR(IF(B955="Лікар-педіатр","x",IF(B955="Лікар-терапевт",Q957/S957,IF(B955="Лікар загальної практики - сімейний лікар",Q957/S957,0))),0)</f>
        <v>0</v>
      </c>
      <c r="R958" s="178">
        <f>IFERROR(IF(B955="Лікар-педіатр","x",IF(B955="Лікар-терапевт",R957/S957,IF(B955="Лікар загальної практики - сімейний лікар",R957/S957,0))),0)</f>
        <v>0</v>
      </c>
      <c r="S958" s="178">
        <f>SUM(N958:R958)</f>
        <v>0</v>
      </c>
      <c r="T958" s="770"/>
      <c r="U958" s="178">
        <f>IFERROR(IF(B955="Лікар-педіатр",U957/Z957,IF(B955="Лікар-терапевт","х",IF(B955="Лікар загальної практики - сімейний лікар",U957/Z957,0))),0)</f>
        <v>0</v>
      </c>
      <c r="V958" s="178">
        <f>IFERROR(IF(B955="Лікар-педіатр",V957/Z957,IF(B955="Лікар-терапевт","х",IF(B955="Лікар загальної практики - сімейний лікар",V957/Z957,0))),0)</f>
        <v>0</v>
      </c>
      <c r="W958" s="178">
        <f>IFERROR(IF(B955="Лікар-педіатр","x",IF(B955="Лікар-терапевт",W957/Z957,IF(B955="Лікар загальної практики - сімейний лікар",W957/Z957,0))),0)</f>
        <v>0</v>
      </c>
      <c r="X958" s="178">
        <f>IFERROR(IF(B955="Лікар-педіатр","x",IF(B955="Лікар-терапевт",X957/Z957,IF(B955="Лікар загальної практики - сімейний лікар",X957/Z957,0))),0)</f>
        <v>0</v>
      </c>
      <c r="Y958" s="178">
        <f>IFERROR(IF(B955="Лікар-педіатр","x",IF(B955="Лікар-терапевт",Y957/Z957,IF(B955="Лікар загальної практики - сімейний лікар",Y957/Z957,0))),0)</f>
        <v>0</v>
      </c>
      <c r="Z958" s="178">
        <f>SUM(U958:Y958)</f>
        <v>0</v>
      </c>
      <c r="AA958" s="770"/>
      <c r="AB958" s="178">
        <f>IFERROR(IF(B955="Лікар-педіатр",AB957/AG957,IF(B955="Лікар-терапевт","х",IF(B955="Лікар загальної практики - сімейний лікар",AB957/AG957,0))),0)</f>
        <v>0</v>
      </c>
      <c r="AC958" s="178">
        <f>IFERROR(IF(B955="Лікар-педіатр",AC957/AG957,IF(B955="Лікар-терапевт","х",IF(B955="Лікар загальної практики - сімейний лікар",AC957/AG957,0))),0)</f>
        <v>0</v>
      </c>
      <c r="AD958" s="178">
        <f>IFERROR(IF(B955="Лікар-педіатр","x",IF(B955="Лікар-терапевт",AD957/AG957,IF(B955="Лікар загальної практики - сімейний лікар",AD957/AG957,0))),0)</f>
        <v>0</v>
      </c>
      <c r="AE958" s="178">
        <f>IFERROR(IF(B955="Лікар-педіатр","x",IF(B955="Лікар-терапевт",AE957/AG957,IF(B955="Лікар загальної практики - сімейний лікар",AE957/AG957,0))),0)</f>
        <v>0</v>
      </c>
      <c r="AF958" s="178">
        <f>IFERROR(IF(B955="Лікар-педіатр","x",IF(B955="Лікар-терапевт",AF957/AG957,IF(B955="Лікар загальної практики - сімейний лікар",AF957/AG957,0))),0)</f>
        <v>0</v>
      </c>
      <c r="AG958" s="178">
        <f>SUM(AB958:AF958)</f>
        <v>0</v>
      </c>
      <c r="AH958" s="773"/>
      <c r="AI958" s="176"/>
      <c r="AJ958" s="764"/>
      <c r="AK958" s="767"/>
      <c r="AL958" s="767"/>
      <c r="AM958" s="754"/>
      <c r="AN958" s="793"/>
      <c r="AO958" s="793"/>
      <c r="AP958" s="793"/>
      <c r="AQ958" s="793"/>
      <c r="AR958" s="796"/>
    </row>
    <row r="959" spans="1:44" ht="32.25" thickBot="1" x14ac:dyDescent="0.3">
      <c r="A959" s="172"/>
      <c r="B959" s="781"/>
      <c r="C959" s="784"/>
      <c r="D959" s="787"/>
      <c r="E959" s="790"/>
      <c r="F959" s="179" t="s">
        <v>434</v>
      </c>
      <c r="G959" s="180">
        <f>IF(B955="Лікар загальної практики - сімейний лікар",AVERAGE(G955:G957),IF(B955="Лікар-педіатр",AVERAGE(G955:G957),IF(B955="Лікар-терапевт","х",0)))</f>
        <v>0</v>
      </c>
      <c r="H959" s="180">
        <f>IF(B955="Лікар загальної практики - сімейний лікар",AVERAGE(H955:H957),IF(B955="Лікар-педіатр",AVERAGE(H955:H957),IF(B955="Лікар-терапевт","х",0)))</f>
        <v>0</v>
      </c>
      <c r="I959" s="180">
        <f>IF(B955="Лікар загальної практики - сімейний лікар",AVERAGE(I955:I957),IF(B955="Лікар-педіатр","x",IF(B955="Лікар-терапевт",AVERAGE(I955:I957),0)))</f>
        <v>0</v>
      </c>
      <c r="J959" s="180">
        <f>IF(B955="Лікар загальної практики - сімейний лікар",AVERAGE(J955:J957),IF(B955="Лікар-педіатр","x",IF(B955="Лікар-терапевт",AVERAGE(J955:J957),0)))</f>
        <v>0</v>
      </c>
      <c r="K959" s="180">
        <f>IF(B955="Лікар загальної практики - сімейний лікар",AVERAGE(K955:K957),IF(B955="Лікар-педіатр","x",IF(B955="Лікар-терапевт",AVERAGE(K955:K957),0)))</f>
        <v>0</v>
      </c>
      <c r="L959" s="181">
        <f>SUM(G959:K959)</f>
        <v>0</v>
      </c>
      <c r="M959" s="770"/>
      <c r="N959" s="543">
        <f>IF(B955="Лікар загальної практики - сімейний лікар",AVERAGE(N955:N957),IF(B955="Лікар-педіатр",AVERAGE(N955:N957),IF(B955="Лікар-терапевт","х",0)))</f>
        <v>0</v>
      </c>
      <c r="O959" s="180">
        <f>IF(B955="Лікар загальної практики - сімейний лікар",AVERAGE(O955:O957),IF(B955="Лікар-педіатр",AVERAGE(O955:O957),IF(B955="Лікар-терапевт","х",0)))</f>
        <v>0</v>
      </c>
      <c r="P959" s="180">
        <f>IF(B955="Лікар загальної практики - сімейний лікар",AVERAGE(P955:P957),IF(B955="Лікар-педіатр","x",IF(B955="Лікар-терапевт",AVERAGE(P955:P957),0)))</f>
        <v>0</v>
      </c>
      <c r="Q959" s="180">
        <f>IF(B955="Лікар загальної практики - сімейний лікар",AVERAGE(Q955:Q957),IF(B955="Лікар-педіатр","x",IF(B955="Лікар-терапевт",AVERAGE(Q955:Q957),0)))</f>
        <v>0</v>
      </c>
      <c r="R959" s="180">
        <f>IF(B955="Лікар загальної практики - сімейний лікар",AVERAGE(R955:R957),IF(B955="Лікар-педіатр","x",IF(B955="Лікар-терапевт",AVERAGE(R955:R957),0)))</f>
        <v>0</v>
      </c>
      <c r="S959" s="181">
        <f>SUM(N959:R959)</f>
        <v>0</v>
      </c>
      <c r="T959" s="770"/>
      <c r="U959" s="543">
        <f>IF(B955="Лікар загальної практики - сімейний лікар",AVERAGE(U955:U957),IF(B955="Лікар-педіатр",AVERAGE(U955:U957),IF(B955="Лікар-терапевт","х",0)))</f>
        <v>0</v>
      </c>
      <c r="V959" s="180">
        <f>IF(B955="Лікар загальної практики - сімейний лікар",AVERAGE(V955:V957),IF(B955="Лікар-педіатр",AVERAGE(V955:V957),IF(B955="Лікар-терапевт","х",0)))</f>
        <v>0</v>
      </c>
      <c r="W959" s="180">
        <f>IF(B955="Лікар загальної практики - сімейний лікар",AVERAGE(W955:W957),IF(B955="Лікар-педіатр","x",IF(B955="Лікар-терапевт",AVERAGE(W955:W957),0)))</f>
        <v>0</v>
      </c>
      <c r="X959" s="180">
        <f>IF(B955="Лікар загальної практики - сімейний лікар",AVERAGE(X955:X957),IF(B955="Лікар-педіатр","x",IF(B955="Лікар-терапевт",AVERAGE(X955:X957),0)))</f>
        <v>0</v>
      </c>
      <c r="Y959" s="180">
        <f>IF(B955="Лікар загальної практики - сімейний лікар",AVERAGE(Y955:Y957),IF(B955="Лікар-педіатр","x",IF(B955="Лікар-терапевт",AVERAGE(Y955:Y957),0)))</f>
        <v>0</v>
      </c>
      <c r="Z959" s="181">
        <f>SUM(U959:Y959)</f>
        <v>0</v>
      </c>
      <c r="AA959" s="770"/>
      <c r="AB959" s="543">
        <f>IF(B955="Лікар загальної практики - сімейний лікар",AVERAGE(AB955:AB957),IF(B955="Лікар-педіатр",AVERAGE(AB955:AB957),IF(B955="Лікар-терапевт","х",0)))</f>
        <v>0</v>
      </c>
      <c r="AC959" s="180">
        <f>IF(B955="Лікар загальної практики - сімейний лікар",AVERAGE(AC955:AC957),IF(B955="Лікар-педіатр",AVERAGE(AC955:AC957),IF(B955="Лікар-терапевт","х",0)))</f>
        <v>0</v>
      </c>
      <c r="AD959" s="180">
        <f>IF(B955="Лікар загальної практики - сімейний лікар",AVERAGE(AD955:AD957),IF(B955="Лікар-педіатр","x",IF(B955="Лікар-терапевт",AVERAGE(AD955:AD957),0)))</f>
        <v>0</v>
      </c>
      <c r="AE959" s="180">
        <f>IF(B955="Лікар загальної практики - сімейний лікар",AVERAGE(AE955:AE957),IF(B955="Лікар-педіатр","x",IF(B955="Лікар-терапевт",AVERAGE(AE955:AE957),0)))</f>
        <v>0</v>
      </c>
      <c r="AF959" s="180">
        <f>IF(B955="Лікар загальної практики - сімейний лікар",AVERAGE(AF955:AF957),IF(B955="Лікар-педіатр","x",IF(B955="Лікар-терапевт",AVERAGE(AF955:AF957),0)))</f>
        <v>0</v>
      </c>
      <c r="AG959" s="181">
        <f>SUM(AB959:AF959)</f>
        <v>0</v>
      </c>
      <c r="AH959" s="773"/>
      <c r="AI959" s="176"/>
      <c r="AJ959" s="764"/>
      <c r="AK959" s="767"/>
      <c r="AL959" s="767"/>
      <c r="AM959" s="755"/>
      <c r="AN959" s="794"/>
      <c r="AO959" s="794"/>
      <c r="AP959" s="794"/>
      <c r="AQ959" s="794"/>
      <c r="AR959" s="797"/>
    </row>
    <row r="960" spans="1:44" ht="40.5" x14ac:dyDescent="0.25">
      <c r="A960" s="172"/>
      <c r="B960" s="781"/>
      <c r="C960" s="784"/>
      <c r="D960" s="787"/>
      <c r="E960" s="790"/>
      <c r="F960" s="182" t="str">
        <f>IF(B955="Лікар-педіатр",Законод!$C$18,IF(B955="Лікар загальної практики - сімейний лікар",Законод!$C$22,IF(B955="Лікар-терапевт",Законод!$C$26,"х")))</f>
        <v>х</v>
      </c>
      <c r="G960" s="183">
        <f>IF(B955="Лікар загальної практики - сімейний лікар",IF(L959&lt;=Законод!$C$23,G959,Законод!$C$23*'01_Доходи'!G958),IF(B955="Лікар-педіатр",IF(L959&lt;=Законод!$C$19,G959,Законод!$C$19*'01_Доходи'!G958),IF(B955="Лікар-терапевт","x",0)))</f>
        <v>0</v>
      </c>
      <c r="H960" s="183">
        <f>IF(B955="Лікар загальної практики - сімейний лікар",IF(L959&lt;=Законод!$C$23,H959,Законод!$C$23*'01_Доходи'!H958),IF(B955="Лікар-педіатр",IF(L959&lt;=Законод!$C$19,H959,Законод!$C$19*'01_Доходи'!H958),IF(B955="Лікар-терапевт","x",0)))</f>
        <v>0</v>
      </c>
      <c r="I960" s="183">
        <f>IF(B955="Лікар загальної практики - сімейний лікар",IF(L959&lt;=Законод!$C$23,I959,Законод!$C$23*'01_Доходи'!I958),IF(B955="Лікар-педіатр",IF(L959&lt;=Законод!$C$27,I959,Законод!$C$27*'01_Доходи'!I958),IF(B955="Лікар-терапевт","x",0)))</f>
        <v>0</v>
      </c>
      <c r="J960" s="183">
        <f>IF(B955="Лікар загальної практики - сімейний лікар",IF(L959&lt;=Законод!$C$23,J959,Законод!$C$23*'01_Доходи'!J958),IF(B955="Лікар-педіатр",IF(L959&lt;=Законод!$C$27,J959,Законод!$C$27*'01_Доходи'!J958),IF(B955="Лікар-терапевт","x",0)))</f>
        <v>0</v>
      </c>
      <c r="K960" s="183">
        <f>IF(B955="Лікар загальної практики - сімейний лікар",IF(L959&lt;=Законод!$C$23,K959,Законод!$C$23*'01_Доходи'!K958),IF(B955="Лікар-педіатр",IF(L959&lt;=Законод!$C$27,K959,Законод!$C$27*'01_Доходи'!K958),IF(B955="Лікар-терапевт","x",0)))</f>
        <v>0</v>
      </c>
      <c r="L960" s="184">
        <f>SUM(G960:K960)</f>
        <v>0</v>
      </c>
      <c r="M960" s="770"/>
      <c r="N960" s="183">
        <f>IF(B955="Лікар загальної практики - сімейний лікар",IF(L959&lt;=Законод!$C$23,N959,Законод!$C$23*'01_Доходи'!N958),IF(B955="Лікар-педіатр",IF(L959&lt;=Законод!$C$19,N959,Законод!$C$19*'01_Доходи'!N958),IF(B955="Лікар-терапевт","x",0)))</f>
        <v>0</v>
      </c>
      <c r="O960" s="183">
        <f>IF(B955="Лікар загальної практики - сімейний лікар",IF(L959&lt;=Законод!$C$23,O959,Законод!$C$23*'01_Доходи'!O958),IF(B955="Лікар-педіатр",IF(L959&lt;=Законод!$C$19,O959,Законод!$C$19*'01_Доходи'!O958),IF(B955="Лікар-терапевт","x",0)))</f>
        <v>0</v>
      </c>
      <c r="P960" s="183">
        <f>IF(B955="Лікар загальної практики - сімейний лікар",IF(L959&lt;=Законод!$C$23,P959,Законод!$C$23*'01_Доходи'!P958),IF(B955="Лікар-педіатр",IF(L959&lt;=Законод!$C$27,P959,Законод!$C$27*'01_Доходи'!P958),IF(B955="Лікар-терапевт","x",0)))</f>
        <v>0</v>
      </c>
      <c r="Q960" s="183">
        <f>IF(B955="Лікар загальної практики - сімейний лікар",IF(L959&lt;=Законод!$C$23,Q959,Законод!$C$23*'01_Доходи'!Q958),IF(B955="Лікар-педіатр",IF(L959&lt;=Законод!$C$27,Q959,Законод!$C$27*'01_Доходи'!Q958),IF(B955="Лікар-терапевт","x",0)))</f>
        <v>0</v>
      </c>
      <c r="R960" s="183">
        <f>IF(B955="Лікар загальної практики - сімейний лікар",IF(L959&lt;=Законод!$C$23,R959,Законод!$C$23*'01_Доходи'!R958),IF(B955="Лікар-педіатр",IF(L959&lt;=Законод!$C$27,R959,Законод!$C$27*'01_Доходи'!R958),IF(B955="Лікар-терапевт","x",0)))</f>
        <v>0</v>
      </c>
      <c r="S960" s="184">
        <f>SUM(N960:R960)</f>
        <v>0</v>
      </c>
      <c r="T960" s="770"/>
      <c r="U960" s="183">
        <f>IF(B955="Лікар загальної практики - сімейний лікар",IF(L959&lt;=Законод!$C$23,U959,Законод!$C$23*'01_Доходи'!U958),IF(B955="Лікар-педіатр",IF(L959&lt;=Законод!$C$19,U959,Законод!$C$19*'01_Доходи'!U958),IF(B955="Лікар-терапевт","x",0)))</f>
        <v>0</v>
      </c>
      <c r="V960" s="183">
        <f>IF(B955="Лікар загальної практики - сімейний лікар",IF(L959&lt;=Законод!$C$23,V959,Законод!$C$23*'01_Доходи'!V958),IF(B955="Лікар-педіатр",IF(L959&lt;=Законод!$C$19,V959,Законод!$C$19*'01_Доходи'!V958),IF(B955="Лікар-терапевт","x",0)))</f>
        <v>0</v>
      </c>
      <c r="W960" s="183">
        <f>IF(B955="Лікар загальної практики - сімейний лікар",IF(L959&lt;=Законод!$C$23,W959,Законод!$C$23*'01_Доходи'!W958),IF(B955="Лікар-педіатр",IF(L959&lt;=Законод!$C$27,W959,Законод!$C$27*'01_Доходи'!W958),IF(B955="Лікар-терапевт","x",0)))</f>
        <v>0</v>
      </c>
      <c r="X960" s="183">
        <f>IF(B955="Лікар загальної практики - сімейний лікар",IF(L959&lt;=Законод!$C$23,X959,Законод!$C$23*'01_Доходи'!X958),IF(B955="Лікар-педіатр",IF(L959&lt;=Законод!$C$27,X959,Законод!$C$27*'01_Доходи'!X958),IF(B955="Лікар-терапевт","x",0)))</f>
        <v>0</v>
      </c>
      <c r="Y960" s="183">
        <f>IF(B955="Лікар загальної практики - сімейний лікар",IF(L959&lt;=Законод!$C$23,Y959,Законод!$C$23*'01_Доходи'!H958),IF(Y955="Лікар-педіатр",IF(L959&lt;=Законод!$C$27,Y959,Законод!$C$27*'01_Доходи'!Y958),IF(B955="Лікар-терапевт","x",0)))</f>
        <v>0</v>
      </c>
      <c r="Z960" s="184">
        <f>SUM(U960:Y960)</f>
        <v>0</v>
      </c>
      <c r="AA960" s="770"/>
      <c r="AB960" s="183">
        <f>IF(B955="Лікар загальної практики - сімейний лікар",IF(L959&lt;=Законод!$C$23,AB959,Законод!$C$23*'01_Доходи'!AB958),IF(B955="Лікар-педіатр",IF(L959&lt;=Законод!$C$19,AB959,Законод!$C$19*'01_Доходи'!AB958),IF(B955="Лікар-терапевт","x",0)))</f>
        <v>0</v>
      </c>
      <c r="AC960" s="183">
        <f>IF(B955="Лікар загальної практики - сімейний лікар",IF(L959&lt;=Законод!$C$23,AC959,Законод!$C$23*'01_Доходи'!AC958),IF(B955="Лікар-педіатр",IF(L959&lt;=Законод!$C$19,AC959,Законод!$C$19*'01_Доходи'!AC958),IF(B955="Лікар-терапевт","x",0)))</f>
        <v>0</v>
      </c>
      <c r="AD960" s="183">
        <f>IF(B955="Лікар загальної практики - сімейний лікар",IF(L959&lt;=Законод!$C$23,AD959,Законод!$C$23*'01_Доходи'!AD958),IF(B955="Лікар-педіатр",IF(L959&lt;=Законод!$C$27,AD959,Законод!$C$27*'01_Доходи'!AD958),IF(B955="Лікар-терапевт","x",0)))</f>
        <v>0</v>
      </c>
      <c r="AE960" s="183">
        <f>IF(B955="Лікар загальної практики - сімейний лікар",IF(L959&lt;=Законод!$C$23,AE959,Законод!$C$23*'01_Доходи'!AE958),IF(B955="Лікар-педіатр",IF(L959&lt;=Законод!$C$27,AE959,Законод!$C$27*'01_Доходи'!AE958),IF(B955="Лікар-терапевт","x",0)))</f>
        <v>0</v>
      </c>
      <c r="AF960" s="183">
        <f>IF(B955="Лікар загальної практики - сімейний лікар",IF(L959&lt;=Законод!$C$23,AF959,Законод!$C$23*'01_Доходи'!AF958),IF(B955="Лікар-педіатр",IF(L959&lt;=Законод!$C$27,AF959,Законод!$C$27*'01_Доходи'!AF958),IF(B955="Лікар-терапевт","x",0)))</f>
        <v>0</v>
      </c>
      <c r="AG960" s="184">
        <f>SUM(AB960:AF960)</f>
        <v>0</v>
      </c>
      <c r="AH960" s="773"/>
      <c r="AI960" s="176"/>
      <c r="AJ960" s="764"/>
      <c r="AK960" s="767"/>
      <c r="AL960" s="767"/>
      <c r="AM960" s="268" t="s">
        <v>175</v>
      </c>
      <c r="AN960" s="544">
        <f>IF(B955="Лікар загальної практики - сімейний лікар",G960*Законод!$J$10+'01_Доходи'!H960*Законод!$K$10+'01_Доходи'!I960*Законод!$L$10+'01_Доходи'!J960*Законод!$M$10+'01_Доходи'!K960*Законод!$N$10,IF(B955="Лікар-педіатр",G960*Законод!$J$10+'01_Доходи'!H960*Законод!$K$10,IF(B955="Лікар-терапевт",'01_Доходи'!I960*Законод!$L$10+'01_Доходи'!J960*Законод!$M$10+'01_Доходи'!K960*Законод!$N$10,0)))</f>
        <v>0</v>
      </c>
      <c r="AO960" s="544">
        <f>IF(B955="Лікар загальної практики - сімейний лікар",N960*Законод!$J$11+'01_Доходи'!O960*Законод!$K$11+'01_Доходи'!P960*Законод!$L$11+'01_Доходи'!Q960*Законод!$M$11+'01_Доходи'!R960*Законод!$N$11,IF(B955="Лікар-педіатр",N960*Законод!$J$11+'01_Доходи'!O960*Законод!$K$11,IF(B955="Лікар-терапевт",'01_Доходи'!P960*Законод!$L$11+'01_Доходи'!Q960*Законод!$M$11+'01_Доходи'!R960*Законод!$N$11,0)))</f>
        <v>0</v>
      </c>
      <c r="AP960" s="544">
        <f>IF(B955="Лікар загальної практики - сімейний лікар",U960*Законод!$J$12+'01_Доходи'!V960*Законод!$K$12+'01_Доходи'!W960*Законод!$L$12+'01_Доходи'!X960*Законод!$M$12+'01_Доходи'!Y960*Законод!$N$12,IF(B955="Лікар-педіатр",U960*Законод!$J$12+'01_Доходи'!V960*Законод!$K$12,IF(B955="Лікар-терапевт",'01_Доходи'!W960*Законод!$L$12+'01_Доходи'!X960*Законод!$M$12+'01_Доходи'!Y960*Законод!$N$12,0)))</f>
        <v>0</v>
      </c>
      <c r="AQ960" s="544">
        <f>IF(B955="Лікар загальної практики - сімейний лікар",AB960*Законод!$J$13+'01_Доходи'!AC960*Законод!$K$13+'01_Доходи'!AD960*Законод!$L$13+'01_Доходи'!AE960*Законод!$M$13+'01_Доходи'!AF960*Законод!$N$13,IF(B955="Лікар-педіатр",AB960*Законод!$J$13+'01_Доходи'!AC960*Законод!$K$13,IF(B955="Лікар-терапевт",'01_Доходи'!AD960*Законод!$L$13+'01_Доходи'!AE960*Законод!$M$13+'01_Доходи'!AF960*Законод!$N$13,0)))</f>
        <v>0</v>
      </c>
      <c r="AR960" s="185">
        <f>SUM(AN960:AQ960)</f>
        <v>0</v>
      </c>
    </row>
    <row r="961" spans="1:44" ht="20.45" customHeight="1" x14ac:dyDescent="0.25">
      <c r="A961" s="172"/>
      <c r="B961" s="781"/>
      <c r="C961" s="784"/>
      <c r="D961" s="787"/>
      <c r="E961" s="790"/>
      <c r="F961" s="186" t="str">
        <f>IF(B955="Лікар-педіатр",Законод!$E$18,IF(B955="Лікар загальної практики - сімейний лікар",Законод!$E$22,IF(B955="Лікар-терапевт",Законод!$E$26,"х")))</f>
        <v>х</v>
      </c>
      <c r="G961" s="750" t="s">
        <v>157</v>
      </c>
      <c r="H961" s="751"/>
      <c r="I961" s="751"/>
      <c r="J961" s="751"/>
      <c r="K961" s="752"/>
      <c r="L961" s="171">
        <f>IF(B955="Лікар загальної практики - сімейний лікар",IF(L959&lt;Законод!$C$23,0,(IF(AND(L959&gt;=Законод!$E$23,L959&lt;=Законод!$E$24),L959-Законод!$C$23,IF('01_Доходи'!L959&gt;=Законод!$F$23,Законод!$E$25,0)))),IF(B955="Лікар-педіатр",IF(L959&lt;Законод!$C$19,0,(IF(AND(L959&gt;=Законод!$E$19,L959&lt;=Законод!$E$20),L959-Законод!$C$19,IF('01_Доходи'!L959&gt;=Законод!$F$19,Законод!$E$21,0)))),IF(B955="Лікар-терапевт",IF(L959&lt;Законод!$C$27,0,(IF(AND(L959&gt;=Законод!$E$27,L959&lt;=Законод!$E$28),L959-Законод!$C$27,IF('01_Доходи'!L959&gt;=Законод!$F$27,Законод!$E$29,0)))),0)))</f>
        <v>0</v>
      </c>
      <c r="M961" s="770"/>
      <c r="N961" s="750" t="s">
        <v>157</v>
      </c>
      <c r="O961" s="751"/>
      <c r="P961" s="751"/>
      <c r="Q961" s="751"/>
      <c r="R961" s="752"/>
      <c r="S961" s="171">
        <f>IF(B955="Лікар загальної практики - сімейний лікар",IF(S959&lt;Законод!$C$23,0,(IF(AND(S959&gt;=Законод!$E$23,S959&lt;=Законод!$E$24),S959-Законод!$C$23,IF('01_Доходи'!S959&gt;=Законод!$F$23,Законод!$E$25,0)))),IF(B955="Лікар-педіатр",IF(S959&lt;Законод!$C$19,0,(IF(AND(S959&gt;=Законод!$E$19,S959&lt;=Законод!$E$20),S959-Законод!$C$19,IF('01_Доходи'!S959&gt;=Законод!$F$19,Законод!$E$21,0)))),IF(B955="Лікар-терапевт",IF(S959&lt;Законод!$C$27,0,(IF(AND(S959&gt;=Законод!$E$27,S959&lt;=Законод!$E$28),S959-Законод!$C$27,IF('01_Доходи'!S959&gt;=Законод!$F$27,Законод!$E$29,0)))),0)))</f>
        <v>0</v>
      </c>
      <c r="T961" s="770"/>
      <c r="U961" s="750" t="s">
        <v>157</v>
      </c>
      <c r="V961" s="751"/>
      <c r="W961" s="751"/>
      <c r="X961" s="751"/>
      <c r="Y961" s="752"/>
      <c r="Z961" s="171">
        <f>IF(B955="Лікар загальної практики - сімейний лікар",IF(Z959&lt;Законод!$C$23,0,(IF(AND(Z959&gt;=Законод!$E$23,Z959&lt;=Законод!$E$24),Z959-Законод!$C$23,IF('01_Доходи'!Z959&gt;=Законод!$F$23,Законод!$E$25,0)))),IF(B955="Лікар-педіатр",IF(Z959&lt;Законод!$C$19,0,(IF(AND(Z959&gt;=Законод!$E$19,Z959&lt;=Законод!$E$20),Z959-Законод!$C$19,IF('01_Доходи'!Z959&gt;=Законод!$F$19,Законод!$E$21,0)))),IF(B955="Лікар-терапевт",IF(Z959&lt;Законод!$C$27,0,(IF(AND(Z959&gt;=Законод!$E$27,Z959&lt;=Законод!$E$28),Z959-Законод!$C$27,IF('01_Доходи'!Z959&gt;=Законод!$F$27,Законод!$E$29,0)))),0)))</f>
        <v>0</v>
      </c>
      <c r="AA961" s="770"/>
      <c r="AB961" s="750" t="s">
        <v>157</v>
      </c>
      <c r="AC961" s="751"/>
      <c r="AD961" s="751"/>
      <c r="AE961" s="751"/>
      <c r="AF961" s="752"/>
      <c r="AG961" s="171">
        <f>IF(B955="Лікар загальної практики - сімейний лікар",IF(S959&lt;Законод!$C$23,0,(IF(AND(AG959&gt;=Законод!$E$23,AG959&lt;=Законод!$E$24),AG959-Законод!$C$23,IF('01_Доходи'!AG959&gt;=Законод!$F$23,Законод!$E$25,0)))),IF(B955="Лікар-педіатр",IF(AG959&lt;Законод!$C$19,0,(IF(AND(AG959&gt;=Законод!$E$19,AG959&lt;=Законод!$E$20),AG959-Законод!$C$19,IF('01_Доходи'!AG959&gt;=Законод!$F$19,Законод!$E$21,0)))),IF(B955="Лікар-терапевт",IF(AG959&lt;Законод!$C$27,0,(IF(AND(AG959&gt;=Законод!$E$27,AG959&lt;=Законод!$E$28),AG959-Законод!$C$27,IF('01_Доходи'!AG959&gt;=Законод!$F$27,Законод!$E$29,0)))),0)))</f>
        <v>0</v>
      </c>
      <c r="AH961" s="773"/>
      <c r="AI961" s="176"/>
      <c r="AJ961" s="764"/>
      <c r="AK961" s="767"/>
      <c r="AL961" s="767"/>
      <c r="AM961" s="798" t="s">
        <v>176</v>
      </c>
      <c r="AN961" s="544">
        <f>IF(B955="Лікар загальної практики - сімейний лікар",L961*Законод!$E$30,IF(B955="Лікар-педіатр",L961*Законод!$E$30,IF(B955="Лікар-терапевт",L961*Законод!$E$30,0)))</f>
        <v>0</v>
      </c>
      <c r="AO961" s="544">
        <f>IF(B955="Лікар загальної практики - сімейний лікар",S961*Законод!$E$47,IF(B955="Лікар-педіатр",S961*Законод!$E$47,IF(B955="Лікар-терапевт",S961*Законод!$E$47,0)))</f>
        <v>0</v>
      </c>
      <c r="AP961" s="544">
        <f>IF(B955="Лікар загальної практики - сімейний лікар",Z961*Законод!$E$64,IF(B955="Лікар-педіатр",Z961*Законод!$E$64,IF(B955="Лікар-терапевт",Z961*Законод!$E$64,0)))</f>
        <v>0</v>
      </c>
      <c r="AQ961" s="544">
        <f>IF(B955="Лікар загальної практики - сімейний лікар",AG961*Законод!$E$81,IF(B955="Лікар-педіатр",AG961*Законод!$E$81,IF(B955="Лікар-терапевт",AG961*Законод!$E$81,0)))</f>
        <v>0</v>
      </c>
      <c r="AR961" s="185">
        <f>SUM(AN961:AQ961)</f>
        <v>0</v>
      </c>
    </row>
    <row r="962" spans="1:44" ht="20.45" customHeight="1" x14ac:dyDescent="0.25">
      <c r="A962" s="172"/>
      <c r="B962" s="781"/>
      <c r="C962" s="784"/>
      <c r="D962" s="787"/>
      <c r="E962" s="790"/>
      <c r="F962" s="186" t="str">
        <f>IF(B955="Лікар-педіатр",Законод!$F$18,IF(B955="Лікар загальної практики - сімейний лікар",Законод!$F$22,IF(B955="Лікар-терапевт",Законод!$F$26,"х")))</f>
        <v>х</v>
      </c>
      <c r="G962" s="750" t="s">
        <v>157</v>
      </c>
      <c r="H962" s="751"/>
      <c r="I962" s="751"/>
      <c r="J962" s="751"/>
      <c r="K962" s="752"/>
      <c r="L962" s="171">
        <f>IF(B955="Лікар загальної практики - сімейний лікар",IF(L959&lt;Законод!$C$23,0,(IF(AND(L959&gt;=Законод!$F$23,L959&lt;=Законод!$F$24),L959-Законод!$E$24,IF('01_Доходи'!L959&gt;=Законод!$G$23,Законод!$F$25,0)))),IF(B955="Лікар-педіатр",IF(L959&lt;Законод!$C$19,0,(IF(AND(L959&gt;=Законод!$F$19,L959&lt;=Законод!$F$20),L959-Законод!$E$20,IF('01_Доходи'!L959&gt;=Законод!$G$19,Законод!$F$21,0)))),IF(B955="Лікар-терапевт",IF(L959&lt;Законод!$C$27,0,(IF(AND(L959&gt;=Законод!$F$27,L959&lt;=Законод!$F$28),L959-Законод!$E$28,IF('01_Доходи'!L959&gt;=Законод!$G$27,Законод!$F$29,0)))),0)))</f>
        <v>0</v>
      </c>
      <c r="M962" s="770"/>
      <c r="N962" s="750" t="s">
        <v>157</v>
      </c>
      <c r="O962" s="751"/>
      <c r="P962" s="751"/>
      <c r="Q962" s="751"/>
      <c r="R962" s="752"/>
      <c r="S962" s="171">
        <f>IF(B955="Лікар загальної практики - сімейний лікар",IF(S959&lt;Законод!$C$23,0,(IF(AND(S959&gt;=Законод!$F$23,S959&lt;=Законод!$F$24),S959-Законод!$E$24,IF('01_Доходи'!S959&gt;=Законод!$G$23,Законод!$F$25,0)))),IF(B955="Лікар-педіатр",IF(S959&lt;Законод!$C$19,0,(IF(AND(S959&gt;=Законод!$F$19,S959&lt;=Законод!$F$20),S959-Законод!$E$20,IF('01_Доходи'!S959&gt;=Законод!$G$19,Законод!$F$21,0)))),IF(B955="Лікар-терапевт",IF(S959&lt;Законод!$C$27,0,(IF(AND(S959&gt;=Законод!$F$27,S959&lt;=Законод!$F$28),S959-Законод!$E$28,IF('01_Доходи'!S959&gt;=Законод!$G$27,Законод!$F$29,0)))),0)))</f>
        <v>0</v>
      </c>
      <c r="T962" s="770"/>
      <c r="U962" s="750" t="s">
        <v>157</v>
      </c>
      <c r="V962" s="751"/>
      <c r="W962" s="751"/>
      <c r="X962" s="751"/>
      <c r="Y962" s="752"/>
      <c r="Z962" s="171">
        <f>IF(B955="Лікар загальної практики - сімейний лікар",IF(Z959&lt;Законод!$C$23,0,(IF(AND(Z959&gt;=Законод!$F$23,Z959&lt;=Законод!$F$24),Z959-Законод!$E$24,IF('01_Доходи'!Z959&gt;=Законод!$G$23,Законод!$F$25,0)))),IF(B955="Лікар-педіатр",IF(Z959&lt;Законод!$C$19,0,(IF(AND(Z959&gt;=Законод!$F$19,Z959&lt;=Законод!$F$20),Z959-Законод!$E$20,IF('01_Доходи'!Z959&gt;=Законод!$G$19,Законод!$F$21,0)))),IF(B955="Лікар-терапевт",IF(Z959&lt;Законод!$C$27,0,(IF(AND(Z959&gt;=Законод!$F$27,Z959&lt;=Законод!$F$28),Z959-Законод!$E$28,IF('01_Доходи'!Z959&gt;=Законод!$G$27,Законод!$F$29,0)))),0)))</f>
        <v>0</v>
      </c>
      <c r="AA962" s="770"/>
      <c r="AB962" s="750" t="s">
        <v>157</v>
      </c>
      <c r="AC962" s="751"/>
      <c r="AD962" s="751"/>
      <c r="AE962" s="751"/>
      <c r="AF962" s="752"/>
      <c r="AG962" s="171">
        <f>IF(B955="Лікар загальної практики - сімейний лікар",IF(AG959&lt;Законод!$C$23,0,(IF(AND(AG959&gt;=Законод!$F$23,AG959&lt;=Законод!$F$24),AG959-Законод!$E$24,IF('01_Доходи'!AG959&gt;=Законод!$G$23,Законод!$F$25,0)))),IF(B955="Лікар-педіатр",IF(AG959&lt;Законод!$C$19,0,(IF(AND(AG959&gt;=Законод!$F$19,AG959&lt;=Законод!$F$20),AG959-Законод!$E$20,IF('01_Доходи'!AG959&gt;=Законод!$G$19,Законод!$F$21,0)))),IF(B955="Лікар-терапевт",IF(AG959&lt;Законод!$C$27,0,(IF(AND(AG959&gt;=Законод!$F$27,AG959&lt;=Законод!$F$28),AG959-Законод!$E$28,IF('01_Доходи'!AG959&gt;=Законод!$G$27,Законод!$F$29,0)))),0)))</f>
        <v>0</v>
      </c>
      <c r="AH962" s="773"/>
      <c r="AI962" s="176"/>
      <c r="AJ962" s="764"/>
      <c r="AK962" s="767"/>
      <c r="AL962" s="767"/>
      <c r="AM962" s="799"/>
      <c r="AN962" s="544">
        <f>IF(B955="Лікар загальної практики - сімейний лікар",L962*Законод!$F$30,IF(B955="Лікар-педіатр",L962*Законод!$F$30,IF(B955="Лікар-терапевт",L962*Законод!$F$30,0)))</f>
        <v>0</v>
      </c>
      <c r="AO962" s="544">
        <f>IF(B955="Лікар загальної практики - сімейний лікар",S962*Законод!$F$47,IF(B955="Лікар-педіатр",S962*Законод!$F$47,IF(B955="Лікар-терапевт",S962*Законод!$F$47,0)))</f>
        <v>0</v>
      </c>
      <c r="AP962" s="544">
        <f>IF(B955="Лікар загальної практики - сімейний лікар",Z962*Законод!$F$64,IF(B955="Лікар-педіатр",Z962*Законод!$F$64,IF(B955="Лікар-терапевт",Z962*Законод!$F$64,0)))</f>
        <v>0</v>
      </c>
      <c r="AQ962" s="544">
        <f>IF(B955="Лікар загальної практики - сімейний лікар",AG962*Законод!$F$81,IF(B955="Лікар-педіатр",AG962*Законод!$F$81,IF(B955="Лікар-терапевт",AG962*Законод!$F$81,0)))</f>
        <v>0</v>
      </c>
      <c r="AR962" s="185">
        <f>SUM(AN962:AQ962)</f>
        <v>0</v>
      </c>
    </row>
    <row r="963" spans="1:44" ht="20.45" customHeight="1" x14ac:dyDescent="0.25">
      <c r="A963" s="172"/>
      <c r="B963" s="781"/>
      <c r="C963" s="784"/>
      <c r="D963" s="787"/>
      <c r="E963" s="790"/>
      <c r="F963" s="186" t="str">
        <f>IF(B955="Лікар-педіатр",Законод!$G$18,IF(B955="Лікар загальної практики - сімейний лікар",Законод!$G$22,IF(B955="Лікар-терапевт",Законод!$G$26,"х")))</f>
        <v>х</v>
      </c>
      <c r="G963" s="750" t="s">
        <v>157</v>
      </c>
      <c r="H963" s="751"/>
      <c r="I963" s="751"/>
      <c r="J963" s="751"/>
      <c r="K963" s="752"/>
      <c r="L963" s="171">
        <f>IF(B955="Лікар загальної практики - сімейний лікар",IF(L959&lt;Законод!$C$23,0,(IF(AND(L959&gt;=Законод!$G$23,L959&lt;=Законод!$G$24),L959-Законод!$F$24,IF('01_Доходи'!L959&gt;=Законод!$H$23,Законод!$G$25,0)))),IF(B955="Лікар-педіатр",IF(L959&lt;Законод!$C$19,0,(IF(AND(L959&gt;=Законод!$G$19,L959&lt;=Законод!$G$20),L959-Законод!$F$20,IF('01_Доходи'!L959&gt;=Законод!$H$19,Законод!$G$21,0)))),IF(B955="Лікар-терапевт",IF(L959&lt;Законод!$C$27,0,(IF(AND(L959&gt;=Законод!$G$27,L959&lt;=Законод!$G$28),L959-Законод!$F$28,IF('01_Доходи'!L959&gt;=Законод!$H$27,Законод!$G$29,0)))),0)))</f>
        <v>0</v>
      </c>
      <c r="M963" s="770"/>
      <c r="N963" s="750" t="s">
        <v>157</v>
      </c>
      <c r="O963" s="751"/>
      <c r="P963" s="751"/>
      <c r="Q963" s="751"/>
      <c r="R963" s="752"/>
      <c r="S963" s="171">
        <f>IF(B955="Лікар загальної практики - сімейний лікар",IF(S959&lt;Законод!$C$23,0,(IF(AND(S959&gt;=Законод!$G$23,S959&lt;=Законод!$G$24),S959-Законод!$F$24,IF('01_Доходи'!S959&gt;=Законод!$H$23,Законод!$G$25,0)))),IF(B955="Лікар-педіатр",IF(S959&lt;Законод!$C$19,0,(IF(AND(S959&gt;=Законод!$G$19,S959&lt;=Законод!$G$20),S959-Законод!$F$20,IF('01_Доходи'!S959&gt;=Законод!$H$19,Законод!$G$21,0)))),IF(B955="Лікар-терапевт",IF(S959&lt;Законод!$C$27,0,(IF(AND(S959&gt;=Законод!$G$27,S959&lt;=Законод!$G$28),S959-Законод!$F$28,IF('01_Доходи'!S959&gt;=Законод!$H$27,Законод!$G$29,0)))),0)))</f>
        <v>0</v>
      </c>
      <c r="T963" s="770"/>
      <c r="U963" s="750" t="s">
        <v>157</v>
      </c>
      <c r="V963" s="751"/>
      <c r="W963" s="751"/>
      <c r="X963" s="751"/>
      <c r="Y963" s="752"/>
      <c r="Z963" s="171">
        <f>IF(B955="Лікар загальної практики - сімейний лікар",IF(Z959&lt;Законод!$C$23,0,(IF(AND(Z959&gt;=Законод!$G$23,Z959&lt;=Законод!$G$24),Z959-Законод!$F$24,IF('01_Доходи'!Z959&gt;=Законод!$H$23,Законод!$G$25,0)))),IF(B955="Лікар-педіатр",IF(Z959&lt;Законод!$C$19,0,(IF(AND(Z959&gt;=Законод!$G$19,Z959&lt;=Законод!$G$20),Z959-Законод!$F$20,IF('01_Доходи'!Z959&gt;=Законод!$H$19,Законод!$G$21,0)))),IF(B955="Лікар-терапевт",IF(Z959&lt;Законод!$C$27,0,(IF(AND(Z959&gt;=Законод!$G$27,Z959&lt;=Законод!$G$28),Z959-Законод!$F$28,IF('01_Доходи'!Z959&gt;=Законод!$H$27,Законод!$G$29,0)))),0)))</f>
        <v>0</v>
      </c>
      <c r="AA963" s="770"/>
      <c r="AB963" s="750" t="s">
        <v>157</v>
      </c>
      <c r="AC963" s="751"/>
      <c r="AD963" s="751"/>
      <c r="AE963" s="751"/>
      <c r="AF963" s="752"/>
      <c r="AG963" s="171">
        <f>IF(B955="Лікар загальної практики - сімейний лікар",IF(AG959&lt;Законод!$C$23,0,(IF(AND(AG959&gt;=Законод!$G$23,AG959&lt;=Законод!$G$24),AG959-Законод!$F$24,IF('01_Доходи'!AG959&gt;=Законод!$H$23,Законод!$G$25,0)))),IF(B955="Лікар-педіатр",IF(AG959&lt;Законод!$C$19,0,(IF(AND(AG959&gt;=Законод!$G$19,AG959&lt;=Законод!$G$20),AG959-Законод!$F$20,IF('01_Доходи'!AG959&gt;=Законод!$H$19,Законод!$G$21,0)))),IF(B955="Лікар-терапевт",IF(AG959&lt;Законод!$C$27,0,(IF(AND(AG959&gt;=Законод!$G$27,AG959&lt;=Законод!$G$28),AG959-Законод!$F$28,IF('01_Доходи'!AG959&gt;=Законод!$H$27,Законод!$G$29,0)))),0)))</f>
        <v>0</v>
      </c>
      <c r="AH963" s="773"/>
      <c r="AI963" s="176"/>
      <c r="AJ963" s="764"/>
      <c r="AK963" s="767"/>
      <c r="AL963" s="767"/>
      <c r="AM963" s="799"/>
      <c r="AN963" s="544">
        <f>IF(B955="Лікар загальної практики - сімейний лікар",L963*Законод!$G$39,IF(B955="Лікар-педіатр",L963*Законод!$G$30,IF(B955="Лікар-терапевт",L963*Законод!$G$30,0)))</f>
        <v>0</v>
      </c>
      <c r="AO963" s="544">
        <f>IF(B955="Лікар загальної практики - сімейний лікар",S963*Законод!$G$47,IF(B955="Лікар-педіатр",S963*Законод!$G$47,IF(B955="Лікар-терапевт",S963*Законод!$G$47,0)))</f>
        <v>0</v>
      </c>
      <c r="AP963" s="544">
        <f>IF(B955="Лікар загальної практики - сімейний лікар",Z963*Законод!$G$64,IF(B955="Лікар-педіатр",Z963*Законод!$G$64,IF(B955="Лікар-терапевт",Z963*Законод!$G$64,0)))</f>
        <v>0</v>
      </c>
      <c r="AQ963" s="544">
        <f>IF(B955="Лікар загальної практики - сімейний лікар",AG963*Законод!$G$81,IF(B955="Лікар-педіатр",AG963*Законод!$G$81,IF(B955="Лікар-терапевт",AG963*Законод!$G$81,0)))</f>
        <v>0</v>
      </c>
      <c r="AR963" s="185">
        <f t="shared" ref="AR963" si="142">SUM(AN963:AQ963)</f>
        <v>0</v>
      </c>
    </row>
    <row r="964" spans="1:44" ht="20.45" customHeight="1" x14ac:dyDescent="0.25">
      <c r="A964" s="172"/>
      <c r="B964" s="781"/>
      <c r="C964" s="784"/>
      <c r="D964" s="787"/>
      <c r="E964" s="790"/>
      <c r="F964" s="186" t="str">
        <f>IF(B955="Лікар-педіатр",Законод!$H$18,IF(B955="Лікар загальної практики - сімейний лікар",Законод!$H$22,IF(B955="Лікар-терапевт",Законод!$H$26,"х")))</f>
        <v>х</v>
      </c>
      <c r="G964" s="750" t="s">
        <v>157</v>
      </c>
      <c r="H964" s="751"/>
      <c r="I964" s="751"/>
      <c r="J964" s="751"/>
      <c r="K964" s="752"/>
      <c r="L964" s="171">
        <f>IF(B955="Лікар загальної практики - сімейний лікар",IF(L959&lt;Законод!$C$23,0,(IF(AND(L959&gt;=Законод!$H$23,L959&lt;=Законод!$H$24),L959-Законод!$G$24,IF('01_Доходи'!L959&gt;=Законод!$I$23,Законод!$H$25,0)))),IF(B955="Лікар-педіатр",IF(L959&lt;Законод!$C$19,0,(IF(AND(L959&gt;=Законод!$H$19,L959&lt;=Законод!$H$20),L959-Законод!$G$20,IF('01_Доходи'!L959&gt;=Законод!$I$19,Законод!$H$21,0)))),IF(B955="Лікар-терапевт",IF(L959&lt;Законод!$C$27,0,(IF(AND(L959&gt;=Законод!$H$27,L959&lt;=Законод!$H$28),L959-Законод!$G$28,IF(L959&gt;=Законод!$I$27,Законод!$H$29,0)))),0)))</f>
        <v>0</v>
      </c>
      <c r="M964" s="770"/>
      <c r="N964" s="750" t="s">
        <v>157</v>
      </c>
      <c r="O964" s="751"/>
      <c r="P964" s="751"/>
      <c r="Q964" s="751"/>
      <c r="R964" s="752"/>
      <c r="S964" s="171">
        <f>IF(B955="Лікар загальної практики - сімейний лікар",IF(S959&lt;Законод!$C$23,0,(IF(AND(S959&gt;=Законод!$H$23,S959&lt;=Законод!$H$24),S959-Законод!$G$24,IF('01_Доходи'!S959&gt;=Законод!$I$23,Законод!$H$25,0)))),IF(B955="Лікар-педіатр",IF(S959&lt;Законод!$C$19,0,(IF(AND(S959&gt;=Законод!$H$19,S959&lt;=Законод!$H$20),S959-Законод!$G$20,IF('01_Доходи'!S959&gt;=Законод!$I$19,Законод!$H$21,0)))),IF(B955="Лікар-терапевт",IF(S959&lt;Законод!$C$27,0,(IF(AND(S959&gt;=Законод!$H$27,S959&lt;=Законод!$H$28),S959-Законод!$G$28,IF(S959&gt;=Законод!$I$27,Законод!$H$29,0)))),0)))</f>
        <v>0</v>
      </c>
      <c r="T964" s="770"/>
      <c r="U964" s="750" t="s">
        <v>157</v>
      </c>
      <c r="V964" s="751"/>
      <c r="W964" s="751"/>
      <c r="X964" s="751"/>
      <c r="Y964" s="752"/>
      <c r="Z964" s="171">
        <f>IF(B955="Лікар загальної практики - сімейний лікар",IF(Z959&lt;Законод!$C$23,0,(IF(AND(Z959&gt;=Законод!$H$23,Z959&lt;=Законод!$H$24),Z959-Законод!$G$24,IF('01_Доходи'!Z959&gt;=Законод!$I$23,Законод!$H$25,0)))),IF(B955="Лікар-педіатр",IF(Z959&lt;Законод!$C$19,0,(IF(AND(Z959&gt;=Законод!$H$19,Z959&lt;=Законод!$H$20),Z959-Законод!$G$20,IF('01_Доходи'!Z959&gt;=Законод!$I$19,Законод!$H$21,0)))),IF(B955="Лікар-терапевт",IF(Z959&lt;Законод!$C$27,0,(IF(AND(Z959&gt;=Законод!$H$27,Z959&lt;=Законод!$H$28),Z959-Законод!$G$28,IF(Z959&gt;=Законод!$I$27,Законод!$H$29,0)))),0)))</f>
        <v>0</v>
      </c>
      <c r="AA964" s="770"/>
      <c r="AB964" s="750" t="s">
        <v>157</v>
      </c>
      <c r="AC964" s="751"/>
      <c r="AD964" s="751"/>
      <c r="AE964" s="751"/>
      <c r="AF964" s="752"/>
      <c r="AG964" s="171">
        <f>IF(B955="Лікар загальної практики - сімейний лікар",IF(AG959&lt;Законод!$C$23,0,(IF(AND(AG959&gt;=Законод!$H$23,AG959&lt;=Законод!$H$24),AG959-Законод!$G$24,IF('01_Доходи'!AG959&gt;=Законод!$I$23,Законод!$H$25,0)))),IF(B955="Лікар-педіатр",IF(AG959&lt;Законод!$C$19,0,(IF(AND(AG959&gt;=Законод!$H$19,AG959&lt;=Законод!$H$20),AG959-Законод!$G$20,IF('01_Доходи'!AG959&gt;=Законод!$I$19,Законод!$H$21,0)))),IF(B955="Лікар-терапевт",IF(AG959&lt;Законод!$C$27,0,(IF(AND(AG959&gt;=Законод!$H$27,AG959&lt;=Законод!$H$28),AG959-Законод!$G$28,IF(AG959&gt;=Законод!$I$27,Законод!$H$29,0)))),0)))</f>
        <v>0</v>
      </c>
      <c r="AH964" s="773"/>
      <c r="AI964" s="176"/>
      <c r="AJ964" s="764"/>
      <c r="AK964" s="767"/>
      <c r="AL964" s="767"/>
      <c r="AM964" s="799"/>
      <c r="AN964" s="544">
        <f>IF(B955="Лікар загальної практики - сімейний лікар",L964*Законод!$H$30,IF(B955="Лікар-педіатр",L964*Законод!$H$30,IF(B955="Лікар-терапевт",L964*Законод!$H$30,0)))</f>
        <v>0</v>
      </c>
      <c r="AO964" s="544">
        <f>IF(B955="Лікар загальної практики - сімейний лікар",S964*Законод!$H$47,IF(B955="Лікар-педіатр",S964*Законод!$H$47,IF(B955="Лікар-терапевт",S964*Законод!$H$47,0)))</f>
        <v>0</v>
      </c>
      <c r="AP964" s="544">
        <f>IF(B955="Лікар загальної практики - сімейний лікар",Z964*Законод!$H$64,IF(B955="Лікар-педіатр",Z964*Законод!$H$64,IF(B955="Лікар-терапевт",Z964*Законод!$H$64,0)))</f>
        <v>0</v>
      </c>
      <c r="AQ964" s="544">
        <f>IF(B955="Лікар загальної практики - сімейний лікар",AG964*Законод!$H$81,IF(B955="Лікар-педіатр",AG964*Законод!$H$81,IF(B955="Лікар-терапевт",AG964*Законод!$H$81,0)))</f>
        <v>0</v>
      </c>
      <c r="AR964" s="185">
        <f>SUM(AN964:AQ964)</f>
        <v>0</v>
      </c>
    </row>
    <row r="965" spans="1:44" s="231" customFormat="1" ht="20.45" customHeight="1" x14ac:dyDescent="0.25">
      <c r="A965" s="172"/>
      <c r="B965" s="781"/>
      <c r="C965" s="784"/>
      <c r="D965" s="787"/>
      <c r="E965" s="790"/>
      <c r="F965" s="186" t="str">
        <f>IF(B955="Лікар-педіатр",Законод!$I$18,IF(B955="Лікар загальної практики - сімейний лікар",Законод!$I$22,IF(B955="Лікар-терапевт",Законод!$I$26,"х")))</f>
        <v>х</v>
      </c>
      <c r="G965" s="750" t="s">
        <v>157</v>
      </c>
      <c r="H965" s="751"/>
      <c r="I965" s="751"/>
      <c r="J965" s="751"/>
      <c r="K965" s="752"/>
      <c r="L965" s="171">
        <f>IF(B955="Лікар загальної практики - сімейний лікар",IF(L959&lt;Законод!$C$23,0,(IF(AND(L959&gt;=Законод!$I$23,L959&lt;=Законод!$I$24),L959-Законод!$H$24,IF('01_Доходи'!L959&gt;=Законод!$I$23,Законод!$I$25,0)))),IF(B955="Лікар-педіатр",IF(L959&lt;Законод!$C$19,0,(IF(AND(L959&gt;=Законод!$I$19,L959&lt;=Законод!$I$20),L959-Законод!$H$20,IF('01_Доходи'!L959&gt;=Законод!$I$19,Законод!$H$21,0)))),IF(B955="Лікар-терапевт",IF(L959&lt;Законод!$C$27,0,(IF(AND(L959&gt;=Законод!$I$27,L959&lt;=Законод!$I$28),L959-Законод!$H$28,IF('01_Доходи'!L959&gt;=Законод!$I$27,Законод!$H$29,0)))),0)))</f>
        <v>0</v>
      </c>
      <c r="M965" s="770"/>
      <c r="N965" s="750" t="s">
        <v>157</v>
      </c>
      <c r="O965" s="751"/>
      <c r="P965" s="751"/>
      <c r="Q965" s="751"/>
      <c r="R965" s="752"/>
      <c r="S965" s="171">
        <f>IF(B955="Лікар загальної практики - сімейний лікар",IF(S959&lt;Законод!$C$23,0,(IF(AND(S959&gt;=Законод!$I$23,S959&lt;=Законод!$I$24),S959-Законод!$H$24,IF('01_Доходи'!S959&gt;=Законод!$I$23,Законод!$I$25,0)))),IF(B955="Лікар-педіатр",IF(S959&lt;Законод!$C$19,0,(IF(AND(S959&gt;=Законод!$I$19,S959&lt;=Законод!$I$20),S959-Законод!$H$20,IF('01_Доходи'!S959&gt;=Законод!$I$19,Законод!$H$21,0)))),IF(B955="Лікар-терапевт",IF(S959&lt;Законод!$C$27,0,(IF(AND(S959&gt;=Законод!$I$27,S959&lt;=Законод!$I$28),S959-Законод!$H$28,IF('01_Доходи'!S959&gt;=Законод!$I$27,Законод!$H$29,0)))),0)))</f>
        <v>0</v>
      </c>
      <c r="T965" s="770"/>
      <c r="U965" s="750" t="s">
        <v>157</v>
      </c>
      <c r="V965" s="751"/>
      <c r="W965" s="751"/>
      <c r="X965" s="751"/>
      <c r="Y965" s="752"/>
      <c r="Z965" s="171">
        <f>IF(B955="Лікар загальної практики - сімейний лікар",IF(Z959&lt;Законод!$C$23,0,(IF(AND(Z959&gt;=Законод!$I$23,Z959&lt;=Законод!$I$24),Z959-Законод!$H$24,IF('01_Доходи'!Z959&gt;=Законод!$I$23,Законод!$I$25,0)))),IF(B955="Лікар-педіатр",IF(Z959&lt;Законод!$C$19,0,(IF(AND(Z959&gt;=Законод!$I$19,Z959&lt;=Законод!$I$20),Z959-Законод!$H$20,IF('01_Доходи'!Z959&gt;=Законод!$I$19,Законод!$H$21,0)))),IF(B955="Лікар-терапевт",IF(Z959&lt;Законод!$C$27,0,(IF(AND(Z959&gt;=Законод!$I$27,Z959&lt;=Законод!$I$28),Z959-Законод!$H$28,IF('01_Доходи'!Z959&gt;=Законод!$I$27,Законод!$H$29,0)))),0)))</f>
        <v>0</v>
      </c>
      <c r="AA965" s="770"/>
      <c r="AB965" s="750" t="s">
        <v>157</v>
      </c>
      <c r="AC965" s="751"/>
      <c r="AD965" s="751"/>
      <c r="AE965" s="751"/>
      <c r="AF965" s="752"/>
      <c r="AG965" s="171">
        <f>IF(B955="Лікар загальної практики - сімейний лікар",IF(AG959&lt;Законод!$C$23,0,(IF(AND(AG959&gt;=Законод!$I$23,AG959&lt;=Законод!$I$24),AG959-Законод!$H$24,IF('01_Доходи'!AG959&gt;=Законод!$I$23,Законод!$I$25,0)))),IF(B955="Лікар-педіатр",IF(AG959&lt;Законод!$C$19,0,(IF(AND(AG959&gt;=Законод!$I$19,AG959&lt;=Законод!$I$20),AG959-Законод!$H$20,IF('01_Доходи'!AG959&gt;=Законод!$I$19,Законод!$H$21,0)))),IF(B955="Лікар-терапевт",IF(AG959&lt;Законод!$C$27,0,(IF(AND(AG959&gt;=Законод!$I$27,AG959&lt;=Законод!$I$28),AG959-Законод!$H$28,IF('01_Доходи'!AG959&gt;=Законод!$I$27,Законод!$H$29,0)))),0)))</f>
        <v>0</v>
      </c>
      <c r="AH965" s="773"/>
      <c r="AI965" s="176"/>
      <c r="AJ965" s="764"/>
      <c r="AK965" s="767"/>
      <c r="AL965" s="767"/>
      <c r="AM965" s="799"/>
      <c r="AN965" s="544">
        <f>IF(B955="Лікар загальної практики - сімейний лікар",L965*Законод!$I$30,IF(B955="Лікар-педіатр",L965*Законод!$I$30,IF(B955="Лікар-терапевт",L965*Законод!$I$30,0)))</f>
        <v>0</v>
      </c>
      <c r="AO965" s="544">
        <f>IF(B955="Лікар загальної практики - сімейний лікар",S965*Законод!$I$47,IF(B955="Лікар-педіатр",S965*Законод!$I$47,IF(B955="Лікар-терапевт",S965*Законод!$I$47,0)))</f>
        <v>0</v>
      </c>
      <c r="AP965" s="544">
        <f>IF(B955="Лікар загальної практики - сімейний лікар",Z965*Законод!$I$64,IF(B955="Лікар-педіатр",Z965*Законод!$I$64,IF(B955="Лікар-терапевт",Z965*Законод!$I$64,0)))</f>
        <v>0</v>
      </c>
      <c r="AQ965" s="544">
        <f>IF(B955="Лікар загальної практики - сімейний лікар",AG965*Законод!$I$81,IF(B955="Лікар-педіатр",AG965*Законод!$I$81,IF(B955="Лікар-терапевт",AG965*Законод!$I$81,0)))</f>
        <v>0</v>
      </c>
      <c r="AR965" s="185">
        <f>SUM(AN965:AQ965)</f>
        <v>0</v>
      </c>
    </row>
    <row r="966" spans="1:44" s="231" customFormat="1" ht="21" customHeight="1" thickBot="1" x14ac:dyDescent="0.3">
      <c r="A966" s="187"/>
      <c r="B966" s="782"/>
      <c r="C966" s="785"/>
      <c r="D966" s="788"/>
      <c r="E966" s="791"/>
      <c r="F966" s="660" t="str">
        <f>IF(B955="Лікар-педіатр",Законод!$J$18,IF(B955="Лікар загальної практики - сімейний лікар",Законод!$J$22,IF(B955="Лікар-терапевт",Законод!$J$22,"х")))</f>
        <v>х</v>
      </c>
      <c r="G966" s="747" t="s">
        <v>157</v>
      </c>
      <c r="H966" s="748"/>
      <c r="I966" s="748"/>
      <c r="J966" s="748"/>
      <c r="K966" s="749"/>
      <c r="L966" s="171">
        <f>IF(B955="Лікар загальної практики - сімейний лікар",IF(L959&gt;=Законод!$J$23,'01_Доходи'!L959-('01_Доходи'!L960+'01_Доходи'!L961+'01_Доходи'!L962+'01_Доходи'!L963+'01_Доходи'!L964+'01_Доходи'!L965),0),IF(B955="Лікар-педіатр",IF(L959&gt;=Законод!$J$19,'01_Доходи'!L959-('01_Доходи'!L960+'01_Доходи'!L961+'01_Доходи'!L962+'01_Доходи'!L963+'01_Доходи'!L964+'01_Доходи'!L965),0),IF(B955="Лікар-терапевт",IF('01_Доходи'!L959&gt;=Законод!$J$27,L959-Законод!$I$28,0),0)))</f>
        <v>0</v>
      </c>
      <c r="M966" s="771"/>
      <c r="N966" s="747" t="s">
        <v>157</v>
      </c>
      <c r="O966" s="748"/>
      <c r="P966" s="748"/>
      <c r="Q966" s="748"/>
      <c r="R966" s="749"/>
      <c r="S966" s="171">
        <f>IF(B955="Лікар загальної практики - сімейний лікар",IF(S959&gt;=Законод!$J$23,'01_Доходи'!S959-('01_Доходи'!S960+'01_Доходи'!S961+'01_Доходи'!S962+'01_Доходи'!S963+'01_Доходи'!S964+'01_Доходи'!S965),0),IF(B955="Лікар-педіатр",IF(S959&gt;=Законод!$J$19,'01_Доходи'!S959-('01_Доходи'!S960+'01_Доходи'!S961+'01_Доходи'!S962+'01_Доходи'!S963+'01_Доходи'!S964+'01_Доходи'!S965),0),IF(B955="Лікар-терапевт",IF('01_Доходи'!S959&gt;=Законод!$J$27,S959-Законод!$I$28,0),0)))</f>
        <v>0</v>
      </c>
      <c r="T966" s="771"/>
      <c r="U966" s="747" t="s">
        <v>157</v>
      </c>
      <c r="V966" s="748"/>
      <c r="W966" s="748"/>
      <c r="X966" s="748"/>
      <c r="Y966" s="749"/>
      <c r="Z966" s="171">
        <f>IF(B955="Лікар загальної практики - сімейний лікар",IF(Z959&gt;=Законод!$J$23,'01_Доходи'!Z959-('01_Доходи'!Z960+'01_Доходи'!Z961+'01_Доходи'!Z962+'01_Доходи'!Z963+'01_Доходи'!Z964+'01_Доходи'!Z965),0),IF(B955="Лікар-педіатр",IF(Z959&gt;=Законод!$J$19,'01_Доходи'!Z959-('01_Доходи'!Z960+'01_Доходи'!Z961+'01_Доходи'!Z962+'01_Доходи'!Z963+'01_Доходи'!Z964+'01_Доходи'!Z965),0),IF(B955="Лікар-терапевт",IF('01_Доходи'!Z959&gt;=Законод!$J$27,Z959-Законод!$I$28,0),0)))</f>
        <v>0</v>
      </c>
      <c r="AA966" s="771"/>
      <c r="AB966" s="747" t="s">
        <v>157</v>
      </c>
      <c r="AC966" s="748"/>
      <c r="AD966" s="748"/>
      <c r="AE966" s="748"/>
      <c r="AF966" s="749"/>
      <c r="AG966" s="171">
        <f>IF(B955="Лікар загальної практики - сімейний лікар",IF(AG959&gt;=Законод!$J$23,'01_Доходи'!AG959-('01_Доходи'!AG960+'01_Доходи'!AG961+'01_Доходи'!AG962+'01_Доходи'!AG963+'01_Доходи'!AG964+'01_Доходи'!AG965),0),IF(B955="Лікар-педіатр",IF(AG959&gt;=Законод!$J$19,'01_Доходи'!AG959-('01_Доходи'!AG960+'01_Доходи'!AG961+'01_Доходи'!AG962+'01_Доходи'!AG963+'01_Доходи'!AG964+'01_Доходи'!AG965),0),IF(B955="Лікар-терапевт",IF('01_Доходи'!AG959&gt;=Законод!$J$27,AG959-Законод!$I$28,0),0)))</f>
        <v>0</v>
      </c>
      <c r="AH966" s="774"/>
      <c r="AI966" s="188"/>
      <c r="AJ966" s="765"/>
      <c r="AK966" s="768"/>
      <c r="AL966" s="768"/>
      <c r="AM966" s="800"/>
      <c r="AN966" s="661">
        <f>IF(B955="Лікар загальної практики - сімейний лікар",L966*Законод!$J$30,IF(B955="Лікар-педіатр",L966*Законод!$J$30,IF(B955="Лікар-терапевт",L966*Законод!$J$30,0)))</f>
        <v>0</v>
      </c>
      <c r="AO966" s="661">
        <f>IF(B955="Лікар загальної практики - сімейний лікар",S966*Законод!$J$47,IF(B955="Лікар-педіатр",S966*Законод!$J$47,IF(B955="Лікар-терапевт",S966*Законод!$J$47,0)))</f>
        <v>0</v>
      </c>
      <c r="AP966" s="661">
        <f>IF(B955="Лікар загальної практики - сімейний лікар",S966*Законод!$J$64,IF(B955="Лікар-педіатр",S966*Законод!$J$64,IF(B955="Лікар-терапевт",S966*Законод!$J$64,0)))</f>
        <v>0</v>
      </c>
      <c r="AQ966" s="661">
        <f>IF(B955="Лікар загальної практики - сімейний лікар",AG966*Законод!$J$81,IF(B955="Лікар-педіатр",AG966*Законод!$J$81,IF(B955="Лікар-терапевт",AG966*Законод!$J$81,0)))</f>
        <v>0</v>
      </c>
      <c r="AR966" s="662">
        <f t="shared" ref="AR966" si="143">SUM(AN966:AQ966)</f>
        <v>0</v>
      </c>
    </row>
    <row r="967" spans="1:44" ht="23.25" thickBot="1" x14ac:dyDescent="0.3">
      <c r="A967" s="206"/>
      <c r="B967" s="207"/>
      <c r="C967" s="207"/>
      <c r="D967" s="207"/>
      <c r="E967" s="207"/>
      <c r="F967" s="208"/>
      <c r="G967" s="209"/>
      <c r="H967" s="209"/>
      <c r="I967" s="210"/>
      <c r="J967" s="210"/>
      <c r="K967" s="210"/>
      <c r="L967" s="211"/>
      <c r="M967" s="210"/>
      <c r="N967" s="210"/>
      <c r="O967" s="210"/>
      <c r="P967" s="210"/>
      <c r="Q967" s="210"/>
      <c r="R967" s="210"/>
      <c r="S967" s="211"/>
      <c r="T967" s="210"/>
      <c r="U967" s="210"/>
      <c r="V967" s="210"/>
      <c r="W967" s="210"/>
      <c r="X967" s="210"/>
      <c r="Y967" s="210"/>
      <c r="Z967" s="211"/>
      <c r="AA967" s="210"/>
      <c r="AB967" s="210"/>
      <c r="AC967" s="210"/>
      <c r="AD967" s="210"/>
      <c r="AE967" s="210"/>
      <c r="AF967" s="210"/>
      <c r="AG967" s="211"/>
      <c r="AH967" s="210"/>
      <c r="AI967" s="210"/>
      <c r="AJ967" s="210"/>
      <c r="AK967" s="210"/>
      <c r="AL967" s="210"/>
      <c r="AM967" s="212"/>
      <c r="AN967" s="210"/>
      <c r="AO967" s="210"/>
      <c r="AP967" s="210"/>
      <c r="AQ967" s="210"/>
      <c r="AR967" s="213"/>
    </row>
    <row r="968" spans="1:44" ht="18" customHeight="1" x14ac:dyDescent="0.25">
      <c r="A968" s="169">
        <f>A955+1</f>
        <v>73</v>
      </c>
      <c r="B968" s="780"/>
      <c r="C968" s="783"/>
      <c r="D968" s="786"/>
      <c r="E968" s="789"/>
      <c r="F968" s="170" t="s">
        <v>431</v>
      </c>
      <c r="G968" s="171">
        <f>IFERROR(IF(B968="Лікар-педіатр",G970/L970*L968,IF(B968="Лікар-терапевт","х",IF(B968="Лікар загальної практики - сімейний лікар",G970/L970*L968,0))),0)</f>
        <v>0</v>
      </c>
      <c r="H968" s="171">
        <f>IFERROR(IF(B968="Лікар-педіатр",H970/L970*L968,IF(B968="Лікар-терапевт","х",IF(B968="Лікар загальної практики - сімейний лікар",H970/L970*L968,0))),0)</f>
        <v>0</v>
      </c>
      <c r="I968" s="171">
        <f>IFERROR(IF(B968="Лікар-педіатр","x",IF(B968="Лікар-терапевт",I970/L970*L968,IF(B968="Лікар загальної практики - сімейний лікар",I970/L970*L968,0))),0)</f>
        <v>0</v>
      </c>
      <c r="J968" s="171">
        <f>IFERROR(IF(B968="Лікар-педіатр","x",IF(B968="Лікар-терапевт",J970/L970*L968,IF(B968="Лікар загальної практики - сімейний лікар",J970/L970*L968,0))),0)</f>
        <v>0</v>
      </c>
      <c r="K968" s="171">
        <f>IFERROR(IF(B968="Лікар-педіатр","x",IF(B968="Лікар-терапевт",K971*L968,IF(B968="Лікар загальної практики - сімейний лікар",K971*L968,0))),0)</f>
        <v>0</v>
      </c>
      <c r="L968" s="472"/>
      <c r="M968" s="769"/>
      <c r="N968" s="171">
        <f>IFERROR(IF(B968="Лікар-педіатр",N970/S970*S968,IF(B968="Лікар-терапевт","х",IF(B968="Лікар загальної практики - сімейний лікар",N970/S970*S968,0))),0)</f>
        <v>0</v>
      </c>
      <c r="O968" s="171">
        <f>IFERROR(IF(B968="Лікар-педіатр",O970/S970*S968,IF(B968="Лікар-терапевт","х",IF(B968="Лікар загальної практики - сімейний лікар",O970/S970*S968,0))),0)</f>
        <v>0</v>
      </c>
      <c r="P968" s="171">
        <f>IFERROR(IF(B968="Лікар-педіатр","x",IF(B968="Лікар-терапевт",P970/S970*S968,IF(B968="Лікар загальної практики - сімейний лікар",P970/S970*S968,0))),0)</f>
        <v>0</v>
      </c>
      <c r="Q968" s="171">
        <f>IFERROR(IF(B968="Лікар-педіатр","x",IF(B968="Лікар-терапевт",Q970/S970*S968,IF(B968="Лікар загальної практики - сімейний лікар",Q970/S970*S968,0))),0)</f>
        <v>0</v>
      </c>
      <c r="R968" s="171">
        <f>IFERROR(IF(B968="Лікар-педіатр","x",IF(B968="Лікар-терапевт",R971*S968,IF(B968="Лікар загальної практики - сімейний лікар",R971*S968,0))),0)</f>
        <v>0</v>
      </c>
      <c r="S968" s="472"/>
      <c r="T968" s="769"/>
      <c r="U968" s="171">
        <f>IFERROR(IF(B968="Лікар-педіатр",U970/Z970*Z968,IF(B968="Лікар-терапевт","х",IF(B968="Лікар загальної практики - сімейний лікар",U970/Z970*Z968,0))),0)</f>
        <v>0</v>
      </c>
      <c r="V968" s="171">
        <f>IFERROR(IF(B968="Лікар-педіатр",V970/Z970*Z968,IF(B968="Лікар-терапевт","х",IF(B968="Лікар загальної практики - сімейний лікар",V970/Z970*Z968,0))),0)</f>
        <v>0</v>
      </c>
      <c r="W968" s="171">
        <f>IFERROR(IF(B968="Лікар-педіатр","x",IF(B968="Лікар-терапевт",W970/Z970*Z968,IF(B968="Лікар загальної практики - сімейний лікар",W970/Z970*Z968,0))),0)</f>
        <v>0</v>
      </c>
      <c r="X968" s="171">
        <f>IFERROR(IF(B968="Лікар-педіатр","x",IF(B968="Лікар-терапевт",X970/Z970*Z968,IF(B968="Лікар загальної практики - сімейний лікар",X970/Z970*Z968,0))),0)</f>
        <v>0</v>
      </c>
      <c r="Y968" s="171">
        <f>IFERROR(IF(B968="Лікар-педіатр","x",IF(B968="Лікар-терапевт",Y971*Z968,IF(B968="Лікар загальної практики - сімейний лікар",Y971*Z968,0))),0)</f>
        <v>0</v>
      </c>
      <c r="Z968" s="472"/>
      <c r="AA968" s="769"/>
      <c r="AB968" s="171">
        <f>IFERROR(IF(B968="Лікар-педіатр",AB970/AG970*AG968,IF(B968="Лікар-терапевт","х",IF(B968="Лікар загальної практики - сімейний лікар",AB970/AG970*AG968,0))),0)</f>
        <v>0</v>
      </c>
      <c r="AC968" s="171">
        <f>IFERROR(IF(B968="Лікар-педіатр",AC970/AG970*AG968,IF(B968="Лікар-терапевт","х",IF(B968="Лікар загальної практики - сімейний лікар",AC970/AG970*AG968,0))),0)</f>
        <v>0</v>
      </c>
      <c r="AD968" s="171">
        <f>IFERROR(IF(B968="Лікар-педіатр","x",IF(B968="Лікар-терапевт",AD970/AG970*AG968,IF(B968="Лікар загальної практики - сімейний лікар",AD970/AG970*AG968,0))),0)</f>
        <v>0</v>
      </c>
      <c r="AE968" s="171">
        <f>IFERROR(IF(B968="Лікар-педіатр","x",IF(B968="Лікар-терапевт",AE970/AG970*AG968,IF(B968="Лікар загальної практики - сімейний лікар",AE970/AG970*AG968,0))),0)</f>
        <v>0</v>
      </c>
      <c r="AF968" s="171">
        <f>IFERROR(IF(B968="Лікар-педіатр","x",IF(B968="Лікар-терапевт",AF971*AG968,IF(B968="Лікар загальної практики - сімейний лікар",AF971*AG968,0))),0)</f>
        <v>0</v>
      </c>
      <c r="AG968" s="472"/>
      <c r="AH968" s="772"/>
      <c r="AI968" s="461">
        <f>A968</f>
        <v>73</v>
      </c>
      <c r="AJ968" s="763">
        <f>B968</f>
        <v>0</v>
      </c>
      <c r="AK968" s="766">
        <f>C968</f>
        <v>0</v>
      </c>
      <c r="AL968" s="766">
        <f>D968</f>
        <v>0</v>
      </c>
      <c r="AM968" s="753" t="s">
        <v>566</v>
      </c>
      <c r="AN968" s="792">
        <f>SUM(AN973:AN979)</f>
        <v>0</v>
      </c>
      <c r="AO968" s="792">
        <f>SUM(AO973:AO979)</f>
        <v>0</v>
      </c>
      <c r="AP968" s="792">
        <f>SUM(AP973:AP979)</f>
        <v>0</v>
      </c>
      <c r="AQ968" s="792">
        <f>SUM(AQ973:AQ979)</f>
        <v>0</v>
      </c>
      <c r="AR968" s="795">
        <f>SUM(AN968:AQ972)</f>
        <v>0</v>
      </c>
    </row>
    <row r="969" spans="1:44" ht="18" customHeight="1" x14ac:dyDescent="0.25">
      <c r="A969" s="172"/>
      <c r="B969" s="781"/>
      <c r="C969" s="784"/>
      <c r="D969" s="787"/>
      <c r="E969" s="790"/>
      <c r="F969" s="170" t="s">
        <v>432</v>
      </c>
      <c r="G969" s="171">
        <f>IFERROR(IF(B968="Лікар-педіатр",G971*L969,IF(B968="Лікар-терапевт","х",IF(B968="Лікар загальної практики - сімейний лікар",G971*L969,0))),0)</f>
        <v>0</v>
      </c>
      <c r="H969" s="171">
        <f>IFERROR(IF(B968="Лікар-педіатр",H971*L969,IF(B968="Лікар-терапевт","х",IF(B968="Лікар загальної практики - сімейний лікар",H971*L969,0))),0)</f>
        <v>0</v>
      </c>
      <c r="I969" s="171">
        <f>IFERROR(IF(B968="Лікар-педіатр","x",IF(B968="Лікар-терапевт",I971*L969,IF(B968="Лікар загальної практики - сімейний лікар",I971*L969,0))),0)</f>
        <v>0</v>
      </c>
      <c r="J969" s="171">
        <f>IFERROR(IF(B968="Лікар-педіатр","x",IF(B968="Лікар-терапевт",J971*L969,IF(B968="Лікар загальної практики - сімейний лікар",J971*L969,0))),0)</f>
        <v>0</v>
      </c>
      <c r="K969" s="171">
        <f>IFERROR(IF(B968="Лікар-педіатр","x",IF(B968="Лікар-терапевт",K971*L969,IF(B968="Лікар загальної практики - сімейний лікар",K971*L969,0))),0)</f>
        <v>0</v>
      </c>
      <c r="L969" s="472"/>
      <c r="M969" s="770"/>
      <c r="N969" s="171">
        <f>IFERROR(IF(B968="Лікар-педіатр",N971*S969,IF(B968="Лікар-терапевт","х",IF(B968="Лікар загальної практики - сімейний лікар",N971*S969,0))),0)</f>
        <v>0</v>
      </c>
      <c r="O969" s="171">
        <f>IFERROR(IF(B968="Лікар-педіатр",O971*S969,IF(B968="Лікар-терапевт","х",IF(B968="Лікар загальної практики - сімейний лікар",O971*S969,0))),0)</f>
        <v>0</v>
      </c>
      <c r="P969" s="171">
        <f>IFERROR(IF(B968="Лікар-педіатр","x",IF(B968="Лікар-терапевт",P971*S969,IF(B968="Лікар загальної практики - сімейний лікар",P971*S969,0))),0)</f>
        <v>0</v>
      </c>
      <c r="Q969" s="171">
        <f>IFERROR(IF(B968="Лікар-педіатр","x",IF(B968="Лікар-терапевт",Q971*S969,IF(B968="Лікар загальної практики - сімейний лікар",Q971*S969,0))),0)</f>
        <v>0</v>
      </c>
      <c r="R969" s="171">
        <f>IFERROR(IF(B968="Лікар-педіатр","x",IF(B968="Лікар-терапевт",R971*S969,IF(B968="Лікар загальної практики - сімейний лікар",R971*S969,0))),0)</f>
        <v>0</v>
      </c>
      <c r="S969" s="472"/>
      <c r="T969" s="770"/>
      <c r="U969" s="171">
        <f>IFERROR(IF(B968="Лікар-педіатр",U971*Z969,IF(B968="Лікар-терапевт","х",IF(B968="Лікар загальної практики - сімейний лікар",U971*Z969,0))),0)</f>
        <v>0</v>
      </c>
      <c r="V969" s="171">
        <f>IFERROR(IF(B968="Лікар-педіатр",V971*Z969,IF(B968="Лікар-терапевт","х",IF(B968="Лікар загальної практики - сімейний лікар",V971*Z969,0))),0)</f>
        <v>0</v>
      </c>
      <c r="W969" s="171">
        <f>IFERROR(IF(B968="Лікар-педіатр","x",IF(B968="Лікар-терапевт",W971*Z969,IF(B968="Лікар загальної практики - сімейний лікар",W971*Z969,0))),0)</f>
        <v>0</v>
      </c>
      <c r="X969" s="171">
        <f>IFERROR(IF(B968="Лікар-педіатр","x",IF(B968="Лікар-терапевт",X971*Z969,IF(B968="Лікар загальної практики - сімейний лікар",X971*Z969,0))),0)</f>
        <v>0</v>
      </c>
      <c r="Y969" s="171">
        <f>IFERROR(IF(B968="Лікар-педіатр","x",IF(B968="Лікар-терапевт",Y971*Z969,IF(B968="Лікар загальної практики - сімейний лікар",Y971*Z969,0))),0)</f>
        <v>0</v>
      </c>
      <c r="Z969" s="472"/>
      <c r="AA969" s="770"/>
      <c r="AB969" s="171">
        <f>IFERROR(IF(B968="Лікар-педіатр",AB971*AG969,IF(B968="Лікар-терапевт","х",IF(B968="Лікар загальної практики - сімейний лікар",AB971*AG969,0))),0)</f>
        <v>0</v>
      </c>
      <c r="AC969" s="171">
        <f>IFERROR(IF(B968="Лікар-педіатр",AC971*AG969,IF(B968="Лікар-терапевт","х",IF(B968="Лікар загальної практики - сімейний лікар",AC971*AG969,0))),0)</f>
        <v>0</v>
      </c>
      <c r="AD969" s="171">
        <f>IFERROR(IF(B968="Лікар-педіатр","x",IF(B968="Лікар-терапевт",AD971*AG969,IF(B968="Лікар загальної практики - сімейний лікар",AD971*AG969,0))),0)</f>
        <v>0</v>
      </c>
      <c r="AE969" s="171">
        <f>IFERROR(IF(B968="Лікар-педіатр","x",IF(B968="Лікар-терапевт",AE971*AG969,IF(B968="Лікар загальної практики - сімейний лікар",AE971*AG969,0))),0)</f>
        <v>0</v>
      </c>
      <c r="AF969" s="171">
        <f>IFERROR(IF(B968="Лікар-педіатр","x",IF(B968="Лікар-терапевт",AF971*AG969,IF(B968="Лікар загальної практики - сімейний лікар",AF971*AG969,0))),0)</f>
        <v>0</v>
      </c>
      <c r="AG969" s="472"/>
      <c r="AH969" s="773"/>
      <c r="AI969" s="173"/>
      <c r="AJ969" s="764"/>
      <c r="AK969" s="767"/>
      <c r="AL969" s="767"/>
      <c r="AM969" s="754"/>
      <c r="AN969" s="793"/>
      <c r="AO969" s="793"/>
      <c r="AP969" s="793"/>
      <c r="AQ969" s="793"/>
      <c r="AR969" s="796"/>
    </row>
    <row r="970" spans="1:44" ht="18" customHeight="1" x14ac:dyDescent="0.25">
      <c r="A970" s="205"/>
      <c r="B970" s="781"/>
      <c r="C970" s="784"/>
      <c r="D970" s="787"/>
      <c r="E970" s="790"/>
      <c r="F970" s="170" t="s">
        <v>433</v>
      </c>
      <c r="G970" s="174">
        <f>IF(B968="Лікар загальної практики - сімейний лікар"," ",IF(B968="Лікар-педіатр"," ",IF(B968="Лікар-терапевт","х",0)))</f>
        <v>0</v>
      </c>
      <c r="H970" s="174">
        <f>IF(B968="Лікар загальної практики - сімейний лікар"," ",IF(B968="Лікар-педіатр"," ",IF(B968="Лікар-терапевт","х",0)))</f>
        <v>0</v>
      </c>
      <c r="I970" s="174">
        <f>IF(B968="Лікар загальної практики - сімейний лікар"," ",IF(B968="Лікар-педіатр","х",IF(B968="Лікар-терапевт"," ",0)))</f>
        <v>0</v>
      </c>
      <c r="J970" s="174">
        <f>IF(B968="Лікар загальної практики - сімейний лікар"," ",IF(B968="Лікар-педіатр","х",IF(B968="Лікар-терапевт"," ",0)))</f>
        <v>0</v>
      </c>
      <c r="K970" s="174">
        <f>IF(B968="Лікар загальної практики - сімейний лікар"," ",IF(B968="Лікар-педіатр","х",IF(B968="Лікар-терапевт"," ",0)))</f>
        <v>0</v>
      </c>
      <c r="L970" s="175">
        <f>SUM(G970:K970)</f>
        <v>0</v>
      </c>
      <c r="M970" s="770"/>
      <c r="N970" s="174">
        <f>IF(B968="Лікар загальної практики - сімейний лікар"," ",IF(B968="Лікар-педіатр"," ",IF(B968="Лікар-терапевт","х",0)))</f>
        <v>0</v>
      </c>
      <c r="O970" s="174">
        <f>IF(B968="Лікар загальної практики - сімейний лікар"," ",IF(B968="Лікар-педіатр"," ",IF(B968="Лікар-терапевт","х",0)))</f>
        <v>0</v>
      </c>
      <c r="P970" s="174">
        <f>IF(B968="Лікар загальної практики - сімейний лікар"," ",IF(B968="Лікар-педіатр","х",IF(B968="Лікар-терапевт"," ",0)))</f>
        <v>0</v>
      </c>
      <c r="Q970" s="174">
        <f>IF(B968="Лікар загальної практики - сімейний лікар"," ",IF(B968="Лікар-педіатр","х",IF(B968="Лікар-терапевт"," ",0)))</f>
        <v>0</v>
      </c>
      <c r="R970" s="174">
        <f>IF(B968="Лікар загальної практики - сімейний лікар"," ",IF(B968="Лікар-педіатр","х",IF(B968="Лікар-терапевт"," ",0)))</f>
        <v>0</v>
      </c>
      <c r="S970" s="175">
        <f>SUM(N970:R970)</f>
        <v>0</v>
      </c>
      <c r="T970" s="770"/>
      <c r="U970" s="174">
        <f>IF(B968="Лікар загальної практики - сімейний лікар"," ",IF(B968="Лікар-педіатр"," ",IF(B968="Лікар-терапевт","х",0)))</f>
        <v>0</v>
      </c>
      <c r="V970" s="174">
        <f>IF(B968="Лікар загальної практики - сімейний лікар"," ",IF(B968="Лікар-педіатр"," ",IF(B968="Лікар-терапевт","х",0)))</f>
        <v>0</v>
      </c>
      <c r="W970" s="174">
        <f>IF(B968="Лікар загальної практики - сімейний лікар"," ",IF(B968="Лікар-педіатр","х",IF(B968="Лікар-терапевт"," ",0)))</f>
        <v>0</v>
      </c>
      <c r="X970" s="174">
        <f>IF(B968="Лікар загальної практики - сімейний лікар"," ",IF(B968="Лікар-педіатр","х",IF(B968="Лікар-терапевт"," ",0)))</f>
        <v>0</v>
      </c>
      <c r="Y970" s="174">
        <f>IF(B968="Лікар загальної практики - сімейний лікар"," ",IF(B968="Лікар-педіатр","х",IF(B968="Лікар-терапевт"," ",0)))</f>
        <v>0</v>
      </c>
      <c r="Z970" s="175">
        <f>SUM(U970:Y970)</f>
        <v>0</v>
      </c>
      <c r="AA970" s="770"/>
      <c r="AB970" s="174">
        <f>IF(B968="Лікар загальної практики - сімейний лікар"," ",IF(B968="Лікар-педіатр"," ",IF(B968="Лікар-терапевт","х",0)))</f>
        <v>0</v>
      </c>
      <c r="AC970" s="174">
        <f>IF(B968="Лікар загальної практики - сімейний лікар"," ",IF(B968="Лікар-педіатр"," ",IF(B968="Лікар-терапевт","х",0)))</f>
        <v>0</v>
      </c>
      <c r="AD970" s="174">
        <f>IF(B968="Лікар загальної практики - сімейний лікар"," ",IF(B968="Лікар-педіатр","х",IF(B968="Лікар-терапевт"," ",0)))</f>
        <v>0</v>
      </c>
      <c r="AE970" s="174">
        <f>IF(B968="Лікар загальної практики - сімейний лікар"," ",IF(B968="Лікар-педіатр","х",IF(B968="Лікар-терапевт"," ",0)))</f>
        <v>0</v>
      </c>
      <c r="AF970" s="174">
        <f>IF(B968="Лікар загальної практики - сімейний лікар"," ",IF(B968="Лікар-педіатр","х",IF(B968="Лікар-терапевт"," ",0)))</f>
        <v>0</v>
      </c>
      <c r="AG970" s="175">
        <f>SUM(AB970:AF970)</f>
        <v>0</v>
      </c>
      <c r="AH970" s="773"/>
      <c r="AI970" s="176"/>
      <c r="AJ970" s="764"/>
      <c r="AK970" s="767"/>
      <c r="AL970" s="767"/>
      <c r="AM970" s="754"/>
      <c r="AN970" s="793"/>
      <c r="AO970" s="793"/>
      <c r="AP970" s="793"/>
      <c r="AQ970" s="793"/>
      <c r="AR970" s="796"/>
    </row>
    <row r="971" spans="1:44" ht="18.600000000000001" customHeight="1" thickBot="1" x14ac:dyDescent="0.3">
      <c r="A971" s="172"/>
      <c r="B971" s="781"/>
      <c r="C971" s="784"/>
      <c r="D971" s="787"/>
      <c r="E971" s="790"/>
      <c r="F971" s="177" t="s">
        <v>160</v>
      </c>
      <c r="G971" s="178">
        <f>IFERROR(IF(B968="Лікар-педіатр",G970/L970,IF(B968="Лікар-терапевт","х",IF(B968="Лікар загальної практики - сімейний лікар",G970/L970,0))),0)</f>
        <v>0</v>
      </c>
      <c r="H971" s="178">
        <f>IFERROR(IF(B968="Лікар-педіатр",H970/L970,IF(B968="Лікар-терапевт","х",IF(B968="Лікар загальної практики - сімейний лікар",H970/L970,0))),0)</f>
        <v>0</v>
      </c>
      <c r="I971" s="178">
        <f>IFERROR(IF(B968="Лікар-педіатр","x",IF(B968="Лікар-терапевт",I970/L970,IF(B968="Лікар загальної практики - сімейний лікар",I970/L970,0))),0)</f>
        <v>0</v>
      </c>
      <c r="J971" s="178">
        <f>IFERROR(IF(B968="Лікар-педіатр","x",IF(B968="Лікар-терапевт",J970/L970,IF(B968="Лікар загальної практики - сімейний лікар",J970/L970,0))),0)</f>
        <v>0</v>
      </c>
      <c r="K971" s="178">
        <f>IFERROR(IF(B968="Лікар-педіатр","x",IF(B968="Лікар-терапевт",K970/L970,IF(B968="Лікар загальної практики - сімейний лікар",K970/L970,0))),0)</f>
        <v>0</v>
      </c>
      <c r="L971" s="178">
        <f>SUM(G971:K971)</f>
        <v>0</v>
      </c>
      <c r="M971" s="770"/>
      <c r="N971" s="178">
        <f>IFERROR(IF(B968="Лікар-педіатр",N970/S970,IF(B968="Лікар-терапевт","х",IF(B968="Лікар загальної практики - сімейний лікар",N970/S970,0))),0)</f>
        <v>0</v>
      </c>
      <c r="O971" s="178">
        <f>IFERROR(IF(B968="Лікар-педіатр",O970/S970,IF(B968="Лікар-терапевт","х",IF(B968="Лікар загальної практики - сімейний лікар",O970/S970,0))),0)</f>
        <v>0</v>
      </c>
      <c r="P971" s="178">
        <f>IFERROR(IF(B968="Лікар-педіатр","x",IF(B968="Лікар-терапевт",P970/S970,IF(B968="Лікар загальної практики - сімейний лікар",P970/S970,0))),0)</f>
        <v>0</v>
      </c>
      <c r="Q971" s="178">
        <f>IFERROR(IF(B968="Лікар-педіатр","x",IF(B968="Лікар-терапевт",Q970/S970,IF(B968="Лікар загальної практики - сімейний лікар",Q970/S970,0))),0)</f>
        <v>0</v>
      </c>
      <c r="R971" s="178">
        <f>IFERROR(IF(B968="Лікар-педіатр","x",IF(B968="Лікар-терапевт",R970/S970,IF(B968="Лікар загальної практики - сімейний лікар",R970/S970,0))),0)</f>
        <v>0</v>
      </c>
      <c r="S971" s="178">
        <f>SUM(N971:R971)</f>
        <v>0</v>
      </c>
      <c r="T971" s="770"/>
      <c r="U971" s="178">
        <f>IFERROR(IF(B968="Лікар-педіатр",U970/Z970,IF(B968="Лікар-терапевт","х",IF(B968="Лікар загальної практики - сімейний лікар",U970/Z970,0))),0)</f>
        <v>0</v>
      </c>
      <c r="V971" s="178">
        <f>IFERROR(IF(B968="Лікар-педіатр",V970/Z970,IF(B968="Лікар-терапевт","х",IF(B968="Лікар загальної практики - сімейний лікар",V970/Z970,0))),0)</f>
        <v>0</v>
      </c>
      <c r="W971" s="178">
        <f>IFERROR(IF(B968="Лікар-педіатр","x",IF(B968="Лікар-терапевт",W970/Z970,IF(B968="Лікар загальної практики - сімейний лікар",W970/Z970,0))),0)</f>
        <v>0</v>
      </c>
      <c r="X971" s="178">
        <f>IFERROR(IF(B968="Лікар-педіатр","x",IF(B968="Лікар-терапевт",X970/Z970,IF(B968="Лікар загальної практики - сімейний лікар",X970/Z970,0))),0)</f>
        <v>0</v>
      </c>
      <c r="Y971" s="178">
        <f>IFERROR(IF(B968="Лікар-педіатр","x",IF(B968="Лікар-терапевт",Y970/Z970,IF(B968="Лікар загальної практики - сімейний лікар",Y970/Z970,0))),0)</f>
        <v>0</v>
      </c>
      <c r="Z971" s="178">
        <f>SUM(U971:Y971)</f>
        <v>0</v>
      </c>
      <c r="AA971" s="770"/>
      <c r="AB971" s="178">
        <f>IFERROR(IF(B968="Лікар-педіатр",AB970/AG970,IF(B968="Лікар-терапевт","х",IF(B968="Лікар загальної практики - сімейний лікар",AB970/AG970,0))),0)</f>
        <v>0</v>
      </c>
      <c r="AC971" s="178">
        <f>IFERROR(IF(B968="Лікар-педіатр",AC970/AG970,IF(B968="Лікар-терапевт","х",IF(B968="Лікар загальної практики - сімейний лікар",AC970/AG970,0))),0)</f>
        <v>0</v>
      </c>
      <c r="AD971" s="178">
        <f>IFERROR(IF(B968="Лікар-педіатр","x",IF(B968="Лікар-терапевт",AD970/AG970,IF(B968="Лікар загальної практики - сімейний лікар",AD970/AG970,0))),0)</f>
        <v>0</v>
      </c>
      <c r="AE971" s="178">
        <f>IFERROR(IF(B968="Лікар-педіатр","x",IF(B968="Лікар-терапевт",AE970/AG970,IF(B968="Лікар загальної практики - сімейний лікар",AE970/AG970,0))),0)</f>
        <v>0</v>
      </c>
      <c r="AF971" s="178">
        <f>IFERROR(IF(B968="Лікар-педіатр","x",IF(B968="Лікар-терапевт",AF970/AG970,IF(B968="Лікар загальної практики - сімейний лікар",AF970/AG970,0))),0)</f>
        <v>0</v>
      </c>
      <c r="AG971" s="178">
        <f>SUM(AB971:AF971)</f>
        <v>0</v>
      </c>
      <c r="AH971" s="773"/>
      <c r="AI971" s="176"/>
      <c r="AJ971" s="764"/>
      <c r="AK971" s="767"/>
      <c r="AL971" s="767"/>
      <c r="AM971" s="754"/>
      <c r="AN971" s="793"/>
      <c r="AO971" s="793"/>
      <c r="AP971" s="793"/>
      <c r="AQ971" s="793"/>
      <c r="AR971" s="796"/>
    </row>
    <row r="972" spans="1:44" ht="32.25" thickBot="1" x14ac:dyDescent="0.3">
      <c r="A972" s="172"/>
      <c r="B972" s="781"/>
      <c r="C972" s="784"/>
      <c r="D972" s="787"/>
      <c r="E972" s="790"/>
      <c r="F972" s="179" t="s">
        <v>434</v>
      </c>
      <c r="G972" s="180">
        <f>IF(B968="Лікар загальної практики - сімейний лікар",AVERAGE(G968:G970),IF(B968="Лікар-педіатр",AVERAGE(G968:G970),IF(B968="Лікар-терапевт","х",0)))</f>
        <v>0</v>
      </c>
      <c r="H972" s="180">
        <f>IF(B968="Лікар загальної практики - сімейний лікар",AVERAGE(H968:H970),IF(B968="Лікар-педіатр",AVERAGE(H968:H970),IF(B968="Лікар-терапевт","х",0)))</f>
        <v>0</v>
      </c>
      <c r="I972" s="180">
        <f>IF(B968="Лікар загальної практики - сімейний лікар",AVERAGE(I968:I970),IF(B968="Лікар-педіатр","x",IF(B968="Лікар-терапевт",AVERAGE(I968:I970),0)))</f>
        <v>0</v>
      </c>
      <c r="J972" s="180">
        <f>IF(B968="Лікар загальної практики - сімейний лікар",AVERAGE(J968:J970),IF(B968="Лікар-педіатр","x",IF(B968="Лікар-терапевт",AVERAGE(J968:J970),0)))</f>
        <v>0</v>
      </c>
      <c r="K972" s="180">
        <f>IF(B968="Лікар загальної практики - сімейний лікар",AVERAGE(K968:K970),IF(B968="Лікар-педіатр","x",IF(B968="Лікар-терапевт",AVERAGE(K968:K970),0)))</f>
        <v>0</v>
      </c>
      <c r="L972" s="181">
        <f>SUM(G972:K972)</f>
        <v>0</v>
      </c>
      <c r="M972" s="770"/>
      <c r="N972" s="543">
        <f>IF(B968="Лікар загальної практики - сімейний лікар",AVERAGE(N968:N970),IF(B968="Лікар-педіатр",AVERAGE(N968:N970),IF(B968="Лікар-терапевт","х",0)))</f>
        <v>0</v>
      </c>
      <c r="O972" s="180">
        <f>IF(B968="Лікар загальної практики - сімейний лікар",AVERAGE(O968:O970),IF(B968="Лікар-педіатр",AVERAGE(O968:O970),IF(B968="Лікар-терапевт","х",0)))</f>
        <v>0</v>
      </c>
      <c r="P972" s="180">
        <f>IF(B968="Лікар загальної практики - сімейний лікар",AVERAGE(P968:P970),IF(B968="Лікар-педіатр","x",IF(B968="Лікар-терапевт",AVERAGE(P968:P970),0)))</f>
        <v>0</v>
      </c>
      <c r="Q972" s="180">
        <f>IF(B968="Лікар загальної практики - сімейний лікар",AVERAGE(Q968:Q970),IF(B968="Лікар-педіатр","x",IF(B968="Лікар-терапевт",AVERAGE(Q968:Q970),0)))</f>
        <v>0</v>
      </c>
      <c r="R972" s="180">
        <f>IF(B968="Лікар загальної практики - сімейний лікар",AVERAGE(R968:R970),IF(B968="Лікар-педіатр","x",IF(B968="Лікар-терапевт",AVERAGE(R968:R970),0)))</f>
        <v>0</v>
      </c>
      <c r="S972" s="181">
        <f>SUM(N972:R972)</f>
        <v>0</v>
      </c>
      <c r="T972" s="770"/>
      <c r="U972" s="543">
        <f>IF(B968="Лікар загальної практики - сімейний лікар",AVERAGE(U968:U970),IF(B968="Лікар-педіатр",AVERAGE(U968:U970),IF(B968="Лікар-терапевт","х",0)))</f>
        <v>0</v>
      </c>
      <c r="V972" s="180">
        <f>IF(B968="Лікар загальної практики - сімейний лікар",AVERAGE(V968:V970),IF(B968="Лікар-педіатр",AVERAGE(V968:V970),IF(B968="Лікар-терапевт","х",0)))</f>
        <v>0</v>
      </c>
      <c r="W972" s="180">
        <f>IF(B968="Лікар загальної практики - сімейний лікар",AVERAGE(W968:W970),IF(B968="Лікар-педіатр","x",IF(B968="Лікар-терапевт",AVERAGE(W968:W970),0)))</f>
        <v>0</v>
      </c>
      <c r="X972" s="180">
        <f>IF(B968="Лікар загальної практики - сімейний лікар",AVERAGE(X968:X970),IF(B968="Лікар-педіатр","x",IF(B968="Лікар-терапевт",AVERAGE(X968:X970),0)))</f>
        <v>0</v>
      </c>
      <c r="Y972" s="180">
        <f>IF(B968="Лікар загальної практики - сімейний лікар",AVERAGE(Y968:Y970),IF(B968="Лікар-педіатр","x",IF(B968="Лікар-терапевт",AVERAGE(Y968:Y970),0)))</f>
        <v>0</v>
      </c>
      <c r="Z972" s="181">
        <f>SUM(U972:Y972)</f>
        <v>0</v>
      </c>
      <c r="AA972" s="770"/>
      <c r="AB972" s="543">
        <f>IF(B968="Лікар загальної практики - сімейний лікар",AVERAGE(AB968:AB970),IF(B968="Лікар-педіатр",AVERAGE(AB968:AB970),IF(B968="Лікар-терапевт","х",0)))</f>
        <v>0</v>
      </c>
      <c r="AC972" s="180">
        <f>IF(B968="Лікар загальної практики - сімейний лікар",AVERAGE(AC968:AC970),IF(B968="Лікар-педіатр",AVERAGE(AC968:AC970),IF(B968="Лікар-терапевт","х",0)))</f>
        <v>0</v>
      </c>
      <c r="AD972" s="180">
        <f>IF(B968="Лікар загальної практики - сімейний лікар",AVERAGE(AD968:AD970),IF(B968="Лікар-педіатр","x",IF(B968="Лікар-терапевт",AVERAGE(AD968:AD970),0)))</f>
        <v>0</v>
      </c>
      <c r="AE972" s="180">
        <f>IF(B968="Лікар загальної практики - сімейний лікар",AVERAGE(AE968:AE970),IF(B968="Лікар-педіатр","x",IF(B968="Лікар-терапевт",AVERAGE(AE968:AE970),0)))</f>
        <v>0</v>
      </c>
      <c r="AF972" s="180">
        <f>IF(B968="Лікар загальної практики - сімейний лікар",AVERAGE(AF968:AF970),IF(B968="Лікар-педіатр","x",IF(B968="Лікар-терапевт",AVERAGE(AF968:AF970),0)))</f>
        <v>0</v>
      </c>
      <c r="AG972" s="181">
        <f>SUM(AB972:AF972)</f>
        <v>0</v>
      </c>
      <c r="AH972" s="773"/>
      <c r="AI972" s="176"/>
      <c r="AJ972" s="764"/>
      <c r="AK972" s="767"/>
      <c r="AL972" s="767"/>
      <c r="AM972" s="755"/>
      <c r="AN972" s="794"/>
      <c r="AO972" s="794"/>
      <c r="AP972" s="794"/>
      <c r="AQ972" s="794"/>
      <c r="AR972" s="797"/>
    </row>
    <row r="973" spans="1:44" ht="40.5" x14ac:dyDescent="0.25">
      <c r="A973" s="172"/>
      <c r="B973" s="781"/>
      <c r="C973" s="784"/>
      <c r="D973" s="787"/>
      <c r="E973" s="790"/>
      <c r="F973" s="182" t="str">
        <f>IF(B968="Лікар-педіатр",Законод!$C$18,IF(B968="Лікар загальної практики - сімейний лікар",Законод!$C$22,IF(B968="Лікар-терапевт",Законод!$C$26,"х")))</f>
        <v>х</v>
      </c>
      <c r="G973" s="183">
        <f>IF(B968="Лікар загальної практики - сімейний лікар",IF(L972&lt;=Законод!$C$23,G972,Законод!$C$23*'01_Доходи'!G971),IF(B968="Лікар-педіатр",IF(L972&lt;=Законод!$C$19,G972,Законод!$C$19*'01_Доходи'!G971),IF(B968="Лікар-терапевт","x",0)))</f>
        <v>0</v>
      </c>
      <c r="H973" s="183">
        <f>IF(B968="Лікар загальної практики - сімейний лікар",IF(L972&lt;=Законод!$C$23,H972,Законод!$C$23*'01_Доходи'!H971),IF(B968="Лікар-педіатр",IF(L972&lt;=Законод!$C$19,H972,Законод!$C$19*'01_Доходи'!H971),IF(B968="Лікар-терапевт","x",0)))</f>
        <v>0</v>
      </c>
      <c r="I973" s="183">
        <f>IF(B968="Лікар загальної практики - сімейний лікар",IF(L972&lt;=Законод!$C$23,I972,Законод!$C$23*'01_Доходи'!I971),IF(B968="Лікар-педіатр",IF(L972&lt;=Законод!$C$27,I972,Законод!$C$27*'01_Доходи'!I971),IF(B968="Лікар-терапевт","x",0)))</f>
        <v>0</v>
      </c>
      <c r="J973" s="183">
        <f>IF(B968="Лікар загальної практики - сімейний лікар",IF(L972&lt;=Законод!$C$23,J972,Законод!$C$23*'01_Доходи'!J971),IF(B968="Лікар-педіатр",IF(L972&lt;=Законод!$C$27,J972,Законод!$C$27*'01_Доходи'!J971),IF(B968="Лікар-терапевт","x",0)))</f>
        <v>0</v>
      </c>
      <c r="K973" s="183">
        <f>IF(B968="Лікар загальної практики - сімейний лікар",IF(L972&lt;=Законод!$C$23,K972,Законод!$C$23*'01_Доходи'!K971),IF(B968="Лікар-педіатр",IF(L972&lt;=Законод!$C$27,K972,Законод!$C$27*'01_Доходи'!K971),IF(B968="Лікар-терапевт","x",0)))</f>
        <v>0</v>
      </c>
      <c r="L973" s="184">
        <f>SUM(G973:K973)</f>
        <v>0</v>
      </c>
      <c r="M973" s="770"/>
      <c r="N973" s="183">
        <f>IF(B968="Лікар загальної практики - сімейний лікар",IF(L972&lt;=Законод!$C$23,N972,Законод!$C$23*'01_Доходи'!N971),IF(B968="Лікар-педіатр",IF(L972&lt;=Законод!$C$19,N972,Законод!$C$19*'01_Доходи'!N971),IF(B968="Лікар-терапевт","x",0)))</f>
        <v>0</v>
      </c>
      <c r="O973" s="183">
        <f>IF(B968="Лікар загальної практики - сімейний лікар",IF(L972&lt;=Законод!$C$23,O972,Законод!$C$23*'01_Доходи'!O971),IF(B968="Лікар-педіатр",IF(L972&lt;=Законод!$C$19,O972,Законод!$C$19*'01_Доходи'!O971),IF(B968="Лікар-терапевт","x",0)))</f>
        <v>0</v>
      </c>
      <c r="P973" s="183">
        <f>IF(B968="Лікар загальної практики - сімейний лікар",IF(L972&lt;=Законод!$C$23,P972,Законод!$C$23*'01_Доходи'!P971),IF(B968="Лікар-педіатр",IF(L972&lt;=Законод!$C$27,P972,Законод!$C$27*'01_Доходи'!P971),IF(B968="Лікар-терапевт","x",0)))</f>
        <v>0</v>
      </c>
      <c r="Q973" s="183">
        <f>IF(B968="Лікар загальної практики - сімейний лікар",IF(L972&lt;=Законод!$C$23,Q972,Законод!$C$23*'01_Доходи'!Q971),IF(B968="Лікар-педіатр",IF(L972&lt;=Законод!$C$27,Q972,Законод!$C$27*'01_Доходи'!Q971),IF(B968="Лікар-терапевт","x",0)))</f>
        <v>0</v>
      </c>
      <c r="R973" s="183">
        <f>IF(B968="Лікар загальної практики - сімейний лікар",IF(L972&lt;=Законод!$C$23,R972,Законод!$C$23*'01_Доходи'!R971),IF(B968="Лікар-педіатр",IF(L972&lt;=Законод!$C$27,R972,Законод!$C$27*'01_Доходи'!R971),IF(B968="Лікар-терапевт","x",0)))</f>
        <v>0</v>
      </c>
      <c r="S973" s="184">
        <f>SUM(N973:R973)</f>
        <v>0</v>
      </c>
      <c r="T973" s="770"/>
      <c r="U973" s="183">
        <f>IF(B968="Лікар загальної практики - сімейний лікар",IF(L972&lt;=Законод!$C$23,U972,Законод!$C$23*'01_Доходи'!U971),IF(B968="Лікар-педіатр",IF(L972&lt;=Законод!$C$19,U972,Законод!$C$19*'01_Доходи'!U971),IF(B968="Лікар-терапевт","x",0)))</f>
        <v>0</v>
      </c>
      <c r="V973" s="183">
        <f>IF(B968="Лікар загальної практики - сімейний лікар",IF(L972&lt;=Законод!$C$23,V972,Законод!$C$23*'01_Доходи'!V971),IF(B968="Лікар-педіатр",IF(L972&lt;=Законод!$C$19,V972,Законод!$C$19*'01_Доходи'!V971),IF(B968="Лікар-терапевт","x",0)))</f>
        <v>0</v>
      </c>
      <c r="W973" s="183">
        <f>IF(B968="Лікар загальної практики - сімейний лікар",IF(L972&lt;=Законод!$C$23,W972,Законод!$C$23*'01_Доходи'!W971),IF(B968="Лікар-педіатр",IF(L972&lt;=Законод!$C$27,W972,Законод!$C$27*'01_Доходи'!W971),IF(B968="Лікар-терапевт","x",0)))</f>
        <v>0</v>
      </c>
      <c r="X973" s="183">
        <f>IF(B968="Лікар загальної практики - сімейний лікар",IF(L972&lt;=Законод!$C$23,X972,Законод!$C$23*'01_Доходи'!X971),IF(B968="Лікар-педіатр",IF(L972&lt;=Законод!$C$27,X972,Законод!$C$27*'01_Доходи'!X971),IF(B968="Лікар-терапевт","x",0)))</f>
        <v>0</v>
      </c>
      <c r="Y973" s="183">
        <f>IF(B968="Лікар загальної практики - сімейний лікар",IF(L972&lt;=Законод!$C$23,Y972,Законод!$C$23*'01_Доходи'!H971),IF(Y968="Лікар-педіатр",IF(L972&lt;=Законод!$C$27,Y972,Законод!$C$27*'01_Доходи'!Y971),IF(B968="Лікар-терапевт","x",0)))</f>
        <v>0</v>
      </c>
      <c r="Z973" s="184">
        <f>SUM(U973:Y973)</f>
        <v>0</v>
      </c>
      <c r="AA973" s="770"/>
      <c r="AB973" s="183">
        <f>IF(B968="Лікар загальної практики - сімейний лікар",IF(L972&lt;=Законод!$C$23,AB972,Законод!$C$23*'01_Доходи'!AB971),IF(B968="Лікар-педіатр",IF(L972&lt;=Законод!$C$19,AB972,Законод!$C$19*'01_Доходи'!AB971),IF(B968="Лікар-терапевт","x",0)))</f>
        <v>0</v>
      </c>
      <c r="AC973" s="183">
        <f>IF(B968="Лікар загальної практики - сімейний лікар",IF(L972&lt;=Законод!$C$23,AC972,Законод!$C$23*'01_Доходи'!AC971),IF(B968="Лікар-педіатр",IF(L972&lt;=Законод!$C$19,AC972,Законод!$C$19*'01_Доходи'!AC971),IF(B968="Лікар-терапевт","x",0)))</f>
        <v>0</v>
      </c>
      <c r="AD973" s="183">
        <f>IF(B968="Лікар загальної практики - сімейний лікар",IF(L972&lt;=Законод!$C$23,AD972,Законод!$C$23*'01_Доходи'!AD971),IF(B968="Лікар-педіатр",IF(L972&lt;=Законод!$C$27,AD972,Законод!$C$27*'01_Доходи'!AD971),IF(B968="Лікар-терапевт","x",0)))</f>
        <v>0</v>
      </c>
      <c r="AE973" s="183">
        <f>IF(B968="Лікар загальної практики - сімейний лікар",IF(L972&lt;=Законод!$C$23,AE972,Законод!$C$23*'01_Доходи'!AE971),IF(B968="Лікар-педіатр",IF(L972&lt;=Законод!$C$27,AE972,Законод!$C$27*'01_Доходи'!AE971),IF(B968="Лікар-терапевт","x",0)))</f>
        <v>0</v>
      </c>
      <c r="AF973" s="183">
        <f>IF(B968="Лікар загальної практики - сімейний лікар",IF(L972&lt;=Законод!$C$23,AF972,Законод!$C$23*'01_Доходи'!AF971),IF(B968="Лікар-педіатр",IF(L972&lt;=Законод!$C$27,AF972,Законод!$C$27*'01_Доходи'!AF971),IF(B968="Лікар-терапевт","x",0)))</f>
        <v>0</v>
      </c>
      <c r="AG973" s="184">
        <f>SUM(AB973:AF973)</f>
        <v>0</v>
      </c>
      <c r="AH973" s="773"/>
      <c r="AI973" s="176"/>
      <c r="AJ973" s="764"/>
      <c r="AK973" s="767"/>
      <c r="AL973" s="767"/>
      <c r="AM973" s="268" t="s">
        <v>175</v>
      </c>
      <c r="AN973" s="544">
        <f>IF(B968="Лікар загальної практики - сімейний лікар",G973*Законод!$J$10+'01_Доходи'!H973*Законод!$K$10+'01_Доходи'!I973*Законод!$L$10+'01_Доходи'!J973*Законод!$M$10+'01_Доходи'!K973*Законод!$N$10,IF(B968="Лікар-педіатр",G973*Законод!$J$10+'01_Доходи'!H973*Законод!$K$10,IF(B968="Лікар-терапевт",'01_Доходи'!I973*Законод!$L$10+'01_Доходи'!J973*Законод!$M$10+'01_Доходи'!K973*Законод!$N$10,0)))</f>
        <v>0</v>
      </c>
      <c r="AO973" s="544">
        <f>IF(B968="Лікар загальної практики - сімейний лікар",N973*Законод!$J$11+'01_Доходи'!O973*Законод!$K$11+'01_Доходи'!P973*Законод!$L$11+'01_Доходи'!Q973*Законод!$M$11+'01_Доходи'!R973*Законод!$N$11,IF(B968="Лікар-педіатр",N973*Законод!$J$11+'01_Доходи'!O973*Законод!$K$11,IF(B968="Лікар-терапевт",'01_Доходи'!P973*Законод!$L$11+'01_Доходи'!Q973*Законод!$M$11+'01_Доходи'!R973*Законод!$N$11,0)))</f>
        <v>0</v>
      </c>
      <c r="AP973" s="544">
        <f>IF(B968="Лікар загальної практики - сімейний лікар",U973*Законод!$J$12+'01_Доходи'!V973*Законод!$K$12+'01_Доходи'!W973*Законод!$L$12+'01_Доходи'!X973*Законод!$M$12+'01_Доходи'!Y973*Законод!$N$12,IF(B968="Лікар-педіатр",U973*Законод!$J$12+'01_Доходи'!V973*Законод!$K$12,IF(B968="Лікар-терапевт",'01_Доходи'!W973*Законод!$L$12+'01_Доходи'!X973*Законод!$M$12+'01_Доходи'!Y973*Законод!$N$12,0)))</f>
        <v>0</v>
      </c>
      <c r="AQ973" s="544">
        <f>IF(B968="Лікар загальної практики - сімейний лікар",AB973*Законод!$J$13+'01_Доходи'!AC973*Законод!$K$13+'01_Доходи'!AD973*Законод!$L$13+'01_Доходи'!AE973*Законод!$M$13+'01_Доходи'!AF973*Законод!$N$13,IF(B968="Лікар-педіатр",AB973*Законод!$J$13+'01_Доходи'!AC973*Законод!$K$13,IF(B968="Лікар-терапевт",'01_Доходи'!AD973*Законод!$L$13+'01_Доходи'!AE973*Законод!$M$13+'01_Доходи'!AF973*Законод!$N$13,0)))</f>
        <v>0</v>
      </c>
      <c r="AR973" s="185">
        <f>SUM(AN973:AQ973)</f>
        <v>0</v>
      </c>
    </row>
    <row r="974" spans="1:44" ht="20.45" customHeight="1" x14ac:dyDescent="0.25">
      <c r="A974" s="172"/>
      <c r="B974" s="781"/>
      <c r="C974" s="784"/>
      <c r="D974" s="787"/>
      <c r="E974" s="790"/>
      <c r="F974" s="186" t="str">
        <f>IF(B968="Лікар-педіатр",Законод!$E$18,IF(B968="Лікар загальної практики - сімейний лікар",Законод!$E$22,IF(B968="Лікар-терапевт",Законод!$E$26,"х")))</f>
        <v>х</v>
      </c>
      <c r="G974" s="750" t="s">
        <v>157</v>
      </c>
      <c r="H974" s="751"/>
      <c r="I974" s="751"/>
      <c r="J974" s="751"/>
      <c r="K974" s="752"/>
      <c r="L974" s="171">
        <f>IF(B968="Лікар загальної практики - сімейний лікар",IF(L972&lt;Законод!$C$23,0,(IF(AND(L972&gt;=Законод!$E$23,L972&lt;=Законод!$E$24),L972-Законод!$C$23,IF('01_Доходи'!L972&gt;=Законод!$F$23,Законод!$E$25,0)))),IF(B968="Лікар-педіатр",IF(L972&lt;Законод!$C$19,0,(IF(AND(L972&gt;=Законод!$E$19,L972&lt;=Законод!$E$20),L972-Законод!$C$19,IF('01_Доходи'!L972&gt;=Законод!$F$19,Законод!$E$21,0)))),IF(B968="Лікар-терапевт",IF(L972&lt;Законод!$C$27,0,(IF(AND(L972&gt;=Законод!$E$27,L972&lt;=Законод!$E$28),L972-Законод!$C$27,IF('01_Доходи'!L972&gt;=Законод!$F$27,Законод!$E$29,0)))),0)))</f>
        <v>0</v>
      </c>
      <c r="M974" s="770"/>
      <c r="N974" s="750" t="s">
        <v>157</v>
      </c>
      <c r="O974" s="751"/>
      <c r="P974" s="751"/>
      <c r="Q974" s="751"/>
      <c r="R974" s="752"/>
      <c r="S974" s="171">
        <f>IF(B968="Лікар загальної практики - сімейний лікар",IF(S972&lt;Законод!$C$23,0,(IF(AND(S972&gt;=Законод!$E$23,S972&lt;=Законод!$E$24),S972-Законод!$C$23,IF('01_Доходи'!S972&gt;=Законод!$F$23,Законод!$E$25,0)))),IF(B968="Лікар-педіатр",IF(S972&lt;Законод!$C$19,0,(IF(AND(S972&gt;=Законод!$E$19,S972&lt;=Законод!$E$20),S972-Законод!$C$19,IF('01_Доходи'!S972&gt;=Законод!$F$19,Законод!$E$21,0)))),IF(B968="Лікар-терапевт",IF(S972&lt;Законод!$C$27,0,(IF(AND(S972&gt;=Законод!$E$27,S972&lt;=Законод!$E$28),S972-Законод!$C$27,IF('01_Доходи'!S972&gt;=Законод!$F$27,Законод!$E$29,0)))),0)))</f>
        <v>0</v>
      </c>
      <c r="T974" s="770"/>
      <c r="U974" s="750" t="s">
        <v>157</v>
      </c>
      <c r="V974" s="751"/>
      <c r="W974" s="751"/>
      <c r="X974" s="751"/>
      <c r="Y974" s="752"/>
      <c r="Z974" s="171">
        <f>IF(B968="Лікар загальної практики - сімейний лікар",IF(Z972&lt;Законод!$C$23,0,(IF(AND(Z972&gt;=Законод!$E$23,Z972&lt;=Законод!$E$24),Z972-Законод!$C$23,IF('01_Доходи'!Z972&gt;=Законод!$F$23,Законод!$E$25,0)))),IF(B968="Лікар-педіатр",IF(Z972&lt;Законод!$C$19,0,(IF(AND(Z972&gt;=Законод!$E$19,Z972&lt;=Законод!$E$20),Z972-Законод!$C$19,IF('01_Доходи'!Z972&gt;=Законод!$F$19,Законод!$E$21,0)))),IF(B968="Лікар-терапевт",IF(Z972&lt;Законод!$C$27,0,(IF(AND(Z972&gt;=Законод!$E$27,Z972&lt;=Законод!$E$28),Z972-Законод!$C$27,IF('01_Доходи'!Z972&gt;=Законод!$F$27,Законод!$E$29,0)))),0)))</f>
        <v>0</v>
      </c>
      <c r="AA974" s="770"/>
      <c r="AB974" s="750" t="s">
        <v>157</v>
      </c>
      <c r="AC974" s="751"/>
      <c r="AD974" s="751"/>
      <c r="AE974" s="751"/>
      <c r="AF974" s="752"/>
      <c r="AG974" s="171">
        <f>IF(B968="Лікар загальної практики - сімейний лікар",IF(S972&lt;Законод!$C$23,0,(IF(AND(AG972&gt;=Законод!$E$23,AG972&lt;=Законод!$E$24),AG972-Законод!$C$23,IF('01_Доходи'!AG972&gt;=Законод!$F$23,Законод!$E$25,0)))),IF(B968="Лікар-педіатр",IF(AG972&lt;Законод!$C$19,0,(IF(AND(AG972&gt;=Законод!$E$19,AG972&lt;=Законод!$E$20),AG972-Законод!$C$19,IF('01_Доходи'!AG972&gt;=Законод!$F$19,Законод!$E$21,0)))),IF(B968="Лікар-терапевт",IF(AG972&lt;Законод!$C$27,0,(IF(AND(AG972&gt;=Законод!$E$27,AG972&lt;=Законод!$E$28),AG972-Законод!$C$27,IF('01_Доходи'!AG972&gt;=Законод!$F$27,Законод!$E$29,0)))),0)))</f>
        <v>0</v>
      </c>
      <c r="AH974" s="773"/>
      <c r="AI974" s="176"/>
      <c r="AJ974" s="764"/>
      <c r="AK974" s="767"/>
      <c r="AL974" s="767"/>
      <c r="AM974" s="798" t="s">
        <v>176</v>
      </c>
      <c r="AN974" s="544">
        <f>IF(B968="Лікар загальної практики - сімейний лікар",L974*Законод!$E$30,IF(B968="Лікар-педіатр",L974*Законод!$E$30,IF(B968="Лікар-терапевт",L974*Законод!$E$30,0)))</f>
        <v>0</v>
      </c>
      <c r="AO974" s="544">
        <f>IF(B968="Лікар загальної практики - сімейний лікар",S974*Законод!$E$47,IF(B968="Лікар-педіатр",S974*Законод!$E$47,IF(B968="Лікар-терапевт",S974*Законод!$E$47,0)))</f>
        <v>0</v>
      </c>
      <c r="AP974" s="544">
        <f>IF(B968="Лікар загальної практики - сімейний лікар",Z974*Законод!$E$64,IF(B968="Лікар-педіатр",Z974*Законод!$E$64,IF(B968="Лікар-терапевт",Z974*Законод!$E$64,0)))</f>
        <v>0</v>
      </c>
      <c r="AQ974" s="544">
        <f>IF(B968="Лікар загальної практики - сімейний лікар",AG974*Законод!$E$81,IF(B968="Лікар-педіатр",AG974*Законод!$E$81,IF(B968="Лікар-терапевт",AG974*Законод!$E$81,0)))</f>
        <v>0</v>
      </c>
      <c r="AR974" s="185">
        <f>SUM(AN974:AQ974)</f>
        <v>0</v>
      </c>
    </row>
    <row r="975" spans="1:44" ht="20.45" customHeight="1" x14ac:dyDescent="0.25">
      <c r="A975" s="172"/>
      <c r="B975" s="781"/>
      <c r="C975" s="784"/>
      <c r="D975" s="787"/>
      <c r="E975" s="790"/>
      <c r="F975" s="186" t="str">
        <f>IF(B968="Лікар-педіатр",Законод!$F$18,IF(B968="Лікар загальної практики - сімейний лікар",Законод!$F$22,IF(B968="Лікар-терапевт",Законод!$F$26,"х")))</f>
        <v>х</v>
      </c>
      <c r="G975" s="750" t="s">
        <v>157</v>
      </c>
      <c r="H975" s="751"/>
      <c r="I975" s="751"/>
      <c r="J975" s="751"/>
      <c r="K975" s="752"/>
      <c r="L975" s="171">
        <f>IF(B968="Лікар загальної практики - сімейний лікар",IF(L972&lt;Законод!$C$23,0,(IF(AND(L972&gt;=Законод!$F$23,L972&lt;=Законод!$F$24),L972-Законод!$E$24,IF('01_Доходи'!L972&gt;=Законод!$G$23,Законод!$F$25,0)))),IF(B968="Лікар-педіатр",IF(L972&lt;Законод!$C$19,0,(IF(AND(L972&gt;=Законод!$F$19,L972&lt;=Законод!$F$20),L972-Законод!$E$20,IF('01_Доходи'!L972&gt;=Законод!$G$19,Законод!$F$21,0)))),IF(B968="Лікар-терапевт",IF(L972&lt;Законод!$C$27,0,(IF(AND(L972&gt;=Законод!$F$27,L972&lt;=Законод!$F$28),L972-Законод!$E$28,IF('01_Доходи'!L972&gt;=Законод!$G$27,Законод!$F$29,0)))),0)))</f>
        <v>0</v>
      </c>
      <c r="M975" s="770"/>
      <c r="N975" s="750" t="s">
        <v>157</v>
      </c>
      <c r="O975" s="751"/>
      <c r="P975" s="751"/>
      <c r="Q975" s="751"/>
      <c r="R975" s="752"/>
      <c r="S975" s="171">
        <f>IF(B968="Лікар загальної практики - сімейний лікар",IF(S972&lt;Законод!$C$23,0,(IF(AND(S972&gt;=Законод!$F$23,S972&lt;=Законод!$F$24),S972-Законод!$E$24,IF('01_Доходи'!S972&gt;=Законод!$G$23,Законод!$F$25,0)))),IF(B968="Лікар-педіатр",IF(S972&lt;Законод!$C$19,0,(IF(AND(S972&gt;=Законод!$F$19,S972&lt;=Законод!$F$20),S972-Законод!$E$20,IF('01_Доходи'!S972&gt;=Законод!$G$19,Законод!$F$21,0)))),IF(B968="Лікар-терапевт",IF(S972&lt;Законод!$C$27,0,(IF(AND(S972&gt;=Законод!$F$27,S972&lt;=Законод!$F$28),S972-Законод!$E$28,IF('01_Доходи'!S972&gt;=Законод!$G$27,Законод!$F$29,0)))),0)))</f>
        <v>0</v>
      </c>
      <c r="T975" s="770"/>
      <c r="U975" s="750" t="s">
        <v>157</v>
      </c>
      <c r="V975" s="751"/>
      <c r="W975" s="751"/>
      <c r="X975" s="751"/>
      <c r="Y975" s="752"/>
      <c r="Z975" s="171">
        <f>IF(B968="Лікар загальної практики - сімейний лікар",IF(Z972&lt;Законод!$C$23,0,(IF(AND(Z972&gt;=Законод!$F$23,Z972&lt;=Законод!$F$24),Z972-Законод!$E$24,IF('01_Доходи'!Z972&gt;=Законод!$G$23,Законод!$F$25,0)))),IF(B968="Лікар-педіатр",IF(Z972&lt;Законод!$C$19,0,(IF(AND(Z972&gt;=Законод!$F$19,Z972&lt;=Законод!$F$20),Z972-Законод!$E$20,IF('01_Доходи'!Z972&gt;=Законод!$G$19,Законод!$F$21,0)))),IF(B968="Лікар-терапевт",IF(Z972&lt;Законод!$C$27,0,(IF(AND(Z972&gt;=Законод!$F$27,Z972&lt;=Законод!$F$28),Z972-Законод!$E$28,IF('01_Доходи'!Z972&gt;=Законод!$G$27,Законод!$F$29,0)))),0)))</f>
        <v>0</v>
      </c>
      <c r="AA975" s="770"/>
      <c r="AB975" s="750" t="s">
        <v>157</v>
      </c>
      <c r="AC975" s="751"/>
      <c r="AD975" s="751"/>
      <c r="AE975" s="751"/>
      <c r="AF975" s="752"/>
      <c r="AG975" s="171">
        <f>IF(B968="Лікар загальної практики - сімейний лікар",IF(AG972&lt;Законод!$C$23,0,(IF(AND(AG972&gt;=Законод!$F$23,AG972&lt;=Законод!$F$24),AG972-Законод!$E$24,IF('01_Доходи'!AG972&gt;=Законод!$G$23,Законод!$F$25,0)))),IF(B968="Лікар-педіатр",IF(AG972&lt;Законод!$C$19,0,(IF(AND(AG972&gt;=Законод!$F$19,AG972&lt;=Законод!$F$20),AG972-Законод!$E$20,IF('01_Доходи'!AG972&gt;=Законод!$G$19,Законод!$F$21,0)))),IF(B968="Лікар-терапевт",IF(AG972&lt;Законод!$C$27,0,(IF(AND(AG972&gt;=Законод!$F$27,AG972&lt;=Законод!$F$28),AG972-Законод!$E$28,IF('01_Доходи'!AG972&gt;=Законод!$G$27,Законод!$F$29,0)))),0)))</f>
        <v>0</v>
      </c>
      <c r="AH975" s="773"/>
      <c r="AI975" s="176"/>
      <c r="AJ975" s="764"/>
      <c r="AK975" s="767"/>
      <c r="AL975" s="767"/>
      <c r="AM975" s="799"/>
      <c r="AN975" s="544">
        <f>IF(B968="Лікар загальної практики - сімейний лікар",L975*Законод!$F$30,IF(B968="Лікар-педіатр",L975*Законод!$F$30,IF(B968="Лікар-терапевт",L975*Законод!$F$30,0)))</f>
        <v>0</v>
      </c>
      <c r="AO975" s="544">
        <f>IF(B968="Лікар загальної практики - сімейний лікар",S975*Законод!$F$47,IF(B968="Лікар-педіатр",S975*Законод!$F$47,IF(B968="Лікар-терапевт",S975*Законод!$F$47,0)))</f>
        <v>0</v>
      </c>
      <c r="AP975" s="544">
        <f>IF(B968="Лікар загальної практики - сімейний лікар",Z975*Законод!$F$64,IF(B968="Лікар-педіатр",Z975*Законод!$F$64,IF(B968="Лікар-терапевт",Z975*Законод!$F$64,0)))</f>
        <v>0</v>
      </c>
      <c r="AQ975" s="544">
        <f>IF(B968="Лікар загальної практики - сімейний лікар",AG975*Законод!$F$81,IF(B968="Лікар-педіатр",AG975*Законод!$F$81,IF(B968="Лікар-терапевт",AG975*Законод!$F$81,0)))</f>
        <v>0</v>
      </c>
      <c r="AR975" s="185">
        <f>SUM(AN975:AQ975)</f>
        <v>0</v>
      </c>
    </row>
    <row r="976" spans="1:44" ht="20.45" customHeight="1" x14ac:dyDescent="0.25">
      <c r="A976" s="172"/>
      <c r="B976" s="781"/>
      <c r="C976" s="784"/>
      <c r="D976" s="787"/>
      <c r="E976" s="790"/>
      <c r="F976" s="186" t="str">
        <f>IF(B968="Лікар-педіатр",Законод!$G$18,IF(B968="Лікар загальної практики - сімейний лікар",Законод!$G$22,IF(B968="Лікар-терапевт",Законод!$G$26,"х")))</f>
        <v>х</v>
      </c>
      <c r="G976" s="750" t="s">
        <v>157</v>
      </c>
      <c r="H976" s="751"/>
      <c r="I976" s="751"/>
      <c r="J976" s="751"/>
      <c r="K976" s="752"/>
      <c r="L976" s="171">
        <f>IF(B968="Лікар загальної практики - сімейний лікар",IF(L972&lt;Законод!$C$23,0,(IF(AND(L972&gt;=Законод!$G$23,L972&lt;=Законод!$G$24),L972-Законод!$F$24,IF('01_Доходи'!L972&gt;=Законод!$H$23,Законод!$G$25,0)))),IF(B968="Лікар-педіатр",IF(L972&lt;Законод!$C$19,0,(IF(AND(L972&gt;=Законод!$G$19,L972&lt;=Законод!$G$20),L972-Законод!$F$20,IF('01_Доходи'!L972&gt;=Законод!$H$19,Законод!$G$21,0)))),IF(B968="Лікар-терапевт",IF(L972&lt;Законод!$C$27,0,(IF(AND(L972&gt;=Законод!$G$27,L972&lt;=Законод!$G$28),L972-Законод!$F$28,IF('01_Доходи'!L972&gt;=Законод!$H$27,Законод!$G$29,0)))),0)))</f>
        <v>0</v>
      </c>
      <c r="M976" s="770"/>
      <c r="N976" s="750" t="s">
        <v>157</v>
      </c>
      <c r="O976" s="751"/>
      <c r="P976" s="751"/>
      <c r="Q976" s="751"/>
      <c r="R976" s="752"/>
      <c r="S976" s="171">
        <f>IF(B968="Лікар загальної практики - сімейний лікар",IF(S972&lt;Законод!$C$23,0,(IF(AND(S972&gt;=Законод!$G$23,S972&lt;=Законод!$G$24),S972-Законод!$F$24,IF('01_Доходи'!S972&gt;=Законод!$H$23,Законод!$G$25,0)))),IF(B968="Лікар-педіатр",IF(S972&lt;Законод!$C$19,0,(IF(AND(S972&gt;=Законод!$G$19,S972&lt;=Законод!$G$20),S972-Законод!$F$20,IF('01_Доходи'!S972&gt;=Законод!$H$19,Законод!$G$21,0)))),IF(B968="Лікар-терапевт",IF(S972&lt;Законод!$C$27,0,(IF(AND(S972&gt;=Законод!$G$27,S972&lt;=Законод!$G$28),S972-Законод!$F$28,IF('01_Доходи'!S972&gt;=Законод!$H$27,Законод!$G$29,0)))),0)))</f>
        <v>0</v>
      </c>
      <c r="T976" s="770"/>
      <c r="U976" s="750" t="s">
        <v>157</v>
      </c>
      <c r="V976" s="751"/>
      <c r="W976" s="751"/>
      <c r="X976" s="751"/>
      <c r="Y976" s="752"/>
      <c r="Z976" s="171">
        <f>IF(B968="Лікар загальної практики - сімейний лікар",IF(Z972&lt;Законод!$C$23,0,(IF(AND(Z972&gt;=Законод!$G$23,Z972&lt;=Законод!$G$24),Z972-Законод!$F$24,IF('01_Доходи'!Z972&gt;=Законод!$H$23,Законод!$G$25,0)))),IF(B968="Лікар-педіатр",IF(Z972&lt;Законод!$C$19,0,(IF(AND(Z972&gt;=Законод!$G$19,Z972&lt;=Законод!$G$20),Z972-Законод!$F$20,IF('01_Доходи'!Z972&gt;=Законод!$H$19,Законод!$G$21,0)))),IF(B968="Лікар-терапевт",IF(Z972&lt;Законод!$C$27,0,(IF(AND(Z972&gt;=Законод!$G$27,Z972&lt;=Законод!$G$28),Z972-Законод!$F$28,IF('01_Доходи'!Z972&gt;=Законод!$H$27,Законод!$G$29,0)))),0)))</f>
        <v>0</v>
      </c>
      <c r="AA976" s="770"/>
      <c r="AB976" s="750" t="s">
        <v>157</v>
      </c>
      <c r="AC976" s="751"/>
      <c r="AD976" s="751"/>
      <c r="AE976" s="751"/>
      <c r="AF976" s="752"/>
      <c r="AG976" s="171">
        <f>IF(B968="Лікар загальної практики - сімейний лікар",IF(AG972&lt;Законод!$C$23,0,(IF(AND(AG972&gt;=Законод!$G$23,AG972&lt;=Законод!$G$24),AG972-Законод!$F$24,IF('01_Доходи'!AG972&gt;=Законод!$H$23,Законод!$G$25,0)))),IF(B968="Лікар-педіатр",IF(AG972&lt;Законод!$C$19,0,(IF(AND(AG972&gt;=Законод!$G$19,AG972&lt;=Законод!$G$20),AG972-Законод!$F$20,IF('01_Доходи'!AG972&gt;=Законод!$H$19,Законод!$G$21,0)))),IF(B968="Лікар-терапевт",IF(AG972&lt;Законод!$C$27,0,(IF(AND(AG972&gt;=Законод!$G$27,AG972&lt;=Законод!$G$28),AG972-Законод!$F$28,IF('01_Доходи'!AG972&gt;=Законод!$H$27,Законод!$G$29,0)))),0)))</f>
        <v>0</v>
      </c>
      <c r="AH976" s="773"/>
      <c r="AI976" s="176"/>
      <c r="AJ976" s="764"/>
      <c r="AK976" s="767"/>
      <c r="AL976" s="767"/>
      <c r="AM976" s="799"/>
      <c r="AN976" s="544">
        <f>IF(B968="Лікар загальної практики - сімейний лікар",L976*Законод!$G$39,IF(B968="Лікар-педіатр",L976*Законод!$G$30,IF(B968="Лікар-терапевт",L976*Законод!$G$30,0)))</f>
        <v>0</v>
      </c>
      <c r="AO976" s="544">
        <f>IF(B968="Лікар загальної практики - сімейний лікар",S976*Законод!$G$47,IF(B968="Лікар-педіатр",S976*Законод!$G$47,IF(B968="Лікар-терапевт",S976*Законод!$G$47,0)))</f>
        <v>0</v>
      </c>
      <c r="AP976" s="544">
        <f>IF(B968="Лікар загальної практики - сімейний лікар",Z976*Законод!$G$64,IF(B968="Лікар-педіатр",Z976*Законод!$G$64,IF(B968="Лікар-терапевт",Z976*Законод!$G$64,0)))</f>
        <v>0</v>
      </c>
      <c r="AQ976" s="544">
        <f>IF(B968="Лікар загальної практики - сімейний лікар",AG976*Законод!$G$81,IF(B968="Лікар-педіатр",AG976*Законод!$G$81,IF(B968="Лікар-терапевт",AG976*Законод!$G$81,0)))</f>
        <v>0</v>
      </c>
      <c r="AR976" s="185">
        <f t="shared" ref="AR976" si="144">SUM(AN976:AQ976)</f>
        <v>0</v>
      </c>
    </row>
    <row r="977" spans="1:44" ht="20.45" customHeight="1" x14ac:dyDescent="0.25">
      <c r="A977" s="172"/>
      <c r="B977" s="781"/>
      <c r="C977" s="784"/>
      <c r="D977" s="787"/>
      <c r="E977" s="790"/>
      <c r="F977" s="186" t="str">
        <f>IF(B968="Лікар-педіатр",Законод!$H$18,IF(B968="Лікар загальної практики - сімейний лікар",Законод!$H$22,IF(B968="Лікар-терапевт",Законод!$H$26,"х")))</f>
        <v>х</v>
      </c>
      <c r="G977" s="750" t="s">
        <v>157</v>
      </c>
      <c r="H977" s="751"/>
      <c r="I977" s="751"/>
      <c r="J977" s="751"/>
      <c r="K977" s="752"/>
      <c r="L977" s="171">
        <f>IF(B968="Лікар загальної практики - сімейний лікар",IF(L972&lt;Законод!$C$23,0,(IF(AND(L972&gt;=Законод!$H$23,L972&lt;=Законод!$H$24),L972-Законод!$G$24,IF('01_Доходи'!L972&gt;=Законод!$I$23,Законод!$H$25,0)))),IF(B968="Лікар-педіатр",IF(L972&lt;Законод!$C$19,0,(IF(AND(L972&gt;=Законод!$H$19,L972&lt;=Законод!$H$20),L972-Законод!$G$20,IF('01_Доходи'!L972&gt;=Законод!$I$19,Законод!$H$21,0)))),IF(B968="Лікар-терапевт",IF(L972&lt;Законод!$C$27,0,(IF(AND(L972&gt;=Законод!$H$27,L972&lt;=Законод!$H$28),L972-Законод!$G$28,IF(L972&gt;=Законод!$I$27,Законод!$H$29,0)))),0)))</f>
        <v>0</v>
      </c>
      <c r="M977" s="770"/>
      <c r="N977" s="750" t="s">
        <v>157</v>
      </c>
      <c r="O977" s="751"/>
      <c r="P977" s="751"/>
      <c r="Q977" s="751"/>
      <c r="R977" s="752"/>
      <c r="S977" s="171">
        <f>IF(B968="Лікар загальної практики - сімейний лікар",IF(S972&lt;Законод!$C$23,0,(IF(AND(S972&gt;=Законод!$H$23,S972&lt;=Законод!$H$24),S972-Законод!$G$24,IF('01_Доходи'!S972&gt;=Законод!$I$23,Законод!$H$25,0)))),IF(B968="Лікар-педіатр",IF(S972&lt;Законод!$C$19,0,(IF(AND(S972&gt;=Законод!$H$19,S972&lt;=Законод!$H$20),S972-Законод!$G$20,IF('01_Доходи'!S972&gt;=Законод!$I$19,Законод!$H$21,0)))),IF(B968="Лікар-терапевт",IF(S972&lt;Законод!$C$27,0,(IF(AND(S972&gt;=Законод!$H$27,S972&lt;=Законод!$H$28),S972-Законод!$G$28,IF(S972&gt;=Законод!$I$27,Законод!$H$29,0)))),0)))</f>
        <v>0</v>
      </c>
      <c r="T977" s="770"/>
      <c r="U977" s="750" t="s">
        <v>157</v>
      </c>
      <c r="V977" s="751"/>
      <c r="W977" s="751"/>
      <c r="X977" s="751"/>
      <c r="Y977" s="752"/>
      <c r="Z977" s="171">
        <f>IF(B968="Лікар загальної практики - сімейний лікар",IF(Z972&lt;Законод!$C$23,0,(IF(AND(Z972&gt;=Законод!$H$23,Z972&lt;=Законод!$H$24),Z972-Законод!$G$24,IF('01_Доходи'!Z972&gt;=Законод!$I$23,Законод!$H$25,0)))),IF(B968="Лікар-педіатр",IF(Z972&lt;Законод!$C$19,0,(IF(AND(Z972&gt;=Законод!$H$19,Z972&lt;=Законод!$H$20),Z972-Законод!$G$20,IF('01_Доходи'!Z972&gt;=Законод!$I$19,Законод!$H$21,0)))),IF(B968="Лікар-терапевт",IF(Z972&lt;Законод!$C$27,0,(IF(AND(Z972&gt;=Законод!$H$27,Z972&lt;=Законод!$H$28),Z972-Законод!$G$28,IF(Z972&gt;=Законод!$I$27,Законод!$H$29,0)))),0)))</f>
        <v>0</v>
      </c>
      <c r="AA977" s="770"/>
      <c r="AB977" s="750" t="s">
        <v>157</v>
      </c>
      <c r="AC977" s="751"/>
      <c r="AD977" s="751"/>
      <c r="AE977" s="751"/>
      <c r="AF977" s="752"/>
      <c r="AG977" s="171">
        <f>IF(B968="Лікар загальної практики - сімейний лікар",IF(AG972&lt;Законод!$C$23,0,(IF(AND(AG972&gt;=Законод!$H$23,AG972&lt;=Законод!$H$24),AG972-Законод!$G$24,IF('01_Доходи'!AG972&gt;=Законод!$I$23,Законод!$H$25,0)))),IF(B968="Лікар-педіатр",IF(AG972&lt;Законод!$C$19,0,(IF(AND(AG972&gt;=Законод!$H$19,AG972&lt;=Законод!$H$20),AG972-Законод!$G$20,IF('01_Доходи'!AG972&gt;=Законод!$I$19,Законод!$H$21,0)))),IF(B968="Лікар-терапевт",IF(AG972&lt;Законод!$C$27,0,(IF(AND(AG972&gt;=Законод!$H$27,AG972&lt;=Законод!$H$28),AG972-Законод!$G$28,IF(AG972&gt;=Законод!$I$27,Законод!$H$29,0)))),0)))</f>
        <v>0</v>
      </c>
      <c r="AH977" s="773"/>
      <c r="AI977" s="176"/>
      <c r="AJ977" s="764"/>
      <c r="AK977" s="767"/>
      <c r="AL977" s="767"/>
      <c r="AM977" s="799"/>
      <c r="AN977" s="544">
        <f>IF(B968="Лікар загальної практики - сімейний лікар",L977*Законод!$H$30,IF(B968="Лікар-педіатр",L977*Законод!$H$30,IF(B968="Лікар-терапевт",L977*Законод!$H$30,0)))</f>
        <v>0</v>
      </c>
      <c r="AO977" s="544">
        <f>IF(B968="Лікар загальної практики - сімейний лікар",S977*Законод!$H$47,IF(B968="Лікар-педіатр",S977*Законод!$H$47,IF(B968="Лікар-терапевт",S977*Законод!$H$47,0)))</f>
        <v>0</v>
      </c>
      <c r="AP977" s="544">
        <f>IF(B968="Лікар загальної практики - сімейний лікар",Z977*Законод!$H$64,IF(B968="Лікар-педіатр",Z977*Законод!$H$64,IF(B968="Лікар-терапевт",Z977*Законод!$H$64,0)))</f>
        <v>0</v>
      </c>
      <c r="AQ977" s="544">
        <f>IF(B968="Лікар загальної практики - сімейний лікар",AG977*Законод!$H$81,IF(B968="Лікар-педіатр",AG977*Законод!$H$81,IF(B968="Лікар-терапевт",AG977*Законод!$H$81,0)))</f>
        <v>0</v>
      </c>
      <c r="AR977" s="185">
        <f>SUM(AN977:AQ977)</f>
        <v>0</v>
      </c>
    </row>
    <row r="978" spans="1:44" ht="20.45" customHeight="1" x14ac:dyDescent="0.25">
      <c r="A978" s="172"/>
      <c r="B978" s="781"/>
      <c r="C978" s="784"/>
      <c r="D978" s="787"/>
      <c r="E978" s="790"/>
      <c r="F978" s="186" t="str">
        <f>IF(B968="Лікар-педіатр",Законод!$I$18,IF(B968="Лікар загальної практики - сімейний лікар",Законод!$I$22,IF(B968="Лікар-терапевт",Законод!$I$26,"х")))</f>
        <v>х</v>
      </c>
      <c r="G978" s="750" t="s">
        <v>157</v>
      </c>
      <c r="H978" s="751"/>
      <c r="I978" s="751"/>
      <c r="J978" s="751"/>
      <c r="K978" s="752"/>
      <c r="L978" s="171">
        <f>IF(B968="Лікар загальної практики - сімейний лікар",IF(L972&lt;Законод!$C$23,0,(IF(AND(L972&gt;=Законод!$I$23,L972&lt;=Законод!$I$24),L972-Законод!$H$24,IF('01_Доходи'!L972&gt;=Законод!$I$23,Законод!$I$25,0)))),IF(B968="Лікар-педіатр",IF(L972&lt;Законод!$C$19,0,(IF(AND(L972&gt;=Законод!$I$19,L972&lt;=Законод!$I$20),L972-Законод!$H$20,IF('01_Доходи'!L972&gt;=Законод!$I$19,Законод!$H$21,0)))),IF(B968="Лікар-терапевт",IF(L972&lt;Законод!$C$27,0,(IF(AND(L972&gt;=Законод!$I$27,L972&lt;=Законод!$I$28),L972-Законод!$H$28,IF('01_Доходи'!L972&gt;=Законод!$I$27,Законод!$H$29,0)))),0)))</f>
        <v>0</v>
      </c>
      <c r="M978" s="770"/>
      <c r="N978" s="750" t="s">
        <v>157</v>
      </c>
      <c r="O978" s="751"/>
      <c r="P978" s="751"/>
      <c r="Q978" s="751"/>
      <c r="R978" s="752"/>
      <c r="S978" s="171">
        <f>IF(B968="Лікар загальної практики - сімейний лікар",IF(S972&lt;Законод!$C$23,0,(IF(AND(S972&gt;=Законод!$I$23,S972&lt;=Законод!$I$24),S972-Законод!$H$24,IF('01_Доходи'!S972&gt;=Законод!$I$23,Законод!$I$25,0)))),IF(B968="Лікар-педіатр",IF(S972&lt;Законод!$C$19,0,(IF(AND(S972&gt;=Законод!$I$19,S972&lt;=Законод!$I$20),S972-Законод!$H$20,IF('01_Доходи'!S972&gt;=Законод!$I$19,Законод!$H$21,0)))),IF(B968="Лікар-терапевт",IF(S972&lt;Законод!$C$27,0,(IF(AND(S972&gt;=Законод!$I$27,S972&lt;=Законод!$I$28),S972-Законод!$H$28,IF('01_Доходи'!S972&gt;=Законод!$I$27,Законод!$H$29,0)))),0)))</f>
        <v>0</v>
      </c>
      <c r="T978" s="770"/>
      <c r="U978" s="750" t="s">
        <v>157</v>
      </c>
      <c r="V978" s="751"/>
      <c r="W978" s="751"/>
      <c r="X978" s="751"/>
      <c r="Y978" s="752"/>
      <c r="Z978" s="171">
        <f>IF(B968="Лікар загальної практики - сімейний лікар",IF(Z972&lt;Законод!$C$23,0,(IF(AND(Z972&gt;=Законод!$I$23,Z972&lt;=Законод!$I$24),Z972-Законод!$H$24,IF('01_Доходи'!Z972&gt;=Законод!$I$23,Законод!$I$25,0)))),IF(B968="Лікар-педіатр",IF(Z972&lt;Законод!$C$19,0,(IF(AND(Z972&gt;=Законод!$I$19,Z972&lt;=Законод!$I$20),Z972-Законод!$H$20,IF('01_Доходи'!Z972&gt;=Законод!$I$19,Законод!$H$21,0)))),IF(B968="Лікар-терапевт",IF(Z972&lt;Законод!$C$27,0,(IF(AND(Z972&gt;=Законод!$I$27,Z972&lt;=Законод!$I$28),Z972-Законод!$H$28,IF('01_Доходи'!Z972&gt;=Законод!$I$27,Законод!$H$29,0)))),0)))</f>
        <v>0</v>
      </c>
      <c r="AA978" s="770"/>
      <c r="AB978" s="750" t="s">
        <v>157</v>
      </c>
      <c r="AC978" s="751"/>
      <c r="AD978" s="751"/>
      <c r="AE978" s="751"/>
      <c r="AF978" s="752"/>
      <c r="AG978" s="171">
        <f>IF(B968="Лікар загальної практики - сімейний лікар",IF(AG972&lt;Законод!$C$23,0,(IF(AND(AG972&gt;=Законод!$I$23,AG972&lt;=Законод!$I$24),AG972-Законод!$H$24,IF('01_Доходи'!AG972&gt;=Законод!$I$23,Законод!$I$25,0)))),IF(B968="Лікар-педіатр",IF(AG972&lt;Законод!$C$19,0,(IF(AND(AG972&gt;=Законод!$I$19,AG972&lt;=Законод!$I$20),AG972-Законод!$H$20,IF('01_Доходи'!AG972&gt;=Законод!$I$19,Законод!$H$21,0)))),IF(B968="Лікар-терапевт",IF(AG972&lt;Законод!$C$27,0,(IF(AND(AG972&gt;=Законод!$I$27,AG972&lt;=Законод!$I$28),AG972-Законод!$H$28,IF('01_Доходи'!AG972&gt;=Законод!$I$27,Законод!$H$29,0)))),0)))</f>
        <v>0</v>
      </c>
      <c r="AH978" s="773"/>
      <c r="AI978" s="176"/>
      <c r="AJ978" s="764"/>
      <c r="AK978" s="767"/>
      <c r="AL978" s="767"/>
      <c r="AM978" s="799"/>
      <c r="AN978" s="544">
        <f>IF(B968="Лікар загальної практики - сімейний лікар",L978*Законод!$I$30,IF(B968="Лікар-педіатр",L978*Законод!$I$30,IF(B968="Лікар-терапевт",L978*Законод!$I$30,0)))</f>
        <v>0</v>
      </c>
      <c r="AO978" s="544">
        <f>IF(B968="Лікар загальної практики - сімейний лікар",S978*Законод!$I$47,IF(B968="Лікар-педіатр",S978*Законод!$I$47,IF(B968="Лікар-терапевт",S978*Законод!$I$47,0)))</f>
        <v>0</v>
      </c>
      <c r="AP978" s="544">
        <f>IF(B968="Лікар загальної практики - сімейний лікар",Z978*Законод!$I$64,IF(B968="Лікар-педіатр",Z978*Законод!$I$64,IF(B968="Лікар-терапевт",Z978*Законод!$I$64,0)))</f>
        <v>0</v>
      </c>
      <c r="AQ978" s="544">
        <f>IF(B968="Лікар загальної практики - сімейний лікар",AG978*Законод!$I$81,IF(B968="Лікар-педіатр",AG978*Законод!$I$81,IF(B968="Лікар-терапевт",AG978*Законод!$I$81,0)))</f>
        <v>0</v>
      </c>
      <c r="AR978" s="185">
        <f>SUM(AN978:AQ978)</f>
        <v>0</v>
      </c>
    </row>
    <row r="979" spans="1:44" ht="21" customHeight="1" thickBot="1" x14ac:dyDescent="0.3">
      <c r="A979" s="187"/>
      <c r="B979" s="782"/>
      <c r="C979" s="785"/>
      <c r="D979" s="788"/>
      <c r="E979" s="791"/>
      <c r="F979" s="660" t="str">
        <f>IF(B968="Лікар-педіатр",Законод!$J$18,IF(B968="Лікар загальної практики - сімейний лікар",Законод!$J$22,IF(B968="Лікар-терапевт",Законод!$J$22,"х")))</f>
        <v>х</v>
      </c>
      <c r="G979" s="747" t="s">
        <v>157</v>
      </c>
      <c r="H979" s="748"/>
      <c r="I979" s="748"/>
      <c r="J979" s="748"/>
      <c r="K979" s="749"/>
      <c r="L979" s="171">
        <f>IF(B968="Лікар загальної практики - сімейний лікар",IF(L972&gt;=Законод!$J$23,'01_Доходи'!L972-('01_Доходи'!L973+'01_Доходи'!L974+'01_Доходи'!L975+'01_Доходи'!L976+'01_Доходи'!L977+'01_Доходи'!L978),0),IF(B968="Лікар-педіатр",IF(L972&gt;=Законод!$J$19,'01_Доходи'!L972-('01_Доходи'!L973+'01_Доходи'!L974+'01_Доходи'!L975+'01_Доходи'!L976+'01_Доходи'!L977+'01_Доходи'!L978),0),IF(B968="Лікар-терапевт",IF('01_Доходи'!L972&gt;=Законод!$J$27,L972-Законод!$I$28,0),0)))</f>
        <v>0</v>
      </c>
      <c r="M979" s="771"/>
      <c r="N979" s="747" t="s">
        <v>157</v>
      </c>
      <c r="O979" s="748"/>
      <c r="P979" s="748"/>
      <c r="Q979" s="748"/>
      <c r="R979" s="749"/>
      <c r="S979" s="171">
        <f>IF(B968="Лікар загальної практики - сімейний лікар",IF(S972&gt;=Законод!$J$23,'01_Доходи'!S972-('01_Доходи'!S973+'01_Доходи'!S974+'01_Доходи'!S975+'01_Доходи'!S976+'01_Доходи'!S977+'01_Доходи'!S978),0),IF(B968="Лікар-педіатр",IF(S972&gt;=Законод!$J$19,'01_Доходи'!S972-('01_Доходи'!S973+'01_Доходи'!S974+'01_Доходи'!S975+'01_Доходи'!S976+'01_Доходи'!S977+'01_Доходи'!S978),0),IF(B968="Лікар-терапевт",IF('01_Доходи'!S972&gt;=Законод!$J$27,S972-Законод!$I$28,0),0)))</f>
        <v>0</v>
      </c>
      <c r="T979" s="771"/>
      <c r="U979" s="747" t="s">
        <v>157</v>
      </c>
      <c r="V979" s="748"/>
      <c r="W979" s="748"/>
      <c r="X979" s="748"/>
      <c r="Y979" s="749"/>
      <c r="Z979" s="171">
        <f>IF(B968="Лікар загальної практики - сімейний лікар",IF(Z972&gt;=Законод!$J$23,'01_Доходи'!Z972-('01_Доходи'!Z973+'01_Доходи'!Z974+'01_Доходи'!Z975+'01_Доходи'!Z976+'01_Доходи'!Z977+'01_Доходи'!Z978),0),IF(B968="Лікар-педіатр",IF(Z972&gt;=Законод!$J$19,'01_Доходи'!Z972-('01_Доходи'!Z973+'01_Доходи'!Z974+'01_Доходи'!Z975+'01_Доходи'!Z976+'01_Доходи'!Z977+'01_Доходи'!Z978),0),IF(B968="Лікар-терапевт",IF('01_Доходи'!Z972&gt;=Законод!$J$27,Z972-Законод!$I$28,0),0)))</f>
        <v>0</v>
      </c>
      <c r="AA979" s="771"/>
      <c r="AB979" s="747" t="s">
        <v>157</v>
      </c>
      <c r="AC979" s="748"/>
      <c r="AD979" s="748"/>
      <c r="AE979" s="748"/>
      <c r="AF979" s="749"/>
      <c r="AG979" s="171">
        <f>IF(B968="Лікар загальної практики - сімейний лікар",IF(AG972&gt;=Законод!$J$23,'01_Доходи'!AG972-('01_Доходи'!AG973+'01_Доходи'!AG974+'01_Доходи'!AG975+'01_Доходи'!AG976+'01_Доходи'!AG977+'01_Доходи'!AG978),0),IF(B968="Лікар-педіатр",IF(AG972&gt;=Законод!$J$19,'01_Доходи'!AG972-('01_Доходи'!AG973+'01_Доходи'!AG974+'01_Доходи'!AG975+'01_Доходи'!AG976+'01_Доходи'!AG977+'01_Доходи'!AG978),0),IF(B968="Лікар-терапевт",IF('01_Доходи'!AG972&gt;=Законод!$J$27,AG972-Законод!$I$28,0),0)))</f>
        <v>0</v>
      </c>
      <c r="AH979" s="774"/>
      <c r="AI979" s="188"/>
      <c r="AJ979" s="765"/>
      <c r="AK979" s="768"/>
      <c r="AL979" s="768"/>
      <c r="AM979" s="800"/>
      <c r="AN979" s="661">
        <f>IF(B968="Лікар загальної практики - сімейний лікар",L979*Законод!$J$30,IF(B968="Лікар-педіатр",L979*Законод!$J$30,IF(B968="Лікар-терапевт",L979*Законод!$J$30,0)))</f>
        <v>0</v>
      </c>
      <c r="AO979" s="661">
        <f>IF(B968="Лікар загальної практики - сімейний лікар",S979*Законод!$J$47,IF(B968="Лікар-педіатр",S979*Законод!$J$47,IF(B968="Лікар-терапевт",S979*Законод!$J$47,0)))</f>
        <v>0</v>
      </c>
      <c r="AP979" s="661">
        <f>IF(B968="Лікар загальної практики - сімейний лікар",S979*Законод!$J$64,IF(B968="Лікар-педіатр",S979*Законод!$J$64,IF(B968="Лікар-терапевт",S979*Законод!$J$64,0)))</f>
        <v>0</v>
      </c>
      <c r="AQ979" s="661">
        <f>IF(B968="Лікар загальної практики - сімейний лікар",AG979*Законод!$J$81,IF(B968="Лікар-педіатр",AG979*Законод!$J$81,IF(B968="Лікар-терапевт",AG979*Законод!$J$81,0)))</f>
        <v>0</v>
      </c>
      <c r="AR979" s="662">
        <f t="shared" ref="AR979" si="145">SUM(AN979:AQ979)</f>
        <v>0</v>
      </c>
    </row>
    <row r="980" spans="1:44" ht="23.25" thickBot="1" x14ac:dyDescent="0.3">
      <c r="A980" s="206"/>
      <c r="B980" s="207"/>
      <c r="C980" s="207"/>
      <c r="D980" s="207"/>
      <c r="E980" s="207"/>
      <c r="F980" s="208"/>
      <c r="G980" s="209"/>
      <c r="H980" s="209"/>
      <c r="I980" s="210"/>
      <c r="J980" s="210"/>
      <c r="K980" s="210"/>
      <c r="L980" s="211"/>
      <c r="M980" s="210"/>
      <c r="N980" s="210"/>
      <c r="O980" s="210"/>
      <c r="P980" s="210"/>
      <c r="Q980" s="210"/>
      <c r="R980" s="210"/>
      <c r="S980" s="211"/>
      <c r="T980" s="210"/>
      <c r="U980" s="210"/>
      <c r="V980" s="210"/>
      <c r="W980" s="210"/>
      <c r="X980" s="210"/>
      <c r="Y980" s="210"/>
      <c r="Z980" s="211"/>
      <c r="AA980" s="210"/>
      <c r="AB980" s="210"/>
      <c r="AC980" s="210"/>
      <c r="AD980" s="210"/>
      <c r="AE980" s="210"/>
      <c r="AF980" s="210"/>
      <c r="AG980" s="211"/>
      <c r="AH980" s="210"/>
      <c r="AI980" s="210"/>
      <c r="AJ980" s="210"/>
      <c r="AK980" s="210"/>
      <c r="AL980" s="210"/>
      <c r="AM980" s="212"/>
      <c r="AN980" s="210"/>
      <c r="AO980" s="210"/>
      <c r="AP980" s="210"/>
      <c r="AQ980" s="210"/>
      <c r="AR980" s="213"/>
    </row>
    <row r="981" spans="1:44" ht="18" customHeight="1" x14ac:dyDescent="0.25">
      <c r="A981" s="169">
        <f>A968+1</f>
        <v>74</v>
      </c>
      <c r="B981" s="780"/>
      <c r="C981" s="783"/>
      <c r="D981" s="786"/>
      <c r="E981" s="789"/>
      <c r="F981" s="170" t="s">
        <v>431</v>
      </c>
      <c r="G981" s="171">
        <f>IFERROR(IF(B981="Лікар-педіатр",G983/L983*L981,IF(B981="Лікар-терапевт","х",IF(B981="Лікар загальної практики - сімейний лікар",G983/L983*L981,0))),0)</f>
        <v>0</v>
      </c>
      <c r="H981" s="171">
        <f>IFERROR(IF(B981="Лікар-педіатр",H983/L983*L981,IF(B981="Лікар-терапевт","х",IF(B981="Лікар загальної практики - сімейний лікар",H983/L983*L981,0))),0)</f>
        <v>0</v>
      </c>
      <c r="I981" s="171">
        <f>IFERROR(IF(B981="Лікар-педіатр","x",IF(B981="Лікар-терапевт",I983/L983*L981,IF(B981="Лікар загальної практики - сімейний лікар",I983/L983*L981,0))),0)</f>
        <v>0</v>
      </c>
      <c r="J981" s="171">
        <f>IFERROR(IF(B981="Лікар-педіатр","x",IF(B981="Лікар-терапевт",J983/L983*L981,IF(B981="Лікар загальної практики - сімейний лікар",J983/L983*L981,0))),0)</f>
        <v>0</v>
      </c>
      <c r="K981" s="171">
        <f>IFERROR(IF(B981="Лікар-педіатр","x",IF(B981="Лікар-терапевт",K984*L981,IF(B981="Лікар загальної практики - сімейний лікар",K984*L981,0))),0)</f>
        <v>0</v>
      </c>
      <c r="L981" s="472"/>
      <c r="M981" s="769"/>
      <c r="N981" s="171">
        <f>IFERROR(IF(B981="Лікар-педіатр",N983/S983*S981,IF(B981="Лікар-терапевт","х",IF(B981="Лікар загальної практики - сімейний лікар",N983/S983*S981,0))),0)</f>
        <v>0</v>
      </c>
      <c r="O981" s="171">
        <f>IFERROR(IF(B981="Лікар-педіатр",O983/S983*S981,IF(B981="Лікар-терапевт","х",IF(B981="Лікар загальної практики - сімейний лікар",O983/S983*S981,0))),0)</f>
        <v>0</v>
      </c>
      <c r="P981" s="171">
        <f>IFERROR(IF(B981="Лікар-педіатр","x",IF(B981="Лікар-терапевт",P983/S983*S981,IF(B981="Лікар загальної практики - сімейний лікар",P983/S983*S981,0))),0)</f>
        <v>0</v>
      </c>
      <c r="Q981" s="171">
        <f>IFERROR(IF(B981="Лікар-педіатр","x",IF(B981="Лікар-терапевт",Q983/S983*S981,IF(B981="Лікар загальної практики - сімейний лікар",Q983/S983*S981,0))),0)</f>
        <v>0</v>
      </c>
      <c r="R981" s="171">
        <f>IFERROR(IF(B981="Лікар-педіатр","x",IF(B981="Лікар-терапевт",R984*S981,IF(B981="Лікар загальної практики - сімейний лікар",R984*S981,0))),0)</f>
        <v>0</v>
      </c>
      <c r="S981" s="472"/>
      <c r="T981" s="769"/>
      <c r="U981" s="171">
        <f>IFERROR(IF(B981="Лікар-педіатр",U983/Z983*Z981,IF(B981="Лікар-терапевт","х",IF(B981="Лікар загальної практики - сімейний лікар",U983/Z983*Z981,0))),0)</f>
        <v>0</v>
      </c>
      <c r="V981" s="171">
        <f>IFERROR(IF(B981="Лікар-педіатр",V983/Z983*Z981,IF(B981="Лікар-терапевт","х",IF(B981="Лікар загальної практики - сімейний лікар",V983/Z983*Z981,0))),0)</f>
        <v>0</v>
      </c>
      <c r="W981" s="171">
        <f>IFERROR(IF(B981="Лікар-педіатр","x",IF(B981="Лікар-терапевт",W983/Z983*Z981,IF(B981="Лікар загальної практики - сімейний лікар",W983/Z983*Z981,0))),0)</f>
        <v>0</v>
      </c>
      <c r="X981" s="171">
        <f>IFERROR(IF(B981="Лікар-педіатр","x",IF(B981="Лікар-терапевт",X983/Z983*Z981,IF(B981="Лікар загальної практики - сімейний лікар",X983/Z983*Z981,0))),0)</f>
        <v>0</v>
      </c>
      <c r="Y981" s="171">
        <f>IFERROR(IF(B981="Лікар-педіатр","x",IF(B981="Лікар-терапевт",Y984*Z981,IF(B981="Лікар загальної практики - сімейний лікар",Y984*Z981,0))),0)</f>
        <v>0</v>
      </c>
      <c r="Z981" s="472"/>
      <c r="AA981" s="769"/>
      <c r="AB981" s="171">
        <f>IFERROR(IF(B981="Лікар-педіатр",AB983/AG983*AG981,IF(B981="Лікар-терапевт","х",IF(B981="Лікар загальної практики - сімейний лікар",AB983/AG983*AG981,0))),0)</f>
        <v>0</v>
      </c>
      <c r="AC981" s="171">
        <f>IFERROR(IF(B981="Лікар-педіатр",AC983/AG983*AG981,IF(B981="Лікар-терапевт","х",IF(B981="Лікар загальної практики - сімейний лікар",AC983/AG983*AG981,0))),0)</f>
        <v>0</v>
      </c>
      <c r="AD981" s="171">
        <f>IFERROR(IF(B981="Лікар-педіатр","x",IF(B981="Лікар-терапевт",AD983/AG983*AG981,IF(B981="Лікар загальної практики - сімейний лікар",AD983/AG983*AG981,0))),0)</f>
        <v>0</v>
      </c>
      <c r="AE981" s="171">
        <f>IFERROR(IF(B981="Лікар-педіатр","x",IF(B981="Лікар-терапевт",AE983/AG983*AG981,IF(B981="Лікар загальної практики - сімейний лікар",AE983/AG983*AG981,0))),0)</f>
        <v>0</v>
      </c>
      <c r="AF981" s="171">
        <f>IFERROR(IF(B981="Лікар-педіатр","x",IF(B981="Лікар-терапевт",AF984*AG981,IF(B981="Лікар загальної практики - сімейний лікар",AF984*AG981,0))),0)</f>
        <v>0</v>
      </c>
      <c r="AG981" s="472"/>
      <c r="AH981" s="772"/>
      <c r="AI981" s="461">
        <f>A981</f>
        <v>74</v>
      </c>
      <c r="AJ981" s="763">
        <f>B981</f>
        <v>0</v>
      </c>
      <c r="AK981" s="766">
        <f>C981</f>
        <v>0</v>
      </c>
      <c r="AL981" s="766">
        <f>D981</f>
        <v>0</v>
      </c>
      <c r="AM981" s="753" t="s">
        <v>566</v>
      </c>
      <c r="AN981" s="792">
        <f>SUM(AN986:AN992)</f>
        <v>0</v>
      </c>
      <c r="AO981" s="792">
        <f>SUM(AO986:AO992)</f>
        <v>0</v>
      </c>
      <c r="AP981" s="792">
        <f>SUM(AP986:AP992)</f>
        <v>0</v>
      </c>
      <c r="AQ981" s="792">
        <f>SUM(AQ986:AQ992)</f>
        <v>0</v>
      </c>
      <c r="AR981" s="795">
        <f>SUM(AN981:AQ985)</f>
        <v>0</v>
      </c>
    </row>
    <row r="982" spans="1:44" ht="18" customHeight="1" x14ac:dyDescent="0.25">
      <c r="A982" s="172"/>
      <c r="B982" s="781"/>
      <c r="C982" s="784"/>
      <c r="D982" s="787"/>
      <c r="E982" s="790"/>
      <c r="F982" s="170" t="s">
        <v>432</v>
      </c>
      <c r="G982" s="171">
        <f>IFERROR(IF(B981="Лікар-педіатр",G984*L982,IF(B981="Лікар-терапевт","х",IF(B981="Лікар загальної практики - сімейний лікар",G984*L982,0))),0)</f>
        <v>0</v>
      </c>
      <c r="H982" s="171">
        <f>IFERROR(IF(B981="Лікар-педіатр",H984*L982,IF(B981="Лікар-терапевт","х",IF(B981="Лікар загальної практики - сімейний лікар",H984*L982,0))),0)</f>
        <v>0</v>
      </c>
      <c r="I982" s="171">
        <f>IFERROR(IF(B981="Лікар-педіатр","x",IF(B981="Лікар-терапевт",I984*L982,IF(B981="Лікар загальної практики - сімейний лікар",I984*L982,0))),0)</f>
        <v>0</v>
      </c>
      <c r="J982" s="171">
        <f>IFERROR(IF(B981="Лікар-педіатр","x",IF(B981="Лікар-терапевт",J984*L982,IF(B981="Лікар загальної практики - сімейний лікар",J984*L982,0))),0)</f>
        <v>0</v>
      </c>
      <c r="K982" s="171">
        <f>IFERROR(IF(B981="Лікар-педіатр","x",IF(B981="Лікар-терапевт",K984*L982,IF(B981="Лікар загальної практики - сімейний лікар",K984*L982,0))),0)</f>
        <v>0</v>
      </c>
      <c r="L982" s="472"/>
      <c r="M982" s="770"/>
      <c r="N982" s="171">
        <f>IFERROR(IF(B981="Лікар-педіатр",N984*S982,IF(B981="Лікар-терапевт","х",IF(B981="Лікар загальної практики - сімейний лікар",N984*S982,0))),0)</f>
        <v>0</v>
      </c>
      <c r="O982" s="171">
        <f>IFERROR(IF(B981="Лікар-педіатр",O984*S982,IF(B981="Лікар-терапевт","х",IF(B981="Лікар загальної практики - сімейний лікар",O984*S982,0))),0)</f>
        <v>0</v>
      </c>
      <c r="P982" s="171">
        <f>IFERROR(IF(B981="Лікар-педіатр","x",IF(B981="Лікар-терапевт",P984*S982,IF(B981="Лікар загальної практики - сімейний лікар",P984*S982,0))),0)</f>
        <v>0</v>
      </c>
      <c r="Q982" s="171">
        <f>IFERROR(IF(B981="Лікар-педіатр","x",IF(B981="Лікар-терапевт",Q984*S982,IF(B981="Лікар загальної практики - сімейний лікар",Q984*S982,0))),0)</f>
        <v>0</v>
      </c>
      <c r="R982" s="171">
        <f>IFERROR(IF(B981="Лікар-педіатр","x",IF(B981="Лікар-терапевт",R984*S982,IF(B981="Лікар загальної практики - сімейний лікар",R984*S982,0))),0)</f>
        <v>0</v>
      </c>
      <c r="S982" s="472"/>
      <c r="T982" s="770"/>
      <c r="U982" s="171">
        <f>IFERROR(IF(B981="Лікар-педіатр",U984*Z982,IF(B981="Лікар-терапевт","х",IF(B981="Лікар загальної практики - сімейний лікар",U984*Z982,0))),0)</f>
        <v>0</v>
      </c>
      <c r="V982" s="171">
        <f>IFERROR(IF(B981="Лікар-педіатр",V984*Z982,IF(B981="Лікар-терапевт","х",IF(B981="Лікар загальної практики - сімейний лікар",V984*Z982,0))),0)</f>
        <v>0</v>
      </c>
      <c r="W982" s="171">
        <f>IFERROR(IF(B981="Лікар-педіатр","x",IF(B981="Лікар-терапевт",W984*Z982,IF(B981="Лікар загальної практики - сімейний лікар",W984*Z982,0))),0)</f>
        <v>0</v>
      </c>
      <c r="X982" s="171">
        <f>IFERROR(IF(B981="Лікар-педіатр","x",IF(B981="Лікар-терапевт",X984*Z982,IF(B981="Лікар загальної практики - сімейний лікар",X984*Z982,0))),0)</f>
        <v>0</v>
      </c>
      <c r="Y982" s="171">
        <f>IFERROR(IF(B981="Лікар-педіатр","x",IF(B981="Лікар-терапевт",Y984*Z982,IF(B981="Лікар загальної практики - сімейний лікар",Y984*Z982,0))),0)</f>
        <v>0</v>
      </c>
      <c r="Z982" s="472"/>
      <c r="AA982" s="770"/>
      <c r="AB982" s="171">
        <f>IFERROR(IF(B981="Лікар-педіатр",AB984*AG982,IF(B981="Лікар-терапевт","х",IF(B981="Лікар загальної практики - сімейний лікар",AB984*AG982,0))),0)</f>
        <v>0</v>
      </c>
      <c r="AC982" s="171">
        <f>IFERROR(IF(B981="Лікар-педіатр",AC984*AG982,IF(B981="Лікар-терапевт","х",IF(B981="Лікар загальної практики - сімейний лікар",AC984*AG982,0))),0)</f>
        <v>0</v>
      </c>
      <c r="AD982" s="171">
        <f>IFERROR(IF(B981="Лікар-педіатр","x",IF(B981="Лікар-терапевт",AD984*AG982,IF(B981="Лікар загальної практики - сімейний лікар",AD984*AG982,0))),0)</f>
        <v>0</v>
      </c>
      <c r="AE982" s="171">
        <f>IFERROR(IF(B981="Лікар-педіатр","x",IF(B981="Лікар-терапевт",AE984*AG982,IF(B981="Лікар загальної практики - сімейний лікар",AE984*AG982,0))),0)</f>
        <v>0</v>
      </c>
      <c r="AF982" s="171">
        <f>IFERROR(IF(B981="Лікар-педіатр","x",IF(B981="Лікар-терапевт",AF984*AG982,IF(B981="Лікар загальної практики - сімейний лікар",AF984*AG982,0))),0)</f>
        <v>0</v>
      </c>
      <c r="AG982" s="472"/>
      <c r="AH982" s="773"/>
      <c r="AI982" s="173"/>
      <c r="AJ982" s="764"/>
      <c r="AK982" s="767"/>
      <c r="AL982" s="767"/>
      <c r="AM982" s="754"/>
      <c r="AN982" s="793"/>
      <c r="AO982" s="793"/>
      <c r="AP982" s="793"/>
      <c r="AQ982" s="793"/>
      <c r="AR982" s="796"/>
    </row>
    <row r="983" spans="1:44" ht="18" customHeight="1" x14ac:dyDescent="0.25">
      <c r="A983" s="205"/>
      <c r="B983" s="781"/>
      <c r="C983" s="784"/>
      <c r="D983" s="787"/>
      <c r="E983" s="790"/>
      <c r="F983" s="170" t="s">
        <v>433</v>
      </c>
      <c r="G983" s="174">
        <f>IF(B981="Лікар загальної практики - сімейний лікар"," ",IF(B981="Лікар-педіатр"," ",IF(B981="Лікар-терапевт","х",0)))</f>
        <v>0</v>
      </c>
      <c r="H983" s="174">
        <f>IF(B981="Лікар загальної практики - сімейний лікар"," ",IF(B981="Лікар-педіатр"," ",IF(B981="Лікар-терапевт","х",0)))</f>
        <v>0</v>
      </c>
      <c r="I983" s="174">
        <f>IF(B981="Лікар загальної практики - сімейний лікар"," ",IF(B981="Лікар-педіатр","х",IF(B981="Лікар-терапевт"," ",0)))</f>
        <v>0</v>
      </c>
      <c r="J983" s="174">
        <f>IF(B981="Лікар загальної практики - сімейний лікар"," ",IF(B981="Лікар-педіатр","х",IF(B981="Лікар-терапевт"," ",0)))</f>
        <v>0</v>
      </c>
      <c r="K983" s="174">
        <f>IF(B981="Лікар загальної практики - сімейний лікар"," ",IF(B981="Лікар-педіатр","х",IF(B981="Лікар-терапевт"," ",0)))</f>
        <v>0</v>
      </c>
      <c r="L983" s="175">
        <f>SUM(G983:K983)</f>
        <v>0</v>
      </c>
      <c r="M983" s="770"/>
      <c r="N983" s="174">
        <f>IF(B981="Лікар загальної практики - сімейний лікар"," ",IF(B981="Лікар-педіатр"," ",IF(B981="Лікар-терапевт","х",0)))</f>
        <v>0</v>
      </c>
      <c r="O983" s="174">
        <f>IF(B981="Лікар загальної практики - сімейний лікар"," ",IF(B981="Лікар-педіатр"," ",IF(B981="Лікар-терапевт","х",0)))</f>
        <v>0</v>
      </c>
      <c r="P983" s="174">
        <f>IF(B981="Лікар загальної практики - сімейний лікар"," ",IF(B981="Лікар-педіатр","х",IF(B981="Лікар-терапевт"," ",0)))</f>
        <v>0</v>
      </c>
      <c r="Q983" s="174">
        <f>IF(B981="Лікар загальної практики - сімейний лікар"," ",IF(B981="Лікар-педіатр","х",IF(B981="Лікар-терапевт"," ",0)))</f>
        <v>0</v>
      </c>
      <c r="R983" s="174">
        <f>IF(B981="Лікар загальної практики - сімейний лікар"," ",IF(B981="Лікар-педіатр","х",IF(B981="Лікар-терапевт"," ",0)))</f>
        <v>0</v>
      </c>
      <c r="S983" s="175">
        <f>SUM(N983:R983)</f>
        <v>0</v>
      </c>
      <c r="T983" s="770"/>
      <c r="U983" s="174">
        <f>IF(B981="Лікар загальної практики - сімейний лікар"," ",IF(B981="Лікар-педіатр"," ",IF(B981="Лікар-терапевт","х",0)))</f>
        <v>0</v>
      </c>
      <c r="V983" s="174">
        <f>IF(B981="Лікар загальної практики - сімейний лікар"," ",IF(B981="Лікар-педіатр"," ",IF(B981="Лікар-терапевт","х",0)))</f>
        <v>0</v>
      </c>
      <c r="W983" s="174">
        <f>IF(B981="Лікар загальної практики - сімейний лікар"," ",IF(B981="Лікар-педіатр","х",IF(B981="Лікар-терапевт"," ",0)))</f>
        <v>0</v>
      </c>
      <c r="X983" s="174">
        <f>IF(B981="Лікар загальної практики - сімейний лікар"," ",IF(B981="Лікар-педіатр","х",IF(B981="Лікар-терапевт"," ",0)))</f>
        <v>0</v>
      </c>
      <c r="Y983" s="174">
        <f>IF(B981="Лікар загальної практики - сімейний лікар"," ",IF(B981="Лікар-педіатр","х",IF(B981="Лікар-терапевт"," ",0)))</f>
        <v>0</v>
      </c>
      <c r="Z983" s="175">
        <f>SUM(U983:Y983)</f>
        <v>0</v>
      </c>
      <c r="AA983" s="770"/>
      <c r="AB983" s="174">
        <f>IF(B981="Лікар загальної практики - сімейний лікар"," ",IF(B981="Лікар-педіатр"," ",IF(B981="Лікар-терапевт","х",0)))</f>
        <v>0</v>
      </c>
      <c r="AC983" s="174">
        <f>IF(B981="Лікар загальної практики - сімейний лікар"," ",IF(B981="Лікар-педіатр"," ",IF(B981="Лікар-терапевт","х",0)))</f>
        <v>0</v>
      </c>
      <c r="AD983" s="174">
        <f>IF(B981="Лікар загальної практики - сімейний лікар"," ",IF(B981="Лікар-педіатр","х",IF(B981="Лікар-терапевт"," ",0)))</f>
        <v>0</v>
      </c>
      <c r="AE983" s="174">
        <f>IF(B981="Лікар загальної практики - сімейний лікар"," ",IF(B981="Лікар-педіатр","х",IF(B981="Лікар-терапевт"," ",0)))</f>
        <v>0</v>
      </c>
      <c r="AF983" s="174">
        <f>IF(B981="Лікар загальної практики - сімейний лікар"," ",IF(B981="Лікар-педіатр","х",IF(B981="Лікар-терапевт"," ",0)))</f>
        <v>0</v>
      </c>
      <c r="AG983" s="175">
        <f>SUM(AB983:AF983)</f>
        <v>0</v>
      </c>
      <c r="AH983" s="773"/>
      <c r="AI983" s="176"/>
      <c r="AJ983" s="764"/>
      <c r="AK983" s="767"/>
      <c r="AL983" s="767"/>
      <c r="AM983" s="754"/>
      <c r="AN983" s="793"/>
      <c r="AO983" s="793"/>
      <c r="AP983" s="793"/>
      <c r="AQ983" s="793"/>
      <c r="AR983" s="796"/>
    </row>
    <row r="984" spans="1:44" ht="18.600000000000001" customHeight="1" thickBot="1" x14ac:dyDescent="0.3">
      <c r="A984" s="172"/>
      <c r="B984" s="781"/>
      <c r="C984" s="784"/>
      <c r="D984" s="787"/>
      <c r="E984" s="790"/>
      <c r="F984" s="177" t="s">
        <v>160</v>
      </c>
      <c r="G984" s="178">
        <f>IFERROR(IF(B981="Лікар-педіатр",G983/L983,IF(B981="Лікар-терапевт","х",IF(B981="Лікар загальної практики - сімейний лікар",G983/L983,0))),0)</f>
        <v>0</v>
      </c>
      <c r="H984" s="178">
        <f>IFERROR(IF(B981="Лікар-педіатр",H983/L983,IF(B981="Лікар-терапевт","х",IF(B981="Лікар загальної практики - сімейний лікар",H983/L983,0))),0)</f>
        <v>0</v>
      </c>
      <c r="I984" s="178">
        <f>IFERROR(IF(B981="Лікар-педіатр","x",IF(B981="Лікар-терапевт",I983/L983,IF(B981="Лікар загальної практики - сімейний лікар",I983/L983,0))),0)</f>
        <v>0</v>
      </c>
      <c r="J984" s="178">
        <f>IFERROR(IF(B981="Лікар-педіатр","x",IF(B981="Лікар-терапевт",J983/L983,IF(B981="Лікар загальної практики - сімейний лікар",J983/L983,0))),0)</f>
        <v>0</v>
      </c>
      <c r="K984" s="178">
        <f>IFERROR(IF(B981="Лікар-педіатр","x",IF(B981="Лікар-терапевт",K983/L983,IF(B981="Лікар загальної практики - сімейний лікар",K983/L983,0))),0)</f>
        <v>0</v>
      </c>
      <c r="L984" s="178">
        <f>SUM(G984:K984)</f>
        <v>0</v>
      </c>
      <c r="M984" s="770"/>
      <c r="N984" s="178">
        <f>IFERROR(IF(B981="Лікар-педіатр",N983/S983,IF(B981="Лікар-терапевт","х",IF(B981="Лікар загальної практики - сімейний лікар",N983/S983,0))),0)</f>
        <v>0</v>
      </c>
      <c r="O984" s="178">
        <f>IFERROR(IF(B981="Лікар-педіатр",O983/S983,IF(B981="Лікар-терапевт","х",IF(B981="Лікар загальної практики - сімейний лікар",O983/S983,0))),0)</f>
        <v>0</v>
      </c>
      <c r="P984" s="178">
        <f>IFERROR(IF(B981="Лікар-педіатр","x",IF(B981="Лікар-терапевт",P983/S983,IF(B981="Лікар загальної практики - сімейний лікар",P983/S983,0))),0)</f>
        <v>0</v>
      </c>
      <c r="Q984" s="178">
        <f>IFERROR(IF(B981="Лікар-педіатр","x",IF(B981="Лікар-терапевт",Q983/S983,IF(B981="Лікар загальної практики - сімейний лікар",Q983/S983,0))),0)</f>
        <v>0</v>
      </c>
      <c r="R984" s="178">
        <f>IFERROR(IF(B981="Лікар-педіатр","x",IF(B981="Лікар-терапевт",R983/S983,IF(B981="Лікар загальної практики - сімейний лікар",R983/S983,0))),0)</f>
        <v>0</v>
      </c>
      <c r="S984" s="178">
        <f>SUM(N984:R984)</f>
        <v>0</v>
      </c>
      <c r="T984" s="770"/>
      <c r="U984" s="178">
        <f>IFERROR(IF(B981="Лікар-педіатр",U983/Z983,IF(B981="Лікар-терапевт","х",IF(B981="Лікар загальної практики - сімейний лікар",U983/Z983,0))),0)</f>
        <v>0</v>
      </c>
      <c r="V984" s="178">
        <f>IFERROR(IF(B981="Лікар-педіатр",V983/Z983,IF(B981="Лікар-терапевт","х",IF(B981="Лікар загальної практики - сімейний лікар",V983/Z983,0))),0)</f>
        <v>0</v>
      </c>
      <c r="W984" s="178">
        <f>IFERROR(IF(B981="Лікар-педіатр","x",IF(B981="Лікар-терапевт",W983/Z983,IF(B981="Лікар загальної практики - сімейний лікар",W983/Z983,0))),0)</f>
        <v>0</v>
      </c>
      <c r="X984" s="178">
        <f>IFERROR(IF(B981="Лікар-педіатр","x",IF(B981="Лікар-терапевт",X983/Z983,IF(B981="Лікар загальної практики - сімейний лікар",X983/Z983,0))),0)</f>
        <v>0</v>
      </c>
      <c r="Y984" s="178">
        <f>IFERROR(IF(B981="Лікар-педіатр","x",IF(B981="Лікар-терапевт",Y983/Z983,IF(B981="Лікар загальної практики - сімейний лікар",Y983/Z983,0))),0)</f>
        <v>0</v>
      </c>
      <c r="Z984" s="178">
        <f>SUM(U984:Y984)</f>
        <v>0</v>
      </c>
      <c r="AA984" s="770"/>
      <c r="AB984" s="178">
        <f>IFERROR(IF(B981="Лікар-педіатр",AB983/AG983,IF(B981="Лікар-терапевт","х",IF(B981="Лікар загальної практики - сімейний лікар",AB983/AG983,0))),0)</f>
        <v>0</v>
      </c>
      <c r="AC984" s="178">
        <f>IFERROR(IF(B981="Лікар-педіатр",AC983/AG983,IF(B981="Лікар-терапевт","х",IF(B981="Лікар загальної практики - сімейний лікар",AC983/AG983,0))),0)</f>
        <v>0</v>
      </c>
      <c r="AD984" s="178">
        <f>IFERROR(IF(B981="Лікар-педіатр","x",IF(B981="Лікар-терапевт",AD983/AG983,IF(B981="Лікар загальної практики - сімейний лікар",AD983/AG983,0))),0)</f>
        <v>0</v>
      </c>
      <c r="AE984" s="178">
        <f>IFERROR(IF(B981="Лікар-педіатр","x",IF(B981="Лікар-терапевт",AE983/AG983,IF(B981="Лікар загальної практики - сімейний лікар",AE983/AG983,0))),0)</f>
        <v>0</v>
      </c>
      <c r="AF984" s="178">
        <f>IFERROR(IF(B981="Лікар-педіатр","x",IF(B981="Лікар-терапевт",AF983/AG983,IF(B981="Лікар загальної практики - сімейний лікар",AF983/AG983,0))),0)</f>
        <v>0</v>
      </c>
      <c r="AG984" s="178">
        <f>SUM(AB984:AF984)</f>
        <v>0</v>
      </c>
      <c r="AH984" s="773"/>
      <c r="AI984" s="176"/>
      <c r="AJ984" s="764"/>
      <c r="AK984" s="767"/>
      <c r="AL984" s="767"/>
      <c r="AM984" s="754"/>
      <c r="AN984" s="793"/>
      <c r="AO984" s="793"/>
      <c r="AP984" s="793"/>
      <c r="AQ984" s="793"/>
      <c r="AR984" s="796"/>
    </row>
    <row r="985" spans="1:44" ht="32.25" thickBot="1" x14ac:dyDescent="0.3">
      <c r="A985" s="172"/>
      <c r="B985" s="781"/>
      <c r="C985" s="784"/>
      <c r="D985" s="787"/>
      <c r="E985" s="790"/>
      <c r="F985" s="179" t="s">
        <v>434</v>
      </c>
      <c r="G985" s="180">
        <f>IF(B981="Лікар загальної практики - сімейний лікар",AVERAGE(G981:G983),IF(B981="Лікар-педіатр",AVERAGE(G981:G983),IF(B981="Лікар-терапевт","х",0)))</f>
        <v>0</v>
      </c>
      <c r="H985" s="180">
        <f>IF(B981="Лікар загальної практики - сімейний лікар",AVERAGE(H981:H983),IF(B981="Лікар-педіатр",AVERAGE(H981:H983),IF(B981="Лікар-терапевт","х",0)))</f>
        <v>0</v>
      </c>
      <c r="I985" s="180">
        <f>IF(B981="Лікар загальної практики - сімейний лікар",AVERAGE(I981:I983),IF(B981="Лікар-педіатр","x",IF(B981="Лікар-терапевт",AVERAGE(I981:I983),0)))</f>
        <v>0</v>
      </c>
      <c r="J985" s="180">
        <f>IF(B981="Лікар загальної практики - сімейний лікар",AVERAGE(J981:J983),IF(B981="Лікар-педіатр","x",IF(B981="Лікар-терапевт",AVERAGE(J981:J983),0)))</f>
        <v>0</v>
      </c>
      <c r="K985" s="180">
        <f>IF(B981="Лікар загальної практики - сімейний лікар",AVERAGE(K981:K983),IF(B981="Лікар-педіатр","x",IF(B981="Лікар-терапевт",AVERAGE(K981:K983),0)))</f>
        <v>0</v>
      </c>
      <c r="L985" s="181">
        <f>SUM(G985:K985)</f>
        <v>0</v>
      </c>
      <c r="M985" s="770"/>
      <c r="N985" s="543">
        <f>IF(B981="Лікар загальної практики - сімейний лікар",AVERAGE(N981:N983),IF(B981="Лікар-педіатр",AVERAGE(N981:N983),IF(B981="Лікар-терапевт","х",0)))</f>
        <v>0</v>
      </c>
      <c r="O985" s="180">
        <f>IF(B981="Лікар загальної практики - сімейний лікар",AVERAGE(O981:O983),IF(B981="Лікар-педіатр",AVERAGE(O981:O983),IF(B981="Лікар-терапевт","х",0)))</f>
        <v>0</v>
      </c>
      <c r="P985" s="180">
        <f>IF(B981="Лікар загальної практики - сімейний лікар",AVERAGE(P981:P983),IF(B981="Лікар-педіатр","x",IF(B981="Лікар-терапевт",AVERAGE(P981:P983),0)))</f>
        <v>0</v>
      </c>
      <c r="Q985" s="180">
        <f>IF(B981="Лікар загальної практики - сімейний лікар",AVERAGE(Q981:Q983),IF(B981="Лікар-педіатр","x",IF(B981="Лікар-терапевт",AVERAGE(Q981:Q983),0)))</f>
        <v>0</v>
      </c>
      <c r="R985" s="180">
        <f>IF(B981="Лікар загальної практики - сімейний лікар",AVERAGE(R981:R983),IF(B981="Лікар-педіатр","x",IF(B981="Лікар-терапевт",AVERAGE(R981:R983),0)))</f>
        <v>0</v>
      </c>
      <c r="S985" s="181">
        <f>SUM(N985:R985)</f>
        <v>0</v>
      </c>
      <c r="T985" s="770"/>
      <c r="U985" s="543">
        <f>IF(B981="Лікар загальної практики - сімейний лікар",AVERAGE(U981:U983),IF(B981="Лікар-педіатр",AVERAGE(U981:U983),IF(B981="Лікар-терапевт","х",0)))</f>
        <v>0</v>
      </c>
      <c r="V985" s="180">
        <f>IF(B981="Лікар загальної практики - сімейний лікар",AVERAGE(V981:V983),IF(B981="Лікар-педіатр",AVERAGE(V981:V983),IF(B981="Лікар-терапевт","х",0)))</f>
        <v>0</v>
      </c>
      <c r="W985" s="180">
        <f>IF(B981="Лікар загальної практики - сімейний лікар",AVERAGE(W981:W983),IF(B981="Лікар-педіатр","x",IF(B981="Лікар-терапевт",AVERAGE(W981:W983),0)))</f>
        <v>0</v>
      </c>
      <c r="X985" s="180">
        <f>IF(B981="Лікар загальної практики - сімейний лікар",AVERAGE(X981:X983),IF(B981="Лікар-педіатр","x",IF(B981="Лікар-терапевт",AVERAGE(X981:X983),0)))</f>
        <v>0</v>
      </c>
      <c r="Y985" s="180">
        <f>IF(B981="Лікар загальної практики - сімейний лікар",AVERAGE(Y981:Y983),IF(B981="Лікар-педіатр","x",IF(B981="Лікар-терапевт",AVERAGE(Y981:Y983),0)))</f>
        <v>0</v>
      </c>
      <c r="Z985" s="181">
        <f>SUM(U985:Y985)</f>
        <v>0</v>
      </c>
      <c r="AA985" s="770"/>
      <c r="AB985" s="543">
        <f>IF(B981="Лікар загальної практики - сімейний лікар",AVERAGE(AB981:AB983),IF(B981="Лікар-педіатр",AVERAGE(AB981:AB983),IF(B981="Лікар-терапевт","х",0)))</f>
        <v>0</v>
      </c>
      <c r="AC985" s="180">
        <f>IF(B981="Лікар загальної практики - сімейний лікар",AVERAGE(AC981:AC983),IF(B981="Лікар-педіатр",AVERAGE(AC981:AC983),IF(B981="Лікар-терапевт","х",0)))</f>
        <v>0</v>
      </c>
      <c r="AD985" s="180">
        <f>IF(B981="Лікар загальної практики - сімейний лікар",AVERAGE(AD981:AD983),IF(B981="Лікар-педіатр","x",IF(B981="Лікар-терапевт",AVERAGE(AD981:AD983),0)))</f>
        <v>0</v>
      </c>
      <c r="AE985" s="180">
        <f>IF(B981="Лікар загальної практики - сімейний лікар",AVERAGE(AE981:AE983),IF(B981="Лікар-педіатр","x",IF(B981="Лікар-терапевт",AVERAGE(AE981:AE983),0)))</f>
        <v>0</v>
      </c>
      <c r="AF985" s="180">
        <f>IF(B981="Лікар загальної практики - сімейний лікар",AVERAGE(AF981:AF983),IF(B981="Лікар-педіатр","x",IF(B981="Лікар-терапевт",AVERAGE(AF981:AF983),0)))</f>
        <v>0</v>
      </c>
      <c r="AG985" s="181">
        <f>SUM(AB985:AF985)</f>
        <v>0</v>
      </c>
      <c r="AH985" s="773"/>
      <c r="AI985" s="176"/>
      <c r="AJ985" s="764"/>
      <c r="AK985" s="767"/>
      <c r="AL985" s="767"/>
      <c r="AM985" s="755"/>
      <c r="AN985" s="794"/>
      <c r="AO985" s="794"/>
      <c r="AP985" s="794"/>
      <c r="AQ985" s="794"/>
      <c r="AR985" s="797"/>
    </row>
    <row r="986" spans="1:44" ht="40.5" x14ac:dyDescent="0.25">
      <c r="A986" s="172"/>
      <c r="B986" s="781"/>
      <c r="C986" s="784"/>
      <c r="D986" s="787"/>
      <c r="E986" s="790"/>
      <c r="F986" s="182" t="str">
        <f>IF(B981="Лікар-педіатр",Законод!$C$18,IF(B981="Лікар загальної практики - сімейний лікар",Законод!$C$22,IF(B981="Лікар-терапевт",Законод!$C$26,"х")))</f>
        <v>х</v>
      </c>
      <c r="G986" s="183">
        <f>IF(B981="Лікар загальної практики - сімейний лікар",IF(L985&lt;=Законод!$C$23,G985,Законод!$C$23*'01_Доходи'!G984),IF(B981="Лікар-педіатр",IF(L985&lt;=Законод!$C$19,G985,Законод!$C$19*'01_Доходи'!G984),IF(B981="Лікар-терапевт","x",0)))</f>
        <v>0</v>
      </c>
      <c r="H986" s="183">
        <f>IF(B981="Лікар загальної практики - сімейний лікар",IF(L985&lt;=Законод!$C$23,H985,Законод!$C$23*'01_Доходи'!H984),IF(B981="Лікар-педіатр",IF(L985&lt;=Законод!$C$19,H985,Законод!$C$19*'01_Доходи'!H984),IF(B981="Лікар-терапевт","x",0)))</f>
        <v>0</v>
      </c>
      <c r="I986" s="183">
        <f>IF(B981="Лікар загальної практики - сімейний лікар",IF(L985&lt;=Законод!$C$23,I985,Законод!$C$23*'01_Доходи'!I984),IF(B981="Лікар-педіатр",IF(L985&lt;=Законод!$C$27,I985,Законод!$C$27*'01_Доходи'!I984),IF(B981="Лікар-терапевт","x",0)))</f>
        <v>0</v>
      </c>
      <c r="J986" s="183">
        <f>IF(B981="Лікар загальної практики - сімейний лікар",IF(L985&lt;=Законод!$C$23,J985,Законод!$C$23*'01_Доходи'!J984),IF(B981="Лікар-педіатр",IF(L985&lt;=Законод!$C$27,J985,Законод!$C$27*'01_Доходи'!J984),IF(B981="Лікар-терапевт","x",0)))</f>
        <v>0</v>
      </c>
      <c r="K986" s="183">
        <f>IF(B981="Лікар загальної практики - сімейний лікар",IF(L985&lt;=Законод!$C$23,K985,Законод!$C$23*'01_Доходи'!K984),IF(B981="Лікар-педіатр",IF(L985&lt;=Законод!$C$27,K985,Законод!$C$27*'01_Доходи'!K984),IF(B981="Лікар-терапевт","x",0)))</f>
        <v>0</v>
      </c>
      <c r="L986" s="184">
        <f>SUM(G986:K986)</f>
        <v>0</v>
      </c>
      <c r="M986" s="770"/>
      <c r="N986" s="183">
        <f>IF(B981="Лікар загальної практики - сімейний лікар",IF(L985&lt;=Законод!$C$23,N985,Законод!$C$23*'01_Доходи'!N984),IF(B981="Лікар-педіатр",IF(L985&lt;=Законод!$C$19,N985,Законод!$C$19*'01_Доходи'!N984),IF(B981="Лікар-терапевт","x",0)))</f>
        <v>0</v>
      </c>
      <c r="O986" s="183">
        <f>IF(B981="Лікар загальної практики - сімейний лікар",IF(L985&lt;=Законод!$C$23,O985,Законод!$C$23*'01_Доходи'!O984),IF(B981="Лікар-педіатр",IF(L985&lt;=Законод!$C$19,O985,Законод!$C$19*'01_Доходи'!O984),IF(B981="Лікар-терапевт","x",0)))</f>
        <v>0</v>
      </c>
      <c r="P986" s="183">
        <f>IF(B981="Лікар загальної практики - сімейний лікар",IF(L985&lt;=Законод!$C$23,P985,Законод!$C$23*'01_Доходи'!P984),IF(B981="Лікар-педіатр",IF(L985&lt;=Законод!$C$27,P985,Законод!$C$27*'01_Доходи'!P984),IF(B981="Лікар-терапевт","x",0)))</f>
        <v>0</v>
      </c>
      <c r="Q986" s="183">
        <f>IF(B981="Лікар загальної практики - сімейний лікар",IF(L985&lt;=Законод!$C$23,Q985,Законод!$C$23*'01_Доходи'!Q984),IF(B981="Лікар-педіатр",IF(L985&lt;=Законод!$C$27,Q985,Законод!$C$27*'01_Доходи'!Q984),IF(B981="Лікар-терапевт","x",0)))</f>
        <v>0</v>
      </c>
      <c r="R986" s="183">
        <f>IF(B981="Лікар загальної практики - сімейний лікар",IF(L985&lt;=Законод!$C$23,R985,Законод!$C$23*'01_Доходи'!R984),IF(B981="Лікар-педіатр",IF(L985&lt;=Законод!$C$27,R985,Законод!$C$27*'01_Доходи'!R984),IF(B981="Лікар-терапевт","x",0)))</f>
        <v>0</v>
      </c>
      <c r="S986" s="184">
        <f>SUM(N986:R986)</f>
        <v>0</v>
      </c>
      <c r="T986" s="770"/>
      <c r="U986" s="183">
        <f>IF(B981="Лікар загальної практики - сімейний лікар",IF(L985&lt;=Законод!$C$23,U985,Законод!$C$23*'01_Доходи'!U984),IF(B981="Лікар-педіатр",IF(L985&lt;=Законод!$C$19,U985,Законод!$C$19*'01_Доходи'!U984),IF(B981="Лікар-терапевт","x",0)))</f>
        <v>0</v>
      </c>
      <c r="V986" s="183">
        <f>IF(B981="Лікар загальної практики - сімейний лікар",IF(L985&lt;=Законод!$C$23,V985,Законод!$C$23*'01_Доходи'!V984),IF(B981="Лікар-педіатр",IF(L985&lt;=Законод!$C$19,V985,Законод!$C$19*'01_Доходи'!V984),IF(B981="Лікар-терапевт","x",0)))</f>
        <v>0</v>
      </c>
      <c r="W986" s="183">
        <f>IF(B981="Лікар загальної практики - сімейний лікар",IF(L985&lt;=Законод!$C$23,W985,Законод!$C$23*'01_Доходи'!W984),IF(B981="Лікар-педіатр",IF(L985&lt;=Законод!$C$27,W985,Законод!$C$27*'01_Доходи'!W984),IF(B981="Лікар-терапевт","x",0)))</f>
        <v>0</v>
      </c>
      <c r="X986" s="183">
        <f>IF(B981="Лікар загальної практики - сімейний лікар",IF(L985&lt;=Законод!$C$23,X985,Законод!$C$23*'01_Доходи'!X984),IF(B981="Лікар-педіатр",IF(L985&lt;=Законод!$C$27,X985,Законод!$C$27*'01_Доходи'!X984),IF(B981="Лікар-терапевт","x",0)))</f>
        <v>0</v>
      </c>
      <c r="Y986" s="183">
        <f>IF(B981="Лікар загальної практики - сімейний лікар",IF(L985&lt;=Законод!$C$23,Y985,Законод!$C$23*'01_Доходи'!H984),IF(Y981="Лікар-педіатр",IF(L985&lt;=Законод!$C$27,Y985,Законод!$C$27*'01_Доходи'!Y984),IF(B981="Лікар-терапевт","x",0)))</f>
        <v>0</v>
      </c>
      <c r="Z986" s="184">
        <f>SUM(U986:Y986)</f>
        <v>0</v>
      </c>
      <c r="AA986" s="770"/>
      <c r="AB986" s="183">
        <f>IF(B981="Лікар загальної практики - сімейний лікар",IF(L985&lt;=Законод!$C$23,AB985,Законод!$C$23*'01_Доходи'!AB984),IF(B981="Лікар-педіатр",IF(L985&lt;=Законод!$C$19,AB985,Законод!$C$19*'01_Доходи'!AB984),IF(B981="Лікар-терапевт","x",0)))</f>
        <v>0</v>
      </c>
      <c r="AC986" s="183">
        <f>IF(B981="Лікар загальної практики - сімейний лікар",IF(L985&lt;=Законод!$C$23,AC985,Законод!$C$23*'01_Доходи'!AC984),IF(B981="Лікар-педіатр",IF(L985&lt;=Законод!$C$19,AC985,Законод!$C$19*'01_Доходи'!AC984),IF(B981="Лікар-терапевт","x",0)))</f>
        <v>0</v>
      </c>
      <c r="AD986" s="183">
        <f>IF(B981="Лікар загальної практики - сімейний лікар",IF(L985&lt;=Законод!$C$23,AD985,Законод!$C$23*'01_Доходи'!AD984),IF(B981="Лікар-педіатр",IF(L985&lt;=Законод!$C$27,AD985,Законод!$C$27*'01_Доходи'!AD984),IF(B981="Лікар-терапевт","x",0)))</f>
        <v>0</v>
      </c>
      <c r="AE986" s="183">
        <f>IF(B981="Лікар загальної практики - сімейний лікар",IF(L985&lt;=Законод!$C$23,AE985,Законод!$C$23*'01_Доходи'!AE984),IF(B981="Лікар-педіатр",IF(L985&lt;=Законод!$C$27,AE985,Законод!$C$27*'01_Доходи'!AE984),IF(B981="Лікар-терапевт","x",0)))</f>
        <v>0</v>
      </c>
      <c r="AF986" s="183">
        <f>IF(B981="Лікар загальної практики - сімейний лікар",IF(L985&lt;=Законод!$C$23,AF985,Законод!$C$23*'01_Доходи'!AF984),IF(B981="Лікар-педіатр",IF(L985&lt;=Законод!$C$27,AF985,Законод!$C$27*'01_Доходи'!AF984),IF(B981="Лікар-терапевт","x",0)))</f>
        <v>0</v>
      </c>
      <c r="AG986" s="184">
        <f>SUM(AB986:AF986)</f>
        <v>0</v>
      </c>
      <c r="AH986" s="773"/>
      <c r="AI986" s="176"/>
      <c r="AJ986" s="764"/>
      <c r="AK986" s="767"/>
      <c r="AL986" s="767"/>
      <c r="AM986" s="268" t="s">
        <v>175</v>
      </c>
      <c r="AN986" s="544">
        <f>IF(B981="Лікар загальної практики - сімейний лікар",G986*Законод!$J$10+'01_Доходи'!H986*Законод!$K$10+'01_Доходи'!I986*Законод!$L$10+'01_Доходи'!J986*Законод!$M$10+'01_Доходи'!K986*Законод!$N$10,IF(B981="Лікар-педіатр",G986*Законод!$J$10+'01_Доходи'!H986*Законод!$K$10,IF(B981="Лікар-терапевт",'01_Доходи'!I986*Законод!$L$10+'01_Доходи'!J986*Законод!$M$10+'01_Доходи'!K986*Законод!$N$10,0)))</f>
        <v>0</v>
      </c>
      <c r="AO986" s="544">
        <f>IF(B981="Лікар загальної практики - сімейний лікар",N986*Законод!$J$11+'01_Доходи'!O986*Законод!$K$11+'01_Доходи'!P986*Законод!$L$11+'01_Доходи'!Q986*Законод!$M$11+'01_Доходи'!R986*Законод!$N$11,IF(B981="Лікар-педіатр",N986*Законод!$J$11+'01_Доходи'!O986*Законод!$K$11,IF(B981="Лікар-терапевт",'01_Доходи'!P986*Законод!$L$11+'01_Доходи'!Q986*Законод!$M$11+'01_Доходи'!R986*Законод!$N$11,0)))</f>
        <v>0</v>
      </c>
      <c r="AP986" s="544">
        <f>IF(B981="Лікар загальної практики - сімейний лікар",U986*Законод!$J$12+'01_Доходи'!V986*Законод!$K$12+'01_Доходи'!W986*Законод!$L$12+'01_Доходи'!X986*Законод!$M$12+'01_Доходи'!Y986*Законод!$N$12,IF(B981="Лікар-педіатр",U986*Законод!$J$12+'01_Доходи'!V986*Законод!$K$12,IF(B981="Лікар-терапевт",'01_Доходи'!W986*Законод!$L$12+'01_Доходи'!X986*Законод!$M$12+'01_Доходи'!Y986*Законод!$N$12,0)))</f>
        <v>0</v>
      </c>
      <c r="AQ986" s="544">
        <f>IF(B981="Лікар загальної практики - сімейний лікар",AB986*Законод!$J$13+'01_Доходи'!AC986*Законод!$K$13+'01_Доходи'!AD986*Законод!$L$13+'01_Доходи'!AE986*Законод!$M$13+'01_Доходи'!AF986*Законод!$N$13,IF(B981="Лікар-педіатр",AB986*Законод!$J$13+'01_Доходи'!AC986*Законод!$K$13,IF(B981="Лікар-терапевт",'01_Доходи'!AD986*Законод!$L$13+'01_Доходи'!AE986*Законод!$M$13+'01_Доходи'!AF986*Законод!$N$13,0)))</f>
        <v>0</v>
      </c>
      <c r="AR986" s="185">
        <f>SUM(AN986:AQ986)</f>
        <v>0</v>
      </c>
    </row>
    <row r="987" spans="1:44" ht="20.45" customHeight="1" x14ac:dyDescent="0.25">
      <c r="A987" s="172"/>
      <c r="B987" s="781"/>
      <c r="C987" s="784"/>
      <c r="D987" s="787"/>
      <c r="E987" s="790"/>
      <c r="F987" s="186" t="str">
        <f>IF(B981="Лікар-педіатр",Законод!$E$18,IF(B981="Лікар загальної практики - сімейний лікар",Законод!$E$22,IF(B981="Лікар-терапевт",Законод!$E$26,"х")))</f>
        <v>х</v>
      </c>
      <c r="G987" s="750" t="s">
        <v>157</v>
      </c>
      <c r="H987" s="751"/>
      <c r="I987" s="751"/>
      <c r="J987" s="751"/>
      <c r="K987" s="752"/>
      <c r="L987" s="171">
        <f>IF(B981="Лікар загальної практики - сімейний лікар",IF(L985&lt;Законод!$C$23,0,(IF(AND(L985&gt;=Законод!$E$23,L985&lt;=Законод!$E$24),L985-Законод!$C$23,IF('01_Доходи'!L985&gt;=Законод!$F$23,Законод!$E$25,0)))),IF(B981="Лікар-педіатр",IF(L985&lt;Законод!$C$19,0,(IF(AND(L985&gt;=Законод!$E$19,L985&lt;=Законод!$E$20),L985-Законод!$C$19,IF('01_Доходи'!L985&gt;=Законод!$F$19,Законод!$E$21,0)))),IF(B981="Лікар-терапевт",IF(L985&lt;Законод!$C$27,0,(IF(AND(L985&gt;=Законод!$E$27,L985&lt;=Законод!$E$28),L985-Законод!$C$27,IF('01_Доходи'!L985&gt;=Законод!$F$27,Законод!$E$29,0)))),0)))</f>
        <v>0</v>
      </c>
      <c r="M987" s="770"/>
      <c r="N987" s="750" t="s">
        <v>157</v>
      </c>
      <c r="O987" s="751"/>
      <c r="P987" s="751"/>
      <c r="Q987" s="751"/>
      <c r="R987" s="752"/>
      <c r="S987" s="171">
        <f>IF(B981="Лікар загальної практики - сімейний лікар",IF(S985&lt;Законод!$C$23,0,(IF(AND(S985&gt;=Законод!$E$23,S985&lt;=Законод!$E$24),S985-Законод!$C$23,IF('01_Доходи'!S985&gt;=Законод!$F$23,Законод!$E$25,0)))),IF(B981="Лікар-педіатр",IF(S985&lt;Законод!$C$19,0,(IF(AND(S985&gt;=Законод!$E$19,S985&lt;=Законод!$E$20),S985-Законод!$C$19,IF('01_Доходи'!S985&gt;=Законод!$F$19,Законод!$E$21,0)))),IF(B981="Лікар-терапевт",IF(S985&lt;Законод!$C$27,0,(IF(AND(S985&gt;=Законод!$E$27,S985&lt;=Законод!$E$28),S985-Законод!$C$27,IF('01_Доходи'!S985&gt;=Законод!$F$27,Законод!$E$29,0)))),0)))</f>
        <v>0</v>
      </c>
      <c r="T987" s="770"/>
      <c r="U987" s="750" t="s">
        <v>157</v>
      </c>
      <c r="V987" s="751"/>
      <c r="W987" s="751"/>
      <c r="X987" s="751"/>
      <c r="Y987" s="752"/>
      <c r="Z987" s="171">
        <f>IF(B981="Лікар загальної практики - сімейний лікар",IF(Z985&lt;Законод!$C$23,0,(IF(AND(Z985&gt;=Законод!$E$23,Z985&lt;=Законод!$E$24),Z985-Законод!$C$23,IF('01_Доходи'!Z985&gt;=Законод!$F$23,Законод!$E$25,0)))),IF(B981="Лікар-педіатр",IF(Z985&lt;Законод!$C$19,0,(IF(AND(Z985&gt;=Законод!$E$19,Z985&lt;=Законод!$E$20),Z985-Законод!$C$19,IF('01_Доходи'!Z985&gt;=Законод!$F$19,Законод!$E$21,0)))),IF(B981="Лікар-терапевт",IF(Z985&lt;Законод!$C$27,0,(IF(AND(Z985&gt;=Законод!$E$27,Z985&lt;=Законод!$E$28),Z985-Законод!$C$27,IF('01_Доходи'!Z985&gt;=Законод!$F$27,Законод!$E$29,0)))),0)))</f>
        <v>0</v>
      </c>
      <c r="AA987" s="770"/>
      <c r="AB987" s="750" t="s">
        <v>157</v>
      </c>
      <c r="AC987" s="751"/>
      <c r="AD987" s="751"/>
      <c r="AE987" s="751"/>
      <c r="AF987" s="752"/>
      <c r="AG987" s="171">
        <f>IF(B981="Лікар загальної практики - сімейний лікар",IF(S985&lt;Законод!$C$23,0,(IF(AND(AG985&gt;=Законод!$E$23,AG985&lt;=Законод!$E$24),AG985-Законод!$C$23,IF('01_Доходи'!AG985&gt;=Законод!$F$23,Законод!$E$25,0)))),IF(B981="Лікар-педіатр",IF(AG985&lt;Законод!$C$19,0,(IF(AND(AG985&gt;=Законод!$E$19,AG985&lt;=Законод!$E$20),AG985-Законод!$C$19,IF('01_Доходи'!AG985&gt;=Законод!$F$19,Законод!$E$21,0)))),IF(B981="Лікар-терапевт",IF(AG985&lt;Законод!$C$27,0,(IF(AND(AG985&gt;=Законод!$E$27,AG985&lt;=Законод!$E$28),AG985-Законод!$C$27,IF('01_Доходи'!AG985&gt;=Законод!$F$27,Законод!$E$29,0)))),0)))</f>
        <v>0</v>
      </c>
      <c r="AH987" s="773"/>
      <c r="AI987" s="176"/>
      <c r="AJ987" s="764"/>
      <c r="AK987" s="767"/>
      <c r="AL987" s="767"/>
      <c r="AM987" s="798" t="s">
        <v>176</v>
      </c>
      <c r="AN987" s="544">
        <f>IF(B981="Лікар загальної практики - сімейний лікар",L987*Законод!$E$30,IF(B981="Лікар-педіатр",L987*Законод!$E$30,IF(B981="Лікар-терапевт",L987*Законод!$E$30,0)))</f>
        <v>0</v>
      </c>
      <c r="AO987" s="544">
        <f>IF(B981="Лікар загальної практики - сімейний лікар",S987*Законод!$E$47,IF(B981="Лікар-педіатр",S987*Законод!$E$47,IF(B981="Лікар-терапевт",S987*Законод!$E$47,0)))</f>
        <v>0</v>
      </c>
      <c r="AP987" s="544">
        <f>IF(B981="Лікар загальної практики - сімейний лікар",Z987*Законод!$E$64,IF(B981="Лікар-педіатр",Z987*Законод!$E$64,IF(B981="Лікар-терапевт",Z987*Законод!$E$64,0)))</f>
        <v>0</v>
      </c>
      <c r="AQ987" s="544">
        <f>IF(B981="Лікар загальної практики - сімейний лікар",AG987*Законод!$E$81,IF(B981="Лікар-педіатр",AG987*Законод!$E$81,IF(B981="Лікар-терапевт",AG987*Законод!$E$81,0)))</f>
        <v>0</v>
      </c>
      <c r="AR987" s="185">
        <f>SUM(AN987:AQ987)</f>
        <v>0</v>
      </c>
    </row>
    <row r="988" spans="1:44" ht="20.45" customHeight="1" x14ac:dyDescent="0.25">
      <c r="A988" s="172"/>
      <c r="B988" s="781"/>
      <c r="C988" s="784"/>
      <c r="D988" s="787"/>
      <c r="E988" s="790"/>
      <c r="F988" s="186" t="str">
        <f>IF(B981="Лікар-педіатр",Законод!$F$18,IF(B981="Лікар загальної практики - сімейний лікар",Законод!$F$22,IF(B981="Лікар-терапевт",Законод!$F$26,"х")))</f>
        <v>х</v>
      </c>
      <c r="G988" s="750" t="s">
        <v>157</v>
      </c>
      <c r="H988" s="751"/>
      <c r="I988" s="751"/>
      <c r="J988" s="751"/>
      <c r="K988" s="752"/>
      <c r="L988" s="171">
        <f>IF(B981="Лікар загальної практики - сімейний лікар",IF(L985&lt;Законод!$C$23,0,(IF(AND(L985&gt;=Законод!$F$23,L985&lt;=Законод!$F$24),L985-Законод!$E$24,IF('01_Доходи'!L985&gt;=Законод!$G$23,Законод!$F$25,0)))),IF(B981="Лікар-педіатр",IF(L985&lt;Законод!$C$19,0,(IF(AND(L985&gt;=Законод!$F$19,L985&lt;=Законод!$F$20),L985-Законод!$E$20,IF('01_Доходи'!L985&gt;=Законод!$G$19,Законод!$F$21,0)))),IF(B981="Лікар-терапевт",IF(L985&lt;Законод!$C$27,0,(IF(AND(L985&gt;=Законод!$F$27,L985&lt;=Законод!$F$28),L985-Законод!$E$28,IF('01_Доходи'!L985&gt;=Законод!$G$27,Законод!$F$29,0)))),0)))</f>
        <v>0</v>
      </c>
      <c r="M988" s="770"/>
      <c r="N988" s="750" t="s">
        <v>157</v>
      </c>
      <c r="O988" s="751"/>
      <c r="P988" s="751"/>
      <c r="Q988" s="751"/>
      <c r="R988" s="752"/>
      <c r="S988" s="171">
        <f>IF(B981="Лікар загальної практики - сімейний лікар",IF(S985&lt;Законод!$C$23,0,(IF(AND(S985&gt;=Законод!$F$23,S985&lt;=Законод!$F$24),S985-Законод!$E$24,IF('01_Доходи'!S985&gt;=Законод!$G$23,Законод!$F$25,0)))),IF(B981="Лікар-педіатр",IF(S985&lt;Законод!$C$19,0,(IF(AND(S985&gt;=Законод!$F$19,S985&lt;=Законод!$F$20),S985-Законод!$E$20,IF('01_Доходи'!S985&gt;=Законод!$G$19,Законод!$F$21,0)))),IF(B981="Лікар-терапевт",IF(S985&lt;Законод!$C$27,0,(IF(AND(S985&gt;=Законод!$F$27,S985&lt;=Законод!$F$28),S985-Законод!$E$28,IF('01_Доходи'!S985&gt;=Законод!$G$27,Законод!$F$29,0)))),0)))</f>
        <v>0</v>
      </c>
      <c r="T988" s="770"/>
      <c r="U988" s="750" t="s">
        <v>157</v>
      </c>
      <c r="V988" s="751"/>
      <c r="W988" s="751"/>
      <c r="X988" s="751"/>
      <c r="Y988" s="752"/>
      <c r="Z988" s="171">
        <f>IF(B981="Лікар загальної практики - сімейний лікар",IF(Z985&lt;Законод!$C$23,0,(IF(AND(Z985&gt;=Законод!$F$23,Z985&lt;=Законод!$F$24),Z985-Законод!$E$24,IF('01_Доходи'!Z985&gt;=Законод!$G$23,Законод!$F$25,0)))),IF(B981="Лікар-педіатр",IF(Z985&lt;Законод!$C$19,0,(IF(AND(Z985&gt;=Законод!$F$19,Z985&lt;=Законод!$F$20),Z985-Законод!$E$20,IF('01_Доходи'!Z985&gt;=Законод!$G$19,Законод!$F$21,0)))),IF(B981="Лікар-терапевт",IF(Z985&lt;Законод!$C$27,0,(IF(AND(Z985&gt;=Законод!$F$27,Z985&lt;=Законод!$F$28),Z985-Законод!$E$28,IF('01_Доходи'!Z985&gt;=Законод!$G$27,Законод!$F$29,0)))),0)))</f>
        <v>0</v>
      </c>
      <c r="AA988" s="770"/>
      <c r="AB988" s="750" t="s">
        <v>157</v>
      </c>
      <c r="AC988" s="751"/>
      <c r="AD988" s="751"/>
      <c r="AE988" s="751"/>
      <c r="AF988" s="752"/>
      <c r="AG988" s="171">
        <f>IF(B981="Лікар загальної практики - сімейний лікар",IF(AG985&lt;Законод!$C$23,0,(IF(AND(AG985&gt;=Законод!$F$23,AG985&lt;=Законод!$F$24),AG985-Законод!$E$24,IF('01_Доходи'!AG985&gt;=Законод!$G$23,Законод!$F$25,0)))),IF(B981="Лікар-педіатр",IF(AG985&lt;Законод!$C$19,0,(IF(AND(AG985&gt;=Законод!$F$19,AG985&lt;=Законод!$F$20),AG985-Законод!$E$20,IF('01_Доходи'!AG985&gt;=Законод!$G$19,Законод!$F$21,0)))),IF(B981="Лікар-терапевт",IF(AG985&lt;Законод!$C$27,0,(IF(AND(AG985&gt;=Законод!$F$27,AG985&lt;=Законод!$F$28),AG985-Законод!$E$28,IF('01_Доходи'!AG985&gt;=Законод!$G$27,Законод!$F$29,0)))),0)))</f>
        <v>0</v>
      </c>
      <c r="AH988" s="773"/>
      <c r="AI988" s="176"/>
      <c r="AJ988" s="764"/>
      <c r="AK988" s="767"/>
      <c r="AL988" s="767"/>
      <c r="AM988" s="799"/>
      <c r="AN988" s="544">
        <f>IF(B981="Лікар загальної практики - сімейний лікар",L988*Законод!$F$30,IF(B981="Лікар-педіатр",L988*Законод!$F$30,IF(B981="Лікар-терапевт",L988*Законод!$F$30,0)))</f>
        <v>0</v>
      </c>
      <c r="AO988" s="544">
        <f>IF(B981="Лікар загальної практики - сімейний лікар",S988*Законод!$F$47,IF(B981="Лікар-педіатр",S988*Законод!$F$47,IF(B981="Лікар-терапевт",S988*Законод!$F$47,0)))</f>
        <v>0</v>
      </c>
      <c r="AP988" s="544">
        <f>IF(B981="Лікар загальної практики - сімейний лікар",Z988*Законод!$F$64,IF(B981="Лікар-педіатр",Z988*Законод!$F$64,IF(B981="Лікар-терапевт",Z988*Законод!$F$64,0)))</f>
        <v>0</v>
      </c>
      <c r="AQ988" s="544">
        <f>IF(B981="Лікар загальної практики - сімейний лікар",AG988*Законод!$F$81,IF(B981="Лікар-педіатр",AG988*Законод!$F$81,IF(B981="Лікар-терапевт",AG988*Законод!$F$81,0)))</f>
        <v>0</v>
      </c>
      <c r="AR988" s="185">
        <f>SUM(AN988:AQ988)</f>
        <v>0</v>
      </c>
    </row>
    <row r="989" spans="1:44" ht="20.45" customHeight="1" x14ac:dyDescent="0.25">
      <c r="A989" s="172"/>
      <c r="B989" s="781"/>
      <c r="C989" s="784"/>
      <c r="D989" s="787"/>
      <c r="E989" s="790"/>
      <c r="F989" s="186" t="str">
        <f>IF(B981="Лікар-педіатр",Законод!$G$18,IF(B981="Лікар загальної практики - сімейний лікар",Законод!$G$22,IF(B981="Лікар-терапевт",Законод!$G$26,"х")))</f>
        <v>х</v>
      </c>
      <c r="G989" s="750" t="s">
        <v>157</v>
      </c>
      <c r="H989" s="751"/>
      <c r="I989" s="751"/>
      <c r="J989" s="751"/>
      <c r="K989" s="752"/>
      <c r="L989" s="171">
        <f>IF(B981="Лікар загальної практики - сімейний лікар",IF(L985&lt;Законод!$C$23,0,(IF(AND(L985&gt;=Законод!$G$23,L985&lt;=Законод!$G$24),L985-Законод!$F$24,IF('01_Доходи'!L985&gt;=Законод!$H$23,Законод!$G$25,0)))),IF(B981="Лікар-педіатр",IF(L985&lt;Законод!$C$19,0,(IF(AND(L985&gt;=Законод!$G$19,L985&lt;=Законод!$G$20),L985-Законод!$F$20,IF('01_Доходи'!L985&gt;=Законод!$H$19,Законод!$G$21,0)))),IF(B981="Лікар-терапевт",IF(L985&lt;Законод!$C$27,0,(IF(AND(L985&gt;=Законод!$G$27,L985&lt;=Законод!$G$28),L985-Законод!$F$28,IF('01_Доходи'!L985&gt;=Законод!$H$27,Законод!$G$29,0)))),0)))</f>
        <v>0</v>
      </c>
      <c r="M989" s="770"/>
      <c r="N989" s="750" t="s">
        <v>157</v>
      </c>
      <c r="O989" s="751"/>
      <c r="P989" s="751"/>
      <c r="Q989" s="751"/>
      <c r="R989" s="752"/>
      <c r="S989" s="171">
        <f>IF(B981="Лікар загальної практики - сімейний лікар",IF(S985&lt;Законод!$C$23,0,(IF(AND(S985&gt;=Законод!$G$23,S985&lt;=Законод!$G$24),S985-Законод!$F$24,IF('01_Доходи'!S985&gt;=Законод!$H$23,Законод!$G$25,0)))),IF(B981="Лікар-педіатр",IF(S985&lt;Законод!$C$19,0,(IF(AND(S985&gt;=Законод!$G$19,S985&lt;=Законод!$G$20),S985-Законод!$F$20,IF('01_Доходи'!S985&gt;=Законод!$H$19,Законод!$G$21,0)))),IF(B981="Лікар-терапевт",IF(S985&lt;Законод!$C$27,0,(IF(AND(S985&gt;=Законод!$G$27,S985&lt;=Законод!$G$28),S985-Законод!$F$28,IF('01_Доходи'!S985&gt;=Законод!$H$27,Законод!$G$29,0)))),0)))</f>
        <v>0</v>
      </c>
      <c r="T989" s="770"/>
      <c r="U989" s="750" t="s">
        <v>157</v>
      </c>
      <c r="V989" s="751"/>
      <c r="W989" s="751"/>
      <c r="X989" s="751"/>
      <c r="Y989" s="752"/>
      <c r="Z989" s="171">
        <f>IF(B981="Лікар загальної практики - сімейний лікар",IF(Z985&lt;Законод!$C$23,0,(IF(AND(Z985&gt;=Законод!$G$23,Z985&lt;=Законод!$G$24),Z985-Законод!$F$24,IF('01_Доходи'!Z985&gt;=Законод!$H$23,Законод!$G$25,0)))),IF(B981="Лікар-педіатр",IF(Z985&lt;Законод!$C$19,0,(IF(AND(Z985&gt;=Законод!$G$19,Z985&lt;=Законод!$G$20),Z985-Законод!$F$20,IF('01_Доходи'!Z985&gt;=Законод!$H$19,Законод!$G$21,0)))),IF(B981="Лікар-терапевт",IF(Z985&lt;Законод!$C$27,0,(IF(AND(Z985&gt;=Законод!$G$27,Z985&lt;=Законод!$G$28),Z985-Законод!$F$28,IF('01_Доходи'!Z985&gt;=Законод!$H$27,Законод!$G$29,0)))),0)))</f>
        <v>0</v>
      </c>
      <c r="AA989" s="770"/>
      <c r="AB989" s="750" t="s">
        <v>157</v>
      </c>
      <c r="AC989" s="751"/>
      <c r="AD989" s="751"/>
      <c r="AE989" s="751"/>
      <c r="AF989" s="752"/>
      <c r="AG989" s="171">
        <f>IF(B981="Лікар загальної практики - сімейний лікар",IF(AG985&lt;Законод!$C$23,0,(IF(AND(AG985&gt;=Законод!$G$23,AG985&lt;=Законод!$G$24),AG985-Законод!$F$24,IF('01_Доходи'!AG985&gt;=Законод!$H$23,Законод!$G$25,0)))),IF(B981="Лікар-педіатр",IF(AG985&lt;Законод!$C$19,0,(IF(AND(AG985&gt;=Законод!$G$19,AG985&lt;=Законод!$G$20),AG985-Законод!$F$20,IF('01_Доходи'!AG985&gt;=Законод!$H$19,Законод!$G$21,0)))),IF(B981="Лікар-терапевт",IF(AG985&lt;Законод!$C$27,0,(IF(AND(AG985&gt;=Законод!$G$27,AG985&lt;=Законод!$G$28),AG985-Законод!$F$28,IF('01_Доходи'!AG985&gt;=Законод!$H$27,Законод!$G$29,0)))),0)))</f>
        <v>0</v>
      </c>
      <c r="AH989" s="773"/>
      <c r="AI989" s="176"/>
      <c r="AJ989" s="764"/>
      <c r="AK989" s="767"/>
      <c r="AL989" s="767"/>
      <c r="AM989" s="799"/>
      <c r="AN989" s="544">
        <f>IF(B981="Лікар загальної практики - сімейний лікар",L989*Законод!$G$39,IF(B981="Лікар-педіатр",L989*Законод!$G$30,IF(B981="Лікар-терапевт",L989*Законод!$G$30,0)))</f>
        <v>0</v>
      </c>
      <c r="AO989" s="544">
        <f>IF(B981="Лікар загальної практики - сімейний лікар",S989*Законод!$G$47,IF(B981="Лікар-педіатр",S989*Законод!$G$47,IF(B981="Лікар-терапевт",S989*Законод!$G$47,0)))</f>
        <v>0</v>
      </c>
      <c r="AP989" s="544">
        <f>IF(B981="Лікар загальної практики - сімейний лікар",Z989*Законод!$G$64,IF(B981="Лікар-педіатр",Z989*Законод!$G$64,IF(B981="Лікар-терапевт",Z989*Законод!$G$64,0)))</f>
        <v>0</v>
      </c>
      <c r="AQ989" s="544">
        <f>IF(B981="Лікар загальної практики - сімейний лікар",AG989*Законод!$G$81,IF(B981="Лікар-педіатр",AG989*Законод!$G$81,IF(B981="Лікар-терапевт",AG989*Законод!$G$81,0)))</f>
        <v>0</v>
      </c>
      <c r="AR989" s="185">
        <f t="shared" ref="AR989" si="146">SUM(AN989:AQ989)</f>
        <v>0</v>
      </c>
    </row>
    <row r="990" spans="1:44" ht="20.45" customHeight="1" x14ac:dyDescent="0.25">
      <c r="A990" s="172"/>
      <c r="B990" s="781"/>
      <c r="C990" s="784"/>
      <c r="D990" s="787"/>
      <c r="E990" s="790"/>
      <c r="F990" s="186" t="str">
        <f>IF(B981="Лікар-педіатр",Законод!$H$18,IF(B981="Лікар загальної практики - сімейний лікар",Законод!$H$22,IF(B981="Лікар-терапевт",Законод!$H$26,"х")))</f>
        <v>х</v>
      </c>
      <c r="G990" s="750" t="s">
        <v>157</v>
      </c>
      <c r="H990" s="751"/>
      <c r="I990" s="751"/>
      <c r="J990" s="751"/>
      <c r="K990" s="752"/>
      <c r="L990" s="171">
        <f>IF(B981="Лікар загальної практики - сімейний лікар",IF(L985&lt;Законод!$C$23,0,(IF(AND(L985&gt;=Законод!$H$23,L985&lt;=Законод!$H$24),L985-Законод!$G$24,IF('01_Доходи'!L985&gt;=Законод!$I$23,Законод!$H$25,0)))),IF(B981="Лікар-педіатр",IF(L985&lt;Законод!$C$19,0,(IF(AND(L985&gt;=Законод!$H$19,L985&lt;=Законод!$H$20),L985-Законод!$G$20,IF('01_Доходи'!L985&gt;=Законод!$I$19,Законод!$H$21,0)))),IF(B981="Лікар-терапевт",IF(L985&lt;Законод!$C$27,0,(IF(AND(L985&gt;=Законод!$H$27,L985&lt;=Законод!$H$28),L985-Законод!$G$28,IF(L985&gt;=Законод!$I$27,Законод!$H$29,0)))),0)))</f>
        <v>0</v>
      </c>
      <c r="M990" s="770"/>
      <c r="N990" s="750" t="s">
        <v>157</v>
      </c>
      <c r="O990" s="751"/>
      <c r="P990" s="751"/>
      <c r="Q990" s="751"/>
      <c r="R990" s="752"/>
      <c r="S990" s="171">
        <f>IF(B981="Лікар загальної практики - сімейний лікар",IF(S985&lt;Законод!$C$23,0,(IF(AND(S985&gt;=Законод!$H$23,S985&lt;=Законод!$H$24),S985-Законод!$G$24,IF('01_Доходи'!S985&gt;=Законод!$I$23,Законод!$H$25,0)))),IF(B981="Лікар-педіатр",IF(S985&lt;Законод!$C$19,0,(IF(AND(S985&gt;=Законод!$H$19,S985&lt;=Законод!$H$20),S985-Законод!$G$20,IF('01_Доходи'!S985&gt;=Законод!$I$19,Законод!$H$21,0)))),IF(B981="Лікар-терапевт",IF(S985&lt;Законод!$C$27,0,(IF(AND(S985&gt;=Законод!$H$27,S985&lt;=Законод!$H$28),S985-Законод!$G$28,IF(S985&gt;=Законод!$I$27,Законод!$H$29,0)))),0)))</f>
        <v>0</v>
      </c>
      <c r="T990" s="770"/>
      <c r="U990" s="750" t="s">
        <v>157</v>
      </c>
      <c r="V990" s="751"/>
      <c r="W990" s="751"/>
      <c r="X990" s="751"/>
      <c r="Y990" s="752"/>
      <c r="Z990" s="171">
        <f>IF(B981="Лікар загальної практики - сімейний лікар",IF(Z985&lt;Законод!$C$23,0,(IF(AND(Z985&gt;=Законод!$H$23,Z985&lt;=Законод!$H$24),Z985-Законод!$G$24,IF('01_Доходи'!Z985&gt;=Законод!$I$23,Законод!$H$25,0)))),IF(B981="Лікар-педіатр",IF(Z985&lt;Законод!$C$19,0,(IF(AND(Z985&gt;=Законод!$H$19,Z985&lt;=Законод!$H$20),Z985-Законод!$G$20,IF('01_Доходи'!Z985&gt;=Законод!$I$19,Законод!$H$21,0)))),IF(B981="Лікар-терапевт",IF(Z985&lt;Законод!$C$27,0,(IF(AND(Z985&gt;=Законод!$H$27,Z985&lt;=Законод!$H$28),Z985-Законод!$G$28,IF(Z985&gt;=Законод!$I$27,Законод!$H$29,0)))),0)))</f>
        <v>0</v>
      </c>
      <c r="AA990" s="770"/>
      <c r="AB990" s="750" t="s">
        <v>157</v>
      </c>
      <c r="AC990" s="751"/>
      <c r="AD990" s="751"/>
      <c r="AE990" s="751"/>
      <c r="AF990" s="752"/>
      <c r="AG990" s="171">
        <f>IF(B981="Лікар загальної практики - сімейний лікар",IF(AG985&lt;Законод!$C$23,0,(IF(AND(AG985&gt;=Законод!$H$23,AG985&lt;=Законод!$H$24),AG985-Законод!$G$24,IF('01_Доходи'!AG985&gt;=Законод!$I$23,Законод!$H$25,0)))),IF(B981="Лікар-педіатр",IF(AG985&lt;Законод!$C$19,0,(IF(AND(AG985&gt;=Законод!$H$19,AG985&lt;=Законод!$H$20),AG985-Законод!$G$20,IF('01_Доходи'!AG985&gt;=Законод!$I$19,Законод!$H$21,0)))),IF(B981="Лікар-терапевт",IF(AG985&lt;Законод!$C$27,0,(IF(AND(AG985&gt;=Законод!$H$27,AG985&lt;=Законод!$H$28),AG985-Законод!$G$28,IF(AG985&gt;=Законод!$I$27,Законод!$H$29,0)))),0)))</f>
        <v>0</v>
      </c>
      <c r="AH990" s="773"/>
      <c r="AI990" s="176"/>
      <c r="AJ990" s="764"/>
      <c r="AK990" s="767"/>
      <c r="AL990" s="767"/>
      <c r="AM990" s="799"/>
      <c r="AN990" s="544">
        <f>IF(B981="Лікар загальної практики - сімейний лікар",L990*Законод!$H$30,IF(B981="Лікар-педіатр",L990*Законод!$H$30,IF(B981="Лікар-терапевт",L990*Законод!$H$30,0)))</f>
        <v>0</v>
      </c>
      <c r="AO990" s="544">
        <f>IF(B981="Лікар загальної практики - сімейний лікар",S990*Законод!$H$47,IF(B981="Лікар-педіатр",S990*Законод!$H$47,IF(B981="Лікар-терапевт",S990*Законод!$H$47,0)))</f>
        <v>0</v>
      </c>
      <c r="AP990" s="544">
        <f>IF(B981="Лікар загальної практики - сімейний лікар",Z990*Законод!$H$64,IF(B981="Лікар-педіатр",Z990*Законод!$H$64,IF(B981="Лікар-терапевт",Z990*Законод!$H$64,0)))</f>
        <v>0</v>
      </c>
      <c r="AQ990" s="544">
        <f>IF(B981="Лікар загальної практики - сімейний лікар",AG990*Законод!$H$81,IF(B981="Лікар-педіатр",AG990*Законод!$H$81,IF(B981="Лікар-терапевт",AG990*Законод!$H$81,0)))</f>
        <v>0</v>
      </c>
      <c r="AR990" s="185">
        <f>SUM(AN990:AQ990)</f>
        <v>0</v>
      </c>
    </row>
    <row r="991" spans="1:44" ht="20.45" customHeight="1" x14ac:dyDescent="0.25">
      <c r="A991" s="172"/>
      <c r="B991" s="781"/>
      <c r="C991" s="784"/>
      <c r="D991" s="787"/>
      <c r="E991" s="790"/>
      <c r="F991" s="186" t="str">
        <f>IF(B981="Лікар-педіатр",Законод!$I$18,IF(B981="Лікар загальної практики - сімейний лікар",Законод!$I$22,IF(B981="Лікар-терапевт",Законод!$I$26,"х")))</f>
        <v>х</v>
      </c>
      <c r="G991" s="750" t="s">
        <v>157</v>
      </c>
      <c r="H991" s="751"/>
      <c r="I991" s="751"/>
      <c r="J991" s="751"/>
      <c r="K991" s="752"/>
      <c r="L991" s="171">
        <f>IF(B981="Лікар загальної практики - сімейний лікар",IF(L985&lt;Законод!$C$23,0,(IF(AND(L985&gt;=Законод!$I$23,L985&lt;=Законод!$I$24),L985-Законод!$H$24,IF('01_Доходи'!L985&gt;=Законод!$I$23,Законод!$I$25,0)))),IF(B981="Лікар-педіатр",IF(L985&lt;Законод!$C$19,0,(IF(AND(L985&gt;=Законод!$I$19,L985&lt;=Законод!$I$20),L985-Законод!$H$20,IF('01_Доходи'!L985&gt;=Законод!$I$19,Законод!$H$21,0)))),IF(B981="Лікар-терапевт",IF(L985&lt;Законод!$C$27,0,(IF(AND(L985&gt;=Законод!$I$27,L985&lt;=Законод!$I$28),L985-Законод!$H$28,IF('01_Доходи'!L985&gt;=Законод!$I$27,Законод!$H$29,0)))),0)))</f>
        <v>0</v>
      </c>
      <c r="M991" s="770"/>
      <c r="N991" s="750" t="s">
        <v>157</v>
      </c>
      <c r="O991" s="751"/>
      <c r="P991" s="751"/>
      <c r="Q991" s="751"/>
      <c r="R991" s="752"/>
      <c r="S991" s="171">
        <f>IF(B981="Лікар загальної практики - сімейний лікар",IF(S985&lt;Законод!$C$23,0,(IF(AND(S985&gt;=Законод!$I$23,S985&lt;=Законод!$I$24),S985-Законод!$H$24,IF('01_Доходи'!S985&gt;=Законод!$I$23,Законод!$I$25,0)))),IF(B981="Лікар-педіатр",IF(S985&lt;Законод!$C$19,0,(IF(AND(S985&gt;=Законод!$I$19,S985&lt;=Законод!$I$20),S985-Законод!$H$20,IF('01_Доходи'!S985&gt;=Законод!$I$19,Законод!$H$21,0)))),IF(B981="Лікар-терапевт",IF(S985&lt;Законод!$C$27,0,(IF(AND(S985&gt;=Законод!$I$27,S985&lt;=Законод!$I$28),S985-Законод!$H$28,IF('01_Доходи'!S985&gt;=Законод!$I$27,Законод!$H$29,0)))),0)))</f>
        <v>0</v>
      </c>
      <c r="T991" s="770"/>
      <c r="U991" s="750" t="s">
        <v>157</v>
      </c>
      <c r="V991" s="751"/>
      <c r="W991" s="751"/>
      <c r="X991" s="751"/>
      <c r="Y991" s="752"/>
      <c r="Z991" s="171">
        <f>IF(B981="Лікар загальної практики - сімейний лікар",IF(Z985&lt;Законод!$C$23,0,(IF(AND(Z985&gt;=Законод!$I$23,Z985&lt;=Законод!$I$24),Z985-Законод!$H$24,IF('01_Доходи'!Z985&gt;=Законод!$I$23,Законод!$I$25,0)))),IF(B981="Лікар-педіатр",IF(Z985&lt;Законод!$C$19,0,(IF(AND(Z985&gt;=Законод!$I$19,Z985&lt;=Законод!$I$20),Z985-Законод!$H$20,IF('01_Доходи'!Z985&gt;=Законод!$I$19,Законод!$H$21,0)))),IF(B981="Лікар-терапевт",IF(Z985&lt;Законод!$C$27,0,(IF(AND(Z985&gt;=Законод!$I$27,Z985&lt;=Законод!$I$28),Z985-Законод!$H$28,IF('01_Доходи'!Z985&gt;=Законод!$I$27,Законод!$H$29,0)))),0)))</f>
        <v>0</v>
      </c>
      <c r="AA991" s="770"/>
      <c r="AB991" s="750" t="s">
        <v>157</v>
      </c>
      <c r="AC991" s="751"/>
      <c r="AD991" s="751"/>
      <c r="AE991" s="751"/>
      <c r="AF991" s="752"/>
      <c r="AG991" s="171">
        <f>IF(B981="Лікар загальної практики - сімейний лікар",IF(AG985&lt;Законод!$C$23,0,(IF(AND(AG985&gt;=Законод!$I$23,AG985&lt;=Законод!$I$24),AG985-Законод!$H$24,IF('01_Доходи'!AG985&gt;=Законод!$I$23,Законод!$I$25,0)))),IF(B981="Лікар-педіатр",IF(AG985&lt;Законод!$C$19,0,(IF(AND(AG985&gt;=Законод!$I$19,AG985&lt;=Законод!$I$20),AG985-Законод!$H$20,IF('01_Доходи'!AG985&gt;=Законод!$I$19,Законод!$H$21,0)))),IF(B981="Лікар-терапевт",IF(AG985&lt;Законод!$C$27,0,(IF(AND(AG985&gt;=Законод!$I$27,AG985&lt;=Законод!$I$28),AG985-Законод!$H$28,IF('01_Доходи'!AG985&gt;=Законод!$I$27,Законод!$H$29,0)))),0)))</f>
        <v>0</v>
      </c>
      <c r="AH991" s="773"/>
      <c r="AI991" s="176"/>
      <c r="AJ991" s="764"/>
      <c r="AK991" s="767"/>
      <c r="AL991" s="767"/>
      <c r="AM991" s="799"/>
      <c r="AN991" s="544">
        <f>IF(B981="Лікар загальної практики - сімейний лікар",L991*Законод!$I$30,IF(B981="Лікар-педіатр",L991*Законод!$I$30,IF(B981="Лікар-терапевт",L991*Законод!$I$30,0)))</f>
        <v>0</v>
      </c>
      <c r="AO991" s="544">
        <f>IF(B981="Лікар загальної практики - сімейний лікар",S991*Законод!$I$47,IF(B981="Лікар-педіатр",S991*Законод!$I$47,IF(B981="Лікар-терапевт",S991*Законод!$I$47,0)))</f>
        <v>0</v>
      </c>
      <c r="AP991" s="544">
        <f>IF(B981="Лікар загальної практики - сімейний лікар",Z991*Законод!$I$64,IF(B981="Лікар-педіатр",Z991*Законод!$I$64,IF(B981="Лікар-терапевт",Z991*Законод!$I$64,0)))</f>
        <v>0</v>
      </c>
      <c r="AQ991" s="544">
        <f>IF(B981="Лікар загальної практики - сімейний лікар",AG991*Законод!$I$81,IF(B981="Лікар-педіатр",AG991*Законод!$I$81,IF(B981="Лікар-терапевт",AG991*Законод!$I$81,0)))</f>
        <v>0</v>
      </c>
      <c r="AR991" s="185">
        <f>SUM(AN991:AQ991)</f>
        <v>0</v>
      </c>
    </row>
    <row r="992" spans="1:44" ht="21" customHeight="1" thickBot="1" x14ac:dyDescent="0.3">
      <c r="A992" s="187"/>
      <c r="B992" s="782"/>
      <c r="C992" s="785"/>
      <c r="D992" s="788"/>
      <c r="E992" s="791"/>
      <c r="F992" s="660" t="str">
        <f>IF(B981="Лікар-педіатр",Законод!$J$18,IF(B981="Лікар загальної практики - сімейний лікар",Законод!$J$22,IF(B981="Лікар-терапевт",Законод!$J$22,"х")))</f>
        <v>х</v>
      </c>
      <c r="G992" s="747" t="s">
        <v>157</v>
      </c>
      <c r="H992" s="748"/>
      <c r="I992" s="748"/>
      <c r="J992" s="748"/>
      <c r="K992" s="749"/>
      <c r="L992" s="171">
        <f>IF(B981="Лікар загальної практики - сімейний лікар",IF(L985&gt;=Законод!$J$23,'01_Доходи'!L985-('01_Доходи'!L986+'01_Доходи'!L987+'01_Доходи'!L988+'01_Доходи'!L989+'01_Доходи'!L990+'01_Доходи'!L991),0),IF(B981="Лікар-педіатр",IF(L985&gt;=Законод!$J$19,'01_Доходи'!L985-('01_Доходи'!L986+'01_Доходи'!L987+'01_Доходи'!L988+'01_Доходи'!L989+'01_Доходи'!L990+'01_Доходи'!L991),0),IF(B981="Лікар-терапевт",IF('01_Доходи'!L985&gt;=Законод!$J$27,L985-Законод!$I$28,0),0)))</f>
        <v>0</v>
      </c>
      <c r="M992" s="771"/>
      <c r="N992" s="747" t="s">
        <v>157</v>
      </c>
      <c r="O992" s="748"/>
      <c r="P992" s="748"/>
      <c r="Q992" s="748"/>
      <c r="R992" s="749"/>
      <c r="S992" s="171">
        <f>IF(B981="Лікар загальної практики - сімейний лікар",IF(S985&gt;=Законод!$J$23,'01_Доходи'!S985-('01_Доходи'!S986+'01_Доходи'!S987+'01_Доходи'!S988+'01_Доходи'!S989+'01_Доходи'!S990+'01_Доходи'!S991),0),IF(B981="Лікар-педіатр",IF(S985&gt;=Законод!$J$19,'01_Доходи'!S985-('01_Доходи'!S986+'01_Доходи'!S987+'01_Доходи'!S988+'01_Доходи'!S989+'01_Доходи'!S990+'01_Доходи'!S991),0),IF(B981="Лікар-терапевт",IF('01_Доходи'!S985&gt;=Законод!$J$27,S985-Законод!$I$28,0),0)))</f>
        <v>0</v>
      </c>
      <c r="T992" s="771"/>
      <c r="U992" s="747" t="s">
        <v>157</v>
      </c>
      <c r="V992" s="748"/>
      <c r="W992" s="748"/>
      <c r="X992" s="748"/>
      <c r="Y992" s="749"/>
      <c r="Z992" s="171">
        <f>IF(B981="Лікар загальної практики - сімейний лікар",IF(Z985&gt;=Законод!$J$23,'01_Доходи'!Z985-('01_Доходи'!Z986+'01_Доходи'!Z987+'01_Доходи'!Z988+'01_Доходи'!Z989+'01_Доходи'!Z990+'01_Доходи'!Z991),0),IF(B981="Лікар-педіатр",IF(Z985&gt;=Законод!$J$19,'01_Доходи'!Z985-('01_Доходи'!Z986+'01_Доходи'!Z987+'01_Доходи'!Z988+'01_Доходи'!Z989+'01_Доходи'!Z990+'01_Доходи'!Z991),0),IF(B981="Лікар-терапевт",IF('01_Доходи'!Z985&gt;=Законод!$J$27,Z985-Законод!$I$28,0),0)))</f>
        <v>0</v>
      </c>
      <c r="AA992" s="771"/>
      <c r="AB992" s="747" t="s">
        <v>157</v>
      </c>
      <c r="AC992" s="748"/>
      <c r="AD992" s="748"/>
      <c r="AE992" s="748"/>
      <c r="AF992" s="749"/>
      <c r="AG992" s="171">
        <f>IF(B981="Лікар загальної практики - сімейний лікар",IF(AG985&gt;=Законод!$J$23,'01_Доходи'!AG985-('01_Доходи'!AG986+'01_Доходи'!AG987+'01_Доходи'!AG988+'01_Доходи'!AG989+'01_Доходи'!AG990+'01_Доходи'!AG991),0),IF(B981="Лікар-педіатр",IF(AG985&gt;=Законод!$J$19,'01_Доходи'!AG985-('01_Доходи'!AG986+'01_Доходи'!AG987+'01_Доходи'!AG988+'01_Доходи'!AG989+'01_Доходи'!AG990+'01_Доходи'!AG991),0),IF(B981="Лікар-терапевт",IF('01_Доходи'!AG985&gt;=Законод!$J$27,AG985-Законод!$I$28,0),0)))</f>
        <v>0</v>
      </c>
      <c r="AH992" s="774"/>
      <c r="AI992" s="188"/>
      <c r="AJ992" s="765"/>
      <c r="AK992" s="768"/>
      <c r="AL992" s="768"/>
      <c r="AM992" s="800"/>
      <c r="AN992" s="661">
        <f>IF(B981="Лікар загальної практики - сімейний лікар",L992*Законод!$J$30,IF(B981="Лікар-педіатр",L992*Законод!$J$30,IF(B981="Лікар-терапевт",L992*Законод!$J$30,0)))</f>
        <v>0</v>
      </c>
      <c r="AO992" s="661">
        <f>IF(B981="Лікар загальної практики - сімейний лікар",S992*Законод!$J$47,IF(B981="Лікар-педіатр",S992*Законод!$J$47,IF(B981="Лікар-терапевт",S992*Законод!$J$47,0)))</f>
        <v>0</v>
      </c>
      <c r="AP992" s="661">
        <f>IF(B981="Лікар загальної практики - сімейний лікар",S992*Законод!$J$64,IF(B981="Лікар-педіатр",S992*Законод!$J$64,IF(B981="Лікар-терапевт",S992*Законод!$J$64,0)))</f>
        <v>0</v>
      </c>
      <c r="AQ992" s="661">
        <f>IF(B981="Лікар загальної практики - сімейний лікар",AG992*Законод!$J$81,IF(B981="Лікар-педіатр",AG992*Законод!$J$81,IF(B981="Лікар-терапевт",AG992*Законод!$J$81,0)))</f>
        <v>0</v>
      </c>
      <c r="AR992" s="662">
        <f t="shared" ref="AR992" si="147">SUM(AN992:AQ992)</f>
        <v>0</v>
      </c>
    </row>
    <row r="993" spans="1:44" ht="23.25" thickBot="1" x14ac:dyDescent="0.3">
      <c r="A993" s="206"/>
      <c r="B993" s="207"/>
      <c r="C993" s="207"/>
      <c r="D993" s="207"/>
      <c r="E993" s="207"/>
      <c r="F993" s="208"/>
      <c r="G993" s="209"/>
      <c r="H993" s="209"/>
      <c r="I993" s="210"/>
      <c r="J993" s="210"/>
      <c r="K993" s="210"/>
      <c r="L993" s="211"/>
      <c r="M993" s="210"/>
      <c r="N993" s="210"/>
      <c r="O993" s="210"/>
      <c r="P993" s="210"/>
      <c r="Q993" s="210"/>
      <c r="R993" s="210"/>
      <c r="S993" s="211"/>
      <c r="T993" s="210"/>
      <c r="U993" s="210"/>
      <c r="V993" s="210"/>
      <c r="W993" s="210"/>
      <c r="X993" s="210"/>
      <c r="Y993" s="210"/>
      <c r="Z993" s="211"/>
      <c r="AA993" s="210"/>
      <c r="AB993" s="210"/>
      <c r="AC993" s="210"/>
      <c r="AD993" s="210"/>
      <c r="AE993" s="210"/>
      <c r="AF993" s="210"/>
      <c r="AG993" s="211"/>
      <c r="AH993" s="210"/>
      <c r="AI993" s="210"/>
      <c r="AJ993" s="210"/>
      <c r="AK993" s="210"/>
      <c r="AL993" s="210"/>
      <c r="AM993" s="212"/>
      <c r="AN993" s="210"/>
      <c r="AO993" s="210"/>
      <c r="AP993" s="210"/>
      <c r="AQ993" s="210"/>
      <c r="AR993" s="213"/>
    </row>
    <row r="994" spans="1:44" ht="18" customHeight="1" x14ac:dyDescent="0.25">
      <c r="A994" s="169">
        <f>A981+1</f>
        <v>75</v>
      </c>
      <c r="B994" s="780"/>
      <c r="C994" s="783"/>
      <c r="D994" s="786"/>
      <c r="E994" s="789"/>
      <c r="F994" s="170" t="s">
        <v>431</v>
      </c>
      <c r="G994" s="171">
        <f>IFERROR(IF(B994="Лікар-педіатр",G996/L996*L994,IF(B994="Лікар-терапевт","х",IF(B994="Лікар загальної практики - сімейний лікар",G996/L996*L994,0))),0)</f>
        <v>0</v>
      </c>
      <c r="H994" s="171">
        <f>IFERROR(IF(B994="Лікар-педіатр",H996/L996*L994,IF(B994="Лікар-терапевт","х",IF(B994="Лікар загальної практики - сімейний лікар",H996/L996*L994,0))),0)</f>
        <v>0</v>
      </c>
      <c r="I994" s="171">
        <f>IFERROR(IF(B994="Лікар-педіатр","x",IF(B994="Лікар-терапевт",I996/L996*L994,IF(B994="Лікар загальної практики - сімейний лікар",I996/L996*L994,0))),0)</f>
        <v>0</v>
      </c>
      <c r="J994" s="171">
        <f>IFERROR(IF(B994="Лікар-педіатр","x",IF(B994="Лікар-терапевт",J996/L996*L994,IF(B994="Лікар загальної практики - сімейний лікар",J996/L996*L994,0))),0)</f>
        <v>0</v>
      </c>
      <c r="K994" s="171">
        <f>IFERROR(IF(B994="Лікар-педіатр","x",IF(B994="Лікар-терапевт",K997*L994,IF(B994="Лікар загальної практики - сімейний лікар",K997*L994,0))),0)</f>
        <v>0</v>
      </c>
      <c r="L994" s="472"/>
      <c r="M994" s="769"/>
      <c r="N994" s="171">
        <f>IFERROR(IF(B994="Лікар-педіатр",N996/S996*S994,IF(B994="Лікар-терапевт","х",IF(B994="Лікар загальної практики - сімейний лікар",N996/S996*S994,0))),0)</f>
        <v>0</v>
      </c>
      <c r="O994" s="171">
        <f>IFERROR(IF(B994="Лікар-педіатр",O996/S996*S994,IF(B994="Лікар-терапевт","х",IF(B994="Лікар загальної практики - сімейний лікар",O996/S996*S994,0))),0)</f>
        <v>0</v>
      </c>
      <c r="P994" s="171">
        <f>IFERROR(IF(B994="Лікар-педіатр","x",IF(B994="Лікар-терапевт",P996/S996*S994,IF(B994="Лікар загальної практики - сімейний лікар",P996/S996*S994,0))),0)</f>
        <v>0</v>
      </c>
      <c r="Q994" s="171">
        <f>IFERROR(IF(B994="Лікар-педіатр","x",IF(B994="Лікар-терапевт",Q996/S996*S994,IF(B994="Лікар загальної практики - сімейний лікар",Q996/S996*S994,0))),0)</f>
        <v>0</v>
      </c>
      <c r="R994" s="171">
        <f>IFERROR(IF(B994="Лікар-педіатр","x",IF(B994="Лікар-терапевт",R997*S994,IF(B994="Лікар загальної практики - сімейний лікар",R997*S994,0))),0)</f>
        <v>0</v>
      </c>
      <c r="S994" s="472"/>
      <c r="T994" s="769"/>
      <c r="U994" s="171">
        <f>IFERROR(IF(B994="Лікар-педіатр",U996/Z996*Z994,IF(B994="Лікар-терапевт","х",IF(B994="Лікар загальної практики - сімейний лікар",U996/Z996*Z994,0))),0)</f>
        <v>0</v>
      </c>
      <c r="V994" s="171">
        <f>IFERROR(IF(B994="Лікар-педіатр",V996/Z996*Z994,IF(B994="Лікар-терапевт","х",IF(B994="Лікар загальної практики - сімейний лікар",V996/Z996*Z994,0))),0)</f>
        <v>0</v>
      </c>
      <c r="W994" s="171">
        <f>IFERROR(IF(B994="Лікар-педіатр","x",IF(B994="Лікар-терапевт",W996/Z996*Z994,IF(B994="Лікар загальної практики - сімейний лікар",W996/Z996*Z994,0))),0)</f>
        <v>0</v>
      </c>
      <c r="X994" s="171">
        <f>IFERROR(IF(B994="Лікар-педіатр","x",IF(B994="Лікар-терапевт",X996/Z996*Z994,IF(B994="Лікар загальної практики - сімейний лікар",X996/Z996*Z994,0))),0)</f>
        <v>0</v>
      </c>
      <c r="Y994" s="171">
        <f>IFERROR(IF(B994="Лікар-педіатр","x",IF(B994="Лікар-терапевт",Y997*Z994,IF(B994="Лікар загальної практики - сімейний лікар",Y997*Z994,0))),0)</f>
        <v>0</v>
      </c>
      <c r="Z994" s="472"/>
      <c r="AA994" s="769"/>
      <c r="AB994" s="171">
        <f>IFERROR(IF(B994="Лікар-педіатр",AB996/AG996*AG994,IF(B994="Лікар-терапевт","х",IF(B994="Лікар загальної практики - сімейний лікар",AB996/AG996*AG994,0))),0)</f>
        <v>0</v>
      </c>
      <c r="AC994" s="171">
        <f>IFERROR(IF(B994="Лікар-педіатр",AC996/AG996*AG994,IF(B994="Лікар-терапевт","х",IF(B994="Лікар загальної практики - сімейний лікар",AC996/AG996*AG994,0))),0)</f>
        <v>0</v>
      </c>
      <c r="AD994" s="171">
        <f>IFERROR(IF(B994="Лікар-педіатр","x",IF(B994="Лікар-терапевт",AD996/AG996*AG994,IF(B994="Лікар загальної практики - сімейний лікар",AD996/AG996*AG994,0))),0)</f>
        <v>0</v>
      </c>
      <c r="AE994" s="171">
        <f>IFERROR(IF(B994="Лікар-педіатр","x",IF(B994="Лікар-терапевт",AE996/AG996*AG994,IF(B994="Лікар загальної практики - сімейний лікар",AE996/AG996*AG994,0))),0)</f>
        <v>0</v>
      </c>
      <c r="AF994" s="171">
        <f>IFERROR(IF(B994="Лікар-педіатр","x",IF(B994="Лікар-терапевт",AF997*AG994,IF(B994="Лікар загальної практики - сімейний лікар",AF997*AG994,0))),0)</f>
        <v>0</v>
      </c>
      <c r="AG994" s="472"/>
      <c r="AH994" s="772"/>
      <c r="AI994" s="461">
        <f>A994</f>
        <v>75</v>
      </c>
      <c r="AJ994" s="763">
        <f>B994</f>
        <v>0</v>
      </c>
      <c r="AK994" s="766">
        <f>C994</f>
        <v>0</v>
      </c>
      <c r="AL994" s="766">
        <f>D994</f>
        <v>0</v>
      </c>
      <c r="AM994" s="753" t="s">
        <v>566</v>
      </c>
      <c r="AN994" s="792">
        <f>SUM(AN999:AN1005)</f>
        <v>0</v>
      </c>
      <c r="AO994" s="792">
        <f>SUM(AO999:AO1005)</f>
        <v>0</v>
      </c>
      <c r="AP994" s="792">
        <f>SUM(AP999:AP1005)</f>
        <v>0</v>
      </c>
      <c r="AQ994" s="792">
        <f>SUM(AQ999:AQ1005)</f>
        <v>0</v>
      </c>
      <c r="AR994" s="795">
        <f>SUM(AN994:AQ998)</f>
        <v>0</v>
      </c>
    </row>
    <row r="995" spans="1:44" ht="18" customHeight="1" x14ac:dyDescent="0.25">
      <c r="A995" s="172"/>
      <c r="B995" s="781"/>
      <c r="C995" s="784"/>
      <c r="D995" s="787"/>
      <c r="E995" s="790"/>
      <c r="F995" s="170" t="s">
        <v>432</v>
      </c>
      <c r="G995" s="171">
        <f>IFERROR(IF(B994="Лікар-педіатр",G997*L995,IF(B994="Лікар-терапевт","х",IF(B994="Лікар загальної практики - сімейний лікар",G997*L995,0))),0)</f>
        <v>0</v>
      </c>
      <c r="H995" s="171">
        <f>IFERROR(IF(B994="Лікар-педіатр",H997*L995,IF(B994="Лікар-терапевт","х",IF(B994="Лікар загальної практики - сімейний лікар",H997*L995,0))),0)</f>
        <v>0</v>
      </c>
      <c r="I995" s="171">
        <f>IFERROR(IF(B994="Лікар-педіатр","x",IF(B994="Лікар-терапевт",I997*L995,IF(B994="Лікар загальної практики - сімейний лікар",I997*L995,0))),0)</f>
        <v>0</v>
      </c>
      <c r="J995" s="171">
        <f>IFERROR(IF(B994="Лікар-педіатр","x",IF(B994="Лікар-терапевт",J997*L995,IF(B994="Лікар загальної практики - сімейний лікар",J997*L995,0))),0)</f>
        <v>0</v>
      </c>
      <c r="K995" s="171">
        <f>IFERROR(IF(B994="Лікар-педіатр","x",IF(B994="Лікар-терапевт",K997*L995,IF(B994="Лікар загальної практики - сімейний лікар",K997*L995,0))),0)</f>
        <v>0</v>
      </c>
      <c r="L995" s="472"/>
      <c r="M995" s="770"/>
      <c r="N995" s="171">
        <f>IFERROR(IF(B994="Лікар-педіатр",N997*S995,IF(B994="Лікар-терапевт","х",IF(B994="Лікар загальної практики - сімейний лікар",N997*S995,0))),0)</f>
        <v>0</v>
      </c>
      <c r="O995" s="171">
        <f>IFERROR(IF(B994="Лікар-педіатр",O997*S995,IF(B994="Лікар-терапевт","х",IF(B994="Лікар загальної практики - сімейний лікар",O997*S995,0))),0)</f>
        <v>0</v>
      </c>
      <c r="P995" s="171">
        <f>IFERROR(IF(B994="Лікар-педіатр","x",IF(B994="Лікар-терапевт",P997*S995,IF(B994="Лікар загальної практики - сімейний лікар",P997*S995,0))),0)</f>
        <v>0</v>
      </c>
      <c r="Q995" s="171">
        <f>IFERROR(IF(B994="Лікар-педіатр","x",IF(B994="Лікар-терапевт",Q997*S995,IF(B994="Лікар загальної практики - сімейний лікар",Q997*S995,0))),0)</f>
        <v>0</v>
      </c>
      <c r="R995" s="171">
        <f>IFERROR(IF(B994="Лікар-педіатр","x",IF(B994="Лікар-терапевт",R997*S995,IF(B994="Лікар загальної практики - сімейний лікар",R997*S995,0))),0)</f>
        <v>0</v>
      </c>
      <c r="S995" s="472"/>
      <c r="T995" s="770"/>
      <c r="U995" s="171">
        <f>IFERROR(IF(B994="Лікар-педіатр",U997*Z995,IF(B994="Лікар-терапевт","х",IF(B994="Лікар загальної практики - сімейний лікар",U997*Z995,0))),0)</f>
        <v>0</v>
      </c>
      <c r="V995" s="171">
        <f>IFERROR(IF(B994="Лікар-педіатр",V997*Z995,IF(B994="Лікар-терапевт","х",IF(B994="Лікар загальної практики - сімейний лікар",V997*Z995,0))),0)</f>
        <v>0</v>
      </c>
      <c r="W995" s="171">
        <f>IFERROR(IF(B994="Лікар-педіатр","x",IF(B994="Лікар-терапевт",W997*Z995,IF(B994="Лікар загальної практики - сімейний лікар",W997*Z995,0))),0)</f>
        <v>0</v>
      </c>
      <c r="X995" s="171">
        <f>IFERROR(IF(B994="Лікар-педіатр","x",IF(B994="Лікар-терапевт",X997*Z995,IF(B994="Лікар загальної практики - сімейний лікар",X997*Z995,0))),0)</f>
        <v>0</v>
      </c>
      <c r="Y995" s="171">
        <f>IFERROR(IF(B994="Лікар-педіатр","x",IF(B994="Лікар-терапевт",Y997*Z995,IF(B994="Лікар загальної практики - сімейний лікар",Y997*Z995,0))),0)</f>
        <v>0</v>
      </c>
      <c r="Z995" s="472"/>
      <c r="AA995" s="770"/>
      <c r="AB995" s="171">
        <f>IFERROR(IF(B994="Лікар-педіатр",AB997*AG995,IF(B994="Лікар-терапевт","х",IF(B994="Лікар загальної практики - сімейний лікар",AB997*AG995,0))),0)</f>
        <v>0</v>
      </c>
      <c r="AC995" s="171">
        <f>IFERROR(IF(B994="Лікар-педіатр",AC997*AG995,IF(B994="Лікар-терапевт","х",IF(B994="Лікар загальної практики - сімейний лікар",AC997*AG995,0))),0)</f>
        <v>0</v>
      </c>
      <c r="AD995" s="171">
        <f>IFERROR(IF(B994="Лікар-педіатр","x",IF(B994="Лікар-терапевт",AD997*AG995,IF(B994="Лікар загальної практики - сімейний лікар",AD997*AG995,0))),0)</f>
        <v>0</v>
      </c>
      <c r="AE995" s="171">
        <f>IFERROR(IF(B994="Лікар-педіатр","x",IF(B994="Лікар-терапевт",AE997*AG995,IF(B994="Лікар загальної практики - сімейний лікар",AE997*AG995,0))),0)</f>
        <v>0</v>
      </c>
      <c r="AF995" s="171">
        <f>IFERROR(IF(B994="Лікар-педіатр","x",IF(B994="Лікар-терапевт",AF997*AG995,IF(B994="Лікар загальної практики - сімейний лікар",AF997*AG995,0))),0)</f>
        <v>0</v>
      </c>
      <c r="AG995" s="472"/>
      <c r="AH995" s="773"/>
      <c r="AI995" s="173"/>
      <c r="AJ995" s="764"/>
      <c r="AK995" s="767"/>
      <c r="AL995" s="767"/>
      <c r="AM995" s="754"/>
      <c r="AN995" s="793"/>
      <c r="AO995" s="793"/>
      <c r="AP995" s="793"/>
      <c r="AQ995" s="793"/>
      <c r="AR995" s="796"/>
    </row>
    <row r="996" spans="1:44" ht="18" customHeight="1" x14ac:dyDescent="0.25">
      <c r="A996" s="205"/>
      <c r="B996" s="781"/>
      <c r="C996" s="784"/>
      <c r="D996" s="787"/>
      <c r="E996" s="790"/>
      <c r="F996" s="170" t="s">
        <v>433</v>
      </c>
      <c r="G996" s="174">
        <f>IF(B994="Лікар загальної практики - сімейний лікар"," ",IF(B994="Лікар-педіатр"," ",IF(B994="Лікар-терапевт","х",0)))</f>
        <v>0</v>
      </c>
      <c r="H996" s="174">
        <f>IF(B994="Лікар загальної практики - сімейний лікар"," ",IF(B994="Лікар-педіатр"," ",IF(B994="Лікар-терапевт","х",0)))</f>
        <v>0</v>
      </c>
      <c r="I996" s="174">
        <f>IF(B994="Лікар загальної практики - сімейний лікар"," ",IF(B994="Лікар-педіатр","х",IF(B994="Лікар-терапевт"," ",0)))</f>
        <v>0</v>
      </c>
      <c r="J996" s="174">
        <f>IF(B994="Лікар загальної практики - сімейний лікар"," ",IF(B994="Лікар-педіатр","х",IF(B994="Лікар-терапевт"," ",0)))</f>
        <v>0</v>
      </c>
      <c r="K996" s="174">
        <f>IF(B994="Лікар загальної практики - сімейний лікар"," ",IF(B994="Лікар-педіатр","х",IF(B994="Лікар-терапевт"," ",0)))</f>
        <v>0</v>
      </c>
      <c r="L996" s="175">
        <f>SUM(G996:K996)</f>
        <v>0</v>
      </c>
      <c r="M996" s="770"/>
      <c r="N996" s="174">
        <f>IF(B994="Лікар загальної практики - сімейний лікар"," ",IF(B994="Лікар-педіатр"," ",IF(B994="Лікар-терапевт","х",0)))</f>
        <v>0</v>
      </c>
      <c r="O996" s="174">
        <f>IF(B994="Лікар загальної практики - сімейний лікар"," ",IF(B994="Лікар-педіатр"," ",IF(B994="Лікар-терапевт","х",0)))</f>
        <v>0</v>
      </c>
      <c r="P996" s="174">
        <f>IF(B994="Лікар загальної практики - сімейний лікар"," ",IF(B994="Лікар-педіатр","х",IF(B994="Лікар-терапевт"," ",0)))</f>
        <v>0</v>
      </c>
      <c r="Q996" s="174">
        <f>IF(B994="Лікар загальної практики - сімейний лікар"," ",IF(B994="Лікар-педіатр","х",IF(B994="Лікар-терапевт"," ",0)))</f>
        <v>0</v>
      </c>
      <c r="R996" s="174">
        <f>IF(B994="Лікар загальної практики - сімейний лікар"," ",IF(B994="Лікар-педіатр","х",IF(B994="Лікар-терапевт"," ",0)))</f>
        <v>0</v>
      </c>
      <c r="S996" s="175">
        <f>SUM(N996:R996)</f>
        <v>0</v>
      </c>
      <c r="T996" s="770"/>
      <c r="U996" s="174">
        <f>IF(B994="Лікар загальної практики - сімейний лікар"," ",IF(B994="Лікар-педіатр"," ",IF(B994="Лікар-терапевт","х",0)))</f>
        <v>0</v>
      </c>
      <c r="V996" s="174">
        <f>IF(B994="Лікар загальної практики - сімейний лікар"," ",IF(B994="Лікар-педіатр"," ",IF(B994="Лікар-терапевт","х",0)))</f>
        <v>0</v>
      </c>
      <c r="W996" s="174">
        <f>IF(B994="Лікар загальної практики - сімейний лікар"," ",IF(B994="Лікар-педіатр","х",IF(B994="Лікар-терапевт"," ",0)))</f>
        <v>0</v>
      </c>
      <c r="X996" s="174">
        <f>IF(B994="Лікар загальної практики - сімейний лікар"," ",IF(B994="Лікар-педіатр","х",IF(B994="Лікар-терапевт"," ",0)))</f>
        <v>0</v>
      </c>
      <c r="Y996" s="174">
        <f>IF(B994="Лікар загальної практики - сімейний лікар"," ",IF(B994="Лікар-педіатр","х",IF(B994="Лікар-терапевт"," ",0)))</f>
        <v>0</v>
      </c>
      <c r="Z996" s="175">
        <f>SUM(U996:Y996)</f>
        <v>0</v>
      </c>
      <c r="AA996" s="770"/>
      <c r="AB996" s="174">
        <f>IF(B994="Лікар загальної практики - сімейний лікар"," ",IF(B994="Лікар-педіатр"," ",IF(B994="Лікар-терапевт","х",0)))</f>
        <v>0</v>
      </c>
      <c r="AC996" s="174">
        <f>IF(B994="Лікар загальної практики - сімейний лікар"," ",IF(B994="Лікар-педіатр"," ",IF(B994="Лікар-терапевт","х",0)))</f>
        <v>0</v>
      </c>
      <c r="AD996" s="174">
        <f>IF(B994="Лікар загальної практики - сімейний лікар"," ",IF(B994="Лікар-педіатр","х",IF(B994="Лікар-терапевт"," ",0)))</f>
        <v>0</v>
      </c>
      <c r="AE996" s="174">
        <f>IF(B994="Лікар загальної практики - сімейний лікар"," ",IF(B994="Лікар-педіатр","х",IF(B994="Лікар-терапевт"," ",0)))</f>
        <v>0</v>
      </c>
      <c r="AF996" s="174">
        <f>IF(B994="Лікар загальної практики - сімейний лікар"," ",IF(B994="Лікар-педіатр","х",IF(B994="Лікар-терапевт"," ",0)))</f>
        <v>0</v>
      </c>
      <c r="AG996" s="175">
        <f>SUM(AB996:AF996)</f>
        <v>0</v>
      </c>
      <c r="AH996" s="773"/>
      <c r="AI996" s="176"/>
      <c r="AJ996" s="764"/>
      <c r="AK996" s="767"/>
      <c r="AL996" s="767"/>
      <c r="AM996" s="754"/>
      <c r="AN996" s="793"/>
      <c r="AO996" s="793"/>
      <c r="AP996" s="793"/>
      <c r="AQ996" s="793"/>
      <c r="AR996" s="796"/>
    </row>
    <row r="997" spans="1:44" ht="18.600000000000001" customHeight="1" thickBot="1" x14ac:dyDescent="0.3">
      <c r="A997" s="172"/>
      <c r="B997" s="781"/>
      <c r="C997" s="784"/>
      <c r="D997" s="787"/>
      <c r="E997" s="790"/>
      <c r="F997" s="177" t="s">
        <v>160</v>
      </c>
      <c r="G997" s="178">
        <f>IFERROR(IF(B994="Лікар-педіатр",G996/L996,IF(B994="Лікар-терапевт","х",IF(B994="Лікар загальної практики - сімейний лікар",G996/L996,0))),0)</f>
        <v>0</v>
      </c>
      <c r="H997" s="178">
        <f>IFERROR(IF(B994="Лікар-педіатр",H996/L996,IF(B994="Лікар-терапевт","х",IF(B994="Лікар загальної практики - сімейний лікар",H996/L996,0))),0)</f>
        <v>0</v>
      </c>
      <c r="I997" s="178">
        <f>IFERROR(IF(B994="Лікар-педіатр","x",IF(B994="Лікар-терапевт",I996/L996,IF(B994="Лікар загальної практики - сімейний лікар",I996/L996,0))),0)</f>
        <v>0</v>
      </c>
      <c r="J997" s="178">
        <f>IFERROR(IF(B994="Лікар-педіатр","x",IF(B994="Лікар-терапевт",J996/L996,IF(B994="Лікар загальної практики - сімейний лікар",J996/L996,0))),0)</f>
        <v>0</v>
      </c>
      <c r="K997" s="178">
        <f>IFERROR(IF(B994="Лікар-педіатр","x",IF(B994="Лікар-терапевт",K996/L996,IF(B994="Лікар загальної практики - сімейний лікар",K996/L996,0))),0)</f>
        <v>0</v>
      </c>
      <c r="L997" s="178">
        <f>SUM(G997:K997)</f>
        <v>0</v>
      </c>
      <c r="M997" s="770"/>
      <c r="N997" s="178">
        <f>IFERROR(IF(B994="Лікар-педіатр",N996/S996,IF(B994="Лікар-терапевт","х",IF(B994="Лікар загальної практики - сімейний лікар",N996/S996,0))),0)</f>
        <v>0</v>
      </c>
      <c r="O997" s="178">
        <f>IFERROR(IF(B994="Лікар-педіатр",O996/S996,IF(B994="Лікар-терапевт","х",IF(B994="Лікар загальної практики - сімейний лікар",O996/S996,0))),0)</f>
        <v>0</v>
      </c>
      <c r="P997" s="178">
        <f>IFERROR(IF(B994="Лікар-педіатр","x",IF(B994="Лікар-терапевт",P996/S996,IF(B994="Лікар загальної практики - сімейний лікар",P996/S996,0))),0)</f>
        <v>0</v>
      </c>
      <c r="Q997" s="178">
        <f>IFERROR(IF(B994="Лікар-педіатр","x",IF(B994="Лікар-терапевт",Q996/S996,IF(B994="Лікар загальної практики - сімейний лікар",Q996/S996,0))),0)</f>
        <v>0</v>
      </c>
      <c r="R997" s="178">
        <f>IFERROR(IF(B994="Лікар-педіатр","x",IF(B994="Лікар-терапевт",R996/S996,IF(B994="Лікар загальної практики - сімейний лікар",R996/S996,0))),0)</f>
        <v>0</v>
      </c>
      <c r="S997" s="178">
        <f>SUM(N997:R997)</f>
        <v>0</v>
      </c>
      <c r="T997" s="770"/>
      <c r="U997" s="178">
        <f>IFERROR(IF(B994="Лікар-педіатр",U996/Z996,IF(B994="Лікар-терапевт","х",IF(B994="Лікар загальної практики - сімейний лікар",U996/Z996,0))),0)</f>
        <v>0</v>
      </c>
      <c r="V997" s="178">
        <f>IFERROR(IF(B994="Лікар-педіатр",V996/Z996,IF(B994="Лікар-терапевт","х",IF(B994="Лікар загальної практики - сімейний лікар",V996/Z996,0))),0)</f>
        <v>0</v>
      </c>
      <c r="W997" s="178">
        <f>IFERROR(IF(B994="Лікар-педіатр","x",IF(B994="Лікар-терапевт",W996/Z996,IF(B994="Лікар загальної практики - сімейний лікар",W996/Z996,0))),0)</f>
        <v>0</v>
      </c>
      <c r="X997" s="178">
        <f>IFERROR(IF(B994="Лікар-педіатр","x",IF(B994="Лікар-терапевт",X996/Z996,IF(B994="Лікар загальної практики - сімейний лікар",X996/Z996,0))),0)</f>
        <v>0</v>
      </c>
      <c r="Y997" s="178">
        <f>IFERROR(IF(B994="Лікар-педіатр","x",IF(B994="Лікар-терапевт",Y996/Z996,IF(B994="Лікар загальної практики - сімейний лікар",Y996/Z996,0))),0)</f>
        <v>0</v>
      </c>
      <c r="Z997" s="178">
        <f>SUM(U997:Y997)</f>
        <v>0</v>
      </c>
      <c r="AA997" s="770"/>
      <c r="AB997" s="178">
        <f>IFERROR(IF(B994="Лікар-педіатр",AB996/AG996,IF(B994="Лікар-терапевт","х",IF(B994="Лікар загальної практики - сімейний лікар",AB996/AG996,0))),0)</f>
        <v>0</v>
      </c>
      <c r="AC997" s="178">
        <f>IFERROR(IF(B994="Лікар-педіатр",AC996/AG996,IF(B994="Лікар-терапевт","х",IF(B994="Лікар загальної практики - сімейний лікар",AC996/AG996,0))),0)</f>
        <v>0</v>
      </c>
      <c r="AD997" s="178">
        <f>IFERROR(IF(B994="Лікар-педіатр","x",IF(B994="Лікар-терапевт",AD996/AG996,IF(B994="Лікар загальної практики - сімейний лікар",AD996/AG996,0))),0)</f>
        <v>0</v>
      </c>
      <c r="AE997" s="178">
        <f>IFERROR(IF(B994="Лікар-педіатр","x",IF(B994="Лікар-терапевт",AE996/AG996,IF(B994="Лікар загальної практики - сімейний лікар",AE996/AG996,0))),0)</f>
        <v>0</v>
      </c>
      <c r="AF997" s="178">
        <f>IFERROR(IF(B994="Лікар-педіатр","x",IF(B994="Лікар-терапевт",AF996/AG996,IF(B994="Лікар загальної практики - сімейний лікар",AF996/AG996,0))),0)</f>
        <v>0</v>
      </c>
      <c r="AG997" s="178">
        <f>SUM(AB997:AF997)</f>
        <v>0</v>
      </c>
      <c r="AH997" s="773"/>
      <c r="AI997" s="176"/>
      <c r="AJ997" s="764"/>
      <c r="AK997" s="767"/>
      <c r="AL997" s="767"/>
      <c r="AM997" s="754"/>
      <c r="AN997" s="793"/>
      <c r="AO997" s="793"/>
      <c r="AP997" s="793"/>
      <c r="AQ997" s="793"/>
      <c r="AR997" s="796"/>
    </row>
    <row r="998" spans="1:44" ht="32.25" thickBot="1" x14ac:dyDescent="0.3">
      <c r="A998" s="172"/>
      <c r="B998" s="781"/>
      <c r="C998" s="784"/>
      <c r="D998" s="787"/>
      <c r="E998" s="790"/>
      <c r="F998" s="179" t="s">
        <v>434</v>
      </c>
      <c r="G998" s="180">
        <f>IF(B994="Лікар загальної практики - сімейний лікар",AVERAGE(G994:G996),IF(B994="Лікар-педіатр",AVERAGE(G994:G996),IF(B994="Лікар-терапевт","х",0)))</f>
        <v>0</v>
      </c>
      <c r="H998" s="180">
        <f>IF(B994="Лікар загальної практики - сімейний лікар",AVERAGE(H994:H996),IF(B994="Лікар-педіатр",AVERAGE(H994:H996),IF(B994="Лікар-терапевт","х",0)))</f>
        <v>0</v>
      </c>
      <c r="I998" s="180">
        <f>IF(B994="Лікар загальної практики - сімейний лікар",AVERAGE(I994:I996),IF(B994="Лікар-педіатр","x",IF(B994="Лікар-терапевт",AVERAGE(I994:I996),0)))</f>
        <v>0</v>
      </c>
      <c r="J998" s="180">
        <f>IF(B994="Лікар загальної практики - сімейний лікар",AVERAGE(J994:J996),IF(B994="Лікар-педіатр","x",IF(B994="Лікар-терапевт",AVERAGE(J994:J996),0)))</f>
        <v>0</v>
      </c>
      <c r="K998" s="180">
        <f>IF(B994="Лікар загальної практики - сімейний лікар",AVERAGE(K994:K996),IF(B994="Лікар-педіатр","x",IF(B994="Лікар-терапевт",AVERAGE(K994:K996),0)))</f>
        <v>0</v>
      </c>
      <c r="L998" s="181">
        <f>SUM(G998:K998)</f>
        <v>0</v>
      </c>
      <c r="M998" s="770"/>
      <c r="N998" s="543">
        <f>IF(B994="Лікар загальної практики - сімейний лікар",AVERAGE(N994:N996),IF(B994="Лікар-педіатр",AVERAGE(N994:N996),IF(B994="Лікар-терапевт","х",0)))</f>
        <v>0</v>
      </c>
      <c r="O998" s="180">
        <f>IF(B994="Лікар загальної практики - сімейний лікар",AVERAGE(O994:O996),IF(B994="Лікар-педіатр",AVERAGE(O994:O996),IF(B994="Лікар-терапевт","х",0)))</f>
        <v>0</v>
      </c>
      <c r="P998" s="180">
        <f>IF(B994="Лікар загальної практики - сімейний лікар",AVERAGE(P994:P996),IF(B994="Лікар-педіатр","x",IF(B994="Лікар-терапевт",AVERAGE(P994:P996),0)))</f>
        <v>0</v>
      </c>
      <c r="Q998" s="180">
        <f>IF(B994="Лікар загальної практики - сімейний лікар",AVERAGE(Q994:Q996),IF(B994="Лікар-педіатр","x",IF(B994="Лікар-терапевт",AVERAGE(Q994:Q996),0)))</f>
        <v>0</v>
      </c>
      <c r="R998" s="180">
        <f>IF(B994="Лікар загальної практики - сімейний лікар",AVERAGE(R994:R996),IF(B994="Лікар-педіатр","x",IF(B994="Лікар-терапевт",AVERAGE(R994:R996),0)))</f>
        <v>0</v>
      </c>
      <c r="S998" s="181">
        <f>SUM(N998:R998)</f>
        <v>0</v>
      </c>
      <c r="T998" s="770"/>
      <c r="U998" s="543">
        <f>IF(B994="Лікар загальної практики - сімейний лікар",AVERAGE(U994:U996),IF(B994="Лікар-педіатр",AVERAGE(U994:U996),IF(B994="Лікар-терапевт","х",0)))</f>
        <v>0</v>
      </c>
      <c r="V998" s="180">
        <f>IF(B994="Лікар загальної практики - сімейний лікар",AVERAGE(V994:V996),IF(B994="Лікар-педіатр",AVERAGE(V994:V996),IF(B994="Лікар-терапевт","х",0)))</f>
        <v>0</v>
      </c>
      <c r="W998" s="180">
        <f>IF(B994="Лікар загальної практики - сімейний лікар",AVERAGE(W994:W996),IF(B994="Лікар-педіатр","x",IF(B994="Лікар-терапевт",AVERAGE(W994:W996),0)))</f>
        <v>0</v>
      </c>
      <c r="X998" s="180">
        <f>IF(B994="Лікар загальної практики - сімейний лікар",AVERAGE(X994:X996),IF(B994="Лікар-педіатр","x",IF(B994="Лікар-терапевт",AVERAGE(X994:X996),0)))</f>
        <v>0</v>
      </c>
      <c r="Y998" s="180">
        <f>IF(B994="Лікар загальної практики - сімейний лікар",AVERAGE(Y994:Y996),IF(B994="Лікар-педіатр","x",IF(B994="Лікар-терапевт",AVERAGE(Y994:Y996),0)))</f>
        <v>0</v>
      </c>
      <c r="Z998" s="181">
        <f>SUM(U998:Y998)</f>
        <v>0</v>
      </c>
      <c r="AA998" s="770"/>
      <c r="AB998" s="543">
        <f>IF(B994="Лікар загальної практики - сімейний лікар",AVERAGE(AB994:AB996),IF(B994="Лікар-педіатр",AVERAGE(AB994:AB996),IF(B994="Лікар-терапевт","х",0)))</f>
        <v>0</v>
      </c>
      <c r="AC998" s="180">
        <f>IF(B994="Лікар загальної практики - сімейний лікар",AVERAGE(AC994:AC996),IF(B994="Лікар-педіатр",AVERAGE(AC994:AC996),IF(B994="Лікар-терапевт","х",0)))</f>
        <v>0</v>
      </c>
      <c r="AD998" s="180">
        <f>IF(B994="Лікар загальної практики - сімейний лікар",AVERAGE(AD994:AD996),IF(B994="Лікар-педіатр","x",IF(B994="Лікар-терапевт",AVERAGE(AD994:AD996),0)))</f>
        <v>0</v>
      </c>
      <c r="AE998" s="180">
        <f>IF(B994="Лікар загальної практики - сімейний лікар",AVERAGE(AE994:AE996),IF(B994="Лікар-педіатр","x",IF(B994="Лікар-терапевт",AVERAGE(AE994:AE996),0)))</f>
        <v>0</v>
      </c>
      <c r="AF998" s="180">
        <f>IF(B994="Лікар загальної практики - сімейний лікар",AVERAGE(AF994:AF996),IF(B994="Лікар-педіатр","x",IF(B994="Лікар-терапевт",AVERAGE(AF994:AF996),0)))</f>
        <v>0</v>
      </c>
      <c r="AG998" s="181">
        <f>SUM(AB998:AF998)</f>
        <v>0</v>
      </c>
      <c r="AH998" s="773"/>
      <c r="AI998" s="176"/>
      <c r="AJ998" s="764"/>
      <c r="AK998" s="767"/>
      <c r="AL998" s="767"/>
      <c r="AM998" s="755"/>
      <c r="AN998" s="794"/>
      <c r="AO998" s="794"/>
      <c r="AP998" s="794"/>
      <c r="AQ998" s="794"/>
      <c r="AR998" s="797"/>
    </row>
    <row r="999" spans="1:44" ht="40.5" x14ac:dyDescent="0.25">
      <c r="A999" s="172"/>
      <c r="B999" s="781"/>
      <c r="C999" s="784"/>
      <c r="D999" s="787"/>
      <c r="E999" s="790"/>
      <c r="F999" s="182" t="str">
        <f>IF(B994="Лікар-педіатр",Законод!$C$18,IF(B994="Лікар загальної практики - сімейний лікар",Законод!$C$22,IF(B994="Лікар-терапевт",Законод!$C$26,"х")))</f>
        <v>х</v>
      </c>
      <c r="G999" s="183">
        <f>IF(B994="Лікар загальної практики - сімейний лікар",IF(L998&lt;=Законод!$C$23,G998,Законод!$C$23*'01_Доходи'!G997),IF(B994="Лікар-педіатр",IF(L998&lt;=Законод!$C$19,G998,Законод!$C$19*'01_Доходи'!G997),IF(B994="Лікар-терапевт","x",0)))</f>
        <v>0</v>
      </c>
      <c r="H999" s="183">
        <f>IF(B994="Лікар загальної практики - сімейний лікар",IF(L998&lt;=Законод!$C$23,H998,Законод!$C$23*'01_Доходи'!H997),IF(B994="Лікар-педіатр",IF(L998&lt;=Законод!$C$19,H998,Законод!$C$19*'01_Доходи'!H997),IF(B994="Лікар-терапевт","x",0)))</f>
        <v>0</v>
      </c>
      <c r="I999" s="183">
        <f>IF(B994="Лікар загальної практики - сімейний лікар",IF(L998&lt;=Законод!$C$23,I998,Законод!$C$23*'01_Доходи'!I997),IF(B994="Лікар-педіатр",IF(L998&lt;=Законод!$C$27,I998,Законод!$C$27*'01_Доходи'!I997),IF(B994="Лікар-терапевт","x",0)))</f>
        <v>0</v>
      </c>
      <c r="J999" s="183">
        <f>IF(B994="Лікар загальної практики - сімейний лікар",IF(L998&lt;=Законод!$C$23,J998,Законод!$C$23*'01_Доходи'!J997),IF(B994="Лікар-педіатр",IF(L998&lt;=Законод!$C$27,J998,Законод!$C$27*'01_Доходи'!J997),IF(B994="Лікар-терапевт","x",0)))</f>
        <v>0</v>
      </c>
      <c r="K999" s="183">
        <f>IF(B994="Лікар загальної практики - сімейний лікар",IF(L998&lt;=Законод!$C$23,K998,Законод!$C$23*'01_Доходи'!K997),IF(B994="Лікар-педіатр",IF(L998&lt;=Законод!$C$27,K998,Законод!$C$27*'01_Доходи'!K997),IF(B994="Лікар-терапевт","x",0)))</f>
        <v>0</v>
      </c>
      <c r="L999" s="184">
        <f>SUM(G999:K999)</f>
        <v>0</v>
      </c>
      <c r="M999" s="770"/>
      <c r="N999" s="183">
        <f>IF(B994="Лікар загальної практики - сімейний лікар",IF(L998&lt;=Законод!$C$23,N998,Законод!$C$23*'01_Доходи'!N997),IF(B994="Лікар-педіатр",IF(L998&lt;=Законод!$C$19,N998,Законод!$C$19*'01_Доходи'!N997),IF(B994="Лікар-терапевт","x",0)))</f>
        <v>0</v>
      </c>
      <c r="O999" s="183">
        <f>IF(B994="Лікар загальної практики - сімейний лікар",IF(L998&lt;=Законод!$C$23,O998,Законод!$C$23*'01_Доходи'!O997),IF(B994="Лікар-педіатр",IF(L998&lt;=Законод!$C$19,O998,Законод!$C$19*'01_Доходи'!O997),IF(B994="Лікар-терапевт","x",0)))</f>
        <v>0</v>
      </c>
      <c r="P999" s="183">
        <f>IF(B994="Лікар загальної практики - сімейний лікар",IF(L998&lt;=Законод!$C$23,P998,Законод!$C$23*'01_Доходи'!P997),IF(B994="Лікар-педіатр",IF(L998&lt;=Законод!$C$27,P998,Законод!$C$27*'01_Доходи'!P997),IF(B994="Лікар-терапевт","x",0)))</f>
        <v>0</v>
      </c>
      <c r="Q999" s="183">
        <f>IF(B994="Лікар загальної практики - сімейний лікар",IF(L998&lt;=Законод!$C$23,Q998,Законод!$C$23*'01_Доходи'!Q997),IF(B994="Лікар-педіатр",IF(L998&lt;=Законод!$C$27,Q998,Законод!$C$27*'01_Доходи'!Q997),IF(B994="Лікар-терапевт","x",0)))</f>
        <v>0</v>
      </c>
      <c r="R999" s="183">
        <f>IF(B994="Лікар загальної практики - сімейний лікар",IF(L998&lt;=Законод!$C$23,R998,Законод!$C$23*'01_Доходи'!R997),IF(B994="Лікар-педіатр",IF(L998&lt;=Законод!$C$27,R998,Законод!$C$27*'01_Доходи'!R997),IF(B994="Лікар-терапевт","x",0)))</f>
        <v>0</v>
      </c>
      <c r="S999" s="184">
        <f>SUM(N999:R999)</f>
        <v>0</v>
      </c>
      <c r="T999" s="770"/>
      <c r="U999" s="183">
        <f>IF(B994="Лікар загальної практики - сімейний лікар",IF(L998&lt;=Законод!$C$23,U998,Законод!$C$23*'01_Доходи'!U997),IF(B994="Лікар-педіатр",IF(L998&lt;=Законод!$C$19,U998,Законод!$C$19*'01_Доходи'!U997),IF(B994="Лікар-терапевт","x",0)))</f>
        <v>0</v>
      </c>
      <c r="V999" s="183">
        <f>IF(B994="Лікар загальної практики - сімейний лікар",IF(L998&lt;=Законод!$C$23,V998,Законод!$C$23*'01_Доходи'!V997),IF(B994="Лікар-педіатр",IF(L998&lt;=Законод!$C$19,V998,Законод!$C$19*'01_Доходи'!V997),IF(B994="Лікар-терапевт","x",0)))</f>
        <v>0</v>
      </c>
      <c r="W999" s="183">
        <f>IF(B994="Лікар загальної практики - сімейний лікар",IF(L998&lt;=Законод!$C$23,W998,Законод!$C$23*'01_Доходи'!W997),IF(B994="Лікар-педіатр",IF(L998&lt;=Законод!$C$27,W998,Законод!$C$27*'01_Доходи'!W997),IF(B994="Лікар-терапевт","x",0)))</f>
        <v>0</v>
      </c>
      <c r="X999" s="183">
        <f>IF(B994="Лікар загальної практики - сімейний лікар",IF(L998&lt;=Законод!$C$23,X998,Законод!$C$23*'01_Доходи'!X997),IF(B994="Лікар-педіатр",IF(L998&lt;=Законод!$C$27,X998,Законод!$C$27*'01_Доходи'!X997),IF(B994="Лікар-терапевт","x",0)))</f>
        <v>0</v>
      </c>
      <c r="Y999" s="183">
        <f>IF(B994="Лікар загальної практики - сімейний лікар",IF(L998&lt;=Законод!$C$23,Y998,Законод!$C$23*'01_Доходи'!H997),IF(Y994="Лікар-педіатр",IF(L998&lt;=Законод!$C$27,Y998,Законод!$C$27*'01_Доходи'!Y997),IF(B994="Лікар-терапевт","x",0)))</f>
        <v>0</v>
      </c>
      <c r="Z999" s="184">
        <f>SUM(U999:Y999)</f>
        <v>0</v>
      </c>
      <c r="AA999" s="770"/>
      <c r="AB999" s="183">
        <f>IF(B994="Лікар загальної практики - сімейний лікар",IF(L998&lt;=Законод!$C$23,AB998,Законод!$C$23*'01_Доходи'!AB997),IF(B994="Лікар-педіатр",IF(L998&lt;=Законод!$C$19,AB998,Законод!$C$19*'01_Доходи'!AB997),IF(B994="Лікар-терапевт","x",0)))</f>
        <v>0</v>
      </c>
      <c r="AC999" s="183">
        <f>IF(B994="Лікар загальної практики - сімейний лікар",IF(L998&lt;=Законод!$C$23,AC998,Законод!$C$23*'01_Доходи'!AC997),IF(B994="Лікар-педіатр",IF(L998&lt;=Законод!$C$19,AC998,Законод!$C$19*'01_Доходи'!AC997),IF(B994="Лікар-терапевт","x",0)))</f>
        <v>0</v>
      </c>
      <c r="AD999" s="183">
        <f>IF(B994="Лікар загальної практики - сімейний лікар",IF(L998&lt;=Законод!$C$23,AD998,Законод!$C$23*'01_Доходи'!AD997),IF(B994="Лікар-педіатр",IF(L998&lt;=Законод!$C$27,AD998,Законод!$C$27*'01_Доходи'!AD997),IF(B994="Лікар-терапевт","x",0)))</f>
        <v>0</v>
      </c>
      <c r="AE999" s="183">
        <f>IF(B994="Лікар загальної практики - сімейний лікар",IF(L998&lt;=Законод!$C$23,AE998,Законод!$C$23*'01_Доходи'!AE997),IF(B994="Лікар-педіатр",IF(L998&lt;=Законод!$C$27,AE998,Законод!$C$27*'01_Доходи'!AE997),IF(B994="Лікар-терапевт","x",0)))</f>
        <v>0</v>
      </c>
      <c r="AF999" s="183">
        <f>IF(B994="Лікар загальної практики - сімейний лікар",IF(L998&lt;=Законод!$C$23,AF998,Законод!$C$23*'01_Доходи'!AF997),IF(B994="Лікар-педіатр",IF(L998&lt;=Законод!$C$27,AF998,Законод!$C$27*'01_Доходи'!AF997),IF(B994="Лікар-терапевт","x",0)))</f>
        <v>0</v>
      </c>
      <c r="AG999" s="184">
        <f>SUM(AB999:AF999)</f>
        <v>0</v>
      </c>
      <c r="AH999" s="773"/>
      <c r="AI999" s="176"/>
      <c r="AJ999" s="764"/>
      <c r="AK999" s="767"/>
      <c r="AL999" s="767"/>
      <c r="AM999" s="268" t="s">
        <v>175</v>
      </c>
      <c r="AN999" s="544">
        <f>IF(B994="Лікар загальної практики - сімейний лікар",G999*Законод!$J$10+'01_Доходи'!H999*Законод!$K$10+'01_Доходи'!I999*Законод!$L$10+'01_Доходи'!J999*Законод!$M$10+'01_Доходи'!K999*Законод!$N$10,IF(B994="Лікар-педіатр",G999*Законод!$J$10+'01_Доходи'!H999*Законод!$K$10,IF(B994="Лікар-терапевт",'01_Доходи'!I999*Законод!$L$10+'01_Доходи'!J999*Законод!$M$10+'01_Доходи'!K999*Законод!$N$10,0)))</f>
        <v>0</v>
      </c>
      <c r="AO999" s="544">
        <f>IF(B994="Лікар загальної практики - сімейний лікар",N999*Законод!$J$11+'01_Доходи'!O999*Законод!$K$11+'01_Доходи'!P999*Законод!$L$11+'01_Доходи'!Q999*Законод!$M$11+'01_Доходи'!R999*Законод!$N$11,IF(B994="Лікар-педіатр",N999*Законод!$J$11+'01_Доходи'!O999*Законод!$K$11,IF(B994="Лікар-терапевт",'01_Доходи'!P999*Законод!$L$11+'01_Доходи'!Q999*Законод!$M$11+'01_Доходи'!R999*Законод!$N$11,0)))</f>
        <v>0</v>
      </c>
      <c r="AP999" s="544">
        <f>IF(B994="Лікар загальної практики - сімейний лікар",U999*Законод!$J$12+'01_Доходи'!V999*Законод!$K$12+'01_Доходи'!W999*Законод!$L$12+'01_Доходи'!X999*Законод!$M$12+'01_Доходи'!Y999*Законод!$N$12,IF(B994="Лікар-педіатр",U999*Законод!$J$12+'01_Доходи'!V999*Законод!$K$12,IF(B994="Лікар-терапевт",'01_Доходи'!W999*Законод!$L$12+'01_Доходи'!X999*Законод!$M$12+'01_Доходи'!Y999*Законод!$N$12,0)))</f>
        <v>0</v>
      </c>
      <c r="AQ999" s="544">
        <f>IF(B994="Лікар загальної практики - сімейний лікар",AB999*Законод!$J$13+'01_Доходи'!AC999*Законод!$K$13+'01_Доходи'!AD999*Законод!$L$13+'01_Доходи'!AE999*Законод!$M$13+'01_Доходи'!AF999*Законод!$N$13,IF(B994="Лікар-педіатр",AB999*Законод!$J$13+'01_Доходи'!AC999*Законод!$K$13,IF(B994="Лікар-терапевт",'01_Доходи'!AD999*Законод!$L$13+'01_Доходи'!AE999*Законод!$M$13+'01_Доходи'!AF999*Законод!$N$13,0)))</f>
        <v>0</v>
      </c>
      <c r="AR999" s="185">
        <f>SUM(AN999:AQ999)</f>
        <v>0</v>
      </c>
    </row>
    <row r="1000" spans="1:44" ht="20.45" customHeight="1" x14ac:dyDescent="0.25">
      <c r="A1000" s="172"/>
      <c r="B1000" s="781"/>
      <c r="C1000" s="784"/>
      <c r="D1000" s="787"/>
      <c r="E1000" s="790"/>
      <c r="F1000" s="186" t="str">
        <f>IF(B994="Лікар-педіатр",Законод!$E$18,IF(B994="Лікар загальної практики - сімейний лікар",Законод!$E$22,IF(B994="Лікар-терапевт",Законод!$E$26,"х")))</f>
        <v>х</v>
      </c>
      <c r="G1000" s="750" t="s">
        <v>157</v>
      </c>
      <c r="H1000" s="751"/>
      <c r="I1000" s="751"/>
      <c r="J1000" s="751"/>
      <c r="K1000" s="752"/>
      <c r="L1000" s="171">
        <f>IF(B994="Лікар загальної практики - сімейний лікар",IF(L998&lt;Законод!$C$23,0,(IF(AND(L998&gt;=Законод!$E$23,L998&lt;=Законод!$E$24),L998-Законод!$C$23,IF('01_Доходи'!L998&gt;=Законод!$F$23,Законод!$E$25,0)))),IF(B994="Лікар-педіатр",IF(L998&lt;Законод!$C$19,0,(IF(AND(L998&gt;=Законод!$E$19,L998&lt;=Законод!$E$20),L998-Законод!$C$19,IF('01_Доходи'!L998&gt;=Законод!$F$19,Законод!$E$21,0)))),IF(B994="Лікар-терапевт",IF(L998&lt;Законод!$C$27,0,(IF(AND(L998&gt;=Законод!$E$27,L998&lt;=Законод!$E$28),L998-Законод!$C$27,IF('01_Доходи'!L998&gt;=Законод!$F$27,Законод!$E$29,0)))),0)))</f>
        <v>0</v>
      </c>
      <c r="M1000" s="770"/>
      <c r="N1000" s="750" t="s">
        <v>157</v>
      </c>
      <c r="O1000" s="751"/>
      <c r="P1000" s="751"/>
      <c r="Q1000" s="751"/>
      <c r="R1000" s="752"/>
      <c r="S1000" s="171">
        <f>IF(B994="Лікар загальної практики - сімейний лікар",IF(S998&lt;Законод!$C$23,0,(IF(AND(S998&gt;=Законод!$E$23,S998&lt;=Законод!$E$24),S998-Законод!$C$23,IF('01_Доходи'!S998&gt;=Законод!$F$23,Законод!$E$25,0)))),IF(B994="Лікар-педіатр",IF(S998&lt;Законод!$C$19,0,(IF(AND(S998&gt;=Законод!$E$19,S998&lt;=Законод!$E$20),S998-Законод!$C$19,IF('01_Доходи'!S998&gt;=Законод!$F$19,Законод!$E$21,0)))),IF(B994="Лікар-терапевт",IF(S998&lt;Законод!$C$27,0,(IF(AND(S998&gt;=Законод!$E$27,S998&lt;=Законод!$E$28),S998-Законод!$C$27,IF('01_Доходи'!S998&gt;=Законод!$F$27,Законод!$E$29,0)))),0)))</f>
        <v>0</v>
      </c>
      <c r="T1000" s="770"/>
      <c r="U1000" s="750" t="s">
        <v>157</v>
      </c>
      <c r="V1000" s="751"/>
      <c r="W1000" s="751"/>
      <c r="X1000" s="751"/>
      <c r="Y1000" s="752"/>
      <c r="Z1000" s="171">
        <f>IF(B994="Лікар загальної практики - сімейний лікар",IF(Z998&lt;Законод!$C$23,0,(IF(AND(Z998&gt;=Законод!$E$23,Z998&lt;=Законод!$E$24),Z998-Законод!$C$23,IF('01_Доходи'!Z998&gt;=Законод!$F$23,Законод!$E$25,0)))),IF(B994="Лікар-педіатр",IF(Z998&lt;Законод!$C$19,0,(IF(AND(Z998&gt;=Законод!$E$19,Z998&lt;=Законод!$E$20),Z998-Законод!$C$19,IF('01_Доходи'!Z998&gt;=Законод!$F$19,Законод!$E$21,0)))),IF(B994="Лікар-терапевт",IF(Z998&lt;Законод!$C$27,0,(IF(AND(Z998&gt;=Законод!$E$27,Z998&lt;=Законод!$E$28),Z998-Законод!$C$27,IF('01_Доходи'!Z998&gt;=Законод!$F$27,Законод!$E$29,0)))),0)))</f>
        <v>0</v>
      </c>
      <c r="AA1000" s="770"/>
      <c r="AB1000" s="750" t="s">
        <v>157</v>
      </c>
      <c r="AC1000" s="751"/>
      <c r="AD1000" s="751"/>
      <c r="AE1000" s="751"/>
      <c r="AF1000" s="752"/>
      <c r="AG1000" s="171">
        <f>IF(B994="Лікар загальної практики - сімейний лікар",IF(S998&lt;Законод!$C$23,0,(IF(AND(AG998&gt;=Законод!$E$23,AG998&lt;=Законод!$E$24),AG998-Законод!$C$23,IF('01_Доходи'!AG998&gt;=Законод!$F$23,Законод!$E$25,0)))),IF(B994="Лікар-педіатр",IF(AG998&lt;Законод!$C$19,0,(IF(AND(AG998&gt;=Законод!$E$19,AG998&lt;=Законод!$E$20),AG998-Законод!$C$19,IF('01_Доходи'!AG998&gt;=Законод!$F$19,Законод!$E$21,0)))),IF(B994="Лікар-терапевт",IF(AG998&lt;Законод!$C$27,0,(IF(AND(AG998&gt;=Законод!$E$27,AG998&lt;=Законод!$E$28),AG998-Законод!$C$27,IF('01_Доходи'!AG998&gt;=Законод!$F$27,Законод!$E$29,0)))),0)))</f>
        <v>0</v>
      </c>
      <c r="AH1000" s="773"/>
      <c r="AI1000" s="176"/>
      <c r="AJ1000" s="764"/>
      <c r="AK1000" s="767"/>
      <c r="AL1000" s="767"/>
      <c r="AM1000" s="798" t="s">
        <v>176</v>
      </c>
      <c r="AN1000" s="544">
        <f>IF(B994="Лікар загальної практики - сімейний лікар",L1000*Законод!$E$30,IF(B994="Лікар-педіатр",L1000*Законод!$E$30,IF(B994="Лікар-терапевт",L1000*Законод!$E$30,0)))</f>
        <v>0</v>
      </c>
      <c r="AO1000" s="544">
        <f>IF(B994="Лікар загальної практики - сімейний лікар",S1000*Законод!$E$47,IF(B994="Лікар-педіатр",S1000*Законод!$E$47,IF(B994="Лікар-терапевт",S1000*Законод!$E$47,0)))</f>
        <v>0</v>
      </c>
      <c r="AP1000" s="544">
        <f>IF(B994="Лікар загальної практики - сімейний лікар",Z1000*Законод!$E$64,IF(B994="Лікар-педіатр",Z1000*Законод!$E$64,IF(B994="Лікар-терапевт",Z1000*Законод!$E$64,0)))</f>
        <v>0</v>
      </c>
      <c r="AQ1000" s="544">
        <f>IF(B994="Лікар загальної практики - сімейний лікар",AG1000*Законод!$E$81,IF(B994="Лікар-педіатр",AG1000*Законод!$E$81,IF(B994="Лікар-терапевт",AG1000*Законод!$E$81,0)))</f>
        <v>0</v>
      </c>
      <c r="AR1000" s="185">
        <f>SUM(AN1000:AQ1000)</f>
        <v>0</v>
      </c>
    </row>
    <row r="1001" spans="1:44" ht="20.45" customHeight="1" x14ac:dyDescent="0.25">
      <c r="A1001" s="172"/>
      <c r="B1001" s="781"/>
      <c r="C1001" s="784"/>
      <c r="D1001" s="787"/>
      <c r="E1001" s="790"/>
      <c r="F1001" s="186" t="str">
        <f>IF(B994="Лікар-педіатр",Законод!$F$18,IF(B994="Лікар загальної практики - сімейний лікар",Законод!$F$22,IF(B994="Лікар-терапевт",Законод!$F$26,"х")))</f>
        <v>х</v>
      </c>
      <c r="G1001" s="750" t="s">
        <v>157</v>
      </c>
      <c r="H1001" s="751"/>
      <c r="I1001" s="751"/>
      <c r="J1001" s="751"/>
      <c r="K1001" s="752"/>
      <c r="L1001" s="171">
        <f>IF(B994="Лікар загальної практики - сімейний лікар",IF(L998&lt;Законод!$C$23,0,(IF(AND(L998&gt;=Законод!$F$23,L998&lt;=Законод!$F$24),L998-Законод!$E$24,IF('01_Доходи'!L998&gt;=Законод!$G$23,Законод!$F$25,0)))),IF(B994="Лікар-педіатр",IF(L998&lt;Законод!$C$19,0,(IF(AND(L998&gt;=Законод!$F$19,L998&lt;=Законод!$F$20),L998-Законод!$E$20,IF('01_Доходи'!L998&gt;=Законод!$G$19,Законод!$F$21,0)))),IF(B994="Лікар-терапевт",IF(L998&lt;Законод!$C$27,0,(IF(AND(L998&gt;=Законод!$F$27,L998&lt;=Законод!$F$28),L998-Законод!$E$28,IF('01_Доходи'!L998&gt;=Законод!$G$27,Законод!$F$29,0)))),0)))</f>
        <v>0</v>
      </c>
      <c r="M1001" s="770"/>
      <c r="N1001" s="750" t="s">
        <v>157</v>
      </c>
      <c r="O1001" s="751"/>
      <c r="P1001" s="751"/>
      <c r="Q1001" s="751"/>
      <c r="R1001" s="752"/>
      <c r="S1001" s="171">
        <f>IF(B994="Лікар загальної практики - сімейний лікар",IF(S998&lt;Законод!$C$23,0,(IF(AND(S998&gt;=Законод!$F$23,S998&lt;=Законод!$F$24),S998-Законод!$E$24,IF('01_Доходи'!S998&gt;=Законод!$G$23,Законод!$F$25,0)))),IF(B994="Лікар-педіатр",IF(S998&lt;Законод!$C$19,0,(IF(AND(S998&gt;=Законод!$F$19,S998&lt;=Законод!$F$20),S998-Законод!$E$20,IF('01_Доходи'!S998&gt;=Законод!$G$19,Законод!$F$21,0)))),IF(B994="Лікар-терапевт",IF(S998&lt;Законод!$C$27,0,(IF(AND(S998&gt;=Законод!$F$27,S998&lt;=Законод!$F$28),S998-Законод!$E$28,IF('01_Доходи'!S998&gt;=Законод!$G$27,Законод!$F$29,0)))),0)))</f>
        <v>0</v>
      </c>
      <c r="T1001" s="770"/>
      <c r="U1001" s="750" t="s">
        <v>157</v>
      </c>
      <c r="V1001" s="751"/>
      <c r="W1001" s="751"/>
      <c r="X1001" s="751"/>
      <c r="Y1001" s="752"/>
      <c r="Z1001" s="171">
        <f>IF(B994="Лікар загальної практики - сімейний лікар",IF(Z998&lt;Законод!$C$23,0,(IF(AND(Z998&gt;=Законод!$F$23,Z998&lt;=Законод!$F$24),Z998-Законод!$E$24,IF('01_Доходи'!Z998&gt;=Законод!$G$23,Законод!$F$25,0)))),IF(B994="Лікар-педіатр",IF(Z998&lt;Законод!$C$19,0,(IF(AND(Z998&gt;=Законод!$F$19,Z998&lt;=Законод!$F$20),Z998-Законод!$E$20,IF('01_Доходи'!Z998&gt;=Законод!$G$19,Законод!$F$21,0)))),IF(B994="Лікар-терапевт",IF(Z998&lt;Законод!$C$27,0,(IF(AND(Z998&gt;=Законод!$F$27,Z998&lt;=Законод!$F$28),Z998-Законод!$E$28,IF('01_Доходи'!Z998&gt;=Законод!$G$27,Законод!$F$29,0)))),0)))</f>
        <v>0</v>
      </c>
      <c r="AA1001" s="770"/>
      <c r="AB1001" s="750" t="s">
        <v>157</v>
      </c>
      <c r="AC1001" s="751"/>
      <c r="AD1001" s="751"/>
      <c r="AE1001" s="751"/>
      <c r="AF1001" s="752"/>
      <c r="AG1001" s="171">
        <f>IF(B994="Лікар загальної практики - сімейний лікар",IF(AG998&lt;Законод!$C$23,0,(IF(AND(AG998&gt;=Законод!$F$23,AG998&lt;=Законод!$F$24),AG998-Законод!$E$24,IF('01_Доходи'!AG998&gt;=Законод!$G$23,Законод!$F$25,0)))),IF(B994="Лікар-педіатр",IF(AG998&lt;Законод!$C$19,0,(IF(AND(AG998&gt;=Законод!$F$19,AG998&lt;=Законод!$F$20),AG998-Законод!$E$20,IF('01_Доходи'!AG998&gt;=Законод!$G$19,Законод!$F$21,0)))),IF(B994="Лікар-терапевт",IF(AG998&lt;Законод!$C$27,0,(IF(AND(AG998&gt;=Законод!$F$27,AG998&lt;=Законод!$F$28),AG998-Законод!$E$28,IF('01_Доходи'!AG998&gt;=Законод!$G$27,Законод!$F$29,0)))),0)))</f>
        <v>0</v>
      </c>
      <c r="AH1001" s="773"/>
      <c r="AI1001" s="176"/>
      <c r="AJ1001" s="764"/>
      <c r="AK1001" s="767"/>
      <c r="AL1001" s="767"/>
      <c r="AM1001" s="799"/>
      <c r="AN1001" s="544">
        <f>IF(B994="Лікар загальної практики - сімейний лікар",L1001*Законод!$F$30,IF(B994="Лікар-педіатр",L1001*Законод!$F$30,IF(B994="Лікар-терапевт",L1001*Законод!$F$30,0)))</f>
        <v>0</v>
      </c>
      <c r="AO1001" s="544">
        <f>IF(B994="Лікар загальної практики - сімейний лікар",S1001*Законод!$F$47,IF(B994="Лікар-педіатр",S1001*Законод!$F$47,IF(B994="Лікар-терапевт",S1001*Законод!$F$47,0)))</f>
        <v>0</v>
      </c>
      <c r="AP1001" s="544">
        <f>IF(B994="Лікар загальної практики - сімейний лікар",Z1001*Законод!$F$64,IF(B994="Лікар-педіатр",Z1001*Законод!$F$64,IF(B994="Лікар-терапевт",Z1001*Законод!$F$64,0)))</f>
        <v>0</v>
      </c>
      <c r="AQ1001" s="544">
        <f>IF(B994="Лікар загальної практики - сімейний лікар",AG1001*Законод!$F$81,IF(B994="Лікар-педіатр",AG1001*Законод!$F$81,IF(B994="Лікар-терапевт",AG1001*Законод!$F$81,0)))</f>
        <v>0</v>
      </c>
      <c r="AR1001" s="185">
        <f>SUM(AN1001:AQ1001)</f>
        <v>0</v>
      </c>
    </row>
    <row r="1002" spans="1:44" ht="20.45" customHeight="1" x14ac:dyDescent="0.25">
      <c r="A1002" s="172"/>
      <c r="B1002" s="781"/>
      <c r="C1002" s="784"/>
      <c r="D1002" s="787"/>
      <c r="E1002" s="790"/>
      <c r="F1002" s="186" t="str">
        <f>IF(B994="Лікар-педіатр",Законод!$G$18,IF(B994="Лікар загальної практики - сімейний лікар",Законод!$G$22,IF(B994="Лікар-терапевт",Законод!$G$26,"х")))</f>
        <v>х</v>
      </c>
      <c r="G1002" s="750" t="s">
        <v>157</v>
      </c>
      <c r="H1002" s="751"/>
      <c r="I1002" s="751"/>
      <c r="J1002" s="751"/>
      <c r="K1002" s="752"/>
      <c r="L1002" s="171">
        <f>IF(B994="Лікар загальної практики - сімейний лікар",IF(L998&lt;Законод!$C$23,0,(IF(AND(L998&gt;=Законод!$G$23,L998&lt;=Законод!$G$24),L998-Законод!$F$24,IF('01_Доходи'!L998&gt;=Законод!$H$23,Законод!$G$25,0)))),IF(B994="Лікар-педіатр",IF(L998&lt;Законод!$C$19,0,(IF(AND(L998&gt;=Законод!$G$19,L998&lt;=Законод!$G$20),L998-Законод!$F$20,IF('01_Доходи'!L998&gt;=Законод!$H$19,Законод!$G$21,0)))),IF(B994="Лікар-терапевт",IF(L998&lt;Законод!$C$27,0,(IF(AND(L998&gt;=Законод!$G$27,L998&lt;=Законод!$G$28),L998-Законод!$F$28,IF('01_Доходи'!L998&gt;=Законод!$H$27,Законод!$G$29,0)))),0)))</f>
        <v>0</v>
      </c>
      <c r="M1002" s="770"/>
      <c r="N1002" s="750" t="s">
        <v>157</v>
      </c>
      <c r="O1002" s="751"/>
      <c r="P1002" s="751"/>
      <c r="Q1002" s="751"/>
      <c r="R1002" s="752"/>
      <c r="S1002" s="171">
        <f>IF(B994="Лікар загальної практики - сімейний лікар",IF(S998&lt;Законод!$C$23,0,(IF(AND(S998&gt;=Законод!$G$23,S998&lt;=Законод!$G$24),S998-Законод!$F$24,IF('01_Доходи'!S998&gt;=Законод!$H$23,Законод!$G$25,0)))),IF(B994="Лікар-педіатр",IF(S998&lt;Законод!$C$19,0,(IF(AND(S998&gt;=Законод!$G$19,S998&lt;=Законод!$G$20),S998-Законод!$F$20,IF('01_Доходи'!S998&gt;=Законод!$H$19,Законод!$G$21,0)))),IF(B994="Лікар-терапевт",IF(S998&lt;Законод!$C$27,0,(IF(AND(S998&gt;=Законод!$G$27,S998&lt;=Законод!$G$28),S998-Законод!$F$28,IF('01_Доходи'!S998&gt;=Законод!$H$27,Законод!$G$29,0)))),0)))</f>
        <v>0</v>
      </c>
      <c r="T1002" s="770"/>
      <c r="U1002" s="750" t="s">
        <v>157</v>
      </c>
      <c r="V1002" s="751"/>
      <c r="W1002" s="751"/>
      <c r="X1002" s="751"/>
      <c r="Y1002" s="752"/>
      <c r="Z1002" s="171">
        <f>IF(B994="Лікар загальної практики - сімейний лікар",IF(Z998&lt;Законод!$C$23,0,(IF(AND(Z998&gt;=Законод!$G$23,Z998&lt;=Законод!$G$24),Z998-Законод!$F$24,IF('01_Доходи'!Z998&gt;=Законод!$H$23,Законод!$G$25,0)))),IF(B994="Лікар-педіатр",IF(Z998&lt;Законод!$C$19,0,(IF(AND(Z998&gt;=Законод!$G$19,Z998&lt;=Законод!$G$20),Z998-Законод!$F$20,IF('01_Доходи'!Z998&gt;=Законод!$H$19,Законод!$G$21,0)))),IF(B994="Лікар-терапевт",IF(Z998&lt;Законод!$C$27,0,(IF(AND(Z998&gt;=Законод!$G$27,Z998&lt;=Законод!$G$28),Z998-Законод!$F$28,IF('01_Доходи'!Z998&gt;=Законод!$H$27,Законод!$G$29,0)))),0)))</f>
        <v>0</v>
      </c>
      <c r="AA1002" s="770"/>
      <c r="AB1002" s="750" t="s">
        <v>157</v>
      </c>
      <c r="AC1002" s="751"/>
      <c r="AD1002" s="751"/>
      <c r="AE1002" s="751"/>
      <c r="AF1002" s="752"/>
      <c r="AG1002" s="171">
        <f>IF(B994="Лікар загальної практики - сімейний лікар",IF(AG998&lt;Законод!$C$23,0,(IF(AND(AG998&gt;=Законод!$G$23,AG998&lt;=Законод!$G$24),AG998-Законод!$F$24,IF('01_Доходи'!AG998&gt;=Законод!$H$23,Законод!$G$25,0)))),IF(B994="Лікар-педіатр",IF(AG998&lt;Законод!$C$19,0,(IF(AND(AG998&gt;=Законод!$G$19,AG998&lt;=Законод!$G$20),AG998-Законод!$F$20,IF('01_Доходи'!AG998&gt;=Законод!$H$19,Законод!$G$21,0)))),IF(B994="Лікар-терапевт",IF(AG998&lt;Законод!$C$27,0,(IF(AND(AG998&gt;=Законод!$G$27,AG998&lt;=Законод!$G$28),AG998-Законод!$F$28,IF('01_Доходи'!AG998&gt;=Законод!$H$27,Законод!$G$29,0)))),0)))</f>
        <v>0</v>
      </c>
      <c r="AH1002" s="773"/>
      <c r="AI1002" s="176"/>
      <c r="AJ1002" s="764"/>
      <c r="AK1002" s="767"/>
      <c r="AL1002" s="767"/>
      <c r="AM1002" s="799"/>
      <c r="AN1002" s="544">
        <f>IF(B994="Лікар загальної практики - сімейний лікар",L1002*Законод!$G$39,IF(B994="Лікар-педіатр",L1002*Законод!$G$30,IF(B994="Лікар-терапевт",L1002*Законод!$G$30,0)))</f>
        <v>0</v>
      </c>
      <c r="AO1002" s="544">
        <f>IF(B994="Лікар загальної практики - сімейний лікар",S1002*Законод!$G$47,IF(B994="Лікар-педіатр",S1002*Законод!$G$47,IF(B994="Лікар-терапевт",S1002*Законод!$G$47,0)))</f>
        <v>0</v>
      </c>
      <c r="AP1002" s="544">
        <f>IF(B994="Лікар загальної практики - сімейний лікар",Z1002*Законод!$G$64,IF(B994="Лікар-педіатр",Z1002*Законод!$G$64,IF(B994="Лікар-терапевт",Z1002*Законод!$G$64,0)))</f>
        <v>0</v>
      </c>
      <c r="AQ1002" s="544">
        <f>IF(B994="Лікар загальної практики - сімейний лікар",AG1002*Законод!$G$81,IF(B994="Лікар-педіатр",AG1002*Законод!$G$81,IF(B994="Лікар-терапевт",AG1002*Законод!$G$81,0)))</f>
        <v>0</v>
      </c>
      <c r="AR1002" s="185">
        <f t="shared" ref="AR1002" si="148">SUM(AN1002:AQ1002)</f>
        <v>0</v>
      </c>
    </row>
    <row r="1003" spans="1:44" ht="20.45" customHeight="1" x14ac:dyDescent="0.25">
      <c r="A1003" s="172"/>
      <c r="B1003" s="781"/>
      <c r="C1003" s="784"/>
      <c r="D1003" s="787"/>
      <c r="E1003" s="790"/>
      <c r="F1003" s="186" t="str">
        <f>IF(B994="Лікар-педіатр",Законод!$H$18,IF(B994="Лікар загальної практики - сімейний лікар",Законод!$H$22,IF(B994="Лікар-терапевт",Законод!$H$26,"х")))</f>
        <v>х</v>
      </c>
      <c r="G1003" s="750" t="s">
        <v>157</v>
      </c>
      <c r="H1003" s="751"/>
      <c r="I1003" s="751"/>
      <c r="J1003" s="751"/>
      <c r="K1003" s="752"/>
      <c r="L1003" s="171">
        <f>IF(B994="Лікар загальної практики - сімейний лікар",IF(L998&lt;Законод!$C$23,0,(IF(AND(L998&gt;=Законод!$H$23,L998&lt;=Законод!$H$24),L998-Законод!$G$24,IF('01_Доходи'!L998&gt;=Законод!$I$23,Законод!$H$25,0)))),IF(B994="Лікар-педіатр",IF(L998&lt;Законод!$C$19,0,(IF(AND(L998&gt;=Законод!$H$19,L998&lt;=Законод!$H$20),L998-Законод!$G$20,IF('01_Доходи'!L998&gt;=Законод!$I$19,Законод!$H$21,0)))),IF(B994="Лікар-терапевт",IF(L998&lt;Законод!$C$27,0,(IF(AND(L998&gt;=Законод!$H$27,L998&lt;=Законод!$H$28),L998-Законод!$G$28,IF(L998&gt;=Законод!$I$27,Законод!$H$29,0)))),0)))</f>
        <v>0</v>
      </c>
      <c r="M1003" s="770"/>
      <c r="N1003" s="750" t="s">
        <v>157</v>
      </c>
      <c r="O1003" s="751"/>
      <c r="P1003" s="751"/>
      <c r="Q1003" s="751"/>
      <c r="R1003" s="752"/>
      <c r="S1003" s="171">
        <f>IF(B994="Лікар загальної практики - сімейний лікар",IF(S998&lt;Законод!$C$23,0,(IF(AND(S998&gt;=Законод!$H$23,S998&lt;=Законод!$H$24),S998-Законод!$G$24,IF('01_Доходи'!S998&gt;=Законод!$I$23,Законод!$H$25,0)))),IF(B994="Лікар-педіатр",IF(S998&lt;Законод!$C$19,0,(IF(AND(S998&gt;=Законод!$H$19,S998&lt;=Законод!$H$20),S998-Законод!$G$20,IF('01_Доходи'!S998&gt;=Законод!$I$19,Законод!$H$21,0)))),IF(B994="Лікар-терапевт",IF(S998&lt;Законод!$C$27,0,(IF(AND(S998&gt;=Законод!$H$27,S998&lt;=Законод!$H$28),S998-Законод!$G$28,IF(S998&gt;=Законод!$I$27,Законод!$H$29,0)))),0)))</f>
        <v>0</v>
      </c>
      <c r="T1003" s="770"/>
      <c r="U1003" s="750" t="s">
        <v>157</v>
      </c>
      <c r="V1003" s="751"/>
      <c r="W1003" s="751"/>
      <c r="X1003" s="751"/>
      <c r="Y1003" s="752"/>
      <c r="Z1003" s="171">
        <f>IF(B994="Лікар загальної практики - сімейний лікар",IF(Z998&lt;Законод!$C$23,0,(IF(AND(Z998&gt;=Законод!$H$23,Z998&lt;=Законод!$H$24),Z998-Законод!$G$24,IF('01_Доходи'!Z998&gt;=Законод!$I$23,Законод!$H$25,0)))),IF(B994="Лікар-педіатр",IF(Z998&lt;Законод!$C$19,0,(IF(AND(Z998&gt;=Законод!$H$19,Z998&lt;=Законод!$H$20),Z998-Законод!$G$20,IF('01_Доходи'!Z998&gt;=Законод!$I$19,Законод!$H$21,0)))),IF(B994="Лікар-терапевт",IF(Z998&lt;Законод!$C$27,0,(IF(AND(Z998&gt;=Законод!$H$27,Z998&lt;=Законод!$H$28),Z998-Законод!$G$28,IF(Z998&gt;=Законод!$I$27,Законод!$H$29,0)))),0)))</f>
        <v>0</v>
      </c>
      <c r="AA1003" s="770"/>
      <c r="AB1003" s="750" t="s">
        <v>157</v>
      </c>
      <c r="AC1003" s="751"/>
      <c r="AD1003" s="751"/>
      <c r="AE1003" s="751"/>
      <c r="AF1003" s="752"/>
      <c r="AG1003" s="171">
        <f>IF(B994="Лікар загальної практики - сімейний лікар",IF(AG998&lt;Законод!$C$23,0,(IF(AND(AG998&gt;=Законод!$H$23,AG998&lt;=Законод!$H$24),AG998-Законод!$G$24,IF('01_Доходи'!AG998&gt;=Законод!$I$23,Законод!$H$25,0)))),IF(B994="Лікар-педіатр",IF(AG998&lt;Законод!$C$19,0,(IF(AND(AG998&gt;=Законод!$H$19,AG998&lt;=Законод!$H$20),AG998-Законод!$G$20,IF('01_Доходи'!AG998&gt;=Законод!$I$19,Законод!$H$21,0)))),IF(B994="Лікар-терапевт",IF(AG998&lt;Законод!$C$27,0,(IF(AND(AG998&gt;=Законод!$H$27,AG998&lt;=Законод!$H$28),AG998-Законод!$G$28,IF(AG998&gt;=Законод!$I$27,Законод!$H$29,0)))),0)))</f>
        <v>0</v>
      </c>
      <c r="AH1003" s="773"/>
      <c r="AI1003" s="176"/>
      <c r="AJ1003" s="764"/>
      <c r="AK1003" s="767"/>
      <c r="AL1003" s="767"/>
      <c r="AM1003" s="799"/>
      <c r="AN1003" s="544">
        <f>IF(B994="Лікар загальної практики - сімейний лікар",L1003*Законод!$H$30,IF(B994="Лікар-педіатр",L1003*Законод!$H$30,IF(B994="Лікар-терапевт",L1003*Законод!$H$30,0)))</f>
        <v>0</v>
      </c>
      <c r="AO1003" s="544">
        <f>IF(B994="Лікар загальної практики - сімейний лікар",S1003*Законод!$H$47,IF(B994="Лікар-педіатр",S1003*Законод!$H$47,IF(B994="Лікар-терапевт",S1003*Законод!$H$47,0)))</f>
        <v>0</v>
      </c>
      <c r="AP1003" s="544">
        <f>IF(B994="Лікар загальної практики - сімейний лікар",Z1003*Законод!$H$64,IF(B994="Лікар-педіатр",Z1003*Законод!$H$64,IF(B994="Лікар-терапевт",Z1003*Законод!$H$64,0)))</f>
        <v>0</v>
      </c>
      <c r="AQ1003" s="544">
        <f>IF(B994="Лікар загальної практики - сімейний лікар",AG1003*Законод!$H$81,IF(B994="Лікар-педіатр",AG1003*Законод!$H$81,IF(B994="Лікар-терапевт",AG1003*Законод!$H$81,0)))</f>
        <v>0</v>
      </c>
      <c r="AR1003" s="185">
        <f>SUM(AN1003:AQ1003)</f>
        <v>0</v>
      </c>
    </row>
    <row r="1004" spans="1:44" ht="20.45" customHeight="1" x14ac:dyDescent="0.25">
      <c r="A1004" s="172"/>
      <c r="B1004" s="781"/>
      <c r="C1004" s="784"/>
      <c r="D1004" s="787"/>
      <c r="E1004" s="790"/>
      <c r="F1004" s="186" t="str">
        <f>IF(B994="Лікар-педіатр",Законод!$I$18,IF(B994="Лікар загальної практики - сімейний лікар",Законод!$I$22,IF(B994="Лікар-терапевт",Законод!$I$26,"х")))</f>
        <v>х</v>
      </c>
      <c r="G1004" s="750" t="s">
        <v>157</v>
      </c>
      <c r="H1004" s="751"/>
      <c r="I1004" s="751"/>
      <c r="J1004" s="751"/>
      <c r="K1004" s="752"/>
      <c r="L1004" s="171">
        <f>IF(B994="Лікар загальної практики - сімейний лікар",IF(L998&lt;Законод!$C$23,0,(IF(AND(L998&gt;=Законод!$I$23,L998&lt;=Законод!$I$24),L998-Законод!$H$24,IF('01_Доходи'!L998&gt;=Законод!$I$23,Законод!$I$25,0)))),IF(B994="Лікар-педіатр",IF(L998&lt;Законод!$C$19,0,(IF(AND(L998&gt;=Законод!$I$19,L998&lt;=Законод!$I$20),L998-Законод!$H$20,IF('01_Доходи'!L998&gt;=Законод!$I$19,Законод!$H$21,0)))),IF(B994="Лікар-терапевт",IF(L998&lt;Законод!$C$27,0,(IF(AND(L998&gt;=Законод!$I$27,L998&lt;=Законод!$I$28),L998-Законод!$H$28,IF('01_Доходи'!L998&gt;=Законод!$I$27,Законод!$H$29,0)))),0)))</f>
        <v>0</v>
      </c>
      <c r="M1004" s="770"/>
      <c r="N1004" s="750" t="s">
        <v>157</v>
      </c>
      <c r="O1004" s="751"/>
      <c r="P1004" s="751"/>
      <c r="Q1004" s="751"/>
      <c r="R1004" s="752"/>
      <c r="S1004" s="171">
        <f>IF(B994="Лікар загальної практики - сімейний лікар",IF(S998&lt;Законод!$C$23,0,(IF(AND(S998&gt;=Законод!$I$23,S998&lt;=Законод!$I$24),S998-Законод!$H$24,IF('01_Доходи'!S998&gt;=Законод!$I$23,Законод!$I$25,0)))),IF(B994="Лікар-педіатр",IF(S998&lt;Законод!$C$19,0,(IF(AND(S998&gt;=Законод!$I$19,S998&lt;=Законод!$I$20),S998-Законод!$H$20,IF('01_Доходи'!S998&gt;=Законод!$I$19,Законод!$H$21,0)))),IF(B994="Лікар-терапевт",IF(S998&lt;Законод!$C$27,0,(IF(AND(S998&gt;=Законод!$I$27,S998&lt;=Законод!$I$28),S998-Законод!$H$28,IF('01_Доходи'!S998&gt;=Законод!$I$27,Законод!$H$29,0)))),0)))</f>
        <v>0</v>
      </c>
      <c r="T1004" s="770"/>
      <c r="U1004" s="750" t="s">
        <v>157</v>
      </c>
      <c r="V1004" s="751"/>
      <c r="W1004" s="751"/>
      <c r="X1004" s="751"/>
      <c r="Y1004" s="752"/>
      <c r="Z1004" s="171">
        <f>IF(B994="Лікар загальної практики - сімейний лікар",IF(Z998&lt;Законод!$C$23,0,(IF(AND(Z998&gt;=Законод!$I$23,Z998&lt;=Законод!$I$24),Z998-Законод!$H$24,IF('01_Доходи'!Z998&gt;=Законод!$I$23,Законод!$I$25,0)))),IF(B994="Лікар-педіатр",IF(Z998&lt;Законод!$C$19,0,(IF(AND(Z998&gt;=Законод!$I$19,Z998&lt;=Законод!$I$20),Z998-Законод!$H$20,IF('01_Доходи'!Z998&gt;=Законод!$I$19,Законод!$H$21,0)))),IF(B994="Лікар-терапевт",IF(Z998&lt;Законод!$C$27,0,(IF(AND(Z998&gt;=Законод!$I$27,Z998&lt;=Законод!$I$28),Z998-Законод!$H$28,IF('01_Доходи'!Z998&gt;=Законод!$I$27,Законод!$H$29,0)))),0)))</f>
        <v>0</v>
      </c>
      <c r="AA1004" s="770"/>
      <c r="AB1004" s="750" t="s">
        <v>157</v>
      </c>
      <c r="AC1004" s="751"/>
      <c r="AD1004" s="751"/>
      <c r="AE1004" s="751"/>
      <c r="AF1004" s="752"/>
      <c r="AG1004" s="171">
        <f>IF(B994="Лікар загальної практики - сімейний лікар",IF(AG998&lt;Законод!$C$23,0,(IF(AND(AG998&gt;=Законод!$I$23,AG998&lt;=Законод!$I$24),AG998-Законод!$H$24,IF('01_Доходи'!AG998&gt;=Законод!$I$23,Законод!$I$25,0)))),IF(B994="Лікар-педіатр",IF(AG998&lt;Законод!$C$19,0,(IF(AND(AG998&gt;=Законод!$I$19,AG998&lt;=Законод!$I$20),AG998-Законод!$H$20,IF('01_Доходи'!AG998&gt;=Законод!$I$19,Законод!$H$21,0)))),IF(B994="Лікар-терапевт",IF(AG998&lt;Законод!$C$27,0,(IF(AND(AG998&gt;=Законод!$I$27,AG998&lt;=Законод!$I$28),AG998-Законод!$H$28,IF('01_Доходи'!AG998&gt;=Законод!$I$27,Законод!$H$29,0)))),0)))</f>
        <v>0</v>
      </c>
      <c r="AH1004" s="773"/>
      <c r="AI1004" s="176"/>
      <c r="AJ1004" s="764"/>
      <c r="AK1004" s="767"/>
      <c r="AL1004" s="767"/>
      <c r="AM1004" s="799"/>
      <c r="AN1004" s="544">
        <f>IF(B994="Лікар загальної практики - сімейний лікар",L1004*Законод!$I$30,IF(B994="Лікар-педіатр",L1004*Законод!$I$30,IF(B994="Лікар-терапевт",L1004*Законод!$I$30,0)))</f>
        <v>0</v>
      </c>
      <c r="AO1004" s="544">
        <f>IF(B994="Лікар загальної практики - сімейний лікар",S1004*Законод!$I$47,IF(B994="Лікар-педіатр",S1004*Законод!$I$47,IF(B994="Лікар-терапевт",S1004*Законод!$I$47,0)))</f>
        <v>0</v>
      </c>
      <c r="AP1004" s="544">
        <f>IF(B994="Лікар загальної практики - сімейний лікар",Z1004*Законод!$I$64,IF(B994="Лікар-педіатр",Z1004*Законод!$I$64,IF(B994="Лікар-терапевт",Z1004*Законод!$I$64,0)))</f>
        <v>0</v>
      </c>
      <c r="AQ1004" s="544">
        <f>IF(B994="Лікар загальної практики - сімейний лікар",AG1004*Законод!$I$81,IF(B994="Лікар-педіатр",AG1004*Законод!$I$81,IF(B994="Лікар-терапевт",AG1004*Законод!$I$81,0)))</f>
        <v>0</v>
      </c>
      <c r="AR1004" s="185">
        <f>SUM(AN1004:AQ1004)</f>
        <v>0</v>
      </c>
    </row>
    <row r="1005" spans="1:44" ht="21" customHeight="1" thickBot="1" x14ac:dyDescent="0.3">
      <c r="A1005" s="187"/>
      <c r="B1005" s="782"/>
      <c r="C1005" s="785"/>
      <c r="D1005" s="788"/>
      <c r="E1005" s="791"/>
      <c r="F1005" s="660" t="str">
        <f>IF(B994="Лікар-педіатр",Законод!$J$18,IF(B994="Лікар загальної практики - сімейний лікар",Законод!$J$22,IF(B994="Лікар-терапевт",Законод!$J$22,"х")))</f>
        <v>х</v>
      </c>
      <c r="G1005" s="747" t="s">
        <v>157</v>
      </c>
      <c r="H1005" s="748"/>
      <c r="I1005" s="748"/>
      <c r="J1005" s="748"/>
      <c r="K1005" s="749"/>
      <c r="L1005" s="171">
        <f>IF(B994="Лікар загальної практики - сімейний лікар",IF(L998&gt;=Законод!$J$23,'01_Доходи'!L998-('01_Доходи'!L999+'01_Доходи'!L1000+'01_Доходи'!L1001+'01_Доходи'!L1002+'01_Доходи'!L1003+'01_Доходи'!L1004),0),IF(B994="Лікар-педіатр",IF(L998&gt;=Законод!$J$19,'01_Доходи'!L998-('01_Доходи'!L999+'01_Доходи'!L1000+'01_Доходи'!L1001+'01_Доходи'!L1002+'01_Доходи'!L1003+'01_Доходи'!L1004),0),IF(B994="Лікар-терапевт",IF('01_Доходи'!L998&gt;=Законод!$J$27,L998-Законод!$I$28,0),0)))</f>
        <v>0</v>
      </c>
      <c r="M1005" s="771"/>
      <c r="N1005" s="747" t="s">
        <v>157</v>
      </c>
      <c r="O1005" s="748"/>
      <c r="P1005" s="748"/>
      <c r="Q1005" s="748"/>
      <c r="R1005" s="749"/>
      <c r="S1005" s="171">
        <f>IF(B994="Лікар загальної практики - сімейний лікар",IF(S998&gt;=Законод!$J$23,'01_Доходи'!S998-('01_Доходи'!S999+'01_Доходи'!S1000+'01_Доходи'!S1001+'01_Доходи'!S1002+'01_Доходи'!S1003+'01_Доходи'!S1004),0),IF(B994="Лікар-педіатр",IF(S998&gt;=Законод!$J$19,'01_Доходи'!S998-('01_Доходи'!S999+'01_Доходи'!S1000+'01_Доходи'!S1001+'01_Доходи'!S1002+'01_Доходи'!S1003+'01_Доходи'!S1004),0),IF(B994="Лікар-терапевт",IF('01_Доходи'!S998&gt;=Законод!$J$27,S998-Законод!$I$28,0),0)))</f>
        <v>0</v>
      </c>
      <c r="T1005" s="771"/>
      <c r="U1005" s="747" t="s">
        <v>157</v>
      </c>
      <c r="V1005" s="748"/>
      <c r="W1005" s="748"/>
      <c r="X1005" s="748"/>
      <c r="Y1005" s="749"/>
      <c r="Z1005" s="171">
        <f>IF(B994="Лікар загальної практики - сімейний лікар",IF(Z998&gt;=Законод!$J$23,'01_Доходи'!Z998-('01_Доходи'!Z999+'01_Доходи'!Z1000+'01_Доходи'!Z1001+'01_Доходи'!Z1002+'01_Доходи'!Z1003+'01_Доходи'!Z1004),0),IF(B994="Лікар-педіатр",IF(Z998&gt;=Законод!$J$19,'01_Доходи'!Z998-('01_Доходи'!Z999+'01_Доходи'!Z1000+'01_Доходи'!Z1001+'01_Доходи'!Z1002+'01_Доходи'!Z1003+'01_Доходи'!Z1004),0),IF(B994="Лікар-терапевт",IF('01_Доходи'!Z998&gt;=Законод!$J$27,Z998-Законод!$I$28,0),0)))</f>
        <v>0</v>
      </c>
      <c r="AA1005" s="771"/>
      <c r="AB1005" s="747" t="s">
        <v>157</v>
      </c>
      <c r="AC1005" s="748"/>
      <c r="AD1005" s="748"/>
      <c r="AE1005" s="748"/>
      <c r="AF1005" s="749"/>
      <c r="AG1005" s="171">
        <f>IF(B994="Лікар загальної практики - сімейний лікар",IF(AG998&gt;=Законод!$J$23,'01_Доходи'!AG998-('01_Доходи'!AG999+'01_Доходи'!AG1000+'01_Доходи'!AG1001+'01_Доходи'!AG1002+'01_Доходи'!AG1003+'01_Доходи'!AG1004),0),IF(B994="Лікар-педіатр",IF(AG998&gt;=Законод!$J$19,'01_Доходи'!AG998-('01_Доходи'!AG999+'01_Доходи'!AG1000+'01_Доходи'!AG1001+'01_Доходи'!AG1002+'01_Доходи'!AG1003+'01_Доходи'!AG1004),0),IF(B994="Лікар-терапевт",IF('01_Доходи'!AG998&gt;=Законод!$J$27,AG998-Законод!$I$28,0),0)))</f>
        <v>0</v>
      </c>
      <c r="AH1005" s="774"/>
      <c r="AI1005" s="188"/>
      <c r="AJ1005" s="765"/>
      <c r="AK1005" s="768"/>
      <c r="AL1005" s="768"/>
      <c r="AM1005" s="800"/>
      <c r="AN1005" s="661">
        <f>IF(B994="Лікар загальної практики - сімейний лікар",L1005*Законод!$J$30,IF(B994="Лікар-педіатр",L1005*Законод!$J$30,IF(B994="Лікар-терапевт",L1005*Законод!$J$30,0)))</f>
        <v>0</v>
      </c>
      <c r="AO1005" s="661">
        <f>IF(B994="Лікар загальної практики - сімейний лікар",S1005*Законод!$J$47,IF(B994="Лікар-педіатр",S1005*Законод!$J$47,IF(B994="Лікар-терапевт",S1005*Законод!$J$47,0)))</f>
        <v>0</v>
      </c>
      <c r="AP1005" s="661">
        <f>IF(B994="Лікар загальної практики - сімейний лікар",S1005*Законод!$J$64,IF(B994="Лікар-педіатр",S1005*Законод!$J$64,IF(B994="Лікар-терапевт",S1005*Законод!$J$64,0)))</f>
        <v>0</v>
      </c>
      <c r="AQ1005" s="661">
        <f>IF(B994="Лікар загальної практики - сімейний лікар",AG1005*Законод!$J$81,IF(B994="Лікар-педіатр",AG1005*Законод!$J$81,IF(B994="Лікар-терапевт",AG1005*Законод!$J$81,0)))</f>
        <v>0</v>
      </c>
      <c r="AR1005" s="662">
        <f t="shared" ref="AR1005" si="149">SUM(AN1005:AQ1005)</f>
        <v>0</v>
      </c>
    </row>
    <row r="1006" spans="1:44" ht="23.25" thickBot="1" x14ac:dyDescent="0.3">
      <c r="A1006" s="206"/>
      <c r="B1006" s="207"/>
      <c r="C1006" s="207"/>
      <c r="D1006" s="207"/>
      <c r="E1006" s="207"/>
      <c r="F1006" s="208"/>
      <c r="G1006" s="209"/>
      <c r="H1006" s="209"/>
      <c r="I1006" s="210"/>
      <c r="J1006" s="210"/>
      <c r="K1006" s="210"/>
      <c r="L1006" s="211"/>
      <c r="M1006" s="210"/>
      <c r="N1006" s="210"/>
      <c r="O1006" s="210"/>
      <c r="P1006" s="210"/>
      <c r="Q1006" s="210"/>
      <c r="R1006" s="210"/>
      <c r="S1006" s="211"/>
      <c r="T1006" s="210"/>
      <c r="U1006" s="210"/>
      <c r="V1006" s="210"/>
      <c r="W1006" s="210"/>
      <c r="X1006" s="210"/>
      <c r="Y1006" s="210"/>
      <c r="Z1006" s="211"/>
      <c r="AA1006" s="210"/>
      <c r="AB1006" s="210"/>
      <c r="AC1006" s="210"/>
      <c r="AD1006" s="210"/>
      <c r="AE1006" s="210"/>
      <c r="AF1006" s="210"/>
      <c r="AG1006" s="211"/>
      <c r="AH1006" s="210"/>
      <c r="AI1006" s="210"/>
      <c r="AJ1006" s="210"/>
      <c r="AK1006" s="210"/>
      <c r="AL1006" s="210"/>
      <c r="AM1006" s="212"/>
      <c r="AN1006" s="210"/>
      <c r="AO1006" s="210"/>
      <c r="AP1006" s="210"/>
      <c r="AQ1006" s="210"/>
      <c r="AR1006" s="213"/>
    </row>
    <row r="1007" spans="1:44" ht="18" customHeight="1" x14ac:dyDescent="0.25">
      <c r="A1007" s="169">
        <f>A994+1</f>
        <v>76</v>
      </c>
      <c r="B1007" s="780"/>
      <c r="C1007" s="783"/>
      <c r="D1007" s="786"/>
      <c r="E1007" s="789"/>
      <c r="F1007" s="170" t="s">
        <v>431</v>
      </c>
      <c r="G1007" s="171">
        <f>IFERROR(IF(B1007="Лікар-педіатр",G1009/L1009*L1007,IF(B1007="Лікар-терапевт","х",IF(B1007="Лікар загальної практики - сімейний лікар",G1009/L1009*L1007,0))),0)</f>
        <v>0</v>
      </c>
      <c r="H1007" s="171">
        <f>IFERROR(IF(B1007="Лікар-педіатр",H1009/L1009*L1007,IF(B1007="Лікар-терапевт","х",IF(B1007="Лікар загальної практики - сімейний лікар",H1009/L1009*L1007,0))),0)</f>
        <v>0</v>
      </c>
      <c r="I1007" s="171">
        <f>IFERROR(IF(B1007="Лікар-педіатр","x",IF(B1007="Лікар-терапевт",I1009/L1009*L1007,IF(B1007="Лікар загальної практики - сімейний лікар",I1009/L1009*L1007,0))),0)</f>
        <v>0</v>
      </c>
      <c r="J1007" s="171">
        <f>IFERROR(IF(B1007="Лікар-педіатр","x",IF(B1007="Лікар-терапевт",J1009/L1009*L1007,IF(B1007="Лікар загальної практики - сімейний лікар",J1009/L1009*L1007,0))),0)</f>
        <v>0</v>
      </c>
      <c r="K1007" s="171">
        <f>IFERROR(IF(B1007="Лікар-педіатр","x",IF(B1007="Лікар-терапевт",K1010*L1007,IF(B1007="Лікар загальної практики - сімейний лікар",K1010*L1007,0))),0)</f>
        <v>0</v>
      </c>
      <c r="L1007" s="472"/>
      <c r="M1007" s="769"/>
      <c r="N1007" s="171">
        <f>IFERROR(IF(B1007="Лікар-педіатр",N1009/S1009*S1007,IF(B1007="Лікар-терапевт","х",IF(B1007="Лікар загальної практики - сімейний лікар",N1009/S1009*S1007,0))),0)</f>
        <v>0</v>
      </c>
      <c r="O1007" s="171">
        <f>IFERROR(IF(B1007="Лікар-педіатр",O1009/S1009*S1007,IF(B1007="Лікар-терапевт","х",IF(B1007="Лікар загальної практики - сімейний лікар",O1009/S1009*S1007,0))),0)</f>
        <v>0</v>
      </c>
      <c r="P1007" s="171">
        <f>IFERROR(IF(B1007="Лікар-педіатр","x",IF(B1007="Лікар-терапевт",P1009/S1009*S1007,IF(B1007="Лікар загальної практики - сімейний лікар",P1009/S1009*S1007,0))),0)</f>
        <v>0</v>
      </c>
      <c r="Q1007" s="171">
        <f>IFERROR(IF(B1007="Лікар-педіатр","x",IF(B1007="Лікар-терапевт",Q1009/S1009*S1007,IF(B1007="Лікар загальної практики - сімейний лікар",Q1009/S1009*S1007,0))),0)</f>
        <v>0</v>
      </c>
      <c r="R1007" s="171">
        <f>IFERROR(IF(B1007="Лікар-педіатр","x",IF(B1007="Лікар-терапевт",R1010*S1007,IF(B1007="Лікар загальної практики - сімейний лікар",R1010*S1007,0))),0)</f>
        <v>0</v>
      </c>
      <c r="S1007" s="472"/>
      <c r="T1007" s="769"/>
      <c r="U1007" s="171">
        <f>IFERROR(IF(B1007="Лікар-педіатр",U1009/Z1009*Z1007,IF(B1007="Лікар-терапевт","х",IF(B1007="Лікар загальної практики - сімейний лікар",U1009/Z1009*Z1007,0))),0)</f>
        <v>0</v>
      </c>
      <c r="V1007" s="171">
        <f>IFERROR(IF(B1007="Лікар-педіатр",V1009/Z1009*Z1007,IF(B1007="Лікар-терапевт","х",IF(B1007="Лікар загальної практики - сімейний лікар",V1009/Z1009*Z1007,0))),0)</f>
        <v>0</v>
      </c>
      <c r="W1007" s="171">
        <f>IFERROR(IF(B1007="Лікар-педіатр","x",IF(B1007="Лікар-терапевт",W1009/Z1009*Z1007,IF(B1007="Лікар загальної практики - сімейний лікар",W1009/Z1009*Z1007,0))),0)</f>
        <v>0</v>
      </c>
      <c r="X1007" s="171">
        <f>IFERROR(IF(B1007="Лікар-педіатр","x",IF(B1007="Лікар-терапевт",X1009/Z1009*Z1007,IF(B1007="Лікар загальної практики - сімейний лікар",X1009/Z1009*Z1007,0))),0)</f>
        <v>0</v>
      </c>
      <c r="Y1007" s="171">
        <f>IFERROR(IF(B1007="Лікар-педіатр","x",IF(B1007="Лікар-терапевт",Y1010*Z1007,IF(B1007="Лікар загальної практики - сімейний лікар",Y1010*Z1007,0))),0)</f>
        <v>0</v>
      </c>
      <c r="Z1007" s="472"/>
      <c r="AA1007" s="769"/>
      <c r="AB1007" s="171">
        <f>IFERROR(IF(B1007="Лікар-педіатр",AB1009/AG1009*AG1007,IF(B1007="Лікар-терапевт","х",IF(B1007="Лікар загальної практики - сімейний лікар",AB1009/AG1009*AG1007,0))),0)</f>
        <v>0</v>
      </c>
      <c r="AC1007" s="171">
        <f>IFERROR(IF(B1007="Лікар-педіатр",AC1009/AG1009*AG1007,IF(B1007="Лікар-терапевт","х",IF(B1007="Лікар загальної практики - сімейний лікар",AC1009/AG1009*AG1007,0))),0)</f>
        <v>0</v>
      </c>
      <c r="AD1007" s="171">
        <f>IFERROR(IF(B1007="Лікар-педіатр","x",IF(B1007="Лікар-терапевт",AD1009/AG1009*AG1007,IF(B1007="Лікар загальної практики - сімейний лікар",AD1009/AG1009*AG1007,0))),0)</f>
        <v>0</v>
      </c>
      <c r="AE1007" s="171">
        <f>IFERROR(IF(B1007="Лікар-педіатр","x",IF(B1007="Лікар-терапевт",AE1009/AG1009*AG1007,IF(B1007="Лікар загальної практики - сімейний лікар",AE1009/AG1009*AG1007,0))),0)</f>
        <v>0</v>
      </c>
      <c r="AF1007" s="171">
        <f>IFERROR(IF(B1007="Лікар-педіатр","x",IF(B1007="Лікар-терапевт",AF1010*AG1007,IF(B1007="Лікар загальної практики - сімейний лікар",AF1010*AG1007,0))),0)</f>
        <v>0</v>
      </c>
      <c r="AG1007" s="472"/>
      <c r="AH1007" s="772"/>
      <c r="AI1007" s="461">
        <f>A1007</f>
        <v>76</v>
      </c>
      <c r="AJ1007" s="763">
        <f>B1007</f>
        <v>0</v>
      </c>
      <c r="AK1007" s="766">
        <f>C1007</f>
        <v>0</v>
      </c>
      <c r="AL1007" s="766">
        <f>D1007</f>
        <v>0</v>
      </c>
      <c r="AM1007" s="753" t="s">
        <v>566</v>
      </c>
      <c r="AN1007" s="792">
        <f>SUM(AN1012:AN1018)</f>
        <v>0</v>
      </c>
      <c r="AO1007" s="792">
        <f>SUM(AO1012:AO1018)</f>
        <v>0</v>
      </c>
      <c r="AP1007" s="792">
        <f>SUM(AP1012:AP1018)</f>
        <v>0</v>
      </c>
      <c r="AQ1007" s="792">
        <f>SUM(AQ1012:AQ1018)</f>
        <v>0</v>
      </c>
      <c r="AR1007" s="795">
        <f>SUM(AN1007:AQ1011)</f>
        <v>0</v>
      </c>
    </row>
    <row r="1008" spans="1:44" ht="18" customHeight="1" x14ac:dyDescent="0.25">
      <c r="A1008" s="172"/>
      <c r="B1008" s="781"/>
      <c r="C1008" s="784"/>
      <c r="D1008" s="787"/>
      <c r="E1008" s="790"/>
      <c r="F1008" s="170" t="s">
        <v>432</v>
      </c>
      <c r="G1008" s="171">
        <f>IFERROR(IF(B1007="Лікар-педіатр",G1010*L1008,IF(B1007="Лікар-терапевт","х",IF(B1007="Лікар загальної практики - сімейний лікар",G1010*L1008,0))),0)</f>
        <v>0</v>
      </c>
      <c r="H1008" s="171">
        <f>IFERROR(IF(B1007="Лікар-педіатр",H1010*L1008,IF(B1007="Лікар-терапевт","х",IF(B1007="Лікар загальної практики - сімейний лікар",H1010*L1008,0))),0)</f>
        <v>0</v>
      </c>
      <c r="I1008" s="171">
        <f>IFERROR(IF(B1007="Лікар-педіатр","x",IF(B1007="Лікар-терапевт",I1010*L1008,IF(B1007="Лікар загальної практики - сімейний лікар",I1010*L1008,0))),0)</f>
        <v>0</v>
      </c>
      <c r="J1008" s="171">
        <f>IFERROR(IF(B1007="Лікар-педіатр","x",IF(B1007="Лікар-терапевт",J1010*L1008,IF(B1007="Лікар загальної практики - сімейний лікар",J1010*L1008,0))),0)</f>
        <v>0</v>
      </c>
      <c r="K1008" s="171">
        <f>IFERROR(IF(B1007="Лікар-педіатр","x",IF(B1007="Лікар-терапевт",K1010*L1008,IF(B1007="Лікар загальної практики - сімейний лікар",K1010*L1008,0))),0)</f>
        <v>0</v>
      </c>
      <c r="L1008" s="472"/>
      <c r="M1008" s="770"/>
      <c r="N1008" s="171">
        <f>IFERROR(IF(B1007="Лікар-педіатр",N1010*S1008,IF(B1007="Лікар-терапевт","х",IF(B1007="Лікар загальної практики - сімейний лікар",N1010*S1008,0))),0)</f>
        <v>0</v>
      </c>
      <c r="O1008" s="171">
        <f>IFERROR(IF(B1007="Лікар-педіатр",O1010*S1008,IF(B1007="Лікар-терапевт","х",IF(B1007="Лікар загальної практики - сімейний лікар",O1010*S1008,0))),0)</f>
        <v>0</v>
      </c>
      <c r="P1008" s="171">
        <f>IFERROR(IF(B1007="Лікар-педіатр","x",IF(B1007="Лікар-терапевт",P1010*S1008,IF(B1007="Лікар загальної практики - сімейний лікар",P1010*S1008,0))),0)</f>
        <v>0</v>
      </c>
      <c r="Q1008" s="171">
        <f>IFERROR(IF(B1007="Лікар-педіатр","x",IF(B1007="Лікар-терапевт",Q1010*S1008,IF(B1007="Лікар загальної практики - сімейний лікар",Q1010*S1008,0))),0)</f>
        <v>0</v>
      </c>
      <c r="R1008" s="171">
        <f>IFERROR(IF(B1007="Лікар-педіатр","x",IF(B1007="Лікар-терапевт",R1010*S1008,IF(B1007="Лікар загальної практики - сімейний лікар",R1010*S1008,0))),0)</f>
        <v>0</v>
      </c>
      <c r="S1008" s="472"/>
      <c r="T1008" s="770"/>
      <c r="U1008" s="171">
        <f>IFERROR(IF(B1007="Лікар-педіатр",U1010*Z1008,IF(B1007="Лікар-терапевт","х",IF(B1007="Лікар загальної практики - сімейний лікар",U1010*Z1008,0))),0)</f>
        <v>0</v>
      </c>
      <c r="V1008" s="171">
        <f>IFERROR(IF(B1007="Лікар-педіатр",V1010*Z1008,IF(B1007="Лікар-терапевт","х",IF(B1007="Лікар загальної практики - сімейний лікар",V1010*Z1008,0))),0)</f>
        <v>0</v>
      </c>
      <c r="W1008" s="171">
        <f>IFERROR(IF(B1007="Лікар-педіатр","x",IF(B1007="Лікар-терапевт",W1010*Z1008,IF(B1007="Лікар загальної практики - сімейний лікар",W1010*Z1008,0))),0)</f>
        <v>0</v>
      </c>
      <c r="X1008" s="171">
        <f>IFERROR(IF(B1007="Лікар-педіатр","x",IF(B1007="Лікар-терапевт",X1010*Z1008,IF(B1007="Лікар загальної практики - сімейний лікар",X1010*Z1008,0))),0)</f>
        <v>0</v>
      </c>
      <c r="Y1008" s="171">
        <f>IFERROR(IF(B1007="Лікар-педіатр","x",IF(B1007="Лікар-терапевт",Y1010*Z1008,IF(B1007="Лікар загальної практики - сімейний лікар",Y1010*Z1008,0))),0)</f>
        <v>0</v>
      </c>
      <c r="Z1008" s="472"/>
      <c r="AA1008" s="770"/>
      <c r="AB1008" s="171">
        <f>IFERROR(IF(B1007="Лікар-педіатр",AB1010*AG1008,IF(B1007="Лікар-терапевт","х",IF(B1007="Лікар загальної практики - сімейний лікар",AB1010*AG1008,0))),0)</f>
        <v>0</v>
      </c>
      <c r="AC1008" s="171">
        <f>IFERROR(IF(B1007="Лікар-педіатр",AC1010*AG1008,IF(B1007="Лікар-терапевт","х",IF(B1007="Лікар загальної практики - сімейний лікар",AC1010*AG1008,0))),0)</f>
        <v>0</v>
      </c>
      <c r="AD1008" s="171">
        <f>IFERROR(IF(B1007="Лікар-педіатр","x",IF(B1007="Лікар-терапевт",AD1010*AG1008,IF(B1007="Лікар загальної практики - сімейний лікар",AD1010*AG1008,0))),0)</f>
        <v>0</v>
      </c>
      <c r="AE1008" s="171">
        <f>IFERROR(IF(B1007="Лікар-педіатр","x",IF(B1007="Лікар-терапевт",AE1010*AG1008,IF(B1007="Лікар загальної практики - сімейний лікар",AE1010*AG1008,0))),0)</f>
        <v>0</v>
      </c>
      <c r="AF1008" s="171">
        <f>IFERROR(IF(B1007="Лікар-педіатр","x",IF(B1007="Лікар-терапевт",AF1010*AG1008,IF(B1007="Лікар загальної практики - сімейний лікар",AF1010*AG1008,0))),0)</f>
        <v>0</v>
      </c>
      <c r="AG1008" s="472"/>
      <c r="AH1008" s="773"/>
      <c r="AI1008" s="173"/>
      <c r="AJ1008" s="764"/>
      <c r="AK1008" s="767"/>
      <c r="AL1008" s="767"/>
      <c r="AM1008" s="754"/>
      <c r="AN1008" s="793"/>
      <c r="AO1008" s="793"/>
      <c r="AP1008" s="793"/>
      <c r="AQ1008" s="793"/>
      <c r="AR1008" s="796"/>
    </row>
    <row r="1009" spans="1:44" ht="18" customHeight="1" x14ac:dyDescent="0.25">
      <c r="A1009" s="205"/>
      <c r="B1009" s="781"/>
      <c r="C1009" s="784"/>
      <c r="D1009" s="787"/>
      <c r="E1009" s="790"/>
      <c r="F1009" s="170" t="s">
        <v>433</v>
      </c>
      <c r="G1009" s="174">
        <f>IF(B1007="Лікар загальної практики - сімейний лікар"," ",IF(B1007="Лікар-педіатр"," ",IF(B1007="Лікар-терапевт","х",0)))</f>
        <v>0</v>
      </c>
      <c r="H1009" s="174">
        <f>IF(B1007="Лікар загальної практики - сімейний лікар"," ",IF(B1007="Лікар-педіатр"," ",IF(B1007="Лікар-терапевт","х",0)))</f>
        <v>0</v>
      </c>
      <c r="I1009" s="174">
        <f>IF(B1007="Лікар загальної практики - сімейний лікар"," ",IF(B1007="Лікар-педіатр","х",IF(B1007="Лікар-терапевт"," ",0)))</f>
        <v>0</v>
      </c>
      <c r="J1009" s="174">
        <f>IF(B1007="Лікар загальної практики - сімейний лікар"," ",IF(B1007="Лікар-педіатр","х",IF(B1007="Лікар-терапевт"," ",0)))</f>
        <v>0</v>
      </c>
      <c r="K1009" s="174">
        <f>IF(B1007="Лікар загальної практики - сімейний лікар"," ",IF(B1007="Лікар-педіатр","х",IF(B1007="Лікар-терапевт"," ",0)))</f>
        <v>0</v>
      </c>
      <c r="L1009" s="175">
        <f>SUM(G1009:K1009)</f>
        <v>0</v>
      </c>
      <c r="M1009" s="770"/>
      <c r="N1009" s="174">
        <f>IF(B1007="Лікар загальної практики - сімейний лікар"," ",IF(B1007="Лікар-педіатр"," ",IF(B1007="Лікар-терапевт","х",0)))</f>
        <v>0</v>
      </c>
      <c r="O1009" s="174">
        <f>IF(B1007="Лікар загальної практики - сімейний лікар"," ",IF(B1007="Лікар-педіатр"," ",IF(B1007="Лікар-терапевт","х",0)))</f>
        <v>0</v>
      </c>
      <c r="P1009" s="174">
        <f>IF(B1007="Лікар загальної практики - сімейний лікар"," ",IF(B1007="Лікар-педіатр","х",IF(B1007="Лікар-терапевт"," ",0)))</f>
        <v>0</v>
      </c>
      <c r="Q1009" s="174">
        <f>IF(B1007="Лікар загальної практики - сімейний лікар"," ",IF(B1007="Лікар-педіатр","х",IF(B1007="Лікар-терапевт"," ",0)))</f>
        <v>0</v>
      </c>
      <c r="R1009" s="174">
        <f>IF(B1007="Лікар загальної практики - сімейний лікар"," ",IF(B1007="Лікар-педіатр","х",IF(B1007="Лікар-терапевт"," ",0)))</f>
        <v>0</v>
      </c>
      <c r="S1009" s="175">
        <f>SUM(N1009:R1009)</f>
        <v>0</v>
      </c>
      <c r="T1009" s="770"/>
      <c r="U1009" s="174">
        <f>IF(B1007="Лікар загальної практики - сімейний лікар"," ",IF(B1007="Лікар-педіатр"," ",IF(B1007="Лікар-терапевт","х",0)))</f>
        <v>0</v>
      </c>
      <c r="V1009" s="174">
        <f>IF(B1007="Лікар загальної практики - сімейний лікар"," ",IF(B1007="Лікар-педіатр"," ",IF(B1007="Лікар-терапевт","х",0)))</f>
        <v>0</v>
      </c>
      <c r="W1009" s="174">
        <f>IF(B1007="Лікар загальної практики - сімейний лікар"," ",IF(B1007="Лікар-педіатр","х",IF(B1007="Лікар-терапевт"," ",0)))</f>
        <v>0</v>
      </c>
      <c r="X1009" s="174">
        <f>IF(B1007="Лікар загальної практики - сімейний лікар"," ",IF(B1007="Лікар-педіатр","х",IF(B1007="Лікар-терапевт"," ",0)))</f>
        <v>0</v>
      </c>
      <c r="Y1009" s="174">
        <f>IF(B1007="Лікар загальної практики - сімейний лікар"," ",IF(B1007="Лікар-педіатр","х",IF(B1007="Лікар-терапевт"," ",0)))</f>
        <v>0</v>
      </c>
      <c r="Z1009" s="175">
        <f>SUM(U1009:Y1009)</f>
        <v>0</v>
      </c>
      <c r="AA1009" s="770"/>
      <c r="AB1009" s="174">
        <f>IF(B1007="Лікар загальної практики - сімейний лікар"," ",IF(B1007="Лікар-педіатр"," ",IF(B1007="Лікар-терапевт","х",0)))</f>
        <v>0</v>
      </c>
      <c r="AC1009" s="174">
        <f>IF(B1007="Лікар загальної практики - сімейний лікар"," ",IF(B1007="Лікар-педіатр"," ",IF(B1007="Лікар-терапевт","х",0)))</f>
        <v>0</v>
      </c>
      <c r="AD1009" s="174">
        <f>IF(B1007="Лікар загальної практики - сімейний лікар"," ",IF(B1007="Лікар-педіатр","х",IF(B1007="Лікар-терапевт"," ",0)))</f>
        <v>0</v>
      </c>
      <c r="AE1009" s="174">
        <f>IF(B1007="Лікар загальної практики - сімейний лікар"," ",IF(B1007="Лікар-педіатр","х",IF(B1007="Лікар-терапевт"," ",0)))</f>
        <v>0</v>
      </c>
      <c r="AF1009" s="174">
        <f>IF(B1007="Лікар загальної практики - сімейний лікар"," ",IF(B1007="Лікар-педіатр","х",IF(B1007="Лікар-терапевт"," ",0)))</f>
        <v>0</v>
      </c>
      <c r="AG1009" s="175">
        <f>SUM(AB1009:AF1009)</f>
        <v>0</v>
      </c>
      <c r="AH1009" s="773"/>
      <c r="AI1009" s="176"/>
      <c r="AJ1009" s="764"/>
      <c r="AK1009" s="767"/>
      <c r="AL1009" s="767"/>
      <c r="AM1009" s="754"/>
      <c r="AN1009" s="793"/>
      <c r="AO1009" s="793"/>
      <c r="AP1009" s="793"/>
      <c r="AQ1009" s="793"/>
      <c r="AR1009" s="796"/>
    </row>
    <row r="1010" spans="1:44" ht="18.600000000000001" customHeight="1" thickBot="1" x14ac:dyDescent="0.3">
      <c r="A1010" s="172"/>
      <c r="B1010" s="781"/>
      <c r="C1010" s="784"/>
      <c r="D1010" s="787"/>
      <c r="E1010" s="790"/>
      <c r="F1010" s="177" t="s">
        <v>160</v>
      </c>
      <c r="G1010" s="178">
        <f>IFERROR(IF(B1007="Лікар-педіатр",G1009/L1009,IF(B1007="Лікар-терапевт","х",IF(B1007="Лікар загальної практики - сімейний лікар",G1009/L1009,0))),0)</f>
        <v>0</v>
      </c>
      <c r="H1010" s="178">
        <f>IFERROR(IF(B1007="Лікар-педіатр",H1009/L1009,IF(B1007="Лікар-терапевт","х",IF(B1007="Лікар загальної практики - сімейний лікар",H1009/L1009,0))),0)</f>
        <v>0</v>
      </c>
      <c r="I1010" s="178">
        <f>IFERROR(IF(B1007="Лікар-педіатр","x",IF(B1007="Лікар-терапевт",I1009/L1009,IF(B1007="Лікар загальної практики - сімейний лікар",I1009/L1009,0))),0)</f>
        <v>0</v>
      </c>
      <c r="J1010" s="178">
        <f>IFERROR(IF(B1007="Лікар-педіатр","x",IF(B1007="Лікар-терапевт",J1009/L1009,IF(B1007="Лікар загальної практики - сімейний лікар",J1009/L1009,0))),0)</f>
        <v>0</v>
      </c>
      <c r="K1010" s="178">
        <f>IFERROR(IF(B1007="Лікар-педіатр","x",IF(B1007="Лікар-терапевт",K1009/L1009,IF(B1007="Лікар загальної практики - сімейний лікар",K1009/L1009,0))),0)</f>
        <v>0</v>
      </c>
      <c r="L1010" s="178">
        <f>SUM(G1010:K1010)</f>
        <v>0</v>
      </c>
      <c r="M1010" s="770"/>
      <c r="N1010" s="178">
        <f>IFERROR(IF(B1007="Лікар-педіатр",N1009/S1009,IF(B1007="Лікар-терапевт","х",IF(B1007="Лікар загальної практики - сімейний лікар",N1009/S1009,0))),0)</f>
        <v>0</v>
      </c>
      <c r="O1010" s="178">
        <f>IFERROR(IF(B1007="Лікар-педіатр",O1009/S1009,IF(B1007="Лікар-терапевт","х",IF(B1007="Лікар загальної практики - сімейний лікар",O1009/S1009,0))),0)</f>
        <v>0</v>
      </c>
      <c r="P1010" s="178">
        <f>IFERROR(IF(B1007="Лікар-педіатр","x",IF(B1007="Лікар-терапевт",P1009/S1009,IF(B1007="Лікар загальної практики - сімейний лікар",P1009/S1009,0))),0)</f>
        <v>0</v>
      </c>
      <c r="Q1010" s="178">
        <f>IFERROR(IF(B1007="Лікар-педіатр","x",IF(B1007="Лікар-терапевт",Q1009/S1009,IF(B1007="Лікар загальної практики - сімейний лікар",Q1009/S1009,0))),0)</f>
        <v>0</v>
      </c>
      <c r="R1010" s="178">
        <f>IFERROR(IF(B1007="Лікар-педіатр","x",IF(B1007="Лікар-терапевт",R1009/S1009,IF(B1007="Лікар загальної практики - сімейний лікар",R1009/S1009,0))),0)</f>
        <v>0</v>
      </c>
      <c r="S1010" s="178">
        <f>SUM(N1010:R1010)</f>
        <v>0</v>
      </c>
      <c r="T1010" s="770"/>
      <c r="U1010" s="178">
        <f>IFERROR(IF(B1007="Лікар-педіатр",U1009/Z1009,IF(B1007="Лікар-терапевт","х",IF(B1007="Лікар загальної практики - сімейний лікар",U1009/Z1009,0))),0)</f>
        <v>0</v>
      </c>
      <c r="V1010" s="178">
        <f>IFERROR(IF(B1007="Лікар-педіатр",V1009/Z1009,IF(B1007="Лікар-терапевт","х",IF(B1007="Лікар загальної практики - сімейний лікар",V1009/Z1009,0))),0)</f>
        <v>0</v>
      </c>
      <c r="W1010" s="178">
        <f>IFERROR(IF(B1007="Лікар-педіатр","x",IF(B1007="Лікар-терапевт",W1009/Z1009,IF(B1007="Лікар загальної практики - сімейний лікар",W1009/Z1009,0))),0)</f>
        <v>0</v>
      </c>
      <c r="X1010" s="178">
        <f>IFERROR(IF(B1007="Лікар-педіатр","x",IF(B1007="Лікар-терапевт",X1009/Z1009,IF(B1007="Лікар загальної практики - сімейний лікар",X1009/Z1009,0))),0)</f>
        <v>0</v>
      </c>
      <c r="Y1010" s="178">
        <f>IFERROR(IF(B1007="Лікар-педіатр","x",IF(B1007="Лікар-терапевт",Y1009/Z1009,IF(B1007="Лікар загальної практики - сімейний лікар",Y1009/Z1009,0))),0)</f>
        <v>0</v>
      </c>
      <c r="Z1010" s="178">
        <f>SUM(U1010:Y1010)</f>
        <v>0</v>
      </c>
      <c r="AA1010" s="770"/>
      <c r="AB1010" s="178">
        <f>IFERROR(IF(B1007="Лікар-педіатр",AB1009/AG1009,IF(B1007="Лікар-терапевт","х",IF(B1007="Лікар загальної практики - сімейний лікар",AB1009/AG1009,0))),0)</f>
        <v>0</v>
      </c>
      <c r="AC1010" s="178">
        <f>IFERROR(IF(B1007="Лікар-педіатр",AC1009/AG1009,IF(B1007="Лікар-терапевт","х",IF(B1007="Лікар загальної практики - сімейний лікар",AC1009/AG1009,0))),0)</f>
        <v>0</v>
      </c>
      <c r="AD1010" s="178">
        <f>IFERROR(IF(B1007="Лікар-педіатр","x",IF(B1007="Лікар-терапевт",AD1009/AG1009,IF(B1007="Лікар загальної практики - сімейний лікар",AD1009/AG1009,0))),0)</f>
        <v>0</v>
      </c>
      <c r="AE1010" s="178">
        <f>IFERROR(IF(B1007="Лікар-педіатр","x",IF(B1007="Лікар-терапевт",AE1009/AG1009,IF(B1007="Лікар загальної практики - сімейний лікар",AE1009/AG1009,0))),0)</f>
        <v>0</v>
      </c>
      <c r="AF1010" s="178">
        <f>IFERROR(IF(B1007="Лікар-педіатр","x",IF(B1007="Лікар-терапевт",AF1009/AG1009,IF(B1007="Лікар загальної практики - сімейний лікар",AF1009/AG1009,0))),0)</f>
        <v>0</v>
      </c>
      <c r="AG1010" s="178">
        <f>SUM(AB1010:AF1010)</f>
        <v>0</v>
      </c>
      <c r="AH1010" s="773"/>
      <c r="AI1010" s="176"/>
      <c r="AJ1010" s="764"/>
      <c r="AK1010" s="767"/>
      <c r="AL1010" s="767"/>
      <c r="AM1010" s="754"/>
      <c r="AN1010" s="793"/>
      <c r="AO1010" s="793"/>
      <c r="AP1010" s="793"/>
      <c r="AQ1010" s="793"/>
      <c r="AR1010" s="796"/>
    </row>
    <row r="1011" spans="1:44" ht="32.25" thickBot="1" x14ac:dyDescent="0.3">
      <c r="A1011" s="172"/>
      <c r="B1011" s="781"/>
      <c r="C1011" s="784"/>
      <c r="D1011" s="787"/>
      <c r="E1011" s="790"/>
      <c r="F1011" s="179" t="s">
        <v>434</v>
      </c>
      <c r="G1011" s="180">
        <f>IF(B1007="Лікар загальної практики - сімейний лікар",AVERAGE(G1007:G1009),IF(B1007="Лікар-педіатр",AVERAGE(G1007:G1009),IF(B1007="Лікар-терапевт","х",0)))</f>
        <v>0</v>
      </c>
      <c r="H1011" s="180">
        <f>IF(B1007="Лікар загальної практики - сімейний лікар",AVERAGE(H1007:H1009),IF(B1007="Лікар-педіатр",AVERAGE(H1007:H1009),IF(B1007="Лікар-терапевт","х",0)))</f>
        <v>0</v>
      </c>
      <c r="I1011" s="180">
        <f>IF(B1007="Лікар загальної практики - сімейний лікар",AVERAGE(I1007:I1009),IF(B1007="Лікар-педіатр","x",IF(B1007="Лікар-терапевт",AVERAGE(I1007:I1009),0)))</f>
        <v>0</v>
      </c>
      <c r="J1011" s="180">
        <f>IF(B1007="Лікар загальної практики - сімейний лікар",AVERAGE(J1007:J1009),IF(B1007="Лікар-педіатр","x",IF(B1007="Лікар-терапевт",AVERAGE(J1007:J1009),0)))</f>
        <v>0</v>
      </c>
      <c r="K1011" s="180">
        <f>IF(B1007="Лікар загальної практики - сімейний лікар",AVERAGE(K1007:K1009),IF(B1007="Лікар-педіатр","x",IF(B1007="Лікар-терапевт",AVERAGE(K1007:K1009),0)))</f>
        <v>0</v>
      </c>
      <c r="L1011" s="181">
        <f>SUM(G1011:K1011)</f>
        <v>0</v>
      </c>
      <c r="M1011" s="770"/>
      <c r="N1011" s="543">
        <f>IF(B1007="Лікар загальної практики - сімейний лікар",AVERAGE(N1007:N1009),IF(B1007="Лікар-педіатр",AVERAGE(N1007:N1009),IF(B1007="Лікар-терапевт","х",0)))</f>
        <v>0</v>
      </c>
      <c r="O1011" s="180">
        <f>IF(B1007="Лікар загальної практики - сімейний лікар",AVERAGE(O1007:O1009),IF(B1007="Лікар-педіатр",AVERAGE(O1007:O1009),IF(B1007="Лікар-терапевт","х",0)))</f>
        <v>0</v>
      </c>
      <c r="P1011" s="180">
        <f>IF(B1007="Лікар загальної практики - сімейний лікар",AVERAGE(P1007:P1009),IF(B1007="Лікар-педіатр","x",IF(B1007="Лікар-терапевт",AVERAGE(P1007:P1009),0)))</f>
        <v>0</v>
      </c>
      <c r="Q1011" s="180">
        <f>IF(B1007="Лікар загальної практики - сімейний лікар",AVERAGE(Q1007:Q1009),IF(B1007="Лікар-педіатр","x",IF(B1007="Лікар-терапевт",AVERAGE(Q1007:Q1009),0)))</f>
        <v>0</v>
      </c>
      <c r="R1011" s="180">
        <f>IF(B1007="Лікар загальної практики - сімейний лікар",AVERAGE(R1007:R1009),IF(B1007="Лікар-педіатр","x",IF(B1007="Лікар-терапевт",AVERAGE(R1007:R1009),0)))</f>
        <v>0</v>
      </c>
      <c r="S1011" s="181">
        <f>SUM(N1011:R1011)</f>
        <v>0</v>
      </c>
      <c r="T1011" s="770"/>
      <c r="U1011" s="543">
        <f>IF(B1007="Лікар загальної практики - сімейний лікар",AVERAGE(U1007:U1009),IF(B1007="Лікар-педіатр",AVERAGE(U1007:U1009),IF(B1007="Лікар-терапевт","х",0)))</f>
        <v>0</v>
      </c>
      <c r="V1011" s="180">
        <f>IF(B1007="Лікар загальної практики - сімейний лікар",AVERAGE(V1007:V1009),IF(B1007="Лікар-педіатр",AVERAGE(V1007:V1009),IF(B1007="Лікар-терапевт","х",0)))</f>
        <v>0</v>
      </c>
      <c r="W1011" s="180">
        <f>IF(B1007="Лікар загальної практики - сімейний лікар",AVERAGE(W1007:W1009),IF(B1007="Лікар-педіатр","x",IF(B1007="Лікар-терапевт",AVERAGE(W1007:W1009),0)))</f>
        <v>0</v>
      </c>
      <c r="X1011" s="180">
        <f>IF(B1007="Лікар загальної практики - сімейний лікар",AVERAGE(X1007:X1009),IF(B1007="Лікар-педіатр","x",IF(B1007="Лікар-терапевт",AVERAGE(X1007:X1009),0)))</f>
        <v>0</v>
      </c>
      <c r="Y1011" s="180">
        <f>IF(B1007="Лікар загальної практики - сімейний лікар",AVERAGE(Y1007:Y1009),IF(B1007="Лікар-педіатр","x",IF(B1007="Лікар-терапевт",AVERAGE(Y1007:Y1009),0)))</f>
        <v>0</v>
      </c>
      <c r="Z1011" s="181">
        <f>SUM(U1011:Y1011)</f>
        <v>0</v>
      </c>
      <c r="AA1011" s="770"/>
      <c r="AB1011" s="543">
        <f>IF(B1007="Лікар загальної практики - сімейний лікар",AVERAGE(AB1007:AB1009),IF(B1007="Лікар-педіатр",AVERAGE(AB1007:AB1009),IF(B1007="Лікар-терапевт","х",0)))</f>
        <v>0</v>
      </c>
      <c r="AC1011" s="180">
        <f>IF(B1007="Лікар загальної практики - сімейний лікар",AVERAGE(AC1007:AC1009),IF(B1007="Лікар-педіатр",AVERAGE(AC1007:AC1009),IF(B1007="Лікар-терапевт","х",0)))</f>
        <v>0</v>
      </c>
      <c r="AD1011" s="180">
        <f>IF(B1007="Лікар загальної практики - сімейний лікар",AVERAGE(AD1007:AD1009),IF(B1007="Лікар-педіатр","x",IF(B1007="Лікар-терапевт",AVERAGE(AD1007:AD1009),0)))</f>
        <v>0</v>
      </c>
      <c r="AE1011" s="180">
        <f>IF(B1007="Лікар загальної практики - сімейний лікар",AVERAGE(AE1007:AE1009),IF(B1007="Лікар-педіатр","x",IF(B1007="Лікар-терапевт",AVERAGE(AE1007:AE1009),0)))</f>
        <v>0</v>
      </c>
      <c r="AF1011" s="180">
        <f>IF(B1007="Лікар загальної практики - сімейний лікар",AVERAGE(AF1007:AF1009),IF(B1007="Лікар-педіатр","x",IF(B1007="Лікар-терапевт",AVERAGE(AF1007:AF1009),0)))</f>
        <v>0</v>
      </c>
      <c r="AG1011" s="181">
        <f>SUM(AB1011:AF1011)</f>
        <v>0</v>
      </c>
      <c r="AH1011" s="773"/>
      <c r="AI1011" s="176"/>
      <c r="AJ1011" s="764"/>
      <c r="AK1011" s="767"/>
      <c r="AL1011" s="767"/>
      <c r="AM1011" s="755"/>
      <c r="AN1011" s="794"/>
      <c r="AO1011" s="794"/>
      <c r="AP1011" s="794"/>
      <c r="AQ1011" s="794"/>
      <c r="AR1011" s="797"/>
    </row>
    <row r="1012" spans="1:44" ht="40.5" x14ac:dyDescent="0.25">
      <c r="A1012" s="172"/>
      <c r="B1012" s="781"/>
      <c r="C1012" s="784"/>
      <c r="D1012" s="787"/>
      <c r="E1012" s="790"/>
      <c r="F1012" s="182" t="str">
        <f>IF(B1007="Лікар-педіатр",Законод!$C$18,IF(B1007="Лікар загальної практики - сімейний лікар",Законод!$C$22,IF(B1007="Лікар-терапевт",Законод!$C$26,"х")))</f>
        <v>х</v>
      </c>
      <c r="G1012" s="183">
        <f>IF(B1007="Лікар загальної практики - сімейний лікар",IF(L1011&lt;=Законод!$C$23,G1011,Законод!$C$23*'01_Доходи'!G1010),IF(B1007="Лікар-педіатр",IF(L1011&lt;=Законод!$C$19,G1011,Законод!$C$19*'01_Доходи'!G1010),IF(B1007="Лікар-терапевт","x",0)))</f>
        <v>0</v>
      </c>
      <c r="H1012" s="183">
        <f>IF(B1007="Лікар загальної практики - сімейний лікар",IF(L1011&lt;=Законод!$C$23,H1011,Законод!$C$23*'01_Доходи'!H1010),IF(B1007="Лікар-педіатр",IF(L1011&lt;=Законод!$C$19,H1011,Законод!$C$19*'01_Доходи'!H1010),IF(B1007="Лікар-терапевт","x",0)))</f>
        <v>0</v>
      </c>
      <c r="I1012" s="183">
        <f>IF(B1007="Лікар загальної практики - сімейний лікар",IF(L1011&lt;=Законод!$C$23,I1011,Законод!$C$23*'01_Доходи'!I1010),IF(B1007="Лікар-педіатр",IF(L1011&lt;=Законод!$C$27,I1011,Законод!$C$27*'01_Доходи'!I1010),IF(B1007="Лікар-терапевт","x",0)))</f>
        <v>0</v>
      </c>
      <c r="J1012" s="183">
        <f>IF(B1007="Лікар загальної практики - сімейний лікар",IF(L1011&lt;=Законод!$C$23,J1011,Законод!$C$23*'01_Доходи'!J1010),IF(B1007="Лікар-педіатр",IF(L1011&lt;=Законод!$C$27,J1011,Законод!$C$27*'01_Доходи'!J1010),IF(B1007="Лікар-терапевт","x",0)))</f>
        <v>0</v>
      </c>
      <c r="K1012" s="183">
        <f>IF(B1007="Лікар загальної практики - сімейний лікар",IF(L1011&lt;=Законод!$C$23,K1011,Законод!$C$23*'01_Доходи'!K1010),IF(B1007="Лікар-педіатр",IF(L1011&lt;=Законод!$C$27,K1011,Законод!$C$27*'01_Доходи'!K1010),IF(B1007="Лікар-терапевт","x",0)))</f>
        <v>0</v>
      </c>
      <c r="L1012" s="184">
        <f>SUM(G1012:K1012)</f>
        <v>0</v>
      </c>
      <c r="M1012" s="770"/>
      <c r="N1012" s="183">
        <f>IF(B1007="Лікар загальної практики - сімейний лікар",IF(L1011&lt;=Законод!$C$23,N1011,Законод!$C$23*'01_Доходи'!N1010),IF(B1007="Лікар-педіатр",IF(L1011&lt;=Законод!$C$19,N1011,Законод!$C$19*'01_Доходи'!N1010),IF(B1007="Лікар-терапевт","x",0)))</f>
        <v>0</v>
      </c>
      <c r="O1012" s="183">
        <f>IF(B1007="Лікар загальної практики - сімейний лікар",IF(L1011&lt;=Законод!$C$23,O1011,Законод!$C$23*'01_Доходи'!O1010),IF(B1007="Лікар-педіатр",IF(L1011&lt;=Законод!$C$19,O1011,Законод!$C$19*'01_Доходи'!O1010),IF(B1007="Лікар-терапевт","x",0)))</f>
        <v>0</v>
      </c>
      <c r="P1012" s="183">
        <f>IF(B1007="Лікар загальної практики - сімейний лікар",IF(L1011&lt;=Законод!$C$23,P1011,Законод!$C$23*'01_Доходи'!P1010),IF(B1007="Лікар-педіатр",IF(L1011&lt;=Законод!$C$27,P1011,Законод!$C$27*'01_Доходи'!P1010),IF(B1007="Лікар-терапевт","x",0)))</f>
        <v>0</v>
      </c>
      <c r="Q1012" s="183">
        <f>IF(B1007="Лікар загальної практики - сімейний лікар",IF(L1011&lt;=Законод!$C$23,Q1011,Законод!$C$23*'01_Доходи'!Q1010),IF(B1007="Лікар-педіатр",IF(L1011&lt;=Законод!$C$27,Q1011,Законод!$C$27*'01_Доходи'!Q1010),IF(B1007="Лікар-терапевт","x",0)))</f>
        <v>0</v>
      </c>
      <c r="R1012" s="183">
        <f>IF(B1007="Лікар загальної практики - сімейний лікар",IF(L1011&lt;=Законод!$C$23,R1011,Законод!$C$23*'01_Доходи'!R1010),IF(B1007="Лікар-педіатр",IF(L1011&lt;=Законод!$C$27,R1011,Законод!$C$27*'01_Доходи'!R1010),IF(B1007="Лікар-терапевт","x",0)))</f>
        <v>0</v>
      </c>
      <c r="S1012" s="184">
        <f>SUM(N1012:R1012)</f>
        <v>0</v>
      </c>
      <c r="T1012" s="770"/>
      <c r="U1012" s="183">
        <f>IF(B1007="Лікар загальної практики - сімейний лікар",IF(L1011&lt;=Законод!$C$23,U1011,Законод!$C$23*'01_Доходи'!U1010),IF(B1007="Лікар-педіатр",IF(L1011&lt;=Законод!$C$19,U1011,Законод!$C$19*'01_Доходи'!U1010),IF(B1007="Лікар-терапевт","x",0)))</f>
        <v>0</v>
      </c>
      <c r="V1012" s="183">
        <f>IF(B1007="Лікар загальної практики - сімейний лікар",IF(L1011&lt;=Законод!$C$23,V1011,Законод!$C$23*'01_Доходи'!V1010),IF(B1007="Лікар-педіатр",IF(L1011&lt;=Законод!$C$19,V1011,Законод!$C$19*'01_Доходи'!V1010),IF(B1007="Лікар-терапевт","x",0)))</f>
        <v>0</v>
      </c>
      <c r="W1012" s="183">
        <f>IF(B1007="Лікар загальної практики - сімейний лікар",IF(L1011&lt;=Законод!$C$23,W1011,Законод!$C$23*'01_Доходи'!W1010),IF(B1007="Лікар-педіатр",IF(L1011&lt;=Законод!$C$27,W1011,Законод!$C$27*'01_Доходи'!W1010),IF(B1007="Лікар-терапевт","x",0)))</f>
        <v>0</v>
      </c>
      <c r="X1012" s="183">
        <f>IF(B1007="Лікар загальної практики - сімейний лікар",IF(L1011&lt;=Законод!$C$23,X1011,Законод!$C$23*'01_Доходи'!X1010),IF(B1007="Лікар-педіатр",IF(L1011&lt;=Законод!$C$27,X1011,Законод!$C$27*'01_Доходи'!X1010),IF(B1007="Лікар-терапевт","x",0)))</f>
        <v>0</v>
      </c>
      <c r="Y1012" s="183">
        <f>IF(B1007="Лікар загальної практики - сімейний лікар",IF(L1011&lt;=Законод!$C$23,Y1011,Законод!$C$23*'01_Доходи'!H1010),IF(Y1007="Лікар-педіатр",IF(L1011&lt;=Законод!$C$27,Y1011,Законод!$C$27*'01_Доходи'!Y1010),IF(B1007="Лікар-терапевт","x",0)))</f>
        <v>0</v>
      </c>
      <c r="Z1012" s="184">
        <f>SUM(U1012:Y1012)</f>
        <v>0</v>
      </c>
      <c r="AA1012" s="770"/>
      <c r="AB1012" s="183">
        <f>IF(B1007="Лікар загальної практики - сімейний лікар",IF(L1011&lt;=Законод!$C$23,AB1011,Законод!$C$23*'01_Доходи'!AB1010),IF(B1007="Лікар-педіатр",IF(L1011&lt;=Законод!$C$19,AB1011,Законод!$C$19*'01_Доходи'!AB1010),IF(B1007="Лікар-терапевт","x",0)))</f>
        <v>0</v>
      </c>
      <c r="AC1012" s="183">
        <f>IF(B1007="Лікар загальної практики - сімейний лікар",IF(L1011&lt;=Законод!$C$23,AC1011,Законод!$C$23*'01_Доходи'!AC1010),IF(B1007="Лікар-педіатр",IF(L1011&lt;=Законод!$C$19,AC1011,Законод!$C$19*'01_Доходи'!AC1010),IF(B1007="Лікар-терапевт","x",0)))</f>
        <v>0</v>
      </c>
      <c r="AD1012" s="183">
        <f>IF(B1007="Лікар загальної практики - сімейний лікар",IF(L1011&lt;=Законод!$C$23,AD1011,Законод!$C$23*'01_Доходи'!AD1010),IF(B1007="Лікар-педіатр",IF(L1011&lt;=Законод!$C$27,AD1011,Законод!$C$27*'01_Доходи'!AD1010),IF(B1007="Лікар-терапевт","x",0)))</f>
        <v>0</v>
      </c>
      <c r="AE1012" s="183">
        <f>IF(B1007="Лікар загальної практики - сімейний лікар",IF(L1011&lt;=Законод!$C$23,AE1011,Законод!$C$23*'01_Доходи'!AE1010),IF(B1007="Лікар-педіатр",IF(L1011&lt;=Законод!$C$27,AE1011,Законод!$C$27*'01_Доходи'!AE1010),IF(B1007="Лікар-терапевт","x",0)))</f>
        <v>0</v>
      </c>
      <c r="AF1012" s="183">
        <f>IF(B1007="Лікар загальної практики - сімейний лікар",IF(L1011&lt;=Законод!$C$23,AF1011,Законод!$C$23*'01_Доходи'!AF1010),IF(B1007="Лікар-педіатр",IF(L1011&lt;=Законод!$C$27,AF1011,Законод!$C$27*'01_Доходи'!AF1010),IF(B1007="Лікар-терапевт","x",0)))</f>
        <v>0</v>
      </c>
      <c r="AG1012" s="184">
        <f>SUM(AB1012:AF1012)</f>
        <v>0</v>
      </c>
      <c r="AH1012" s="773"/>
      <c r="AI1012" s="176"/>
      <c r="AJ1012" s="764"/>
      <c r="AK1012" s="767"/>
      <c r="AL1012" s="767"/>
      <c r="AM1012" s="268" t="s">
        <v>175</v>
      </c>
      <c r="AN1012" s="544">
        <f>IF(B1007="Лікар загальної практики - сімейний лікар",G1012*Законод!$J$10+'01_Доходи'!H1012*Законод!$K$10+'01_Доходи'!I1012*Законод!$L$10+'01_Доходи'!J1012*Законод!$M$10+'01_Доходи'!K1012*Законод!$N$10,IF(B1007="Лікар-педіатр",G1012*Законод!$J$10+'01_Доходи'!H1012*Законод!$K$10,IF(B1007="Лікар-терапевт",'01_Доходи'!I1012*Законод!$L$10+'01_Доходи'!J1012*Законод!$M$10+'01_Доходи'!K1012*Законод!$N$10,0)))</f>
        <v>0</v>
      </c>
      <c r="AO1012" s="544">
        <f>IF(B1007="Лікар загальної практики - сімейний лікар",N1012*Законод!$J$11+'01_Доходи'!O1012*Законод!$K$11+'01_Доходи'!P1012*Законод!$L$11+'01_Доходи'!Q1012*Законод!$M$11+'01_Доходи'!R1012*Законод!$N$11,IF(B1007="Лікар-педіатр",N1012*Законод!$J$11+'01_Доходи'!O1012*Законод!$K$11,IF(B1007="Лікар-терапевт",'01_Доходи'!P1012*Законод!$L$11+'01_Доходи'!Q1012*Законод!$M$11+'01_Доходи'!R1012*Законод!$N$11,0)))</f>
        <v>0</v>
      </c>
      <c r="AP1012" s="544">
        <f>IF(B1007="Лікар загальної практики - сімейний лікар",U1012*Законод!$J$12+'01_Доходи'!V1012*Законод!$K$12+'01_Доходи'!W1012*Законод!$L$12+'01_Доходи'!X1012*Законод!$M$12+'01_Доходи'!Y1012*Законод!$N$12,IF(B1007="Лікар-педіатр",U1012*Законод!$J$12+'01_Доходи'!V1012*Законод!$K$12,IF(B1007="Лікар-терапевт",'01_Доходи'!W1012*Законод!$L$12+'01_Доходи'!X1012*Законод!$M$12+'01_Доходи'!Y1012*Законод!$N$12,0)))</f>
        <v>0</v>
      </c>
      <c r="AQ1012" s="544">
        <f>IF(B1007="Лікар загальної практики - сімейний лікар",AB1012*Законод!$J$13+'01_Доходи'!AC1012*Законод!$K$13+'01_Доходи'!AD1012*Законод!$L$13+'01_Доходи'!AE1012*Законод!$M$13+'01_Доходи'!AF1012*Законод!$N$13,IF(B1007="Лікар-педіатр",AB1012*Законод!$J$13+'01_Доходи'!AC1012*Законод!$K$13,IF(B1007="Лікар-терапевт",'01_Доходи'!AD1012*Законод!$L$13+'01_Доходи'!AE1012*Законод!$M$13+'01_Доходи'!AF1012*Законод!$N$13,0)))</f>
        <v>0</v>
      </c>
      <c r="AR1012" s="185">
        <f>SUM(AN1012:AQ1012)</f>
        <v>0</v>
      </c>
    </row>
    <row r="1013" spans="1:44" ht="20.45" customHeight="1" x14ac:dyDescent="0.25">
      <c r="A1013" s="172"/>
      <c r="B1013" s="781"/>
      <c r="C1013" s="784"/>
      <c r="D1013" s="787"/>
      <c r="E1013" s="790"/>
      <c r="F1013" s="186" t="str">
        <f>IF(B1007="Лікар-педіатр",Законод!$E$18,IF(B1007="Лікар загальної практики - сімейний лікар",Законод!$E$22,IF(B1007="Лікар-терапевт",Законод!$E$26,"х")))</f>
        <v>х</v>
      </c>
      <c r="G1013" s="750" t="s">
        <v>157</v>
      </c>
      <c r="H1013" s="751"/>
      <c r="I1013" s="751"/>
      <c r="J1013" s="751"/>
      <c r="K1013" s="752"/>
      <c r="L1013" s="171">
        <f>IF(B1007="Лікар загальної практики - сімейний лікар",IF(L1011&lt;Законод!$C$23,0,(IF(AND(L1011&gt;=Законод!$E$23,L1011&lt;=Законод!$E$24),L1011-Законод!$C$23,IF('01_Доходи'!L1011&gt;=Законод!$F$23,Законод!$E$25,0)))),IF(B1007="Лікар-педіатр",IF(L1011&lt;Законод!$C$19,0,(IF(AND(L1011&gt;=Законод!$E$19,L1011&lt;=Законод!$E$20),L1011-Законод!$C$19,IF('01_Доходи'!L1011&gt;=Законод!$F$19,Законод!$E$21,0)))),IF(B1007="Лікар-терапевт",IF(L1011&lt;Законод!$C$27,0,(IF(AND(L1011&gt;=Законод!$E$27,L1011&lt;=Законод!$E$28),L1011-Законод!$C$27,IF('01_Доходи'!L1011&gt;=Законод!$F$27,Законод!$E$29,0)))),0)))</f>
        <v>0</v>
      </c>
      <c r="M1013" s="770"/>
      <c r="N1013" s="750" t="s">
        <v>157</v>
      </c>
      <c r="O1013" s="751"/>
      <c r="P1013" s="751"/>
      <c r="Q1013" s="751"/>
      <c r="R1013" s="752"/>
      <c r="S1013" s="171">
        <f>IF(B1007="Лікар загальної практики - сімейний лікар",IF(S1011&lt;Законод!$C$23,0,(IF(AND(S1011&gt;=Законод!$E$23,S1011&lt;=Законод!$E$24),S1011-Законод!$C$23,IF('01_Доходи'!S1011&gt;=Законод!$F$23,Законод!$E$25,0)))),IF(B1007="Лікар-педіатр",IF(S1011&lt;Законод!$C$19,0,(IF(AND(S1011&gt;=Законод!$E$19,S1011&lt;=Законод!$E$20),S1011-Законод!$C$19,IF('01_Доходи'!S1011&gt;=Законод!$F$19,Законод!$E$21,0)))),IF(B1007="Лікар-терапевт",IF(S1011&lt;Законод!$C$27,0,(IF(AND(S1011&gt;=Законод!$E$27,S1011&lt;=Законод!$E$28),S1011-Законод!$C$27,IF('01_Доходи'!S1011&gt;=Законод!$F$27,Законод!$E$29,0)))),0)))</f>
        <v>0</v>
      </c>
      <c r="T1013" s="770"/>
      <c r="U1013" s="750" t="s">
        <v>157</v>
      </c>
      <c r="V1013" s="751"/>
      <c r="W1013" s="751"/>
      <c r="X1013" s="751"/>
      <c r="Y1013" s="752"/>
      <c r="Z1013" s="171">
        <f>IF(B1007="Лікар загальної практики - сімейний лікар",IF(Z1011&lt;Законод!$C$23,0,(IF(AND(Z1011&gt;=Законод!$E$23,Z1011&lt;=Законод!$E$24),Z1011-Законод!$C$23,IF('01_Доходи'!Z1011&gt;=Законод!$F$23,Законод!$E$25,0)))),IF(B1007="Лікар-педіатр",IF(Z1011&lt;Законод!$C$19,0,(IF(AND(Z1011&gt;=Законод!$E$19,Z1011&lt;=Законод!$E$20),Z1011-Законод!$C$19,IF('01_Доходи'!Z1011&gt;=Законод!$F$19,Законод!$E$21,0)))),IF(B1007="Лікар-терапевт",IF(Z1011&lt;Законод!$C$27,0,(IF(AND(Z1011&gt;=Законод!$E$27,Z1011&lt;=Законод!$E$28),Z1011-Законод!$C$27,IF('01_Доходи'!Z1011&gt;=Законод!$F$27,Законод!$E$29,0)))),0)))</f>
        <v>0</v>
      </c>
      <c r="AA1013" s="770"/>
      <c r="AB1013" s="750" t="s">
        <v>157</v>
      </c>
      <c r="AC1013" s="751"/>
      <c r="AD1013" s="751"/>
      <c r="AE1013" s="751"/>
      <c r="AF1013" s="752"/>
      <c r="AG1013" s="171">
        <f>IF(B1007="Лікар загальної практики - сімейний лікар",IF(S1011&lt;Законод!$C$23,0,(IF(AND(AG1011&gt;=Законод!$E$23,AG1011&lt;=Законод!$E$24),AG1011-Законод!$C$23,IF('01_Доходи'!AG1011&gt;=Законод!$F$23,Законод!$E$25,0)))),IF(B1007="Лікар-педіатр",IF(AG1011&lt;Законод!$C$19,0,(IF(AND(AG1011&gt;=Законод!$E$19,AG1011&lt;=Законод!$E$20),AG1011-Законод!$C$19,IF('01_Доходи'!AG1011&gt;=Законод!$F$19,Законод!$E$21,0)))),IF(B1007="Лікар-терапевт",IF(AG1011&lt;Законод!$C$27,0,(IF(AND(AG1011&gt;=Законод!$E$27,AG1011&lt;=Законод!$E$28),AG1011-Законод!$C$27,IF('01_Доходи'!AG1011&gt;=Законод!$F$27,Законод!$E$29,0)))),0)))</f>
        <v>0</v>
      </c>
      <c r="AH1013" s="773"/>
      <c r="AI1013" s="176"/>
      <c r="AJ1013" s="764"/>
      <c r="AK1013" s="767"/>
      <c r="AL1013" s="767"/>
      <c r="AM1013" s="798" t="s">
        <v>176</v>
      </c>
      <c r="AN1013" s="544">
        <f>IF(B1007="Лікар загальної практики - сімейний лікар",L1013*Законод!$E$30,IF(B1007="Лікар-педіатр",L1013*Законод!$E$30,IF(B1007="Лікар-терапевт",L1013*Законод!$E$30,0)))</f>
        <v>0</v>
      </c>
      <c r="AO1013" s="544">
        <f>IF(B1007="Лікар загальної практики - сімейний лікар",S1013*Законод!$E$47,IF(B1007="Лікар-педіатр",S1013*Законод!$E$47,IF(B1007="Лікар-терапевт",S1013*Законод!$E$47,0)))</f>
        <v>0</v>
      </c>
      <c r="AP1013" s="544">
        <f>IF(B1007="Лікар загальної практики - сімейний лікар",Z1013*Законод!$E$64,IF(B1007="Лікар-педіатр",Z1013*Законод!$E$64,IF(B1007="Лікар-терапевт",Z1013*Законод!$E$64,0)))</f>
        <v>0</v>
      </c>
      <c r="AQ1013" s="544">
        <f>IF(B1007="Лікар загальної практики - сімейний лікар",AG1013*Законод!$E$81,IF(B1007="Лікар-педіатр",AG1013*Законод!$E$81,IF(B1007="Лікар-терапевт",AG1013*Законод!$E$81,0)))</f>
        <v>0</v>
      </c>
      <c r="AR1013" s="185">
        <f>SUM(AN1013:AQ1013)</f>
        <v>0</v>
      </c>
    </row>
    <row r="1014" spans="1:44" ht="20.45" customHeight="1" x14ac:dyDescent="0.25">
      <c r="A1014" s="172"/>
      <c r="B1014" s="781"/>
      <c r="C1014" s="784"/>
      <c r="D1014" s="787"/>
      <c r="E1014" s="790"/>
      <c r="F1014" s="186" t="str">
        <f>IF(B1007="Лікар-педіатр",Законод!$F$18,IF(B1007="Лікар загальної практики - сімейний лікар",Законод!$F$22,IF(B1007="Лікар-терапевт",Законод!$F$26,"х")))</f>
        <v>х</v>
      </c>
      <c r="G1014" s="750" t="s">
        <v>157</v>
      </c>
      <c r="H1014" s="751"/>
      <c r="I1014" s="751"/>
      <c r="J1014" s="751"/>
      <c r="K1014" s="752"/>
      <c r="L1014" s="171">
        <f>IF(B1007="Лікар загальної практики - сімейний лікар",IF(L1011&lt;Законод!$C$23,0,(IF(AND(L1011&gt;=Законод!$F$23,L1011&lt;=Законод!$F$24),L1011-Законод!$E$24,IF('01_Доходи'!L1011&gt;=Законод!$G$23,Законод!$F$25,0)))),IF(B1007="Лікар-педіатр",IF(L1011&lt;Законод!$C$19,0,(IF(AND(L1011&gt;=Законод!$F$19,L1011&lt;=Законод!$F$20),L1011-Законод!$E$20,IF('01_Доходи'!L1011&gt;=Законод!$G$19,Законод!$F$21,0)))),IF(B1007="Лікар-терапевт",IF(L1011&lt;Законод!$C$27,0,(IF(AND(L1011&gt;=Законод!$F$27,L1011&lt;=Законод!$F$28),L1011-Законод!$E$28,IF('01_Доходи'!L1011&gt;=Законод!$G$27,Законод!$F$29,0)))),0)))</f>
        <v>0</v>
      </c>
      <c r="M1014" s="770"/>
      <c r="N1014" s="750" t="s">
        <v>157</v>
      </c>
      <c r="O1014" s="751"/>
      <c r="P1014" s="751"/>
      <c r="Q1014" s="751"/>
      <c r="R1014" s="752"/>
      <c r="S1014" s="171">
        <f>IF(B1007="Лікар загальної практики - сімейний лікар",IF(S1011&lt;Законод!$C$23,0,(IF(AND(S1011&gt;=Законод!$F$23,S1011&lt;=Законод!$F$24),S1011-Законод!$E$24,IF('01_Доходи'!S1011&gt;=Законод!$G$23,Законод!$F$25,0)))),IF(B1007="Лікар-педіатр",IF(S1011&lt;Законод!$C$19,0,(IF(AND(S1011&gt;=Законод!$F$19,S1011&lt;=Законод!$F$20),S1011-Законод!$E$20,IF('01_Доходи'!S1011&gt;=Законод!$G$19,Законод!$F$21,0)))),IF(B1007="Лікар-терапевт",IF(S1011&lt;Законод!$C$27,0,(IF(AND(S1011&gt;=Законод!$F$27,S1011&lt;=Законод!$F$28),S1011-Законод!$E$28,IF('01_Доходи'!S1011&gt;=Законод!$G$27,Законод!$F$29,0)))),0)))</f>
        <v>0</v>
      </c>
      <c r="T1014" s="770"/>
      <c r="U1014" s="750" t="s">
        <v>157</v>
      </c>
      <c r="V1014" s="751"/>
      <c r="W1014" s="751"/>
      <c r="X1014" s="751"/>
      <c r="Y1014" s="752"/>
      <c r="Z1014" s="171">
        <f>IF(B1007="Лікар загальної практики - сімейний лікар",IF(Z1011&lt;Законод!$C$23,0,(IF(AND(Z1011&gt;=Законод!$F$23,Z1011&lt;=Законод!$F$24),Z1011-Законод!$E$24,IF('01_Доходи'!Z1011&gt;=Законод!$G$23,Законод!$F$25,0)))),IF(B1007="Лікар-педіатр",IF(Z1011&lt;Законод!$C$19,0,(IF(AND(Z1011&gt;=Законод!$F$19,Z1011&lt;=Законод!$F$20),Z1011-Законод!$E$20,IF('01_Доходи'!Z1011&gt;=Законод!$G$19,Законод!$F$21,0)))),IF(B1007="Лікар-терапевт",IF(Z1011&lt;Законод!$C$27,0,(IF(AND(Z1011&gt;=Законод!$F$27,Z1011&lt;=Законод!$F$28),Z1011-Законод!$E$28,IF('01_Доходи'!Z1011&gt;=Законод!$G$27,Законод!$F$29,0)))),0)))</f>
        <v>0</v>
      </c>
      <c r="AA1014" s="770"/>
      <c r="AB1014" s="750" t="s">
        <v>157</v>
      </c>
      <c r="AC1014" s="751"/>
      <c r="AD1014" s="751"/>
      <c r="AE1014" s="751"/>
      <c r="AF1014" s="752"/>
      <c r="AG1014" s="171">
        <f>IF(B1007="Лікар загальної практики - сімейний лікар",IF(AG1011&lt;Законод!$C$23,0,(IF(AND(AG1011&gt;=Законод!$F$23,AG1011&lt;=Законод!$F$24),AG1011-Законод!$E$24,IF('01_Доходи'!AG1011&gt;=Законод!$G$23,Законод!$F$25,0)))),IF(B1007="Лікар-педіатр",IF(AG1011&lt;Законод!$C$19,0,(IF(AND(AG1011&gt;=Законод!$F$19,AG1011&lt;=Законод!$F$20),AG1011-Законод!$E$20,IF('01_Доходи'!AG1011&gt;=Законод!$G$19,Законод!$F$21,0)))),IF(B1007="Лікар-терапевт",IF(AG1011&lt;Законод!$C$27,0,(IF(AND(AG1011&gt;=Законод!$F$27,AG1011&lt;=Законод!$F$28),AG1011-Законод!$E$28,IF('01_Доходи'!AG1011&gt;=Законод!$G$27,Законод!$F$29,0)))),0)))</f>
        <v>0</v>
      </c>
      <c r="AH1014" s="773"/>
      <c r="AI1014" s="176"/>
      <c r="AJ1014" s="764"/>
      <c r="AK1014" s="767"/>
      <c r="AL1014" s="767"/>
      <c r="AM1014" s="799"/>
      <c r="AN1014" s="544">
        <f>IF(B1007="Лікар загальної практики - сімейний лікар",L1014*Законод!$F$30,IF(B1007="Лікар-педіатр",L1014*Законод!$F$30,IF(B1007="Лікар-терапевт",L1014*Законод!$F$30,0)))</f>
        <v>0</v>
      </c>
      <c r="AO1014" s="544">
        <f>IF(B1007="Лікар загальної практики - сімейний лікар",S1014*Законод!$F$47,IF(B1007="Лікар-педіатр",S1014*Законод!$F$47,IF(B1007="Лікар-терапевт",S1014*Законод!$F$47,0)))</f>
        <v>0</v>
      </c>
      <c r="AP1014" s="544">
        <f>IF(B1007="Лікар загальної практики - сімейний лікар",Z1014*Законод!$F$64,IF(B1007="Лікар-педіатр",Z1014*Законод!$F$64,IF(B1007="Лікар-терапевт",Z1014*Законод!$F$64,0)))</f>
        <v>0</v>
      </c>
      <c r="AQ1014" s="544">
        <f>IF(B1007="Лікар загальної практики - сімейний лікар",AG1014*Законод!$F$81,IF(B1007="Лікар-педіатр",AG1014*Законод!$F$81,IF(B1007="Лікар-терапевт",AG1014*Законод!$F$81,0)))</f>
        <v>0</v>
      </c>
      <c r="AR1014" s="185">
        <f>SUM(AN1014:AQ1014)</f>
        <v>0</v>
      </c>
    </row>
    <row r="1015" spans="1:44" ht="20.45" customHeight="1" x14ac:dyDescent="0.25">
      <c r="A1015" s="172"/>
      <c r="B1015" s="781"/>
      <c r="C1015" s="784"/>
      <c r="D1015" s="787"/>
      <c r="E1015" s="790"/>
      <c r="F1015" s="186" t="str">
        <f>IF(B1007="Лікар-педіатр",Законод!$G$18,IF(B1007="Лікар загальної практики - сімейний лікар",Законод!$G$22,IF(B1007="Лікар-терапевт",Законод!$G$26,"х")))</f>
        <v>х</v>
      </c>
      <c r="G1015" s="750" t="s">
        <v>157</v>
      </c>
      <c r="H1015" s="751"/>
      <c r="I1015" s="751"/>
      <c r="J1015" s="751"/>
      <c r="K1015" s="752"/>
      <c r="L1015" s="171">
        <f>IF(B1007="Лікар загальної практики - сімейний лікар",IF(L1011&lt;Законод!$C$23,0,(IF(AND(L1011&gt;=Законод!$G$23,L1011&lt;=Законод!$G$24),L1011-Законод!$F$24,IF('01_Доходи'!L1011&gt;=Законод!$H$23,Законод!$G$25,0)))),IF(B1007="Лікар-педіатр",IF(L1011&lt;Законод!$C$19,0,(IF(AND(L1011&gt;=Законод!$G$19,L1011&lt;=Законод!$G$20),L1011-Законод!$F$20,IF('01_Доходи'!L1011&gt;=Законод!$H$19,Законод!$G$21,0)))),IF(B1007="Лікар-терапевт",IF(L1011&lt;Законод!$C$27,0,(IF(AND(L1011&gt;=Законод!$G$27,L1011&lt;=Законод!$G$28),L1011-Законод!$F$28,IF('01_Доходи'!L1011&gt;=Законод!$H$27,Законод!$G$29,0)))),0)))</f>
        <v>0</v>
      </c>
      <c r="M1015" s="770"/>
      <c r="N1015" s="750" t="s">
        <v>157</v>
      </c>
      <c r="O1015" s="751"/>
      <c r="P1015" s="751"/>
      <c r="Q1015" s="751"/>
      <c r="R1015" s="752"/>
      <c r="S1015" s="171">
        <f>IF(B1007="Лікар загальної практики - сімейний лікар",IF(S1011&lt;Законод!$C$23,0,(IF(AND(S1011&gt;=Законод!$G$23,S1011&lt;=Законод!$G$24),S1011-Законод!$F$24,IF('01_Доходи'!S1011&gt;=Законод!$H$23,Законод!$G$25,0)))),IF(B1007="Лікар-педіатр",IF(S1011&lt;Законод!$C$19,0,(IF(AND(S1011&gt;=Законод!$G$19,S1011&lt;=Законод!$G$20),S1011-Законод!$F$20,IF('01_Доходи'!S1011&gt;=Законод!$H$19,Законод!$G$21,0)))),IF(B1007="Лікар-терапевт",IF(S1011&lt;Законод!$C$27,0,(IF(AND(S1011&gt;=Законод!$G$27,S1011&lt;=Законод!$G$28),S1011-Законод!$F$28,IF('01_Доходи'!S1011&gt;=Законод!$H$27,Законод!$G$29,0)))),0)))</f>
        <v>0</v>
      </c>
      <c r="T1015" s="770"/>
      <c r="U1015" s="750" t="s">
        <v>157</v>
      </c>
      <c r="V1015" s="751"/>
      <c r="W1015" s="751"/>
      <c r="X1015" s="751"/>
      <c r="Y1015" s="752"/>
      <c r="Z1015" s="171">
        <f>IF(B1007="Лікар загальної практики - сімейний лікар",IF(Z1011&lt;Законод!$C$23,0,(IF(AND(Z1011&gt;=Законод!$G$23,Z1011&lt;=Законод!$G$24),Z1011-Законод!$F$24,IF('01_Доходи'!Z1011&gt;=Законод!$H$23,Законод!$G$25,0)))),IF(B1007="Лікар-педіатр",IF(Z1011&lt;Законод!$C$19,0,(IF(AND(Z1011&gt;=Законод!$G$19,Z1011&lt;=Законод!$G$20),Z1011-Законод!$F$20,IF('01_Доходи'!Z1011&gt;=Законод!$H$19,Законод!$G$21,0)))),IF(B1007="Лікар-терапевт",IF(Z1011&lt;Законод!$C$27,0,(IF(AND(Z1011&gt;=Законод!$G$27,Z1011&lt;=Законод!$G$28),Z1011-Законод!$F$28,IF('01_Доходи'!Z1011&gt;=Законод!$H$27,Законод!$G$29,0)))),0)))</f>
        <v>0</v>
      </c>
      <c r="AA1015" s="770"/>
      <c r="AB1015" s="750" t="s">
        <v>157</v>
      </c>
      <c r="AC1015" s="751"/>
      <c r="AD1015" s="751"/>
      <c r="AE1015" s="751"/>
      <c r="AF1015" s="752"/>
      <c r="AG1015" s="171">
        <f>IF(B1007="Лікар загальної практики - сімейний лікар",IF(AG1011&lt;Законод!$C$23,0,(IF(AND(AG1011&gt;=Законод!$G$23,AG1011&lt;=Законод!$G$24),AG1011-Законод!$F$24,IF('01_Доходи'!AG1011&gt;=Законод!$H$23,Законод!$G$25,0)))),IF(B1007="Лікар-педіатр",IF(AG1011&lt;Законод!$C$19,0,(IF(AND(AG1011&gt;=Законод!$G$19,AG1011&lt;=Законод!$G$20),AG1011-Законод!$F$20,IF('01_Доходи'!AG1011&gt;=Законод!$H$19,Законод!$G$21,0)))),IF(B1007="Лікар-терапевт",IF(AG1011&lt;Законод!$C$27,0,(IF(AND(AG1011&gt;=Законод!$G$27,AG1011&lt;=Законод!$G$28),AG1011-Законод!$F$28,IF('01_Доходи'!AG1011&gt;=Законод!$H$27,Законод!$G$29,0)))),0)))</f>
        <v>0</v>
      </c>
      <c r="AH1015" s="773"/>
      <c r="AI1015" s="176"/>
      <c r="AJ1015" s="764"/>
      <c r="AK1015" s="767"/>
      <c r="AL1015" s="767"/>
      <c r="AM1015" s="799"/>
      <c r="AN1015" s="544">
        <f>IF(B1007="Лікар загальної практики - сімейний лікар",L1015*Законод!$G$39,IF(B1007="Лікар-педіатр",L1015*Законод!$G$30,IF(B1007="Лікар-терапевт",L1015*Законод!$G$30,0)))</f>
        <v>0</v>
      </c>
      <c r="AO1015" s="544">
        <f>IF(B1007="Лікар загальної практики - сімейний лікар",S1015*Законод!$G$47,IF(B1007="Лікар-педіатр",S1015*Законод!$G$47,IF(B1007="Лікар-терапевт",S1015*Законод!$G$47,0)))</f>
        <v>0</v>
      </c>
      <c r="AP1015" s="544">
        <f>IF(B1007="Лікар загальної практики - сімейний лікар",Z1015*Законод!$G$64,IF(B1007="Лікар-педіатр",Z1015*Законод!$G$64,IF(B1007="Лікар-терапевт",Z1015*Законод!$G$64,0)))</f>
        <v>0</v>
      </c>
      <c r="AQ1015" s="544">
        <f>IF(B1007="Лікар загальної практики - сімейний лікар",AG1015*Законод!$G$81,IF(B1007="Лікар-педіатр",AG1015*Законод!$G$81,IF(B1007="Лікар-терапевт",AG1015*Законод!$G$81,0)))</f>
        <v>0</v>
      </c>
      <c r="AR1015" s="185">
        <f t="shared" ref="AR1015" si="150">SUM(AN1015:AQ1015)</f>
        <v>0</v>
      </c>
    </row>
    <row r="1016" spans="1:44" ht="20.45" customHeight="1" x14ac:dyDescent="0.25">
      <c r="A1016" s="172"/>
      <c r="B1016" s="781"/>
      <c r="C1016" s="784"/>
      <c r="D1016" s="787"/>
      <c r="E1016" s="790"/>
      <c r="F1016" s="186" t="str">
        <f>IF(B1007="Лікар-педіатр",Законод!$H$18,IF(B1007="Лікар загальної практики - сімейний лікар",Законод!$H$22,IF(B1007="Лікар-терапевт",Законод!$H$26,"х")))</f>
        <v>х</v>
      </c>
      <c r="G1016" s="750" t="s">
        <v>157</v>
      </c>
      <c r="H1016" s="751"/>
      <c r="I1016" s="751"/>
      <c r="J1016" s="751"/>
      <c r="K1016" s="752"/>
      <c r="L1016" s="171">
        <f>IF(B1007="Лікар загальної практики - сімейний лікар",IF(L1011&lt;Законод!$C$23,0,(IF(AND(L1011&gt;=Законод!$H$23,L1011&lt;=Законод!$H$24),L1011-Законод!$G$24,IF('01_Доходи'!L1011&gt;=Законод!$I$23,Законод!$H$25,0)))),IF(B1007="Лікар-педіатр",IF(L1011&lt;Законод!$C$19,0,(IF(AND(L1011&gt;=Законод!$H$19,L1011&lt;=Законод!$H$20),L1011-Законод!$G$20,IF('01_Доходи'!L1011&gt;=Законод!$I$19,Законод!$H$21,0)))),IF(B1007="Лікар-терапевт",IF(L1011&lt;Законод!$C$27,0,(IF(AND(L1011&gt;=Законод!$H$27,L1011&lt;=Законод!$H$28),L1011-Законод!$G$28,IF(L1011&gt;=Законод!$I$27,Законод!$H$29,0)))),0)))</f>
        <v>0</v>
      </c>
      <c r="M1016" s="770"/>
      <c r="N1016" s="750" t="s">
        <v>157</v>
      </c>
      <c r="O1016" s="751"/>
      <c r="P1016" s="751"/>
      <c r="Q1016" s="751"/>
      <c r="R1016" s="752"/>
      <c r="S1016" s="171">
        <f>IF(B1007="Лікар загальної практики - сімейний лікар",IF(S1011&lt;Законод!$C$23,0,(IF(AND(S1011&gt;=Законод!$H$23,S1011&lt;=Законод!$H$24),S1011-Законод!$G$24,IF('01_Доходи'!S1011&gt;=Законод!$I$23,Законод!$H$25,0)))),IF(B1007="Лікар-педіатр",IF(S1011&lt;Законод!$C$19,0,(IF(AND(S1011&gt;=Законод!$H$19,S1011&lt;=Законод!$H$20),S1011-Законод!$G$20,IF('01_Доходи'!S1011&gt;=Законод!$I$19,Законод!$H$21,0)))),IF(B1007="Лікар-терапевт",IF(S1011&lt;Законод!$C$27,0,(IF(AND(S1011&gt;=Законод!$H$27,S1011&lt;=Законод!$H$28),S1011-Законод!$G$28,IF(S1011&gt;=Законод!$I$27,Законод!$H$29,0)))),0)))</f>
        <v>0</v>
      </c>
      <c r="T1016" s="770"/>
      <c r="U1016" s="750" t="s">
        <v>157</v>
      </c>
      <c r="V1016" s="751"/>
      <c r="W1016" s="751"/>
      <c r="X1016" s="751"/>
      <c r="Y1016" s="752"/>
      <c r="Z1016" s="171">
        <f>IF(B1007="Лікар загальної практики - сімейний лікар",IF(Z1011&lt;Законод!$C$23,0,(IF(AND(Z1011&gt;=Законод!$H$23,Z1011&lt;=Законод!$H$24),Z1011-Законод!$G$24,IF('01_Доходи'!Z1011&gt;=Законод!$I$23,Законод!$H$25,0)))),IF(B1007="Лікар-педіатр",IF(Z1011&lt;Законод!$C$19,0,(IF(AND(Z1011&gt;=Законод!$H$19,Z1011&lt;=Законод!$H$20),Z1011-Законод!$G$20,IF('01_Доходи'!Z1011&gt;=Законод!$I$19,Законод!$H$21,0)))),IF(B1007="Лікар-терапевт",IF(Z1011&lt;Законод!$C$27,0,(IF(AND(Z1011&gt;=Законод!$H$27,Z1011&lt;=Законод!$H$28),Z1011-Законод!$G$28,IF(Z1011&gt;=Законод!$I$27,Законод!$H$29,0)))),0)))</f>
        <v>0</v>
      </c>
      <c r="AA1016" s="770"/>
      <c r="AB1016" s="750" t="s">
        <v>157</v>
      </c>
      <c r="AC1016" s="751"/>
      <c r="AD1016" s="751"/>
      <c r="AE1016" s="751"/>
      <c r="AF1016" s="752"/>
      <c r="AG1016" s="171">
        <f>IF(B1007="Лікар загальної практики - сімейний лікар",IF(AG1011&lt;Законод!$C$23,0,(IF(AND(AG1011&gt;=Законод!$H$23,AG1011&lt;=Законод!$H$24),AG1011-Законод!$G$24,IF('01_Доходи'!AG1011&gt;=Законод!$I$23,Законод!$H$25,0)))),IF(B1007="Лікар-педіатр",IF(AG1011&lt;Законод!$C$19,0,(IF(AND(AG1011&gt;=Законод!$H$19,AG1011&lt;=Законод!$H$20),AG1011-Законод!$G$20,IF('01_Доходи'!AG1011&gt;=Законод!$I$19,Законод!$H$21,0)))),IF(B1007="Лікар-терапевт",IF(AG1011&lt;Законод!$C$27,0,(IF(AND(AG1011&gt;=Законод!$H$27,AG1011&lt;=Законод!$H$28),AG1011-Законод!$G$28,IF(AG1011&gt;=Законод!$I$27,Законод!$H$29,0)))),0)))</f>
        <v>0</v>
      </c>
      <c r="AH1016" s="773"/>
      <c r="AI1016" s="176"/>
      <c r="AJ1016" s="764"/>
      <c r="AK1016" s="767"/>
      <c r="AL1016" s="767"/>
      <c r="AM1016" s="799"/>
      <c r="AN1016" s="544">
        <f>IF(B1007="Лікар загальної практики - сімейний лікар",L1016*Законод!$H$30,IF(B1007="Лікар-педіатр",L1016*Законод!$H$30,IF(B1007="Лікар-терапевт",L1016*Законод!$H$30,0)))</f>
        <v>0</v>
      </c>
      <c r="AO1016" s="544">
        <f>IF(B1007="Лікар загальної практики - сімейний лікар",S1016*Законод!$H$47,IF(B1007="Лікар-педіатр",S1016*Законод!$H$47,IF(B1007="Лікар-терапевт",S1016*Законод!$H$47,0)))</f>
        <v>0</v>
      </c>
      <c r="AP1016" s="544">
        <f>IF(B1007="Лікар загальної практики - сімейний лікар",Z1016*Законод!$H$64,IF(B1007="Лікар-педіатр",Z1016*Законод!$H$64,IF(B1007="Лікар-терапевт",Z1016*Законод!$H$64,0)))</f>
        <v>0</v>
      </c>
      <c r="AQ1016" s="544">
        <f>IF(B1007="Лікар загальної практики - сімейний лікар",AG1016*Законод!$H$81,IF(B1007="Лікар-педіатр",AG1016*Законод!$H$81,IF(B1007="Лікар-терапевт",AG1016*Законод!$H$81,0)))</f>
        <v>0</v>
      </c>
      <c r="AR1016" s="185">
        <f>SUM(AN1016:AQ1016)</f>
        <v>0</v>
      </c>
    </row>
    <row r="1017" spans="1:44" ht="20.45" customHeight="1" x14ac:dyDescent="0.25">
      <c r="A1017" s="172"/>
      <c r="B1017" s="781"/>
      <c r="C1017" s="784"/>
      <c r="D1017" s="787"/>
      <c r="E1017" s="790"/>
      <c r="F1017" s="186" t="str">
        <f>IF(B1007="Лікар-педіатр",Законод!$I$18,IF(B1007="Лікар загальної практики - сімейний лікар",Законод!$I$22,IF(B1007="Лікар-терапевт",Законод!$I$26,"х")))</f>
        <v>х</v>
      </c>
      <c r="G1017" s="750" t="s">
        <v>157</v>
      </c>
      <c r="H1017" s="751"/>
      <c r="I1017" s="751"/>
      <c r="J1017" s="751"/>
      <c r="K1017" s="752"/>
      <c r="L1017" s="171">
        <f>IF(B1007="Лікар загальної практики - сімейний лікар",IF(L1011&lt;Законод!$C$23,0,(IF(AND(L1011&gt;=Законод!$I$23,L1011&lt;=Законод!$I$24),L1011-Законод!$H$24,IF('01_Доходи'!L1011&gt;=Законод!$I$23,Законод!$I$25,0)))),IF(B1007="Лікар-педіатр",IF(L1011&lt;Законод!$C$19,0,(IF(AND(L1011&gt;=Законод!$I$19,L1011&lt;=Законод!$I$20),L1011-Законод!$H$20,IF('01_Доходи'!L1011&gt;=Законод!$I$19,Законод!$H$21,0)))),IF(B1007="Лікар-терапевт",IF(L1011&lt;Законод!$C$27,0,(IF(AND(L1011&gt;=Законод!$I$27,L1011&lt;=Законод!$I$28),L1011-Законод!$H$28,IF('01_Доходи'!L1011&gt;=Законод!$I$27,Законод!$H$29,0)))),0)))</f>
        <v>0</v>
      </c>
      <c r="M1017" s="770"/>
      <c r="N1017" s="750" t="s">
        <v>157</v>
      </c>
      <c r="O1017" s="751"/>
      <c r="P1017" s="751"/>
      <c r="Q1017" s="751"/>
      <c r="R1017" s="752"/>
      <c r="S1017" s="171">
        <f>IF(B1007="Лікар загальної практики - сімейний лікар",IF(S1011&lt;Законод!$C$23,0,(IF(AND(S1011&gt;=Законод!$I$23,S1011&lt;=Законод!$I$24),S1011-Законод!$H$24,IF('01_Доходи'!S1011&gt;=Законод!$I$23,Законод!$I$25,0)))),IF(B1007="Лікар-педіатр",IF(S1011&lt;Законод!$C$19,0,(IF(AND(S1011&gt;=Законод!$I$19,S1011&lt;=Законод!$I$20),S1011-Законод!$H$20,IF('01_Доходи'!S1011&gt;=Законод!$I$19,Законод!$H$21,0)))),IF(B1007="Лікар-терапевт",IF(S1011&lt;Законод!$C$27,0,(IF(AND(S1011&gt;=Законод!$I$27,S1011&lt;=Законод!$I$28),S1011-Законод!$H$28,IF('01_Доходи'!S1011&gt;=Законод!$I$27,Законод!$H$29,0)))),0)))</f>
        <v>0</v>
      </c>
      <c r="T1017" s="770"/>
      <c r="U1017" s="750" t="s">
        <v>157</v>
      </c>
      <c r="V1017" s="751"/>
      <c r="W1017" s="751"/>
      <c r="X1017" s="751"/>
      <c r="Y1017" s="752"/>
      <c r="Z1017" s="171">
        <f>IF(B1007="Лікар загальної практики - сімейний лікар",IF(Z1011&lt;Законод!$C$23,0,(IF(AND(Z1011&gt;=Законод!$I$23,Z1011&lt;=Законод!$I$24),Z1011-Законод!$H$24,IF('01_Доходи'!Z1011&gt;=Законод!$I$23,Законод!$I$25,0)))),IF(B1007="Лікар-педіатр",IF(Z1011&lt;Законод!$C$19,0,(IF(AND(Z1011&gt;=Законод!$I$19,Z1011&lt;=Законод!$I$20),Z1011-Законод!$H$20,IF('01_Доходи'!Z1011&gt;=Законод!$I$19,Законод!$H$21,0)))),IF(B1007="Лікар-терапевт",IF(Z1011&lt;Законод!$C$27,0,(IF(AND(Z1011&gt;=Законод!$I$27,Z1011&lt;=Законод!$I$28),Z1011-Законод!$H$28,IF('01_Доходи'!Z1011&gt;=Законод!$I$27,Законод!$H$29,0)))),0)))</f>
        <v>0</v>
      </c>
      <c r="AA1017" s="770"/>
      <c r="AB1017" s="750" t="s">
        <v>157</v>
      </c>
      <c r="AC1017" s="751"/>
      <c r="AD1017" s="751"/>
      <c r="AE1017" s="751"/>
      <c r="AF1017" s="752"/>
      <c r="AG1017" s="171">
        <f>IF(B1007="Лікар загальної практики - сімейний лікар",IF(AG1011&lt;Законод!$C$23,0,(IF(AND(AG1011&gt;=Законод!$I$23,AG1011&lt;=Законод!$I$24),AG1011-Законод!$H$24,IF('01_Доходи'!AG1011&gt;=Законод!$I$23,Законод!$I$25,0)))),IF(B1007="Лікар-педіатр",IF(AG1011&lt;Законод!$C$19,0,(IF(AND(AG1011&gt;=Законод!$I$19,AG1011&lt;=Законод!$I$20),AG1011-Законод!$H$20,IF('01_Доходи'!AG1011&gt;=Законод!$I$19,Законод!$H$21,0)))),IF(B1007="Лікар-терапевт",IF(AG1011&lt;Законод!$C$27,0,(IF(AND(AG1011&gt;=Законод!$I$27,AG1011&lt;=Законод!$I$28),AG1011-Законод!$H$28,IF('01_Доходи'!AG1011&gt;=Законод!$I$27,Законод!$H$29,0)))),0)))</f>
        <v>0</v>
      </c>
      <c r="AH1017" s="773"/>
      <c r="AI1017" s="176"/>
      <c r="AJ1017" s="764"/>
      <c r="AK1017" s="767"/>
      <c r="AL1017" s="767"/>
      <c r="AM1017" s="799"/>
      <c r="AN1017" s="544">
        <f>IF(B1007="Лікар загальної практики - сімейний лікар",L1017*Законод!$I$30,IF(B1007="Лікар-педіатр",L1017*Законод!$I$30,IF(B1007="Лікар-терапевт",L1017*Законод!$I$30,0)))</f>
        <v>0</v>
      </c>
      <c r="AO1017" s="544">
        <f>IF(B1007="Лікар загальної практики - сімейний лікар",S1017*Законод!$I$47,IF(B1007="Лікар-педіатр",S1017*Законод!$I$47,IF(B1007="Лікар-терапевт",S1017*Законод!$I$47,0)))</f>
        <v>0</v>
      </c>
      <c r="AP1017" s="544">
        <f>IF(B1007="Лікар загальної практики - сімейний лікар",Z1017*Законод!$I$64,IF(B1007="Лікар-педіатр",Z1017*Законод!$I$64,IF(B1007="Лікар-терапевт",Z1017*Законод!$I$64,0)))</f>
        <v>0</v>
      </c>
      <c r="AQ1017" s="544">
        <f>IF(B1007="Лікар загальної практики - сімейний лікар",AG1017*Законод!$I$81,IF(B1007="Лікар-педіатр",AG1017*Законод!$I$81,IF(B1007="Лікар-терапевт",AG1017*Законод!$I$81,0)))</f>
        <v>0</v>
      </c>
      <c r="AR1017" s="185">
        <f>SUM(AN1017:AQ1017)</f>
        <v>0</v>
      </c>
    </row>
    <row r="1018" spans="1:44" ht="21" customHeight="1" thickBot="1" x14ac:dyDescent="0.3">
      <c r="A1018" s="187"/>
      <c r="B1018" s="782"/>
      <c r="C1018" s="785"/>
      <c r="D1018" s="788"/>
      <c r="E1018" s="791"/>
      <c r="F1018" s="660" t="str">
        <f>IF(B1007="Лікар-педіатр",Законод!$J$18,IF(B1007="Лікар загальної практики - сімейний лікар",Законод!$J$22,IF(B1007="Лікар-терапевт",Законод!$J$22,"х")))</f>
        <v>х</v>
      </c>
      <c r="G1018" s="747" t="s">
        <v>157</v>
      </c>
      <c r="H1018" s="748"/>
      <c r="I1018" s="748"/>
      <c r="J1018" s="748"/>
      <c r="K1018" s="749"/>
      <c r="L1018" s="171">
        <f>IF(B1007="Лікар загальної практики - сімейний лікар",IF(L1011&gt;=Законод!$J$23,'01_Доходи'!L1011-('01_Доходи'!L1012+'01_Доходи'!L1013+'01_Доходи'!L1014+'01_Доходи'!L1015+'01_Доходи'!L1016+'01_Доходи'!L1017),0),IF(B1007="Лікар-педіатр",IF(L1011&gt;=Законод!$J$19,'01_Доходи'!L1011-('01_Доходи'!L1012+'01_Доходи'!L1013+'01_Доходи'!L1014+'01_Доходи'!L1015+'01_Доходи'!L1016+'01_Доходи'!L1017),0),IF(B1007="Лікар-терапевт",IF('01_Доходи'!L1011&gt;=Законод!$J$27,L1011-Законод!$I$28,0),0)))</f>
        <v>0</v>
      </c>
      <c r="M1018" s="771"/>
      <c r="N1018" s="747" t="s">
        <v>157</v>
      </c>
      <c r="O1018" s="748"/>
      <c r="P1018" s="748"/>
      <c r="Q1018" s="748"/>
      <c r="R1018" s="749"/>
      <c r="S1018" s="171">
        <f>IF(B1007="Лікар загальної практики - сімейний лікар",IF(S1011&gt;=Законод!$J$23,'01_Доходи'!S1011-('01_Доходи'!S1012+'01_Доходи'!S1013+'01_Доходи'!S1014+'01_Доходи'!S1015+'01_Доходи'!S1016+'01_Доходи'!S1017),0),IF(B1007="Лікар-педіатр",IF(S1011&gt;=Законод!$J$19,'01_Доходи'!S1011-('01_Доходи'!S1012+'01_Доходи'!S1013+'01_Доходи'!S1014+'01_Доходи'!S1015+'01_Доходи'!S1016+'01_Доходи'!S1017),0),IF(B1007="Лікар-терапевт",IF('01_Доходи'!S1011&gt;=Законод!$J$27,S1011-Законод!$I$28,0),0)))</f>
        <v>0</v>
      </c>
      <c r="T1018" s="771"/>
      <c r="U1018" s="747" t="s">
        <v>157</v>
      </c>
      <c r="V1018" s="748"/>
      <c r="W1018" s="748"/>
      <c r="X1018" s="748"/>
      <c r="Y1018" s="749"/>
      <c r="Z1018" s="171">
        <f>IF(B1007="Лікар загальної практики - сімейний лікар",IF(Z1011&gt;=Законод!$J$23,'01_Доходи'!Z1011-('01_Доходи'!Z1012+'01_Доходи'!Z1013+'01_Доходи'!Z1014+'01_Доходи'!Z1015+'01_Доходи'!Z1016+'01_Доходи'!Z1017),0),IF(B1007="Лікар-педіатр",IF(Z1011&gt;=Законод!$J$19,'01_Доходи'!Z1011-('01_Доходи'!Z1012+'01_Доходи'!Z1013+'01_Доходи'!Z1014+'01_Доходи'!Z1015+'01_Доходи'!Z1016+'01_Доходи'!Z1017),0),IF(B1007="Лікар-терапевт",IF('01_Доходи'!Z1011&gt;=Законод!$J$27,Z1011-Законод!$I$28,0),0)))</f>
        <v>0</v>
      </c>
      <c r="AA1018" s="771"/>
      <c r="AB1018" s="747" t="s">
        <v>157</v>
      </c>
      <c r="AC1018" s="748"/>
      <c r="AD1018" s="748"/>
      <c r="AE1018" s="748"/>
      <c r="AF1018" s="749"/>
      <c r="AG1018" s="171">
        <f>IF(B1007="Лікар загальної практики - сімейний лікар",IF(AG1011&gt;=Законод!$J$23,'01_Доходи'!AG1011-('01_Доходи'!AG1012+'01_Доходи'!AG1013+'01_Доходи'!AG1014+'01_Доходи'!AG1015+'01_Доходи'!AG1016+'01_Доходи'!AG1017),0),IF(B1007="Лікар-педіатр",IF(AG1011&gt;=Законод!$J$19,'01_Доходи'!AG1011-('01_Доходи'!AG1012+'01_Доходи'!AG1013+'01_Доходи'!AG1014+'01_Доходи'!AG1015+'01_Доходи'!AG1016+'01_Доходи'!AG1017),0),IF(B1007="Лікар-терапевт",IF('01_Доходи'!AG1011&gt;=Законод!$J$27,AG1011-Законод!$I$28,0),0)))</f>
        <v>0</v>
      </c>
      <c r="AH1018" s="774"/>
      <c r="AI1018" s="188"/>
      <c r="AJ1018" s="765"/>
      <c r="AK1018" s="768"/>
      <c r="AL1018" s="768"/>
      <c r="AM1018" s="800"/>
      <c r="AN1018" s="661">
        <f>IF(B1007="Лікар загальної практики - сімейний лікар",L1018*Законод!$J$30,IF(B1007="Лікар-педіатр",L1018*Законод!$J$30,IF(B1007="Лікар-терапевт",L1018*Законод!$J$30,0)))</f>
        <v>0</v>
      </c>
      <c r="AO1018" s="661">
        <f>IF(B1007="Лікар загальної практики - сімейний лікар",S1018*Законод!$J$47,IF(B1007="Лікар-педіатр",S1018*Законод!$J$47,IF(B1007="Лікар-терапевт",S1018*Законод!$J$47,0)))</f>
        <v>0</v>
      </c>
      <c r="AP1018" s="661">
        <f>IF(B1007="Лікар загальної практики - сімейний лікар",S1018*Законод!$J$64,IF(B1007="Лікар-педіатр",S1018*Законод!$J$64,IF(B1007="Лікар-терапевт",S1018*Законод!$J$64,0)))</f>
        <v>0</v>
      </c>
      <c r="AQ1018" s="661">
        <f>IF(B1007="Лікар загальної практики - сімейний лікар",AG1018*Законод!$J$81,IF(B1007="Лікар-педіатр",AG1018*Законод!$J$81,IF(B1007="Лікар-терапевт",AG1018*Законод!$J$81,0)))</f>
        <v>0</v>
      </c>
      <c r="AR1018" s="662">
        <f t="shared" ref="AR1018" si="151">SUM(AN1018:AQ1018)</f>
        <v>0</v>
      </c>
    </row>
    <row r="1019" spans="1:44" ht="23.25" thickBot="1" x14ac:dyDescent="0.3">
      <c r="A1019" s="206"/>
      <c r="B1019" s="207"/>
      <c r="C1019" s="207"/>
      <c r="D1019" s="207"/>
      <c r="E1019" s="207"/>
      <c r="F1019" s="208"/>
      <c r="G1019" s="209"/>
      <c r="H1019" s="209"/>
      <c r="I1019" s="210"/>
      <c r="J1019" s="210"/>
      <c r="K1019" s="210"/>
      <c r="L1019" s="211"/>
      <c r="M1019" s="210"/>
      <c r="N1019" s="210"/>
      <c r="O1019" s="210"/>
      <c r="P1019" s="210"/>
      <c r="Q1019" s="210"/>
      <c r="R1019" s="210"/>
      <c r="S1019" s="211"/>
      <c r="T1019" s="210"/>
      <c r="U1019" s="210"/>
      <c r="V1019" s="210"/>
      <c r="W1019" s="210"/>
      <c r="X1019" s="210"/>
      <c r="Y1019" s="210"/>
      <c r="Z1019" s="211"/>
      <c r="AA1019" s="210"/>
      <c r="AB1019" s="210"/>
      <c r="AC1019" s="210"/>
      <c r="AD1019" s="210"/>
      <c r="AE1019" s="210"/>
      <c r="AF1019" s="210"/>
      <c r="AG1019" s="211"/>
      <c r="AH1019" s="210"/>
      <c r="AI1019" s="210"/>
      <c r="AJ1019" s="210"/>
      <c r="AK1019" s="210"/>
      <c r="AL1019" s="210"/>
      <c r="AM1019" s="212"/>
      <c r="AN1019" s="210"/>
      <c r="AO1019" s="210"/>
      <c r="AP1019" s="210"/>
      <c r="AQ1019" s="210"/>
      <c r="AR1019" s="213"/>
    </row>
    <row r="1020" spans="1:44" ht="18" customHeight="1" x14ac:dyDescent="0.25">
      <c r="A1020" s="169">
        <f>A1007+1</f>
        <v>77</v>
      </c>
      <c r="B1020" s="780"/>
      <c r="C1020" s="783"/>
      <c r="D1020" s="786"/>
      <c r="E1020" s="789"/>
      <c r="F1020" s="170" t="s">
        <v>431</v>
      </c>
      <c r="G1020" s="171">
        <f>IFERROR(IF(B1020="Лікар-педіатр",G1022/L1022*L1020,IF(B1020="Лікар-терапевт","х",IF(B1020="Лікар загальної практики - сімейний лікар",G1022/L1022*L1020,0))),0)</f>
        <v>0</v>
      </c>
      <c r="H1020" s="171">
        <f>IFERROR(IF(B1020="Лікар-педіатр",H1022/L1022*L1020,IF(B1020="Лікар-терапевт","х",IF(B1020="Лікар загальної практики - сімейний лікар",H1022/L1022*L1020,0))),0)</f>
        <v>0</v>
      </c>
      <c r="I1020" s="171">
        <f>IFERROR(IF(B1020="Лікар-педіатр","x",IF(B1020="Лікар-терапевт",I1022/L1022*L1020,IF(B1020="Лікар загальної практики - сімейний лікар",I1022/L1022*L1020,0))),0)</f>
        <v>0</v>
      </c>
      <c r="J1020" s="171">
        <f>IFERROR(IF(B1020="Лікар-педіатр","x",IF(B1020="Лікар-терапевт",J1022/L1022*L1020,IF(B1020="Лікар загальної практики - сімейний лікар",J1022/L1022*L1020,0))),0)</f>
        <v>0</v>
      </c>
      <c r="K1020" s="171">
        <f>IFERROR(IF(B1020="Лікар-педіатр","x",IF(B1020="Лікар-терапевт",K1023*L1020,IF(B1020="Лікар загальної практики - сімейний лікар",K1023*L1020,0))),0)</f>
        <v>0</v>
      </c>
      <c r="L1020" s="472"/>
      <c r="M1020" s="769"/>
      <c r="N1020" s="171">
        <f>IFERROR(IF(B1020="Лікар-педіатр",N1022/S1022*S1020,IF(B1020="Лікар-терапевт","х",IF(B1020="Лікар загальної практики - сімейний лікар",N1022/S1022*S1020,0))),0)</f>
        <v>0</v>
      </c>
      <c r="O1020" s="171">
        <f>IFERROR(IF(B1020="Лікар-педіатр",O1022/S1022*S1020,IF(B1020="Лікар-терапевт","х",IF(B1020="Лікар загальної практики - сімейний лікар",O1022/S1022*S1020,0))),0)</f>
        <v>0</v>
      </c>
      <c r="P1020" s="171">
        <f>IFERROR(IF(B1020="Лікар-педіатр","x",IF(B1020="Лікар-терапевт",P1022/S1022*S1020,IF(B1020="Лікар загальної практики - сімейний лікар",P1022/S1022*S1020,0))),0)</f>
        <v>0</v>
      </c>
      <c r="Q1020" s="171">
        <f>IFERROR(IF(B1020="Лікар-педіатр","x",IF(B1020="Лікар-терапевт",Q1022/S1022*S1020,IF(B1020="Лікар загальної практики - сімейний лікар",Q1022/S1022*S1020,0))),0)</f>
        <v>0</v>
      </c>
      <c r="R1020" s="171">
        <f>IFERROR(IF(B1020="Лікар-педіатр","x",IF(B1020="Лікар-терапевт",R1023*S1020,IF(B1020="Лікар загальної практики - сімейний лікар",R1023*S1020,0))),0)</f>
        <v>0</v>
      </c>
      <c r="S1020" s="472"/>
      <c r="T1020" s="769"/>
      <c r="U1020" s="171">
        <f>IFERROR(IF(B1020="Лікар-педіатр",U1022/Z1022*Z1020,IF(B1020="Лікар-терапевт","х",IF(B1020="Лікар загальної практики - сімейний лікар",U1022/Z1022*Z1020,0))),0)</f>
        <v>0</v>
      </c>
      <c r="V1020" s="171">
        <f>IFERROR(IF(B1020="Лікар-педіатр",V1022/Z1022*Z1020,IF(B1020="Лікар-терапевт","х",IF(B1020="Лікар загальної практики - сімейний лікар",V1022/Z1022*Z1020,0))),0)</f>
        <v>0</v>
      </c>
      <c r="W1020" s="171">
        <f>IFERROR(IF(B1020="Лікар-педіатр","x",IF(B1020="Лікар-терапевт",W1022/Z1022*Z1020,IF(B1020="Лікар загальної практики - сімейний лікар",W1022/Z1022*Z1020,0))),0)</f>
        <v>0</v>
      </c>
      <c r="X1020" s="171">
        <f>IFERROR(IF(B1020="Лікар-педіатр","x",IF(B1020="Лікар-терапевт",X1022/Z1022*Z1020,IF(B1020="Лікар загальної практики - сімейний лікар",X1022/Z1022*Z1020,0))),0)</f>
        <v>0</v>
      </c>
      <c r="Y1020" s="171">
        <f>IFERROR(IF(B1020="Лікар-педіатр","x",IF(B1020="Лікар-терапевт",Y1023*Z1020,IF(B1020="Лікар загальної практики - сімейний лікар",Y1023*Z1020,0))),0)</f>
        <v>0</v>
      </c>
      <c r="Z1020" s="472"/>
      <c r="AA1020" s="769"/>
      <c r="AB1020" s="171">
        <f>IFERROR(IF(B1020="Лікар-педіатр",AB1022/AG1022*AG1020,IF(B1020="Лікар-терапевт","х",IF(B1020="Лікар загальної практики - сімейний лікар",AB1022/AG1022*AG1020,0))),0)</f>
        <v>0</v>
      </c>
      <c r="AC1020" s="171">
        <f>IFERROR(IF(B1020="Лікар-педіатр",AC1022/AG1022*AG1020,IF(B1020="Лікар-терапевт","х",IF(B1020="Лікар загальної практики - сімейний лікар",AC1022/AG1022*AG1020,0))),0)</f>
        <v>0</v>
      </c>
      <c r="AD1020" s="171">
        <f>IFERROR(IF(B1020="Лікар-педіатр","x",IF(B1020="Лікар-терапевт",AD1022/AG1022*AG1020,IF(B1020="Лікар загальної практики - сімейний лікар",AD1022/AG1022*AG1020,0))),0)</f>
        <v>0</v>
      </c>
      <c r="AE1020" s="171">
        <f>IFERROR(IF(B1020="Лікар-педіатр","x",IF(B1020="Лікар-терапевт",AE1022/AG1022*AG1020,IF(B1020="Лікар загальної практики - сімейний лікар",AE1022/AG1022*AG1020,0))),0)</f>
        <v>0</v>
      </c>
      <c r="AF1020" s="171">
        <f>IFERROR(IF(B1020="Лікар-педіатр","x",IF(B1020="Лікар-терапевт",AF1023*AG1020,IF(B1020="Лікар загальної практики - сімейний лікар",AF1023*AG1020,0))),0)</f>
        <v>0</v>
      </c>
      <c r="AG1020" s="472"/>
      <c r="AH1020" s="772"/>
      <c r="AI1020" s="461">
        <f>A1020</f>
        <v>77</v>
      </c>
      <c r="AJ1020" s="763">
        <f>B1020</f>
        <v>0</v>
      </c>
      <c r="AK1020" s="766">
        <f>C1020</f>
        <v>0</v>
      </c>
      <c r="AL1020" s="766">
        <f>D1020</f>
        <v>0</v>
      </c>
      <c r="AM1020" s="753" t="s">
        <v>566</v>
      </c>
      <c r="AN1020" s="792">
        <f>SUM(AN1025:AN1031)</f>
        <v>0</v>
      </c>
      <c r="AO1020" s="792">
        <f>SUM(AO1025:AO1031)</f>
        <v>0</v>
      </c>
      <c r="AP1020" s="792">
        <f>SUM(AP1025:AP1031)</f>
        <v>0</v>
      </c>
      <c r="AQ1020" s="792">
        <f>SUM(AQ1025:AQ1031)</f>
        <v>0</v>
      </c>
      <c r="AR1020" s="795">
        <f>SUM(AN1020:AQ1024)</f>
        <v>0</v>
      </c>
    </row>
    <row r="1021" spans="1:44" ht="18" customHeight="1" x14ac:dyDescent="0.25">
      <c r="A1021" s="172"/>
      <c r="B1021" s="781"/>
      <c r="C1021" s="784"/>
      <c r="D1021" s="787"/>
      <c r="E1021" s="790"/>
      <c r="F1021" s="170" t="s">
        <v>432</v>
      </c>
      <c r="G1021" s="171">
        <f>IFERROR(IF(B1020="Лікар-педіатр",G1023*L1021,IF(B1020="Лікар-терапевт","х",IF(B1020="Лікар загальної практики - сімейний лікар",G1023*L1021,0))),0)</f>
        <v>0</v>
      </c>
      <c r="H1021" s="171">
        <f>IFERROR(IF(B1020="Лікар-педіатр",H1023*L1021,IF(B1020="Лікар-терапевт","х",IF(B1020="Лікар загальної практики - сімейний лікар",H1023*L1021,0))),0)</f>
        <v>0</v>
      </c>
      <c r="I1021" s="171">
        <f>IFERROR(IF(B1020="Лікар-педіатр","x",IF(B1020="Лікар-терапевт",I1023*L1021,IF(B1020="Лікар загальної практики - сімейний лікар",I1023*L1021,0))),0)</f>
        <v>0</v>
      </c>
      <c r="J1021" s="171">
        <f>IFERROR(IF(B1020="Лікар-педіатр","x",IF(B1020="Лікар-терапевт",J1023*L1021,IF(B1020="Лікар загальної практики - сімейний лікар",J1023*L1021,0))),0)</f>
        <v>0</v>
      </c>
      <c r="K1021" s="171">
        <f>IFERROR(IF(B1020="Лікар-педіатр","x",IF(B1020="Лікар-терапевт",K1023*L1021,IF(B1020="Лікар загальної практики - сімейний лікар",K1023*L1021,0))),0)</f>
        <v>0</v>
      </c>
      <c r="L1021" s="472"/>
      <c r="M1021" s="770"/>
      <c r="N1021" s="171">
        <f>IFERROR(IF(B1020="Лікар-педіатр",N1023*S1021,IF(B1020="Лікар-терапевт","х",IF(B1020="Лікар загальної практики - сімейний лікар",N1023*S1021,0))),0)</f>
        <v>0</v>
      </c>
      <c r="O1021" s="171">
        <f>IFERROR(IF(B1020="Лікар-педіатр",O1023*S1021,IF(B1020="Лікар-терапевт","х",IF(B1020="Лікар загальної практики - сімейний лікар",O1023*S1021,0))),0)</f>
        <v>0</v>
      </c>
      <c r="P1021" s="171">
        <f>IFERROR(IF(B1020="Лікар-педіатр","x",IF(B1020="Лікар-терапевт",P1023*S1021,IF(B1020="Лікар загальної практики - сімейний лікар",P1023*S1021,0))),0)</f>
        <v>0</v>
      </c>
      <c r="Q1021" s="171">
        <f>IFERROR(IF(B1020="Лікар-педіатр","x",IF(B1020="Лікар-терапевт",Q1023*S1021,IF(B1020="Лікар загальної практики - сімейний лікар",Q1023*S1021,0))),0)</f>
        <v>0</v>
      </c>
      <c r="R1021" s="171">
        <f>IFERROR(IF(B1020="Лікар-педіатр","x",IF(B1020="Лікар-терапевт",R1023*S1021,IF(B1020="Лікар загальної практики - сімейний лікар",R1023*S1021,0))),0)</f>
        <v>0</v>
      </c>
      <c r="S1021" s="472"/>
      <c r="T1021" s="770"/>
      <c r="U1021" s="171">
        <f>IFERROR(IF(B1020="Лікар-педіатр",U1023*Z1021,IF(B1020="Лікар-терапевт","х",IF(B1020="Лікар загальної практики - сімейний лікар",U1023*Z1021,0))),0)</f>
        <v>0</v>
      </c>
      <c r="V1021" s="171">
        <f>IFERROR(IF(B1020="Лікар-педіатр",V1023*Z1021,IF(B1020="Лікар-терапевт","х",IF(B1020="Лікар загальної практики - сімейний лікар",V1023*Z1021,0))),0)</f>
        <v>0</v>
      </c>
      <c r="W1021" s="171">
        <f>IFERROR(IF(B1020="Лікар-педіатр","x",IF(B1020="Лікар-терапевт",W1023*Z1021,IF(B1020="Лікар загальної практики - сімейний лікар",W1023*Z1021,0))),0)</f>
        <v>0</v>
      </c>
      <c r="X1021" s="171">
        <f>IFERROR(IF(B1020="Лікар-педіатр","x",IF(B1020="Лікар-терапевт",X1023*Z1021,IF(B1020="Лікар загальної практики - сімейний лікар",X1023*Z1021,0))),0)</f>
        <v>0</v>
      </c>
      <c r="Y1021" s="171">
        <f>IFERROR(IF(B1020="Лікар-педіатр","x",IF(B1020="Лікар-терапевт",Y1023*Z1021,IF(B1020="Лікар загальної практики - сімейний лікар",Y1023*Z1021,0))),0)</f>
        <v>0</v>
      </c>
      <c r="Z1021" s="472"/>
      <c r="AA1021" s="770"/>
      <c r="AB1021" s="171">
        <f>IFERROR(IF(B1020="Лікар-педіатр",AB1023*AG1021,IF(B1020="Лікар-терапевт","х",IF(B1020="Лікар загальної практики - сімейний лікар",AB1023*AG1021,0))),0)</f>
        <v>0</v>
      </c>
      <c r="AC1021" s="171">
        <f>IFERROR(IF(B1020="Лікар-педіатр",AC1023*AG1021,IF(B1020="Лікар-терапевт","х",IF(B1020="Лікар загальної практики - сімейний лікар",AC1023*AG1021,0))),0)</f>
        <v>0</v>
      </c>
      <c r="AD1021" s="171">
        <f>IFERROR(IF(B1020="Лікар-педіатр","x",IF(B1020="Лікар-терапевт",AD1023*AG1021,IF(B1020="Лікар загальної практики - сімейний лікар",AD1023*AG1021,0))),0)</f>
        <v>0</v>
      </c>
      <c r="AE1021" s="171">
        <f>IFERROR(IF(B1020="Лікар-педіатр","x",IF(B1020="Лікар-терапевт",AE1023*AG1021,IF(B1020="Лікар загальної практики - сімейний лікар",AE1023*AG1021,0))),0)</f>
        <v>0</v>
      </c>
      <c r="AF1021" s="171">
        <f>IFERROR(IF(B1020="Лікар-педіатр","x",IF(B1020="Лікар-терапевт",AF1023*AG1021,IF(B1020="Лікар загальної практики - сімейний лікар",AF1023*AG1021,0))),0)</f>
        <v>0</v>
      </c>
      <c r="AG1021" s="472"/>
      <c r="AH1021" s="773"/>
      <c r="AI1021" s="173"/>
      <c r="AJ1021" s="764"/>
      <c r="AK1021" s="767"/>
      <c r="AL1021" s="767"/>
      <c r="AM1021" s="754"/>
      <c r="AN1021" s="793"/>
      <c r="AO1021" s="793"/>
      <c r="AP1021" s="793"/>
      <c r="AQ1021" s="793"/>
      <c r="AR1021" s="796"/>
    </row>
    <row r="1022" spans="1:44" ht="18" customHeight="1" x14ac:dyDescent="0.25">
      <c r="A1022" s="205"/>
      <c r="B1022" s="781"/>
      <c r="C1022" s="784"/>
      <c r="D1022" s="787"/>
      <c r="E1022" s="790"/>
      <c r="F1022" s="170" t="s">
        <v>433</v>
      </c>
      <c r="G1022" s="174">
        <f>IF(B1020="Лікар загальної практики - сімейний лікар"," ",IF(B1020="Лікар-педіатр"," ",IF(B1020="Лікар-терапевт","х",0)))</f>
        <v>0</v>
      </c>
      <c r="H1022" s="174">
        <f>IF(B1020="Лікар загальної практики - сімейний лікар"," ",IF(B1020="Лікар-педіатр"," ",IF(B1020="Лікар-терапевт","х",0)))</f>
        <v>0</v>
      </c>
      <c r="I1022" s="174">
        <f>IF(B1020="Лікар загальної практики - сімейний лікар"," ",IF(B1020="Лікар-педіатр","х",IF(B1020="Лікар-терапевт"," ",0)))</f>
        <v>0</v>
      </c>
      <c r="J1022" s="174">
        <f>IF(B1020="Лікар загальної практики - сімейний лікар"," ",IF(B1020="Лікар-педіатр","х",IF(B1020="Лікар-терапевт"," ",0)))</f>
        <v>0</v>
      </c>
      <c r="K1022" s="174">
        <f>IF(B1020="Лікар загальної практики - сімейний лікар"," ",IF(B1020="Лікар-педіатр","х",IF(B1020="Лікар-терапевт"," ",0)))</f>
        <v>0</v>
      </c>
      <c r="L1022" s="175">
        <f>SUM(G1022:K1022)</f>
        <v>0</v>
      </c>
      <c r="M1022" s="770"/>
      <c r="N1022" s="174">
        <f>IF(B1020="Лікар загальної практики - сімейний лікар"," ",IF(B1020="Лікар-педіатр"," ",IF(B1020="Лікар-терапевт","х",0)))</f>
        <v>0</v>
      </c>
      <c r="O1022" s="174">
        <f>IF(B1020="Лікар загальної практики - сімейний лікар"," ",IF(B1020="Лікар-педіатр"," ",IF(B1020="Лікар-терапевт","х",0)))</f>
        <v>0</v>
      </c>
      <c r="P1022" s="174">
        <f>IF(B1020="Лікар загальної практики - сімейний лікар"," ",IF(B1020="Лікар-педіатр","х",IF(B1020="Лікар-терапевт"," ",0)))</f>
        <v>0</v>
      </c>
      <c r="Q1022" s="174">
        <f>IF(B1020="Лікар загальної практики - сімейний лікар"," ",IF(B1020="Лікар-педіатр","х",IF(B1020="Лікар-терапевт"," ",0)))</f>
        <v>0</v>
      </c>
      <c r="R1022" s="174">
        <f>IF(B1020="Лікар загальної практики - сімейний лікар"," ",IF(B1020="Лікар-педіатр","х",IF(B1020="Лікар-терапевт"," ",0)))</f>
        <v>0</v>
      </c>
      <c r="S1022" s="175">
        <f>SUM(N1022:R1022)</f>
        <v>0</v>
      </c>
      <c r="T1022" s="770"/>
      <c r="U1022" s="174">
        <f>IF(B1020="Лікар загальної практики - сімейний лікар"," ",IF(B1020="Лікар-педіатр"," ",IF(B1020="Лікар-терапевт","х",0)))</f>
        <v>0</v>
      </c>
      <c r="V1022" s="174">
        <f>IF(B1020="Лікар загальної практики - сімейний лікар"," ",IF(B1020="Лікар-педіатр"," ",IF(B1020="Лікар-терапевт","х",0)))</f>
        <v>0</v>
      </c>
      <c r="W1022" s="174">
        <f>IF(B1020="Лікар загальної практики - сімейний лікар"," ",IF(B1020="Лікар-педіатр","х",IF(B1020="Лікар-терапевт"," ",0)))</f>
        <v>0</v>
      </c>
      <c r="X1022" s="174">
        <f>IF(B1020="Лікар загальної практики - сімейний лікар"," ",IF(B1020="Лікар-педіатр","х",IF(B1020="Лікар-терапевт"," ",0)))</f>
        <v>0</v>
      </c>
      <c r="Y1022" s="174">
        <f>IF(B1020="Лікар загальної практики - сімейний лікар"," ",IF(B1020="Лікар-педіатр","х",IF(B1020="Лікар-терапевт"," ",0)))</f>
        <v>0</v>
      </c>
      <c r="Z1022" s="175">
        <f>SUM(U1022:Y1022)</f>
        <v>0</v>
      </c>
      <c r="AA1022" s="770"/>
      <c r="AB1022" s="174">
        <f>IF(B1020="Лікар загальної практики - сімейний лікар"," ",IF(B1020="Лікар-педіатр"," ",IF(B1020="Лікар-терапевт","х",0)))</f>
        <v>0</v>
      </c>
      <c r="AC1022" s="174">
        <f>IF(B1020="Лікар загальної практики - сімейний лікар"," ",IF(B1020="Лікар-педіатр"," ",IF(B1020="Лікар-терапевт","х",0)))</f>
        <v>0</v>
      </c>
      <c r="AD1022" s="174">
        <f>IF(B1020="Лікар загальної практики - сімейний лікар"," ",IF(B1020="Лікар-педіатр","х",IF(B1020="Лікар-терапевт"," ",0)))</f>
        <v>0</v>
      </c>
      <c r="AE1022" s="174">
        <f>IF(B1020="Лікар загальної практики - сімейний лікар"," ",IF(B1020="Лікар-педіатр","х",IF(B1020="Лікар-терапевт"," ",0)))</f>
        <v>0</v>
      </c>
      <c r="AF1022" s="174">
        <f>IF(B1020="Лікар загальної практики - сімейний лікар"," ",IF(B1020="Лікар-педіатр","х",IF(B1020="Лікар-терапевт"," ",0)))</f>
        <v>0</v>
      </c>
      <c r="AG1022" s="175">
        <f>SUM(AB1022:AF1022)</f>
        <v>0</v>
      </c>
      <c r="AH1022" s="773"/>
      <c r="AI1022" s="176"/>
      <c r="AJ1022" s="764"/>
      <c r="AK1022" s="767"/>
      <c r="AL1022" s="767"/>
      <c r="AM1022" s="754"/>
      <c r="AN1022" s="793"/>
      <c r="AO1022" s="793"/>
      <c r="AP1022" s="793"/>
      <c r="AQ1022" s="793"/>
      <c r="AR1022" s="796"/>
    </row>
    <row r="1023" spans="1:44" ht="18.600000000000001" customHeight="1" thickBot="1" x14ac:dyDescent="0.3">
      <c r="A1023" s="172"/>
      <c r="B1023" s="781"/>
      <c r="C1023" s="784"/>
      <c r="D1023" s="787"/>
      <c r="E1023" s="790"/>
      <c r="F1023" s="177" t="s">
        <v>160</v>
      </c>
      <c r="G1023" s="178">
        <f>IFERROR(IF(B1020="Лікар-педіатр",G1022/L1022,IF(B1020="Лікар-терапевт","х",IF(B1020="Лікар загальної практики - сімейний лікар",G1022/L1022,0))),0)</f>
        <v>0</v>
      </c>
      <c r="H1023" s="178">
        <f>IFERROR(IF(B1020="Лікар-педіатр",H1022/L1022,IF(B1020="Лікар-терапевт","х",IF(B1020="Лікар загальної практики - сімейний лікар",H1022/L1022,0))),0)</f>
        <v>0</v>
      </c>
      <c r="I1023" s="178">
        <f>IFERROR(IF(B1020="Лікар-педіатр","x",IF(B1020="Лікар-терапевт",I1022/L1022,IF(B1020="Лікар загальної практики - сімейний лікар",I1022/L1022,0))),0)</f>
        <v>0</v>
      </c>
      <c r="J1023" s="178">
        <f>IFERROR(IF(B1020="Лікар-педіатр","x",IF(B1020="Лікар-терапевт",J1022/L1022,IF(B1020="Лікар загальної практики - сімейний лікар",J1022/L1022,0))),0)</f>
        <v>0</v>
      </c>
      <c r="K1023" s="178">
        <f>IFERROR(IF(B1020="Лікар-педіатр","x",IF(B1020="Лікар-терапевт",K1022/L1022,IF(B1020="Лікар загальної практики - сімейний лікар",K1022/L1022,0))),0)</f>
        <v>0</v>
      </c>
      <c r="L1023" s="178">
        <f>SUM(G1023:K1023)</f>
        <v>0</v>
      </c>
      <c r="M1023" s="770"/>
      <c r="N1023" s="178">
        <f>IFERROR(IF(B1020="Лікар-педіатр",N1022/S1022,IF(B1020="Лікар-терапевт","х",IF(B1020="Лікар загальної практики - сімейний лікар",N1022/S1022,0))),0)</f>
        <v>0</v>
      </c>
      <c r="O1023" s="178">
        <f>IFERROR(IF(B1020="Лікар-педіатр",O1022/S1022,IF(B1020="Лікар-терапевт","х",IF(B1020="Лікар загальної практики - сімейний лікар",O1022/S1022,0))),0)</f>
        <v>0</v>
      </c>
      <c r="P1023" s="178">
        <f>IFERROR(IF(B1020="Лікар-педіатр","x",IF(B1020="Лікар-терапевт",P1022/S1022,IF(B1020="Лікар загальної практики - сімейний лікар",P1022/S1022,0))),0)</f>
        <v>0</v>
      </c>
      <c r="Q1023" s="178">
        <f>IFERROR(IF(B1020="Лікар-педіатр","x",IF(B1020="Лікар-терапевт",Q1022/S1022,IF(B1020="Лікар загальної практики - сімейний лікар",Q1022/S1022,0))),0)</f>
        <v>0</v>
      </c>
      <c r="R1023" s="178">
        <f>IFERROR(IF(B1020="Лікар-педіатр","x",IF(B1020="Лікар-терапевт",R1022/S1022,IF(B1020="Лікар загальної практики - сімейний лікар",R1022/S1022,0))),0)</f>
        <v>0</v>
      </c>
      <c r="S1023" s="178">
        <f>SUM(N1023:R1023)</f>
        <v>0</v>
      </c>
      <c r="T1023" s="770"/>
      <c r="U1023" s="178">
        <f>IFERROR(IF(B1020="Лікар-педіатр",U1022/Z1022,IF(B1020="Лікар-терапевт","х",IF(B1020="Лікар загальної практики - сімейний лікар",U1022/Z1022,0))),0)</f>
        <v>0</v>
      </c>
      <c r="V1023" s="178">
        <f>IFERROR(IF(B1020="Лікар-педіатр",V1022/Z1022,IF(B1020="Лікар-терапевт","х",IF(B1020="Лікар загальної практики - сімейний лікар",V1022/Z1022,0))),0)</f>
        <v>0</v>
      </c>
      <c r="W1023" s="178">
        <f>IFERROR(IF(B1020="Лікар-педіатр","x",IF(B1020="Лікар-терапевт",W1022/Z1022,IF(B1020="Лікар загальної практики - сімейний лікар",W1022/Z1022,0))),0)</f>
        <v>0</v>
      </c>
      <c r="X1023" s="178">
        <f>IFERROR(IF(B1020="Лікар-педіатр","x",IF(B1020="Лікар-терапевт",X1022/Z1022,IF(B1020="Лікар загальної практики - сімейний лікар",X1022/Z1022,0))),0)</f>
        <v>0</v>
      </c>
      <c r="Y1023" s="178">
        <f>IFERROR(IF(B1020="Лікар-педіатр","x",IF(B1020="Лікар-терапевт",Y1022/Z1022,IF(B1020="Лікар загальної практики - сімейний лікар",Y1022/Z1022,0))),0)</f>
        <v>0</v>
      </c>
      <c r="Z1023" s="178">
        <f>SUM(U1023:Y1023)</f>
        <v>0</v>
      </c>
      <c r="AA1023" s="770"/>
      <c r="AB1023" s="178">
        <f>IFERROR(IF(B1020="Лікар-педіатр",AB1022/AG1022,IF(B1020="Лікар-терапевт","х",IF(B1020="Лікар загальної практики - сімейний лікар",AB1022/AG1022,0))),0)</f>
        <v>0</v>
      </c>
      <c r="AC1023" s="178">
        <f>IFERROR(IF(B1020="Лікар-педіатр",AC1022/AG1022,IF(B1020="Лікар-терапевт","х",IF(B1020="Лікар загальної практики - сімейний лікар",AC1022/AG1022,0))),0)</f>
        <v>0</v>
      </c>
      <c r="AD1023" s="178">
        <f>IFERROR(IF(B1020="Лікар-педіатр","x",IF(B1020="Лікар-терапевт",AD1022/AG1022,IF(B1020="Лікар загальної практики - сімейний лікар",AD1022/AG1022,0))),0)</f>
        <v>0</v>
      </c>
      <c r="AE1023" s="178">
        <f>IFERROR(IF(B1020="Лікар-педіатр","x",IF(B1020="Лікар-терапевт",AE1022/AG1022,IF(B1020="Лікар загальної практики - сімейний лікар",AE1022/AG1022,0))),0)</f>
        <v>0</v>
      </c>
      <c r="AF1023" s="178">
        <f>IFERROR(IF(B1020="Лікар-педіатр","x",IF(B1020="Лікар-терапевт",AF1022/AG1022,IF(B1020="Лікар загальної практики - сімейний лікар",AF1022/AG1022,0))),0)</f>
        <v>0</v>
      </c>
      <c r="AG1023" s="178">
        <f>SUM(AB1023:AF1023)</f>
        <v>0</v>
      </c>
      <c r="AH1023" s="773"/>
      <c r="AI1023" s="176"/>
      <c r="AJ1023" s="764"/>
      <c r="AK1023" s="767"/>
      <c r="AL1023" s="767"/>
      <c r="AM1023" s="754"/>
      <c r="AN1023" s="793"/>
      <c r="AO1023" s="793"/>
      <c r="AP1023" s="793"/>
      <c r="AQ1023" s="793"/>
      <c r="AR1023" s="796"/>
    </row>
    <row r="1024" spans="1:44" ht="32.25" thickBot="1" x14ac:dyDescent="0.3">
      <c r="A1024" s="172"/>
      <c r="B1024" s="781"/>
      <c r="C1024" s="784"/>
      <c r="D1024" s="787"/>
      <c r="E1024" s="790"/>
      <c r="F1024" s="179" t="s">
        <v>434</v>
      </c>
      <c r="G1024" s="180">
        <f>IF(B1020="Лікар загальної практики - сімейний лікар",AVERAGE(G1020:G1022),IF(B1020="Лікар-педіатр",AVERAGE(G1020:G1022),IF(B1020="Лікар-терапевт","х",0)))</f>
        <v>0</v>
      </c>
      <c r="H1024" s="180">
        <f>IF(B1020="Лікар загальної практики - сімейний лікар",AVERAGE(H1020:H1022),IF(B1020="Лікар-педіатр",AVERAGE(H1020:H1022),IF(B1020="Лікар-терапевт","х",0)))</f>
        <v>0</v>
      </c>
      <c r="I1024" s="180">
        <f>IF(B1020="Лікар загальної практики - сімейний лікар",AVERAGE(I1020:I1022),IF(B1020="Лікар-педіатр","x",IF(B1020="Лікар-терапевт",AVERAGE(I1020:I1022),0)))</f>
        <v>0</v>
      </c>
      <c r="J1024" s="180">
        <f>IF(B1020="Лікар загальної практики - сімейний лікар",AVERAGE(J1020:J1022),IF(B1020="Лікар-педіатр","x",IF(B1020="Лікар-терапевт",AVERAGE(J1020:J1022),0)))</f>
        <v>0</v>
      </c>
      <c r="K1024" s="180">
        <f>IF(B1020="Лікар загальної практики - сімейний лікар",AVERAGE(K1020:K1022),IF(B1020="Лікар-педіатр","x",IF(B1020="Лікар-терапевт",AVERAGE(K1020:K1022),0)))</f>
        <v>0</v>
      </c>
      <c r="L1024" s="181">
        <f>SUM(G1024:K1024)</f>
        <v>0</v>
      </c>
      <c r="M1024" s="770"/>
      <c r="N1024" s="543">
        <f>IF(B1020="Лікар загальної практики - сімейний лікар",AVERAGE(N1020:N1022),IF(B1020="Лікар-педіатр",AVERAGE(N1020:N1022),IF(B1020="Лікар-терапевт","х",0)))</f>
        <v>0</v>
      </c>
      <c r="O1024" s="180">
        <f>IF(B1020="Лікар загальної практики - сімейний лікар",AVERAGE(O1020:O1022),IF(B1020="Лікар-педіатр",AVERAGE(O1020:O1022),IF(B1020="Лікар-терапевт","х",0)))</f>
        <v>0</v>
      </c>
      <c r="P1024" s="180">
        <f>IF(B1020="Лікар загальної практики - сімейний лікар",AVERAGE(P1020:P1022),IF(B1020="Лікар-педіатр","x",IF(B1020="Лікар-терапевт",AVERAGE(P1020:P1022),0)))</f>
        <v>0</v>
      </c>
      <c r="Q1024" s="180">
        <f>IF(B1020="Лікар загальної практики - сімейний лікар",AVERAGE(Q1020:Q1022),IF(B1020="Лікар-педіатр","x",IF(B1020="Лікар-терапевт",AVERAGE(Q1020:Q1022),0)))</f>
        <v>0</v>
      </c>
      <c r="R1024" s="180">
        <f>IF(B1020="Лікар загальної практики - сімейний лікар",AVERAGE(R1020:R1022),IF(B1020="Лікар-педіатр","x",IF(B1020="Лікар-терапевт",AVERAGE(R1020:R1022),0)))</f>
        <v>0</v>
      </c>
      <c r="S1024" s="181">
        <f>SUM(N1024:R1024)</f>
        <v>0</v>
      </c>
      <c r="T1024" s="770"/>
      <c r="U1024" s="543">
        <f>IF(B1020="Лікар загальної практики - сімейний лікар",AVERAGE(U1020:U1022),IF(B1020="Лікар-педіатр",AVERAGE(U1020:U1022),IF(B1020="Лікар-терапевт","х",0)))</f>
        <v>0</v>
      </c>
      <c r="V1024" s="180">
        <f>IF(B1020="Лікар загальної практики - сімейний лікар",AVERAGE(V1020:V1022),IF(B1020="Лікар-педіатр",AVERAGE(V1020:V1022),IF(B1020="Лікар-терапевт","х",0)))</f>
        <v>0</v>
      </c>
      <c r="W1024" s="180">
        <f>IF(B1020="Лікар загальної практики - сімейний лікар",AVERAGE(W1020:W1022),IF(B1020="Лікар-педіатр","x",IF(B1020="Лікар-терапевт",AVERAGE(W1020:W1022),0)))</f>
        <v>0</v>
      </c>
      <c r="X1024" s="180">
        <f>IF(B1020="Лікар загальної практики - сімейний лікар",AVERAGE(X1020:X1022),IF(B1020="Лікар-педіатр","x",IF(B1020="Лікар-терапевт",AVERAGE(X1020:X1022),0)))</f>
        <v>0</v>
      </c>
      <c r="Y1024" s="180">
        <f>IF(B1020="Лікар загальної практики - сімейний лікар",AVERAGE(Y1020:Y1022),IF(B1020="Лікар-педіатр","x",IF(B1020="Лікар-терапевт",AVERAGE(Y1020:Y1022),0)))</f>
        <v>0</v>
      </c>
      <c r="Z1024" s="181">
        <f>SUM(U1024:Y1024)</f>
        <v>0</v>
      </c>
      <c r="AA1024" s="770"/>
      <c r="AB1024" s="543">
        <f>IF(B1020="Лікар загальної практики - сімейний лікар",AVERAGE(AB1020:AB1022),IF(B1020="Лікар-педіатр",AVERAGE(AB1020:AB1022),IF(B1020="Лікар-терапевт","х",0)))</f>
        <v>0</v>
      </c>
      <c r="AC1024" s="180">
        <f>IF(B1020="Лікар загальної практики - сімейний лікар",AVERAGE(AC1020:AC1022),IF(B1020="Лікар-педіатр",AVERAGE(AC1020:AC1022),IF(B1020="Лікар-терапевт","х",0)))</f>
        <v>0</v>
      </c>
      <c r="AD1024" s="180">
        <f>IF(B1020="Лікар загальної практики - сімейний лікар",AVERAGE(AD1020:AD1022),IF(B1020="Лікар-педіатр","x",IF(B1020="Лікар-терапевт",AVERAGE(AD1020:AD1022),0)))</f>
        <v>0</v>
      </c>
      <c r="AE1024" s="180">
        <f>IF(B1020="Лікар загальної практики - сімейний лікар",AVERAGE(AE1020:AE1022),IF(B1020="Лікар-педіатр","x",IF(B1020="Лікар-терапевт",AVERAGE(AE1020:AE1022),0)))</f>
        <v>0</v>
      </c>
      <c r="AF1024" s="180">
        <f>IF(B1020="Лікар загальної практики - сімейний лікар",AVERAGE(AF1020:AF1022),IF(B1020="Лікар-педіатр","x",IF(B1020="Лікар-терапевт",AVERAGE(AF1020:AF1022),0)))</f>
        <v>0</v>
      </c>
      <c r="AG1024" s="181">
        <f>SUM(AB1024:AF1024)</f>
        <v>0</v>
      </c>
      <c r="AH1024" s="773"/>
      <c r="AI1024" s="176"/>
      <c r="AJ1024" s="764"/>
      <c r="AK1024" s="767"/>
      <c r="AL1024" s="767"/>
      <c r="AM1024" s="755"/>
      <c r="AN1024" s="794"/>
      <c r="AO1024" s="794"/>
      <c r="AP1024" s="794"/>
      <c r="AQ1024" s="794"/>
      <c r="AR1024" s="797"/>
    </row>
    <row r="1025" spans="1:44" ht="40.5" x14ac:dyDescent="0.25">
      <c r="A1025" s="172"/>
      <c r="B1025" s="781"/>
      <c r="C1025" s="784"/>
      <c r="D1025" s="787"/>
      <c r="E1025" s="790"/>
      <c r="F1025" s="182" t="str">
        <f>IF(B1020="Лікар-педіатр",Законод!$C$18,IF(B1020="Лікар загальної практики - сімейний лікар",Законод!$C$22,IF(B1020="Лікар-терапевт",Законод!$C$26,"х")))</f>
        <v>х</v>
      </c>
      <c r="G1025" s="183">
        <f>IF(B1020="Лікар загальної практики - сімейний лікар",IF(L1024&lt;=Законод!$C$23,G1024,Законод!$C$23*'01_Доходи'!G1023),IF(B1020="Лікар-педіатр",IF(L1024&lt;=Законод!$C$19,G1024,Законод!$C$19*'01_Доходи'!G1023),IF(B1020="Лікар-терапевт","x",0)))</f>
        <v>0</v>
      </c>
      <c r="H1025" s="183">
        <f>IF(B1020="Лікар загальної практики - сімейний лікар",IF(L1024&lt;=Законод!$C$23,H1024,Законод!$C$23*'01_Доходи'!H1023),IF(B1020="Лікар-педіатр",IF(L1024&lt;=Законод!$C$19,H1024,Законод!$C$19*'01_Доходи'!H1023),IF(B1020="Лікар-терапевт","x",0)))</f>
        <v>0</v>
      </c>
      <c r="I1025" s="183">
        <f>IF(B1020="Лікар загальної практики - сімейний лікар",IF(L1024&lt;=Законод!$C$23,I1024,Законод!$C$23*'01_Доходи'!I1023),IF(B1020="Лікар-педіатр",IF(L1024&lt;=Законод!$C$27,I1024,Законод!$C$27*'01_Доходи'!I1023),IF(B1020="Лікар-терапевт","x",0)))</f>
        <v>0</v>
      </c>
      <c r="J1025" s="183">
        <f>IF(B1020="Лікар загальної практики - сімейний лікар",IF(L1024&lt;=Законод!$C$23,J1024,Законод!$C$23*'01_Доходи'!J1023),IF(B1020="Лікар-педіатр",IF(L1024&lt;=Законод!$C$27,J1024,Законод!$C$27*'01_Доходи'!J1023),IF(B1020="Лікар-терапевт","x",0)))</f>
        <v>0</v>
      </c>
      <c r="K1025" s="183">
        <f>IF(B1020="Лікар загальної практики - сімейний лікар",IF(L1024&lt;=Законод!$C$23,K1024,Законод!$C$23*'01_Доходи'!K1023),IF(B1020="Лікар-педіатр",IF(L1024&lt;=Законод!$C$27,K1024,Законод!$C$27*'01_Доходи'!K1023),IF(B1020="Лікар-терапевт","x",0)))</f>
        <v>0</v>
      </c>
      <c r="L1025" s="184">
        <f>SUM(G1025:K1025)</f>
        <v>0</v>
      </c>
      <c r="M1025" s="770"/>
      <c r="N1025" s="183">
        <f>IF(B1020="Лікар загальної практики - сімейний лікар",IF(L1024&lt;=Законод!$C$23,N1024,Законод!$C$23*'01_Доходи'!N1023),IF(B1020="Лікар-педіатр",IF(L1024&lt;=Законод!$C$19,N1024,Законод!$C$19*'01_Доходи'!N1023),IF(B1020="Лікар-терапевт","x",0)))</f>
        <v>0</v>
      </c>
      <c r="O1025" s="183">
        <f>IF(B1020="Лікар загальної практики - сімейний лікар",IF(L1024&lt;=Законод!$C$23,O1024,Законод!$C$23*'01_Доходи'!O1023),IF(B1020="Лікар-педіатр",IF(L1024&lt;=Законод!$C$19,O1024,Законод!$C$19*'01_Доходи'!O1023),IF(B1020="Лікар-терапевт","x",0)))</f>
        <v>0</v>
      </c>
      <c r="P1025" s="183">
        <f>IF(B1020="Лікар загальної практики - сімейний лікар",IF(L1024&lt;=Законод!$C$23,P1024,Законод!$C$23*'01_Доходи'!P1023),IF(B1020="Лікар-педіатр",IF(L1024&lt;=Законод!$C$27,P1024,Законод!$C$27*'01_Доходи'!P1023),IF(B1020="Лікар-терапевт","x",0)))</f>
        <v>0</v>
      </c>
      <c r="Q1025" s="183">
        <f>IF(B1020="Лікар загальної практики - сімейний лікар",IF(L1024&lt;=Законод!$C$23,Q1024,Законод!$C$23*'01_Доходи'!Q1023),IF(B1020="Лікар-педіатр",IF(L1024&lt;=Законод!$C$27,Q1024,Законод!$C$27*'01_Доходи'!Q1023),IF(B1020="Лікар-терапевт","x",0)))</f>
        <v>0</v>
      </c>
      <c r="R1025" s="183">
        <f>IF(B1020="Лікар загальної практики - сімейний лікар",IF(L1024&lt;=Законод!$C$23,R1024,Законод!$C$23*'01_Доходи'!R1023),IF(B1020="Лікар-педіатр",IF(L1024&lt;=Законод!$C$27,R1024,Законод!$C$27*'01_Доходи'!R1023),IF(B1020="Лікар-терапевт","x",0)))</f>
        <v>0</v>
      </c>
      <c r="S1025" s="184">
        <f>SUM(N1025:R1025)</f>
        <v>0</v>
      </c>
      <c r="T1025" s="770"/>
      <c r="U1025" s="183">
        <f>IF(B1020="Лікар загальної практики - сімейний лікар",IF(L1024&lt;=Законод!$C$23,U1024,Законод!$C$23*'01_Доходи'!U1023),IF(B1020="Лікар-педіатр",IF(L1024&lt;=Законод!$C$19,U1024,Законод!$C$19*'01_Доходи'!U1023),IF(B1020="Лікар-терапевт","x",0)))</f>
        <v>0</v>
      </c>
      <c r="V1025" s="183">
        <f>IF(B1020="Лікар загальної практики - сімейний лікар",IF(L1024&lt;=Законод!$C$23,V1024,Законод!$C$23*'01_Доходи'!V1023),IF(B1020="Лікар-педіатр",IF(L1024&lt;=Законод!$C$19,V1024,Законод!$C$19*'01_Доходи'!V1023),IF(B1020="Лікар-терапевт","x",0)))</f>
        <v>0</v>
      </c>
      <c r="W1025" s="183">
        <f>IF(B1020="Лікар загальної практики - сімейний лікар",IF(L1024&lt;=Законод!$C$23,W1024,Законод!$C$23*'01_Доходи'!W1023),IF(B1020="Лікар-педіатр",IF(L1024&lt;=Законод!$C$27,W1024,Законод!$C$27*'01_Доходи'!W1023),IF(B1020="Лікар-терапевт","x",0)))</f>
        <v>0</v>
      </c>
      <c r="X1025" s="183">
        <f>IF(B1020="Лікар загальної практики - сімейний лікар",IF(L1024&lt;=Законод!$C$23,X1024,Законод!$C$23*'01_Доходи'!X1023),IF(B1020="Лікар-педіатр",IF(L1024&lt;=Законод!$C$27,X1024,Законод!$C$27*'01_Доходи'!X1023),IF(B1020="Лікар-терапевт","x",0)))</f>
        <v>0</v>
      </c>
      <c r="Y1025" s="183">
        <f>IF(B1020="Лікар загальної практики - сімейний лікар",IF(L1024&lt;=Законод!$C$23,Y1024,Законод!$C$23*'01_Доходи'!H1023),IF(Y1020="Лікар-педіатр",IF(L1024&lt;=Законод!$C$27,Y1024,Законод!$C$27*'01_Доходи'!Y1023),IF(B1020="Лікар-терапевт","x",0)))</f>
        <v>0</v>
      </c>
      <c r="Z1025" s="184">
        <f>SUM(U1025:Y1025)</f>
        <v>0</v>
      </c>
      <c r="AA1025" s="770"/>
      <c r="AB1025" s="183">
        <f>IF(B1020="Лікар загальної практики - сімейний лікар",IF(L1024&lt;=Законод!$C$23,AB1024,Законод!$C$23*'01_Доходи'!AB1023),IF(B1020="Лікар-педіатр",IF(L1024&lt;=Законод!$C$19,AB1024,Законод!$C$19*'01_Доходи'!AB1023),IF(B1020="Лікар-терапевт","x",0)))</f>
        <v>0</v>
      </c>
      <c r="AC1025" s="183">
        <f>IF(B1020="Лікар загальної практики - сімейний лікар",IF(L1024&lt;=Законод!$C$23,AC1024,Законод!$C$23*'01_Доходи'!AC1023),IF(B1020="Лікар-педіатр",IF(L1024&lt;=Законод!$C$19,AC1024,Законод!$C$19*'01_Доходи'!AC1023),IF(B1020="Лікар-терапевт","x",0)))</f>
        <v>0</v>
      </c>
      <c r="AD1025" s="183">
        <f>IF(B1020="Лікар загальної практики - сімейний лікар",IF(L1024&lt;=Законод!$C$23,AD1024,Законод!$C$23*'01_Доходи'!AD1023),IF(B1020="Лікар-педіатр",IF(L1024&lt;=Законод!$C$27,AD1024,Законод!$C$27*'01_Доходи'!AD1023),IF(B1020="Лікар-терапевт","x",0)))</f>
        <v>0</v>
      </c>
      <c r="AE1025" s="183">
        <f>IF(B1020="Лікар загальної практики - сімейний лікар",IF(L1024&lt;=Законод!$C$23,AE1024,Законод!$C$23*'01_Доходи'!AE1023),IF(B1020="Лікар-педіатр",IF(L1024&lt;=Законод!$C$27,AE1024,Законод!$C$27*'01_Доходи'!AE1023),IF(B1020="Лікар-терапевт","x",0)))</f>
        <v>0</v>
      </c>
      <c r="AF1025" s="183">
        <f>IF(B1020="Лікар загальної практики - сімейний лікар",IF(L1024&lt;=Законод!$C$23,AF1024,Законод!$C$23*'01_Доходи'!AF1023),IF(B1020="Лікар-педіатр",IF(L1024&lt;=Законод!$C$27,AF1024,Законод!$C$27*'01_Доходи'!AF1023),IF(B1020="Лікар-терапевт","x",0)))</f>
        <v>0</v>
      </c>
      <c r="AG1025" s="184">
        <f>SUM(AB1025:AF1025)</f>
        <v>0</v>
      </c>
      <c r="AH1025" s="773"/>
      <c r="AI1025" s="176"/>
      <c r="AJ1025" s="764"/>
      <c r="AK1025" s="767"/>
      <c r="AL1025" s="767"/>
      <c r="AM1025" s="268" t="s">
        <v>175</v>
      </c>
      <c r="AN1025" s="544">
        <f>IF(B1020="Лікар загальної практики - сімейний лікар",G1025*Законод!$J$10+'01_Доходи'!H1025*Законод!$K$10+'01_Доходи'!I1025*Законод!$L$10+'01_Доходи'!J1025*Законод!$M$10+'01_Доходи'!K1025*Законод!$N$10,IF(B1020="Лікар-педіатр",G1025*Законод!$J$10+'01_Доходи'!H1025*Законод!$K$10,IF(B1020="Лікар-терапевт",'01_Доходи'!I1025*Законод!$L$10+'01_Доходи'!J1025*Законод!$M$10+'01_Доходи'!K1025*Законод!$N$10,0)))</f>
        <v>0</v>
      </c>
      <c r="AO1025" s="544">
        <f>IF(B1020="Лікар загальної практики - сімейний лікар",N1025*Законод!$J$11+'01_Доходи'!O1025*Законод!$K$11+'01_Доходи'!P1025*Законод!$L$11+'01_Доходи'!Q1025*Законод!$M$11+'01_Доходи'!R1025*Законод!$N$11,IF(B1020="Лікар-педіатр",N1025*Законод!$J$11+'01_Доходи'!O1025*Законод!$K$11,IF(B1020="Лікар-терапевт",'01_Доходи'!P1025*Законод!$L$11+'01_Доходи'!Q1025*Законод!$M$11+'01_Доходи'!R1025*Законод!$N$11,0)))</f>
        <v>0</v>
      </c>
      <c r="AP1025" s="544">
        <f>IF(B1020="Лікар загальної практики - сімейний лікар",U1025*Законод!$J$12+'01_Доходи'!V1025*Законод!$K$12+'01_Доходи'!W1025*Законод!$L$12+'01_Доходи'!X1025*Законод!$M$12+'01_Доходи'!Y1025*Законод!$N$12,IF(B1020="Лікар-педіатр",U1025*Законод!$J$12+'01_Доходи'!V1025*Законод!$K$12,IF(B1020="Лікар-терапевт",'01_Доходи'!W1025*Законод!$L$12+'01_Доходи'!X1025*Законод!$M$12+'01_Доходи'!Y1025*Законод!$N$12,0)))</f>
        <v>0</v>
      </c>
      <c r="AQ1025" s="544">
        <f>IF(B1020="Лікар загальної практики - сімейний лікар",AB1025*Законод!$J$13+'01_Доходи'!AC1025*Законод!$K$13+'01_Доходи'!AD1025*Законод!$L$13+'01_Доходи'!AE1025*Законод!$M$13+'01_Доходи'!AF1025*Законод!$N$13,IF(B1020="Лікар-педіатр",AB1025*Законод!$J$13+'01_Доходи'!AC1025*Законод!$K$13,IF(B1020="Лікар-терапевт",'01_Доходи'!AD1025*Законод!$L$13+'01_Доходи'!AE1025*Законод!$M$13+'01_Доходи'!AF1025*Законод!$N$13,0)))</f>
        <v>0</v>
      </c>
      <c r="AR1025" s="185">
        <f>SUM(AN1025:AQ1025)</f>
        <v>0</v>
      </c>
    </row>
    <row r="1026" spans="1:44" ht="20.45" customHeight="1" x14ac:dyDescent="0.25">
      <c r="A1026" s="172"/>
      <c r="B1026" s="781"/>
      <c r="C1026" s="784"/>
      <c r="D1026" s="787"/>
      <c r="E1026" s="790"/>
      <c r="F1026" s="186" t="str">
        <f>IF(B1020="Лікар-педіатр",Законод!$E$18,IF(B1020="Лікар загальної практики - сімейний лікар",Законод!$E$22,IF(B1020="Лікар-терапевт",Законод!$E$26,"х")))</f>
        <v>х</v>
      </c>
      <c r="G1026" s="750" t="s">
        <v>157</v>
      </c>
      <c r="H1026" s="751"/>
      <c r="I1026" s="751"/>
      <c r="J1026" s="751"/>
      <c r="K1026" s="752"/>
      <c r="L1026" s="171">
        <f>IF(B1020="Лікар загальної практики - сімейний лікар",IF(L1024&lt;Законод!$C$23,0,(IF(AND(L1024&gt;=Законод!$E$23,L1024&lt;=Законод!$E$24),L1024-Законод!$C$23,IF('01_Доходи'!L1024&gt;=Законод!$F$23,Законод!$E$25,0)))),IF(B1020="Лікар-педіатр",IF(L1024&lt;Законод!$C$19,0,(IF(AND(L1024&gt;=Законод!$E$19,L1024&lt;=Законод!$E$20),L1024-Законод!$C$19,IF('01_Доходи'!L1024&gt;=Законод!$F$19,Законод!$E$21,0)))),IF(B1020="Лікар-терапевт",IF(L1024&lt;Законод!$C$27,0,(IF(AND(L1024&gt;=Законод!$E$27,L1024&lt;=Законод!$E$28),L1024-Законод!$C$27,IF('01_Доходи'!L1024&gt;=Законод!$F$27,Законод!$E$29,0)))),0)))</f>
        <v>0</v>
      </c>
      <c r="M1026" s="770"/>
      <c r="N1026" s="750" t="s">
        <v>157</v>
      </c>
      <c r="O1026" s="751"/>
      <c r="P1026" s="751"/>
      <c r="Q1026" s="751"/>
      <c r="R1026" s="752"/>
      <c r="S1026" s="171">
        <f>IF(B1020="Лікар загальної практики - сімейний лікар",IF(S1024&lt;Законод!$C$23,0,(IF(AND(S1024&gt;=Законод!$E$23,S1024&lt;=Законод!$E$24),S1024-Законод!$C$23,IF('01_Доходи'!S1024&gt;=Законод!$F$23,Законод!$E$25,0)))),IF(B1020="Лікар-педіатр",IF(S1024&lt;Законод!$C$19,0,(IF(AND(S1024&gt;=Законод!$E$19,S1024&lt;=Законод!$E$20),S1024-Законод!$C$19,IF('01_Доходи'!S1024&gt;=Законод!$F$19,Законод!$E$21,0)))),IF(B1020="Лікар-терапевт",IF(S1024&lt;Законод!$C$27,0,(IF(AND(S1024&gt;=Законод!$E$27,S1024&lt;=Законод!$E$28),S1024-Законод!$C$27,IF('01_Доходи'!S1024&gt;=Законод!$F$27,Законод!$E$29,0)))),0)))</f>
        <v>0</v>
      </c>
      <c r="T1026" s="770"/>
      <c r="U1026" s="750" t="s">
        <v>157</v>
      </c>
      <c r="V1026" s="751"/>
      <c r="W1026" s="751"/>
      <c r="X1026" s="751"/>
      <c r="Y1026" s="752"/>
      <c r="Z1026" s="171">
        <f>IF(B1020="Лікар загальної практики - сімейний лікар",IF(Z1024&lt;Законод!$C$23,0,(IF(AND(Z1024&gt;=Законод!$E$23,Z1024&lt;=Законод!$E$24),Z1024-Законод!$C$23,IF('01_Доходи'!Z1024&gt;=Законод!$F$23,Законод!$E$25,0)))),IF(B1020="Лікар-педіатр",IF(Z1024&lt;Законод!$C$19,0,(IF(AND(Z1024&gt;=Законод!$E$19,Z1024&lt;=Законод!$E$20),Z1024-Законод!$C$19,IF('01_Доходи'!Z1024&gt;=Законод!$F$19,Законод!$E$21,0)))),IF(B1020="Лікар-терапевт",IF(Z1024&lt;Законод!$C$27,0,(IF(AND(Z1024&gt;=Законод!$E$27,Z1024&lt;=Законод!$E$28),Z1024-Законод!$C$27,IF('01_Доходи'!Z1024&gt;=Законод!$F$27,Законод!$E$29,0)))),0)))</f>
        <v>0</v>
      </c>
      <c r="AA1026" s="770"/>
      <c r="AB1026" s="750" t="s">
        <v>157</v>
      </c>
      <c r="AC1026" s="751"/>
      <c r="AD1026" s="751"/>
      <c r="AE1026" s="751"/>
      <c r="AF1026" s="752"/>
      <c r="AG1026" s="171">
        <f>IF(B1020="Лікар загальної практики - сімейний лікар",IF(S1024&lt;Законод!$C$23,0,(IF(AND(AG1024&gt;=Законод!$E$23,AG1024&lt;=Законод!$E$24),AG1024-Законод!$C$23,IF('01_Доходи'!AG1024&gt;=Законод!$F$23,Законод!$E$25,0)))),IF(B1020="Лікар-педіатр",IF(AG1024&lt;Законод!$C$19,0,(IF(AND(AG1024&gt;=Законод!$E$19,AG1024&lt;=Законод!$E$20),AG1024-Законод!$C$19,IF('01_Доходи'!AG1024&gt;=Законод!$F$19,Законод!$E$21,0)))),IF(B1020="Лікар-терапевт",IF(AG1024&lt;Законод!$C$27,0,(IF(AND(AG1024&gt;=Законод!$E$27,AG1024&lt;=Законод!$E$28),AG1024-Законод!$C$27,IF('01_Доходи'!AG1024&gt;=Законод!$F$27,Законод!$E$29,0)))),0)))</f>
        <v>0</v>
      </c>
      <c r="AH1026" s="773"/>
      <c r="AI1026" s="176"/>
      <c r="AJ1026" s="764"/>
      <c r="AK1026" s="767"/>
      <c r="AL1026" s="767"/>
      <c r="AM1026" s="798" t="s">
        <v>176</v>
      </c>
      <c r="AN1026" s="544">
        <f>IF(B1020="Лікар загальної практики - сімейний лікар",L1026*Законод!$E$30,IF(B1020="Лікар-педіатр",L1026*Законод!$E$30,IF(B1020="Лікар-терапевт",L1026*Законод!$E$30,0)))</f>
        <v>0</v>
      </c>
      <c r="AO1026" s="544">
        <f>IF(B1020="Лікар загальної практики - сімейний лікар",S1026*Законод!$E$47,IF(B1020="Лікар-педіатр",S1026*Законод!$E$47,IF(B1020="Лікар-терапевт",S1026*Законод!$E$47,0)))</f>
        <v>0</v>
      </c>
      <c r="AP1026" s="544">
        <f>IF(B1020="Лікар загальної практики - сімейний лікар",Z1026*Законод!$E$64,IF(B1020="Лікар-педіатр",Z1026*Законод!$E$64,IF(B1020="Лікар-терапевт",Z1026*Законод!$E$64,0)))</f>
        <v>0</v>
      </c>
      <c r="AQ1026" s="544">
        <f>IF(B1020="Лікар загальної практики - сімейний лікар",AG1026*Законод!$E$81,IF(B1020="Лікар-педіатр",AG1026*Законод!$E$81,IF(B1020="Лікар-терапевт",AG1026*Законод!$E$81,0)))</f>
        <v>0</v>
      </c>
      <c r="AR1026" s="185">
        <f>SUM(AN1026:AQ1026)</f>
        <v>0</v>
      </c>
    </row>
    <row r="1027" spans="1:44" ht="20.45" customHeight="1" x14ac:dyDescent="0.25">
      <c r="A1027" s="172"/>
      <c r="B1027" s="781"/>
      <c r="C1027" s="784"/>
      <c r="D1027" s="787"/>
      <c r="E1027" s="790"/>
      <c r="F1027" s="186" t="str">
        <f>IF(B1020="Лікар-педіатр",Законод!$F$18,IF(B1020="Лікар загальної практики - сімейний лікар",Законод!$F$22,IF(B1020="Лікар-терапевт",Законод!$F$26,"х")))</f>
        <v>х</v>
      </c>
      <c r="G1027" s="750" t="s">
        <v>157</v>
      </c>
      <c r="H1027" s="751"/>
      <c r="I1027" s="751"/>
      <c r="J1027" s="751"/>
      <c r="K1027" s="752"/>
      <c r="L1027" s="171">
        <f>IF(B1020="Лікар загальної практики - сімейний лікар",IF(L1024&lt;Законод!$C$23,0,(IF(AND(L1024&gt;=Законод!$F$23,L1024&lt;=Законод!$F$24),L1024-Законод!$E$24,IF('01_Доходи'!L1024&gt;=Законод!$G$23,Законод!$F$25,0)))),IF(B1020="Лікар-педіатр",IF(L1024&lt;Законод!$C$19,0,(IF(AND(L1024&gt;=Законод!$F$19,L1024&lt;=Законод!$F$20),L1024-Законод!$E$20,IF('01_Доходи'!L1024&gt;=Законод!$G$19,Законод!$F$21,0)))),IF(B1020="Лікар-терапевт",IF(L1024&lt;Законод!$C$27,0,(IF(AND(L1024&gt;=Законод!$F$27,L1024&lt;=Законод!$F$28),L1024-Законод!$E$28,IF('01_Доходи'!L1024&gt;=Законод!$G$27,Законод!$F$29,0)))),0)))</f>
        <v>0</v>
      </c>
      <c r="M1027" s="770"/>
      <c r="N1027" s="750" t="s">
        <v>157</v>
      </c>
      <c r="O1027" s="751"/>
      <c r="P1027" s="751"/>
      <c r="Q1027" s="751"/>
      <c r="R1027" s="752"/>
      <c r="S1027" s="171">
        <f>IF(B1020="Лікар загальної практики - сімейний лікар",IF(S1024&lt;Законод!$C$23,0,(IF(AND(S1024&gt;=Законод!$F$23,S1024&lt;=Законод!$F$24),S1024-Законод!$E$24,IF('01_Доходи'!S1024&gt;=Законод!$G$23,Законод!$F$25,0)))),IF(B1020="Лікар-педіатр",IF(S1024&lt;Законод!$C$19,0,(IF(AND(S1024&gt;=Законод!$F$19,S1024&lt;=Законод!$F$20),S1024-Законод!$E$20,IF('01_Доходи'!S1024&gt;=Законод!$G$19,Законод!$F$21,0)))),IF(B1020="Лікар-терапевт",IF(S1024&lt;Законод!$C$27,0,(IF(AND(S1024&gt;=Законод!$F$27,S1024&lt;=Законод!$F$28),S1024-Законод!$E$28,IF('01_Доходи'!S1024&gt;=Законод!$G$27,Законод!$F$29,0)))),0)))</f>
        <v>0</v>
      </c>
      <c r="T1027" s="770"/>
      <c r="U1027" s="750" t="s">
        <v>157</v>
      </c>
      <c r="V1027" s="751"/>
      <c r="W1027" s="751"/>
      <c r="X1027" s="751"/>
      <c r="Y1027" s="752"/>
      <c r="Z1027" s="171">
        <f>IF(B1020="Лікар загальної практики - сімейний лікар",IF(Z1024&lt;Законод!$C$23,0,(IF(AND(Z1024&gt;=Законод!$F$23,Z1024&lt;=Законод!$F$24),Z1024-Законод!$E$24,IF('01_Доходи'!Z1024&gt;=Законод!$G$23,Законод!$F$25,0)))),IF(B1020="Лікар-педіатр",IF(Z1024&lt;Законод!$C$19,0,(IF(AND(Z1024&gt;=Законод!$F$19,Z1024&lt;=Законод!$F$20),Z1024-Законод!$E$20,IF('01_Доходи'!Z1024&gt;=Законод!$G$19,Законод!$F$21,0)))),IF(B1020="Лікар-терапевт",IF(Z1024&lt;Законод!$C$27,0,(IF(AND(Z1024&gt;=Законод!$F$27,Z1024&lt;=Законод!$F$28),Z1024-Законод!$E$28,IF('01_Доходи'!Z1024&gt;=Законод!$G$27,Законод!$F$29,0)))),0)))</f>
        <v>0</v>
      </c>
      <c r="AA1027" s="770"/>
      <c r="AB1027" s="750" t="s">
        <v>157</v>
      </c>
      <c r="AC1027" s="751"/>
      <c r="AD1027" s="751"/>
      <c r="AE1027" s="751"/>
      <c r="AF1027" s="752"/>
      <c r="AG1027" s="171">
        <f>IF(B1020="Лікар загальної практики - сімейний лікар",IF(AG1024&lt;Законод!$C$23,0,(IF(AND(AG1024&gt;=Законод!$F$23,AG1024&lt;=Законод!$F$24),AG1024-Законод!$E$24,IF('01_Доходи'!AG1024&gt;=Законод!$G$23,Законод!$F$25,0)))),IF(B1020="Лікар-педіатр",IF(AG1024&lt;Законод!$C$19,0,(IF(AND(AG1024&gt;=Законод!$F$19,AG1024&lt;=Законод!$F$20),AG1024-Законод!$E$20,IF('01_Доходи'!AG1024&gt;=Законод!$G$19,Законод!$F$21,0)))),IF(B1020="Лікар-терапевт",IF(AG1024&lt;Законод!$C$27,0,(IF(AND(AG1024&gt;=Законод!$F$27,AG1024&lt;=Законод!$F$28),AG1024-Законод!$E$28,IF('01_Доходи'!AG1024&gt;=Законод!$G$27,Законод!$F$29,0)))),0)))</f>
        <v>0</v>
      </c>
      <c r="AH1027" s="773"/>
      <c r="AI1027" s="176"/>
      <c r="AJ1027" s="764"/>
      <c r="AK1027" s="767"/>
      <c r="AL1027" s="767"/>
      <c r="AM1027" s="799"/>
      <c r="AN1027" s="544">
        <f>IF(B1020="Лікар загальної практики - сімейний лікар",L1027*Законод!$F$30,IF(B1020="Лікар-педіатр",L1027*Законод!$F$30,IF(B1020="Лікар-терапевт",L1027*Законод!$F$30,0)))</f>
        <v>0</v>
      </c>
      <c r="AO1027" s="544">
        <f>IF(B1020="Лікар загальної практики - сімейний лікар",S1027*Законод!$F$47,IF(B1020="Лікар-педіатр",S1027*Законод!$F$47,IF(B1020="Лікар-терапевт",S1027*Законод!$F$47,0)))</f>
        <v>0</v>
      </c>
      <c r="AP1027" s="544">
        <f>IF(B1020="Лікар загальної практики - сімейний лікар",Z1027*Законод!$F$64,IF(B1020="Лікар-педіатр",Z1027*Законод!$F$64,IF(B1020="Лікар-терапевт",Z1027*Законод!$F$64,0)))</f>
        <v>0</v>
      </c>
      <c r="AQ1027" s="544">
        <f>IF(B1020="Лікар загальної практики - сімейний лікар",AG1027*Законод!$F$81,IF(B1020="Лікар-педіатр",AG1027*Законод!$F$81,IF(B1020="Лікар-терапевт",AG1027*Законод!$F$81,0)))</f>
        <v>0</v>
      </c>
      <c r="AR1027" s="185">
        <f>SUM(AN1027:AQ1027)</f>
        <v>0</v>
      </c>
    </row>
    <row r="1028" spans="1:44" ht="20.45" customHeight="1" x14ac:dyDescent="0.25">
      <c r="A1028" s="172"/>
      <c r="B1028" s="781"/>
      <c r="C1028" s="784"/>
      <c r="D1028" s="787"/>
      <c r="E1028" s="790"/>
      <c r="F1028" s="186" t="str">
        <f>IF(B1020="Лікар-педіатр",Законод!$G$18,IF(B1020="Лікар загальної практики - сімейний лікар",Законод!$G$22,IF(B1020="Лікар-терапевт",Законод!$G$26,"х")))</f>
        <v>х</v>
      </c>
      <c r="G1028" s="750" t="s">
        <v>157</v>
      </c>
      <c r="H1028" s="751"/>
      <c r="I1028" s="751"/>
      <c r="J1028" s="751"/>
      <c r="K1028" s="752"/>
      <c r="L1028" s="171">
        <f>IF(B1020="Лікар загальної практики - сімейний лікар",IF(L1024&lt;Законод!$C$23,0,(IF(AND(L1024&gt;=Законод!$G$23,L1024&lt;=Законод!$G$24),L1024-Законод!$F$24,IF('01_Доходи'!L1024&gt;=Законод!$H$23,Законод!$G$25,0)))),IF(B1020="Лікар-педіатр",IF(L1024&lt;Законод!$C$19,0,(IF(AND(L1024&gt;=Законод!$G$19,L1024&lt;=Законод!$G$20),L1024-Законод!$F$20,IF('01_Доходи'!L1024&gt;=Законод!$H$19,Законод!$G$21,0)))),IF(B1020="Лікар-терапевт",IF(L1024&lt;Законод!$C$27,0,(IF(AND(L1024&gt;=Законод!$G$27,L1024&lt;=Законод!$G$28),L1024-Законод!$F$28,IF('01_Доходи'!L1024&gt;=Законод!$H$27,Законод!$G$29,0)))),0)))</f>
        <v>0</v>
      </c>
      <c r="M1028" s="770"/>
      <c r="N1028" s="750" t="s">
        <v>157</v>
      </c>
      <c r="O1028" s="751"/>
      <c r="P1028" s="751"/>
      <c r="Q1028" s="751"/>
      <c r="R1028" s="752"/>
      <c r="S1028" s="171">
        <f>IF(B1020="Лікар загальної практики - сімейний лікар",IF(S1024&lt;Законод!$C$23,0,(IF(AND(S1024&gt;=Законод!$G$23,S1024&lt;=Законод!$G$24),S1024-Законод!$F$24,IF('01_Доходи'!S1024&gt;=Законод!$H$23,Законод!$G$25,0)))),IF(B1020="Лікар-педіатр",IF(S1024&lt;Законод!$C$19,0,(IF(AND(S1024&gt;=Законод!$G$19,S1024&lt;=Законод!$G$20),S1024-Законод!$F$20,IF('01_Доходи'!S1024&gt;=Законод!$H$19,Законод!$G$21,0)))),IF(B1020="Лікар-терапевт",IF(S1024&lt;Законод!$C$27,0,(IF(AND(S1024&gt;=Законод!$G$27,S1024&lt;=Законод!$G$28),S1024-Законод!$F$28,IF('01_Доходи'!S1024&gt;=Законод!$H$27,Законод!$G$29,0)))),0)))</f>
        <v>0</v>
      </c>
      <c r="T1028" s="770"/>
      <c r="U1028" s="750" t="s">
        <v>157</v>
      </c>
      <c r="V1028" s="751"/>
      <c r="W1028" s="751"/>
      <c r="X1028" s="751"/>
      <c r="Y1028" s="752"/>
      <c r="Z1028" s="171">
        <f>IF(B1020="Лікар загальної практики - сімейний лікар",IF(Z1024&lt;Законод!$C$23,0,(IF(AND(Z1024&gt;=Законод!$G$23,Z1024&lt;=Законод!$G$24),Z1024-Законод!$F$24,IF('01_Доходи'!Z1024&gt;=Законод!$H$23,Законод!$G$25,0)))),IF(B1020="Лікар-педіатр",IF(Z1024&lt;Законод!$C$19,0,(IF(AND(Z1024&gt;=Законод!$G$19,Z1024&lt;=Законод!$G$20),Z1024-Законод!$F$20,IF('01_Доходи'!Z1024&gt;=Законод!$H$19,Законод!$G$21,0)))),IF(B1020="Лікар-терапевт",IF(Z1024&lt;Законод!$C$27,0,(IF(AND(Z1024&gt;=Законод!$G$27,Z1024&lt;=Законод!$G$28),Z1024-Законод!$F$28,IF('01_Доходи'!Z1024&gt;=Законод!$H$27,Законод!$G$29,0)))),0)))</f>
        <v>0</v>
      </c>
      <c r="AA1028" s="770"/>
      <c r="AB1028" s="750" t="s">
        <v>157</v>
      </c>
      <c r="AC1028" s="751"/>
      <c r="AD1028" s="751"/>
      <c r="AE1028" s="751"/>
      <c r="AF1028" s="752"/>
      <c r="AG1028" s="171">
        <f>IF(B1020="Лікар загальної практики - сімейний лікар",IF(AG1024&lt;Законод!$C$23,0,(IF(AND(AG1024&gt;=Законод!$G$23,AG1024&lt;=Законод!$G$24),AG1024-Законод!$F$24,IF('01_Доходи'!AG1024&gt;=Законод!$H$23,Законод!$G$25,0)))),IF(B1020="Лікар-педіатр",IF(AG1024&lt;Законод!$C$19,0,(IF(AND(AG1024&gt;=Законод!$G$19,AG1024&lt;=Законод!$G$20),AG1024-Законод!$F$20,IF('01_Доходи'!AG1024&gt;=Законод!$H$19,Законод!$G$21,0)))),IF(B1020="Лікар-терапевт",IF(AG1024&lt;Законод!$C$27,0,(IF(AND(AG1024&gt;=Законод!$G$27,AG1024&lt;=Законод!$G$28),AG1024-Законод!$F$28,IF('01_Доходи'!AG1024&gt;=Законод!$H$27,Законод!$G$29,0)))),0)))</f>
        <v>0</v>
      </c>
      <c r="AH1028" s="773"/>
      <c r="AI1028" s="176"/>
      <c r="AJ1028" s="764"/>
      <c r="AK1028" s="767"/>
      <c r="AL1028" s="767"/>
      <c r="AM1028" s="799"/>
      <c r="AN1028" s="544">
        <f>IF(B1020="Лікар загальної практики - сімейний лікар",L1028*Законод!$G$39,IF(B1020="Лікар-педіатр",L1028*Законод!$G$30,IF(B1020="Лікар-терапевт",L1028*Законод!$G$30,0)))</f>
        <v>0</v>
      </c>
      <c r="AO1028" s="544">
        <f>IF(B1020="Лікар загальної практики - сімейний лікар",S1028*Законод!$G$47,IF(B1020="Лікар-педіатр",S1028*Законод!$G$47,IF(B1020="Лікар-терапевт",S1028*Законод!$G$47,0)))</f>
        <v>0</v>
      </c>
      <c r="AP1028" s="544">
        <f>IF(B1020="Лікар загальної практики - сімейний лікар",Z1028*Законод!$G$64,IF(B1020="Лікар-педіатр",Z1028*Законод!$G$64,IF(B1020="Лікар-терапевт",Z1028*Законод!$G$64,0)))</f>
        <v>0</v>
      </c>
      <c r="AQ1028" s="544">
        <f>IF(B1020="Лікар загальної практики - сімейний лікар",AG1028*Законод!$G$81,IF(B1020="Лікар-педіатр",AG1028*Законод!$G$81,IF(B1020="Лікар-терапевт",AG1028*Законод!$G$81,0)))</f>
        <v>0</v>
      </c>
      <c r="AR1028" s="185">
        <f t="shared" ref="AR1028" si="152">SUM(AN1028:AQ1028)</f>
        <v>0</v>
      </c>
    </row>
    <row r="1029" spans="1:44" ht="20.45" customHeight="1" x14ac:dyDescent="0.25">
      <c r="A1029" s="172"/>
      <c r="B1029" s="781"/>
      <c r="C1029" s="784"/>
      <c r="D1029" s="787"/>
      <c r="E1029" s="790"/>
      <c r="F1029" s="186" t="str">
        <f>IF(B1020="Лікар-педіатр",Законод!$H$18,IF(B1020="Лікар загальної практики - сімейний лікар",Законод!$H$22,IF(B1020="Лікар-терапевт",Законод!$H$26,"х")))</f>
        <v>х</v>
      </c>
      <c r="G1029" s="750" t="s">
        <v>157</v>
      </c>
      <c r="H1029" s="751"/>
      <c r="I1029" s="751"/>
      <c r="J1029" s="751"/>
      <c r="K1029" s="752"/>
      <c r="L1029" s="171">
        <f>IF(B1020="Лікар загальної практики - сімейний лікар",IF(L1024&lt;Законод!$C$23,0,(IF(AND(L1024&gt;=Законод!$H$23,L1024&lt;=Законод!$H$24),L1024-Законод!$G$24,IF('01_Доходи'!L1024&gt;=Законод!$I$23,Законод!$H$25,0)))),IF(B1020="Лікар-педіатр",IF(L1024&lt;Законод!$C$19,0,(IF(AND(L1024&gt;=Законод!$H$19,L1024&lt;=Законод!$H$20),L1024-Законод!$G$20,IF('01_Доходи'!L1024&gt;=Законод!$I$19,Законод!$H$21,0)))),IF(B1020="Лікар-терапевт",IF(L1024&lt;Законод!$C$27,0,(IF(AND(L1024&gt;=Законод!$H$27,L1024&lt;=Законод!$H$28),L1024-Законод!$G$28,IF(L1024&gt;=Законод!$I$27,Законод!$H$29,0)))),0)))</f>
        <v>0</v>
      </c>
      <c r="M1029" s="770"/>
      <c r="N1029" s="750" t="s">
        <v>157</v>
      </c>
      <c r="O1029" s="751"/>
      <c r="P1029" s="751"/>
      <c r="Q1029" s="751"/>
      <c r="R1029" s="752"/>
      <c r="S1029" s="171">
        <f>IF(B1020="Лікар загальної практики - сімейний лікар",IF(S1024&lt;Законод!$C$23,0,(IF(AND(S1024&gt;=Законод!$H$23,S1024&lt;=Законод!$H$24),S1024-Законод!$G$24,IF('01_Доходи'!S1024&gt;=Законод!$I$23,Законод!$H$25,0)))),IF(B1020="Лікар-педіатр",IF(S1024&lt;Законод!$C$19,0,(IF(AND(S1024&gt;=Законод!$H$19,S1024&lt;=Законод!$H$20),S1024-Законод!$G$20,IF('01_Доходи'!S1024&gt;=Законод!$I$19,Законод!$H$21,0)))),IF(B1020="Лікар-терапевт",IF(S1024&lt;Законод!$C$27,0,(IF(AND(S1024&gt;=Законод!$H$27,S1024&lt;=Законод!$H$28),S1024-Законод!$G$28,IF(S1024&gt;=Законод!$I$27,Законод!$H$29,0)))),0)))</f>
        <v>0</v>
      </c>
      <c r="T1029" s="770"/>
      <c r="U1029" s="750" t="s">
        <v>157</v>
      </c>
      <c r="V1029" s="751"/>
      <c r="W1029" s="751"/>
      <c r="X1029" s="751"/>
      <c r="Y1029" s="752"/>
      <c r="Z1029" s="171">
        <f>IF(B1020="Лікар загальної практики - сімейний лікар",IF(Z1024&lt;Законод!$C$23,0,(IF(AND(Z1024&gt;=Законод!$H$23,Z1024&lt;=Законод!$H$24),Z1024-Законод!$G$24,IF('01_Доходи'!Z1024&gt;=Законод!$I$23,Законод!$H$25,0)))),IF(B1020="Лікар-педіатр",IF(Z1024&lt;Законод!$C$19,0,(IF(AND(Z1024&gt;=Законод!$H$19,Z1024&lt;=Законод!$H$20),Z1024-Законод!$G$20,IF('01_Доходи'!Z1024&gt;=Законод!$I$19,Законод!$H$21,0)))),IF(B1020="Лікар-терапевт",IF(Z1024&lt;Законод!$C$27,0,(IF(AND(Z1024&gt;=Законод!$H$27,Z1024&lt;=Законод!$H$28),Z1024-Законод!$G$28,IF(Z1024&gt;=Законод!$I$27,Законод!$H$29,0)))),0)))</f>
        <v>0</v>
      </c>
      <c r="AA1029" s="770"/>
      <c r="AB1029" s="750" t="s">
        <v>157</v>
      </c>
      <c r="AC1029" s="751"/>
      <c r="AD1029" s="751"/>
      <c r="AE1029" s="751"/>
      <c r="AF1029" s="752"/>
      <c r="AG1029" s="171">
        <f>IF(B1020="Лікар загальної практики - сімейний лікар",IF(AG1024&lt;Законод!$C$23,0,(IF(AND(AG1024&gt;=Законод!$H$23,AG1024&lt;=Законод!$H$24),AG1024-Законод!$G$24,IF('01_Доходи'!AG1024&gt;=Законод!$I$23,Законод!$H$25,0)))),IF(B1020="Лікар-педіатр",IF(AG1024&lt;Законод!$C$19,0,(IF(AND(AG1024&gt;=Законод!$H$19,AG1024&lt;=Законод!$H$20),AG1024-Законод!$G$20,IF('01_Доходи'!AG1024&gt;=Законод!$I$19,Законод!$H$21,0)))),IF(B1020="Лікар-терапевт",IF(AG1024&lt;Законод!$C$27,0,(IF(AND(AG1024&gt;=Законод!$H$27,AG1024&lt;=Законод!$H$28),AG1024-Законод!$G$28,IF(AG1024&gt;=Законод!$I$27,Законод!$H$29,0)))),0)))</f>
        <v>0</v>
      </c>
      <c r="AH1029" s="773"/>
      <c r="AI1029" s="176"/>
      <c r="AJ1029" s="764"/>
      <c r="AK1029" s="767"/>
      <c r="AL1029" s="767"/>
      <c r="AM1029" s="799"/>
      <c r="AN1029" s="544">
        <f>IF(B1020="Лікар загальної практики - сімейний лікар",L1029*Законод!$H$30,IF(B1020="Лікар-педіатр",L1029*Законод!$H$30,IF(B1020="Лікар-терапевт",L1029*Законод!$H$30,0)))</f>
        <v>0</v>
      </c>
      <c r="AO1029" s="544">
        <f>IF(B1020="Лікар загальної практики - сімейний лікар",S1029*Законод!$H$47,IF(B1020="Лікар-педіатр",S1029*Законод!$H$47,IF(B1020="Лікар-терапевт",S1029*Законод!$H$47,0)))</f>
        <v>0</v>
      </c>
      <c r="AP1029" s="544">
        <f>IF(B1020="Лікар загальної практики - сімейний лікар",Z1029*Законод!$H$64,IF(B1020="Лікар-педіатр",Z1029*Законод!$H$64,IF(B1020="Лікар-терапевт",Z1029*Законод!$H$64,0)))</f>
        <v>0</v>
      </c>
      <c r="AQ1029" s="544">
        <f>IF(B1020="Лікар загальної практики - сімейний лікар",AG1029*Законод!$H$81,IF(B1020="Лікар-педіатр",AG1029*Законод!$H$81,IF(B1020="Лікар-терапевт",AG1029*Законод!$H$81,0)))</f>
        <v>0</v>
      </c>
      <c r="AR1029" s="185">
        <f>SUM(AN1029:AQ1029)</f>
        <v>0</v>
      </c>
    </row>
    <row r="1030" spans="1:44" ht="20.45" customHeight="1" x14ac:dyDescent="0.25">
      <c r="A1030" s="172"/>
      <c r="B1030" s="781"/>
      <c r="C1030" s="784"/>
      <c r="D1030" s="787"/>
      <c r="E1030" s="790"/>
      <c r="F1030" s="186" t="str">
        <f>IF(B1020="Лікар-педіатр",Законод!$I$18,IF(B1020="Лікар загальної практики - сімейний лікар",Законод!$I$22,IF(B1020="Лікар-терапевт",Законод!$I$26,"х")))</f>
        <v>х</v>
      </c>
      <c r="G1030" s="750" t="s">
        <v>157</v>
      </c>
      <c r="H1030" s="751"/>
      <c r="I1030" s="751"/>
      <c r="J1030" s="751"/>
      <c r="K1030" s="752"/>
      <c r="L1030" s="171">
        <f>IF(B1020="Лікар загальної практики - сімейний лікар",IF(L1024&lt;Законод!$C$23,0,(IF(AND(L1024&gt;=Законод!$I$23,L1024&lt;=Законод!$I$24),L1024-Законод!$H$24,IF('01_Доходи'!L1024&gt;=Законод!$I$23,Законод!$I$25,0)))),IF(B1020="Лікар-педіатр",IF(L1024&lt;Законод!$C$19,0,(IF(AND(L1024&gt;=Законод!$I$19,L1024&lt;=Законод!$I$20),L1024-Законод!$H$20,IF('01_Доходи'!L1024&gt;=Законод!$I$19,Законод!$H$21,0)))),IF(B1020="Лікар-терапевт",IF(L1024&lt;Законод!$C$27,0,(IF(AND(L1024&gt;=Законод!$I$27,L1024&lt;=Законод!$I$28),L1024-Законод!$H$28,IF('01_Доходи'!L1024&gt;=Законод!$I$27,Законод!$H$29,0)))),0)))</f>
        <v>0</v>
      </c>
      <c r="M1030" s="770"/>
      <c r="N1030" s="750" t="s">
        <v>157</v>
      </c>
      <c r="O1030" s="751"/>
      <c r="P1030" s="751"/>
      <c r="Q1030" s="751"/>
      <c r="R1030" s="752"/>
      <c r="S1030" s="171">
        <f>IF(B1020="Лікар загальної практики - сімейний лікар",IF(S1024&lt;Законод!$C$23,0,(IF(AND(S1024&gt;=Законод!$I$23,S1024&lt;=Законод!$I$24),S1024-Законод!$H$24,IF('01_Доходи'!S1024&gt;=Законод!$I$23,Законод!$I$25,0)))),IF(B1020="Лікар-педіатр",IF(S1024&lt;Законод!$C$19,0,(IF(AND(S1024&gt;=Законод!$I$19,S1024&lt;=Законод!$I$20),S1024-Законод!$H$20,IF('01_Доходи'!S1024&gt;=Законод!$I$19,Законод!$H$21,0)))),IF(B1020="Лікар-терапевт",IF(S1024&lt;Законод!$C$27,0,(IF(AND(S1024&gt;=Законод!$I$27,S1024&lt;=Законод!$I$28),S1024-Законод!$H$28,IF('01_Доходи'!S1024&gt;=Законод!$I$27,Законод!$H$29,0)))),0)))</f>
        <v>0</v>
      </c>
      <c r="T1030" s="770"/>
      <c r="U1030" s="750" t="s">
        <v>157</v>
      </c>
      <c r="V1030" s="751"/>
      <c r="W1030" s="751"/>
      <c r="X1030" s="751"/>
      <c r="Y1030" s="752"/>
      <c r="Z1030" s="171">
        <f>IF(B1020="Лікар загальної практики - сімейний лікар",IF(Z1024&lt;Законод!$C$23,0,(IF(AND(Z1024&gt;=Законод!$I$23,Z1024&lt;=Законод!$I$24),Z1024-Законод!$H$24,IF('01_Доходи'!Z1024&gt;=Законод!$I$23,Законод!$I$25,0)))),IF(B1020="Лікар-педіатр",IF(Z1024&lt;Законод!$C$19,0,(IF(AND(Z1024&gt;=Законод!$I$19,Z1024&lt;=Законод!$I$20),Z1024-Законод!$H$20,IF('01_Доходи'!Z1024&gt;=Законод!$I$19,Законод!$H$21,0)))),IF(B1020="Лікар-терапевт",IF(Z1024&lt;Законод!$C$27,0,(IF(AND(Z1024&gt;=Законод!$I$27,Z1024&lt;=Законод!$I$28),Z1024-Законод!$H$28,IF('01_Доходи'!Z1024&gt;=Законод!$I$27,Законод!$H$29,0)))),0)))</f>
        <v>0</v>
      </c>
      <c r="AA1030" s="770"/>
      <c r="AB1030" s="750" t="s">
        <v>157</v>
      </c>
      <c r="AC1030" s="751"/>
      <c r="AD1030" s="751"/>
      <c r="AE1030" s="751"/>
      <c r="AF1030" s="752"/>
      <c r="AG1030" s="171">
        <f>IF(B1020="Лікар загальної практики - сімейний лікар",IF(AG1024&lt;Законод!$C$23,0,(IF(AND(AG1024&gt;=Законод!$I$23,AG1024&lt;=Законод!$I$24),AG1024-Законод!$H$24,IF('01_Доходи'!AG1024&gt;=Законод!$I$23,Законод!$I$25,0)))),IF(B1020="Лікар-педіатр",IF(AG1024&lt;Законод!$C$19,0,(IF(AND(AG1024&gt;=Законод!$I$19,AG1024&lt;=Законод!$I$20),AG1024-Законод!$H$20,IF('01_Доходи'!AG1024&gt;=Законод!$I$19,Законод!$H$21,0)))),IF(B1020="Лікар-терапевт",IF(AG1024&lt;Законод!$C$27,0,(IF(AND(AG1024&gt;=Законод!$I$27,AG1024&lt;=Законод!$I$28),AG1024-Законод!$H$28,IF('01_Доходи'!AG1024&gt;=Законод!$I$27,Законод!$H$29,0)))),0)))</f>
        <v>0</v>
      </c>
      <c r="AH1030" s="773"/>
      <c r="AI1030" s="176"/>
      <c r="AJ1030" s="764"/>
      <c r="AK1030" s="767"/>
      <c r="AL1030" s="767"/>
      <c r="AM1030" s="799"/>
      <c r="AN1030" s="544">
        <f>IF(B1020="Лікар загальної практики - сімейний лікар",L1030*Законод!$I$30,IF(B1020="Лікар-педіатр",L1030*Законод!$I$30,IF(B1020="Лікар-терапевт",L1030*Законод!$I$30,0)))</f>
        <v>0</v>
      </c>
      <c r="AO1030" s="544">
        <f>IF(B1020="Лікар загальної практики - сімейний лікар",S1030*Законод!$I$47,IF(B1020="Лікар-педіатр",S1030*Законод!$I$47,IF(B1020="Лікар-терапевт",S1030*Законод!$I$47,0)))</f>
        <v>0</v>
      </c>
      <c r="AP1030" s="544">
        <f>IF(B1020="Лікар загальної практики - сімейний лікар",Z1030*Законод!$I$64,IF(B1020="Лікар-педіатр",Z1030*Законод!$I$64,IF(B1020="Лікар-терапевт",Z1030*Законод!$I$64,0)))</f>
        <v>0</v>
      </c>
      <c r="AQ1030" s="544">
        <f>IF(B1020="Лікар загальної практики - сімейний лікар",AG1030*Законод!$I$81,IF(B1020="Лікар-педіатр",AG1030*Законод!$I$81,IF(B1020="Лікар-терапевт",AG1030*Законод!$I$81,0)))</f>
        <v>0</v>
      </c>
      <c r="AR1030" s="185">
        <f>SUM(AN1030:AQ1030)</f>
        <v>0</v>
      </c>
    </row>
    <row r="1031" spans="1:44" ht="21" customHeight="1" thickBot="1" x14ac:dyDescent="0.3">
      <c r="A1031" s="187"/>
      <c r="B1031" s="782"/>
      <c r="C1031" s="785"/>
      <c r="D1031" s="788"/>
      <c r="E1031" s="791"/>
      <c r="F1031" s="660" t="str">
        <f>IF(B1020="Лікар-педіатр",Законод!$J$18,IF(B1020="Лікар загальної практики - сімейний лікар",Законод!$J$22,IF(B1020="Лікар-терапевт",Законод!$J$22,"х")))</f>
        <v>х</v>
      </c>
      <c r="G1031" s="747" t="s">
        <v>157</v>
      </c>
      <c r="H1031" s="748"/>
      <c r="I1031" s="748"/>
      <c r="J1031" s="748"/>
      <c r="K1031" s="749"/>
      <c r="L1031" s="171">
        <f>IF(B1020="Лікар загальної практики - сімейний лікар",IF(L1024&gt;=Законод!$J$23,'01_Доходи'!L1024-('01_Доходи'!L1025+'01_Доходи'!L1026+'01_Доходи'!L1027+'01_Доходи'!L1028+'01_Доходи'!L1029+'01_Доходи'!L1030),0),IF(B1020="Лікар-педіатр",IF(L1024&gt;=Законод!$J$19,'01_Доходи'!L1024-('01_Доходи'!L1025+'01_Доходи'!L1026+'01_Доходи'!L1027+'01_Доходи'!L1028+'01_Доходи'!L1029+'01_Доходи'!L1030),0),IF(B1020="Лікар-терапевт",IF('01_Доходи'!L1024&gt;=Законод!$J$27,L1024-Законод!$I$28,0),0)))</f>
        <v>0</v>
      </c>
      <c r="M1031" s="771"/>
      <c r="N1031" s="747" t="s">
        <v>157</v>
      </c>
      <c r="O1031" s="748"/>
      <c r="P1031" s="748"/>
      <c r="Q1031" s="748"/>
      <c r="R1031" s="749"/>
      <c r="S1031" s="171">
        <f>IF(B1020="Лікар загальної практики - сімейний лікар",IF(S1024&gt;=Законод!$J$23,'01_Доходи'!S1024-('01_Доходи'!S1025+'01_Доходи'!S1026+'01_Доходи'!S1027+'01_Доходи'!S1028+'01_Доходи'!S1029+'01_Доходи'!S1030),0),IF(B1020="Лікар-педіатр",IF(S1024&gt;=Законод!$J$19,'01_Доходи'!S1024-('01_Доходи'!S1025+'01_Доходи'!S1026+'01_Доходи'!S1027+'01_Доходи'!S1028+'01_Доходи'!S1029+'01_Доходи'!S1030),0),IF(B1020="Лікар-терапевт",IF('01_Доходи'!S1024&gt;=Законод!$J$27,S1024-Законод!$I$28,0),0)))</f>
        <v>0</v>
      </c>
      <c r="T1031" s="771"/>
      <c r="U1031" s="747" t="s">
        <v>157</v>
      </c>
      <c r="V1031" s="748"/>
      <c r="W1031" s="748"/>
      <c r="X1031" s="748"/>
      <c r="Y1031" s="749"/>
      <c r="Z1031" s="171">
        <f>IF(B1020="Лікар загальної практики - сімейний лікар",IF(Z1024&gt;=Законод!$J$23,'01_Доходи'!Z1024-('01_Доходи'!Z1025+'01_Доходи'!Z1026+'01_Доходи'!Z1027+'01_Доходи'!Z1028+'01_Доходи'!Z1029+'01_Доходи'!Z1030),0),IF(B1020="Лікар-педіатр",IF(Z1024&gt;=Законод!$J$19,'01_Доходи'!Z1024-('01_Доходи'!Z1025+'01_Доходи'!Z1026+'01_Доходи'!Z1027+'01_Доходи'!Z1028+'01_Доходи'!Z1029+'01_Доходи'!Z1030),0),IF(B1020="Лікар-терапевт",IF('01_Доходи'!Z1024&gt;=Законод!$J$27,Z1024-Законод!$I$28,0),0)))</f>
        <v>0</v>
      </c>
      <c r="AA1031" s="771"/>
      <c r="AB1031" s="747" t="s">
        <v>157</v>
      </c>
      <c r="AC1031" s="748"/>
      <c r="AD1031" s="748"/>
      <c r="AE1031" s="748"/>
      <c r="AF1031" s="749"/>
      <c r="AG1031" s="171">
        <f>IF(B1020="Лікар загальної практики - сімейний лікар",IF(AG1024&gt;=Законод!$J$23,'01_Доходи'!AG1024-('01_Доходи'!AG1025+'01_Доходи'!AG1026+'01_Доходи'!AG1027+'01_Доходи'!AG1028+'01_Доходи'!AG1029+'01_Доходи'!AG1030),0),IF(B1020="Лікар-педіатр",IF(AG1024&gt;=Законод!$J$19,'01_Доходи'!AG1024-('01_Доходи'!AG1025+'01_Доходи'!AG1026+'01_Доходи'!AG1027+'01_Доходи'!AG1028+'01_Доходи'!AG1029+'01_Доходи'!AG1030),0),IF(B1020="Лікар-терапевт",IF('01_Доходи'!AG1024&gt;=Законод!$J$27,AG1024-Законод!$I$28,0),0)))</f>
        <v>0</v>
      </c>
      <c r="AH1031" s="774"/>
      <c r="AI1031" s="188"/>
      <c r="AJ1031" s="765"/>
      <c r="AK1031" s="768"/>
      <c r="AL1031" s="768"/>
      <c r="AM1031" s="800"/>
      <c r="AN1031" s="661">
        <f>IF(B1020="Лікар загальної практики - сімейний лікар",L1031*Законод!$J$30,IF(B1020="Лікар-педіатр",L1031*Законод!$J$30,IF(B1020="Лікар-терапевт",L1031*Законод!$J$30,0)))</f>
        <v>0</v>
      </c>
      <c r="AO1031" s="661">
        <f>IF(B1020="Лікар загальної практики - сімейний лікар",S1031*Законод!$J$47,IF(B1020="Лікар-педіатр",S1031*Законод!$J$47,IF(B1020="Лікар-терапевт",S1031*Законод!$J$47,0)))</f>
        <v>0</v>
      </c>
      <c r="AP1031" s="661">
        <f>IF(B1020="Лікар загальної практики - сімейний лікар",S1031*Законод!$J$64,IF(B1020="Лікар-педіатр",S1031*Законод!$J$64,IF(B1020="Лікар-терапевт",S1031*Законод!$J$64,0)))</f>
        <v>0</v>
      </c>
      <c r="AQ1031" s="661">
        <f>IF(B1020="Лікар загальної практики - сімейний лікар",AG1031*Законод!$J$81,IF(B1020="Лікар-педіатр",AG1031*Законод!$J$81,IF(B1020="Лікар-терапевт",AG1031*Законод!$J$81,0)))</f>
        <v>0</v>
      </c>
      <c r="AR1031" s="662">
        <f t="shared" ref="AR1031" si="153">SUM(AN1031:AQ1031)</f>
        <v>0</v>
      </c>
    </row>
    <row r="1032" spans="1:44" ht="23.25" thickBot="1" x14ac:dyDescent="0.3">
      <c r="A1032" s="206"/>
      <c r="B1032" s="207"/>
      <c r="C1032" s="207"/>
      <c r="D1032" s="207"/>
      <c r="E1032" s="207"/>
      <c r="F1032" s="208"/>
      <c r="G1032" s="209"/>
      <c r="H1032" s="209"/>
      <c r="I1032" s="210"/>
      <c r="J1032" s="210"/>
      <c r="K1032" s="210"/>
      <c r="L1032" s="211"/>
      <c r="M1032" s="210"/>
      <c r="N1032" s="210"/>
      <c r="O1032" s="210"/>
      <c r="P1032" s="210"/>
      <c r="Q1032" s="210"/>
      <c r="R1032" s="210"/>
      <c r="S1032" s="211"/>
      <c r="T1032" s="210"/>
      <c r="U1032" s="210"/>
      <c r="V1032" s="210"/>
      <c r="W1032" s="210"/>
      <c r="X1032" s="210"/>
      <c r="Y1032" s="210"/>
      <c r="Z1032" s="211"/>
      <c r="AA1032" s="210"/>
      <c r="AB1032" s="210"/>
      <c r="AC1032" s="210"/>
      <c r="AD1032" s="210"/>
      <c r="AE1032" s="210"/>
      <c r="AF1032" s="210"/>
      <c r="AG1032" s="211"/>
      <c r="AH1032" s="210"/>
      <c r="AI1032" s="210"/>
      <c r="AJ1032" s="210"/>
      <c r="AK1032" s="210"/>
      <c r="AL1032" s="210"/>
      <c r="AM1032" s="212"/>
      <c r="AN1032" s="210"/>
      <c r="AO1032" s="210"/>
      <c r="AP1032" s="210"/>
      <c r="AQ1032" s="210"/>
      <c r="AR1032" s="213"/>
    </row>
    <row r="1033" spans="1:44" ht="18" customHeight="1" x14ac:dyDescent="0.25">
      <c r="A1033" s="169">
        <f>A1020+1</f>
        <v>78</v>
      </c>
      <c r="B1033" s="780"/>
      <c r="C1033" s="783"/>
      <c r="D1033" s="786"/>
      <c r="E1033" s="789"/>
      <c r="F1033" s="170" t="s">
        <v>431</v>
      </c>
      <c r="G1033" s="171">
        <f>IFERROR(IF(B1033="Лікар-педіатр",G1035/L1035*L1033,IF(B1033="Лікар-терапевт","х",IF(B1033="Лікар загальної практики - сімейний лікар",G1035/L1035*L1033,0))),0)</f>
        <v>0</v>
      </c>
      <c r="H1033" s="171">
        <f>IFERROR(IF(B1033="Лікар-педіатр",H1035/L1035*L1033,IF(B1033="Лікар-терапевт","х",IF(B1033="Лікар загальної практики - сімейний лікар",H1035/L1035*L1033,0))),0)</f>
        <v>0</v>
      </c>
      <c r="I1033" s="171">
        <f>IFERROR(IF(B1033="Лікар-педіатр","x",IF(B1033="Лікар-терапевт",I1035/L1035*L1033,IF(B1033="Лікар загальної практики - сімейний лікар",I1035/L1035*L1033,0))),0)</f>
        <v>0</v>
      </c>
      <c r="J1033" s="171">
        <f>IFERROR(IF(B1033="Лікар-педіатр","x",IF(B1033="Лікар-терапевт",J1035/L1035*L1033,IF(B1033="Лікар загальної практики - сімейний лікар",J1035/L1035*L1033,0))),0)</f>
        <v>0</v>
      </c>
      <c r="K1033" s="171">
        <f>IFERROR(IF(B1033="Лікар-педіатр","x",IF(B1033="Лікар-терапевт",K1036*L1033,IF(B1033="Лікар загальної практики - сімейний лікар",K1036*L1033,0))),0)</f>
        <v>0</v>
      </c>
      <c r="L1033" s="472"/>
      <c r="M1033" s="769"/>
      <c r="N1033" s="171">
        <f>IFERROR(IF(B1033="Лікар-педіатр",N1035/S1035*S1033,IF(B1033="Лікар-терапевт","х",IF(B1033="Лікар загальної практики - сімейний лікар",N1035/S1035*S1033,0))),0)</f>
        <v>0</v>
      </c>
      <c r="O1033" s="171">
        <f>IFERROR(IF(B1033="Лікар-педіатр",O1035/S1035*S1033,IF(B1033="Лікар-терапевт","х",IF(B1033="Лікар загальної практики - сімейний лікар",O1035/S1035*S1033,0))),0)</f>
        <v>0</v>
      </c>
      <c r="P1033" s="171">
        <f>IFERROR(IF(B1033="Лікар-педіатр","x",IF(B1033="Лікар-терапевт",P1035/S1035*S1033,IF(B1033="Лікар загальної практики - сімейний лікар",P1035/S1035*S1033,0))),0)</f>
        <v>0</v>
      </c>
      <c r="Q1033" s="171">
        <f>IFERROR(IF(B1033="Лікар-педіатр","x",IF(B1033="Лікар-терапевт",Q1035/S1035*S1033,IF(B1033="Лікар загальної практики - сімейний лікар",Q1035/S1035*S1033,0))),0)</f>
        <v>0</v>
      </c>
      <c r="R1033" s="171">
        <f>IFERROR(IF(B1033="Лікар-педіатр","x",IF(B1033="Лікар-терапевт",R1036*S1033,IF(B1033="Лікар загальної практики - сімейний лікар",R1036*S1033,0))),0)</f>
        <v>0</v>
      </c>
      <c r="S1033" s="472"/>
      <c r="T1033" s="769"/>
      <c r="U1033" s="171">
        <f>IFERROR(IF(B1033="Лікар-педіатр",U1035/Z1035*Z1033,IF(B1033="Лікар-терапевт","х",IF(B1033="Лікар загальної практики - сімейний лікар",U1035/Z1035*Z1033,0))),0)</f>
        <v>0</v>
      </c>
      <c r="V1033" s="171">
        <f>IFERROR(IF(B1033="Лікар-педіатр",V1035/Z1035*Z1033,IF(B1033="Лікар-терапевт","х",IF(B1033="Лікар загальної практики - сімейний лікар",V1035/Z1035*Z1033,0))),0)</f>
        <v>0</v>
      </c>
      <c r="W1033" s="171">
        <f>IFERROR(IF(B1033="Лікар-педіатр","x",IF(B1033="Лікар-терапевт",W1035/Z1035*Z1033,IF(B1033="Лікар загальної практики - сімейний лікар",W1035/Z1035*Z1033,0))),0)</f>
        <v>0</v>
      </c>
      <c r="X1033" s="171">
        <f>IFERROR(IF(B1033="Лікар-педіатр","x",IF(B1033="Лікар-терапевт",X1035/Z1035*Z1033,IF(B1033="Лікар загальної практики - сімейний лікар",X1035/Z1035*Z1033,0))),0)</f>
        <v>0</v>
      </c>
      <c r="Y1033" s="171">
        <f>IFERROR(IF(B1033="Лікар-педіатр","x",IF(B1033="Лікар-терапевт",Y1036*Z1033,IF(B1033="Лікар загальної практики - сімейний лікар",Y1036*Z1033,0))),0)</f>
        <v>0</v>
      </c>
      <c r="Z1033" s="472"/>
      <c r="AA1033" s="769"/>
      <c r="AB1033" s="171">
        <f>IFERROR(IF(B1033="Лікар-педіатр",AB1035/AG1035*AG1033,IF(B1033="Лікар-терапевт","х",IF(B1033="Лікар загальної практики - сімейний лікар",AB1035/AG1035*AG1033,0))),0)</f>
        <v>0</v>
      </c>
      <c r="AC1033" s="171">
        <f>IFERROR(IF(B1033="Лікар-педіатр",AC1035/AG1035*AG1033,IF(B1033="Лікар-терапевт","х",IF(B1033="Лікар загальної практики - сімейний лікар",AC1035/AG1035*AG1033,0))),0)</f>
        <v>0</v>
      </c>
      <c r="AD1033" s="171">
        <f>IFERROR(IF(B1033="Лікар-педіатр","x",IF(B1033="Лікар-терапевт",AD1035/AG1035*AG1033,IF(B1033="Лікар загальної практики - сімейний лікар",AD1035/AG1035*AG1033,0))),0)</f>
        <v>0</v>
      </c>
      <c r="AE1033" s="171">
        <f>IFERROR(IF(B1033="Лікар-педіатр","x",IF(B1033="Лікар-терапевт",AE1035/AG1035*AG1033,IF(B1033="Лікар загальної практики - сімейний лікар",AE1035/AG1035*AG1033,0))),0)</f>
        <v>0</v>
      </c>
      <c r="AF1033" s="171">
        <f>IFERROR(IF(B1033="Лікар-педіатр","x",IF(B1033="Лікар-терапевт",AF1036*AG1033,IF(B1033="Лікар загальної практики - сімейний лікар",AF1036*AG1033,0))),0)</f>
        <v>0</v>
      </c>
      <c r="AG1033" s="472"/>
      <c r="AH1033" s="772"/>
      <c r="AI1033" s="461">
        <f>A1033</f>
        <v>78</v>
      </c>
      <c r="AJ1033" s="763">
        <f>B1033</f>
        <v>0</v>
      </c>
      <c r="AK1033" s="766">
        <f>C1033</f>
        <v>0</v>
      </c>
      <c r="AL1033" s="766">
        <f>D1033</f>
        <v>0</v>
      </c>
      <c r="AM1033" s="753" t="s">
        <v>566</v>
      </c>
      <c r="AN1033" s="792">
        <f>SUM(AN1038:AN1044)</f>
        <v>0</v>
      </c>
      <c r="AO1033" s="792">
        <f>SUM(AO1038:AO1044)</f>
        <v>0</v>
      </c>
      <c r="AP1033" s="792">
        <f>SUM(AP1038:AP1044)</f>
        <v>0</v>
      </c>
      <c r="AQ1033" s="792">
        <f>SUM(AQ1038:AQ1044)</f>
        <v>0</v>
      </c>
      <c r="AR1033" s="795">
        <f>SUM(AN1033:AQ1037)</f>
        <v>0</v>
      </c>
    </row>
    <row r="1034" spans="1:44" ht="18" customHeight="1" x14ac:dyDescent="0.25">
      <c r="A1034" s="172"/>
      <c r="B1034" s="781"/>
      <c r="C1034" s="784"/>
      <c r="D1034" s="787"/>
      <c r="E1034" s="790"/>
      <c r="F1034" s="170" t="s">
        <v>432</v>
      </c>
      <c r="G1034" s="171">
        <f>IFERROR(IF(B1033="Лікар-педіатр",G1036*L1034,IF(B1033="Лікар-терапевт","х",IF(B1033="Лікар загальної практики - сімейний лікар",G1036*L1034,0))),0)</f>
        <v>0</v>
      </c>
      <c r="H1034" s="171">
        <f>IFERROR(IF(B1033="Лікар-педіатр",H1036*L1034,IF(B1033="Лікар-терапевт","х",IF(B1033="Лікар загальної практики - сімейний лікар",H1036*L1034,0))),0)</f>
        <v>0</v>
      </c>
      <c r="I1034" s="171">
        <f>IFERROR(IF(B1033="Лікар-педіатр","x",IF(B1033="Лікар-терапевт",I1036*L1034,IF(B1033="Лікар загальної практики - сімейний лікар",I1036*L1034,0))),0)</f>
        <v>0</v>
      </c>
      <c r="J1034" s="171">
        <f>IFERROR(IF(B1033="Лікар-педіатр","x",IF(B1033="Лікар-терапевт",J1036*L1034,IF(B1033="Лікар загальної практики - сімейний лікар",J1036*L1034,0))),0)</f>
        <v>0</v>
      </c>
      <c r="K1034" s="171">
        <f>IFERROR(IF(B1033="Лікар-педіатр","x",IF(B1033="Лікар-терапевт",K1036*L1034,IF(B1033="Лікар загальної практики - сімейний лікар",K1036*L1034,0))),0)</f>
        <v>0</v>
      </c>
      <c r="L1034" s="472"/>
      <c r="M1034" s="770"/>
      <c r="N1034" s="171">
        <f>IFERROR(IF(B1033="Лікар-педіатр",N1036*S1034,IF(B1033="Лікар-терапевт","х",IF(B1033="Лікар загальної практики - сімейний лікар",N1036*S1034,0))),0)</f>
        <v>0</v>
      </c>
      <c r="O1034" s="171">
        <f>IFERROR(IF(B1033="Лікар-педіатр",O1036*S1034,IF(B1033="Лікар-терапевт","х",IF(B1033="Лікар загальної практики - сімейний лікар",O1036*S1034,0))),0)</f>
        <v>0</v>
      </c>
      <c r="P1034" s="171">
        <f>IFERROR(IF(B1033="Лікар-педіатр","x",IF(B1033="Лікар-терапевт",P1036*S1034,IF(B1033="Лікар загальної практики - сімейний лікар",P1036*S1034,0))),0)</f>
        <v>0</v>
      </c>
      <c r="Q1034" s="171">
        <f>IFERROR(IF(B1033="Лікар-педіатр","x",IF(B1033="Лікар-терапевт",Q1036*S1034,IF(B1033="Лікар загальної практики - сімейний лікар",Q1036*S1034,0))),0)</f>
        <v>0</v>
      </c>
      <c r="R1034" s="171">
        <f>IFERROR(IF(B1033="Лікар-педіатр","x",IF(B1033="Лікар-терапевт",R1036*S1034,IF(B1033="Лікар загальної практики - сімейний лікар",R1036*S1034,0))),0)</f>
        <v>0</v>
      </c>
      <c r="S1034" s="472"/>
      <c r="T1034" s="770"/>
      <c r="U1034" s="171">
        <f>IFERROR(IF(B1033="Лікар-педіатр",U1036*Z1034,IF(B1033="Лікар-терапевт","х",IF(B1033="Лікар загальної практики - сімейний лікар",U1036*Z1034,0))),0)</f>
        <v>0</v>
      </c>
      <c r="V1034" s="171">
        <f>IFERROR(IF(B1033="Лікар-педіатр",V1036*Z1034,IF(B1033="Лікар-терапевт","х",IF(B1033="Лікар загальної практики - сімейний лікар",V1036*Z1034,0))),0)</f>
        <v>0</v>
      </c>
      <c r="W1034" s="171">
        <f>IFERROR(IF(B1033="Лікар-педіатр","x",IF(B1033="Лікар-терапевт",W1036*Z1034,IF(B1033="Лікар загальної практики - сімейний лікар",W1036*Z1034,0))),0)</f>
        <v>0</v>
      </c>
      <c r="X1034" s="171">
        <f>IFERROR(IF(B1033="Лікар-педіатр","x",IF(B1033="Лікар-терапевт",X1036*Z1034,IF(B1033="Лікар загальної практики - сімейний лікар",X1036*Z1034,0))),0)</f>
        <v>0</v>
      </c>
      <c r="Y1034" s="171">
        <f>IFERROR(IF(B1033="Лікар-педіатр","x",IF(B1033="Лікар-терапевт",Y1036*Z1034,IF(B1033="Лікар загальної практики - сімейний лікар",Y1036*Z1034,0))),0)</f>
        <v>0</v>
      </c>
      <c r="Z1034" s="472"/>
      <c r="AA1034" s="770"/>
      <c r="AB1034" s="171">
        <f>IFERROR(IF(B1033="Лікар-педіатр",AB1036*AG1034,IF(B1033="Лікар-терапевт","х",IF(B1033="Лікар загальної практики - сімейний лікар",AB1036*AG1034,0))),0)</f>
        <v>0</v>
      </c>
      <c r="AC1034" s="171">
        <f>IFERROR(IF(B1033="Лікар-педіатр",AC1036*AG1034,IF(B1033="Лікар-терапевт","х",IF(B1033="Лікар загальної практики - сімейний лікар",AC1036*AG1034,0))),0)</f>
        <v>0</v>
      </c>
      <c r="AD1034" s="171">
        <f>IFERROR(IF(B1033="Лікар-педіатр","x",IF(B1033="Лікар-терапевт",AD1036*AG1034,IF(B1033="Лікар загальної практики - сімейний лікар",AD1036*AG1034,0))),0)</f>
        <v>0</v>
      </c>
      <c r="AE1034" s="171">
        <f>IFERROR(IF(B1033="Лікар-педіатр","x",IF(B1033="Лікар-терапевт",AE1036*AG1034,IF(B1033="Лікар загальної практики - сімейний лікар",AE1036*AG1034,0))),0)</f>
        <v>0</v>
      </c>
      <c r="AF1034" s="171">
        <f>IFERROR(IF(B1033="Лікар-педіатр","x",IF(B1033="Лікар-терапевт",AF1036*AG1034,IF(B1033="Лікар загальної практики - сімейний лікар",AF1036*AG1034,0))),0)</f>
        <v>0</v>
      </c>
      <c r="AG1034" s="472"/>
      <c r="AH1034" s="773"/>
      <c r="AI1034" s="173"/>
      <c r="AJ1034" s="764"/>
      <c r="AK1034" s="767"/>
      <c r="AL1034" s="767"/>
      <c r="AM1034" s="754"/>
      <c r="AN1034" s="793"/>
      <c r="AO1034" s="793"/>
      <c r="AP1034" s="793"/>
      <c r="AQ1034" s="793"/>
      <c r="AR1034" s="796"/>
    </row>
    <row r="1035" spans="1:44" ht="18" customHeight="1" x14ac:dyDescent="0.25">
      <c r="A1035" s="205"/>
      <c r="B1035" s="781"/>
      <c r="C1035" s="784"/>
      <c r="D1035" s="787"/>
      <c r="E1035" s="790"/>
      <c r="F1035" s="170" t="s">
        <v>433</v>
      </c>
      <c r="G1035" s="174">
        <f>IF(B1033="Лікар загальної практики - сімейний лікар"," ",IF(B1033="Лікар-педіатр"," ",IF(B1033="Лікар-терапевт","х",0)))</f>
        <v>0</v>
      </c>
      <c r="H1035" s="174">
        <f>IF(B1033="Лікар загальної практики - сімейний лікар"," ",IF(B1033="Лікар-педіатр"," ",IF(B1033="Лікар-терапевт","х",0)))</f>
        <v>0</v>
      </c>
      <c r="I1035" s="174">
        <f>IF(B1033="Лікар загальної практики - сімейний лікар"," ",IF(B1033="Лікар-педіатр","х",IF(B1033="Лікар-терапевт"," ",0)))</f>
        <v>0</v>
      </c>
      <c r="J1035" s="174">
        <f>IF(B1033="Лікар загальної практики - сімейний лікар"," ",IF(B1033="Лікар-педіатр","х",IF(B1033="Лікар-терапевт"," ",0)))</f>
        <v>0</v>
      </c>
      <c r="K1035" s="174">
        <f>IF(B1033="Лікар загальної практики - сімейний лікар"," ",IF(B1033="Лікар-педіатр","х",IF(B1033="Лікар-терапевт"," ",0)))</f>
        <v>0</v>
      </c>
      <c r="L1035" s="175">
        <f>SUM(G1035:K1035)</f>
        <v>0</v>
      </c>
      <c r="M1035" s="770"/>
      <c r="N1035" s="174">
        <f>IF(B1033="Лікар загальної практики - сімейний лікар"," ",IF(B1033="Лікар-педіатр"," ",IF(B1033="Лікар-терапевт","х",0)))</f>
        <v>0</v>
      </c>
      <c r="O1035" s="174">
        <f>IF(B1033="Лікар загальної практики - сімейний лікар"," ",IF(B1033="Лікар-педіатр"," ",IF(B1033="Лікар-терапевт","х",0)))</f>
        <v>0</v>
      </c>
      <c r="P1035" s="174">
        <f>IF(B1033="Лікар загальної практики - сімейний лікар"," ",IF(B1033="Лікар-педіатр","х",IF(B1033="Лікар-терапевт"," ",0)))</f>
        <v>0</v>
      </c>
      <c r="Q1035" s="174">
        <f>IF(B1033="Лікар загальної практики - сімейний лікар"," ",IF(B1033="Лікар-педіатр","х",IF(B1033="Лікар-терапевт"," ",0)))</f>
        <v>0</v>
      </c>
      <c r="R1035" s="174">
        <f>IF(B1033="Лікар загальної практики - сімейний лікар"," ",IF(B1033="Лікар-педіатр","х",IF(B1033="Лікар-терапевт"," ",0)))</f>
        <v>0</v>
      </c>
      <c r="S1035" s="175">
        <f>SUM(N1035:R1035)</f>
        <v>0</v>
      </c>
      <c r="T1035" s="770"/>
      <c r="U1035" s="174">
        <f>IF(B1033="Лікар загальної практики - сімейний лікар"," ",IF(B1033="Лікар-педіатр"," ",IF(B1033="Лікар-терапевт","х",0)))</f>
        <v>0</v>
      </c>
      <c r="V1035" s="174">
        <f>IF(B1033="Лікар загальної практики - сімейний лікар"," ",IF(B1033="Лікар-педіатр"," ",IF(B1033="Лікар-терапевт","х",0)))</f>
        <v>0</v>
      </c>
      <c r="W1035" s="174">
        <f>IF(B1033="Лікар загальної практики - сімейний лікар"," ",IF(B1033="Лікар-педіатр","х",IF(B1033="Лікар-терапевт"," ",0)))</f>
        <v>0</v>
      </c>
      <c r="X1035" s="174">
        <f>IF(B1033="Лікар загальної практики - сімейний лікар"," ",IF(B1033="Лікар-педіатр","х",IF(B1033="Лікар-терапевт"," ",0)))</f>
        <v>0</v>
      </c>
      <c r="Y1035" s="174">
        <f>IF(B1033="Лікар загальної практики - сімейний лікар"," ",IF(B1033="Лікар-педіатр","х",IF(B1033="Лікар-терапевт"," ",0)))</f>
        <v>0</v>
      </c>
      <c r="Z1035" s="175">
        <f>SUM(U1035:Y1035)</f>
        <v>0</v>
      </c>
      <c r="AA1035" s="770"/>
      <c r="AB1035" s="174">
        <f>IF(B1033="Лікар загальної практики - сімейний лікар"," ",IF(B1033="Лікар-педіатр"," ",IF(B1033="Лікар-терапевт","х",0)))</f>
        <v>0</v>
      </c>
      <c r="AC1035" s="174">
        <f>IF(B1033="Лікар загальної практики - сімейний лікар"," ",IF(B1033="Лікар-педіатр"," ",IF(B1033="Лікар-терапевт","х",0)))</f>
        <v>0</v>
      </c>
      <c r="AD1035" s="174">
        <f>IF(B1033="Лікар загальної практики - сімейний лікар"," ",IF(B1033="Лікар-педіатр","х",IF(B1033="Лікар-терапевт"," ",0)))</f>
        <v>0</v>
      </c>
      <c r="AE1035" s="174">
        <f>IF(B1033="Лікар загальної практики - сімейний лікар"," ",IF(B1033="Лікар-педіатр","х",IF(B1033="Лікар-терапевт"," ",0)))</f>
        <v>0</v>
      </c>
      <c r="AF1035" s="174">
        <f>IF(B1033="Лікар загальної практики - сімейний лікар"," ",IF(B1033="Лікар-педіатр","х",IF(B1033="Лікар-терапевт"," ",0)))</f>
        <v>0</v>
      </c>
      <c r="AG1035" s="175">
        <f>SUM(AB1035:AF1035)</f>
        <v>0</v>
      </c>
      <c r="AH1035" s="773"/>
      <c r="AI1035" s="176"/>
      <c r="AJ1035" s="764"/>
      <c r="AK1035" s="767"/>
      <c r="AL1035" s="767"/>
      <c r="AM1035" s="754"/>
      <c r="AN1035" s="793"/>
      <c r="AO1035" s="793"/>
      <c r="AP1035" s="793"/>
      <c r="AQ1035" s="793"/>
      <c r="AR1035" s="796"/>
    </row>
    <row r="1036" spans="1:44" ht="18.600000000000001" customHeight="1" thickBot="1" x14ac:dyDescent="0.3">
      <c r="A1036" s="172"/>
      <c r="B1036" s="781"/>
      <c r="C1036" s="784"/>
      <c r="D1036" s="787"/>
      <c r="E1036" s="790"/>
      <c r="F1036" s="177" t="s">
        <v>160</v>
      </c>
      <c r="G1036" s="178">
        <f>IFERROR(IF(B1033="Лікар-педіатр",G1035/L1035,IF(B1033="Лікар-терапевт","х",IF(B1033="Лікар загальної практики - сімейний лікар",G1035/L1035,0))),0)</f>
        <v>0</v>
      </c>
      <c r="H1036" s="178">
        <f>IFERROR(IF(B1033="Лікар-педіатр",H1035/L1035,IF(B1033="Лікар-терапевт","х",IF(B1033="Лікар загальної практики - сімейний лікар",H1035/L1035,0))),0)</f>
        <v>0</v>
      </c>
      <c r="I1036" s="178">
        <f>IFERROR(IF(B1033="Лікар-педіатр","x",IF(B1033="Лікар-терапевт",I1035/L1035,IF(B1033="Лікар загальної практики - сімейний лікар",I1035/L1035,0))),0)</f>
        <v>0</v>
      </c>
      <c r="J1036" s="178">
        <f>IFERROR(IF(B1033="Лікар-педіатр","x",IF(B1033="Лікар-терапевт",J1035/L1035,IF(B1033="Лікар загальної практики - сімейний лікар",J1035/L1035,0))),0)</f>
        <v>0</v>
      </c>
      <c r="K1036" s="178">
        <f>IFERROR(IF(B1033="Лікар-педіатр","x",IF(B1033="Лікар-терапевт",K1035/L1035,IF(B1033="Лікар загальної практики - сімейний лікар",K1035/L1035,0))),0)</f>
        <v>0</v>
      </c>
      <c r="L1036" s="178">
        <f>SUM(G1036:K1036)</f>
        <v>0</v>
      </c>
      <c r="M1036" s="770"/>
      <c r="N1036" s="178">
        <f>IFERROR(IF(B1033="Лікар-педіатр",N1035/S1035,IF(B1033="Лікар-терапевт","х",IF(B1033="Лікар загальної практики - сімейний лікар",N1035/S1035,0))),0)</f>
        <v>0</v>
      </c>
      <c r="O1036" s="178">
        <f>IFERROR(IF(B1033="Лікар-педіатр",O1035/S1035,IF(B1033="Лікар-терапевт","х",IF(B1033="Лікар загальної практики - сімейний лікар",O1035/S1035,0))),0)</f>
        <v>0</v>
      </c>
      <c r="P1036" s="178">
        <f>IFERROR(IF(B1033="Лікар-педіатр","x",IF(B1033="Лікар-терапевт",P1035/S1035,IF(B1033="Лікар загальної практики - сімейний лікар",P1035/S1035,0))),0)</f>
        <v>0</v>
      </c>
      <c r="Q1036" s="178">
        <f>IFERROR(IF(B1033="Лікар-педіатр","x",IF(B1033="Лікар-терапевт",Q1035/S1035,IF(B1033="Лікар загальної практики - сімейний лікар",Q1035/S1035,0))),0)</f>
        <v>0</v>
      </c>
      <c r="R1036" s="178">
        <f>IFERROR(IF(B1033="Лікар-педіатр","x",IF(B1033="Лікар-терапевт",R1035/S1035,IF(B1033="Лікар загальної практики - сімейний лікар",R1035/S1035,0))),0)</f>
        <v>0</v>
      </c>
      <c r="S1036" s="178">
        <f>SUM(N1036:R1036)</f>
        <v>0</v>
      </c>
      <c r="T1036" s="770"/>
      <c r="U1036" s="178">
        <f>IFERROR(IF(B1033="Лікар-педіатр",U1035/Z1035,IF(B1033="Лікар-терапевт","х",IF(B1033="Лікар загальної практики - сімейний лікар",U1035/Z1035,0))),0)</f>
        <v>0</v>
      </c>
      <c r="V1036" s="178">
        <f>IFERROR(IF(B1033="Лікар-педіатр",V1035/Z1035,IF(B1033="Лікар-терапевт","х",IF(B1033="Лікар загальної практики - сімейний лікар",V1035/Z1035,0))),0)</f>
        <v>0</v>
      </c>
      <c r="W1036" s="178">
        <f>IFERROR(IF(B1033="Лікар-педіатр","x",IF(B1033="Лікар-терапевт",W1035/Z1035,IF(B1033="Лікар загальної практики - сімейний лікар",W1035/Z1035,0))),0)</f>
        <v>0</v>
      </c>
      <c r="X1036" s="178">
        <f>IFERROR(IF(B1033="Лікар-педіатр","x",IF(B1033="Лікар-терапевт",X1035/Z1035,IF(B1033="Лікар загальної практики - сімейний лікар",X1035/Z1035,0))),0)</f>
        <v>0</v>
      </c>
      <c r="Y1036" s="178">
        <f>IFERROR(IF(B1033="Лікар-педіатр","x",IF(B1033="Лікар-терапевт",Y1035/Z1035,IF(B1033="Лікар загальної практики - сімейний лікар",Y1035/Z1035,0))),0)</f>
        <v>0</v>
      </c>
      <c r="Z1036" s="178">
        <f>SUM(U1036:Y1036)</f>
        <v>0</v>
      </c>
      <c r="AA1036" s="770"/>
      <c r="AB1036" s="178">
        <f>IFERROR(IF(B1033="Лікар-педіатр",AB1035/AG1035,IF(B1033="Лікар-терапевт","х",IF(B1033="Лікар загальної практики - сімейний лікар",AB1035/AG1035,0))),0)</f>
        <v>0</v>
      </c>
      <c r="AC1036" s="178">
        <f>IFERROR(IF(B1033="Лікар-педіатр",AC1035/AG1035,IF(B1033="Лікар-терапевт","х",IF(B1033="Лікар загальної практики - сімейний лікар",AC1035/AG1035,0))),0)</f>
        <v>0</v>
      </c>
      <c r="AD1036" s="178">
        <f>IFERROR(IF(B1033="Лікар-педіатр","x",IF(B1033="Лікар-терапевт",AD1035/AG1035,IF(B1033="Лікар загальної практики - сімейний лікар",AD1035/AG1035,0))),0)</f>
        <v>0</v>
      </c>
      <c r="AE1036" s="178">
        <f>IFERROR(IF(B1033="Лікар-педіатр","x",IF(B1033="Лікар-терапевт",AE1035/AG1035,IF(B1033="Лікар загальної практики - сімейний лікар",AE1035/AG1035,0))),0)</f>
        <v>0</v>
      </c>
      <c r="AF1036" s="178">
        <f>IFERROR(IF(B1033="Лікар-педіатр","x",IF(B1033="Лікар-терапевт",AF1035/AG1035,IF(B1033="Лікар загальної практики - сімейний лікар",AF1035/AG1035,0))),0)</f>
        <v>0</v>
      </c>
      <c r="AG1036" s="178">
        <f>SUM(AB1036:AF1036)</f>
        <v>0</v>
      </c>
      <c r="AH1036" s="773"/>
      <c r="AI1036" s="176"/>
      <c r="AJ1036" s="764"/>
      <c r="AK1036" s="767"/>
      <c r="AL1036" s="767"/>
      <c r="AM1036" s="754"/>
      <c r="AN1036" s="793"/>
      <c r="AO1036" s="793"/>
      <c r="AP1036" s="793"/>
      <c r="AQ1036" s="793"/>
      <c r="AR1036" s="796"/>
    </row>
    <row r="1037" spans="1:44" ht="32.25" thickBot="1" x14ac:dyDescent="0.3">
      <c r="A1037" s="172"/>
      <c r="B1037" s="781"/>
      <c r="C1037" s="784"/>
      <c r="D1037" s="787"/>
      <c r="E1037" s="790"/>
      <c r="F1037" s="179" t="s">
        <v>434</v>
      </c>
      <c r="G1037" s="180">
        <f>IF(B1033="Лікар загальної практики - сімейний лікар",AVERAGE(G1033:G1035),IF(B1033="Лікар-педіатр",AVERAGE(G1033:G1035),IF(B1033="Лікар-терапевт","х",0)))</f>
        <v>0</v>
      </c>
      <c r="H1037" s="180">
        <f>IF(B1033="Лікар загальної практики - сімейний лікар",AVERAGE(H1033:H1035),IF(B1033="Лікар-педіатр",AVERAGE(H1033:H1035),IF(B1033="Лікар-терапевт","х",0)))</f>
        <v>0</v>
      </c>
      <c r="I1037" s="180">
        <f>IF(B1033="Лікар загальної практики - сімейний лікар",AVERAGE(I1033:I1035),IF(B1033="Лікар-педіатр","x",IF(B1033="Лікар-терапевт",AVERAGE(I1033:I1035),0)))</f>
        <v>0</v>
      </c>
      <c r="J1037" s="180">
        <f>IF(B1033="Лікар загальної практики - сімейний лікар",AVERAGE(J1033:J1035),IF(B1033="Лікар-педіатр","x",IF(B1033="Лікар-терапевт",AVERAGE(J1033:J1035),0)))</f>
        <v>0</v>
      </c>
      <c r="K1037" s="180">
        <f>IF(B1033="Лікар загальної практики - сімейний лікар",AVERAGE(K1033:K1035),IF(B1033="Лікар-педіатр","x",IF(B1033="Лікар-терапевт",AVERAGE(K1033:K1035),0)))</f>
        <v>0</v>
      </c>
      <c r="L1037" s="181">
        <f>SUM(G1037:K1037)</f>
        <v>0</v>
      </c>
      <c r="M1037" s="770"/>
      <c r="N1037" s="543">
        <f>IF(B1033="Лікар загальної практики - сімейний лікар",AVERAGE(N1033:N1035),IF(B1033="Лікар-педіатр",AVERAGE(N1033:N1035),IF(B1033="Лікар-терапевт","х",0)))</f>
        <v>0</v>
      </c>
      <c r="O1037" s="180">
        <f>IF(B1033="Лікар загальної практики - сімейний лікар",AVERAGE(O1033:O1035),IF(B1033="Лікар-педіатр",AVERAGE(O1033:O1035),IF(B1033="Лікар-терапевт","х",0)))</f>
        <v>0</v>
      </c>
      <c r="P1037" s="180">
        <f>IF(B1033="Лікар загальної практики - сімейний лікар",AVERAGE(P1033:P1035),IF(B1033="Лікар-педіатр","x",IF(B1033="Лікар-терапевт",AVERAGE(P1033:P1035),0)))</f>
        <v>0</v>
      </c>
      <c r="Q1037" s="180">
        <f>IF(B1033="Лікар загальної практики - сімейний лікар",AVERAGE(Q1033:Q1035),IF(B1033="Лікар-педіатр","x",IF(B1033="Лікар-терапевт",AVERAGE(Q1033:Q1035),0)))</f>
        <v>0</v>
      </c>
      <c r="R1037" s="180">
        <f>IF(B1033="Лікар загальної практики - сімейний лікар",AVERAGE(R1033:R1035),IF(B1033="Лікар-педіатр","x",IF(B1033="Лікар-терапевт",AVERAGE(R1033:R1035),0)))</f>
        <v>0</v>
      </c>
      <c r="S1037" s="181">
        <f>SUM(N1037:R1037)</f>
        <v>0</v>
      </c>
      <c r="T1037" s="770"/>
      <c r="U1037" s="543">
        <f>IF(B1033="Лікар загальної практики - сімейний лікар",AVERAGE(U1033:U1035),IF(B1033="Лікар-педіатр",AVERAGE(U1033:U1035),IF(B1033="Лікар-терапевт","х",0)))</f>
        <v>0</v>
      </c>
      <c r="V1037" s="180">
        <f>IF(B1033="Лікар загальної практики - сімейний лікар",AVERAGE(V1033:V1035),IF(B1033="Лікар-педіатр",AVERAGE(V1033:V1035),IF(B1033="Лікар-терапевт","х",0)))</f>
        <v>0</v>
      </c>
      <c r="W1037" s="180">
        <f>IF(B1033="Лікар загальної практики - сімейний лікар",AVERAGE(W1033:W1035),IF(B1033="Лікар-педіатр","x",IF(B1033="Лікар-терапевт",AVERAGE(W1033:W1035),0)))</f>
        <v>0</v>
      </c>
      <c r="X1037" s="180">
        <f>IF(B1033="Лікар загальної практики - сімейний лікар",AVERAGE(X1033:X1035),IF(B1033="Лікар-педіатр","x",IF(B1033="Лікар-терапевт",AVERAGE(X1033:X1035),0)))</f>
        <v>0</v>
      </c>
      <c r="Y1037" s="180">
        <f>IF(B1033="Лікар загальної практики - сімейний лікар",AVERAGE(Y1033:Y1035),IF(B1033="Лікар-педіатр","x",IF(B1033="Лікар-терапевт",AVERAGE(Y1033:Y1035),0)))</f>
        <v>0</v>
      </c>
      <c r="Z1037" s="181">
        <f>SUM(U1037:Y1037)</f>
        <v>0</v>
      </c>
      <c r="AA1037" s="770"/>
      <c r="AB1037" s="543">
        <f>IF(B1033="Лікар загальної практики - сімейний лікар",AVERAGE(AB1033:AB1035),IF(B1033="Лікар-педіатр",AVERAGE(AB1033:AB1035),IF(B1033="Лікар-терапевт","х",0)))</f>
        <v>0</v>
      </c>
      <c r="AC1037" s="180">
        <f>IF(B1033="Лікар загальної практики - сімейний лікар",AVERAGE(AC1033:AC1035),IF(B1033="Лікар-педіатр",AVERAGE(AC1033:AC1035),IF(B1033="Лікар-терапевт","х",0)))</f>
        <v>0</v>
      </c>
      <c r="AD1037" s="180">
        <f>IF(B1033="Лікар загальної практики - сімейний лікар",AVERAGE(AD1033:AD1035),IF(B1033="Лікар-педіатр","x",IF(B1033="Лікар-терапевт",AVERAGE(AD1033:AD1035),0)))</f>
        <v>0</v>
      </c>
      <c r="AE1037" s="180">
        <f>IF(B1033="Лікар загальної практики - сімейний лікар",AVERAGE(AE1033:AE1035),IF(B1033="Лікар-педіатр","x",IF(B1033="Лікар-терапевт",AVERAGE(AE1033:AE1035),0)))</f>
        <v>0</v>
      </c>
      <c r="AF1037" s="180">
        <f>IF(B1033="Лікар загальної практики - сімейний лікар",AVERAGE(AF1033:AF1035),IF(B1033="Лікар-педіатр","x",IF(B1033="Лікар-терапевт",AVERAGE(AF1033:AF1035),0)))</f>
        <v>0</v>
      </c>
      <c r="AG1037" s="181">
        <f>SUM(AB1037:AF1037)</f>
        <v>0</v>
      </c>
      <c r="AH1037" s="773"/>
      <c r="AI1037" s="176"/>
      <c r="AJ1037" s="764"/>
      <c r="AK1037" s="767"/>
      <c r="AL1037" s="767"/>
      <c r="AM1037" s="755"/>
      <c r="AN1037" s="794"/>
      <c r="AO1037" s="794"/>
      <c r="AP1037" s="794"/>
      <c r="AQ1037" s="794"/>
      <c r="AR1037" s="797"/>
    </row>
    <row r="1038" spans="1:44" ht="40.5" x14ac:dyDescent="0.25">
      <c r="A1038" s="172"/>
      <c r="B1038" s="781"/>
      <c r="C1038" s="784"/>
      <c r="D1038" s="787"/>
      <c r="E1038" s="790"/>
      <c r="F1038" s="182" t="str">
        <f>IF(B1033="Лікар-педіатр",Законод!$C$18,IF(B1033="Лікар загальної практики - сімейний лікар",Законод!$C$22,IF(B1033="Лікар-терапевт",Законод!$C$26,"х")))</f>
        <v>х</v>
      </c>
      <c r="G1038" s="183">
        <f>IF(B1033="Лікар загальної практики - сімейний лікар",IF(L1037&lt;=Законод!$C$23,G1037,Законод!$C$23*'01_Доходи'!G1036),IF(B1033="Лікар-педіатр",IF(L1037&lt;=Законод!$C$19,G1037,Законод!$C$19*'01_Доходи'!G1036),IF(B1033="Лікар-терапевт","x",0)))</f>
        <v>0</v>
      </c>
      <c r="H1038" s="183">
        <f>IF(B1033="Лікар загальної практики - сімейний лікар",IF(L1037&lt;=Законод!$C$23,H1037,Законод!$C$23*'01_Доходи'!H1036),IF(B1033="Лікар-педіатр",IF(L1037&lt;=Законод!$C$19,H1037,Законод!$C$19*'01_Доходи'!H1036),IF(B1033="Лікар-терапевт","x",0)))</f>
        <v>0</v>
      </c>
      <c r="I1038" s="183">
        <f>IF(B1033="Лікар загальної практики - сімейний лікар",IF(L1037&lt;=Законод!$C$23,I1037,Законод!$C$23*'01_Доходи'!I1036),IF(B1033="Лікар-педіатр",IF(L1037&lt;=Законод!$C$27,I1037,Законод!$C$27*'01_Доходи'!I1036),IF(B1033="Лікар-терапевт","x",0)))</f>
        <v>0</v>
      </c>
      <c r="J1038" s="183">
        <f>IF(B1033="Лікар загальної практики - сімейний лікар",IF(L1037&lt;=Законод!$C$23,J1037,Законод!$C$23*'01_Доходи'!J1036),IF(B1033="Лікар-педіатр",IF(L1037&lt;=Законод!$C$27,J1037,Законод!$C$27*'01_Доходи'!J1036),IF(B1033="Лікар-терапевт","x",0)))</f>
        <v>0</v>
      </c>
      <c r="K1038" s="183">
        <f>IF(B1033="Лікар загальної практики - сімейний лікар",IF(L1037&lt;=Законод!$C$23,K1037,Законод!$C$23*'01_Доходи'!K1036),IF(B1033="Лікар-педіатр",IF(L1037&lt;=Законод!$C$27,K1037,Законод!$C$27*'01_Доходи'!K1036),IF(B1033="Лікар-терапевт","x",0)))</f>
        <v>0</v>
      </c>
      <c r="L1038" s="184">
        <f>SUM(G1038:K1038)</f>
        <v>0</v>
      </c>
      <c r="M1038" s="770"/>
      <c r="N1038" s="183">
        <f>IF(B1033="Лікар загальної практики - сімейний лікар",IF(L1037&lt;=Законод!$C$23,N1037,Законод!$C$23*'01_Доходи'!N1036),IF(B1033="Лікар-педіатр",IF(L1037&lt;=Законод!$C$19,N1037,Законод!$C$19*'01_Доходи'!N1036),IF(B1033="Лікар-терапевт","x",0)))</f>
        <v>0</v>
      </c>
      <c r="O1038" s="183">
        <f>IF(B1033="Лікар загальної практики - сімейний лікар",IF(L1037&lt;=Законод!$C$23,O1037,Законод!$C$23*'01_Доходи'!O1036),IF(B1033="Лікар-педіатр",IF(L1037&lt;=Законод!$C$19,O1037,Законод!$C$19*'01_Доходи'!O1036),IF(B1033="Лікар-терапевт","x",0)))</f>
        <v>0</v>
      </c>
      <c r="P1038" s="183">
        <f>IF(B1033="Лікар загальної практики - сімейний лікар",IF(L1037&lt;=Законод!$C$23,P1037,Законод!$C$23*'01_Доходи'!P1036),IF(B1033="Лікар-педіатр",IF(L1037&lt;=Законод!$C$27,P1037,Законод!$C$27*'01_Доходи'!P1036),IF(B1033="Лікар-терапевт","x",0)))</f>
        <v>0</v>
      </c>
      <c r="Q1038" s="183">
        <f>IF(B1033="Лікар загальної практики - сімейний лікар",IF(L1037&lt;=Законод!$C$23,Q1037,Законод!$C$23*'01_Доходи'!Q1036),IF(B1033="Лікар-педіатр",IF(L1037&lt;=Законод!$C$27,Q1037,Законод!$C$27*'01_Доходи'!Q1036),IF(B1033="Лікар-терапевт","x",0)))</f>
        <v>0</v>
      </c>
      <c r="R1038" s="183">
        <f>IF(B1033="Лікар загальної практики - сімейний лікар",IF(L1037&lt;=Законод!$C$23,R1037,Законод!$C$23*'01_Доходи'!R1036),IF(B1033="Лікар-педіатр",IF(L1037&lt;=Законод!$C$27,R1037,Законод!$C$27*'01_Доходи'!R1036),IF(B1033="Лікар-терапевт","x",0)))</f>
        <v>0</v>
      </c>
      <c r="S1038" s="184">
        <f>SUM(N1038:R1038)</f>
        <v>0</v>
      </c>
      <c r="T1038" s="770"/>
      <c r="U1038" s="183">
        <f>IF(B1033="Лікар загальної практики - сімейний лікар",IF(L1037&lt;=Законод!$C$23,U1037,Законод!$C$23*'01_Доходи'!U1036),IF(B1033="Лікар-педіатр",IF(L1037&lt;=Законод!$C$19,U1037,Законод!$C$19*'01_Доходи'!U1036),IF(B1033="Лікар-терапевт","x",0)))</f>
        <v>0</v>
      </c>
      <c r="V1038" s="183">
        <f>IF(B1033="Лікар загальної практики - сімейний лікар",IF(L1037&lt;=Законод!$C$23,V1037,Законод!$C$23*'01_Доходи'!V1036),IF(B1033="Лікар-педіатр",IF(L1037&lt;=Законод!$C$19,V1037,Законод!$C$19*'01_Доходи'!V1036),IF(B1033="Лікар-терапевт","x",0)))</f>
        <v>0</v>
      </c>
      <c r="W1038" s="183">
        <f>IF(B1033="Лікар загальної практики - сімейний лікар",IF(L1037&lt;=Законод!$C$23,W1037,Законод!$C$23*'01_Доходи'!W1036),IF(B1033="Лікар-педіатр",IF(L1037&lt;=Законод!$C$27,W1037,Законод!$C$27*'01_Доходи'!W1036),IF(B1033="Лікар-терапевт","x",0)))</f>
        <v>0</v>
      </c>
      <c r="X1038" s="183">
        <f>IF(B1033="Лікар загальної практики - сімейний лікар",IF(L1037&lt;=Законод!$C$23,X1037,Законод!$C$23*'01_Доходи'!X1036),IF(B1033="Лікар-педіатр",IF(L1037&lt;=Законод!$C$27,X1037,Законод!$C$27*'01_Доходи'!X1036),IF(B1033="Лікар-терапевт","x",0)))</f>
        <v>0</v>
      </c>
      <c r="Y1038" s="183">
        <f>IF(B1033="Лікар загальної практики - сімейний лікар",IF(L1037&lt;=Законод!$C$23,Y1037,Законод!$C$23*'01_Доходи'!H1036),IF(Y1033="Лікар-педіатр",IF(L1037&lt;=Законод!$C$27,Y1037,Законод!$C$27*'01_Доходи'!Y1036),IF(B1033="Лікар-терапевт","x",0)))</f>
        <v>0</v>
      </c>
      <c r="Z1038" s="184">
        <f>SUM(U1038:Y1038)</f>
        <v>0</v>
      </c>
      <c r="AA1038" s="770"/>
      <c r="AB1038" s="183">
        <f>IF(B1033="Лікар загальної практики - сімейний лікар",IF(L1037&lt;=Законод!$C$23,AB1037,Законод!$C$23*'01_Доходи'!AB1036),IF(B1033="Лікар-педіатр",IF(L1037&lt;=Законод!$C$19,AB1037,Законод!$C$19*'01_Доходи'!AB1036),IF(B1033="Лікар-терапевт","x",0)))</f>
        <v>0</v>
      </c>
      <c r="AC1038" s="183">
        <f>IF(B1033="Лікар загальної практики - сімейний лікар",IF(L1037&lt;=Законод!$C$23,AC1037,Законод!$C$23*'01_Доходи'!AC1036),IF(B1033="Лікар-педіатр",IF(L1037&lt;=Законод!$C$19,AC1037,Законод!$C$19*'01_Доходи'!AC1036),IF(B1033="Лікар-терапевт","x",0)))</f>
        <v>0</v>
      </c>
      <c r="AD1038" s="183">
        <f>IF(B1033="Лікар загальної практики - сімейний лікар",IF(L1037&lt;=Законод!$C$23,AD1037,Законод!$C$23*'01_Доходи'!AD1036),IF(B1033="Лікар-педіатр",IF(L1037&lt;=Законод!$C$27,AD1037,Законод!$C$27*'01_Доходи'!AD1036),IF(B1033="Лікар-терапевт","x",0)))</f>
        <v>0</v>
      </c>
      <c r="AE1038" s="183">
        <f>IF(B1033="Лікар загальної практики - сімейний лікар",IF(L1037&lt;=Законод!$C$23,AE1037,Законод!$C$23*'01_Доходи'!AE1036),IF(B1033="Лікар-педіатр",IF(L1037&lt;=Законод!$C$27,AE1037,Законод!$C$27*'01_Доходи'!AE1036),IF(B1033="Лікар-терапевт","x",0)))</f>
        <v>0</v>
      </c>
      <c r="AF1038" s="183">
        <f>IF(B1033="Лікар загальної практики - сімейний лікар",IF(L1037&lt;=Законод!$C$23,AF1037,Законод!$C$23*'01_Доходи'!AF1036),IF(B1033="Лікар-педіатр",IF(L1037&lt;=Законод!$C$27,AF1037,Законод!$C$27*'01_Доходи'!AF1036),IF(B1033="Лікар-терапевт","x",0)))</f>
        <v>0</v>
      </c>
      <c r="AG1038" s="184">
        <f>SUM(AB1038:AF1038)</f>
        <v>0</v>
      </c>
      <c r="AH1038" s="773"/>
      <c r="AI1038" s="176"/>
      <c r="AJ1038" s="764"/>
      <c r="AK1038" s="767"/>
      <c r="AL1038" s="767"/>
      <c r="AM1038" s="268" t="s">
        <v>175</v>
      </c>
      <c r="AN1038" s="544">
        <f>IF(B1033="Лікар загальної практики - сімейний лікар",G1038*Законод!$J$10+'01_Доходи'!H1038*Законод!$K$10+'01_Доходи'!I1038*Законод!$L$10+'01_Доходи'!J1038*Законод!$M$10+'01_Доходи'!K1038*Законод!$N$10,IF(B1033="Лікар-педіатр",G1038*Законод!$J$10+'01_Доходи'!H1038*Законод!$K$10,IF(B1033="Лікар-терапевт",'01_Доходи'!I1038*Законод!$L$10+'01_Доходи'!J1038*Законод!$M$10+'01_Доходи'!K1038*Законод!$N$10,0)))</f>
        <v>0</v>
      </c>
      <c r="AO1038" s="544">
        <f>IF(B1033="Лікар загальної практики - сімейний лікар",N1038*Законод!$J$11+'01_Доходи'!O1038*Законод!$K$11+'01_Доходи'!P1038*Законод!$L$11+'01_Доходи'!Q1038*Законод!$M$11+'01_Доходи'!R1038*Законод!$N$11,IF(B1033="Лікар-педіатр",N1038*Законод!$J$11+'01_Доходи'!O1038*Законод!$K$11,IF(B1033="Лікар-терапевт",'01_Доходи'!P1038*Законод!$L$11+'01_Доходи'!Q1038*Законод!$M$11+'01_Доходи'!R1038*Законод!$N$11,0)))</f>
        <v>0</v>
      </c>
      <c r="AP1038" s="544">
        <f>IF(B1033="Лікар загальної практики - сімейний лікар",U1038*Законод!$J$12+'01_Доходи'!V1038*Законод!$K$12+'01_Доходи'!W1038*Законод!$L$12+'01_Доходи'!X1038*Законод!$M$12+'01_Доходи'!Y1038*Законод!$N$12,IF(B1033="Лікар-педіатр",U1038*Законод!$J$12+'01_Доходи'!V1038*Законод!$K$12,IF(B1033="Лікар-терапевт",'01_Доходи'!W1038*Законод!$L$12+'01_Доходи'!X1038*Законод!$M$12+'01_Доходи'!Y1038*Законод!$N$12,0)))</f>
        <v>0</v>
      </c>
      <c r="AQ1038" s="544">
        <f>IF(B1033="Лікар загальної практики - сімейний лікар",AB1038*Законод!$J$13+'01_Доходи'!AC1038*Законод!$K$13+'01_Доходи'!AD1038*Законод!$L$13+'01_Доходи'!AE1038*Законод!$M$13+'01_Доходи'!AF1038*Законод!$N$13,IF(B1033="Лікар-педіатр",AB1038*Законод!$J$13+'01_Доходи'!AC1038*Законод!$K$13,IF(B1033="Лікар-терапевт",'01_Доходи'!AD1038*Законод!$L$13+'01_Доходи'!AE1038*Законод!$M$13+'01_Доходи'!AF1038*Законод!$N$13,0)))</f>
        <v>0</v>
      </c>
      <c r="AR1038" s="185">
        <f>SUM(AN1038:AQ1038)</f>
        <v>0</v>
      </c>
    </row>
    <row r="1039" spans="1:44" ht="20.45" customHeight="1" x14ac:dyDescent="0.25">
      <c r="A1039" s="172"/>
      <c r="B1039" s="781"/>
      <c r="C1039" s="784"/>
      <c r="D1039" s="787"/>
      <c r="E1039" s="790"/>
      <c r="F1039" s="186" t="str">
        <f>IF(B1033="Лікар-педіатр",Законод!$E$18,IF(B1033="Лікар загальної практики - сімейний лікар",Законод!$E$22,IF(B1033="Лікар-терапевт",Законод!$E$26,"х")))</f>
        <v>х</v>
      </c>
      <c r="G1039" s="750" t="s">
        <v>157</v>
      </c>
      <c r="H1039" s="751"/>
      <c r="I1039" s="751"/>
      <c r="J1039" s="751"/>
      <c r="K1039" s="752"/>
      <c r="L1039" s="171">
        <f>IF(B1033="Лікар загальної практики - сімейний лікар",IF(L1037&lt;Законод!$C$23,0,(IF(AND(L1037&gt;=Законод!$E$23,L1037&lt;=Законод!$E$24),L1037-Законод!$C$23,IF('01_Доходи'!L1037&gt;=Законод!$F$23,Законод!$E$25,0)))),IF(B1033="Лікар-педіатр",IF(L1037&lt;Законод!$C$19,0,(IF(AND(L1037&gt;=Законод!$E$19,L1037&lt;=Законод!$E$20),L1037-Законод!$C$19,IF('01_Доходи'!L1037&gt;=Законод!$F$19,Законод!$E$21,0)))),IF(B1033="Лікар-терапевт",IF(L1037&lt;Законод!$C$27,0,(IF(AND(L1037&gt;=Законод!$E$27,L1037&lt;=Законод!$E$28),L1037-Законод!$C$27,IF('01_Доходи'!L1037&gt;=Законод!$F$27,Законод!$E$29,0)))),0)))</f>
        <v>0</v>
      </c>
      <c r="M1039" s="770"/>
      <c r="N1039" s="750" t="s">
        <v>157</v>
      </c>
      <c r="O1039" s="751"/>
      <c r="P1039" s="751"/>
      <c r="Q1039" s="751"/>
      <c r="R1039" s="752"/>
      <c r="S1039" s="171">
        <f>IF(B1033="Лікар загальної практики - сімейний лікар",IF(S1037&lt;Законод!$C$23,0,(IF(AND(S1037&gt;=Законод!$E$23,S1037&lt;=Законод!$E$24),S1037-Законод!$C$23,IF('01_Доходи'!S1037&gt;=Законод!$F$23,Законод!$E$25,0)))),IF(B1033="Лікар-педіатр",IF(S1037&lt;Законод!$C$19,0,(IF(AND(S1037&gt;=Законод!$E$19,S1037&lt;=Законод!$E$20),S1037-Законод!$C$19,IF('01_Доходи'!S1037&gt;=Законод!$F$19,Законод!$E$21,0)))),IF(B1033="Лікар-терапевт",IF(S1037&lt;Законод!$C$27,0,(IF(AND(S1037&gt;=Законод!$E$27,S1037&lt;=Законод!$E$28),S1037-Законод!$C$27,IF('01_Доходи'!S1037&gt;=Законод!$F$27,Законод!$E$29,0)))),0)))</f>
        <v>0</v>
      </c>
      <c r="T1039" s="770"/>
      <c r="U1039" s="750" t="s">
        <v>157</v>
      </c>
      <c r="V1039" s="751"/>
      <c r="W1039" s="751"/>
      <c r="X1039" s="751"/>
      <c r="Y1039" s="752"/>
      <c r="Z1039" s="171">
        <f>IF(B1033="Лікар загальної практики - сімейний лікар",IF(Z1037&lt;Законод!$C$23,0,(IF(AND(Z1037&gt;=Законод!$E$23,Z1037&lt;=Законод!$E$24),Z1037-Законод!$C$23,IF('01_Доходи'!Z1037&gt;=Законод!$F$23,Законод!$E$25,0)))),IF(B1033="Лікар-педіатр",IF(Z1037&lt;Законод!$C$19,0,(IF(AND(Z1037&gt;=Законод!$E$19,Z1037&lt;=Законод!$E$20),Z1037-Законод!$C$19,IF('01_Доходи'!Z1037&gt;=Законод!$F$19,Законод!$E$21,0)))),IF(B1033="Лікар-терапевт",IF(Z1037&lt;Законод!$C$27,0,(IF(AND(Z1037&gt;=Законод!$E$27,Z1037&lt;=Законод!$E$28),Z1037-Законод!$C$27,IF('01_Доходи'!Z1037&gt;=Законод!$F$27,Законод!$E$29,0)))),0)))</f>
        <v>0</v>
      </c>
      <c r="AA1039" s="770"/>
      <c r="AB1039" s="750" t="s">
        <v>157</v>
      </c>
      <c r="AC1039" s="751"/>
      <c r="AD1039" s="751"/>
      <c r="AE1039" s="751"/>
      <c r="AF1039" s="752"/>
      <c r="AG1039" s="171">
        <f>IF(B1033="Лікар загальної практики - сімейний лікар",IF(S1037&lt;Законод!$C$23,0,(IF(AND(AG1037&gt;=Законод!$E$23,AG1037&lt;=Законод!$E$24),AG1037-Законод!$C$23,IF('01_Доходи'!AG1037&gt;=Законод!$F$23,Законод!$E$25,0)))),IF(B1033="Лікар-педіатр",IF(AG1037&lt;Законод!$C$19,0,(IF(AND(AG1037&gt;=Законод!$E$19,AG1037&lt;=Законод!$E$20),AG1037-Законод!$C$19,IF('01_Доходи'!AG1037&gt;=Законод!$F$19,Законод!$E$21,0)))),IF(B1033="Лікар-терапевт",IF(AG1037&lt;Законод!$C$27,0,(IF(AND(AG1037&gt;=Законод!$E$27,AG1037&lt;=Законод!$E$28),AG1037-Законод!$C$27,IF('01_Доходи'!AG1037&gt;=Законод!$F$27,Законод!$E$29,0)))),0)))</f>
        <v>0</v>
      </c>
      <c r="AH1039" s="773"/>
      <c r="AI1039" s="176"/>
      <c r="AJ1039" s="764"/>
      <c r="AK1039" s="767"/>
      <c r="AL1039" s="767"/>
      <c r="AM1039" s="798" t="s">
        <v>176</v>
      </c>
      <c r="AN1039" s="544">
        <f>IF(B1033="Лікар загальної практики - сімейний лікар",L1039*Законод!$E$30,IF(B1033="Лікар-педіатр",L1039*Законод!$E$30,IF(B1033="Лікар-терапевт",L1039*Законод!$E$30,0)))</f>
        <v>0</v>
      </c>
      <c r="AO1039" s="544">
        <f>IF(B1033="Лікар загальної практики - сімейний лікар",S1039*Законод!$E$47,IF(B1033="Лікар-педіатр",S1039*Законод!$E$47,IF(B1033="Лікар-терапевт",S1039*Законод!$E$47,0)))</f>
        <v>0</v>
      </c>
      <c r="AP1039" s="544">
        <f>IF(B1033="Лікар загальної практики - сімейний лікар",Z1039*Законод!$E$64,IF(B1033="Лікар-педіатр",Z1039*Законод!$E$64,IF(B1033="Лікар-терапевт",Z1039*Законод!$E$64,0)))</f>
        <v>0</v>
      </c>
      <c r="AQ1039" s="544">
        <f>IF(B1033="Лікар загальної практики - сімейний лікар",AG1039*Законод!$E$81,IF(B1033="Лікар-педіатр",AG1039*Законод!$E$81,IF(B1033="Лікар-терапевт",AG1039*Законод!$E$81,0)))</f>
        <v>0</v>
      </c>
      <c r="AR1039" s="185">
        <f>SUM(AN1039:AQ1039)</f>
        <v>0</v>
      </c>
    </row>
    <row r="1040" spans="1:44" ht="20.45" customHeight="1" x14ac:dyDescent="0.25">
      <c r="A1040" s="172"/>
      <c r="B1040" s="781"/>
      <c r="C1040" s="784"/>
      <c r="D1040" s="787"/>
      <c r="E1040" s="790"/>
      <c r="F1040" s="186" t="str">
        <f>IF(B1033="Лікар-педіатр",Законод!$F$18,IF(B1033="Лікар загальної практики - сімейний лікар",Законод!$F$22,IF(B1033="Лікар-терапевт",Законод!$F$26,"х")))</f>
        <v>х</v>
      </c>
      <c r="G1040" s="750" t="s">
        <v>157</v>
      </c>
      <c r="H1040" s="751"/>
      <c r="I1040" s="751"/>
      <c r="J1040" s="751"/>
      <c r="K1040" s="752"/>
      <c r="L1040" s="171">
        <f>IF(B1033="Лікар загальної практики - сімейний лікар",IF(L1037&lt;Законод!$C$23,0,(IF(AND(L1037&gt;=Законод!$F$23,L1037&lt;=Законод!$F$24),L1037-Законод!$E$24,IF('01_Доходи'!L1037&gt;=Законод!$G$23,Законод!$F$25,0)))),IF(B1033="Лікар-педіатр",IF(L1037&lt;Законод!$C$19,0,(IF(AND(L1037&gt;=Законод!$F$19,L1037&lt;=Законод!$F$20),L1037-Законод!$E$20,IF('01_Доходи'!L1037&gt;=Законод!$G$19,Законод!$F$21,0)))),IF(B1033="Лікар-терапевт",IF(L1037&lt;Законод!$C$27,0,(IF(AND(L1037&gt;=Законод!$F$27,L1037&lt;=Законод!$F$28),L1037-Законод!$E$28,IF('01_Доходи'!L1037&gt;=Законод!$G$27,Законод!$F$29,0)))),0)))</f>
        <v>0</v>
      </c>
      <c r="M1040" s="770"/>
      <c r="N1040" s="750" t="s">
        <v>157</v>
      </c>
      <c r="O1040" s="751"/>
      <c r="P1040" s="751"/>
      <c r="Q1040" s="751"/>
      <c r="R1040" s="752"/>
      <c r="S1040" s="171">
        <f>IF(B1033="Лікар загальної практики - сімейний лікар",IF(S1037&lt;Законод!$C$23,0,(IF(AND(S1037&gt;=Законод!$F$23,S1037&lt;=Законод!$F$24),S1037-Законод!$E$24,IF('01_Доходи'!S1037&gt;=Законод!$G$23,Законод!$F$25,0)))),IF(B1033="Лікар-педіатр",IF(S1037&lt;Законод!$C$19,0,(IF(AND(S1037&gt;=Законод!$F$19,S1037&lt;=Законод!$F$20),S1037-Законод!$E$20,IF('01_Доходи'!S1037&gt;=Законод!$G$19,Законод!$F$21,0)))),IF(B1033="Лікар-терапевт",IF(S1037&lt;Законод!$C$27,0,(IF(AND(S1037&gt;=Законод!$F$27,S1037&lt;=Законод!$F$28),S1037-Законод!$E$28,IF('01_Доходи'!S1037&gt;=Законод!$G$27,Законод!$F$29,0)))),0)))</f>
        <v>0</v>
      </c>
      <c r="T1040" s="770"/>
      <c r="U1040" s="750" t="s">
        <v>157</v>
      </c>
      <c r="V1040" s="751"/>
      <c r="W1040" s="751"/>
      <c r="X1040" s="751"/>
      <c r="Y1040" s="752"/>
      <c r="Z1040" s="171">
        <f>IF(B1033="Лікар загальної практики - сімейний лікар",IF(Z1037&lt;Законод!$C$23,0,(IF(AND(Z1037&gt;=Законод!$F$23,Z1037&lt;=Законод!$F$24),Z1037-Законод!$E$24,IF('01_Доходи'!Z1037&gt;=Законод!$G$23,Законод!$F$25,0)))),IF(B1033="Лікар-педіатр",IF(Z1037&lt;Законод!$C$19,0,(IF(AND(Z1037&gt;=Законод!$F$19,Z1037&lt;=Законод!$F$20),Z1037-Законод!$E$20,IF('01_Доходи'!Z1037&gt;=Законод!$G$19,Законод!$F$21,0)))),IF(B1033="Лікар-терапевт",IF(Z1037&lt;Законод!$C$27,0,(IF(AND(Z1037&gt;=Законод!$F$27,Z1037&lt;=Законод!$F$28),Z1037-Законод!$E$28,IF('01_Доходи'!Z1037&gt;=Законод!$G$27,Законод!$F$29,0)))),0)))</f>
        <v>0</v>
      </c>
      <c r="AA1040" s="770"/>
      <c r="AB1040" s="750" t="s">
        <v>157</v>
      </c>
      <c r="AC1040" s="751"/>
      <c r="AD1040" s="751"/>
      <c r="AE1040" s="751"/>
      <c r="AF1040" s="752"/>
      <c r="AG1040" s="171">
        <f>IF(B1033="Лікар загальної практики - сімейний лікар",IF(AG1037&lt;Законод!$C$23,0,(IF(AND(AG1037&gt;=Законод!$F$23,AG1037&lt;=Законод!$F$24),AG1037-Законод!$E$24,IF('01_Доходи'!AG1037&gt;=Законод!$G$23,Законод!$F$25,0)))),IF(B1033="Лікар-педіатр",IF(AG1037&lt;Законод!$C$19,0,(IF(AND(AG1037&gt;=Законод!$F$19,AG1037&lt;=Законод!$F$20),AG1037-Законод!$E$20,IF('01_Доходи'!AG1037&gt;=Законод!$G$19,Законод!$F$21,0)))),IF(B1033="Лікар-терапевт",IF(AG1037&lt;Законод!$C$27,0,(IF(AND(AG1037&gt;=Законод!$F$27,AG1037&lt;=Законод!$F$28),AG1037-Законод!$E$28,IF('01_Доходи'!AG1037&gt;=Законод!$G$27,Законод!$F$29,0)))),0)))</f>
        <v>0</v>
      </c>
      <c r="AH1040" s="773"/>
      <c r="AI1040" s="176"/>
      <c r="AJ1040" s="764"/>
      <c r="AK1040" s="767"/>
      <c r="AL1040" s="767"/>
      <c r="AM1040" s="799"/>
      <c r="AN1040" s="544">
        <f>IF(B1033="Лікар загальної практики - сімейний лікар",L1040*Законод!$F$30,IF(B1033="Лікар-педіатр",L1040*Законод!$F$30,IF(B1033="Лікар-терапевт",L1040*Законод!$F$30,0)))</f>
        <v>0</v>
      </c>
      <c r="AO1040" s="544">
        <f>IF(B1033="Лікар загальної практики - сімейний лікар",S1040*Законод!$F$47,IF(B1033="Лікар-педіатр",S1040*Законод!$F$47,IF(B1033="Лікар-терапевт",S1040*Законод!$F$47,0)))</f>
        <v>0</v>
      </c>
      <c r="AP1040" s="544">
        <f>IF(B1033="Лікар загальної практики - сімейний лікар",Z1040*Законод!$F$64,IF(B1033="Лікар-педіатр",Z1040*Законод!$F$64,IF(B1033="Лікар-терапевт",Z1040*Законод!$F$64,0)))</f>
        <v>0</v>
      </c>
      <c r="AQ1040" s="544">
        <f>IF(B1033="Лікар загальної практики - сімейний лікар",AG1040*Законод!$F$81,IF(B1033="Лікар-педіатр",AG1040*Законод!$F$81,IF(B1033="Лікар-терапевт",AG1040*Законод!$F$81,0)))</f>
        <v>0</v>
      </c>
      <c r="AR1040" s="185">
        <f>SUM(AN1040:AQ1040)</f>
        <v>0</v>
      </c>
    </row>
    <row r="1041" spans="1:44" ht="20.45" customHeight="1" x14ac:dyDescent="0.25">
      <c r="A1041" s="172"/>
      <c r="B1041" s="781"/>
      <c r="C1041" s="784"/>
      <c r="D1041" s="787"/>
      <c r="E1041" s="790"/>
      <c r="F1041" s="186" t="str">
        <f>IF(B1033="Лікар-педіатр",Законод!$G$18,IF(B1033="Лікар загальної практики - сімейний лікар",Законод!$G$22,IF(B1033="Лікар-терапевт",Законод!$G$26,"х")))</f>
        <v>х</v>
      </c>
      <c r="G1041" s="750" t="s">
        <v>157</v>
      </c>
      <c r="H1041" s="751"/>
      <c r="I1041" s="751"/>
      <c r="J1041" s="751"/>
      <c r="K1041" s="752"/>
      <c r="L1041" s="171">
        <f>IF(B1033="Лікар загальної практики - сімейний лікар",IF(L1037&lt;Законод!$C$23,0,(IF(AND(L1037&gt;=Законод!$G$23,L1037&lt;=Законод!$G$24),L1037-Законод!$F$24,IF('01_Доходи'!L1037&gt;=Законод!$H$23,Законод!$G$25,0)))),IF(B1033="Лікар-педіатр",IF(L1037&lt;Законод!$C$19,0,(IF(AND(L1037&gt;=Законод!$G$19,L1037&lt;=Законод!$G$20),L1037-Законод!$F$20,IF('01_Доходи'!L1037&gt;=Законод!$H$19,Законод!$G$21,0)))),IF(B1033="Лікар-терапевт",IF(L1037&lt;Законод!$C$27,0,(IF(AND(L1037&gt;=Законод!$G$27,L1037&lt;=Законод!$G$28),L1037-Законод!$F$28,IF('01_Доходи'!L1037&gt;=Законод!$H$27,Законод!$G$29,0)))),0)))</f>
        <v>0</v>
      </c>
      <c r="M1041" s="770"/>
      <c r="N1041" s="750" t="s">
        <v>157</v>
      </c>
      <c r="O1041" s="751"/>
      <c r="P1041" s="751"/>
      <c r="Q1041" s="751"/>
      <c r="R1041" s="752"/>
      <c r="S1041" s="171">
        <f>IF(B1033="Лікар загальної практики - сімейний лікар",IF(S1037&lt;Законод!$C$23,0,(IF(AND(S1037&gt;=Законод!$G$23,S1037&lt;=Законод!$G$24),S1037-Законод!$F$24,IF('01_Доходи'!S1037&gt;=Законод!$H$23,Законод!$G$25,0)))),IF(B1033="Лікар-педіатр",IF(S1037&lt;Законод!$C$19,0,(IF(AND(S1037&gt;=Законод!$G$19,S1037&lt;=Законод!$G$20),S1037-Законод!$F$20,IF('01_Доходи'!S1037&gt;=Законод!$H$19,Законод!$G$21,0)))),IF(B1033="Лікар-терапевт",IF(S1037&lt;Законод!$C$27,0,(IF(AND(S1037&gt;=Законод!$G$27,S1037&lt;=Законод!$G$28),S1037-Законод!$F$28,IF('01_Доходи'!S1037&gt;=Законод!$H$27,Законод!$G$29,0)))),0)))</f>
        <v>0</v>
      </c>
      <c r="T1041" s="770"/>
      <c r="U1041" s="750" t="s">
        <v>157</v>
      </c>
      <c r="V1041" s="751"/>
      <c r="W1041" s="751"/>
      <c r="X1041" s="751"/>
      <c r="Y1041" s="752"/>
      <c r="Z1041" s="171">
        <f>IF(B1033="Лікар загальної практики - сімейний лікар",IF(Z1037&lt;Законод!$C$23,0,(IF(AND(Z1037&gt;=Законод!$G$23,Z1037&lt;=Законод!$G$24),Z1037-Законод!$F$24,IF('01_Доходи'!Z1037&gt;=Законод!$H$23,Законод!$G$25,0)))),IF(B1033="Лікар-педіатр",IF(Z1037&lt;Законод!$C$19,0,(IF(AND(Z1037&gt;=Законод!$G$19,Z1037&lt;=Законод!$G$20),Z1037-Законод!$F$20,IF('01_Доходи'!Z1037&gt;=Законод!$H$19,Законод!$G$21,0)))),IF(B1033="Лікар-терапевт",IF(Z1037&lt;Законод!$C$27,0,(IF(AND(Z1037&gt;=Законод!$G$27,Z1037&lt;=Законод!$G$28),Z1037-Законод!$F$28,IF('01_Доходи'!Z1037&gt;=Законод!$H$27,Законод!$G$29,0)))),0)))</f>
        <v>0</v>
      </c>
      <c r="AA1041" s="770"/>
      <c r="AB1041" s="750" t="s">
        <v>157</v>
      </c>
      <c r="AC1041" s="751"/>
      <c r="AD1041" s="751"/>
      <c r="AE1041" s="751"/>
      <c r="AF1041" s="752"/>
      <c r="AG1041" s="171">
        <f>IF(B1033="Лікар загальної практики - сімейний лікар",IF(AG1037&lt;Законод!$C$23,0,(IF(AND(AG1037&gt;=Законод!$G$23,AG1037&lt;=Законод!$G$24),AG1037-Законод!$F$24,IF('01_Доходи'!AG1037&gt;=Законод!$H$23,Законод!$G$25,0)))),IF(B1033="Лікар-педіатр",IF(AG1037&lt;Законод!$C$19,0,(IF(AND(AG1037&gt;=Законод!$G$19,AG1037&lt;=Законод!$G$20),AG1037-Законод!$F$20,IF('01_Доходи'!AG1037&gt;=Законод!$H$19,Законод!$G$21,0)))),IF(B1033="Лікар-терапевт",IF(AG1037&lt;Законод!$C$27,0,(IF(AND(AG1037&gt;=Законод!$G$27,AG1037&lt;=Законод!$G$28),AG1037-Законод!$F$28,IF('01_Доходи'!AG1037&gt;=Законод!$H$27,Законод!$G$29,0)))),0)))</f>
        <v>0</v>
      </c>
      <c r="AH1041" s="773"/>
      <c r="AI1041" s="176"/>
      <c r="AJ1041" s="764"/>
      <c r="AK1041" s="767"/>
      <c r="AL1041" s="767"/>
      <c r="AM1041" s="799"/>
      <c r="AN1041" s="544">
        <f>IF(B1033="Лікар загальної практики - сімейний лікар",L1041*Законод!$G$39,IF(B1033="Лікар-педіатр",L1041*Законод!$G$30,IF(B1033="Лікар-терапевт",L1041*Законод!$G$30,0)))</f>
        <v>0</v>
      </c>
      <c r="AO1041" s="544">
        <f>IF(B1033="Лікар загальної практики - сімейний лікар",S1041*Законод!$G$47,IF(B1033="Лікар-педіатр",S1041*Законод!$G$47,IF(B1033="Лікар-терапевт",S1041*Законод!$G$47,0)))</f>
        <v>0</v>
      </c>
      <c r="AP1041" s="544">
        <f>IF(B1033="Лікар загальної практики - сімейний лікар",Z1041*Законод!$G$64,IF(B1033="Лікар-педіатр",Z1041*Законод!$G$64,IF(B1033="Лікар-терапевт",Z1041*Законод!$G$64,0)))</f>
        <v>0</v>
      </c>
      <c r="AQ1041" s="544">
        <f>IF(B1033="Лікар загальної практики - сімейний лікар",AG1041*Законод!$G$81,IF(B1033="Лікар-педіатр",AG1041*Законод!$G$81,IF(B1033="Лікар-терапевт",AG1041*Законод!$G$81,0)))</f>
        <v>0</v>
      </c>
      <c r="AR1041" s="185">
        <f t="shared" ref="AR1041" si="154">SUM(AN1041:AQ1041)</f>
        <v>0</v>
      </c>
    </row>
    <row r="1042" spans="1:44" ht="20.45" customHeight="1" x14ac:dyDescent="0.25">
      <c r="A1042" s="172"/>
      <c r="B1042" s="781"/>
      <c r="C1042" s="784"/>
      <c r="D1042" s="787"/>
      <c r="E1042" s="790"/>
      <c r="F1042" s="186" t="str">
        <f>IF(B1033="Лікар-педіатр",Законод!$H$18,IF(B1033="Лікар загальної практики - сімейний лікар",Законод!$H$22,IF(B1033="Лікар-терапевт",Законод!$H$26,"х")))</f>
        <v>х</v>
      </c>
      <c r="G1042" s="750" t="s">
        <v>157</v>
      </c>
      <c r="H1042" s="751"/>
      <c r="I1042" s="751"/>
      <c r="J1042" s="751"/>
      <c r="K1042" s="752"/>
      <c r="L1042" s="171">
        <f>IF(B1033="Лікар загальної практики - сімейний лікар",IF(L1037&lt;Законод!$C$23,0,(IF(AND(L1037&gt;=Законод!$H$23,L1037&lt;=Законод!$H$24),L1037-Законод!$G$24,IF('01_Доходи'!L1037&gt;=Законод!$I$23,Законод!$H$25,0)))),IF(B1033="Лікар-педіатр",IF(L1037&lt;Законод!$C$19,0,(IF(AND(L1037&gt;=Законод!$H$19,L1037&lt;=Законод!$H$20),L1037-Законод!$G$20,IF('01_Доходи'!L1037&gt;=Законод!$I$19,Законод!$H$21,0)))),IF(B1033="Лікар-терапевт",IF(L1037&lt;Законод!$C$27,0,(IF(AND(L1037&gt;=Законод!$H$27,L1037&lt;=Законод!$H$28),L1037-Законод!$G$28,IF(L1037&gt;=Законод!$I$27,Законод!$H$29,0)))),0)))</f>
        <v>0</v>
      </c>
      <c r="M1042" s="770"/>
      <c r="N1042" s="750" t="s">
        <v>157</v>
      </c>
      <c r="O1042" s="751"/>
      <c r="P1042" s="751"/>
      <c r="Q1042" s="751"/>
      <c r="R1042" s="752"/>
      <c r="S1042" s="171">
        <f>IF(B1033="Лікар загальної практики - сімейний лікар",IF(S1037&lt;Законод!$C$23,0,(IF(AND(S1037&gt;=Законод!$H$23,S1037&lt;=Законод!$H$24),S1037-Законод!$G$24,IF('01_Доходи'!S1037&gt;=Законод!$I$23,Законод!$H$25,0)))),IF(B1033="Лікар-педіатр",IF(S1037&lt;Законод!$C$19,0,(IF(AND(S1037&gt;=Законод!$H$19,S1037&lt;=Законод!$H$20),S1037-Законод!$G$20,IF('01_Доходи'!S1037&gt;=Законод!$I$19,Законод!$H$21,0)))),IF(B1033="Лікар-терапевт",IF(S1037&lt;Законод!$C$27,0,(IF(AND(S1037&gt;=Законод!$H$27,S1037&lt;=Законод!$H$28),S1037-Законод!$G$28,IF(S1037&gt;=Законод!$I$27,Законод!$H$29,0)))),0)))</f>
        <v>0</v>
      </c>
      <c r="T1042" s="770"/>
      <c r="U1042" s="750" t="s">
        <v>157</v>
      </c>
      <c r="V1042" s="751"/>
      <c r="W1042" s="751"/>
      <c r="X1042" s="751"/>
      <c r="Y1042" s="752"/>
      <c r="Z1042" s="171">
        <f>IF(B1033="Лікар загальної практики - сімейний лікар",IF(Z1037&lt;Законод!$C$23,0,(IF(AND(Z1037&gt;=Законод!$H$23,Z1037&lt;=Законод!$H$24),Z1037-Законод!$G$24,IF('01_Доходи'!Z1037&gt;=Законод!$I$23,Законод!$H$25,0)))),IF(B1033="Лікар-педіатр",IF(Z1037&lt;Законод!$C$19,0,(IF(AND(Z1037&gt;=Законод!$H$19,Z1037&lt;=Законод!$H$20),Z1037-Законод!$G$20,IF('01_Доходи'!Z1037&gt;=Законод!$I$19,Законод!$H$21,0)))),IF(B1033="Лікар-терапевт",IF(Z1037&lt;Законод!$C$27,0,(IF(AND(Z1037&gt;=Законод!$H$27,Z1037&lt;=Законод!$H$28),Z1037-Законод!$G$28,IF(Z1037&gt;=Законод!$I$27,Законод!$H$29,0)))),0)))</f>
        <v>0</v>
      </c>
      <c r="AA1042" s="770"/>
      <c r="AB1042" s="750" t="s">
        <v>157</v>
      </c>
      <c r="AC1042" s="751"/>
      <c r="AD1042" s="751"/>
      <c r="AE1042" s="751"/>
      <c r="AF1042" s="752"/>
      <c r="AG1042" s="171">
        <f>IF(B1033="Лікар загальної практики - сімейний лікар",IF(AG1037&lt;Законод!$C$23,0,(IF(AND(AG1037&gt;=Законод!$H$23,AG1037&lt;=Законод!$H$24),AG1037-Законод!$G$24,IF('01_Доходи'!AG1037&gt;=Законод!$I$23,Законод!$H$25,0)))),IF(B1033="Лікар-педіатр",IF(AG1037&lt;Законод!$C$19,0,(IF(AND(AG1037&gt;=Законод!$H$19,AG1037&lt;=Законод!$H$20),AG1037-Законод!$G$20,IF('01_Доходи'!AG1037&gt;=Законод!$I$19,Законод!$H$21,0)))),IF(B1033="Лікар-терапевт",IF(AG1037&lt;Законод!$C$27,0,(IF(AND(AG1037&gt;=Законод!$H$27,AG1037&lt;=Законод!$H$28),AG1037-Законод!$G$28,IF(AG1037&gt;=Законод!$I$27,Законод!$H$29,0)))),0)))</f>
        <v>0</v>
      </c>
      <c r="AH1042" s="773"/>
      <c r="AI1042" s="176"/>
      <c r="AJ1042" s="764"/>
      <c r="AK1042" s="767"/>
      <c r="AL1042" s="767"/>
      <c r="AM1042" s="799"/>
      <c r="AN1042" s="544">
        <f>IF(B1033="Лікар загальної практики - сімейний лікар",L1042*Законод!$H$30,IF(B1033="Лікар-педіатр",L1042*Законод!$H$30,IF(B1033="Лікар-терапевт",L1042*Законод!$H$30,0)))</f>
        <v>0</v>
      </c>
      <c r="AO1042" s="544">
        <f>IF(B1033="Лікар загальної практики - сімейний лікар",S1042*Законод!$H$47,IF(B1033="Лікар-педіатр",S1042*Законод!$H$47,IF(B1033="Лікар-терапевт",S1042*Законод!$H$47,0)))</f>
        <v>0</v>
      </c>
      <c r="AP1042" s="544">
        <f>IF(B1033="Лікар загальної практики - сімейний лікар",Z1042*Законод!$H$64,IF(B1033="Лікар-педіатр",Z1042*Законод!$H$64,IF(B1033="Лікар-терапевт",Z1042*Законод!$H$64,0)))</f>
        <v>0</v>
      </c>
      <c r="AQ1042" s="544">
        <f>IF(B1033="Лікар загальної практики - сімейний лікар",AG1042*Законод!$H$81,IF(B1033="Лікар-педіатр",AG1042*Законод!$H$81,IF(B1033="Лікар-терапевт",AG1042*Законод!$H$81,0)))</f>
        <v>0</v>
      </c>
      <c r="AR1042" s="185">
        <f>SUM(AN1042:AQ1042)</f>
        <v>0</v>
      </c>
    </row>
    <row r="1043" spans="1:44" ht="20.45" customHeight="1" x14ac:dyDescent="0.25">
      <c r="A1043" s="172"/>
      <c r="B1043" s="781"/>
      <c r="C1043" s="784"/>
      <c r="D1043" s="787"/>
      <c r="E1043" s="790"/>
      <c r="F1043" s="186" t="str">
        <f>IF(B1033="Лікар-педіатр",Законод!$I$18,IF(B1033="Лікар загальної практики - сімейний лікар",Законод!$I$22,IF(B1033="Лікар-терапевт",Законод!$I$26,"х")))</f>
        <v>х</v>
      </c>
      <c r="G1043" s="750" t="s">
        <v>157</v>
      </c>
      <c r="H1043" s="751"/>
      <c r="I1043" s="751"/>
      <c r="J1043" s="751"/>
      <c r="K1043" s="752"/>
      <c r="L1043" s="171">
        <f>IF(B1033="Лікар загальної практики - сімейний лікар",IF(L1037&lt;Законод!$C$23,0,(IF(AND(L1037&gt;=Законод!$I$23,L1037&lt;=Законод!$I$24),L1037-Законод!$H$24,IF('01_Доходи'!L1037&gt;=Законод!$I$23,Законод!$I$25,0)))),IF(B1033="Лікар-педіатр",IF(L1037&lt;Законод!$C$19,0,(IF(AND(L1037&gt;=Законод!$I$19,L1037&lt;=Законод!$I$20),L1037-Законод!$H$20,IF('01_Доходи'!L1037&gt;=Законод!$I$19,Законод!$H$21,0)))),IF(B1033="Лікар-терапевт",IF(L1037&lt;Законод!$C$27,0,(IF(AND(L1037&gt;=Законод!$I$27,L1037&lt;=Законод!$I$28),L1037-Законод!$H$28,IF('01_Доходи'!L1037&gt;=Законод!$I$27,Законод!$H$29,0)))),0)))</f>
        <v>0</v>
      </c>
      <c r="M1043" s="770"/>
      <c r="N1043" s="750" t="s">
        <v>157</v>
      </c>
      <c r="O1043" s="751"/>
      <c r="P1043" s="751"/>
      <c r="Q1043" s="751"/>
      <c r="R1043" s="752"/>
      <c r="S1043" s="171">
        <f>IF(B1033="Лікар загальної практики - сімейний лікар",IF(S1037&lt;Законод!$C$23,0,(IF(AND(S1037&gt;=Законод!$I$23,S1037&lt;=Законод!$I$24),S1037-Законод!$H$24,IF('01_Доходи'!S1037&gt;=Законод!$I$23,Законод!$I$25,0)))),IF(B1033="Лікар-педіатр",IF(S1037&lt;Законод!$C$19,0,(IF(AND(S1037&gt;=Законод!$I$19,S1037&lt;=Законод!$I$20),S1037-Законод!$H$20,IF('01_Доходи'!S1037&gt;=Законод!$I$19,Законод!$H$21,0)))),IF(B1033="Лікар-терапевт",IF(S1037&lt;Законод!$C$27,0,(IF(AND(S1037&gt;=Законод!$I$27,S1037&lt;=Законод!$I$28),S1037-Законод!$H$28,IF('01_Доходи'!S1037&gt;=Законод!$I$27,Законод!$H$29,0)))),0)))</f>
        <v>0</v>
      </c>
      <c r="T1043" s="770"/>
      <c r="U1043" s="750" t="s">
        <v>157</v>
      </c>
      <c r="V1043" s="751"/>
      <c r="W1043" s="751"/>
      <c r="X1043" s="751"/>
      <c r="Y1043" s="752"/>
      <c r="Z1043" s="171">
        <f>IF(B1033="Лікар загальної практики - сімейний лікар",IF(Z1037&lt;Законод!$C$23,0,(IF(AND(Z1037&gt;=Законод!$I$23,Z1037&lt;=Законод!$I$24),Z1037-Законод!$H$24,IF('01_Доходи'!Z1037&gt;=Законод!$I$23,Законод!$I$25,0)))),IF(B1033="Лікар-педіатр",IF(Z1037&lt;Законод!$C$19,0,(IF(AND(Z1037&gt;=Законод!$I$19,Z1037&lt;=Законод!$I$20),Z1037-Законод!$H$20,IF('01_Доходи'!Z1037&gt;=Законод!$I$19,Законод!$H$21,0)))),IF(B1033="Лікар-терапевт",IF(Z1037&lt;Законод!$C$27,0,(IF(AND(Z1037&gt;=Законод!$I$27,Z1037&lt;=Законод!$I$28),Z1037-Законод!$H$28,IF('01_Доходи'!Z1037&gt;=Законод!$I$27,Законод!$H$29,0)))),0)))</f>
        <v>0</v>
      </c>
      <c r="AA1043" s="770"/>
      <c r="AB1043" s="750" t="s">
        <v>157</v>
      </c>
      <c r="AC1043" s="751"/>
      <c r="AD1043" s="751"/>
      <c r="AE1043" s="751"/>
      <c r="AF1043" s="752"/>
      <c r="AG1043" s="171">
        <f>IF(B1033="Лікар загальної практики - сімейний лікар",IF(AG1037&lt;Законод!$C$23,0,(IF(AND(AG1037&gt;=Законод!$I$23,AG1037&lt;=Законод!$I$24),AG1037-Законод!$H$24,IF('01_Доходи'!AG1037&gt;=Законод!$I$23,Законод!$I$25,0)))),IF(B1033="Лікар-педіатр",IF(AG1037&lt;Законод!$C$19,0,(IF(AND(AG1037&gt;=Законод!$I$19,AG1037&lt;=Законод!$I$20),AG1037-Законод!$H$20,IF('01_Доходи'!AG1037&gt;=Законод!$I$19,Законод!$H$21,0)))),IF(B1033="Лікар-терапевт",IF(AG1037&lt;Законод!$C$27,0,(IF(AND(AG1037&gt;=Законод!$I$27,AG1037&lt;=Законод!$I$28),AG1037-Законод!$H$28,IF('01_Доходи'!AG1037&gt;=Законод!$I$27,Законод!$H$29,0)))),0)))</f>
        <v>0</v>
      </c>
      <c r="AH1043" s="773"/>
      <c r="AI1043" s="176"/>
      <c r="AJ1043" s="764"/>
      <c r="AK1043" s="767"/>
      <c r="AL1043" s="767"/>
      <c r="AM1043" s="799"/>
      <c r="AN1043" s="544">
        <f>IF(B1033="Лікар загальної практики - сімейний лікар",L1043*Законод!$I$30,IF(B1033="Лікар-педіатр",L1043*Законод!$I$30,IF(B1033="Лікар-терапевт",L1043*Законод!$I$30,0)))</f>
        <v>0</v>
      </c>
      <c r="AO1043" s="544">
        <f>IF(B1033="Лікар загальної практики - сімейний лікар",S1043*Законод!$I$47,IF(B1033="Лікар-педіатр",S1043*Законод!$I$47,IF(B1033="Лікар-терапевт",S1043*Законод!$I$47,0)))</f>
        <v>0</v>
      </c>
      <c r="AP1043" s="544">
        <f>IF(B1033="Лікар загальної практики - сімейний лікар",Z1043*Законод!$I$64,IF(B1033="Лікар-педіатр",Z1043*Законод!$I$64,IF(B1033="Лікар-терапевт",Z1043*Законод!$I$64,0)))</f>
        <v>0</v>
      </c>
      <c r="AQ1043" s="544">
        <f>IF(B1033="Лікар загальної практики - сімейний лікар",AG1043*Законод!$I$81,IF(B1033="Лікар-педіатр",AG1043*Законод!$I$81,IF(B1033="Лікар-терапевт",AG1043*Законод!$I$81,0)))</f>
        <v>0</v>
      </c>
      <c r="AR1043" s="185">
        <f>SUM(AN1043:AQ1043)</f>
        <v>0</v>
      </c>
    </row>
    <row r="1044" spans="1:44" ht="21" customHeight="1" thickBot="1" x14ac:dyDescent="0.3">
      <c r="A1044" s="187"/>
      <c r="B1044" s="782"/>
      <c r="C1044" s="785"/>
      <c r="D1044" s="788"/>
      <c r="E1044" s="791"/>
      <c r="F1044" s="660" t="str">
        <f>IF(B1033="Лікар-педіатр",Законод!$J$18,IF(B1033="Лікар загальної практики - сімейний лікар",Законод!$J$22,IF(B1033="Лікар-терапевт",Законод!$J$22,"х")))</f>
        <v>х</v>
      </c>
      <c r="G1044" s="747" t="s">
        <v>157</v>
      </c>
      <c r="H1044" s="748"/>
      <c r="I1044" s="748"/>
      <c r="J1044" s="748"/>
      <c r="K1044" s="749"/>
      <c r="L1044" s="171">
        <f>IF(B1033="Лікар загальної практики - сімейний лікар",IF(L1037&gt;=Законод!$J$23,'01_Доходи'!L1037-('01_Доходи'!L1038+'01_Доходи'!L1039+'01_Доходи'!L1040+'01_Доходи'!L1041+'01_Доходи'!L1042+'01_Доходи'!L1043),0),IF(B1033="Лікар-педіатр",IF(L1037&gt;=Законод!$J$19,'01_Доходи'!L1037-('01_Доходи'!L1038+'01_Доходи'!L1039+'01_Доходи'!L1040+'01_Доходи'!L1041+'01_Доходи'!L1042+'01_Доходи'!L1043),0),IF(B1033="Лікар-терапевт",IF('01_Доходи'!L1037&gt;=Законод!$J$27,L1037-Законод!$I$28,0),0)))</f>
        <v>0</v>
      </c>
      <c r="M1044" s="771"/>
      <c r="N1044" s="747" t="s">
        <v>157</v>
      </c>
      <c r="O1044" s="748"/>
      <c r="P1044" s="748"/>
      <c r="Q1044" s="748"/>
      <c r="R1044" s="749"/>
      <c r="S1044" s="171">
        <f>IF(B1033="Лікар загальної практики - сімейний лікар",IF(S1037&gt;=Законод!$J$23,'01_Доходи'!S1037-('01_Доходи'!S1038+'01_Доходи'!S1039+'01_Доходи'!S1040+'01_Доходи'!S1041+'01_Доходи'!S1042+'01_Доходи'!S1043),0),IF(B1033="Лікар-педіатр",IF(S1037&gt;=Законод!$J$19,'01_Доходи'!S1037-('01_Доходи'!S1038+'01_Доходи'!S1039+'01_Доходи'!S1040+'01_Доходи'!S1041+'01_Доходи'!S1042+'01_Доходи'!S1043),0),IF(B1033="Лікар-терапевт",IF('01_Доходи'!S1037&gt;=Законод!$J$27,S1037-Законод!$I$28,0),0)))</f>
        <v>0</v>
      </c>
      <c r="T1044" s="771"/>
      <c r="U1044" s="747" t="s">
        <v>157</v>
      </c>
      <c r="V1044" s="748"/>
      <c r="W1044" s="748"/>
      <c r="X1044" s="748"/>
      <c r="Y1044" s="749"/>
      <c r="Z1044" s="171">
        <f>IF(B1033="Лікар загальної практики - сімейний лікар",IF(Z1037&gt;=Законод!$J$23,'01_Доходи'!Z1037-('01_Доходи'!Z1038+'01_Доходи'!Z1039+'01_Доходи'!Z1040+'01_Доходи'!Z1041+'01_Доходи'!Z1042+'01_Доходи'!Z1043),0),IF(B1033="Лікар-педіатр",IF(Z1037&gt;=Законод!$J$19,'01_Доходи'!Z1037-('01_Доходи'!Z1038+'01_Доходи'!Z1039+'01_Доходи'!Z1040+'01_Доходи'!Z1041+'01_Доходи'!Z1042+'01_Доходи'!Z1043),0),IF(B1033="Лікар-терапевт",IF('01_Доходи'!Z1037&gt;=Законод!$J$27,Z1037-Законод!$I$28,0),0)))</f>
        <v>0</v>
      </c>
      <c r="AA1044" s="771"/>
      <c r="AB1044" s="747" t="s">
        <v>157</v>
      </c>
      <c r="AC1044" s="748"/>
      <c r="AD1044" s="748"/>
      <c r="AE1044" s="748"/>
      <c r="AF1044" s="749"/>
      <c r="AG1044" s="171">
        <f>IF(B1033="Лікар загальної практики - сімейний лікар",IF(AG1037&gt;=Законод!$J$23,'01_Доходи'!AG1037-('01_Доходи'!AG1038+'01_Доходи'!AG1039+'01_Доходи'!AG1040+'01_Доходи'!AG1041+'01_Доходи'!AG1042+'01_Доходи'!AG1043),0),IF(B1033="Лікар-педіатр",IF(AG1037&gt;=Законод!$J$19,'01_Доходи'!AG1037-('01_Доходи'!AG1038+'01_Доходи'!AG1039+'01_Доходи'!AG1040+'01_Доходи'!AG1041+'01_Доходи'!AG1042+'01_Доходи'!AG1043),0),IF(B1033="Лікар-терапевт",IF('01_Доходи'!AG1037&gt;=Законод!$J$27,AG1037-Законод!$I$28,0),0)))</f>
        <v>0</v>
      </c>
      <c r="AH1044" s="774"/>
      <c r="AI1044" s="188"/>
      <c r="AJ1044" s="765"/>
      <c r="AK1044" s="768"/>
      <c r="AL1044" s="768"/>
      <c r="AM1044" s="800"/>
      <c r="AN1044" s="661">
        <f>IF(B1033="Лікар загальної практики - сімейний лікар",L1044*Законод!$J$30,IF(B1033="Лікар-педіатр",L1044*Законод!$J$30,IF(B1033="Лікар-терапевт",L1044*Законод!$J$30,0)))</f>
        <v>0</v>
      </c>
      <c r="AO1044" s="661">
        <f>IF(B1033="Лікар загальної практики - сімейний лікар",S1044*Законод!$J$47,IF(B1033="Лікар-педіатр",S1044*Законод!$J$47,IF(B1033="Лікар-терапевт",S1044*Законод!$J$47,0)))</f>
        <v>0</v>
      </c>
      <c r="AP1044" s="661">
        <f>IF(B1033="Лікар загальної практики - сімейний лікар",S1044*Законод!$J$64,IF(B1033="Лікар-педіатр",S1044*Законод!$J$64,IF(B1033="Лікар-терапевт",S1044*Законод!$J$64,0)))</f>
        <v>0</v>
      </c>
      <c r="AQ1044" s="661">
        <f>IF(B1033="Лікар загальної практики - сімейний лікар",AG1044*Законод!$J$81,IF(B1033="Лікар-педіатр",AG1044*Законод!$J$81,IF(B1033="Лікар-терапевт",AG1044*Законод!$J$81,0)))</f>
        <v>0</v>
      </c>
      <c r="AR1044" s="662">
        <f t="shared" ref="AR1044" si="155">SUM(AN1044:AQ1044)</f>
        <v>0</v>
      </c>
    </row>
    <row r="1045" spans="1:44" ht="23.25" thickBot="1" x14ac:dyDescent="0.3">
      <c r="A1045" s="206"/>
      <c r="B1045" s="207"/>
      <c r="C1045" s="207"/>
      <c r="D1045" s="207"/>
      <c r="E1045" s="207"/>
      <c r="F1045" s="208"/>
      <c r="G1045" s="209"/>
      <c r="H1045" s="209"/>
      <c r="I1045" s="210"/>
      <c r="J1045" s="210"/>
      <c r="K1045" s="210"/>
      <c r="L1045" s="211"/>
      <c r="M1045" s="210"/>
      <c r="N1045" s="210"/>
      <c r="O1045" s="210"/>
      <c r="P1045" s="210"/>
      <c r="Q1045" s="210"/>
      <c r="R1045" s="210"/>
      <c r="S1045" s="211"/>
      <c r="T1045" s="210"/>
      <c r="U1045" s="210"/>
      <c r="V1045" s="210"/>
      <c r="W1045" s="210"/>
      <c r="X1045" s="210"/>
      <c r="Y1045" s="210"/>
      <c r="Z1045" s="211"/>
      <c r="AA1045" s="210"/>
      <c r="AB1045" s="210"/>
      <c r="AC1045" s="210"/>
      <c r="AD1045" s="210"/>
      <c r="AE1045" s="210"/>
      <c r="AF1045" s="210"/>
      <c r="AG1045" s="211"/>
      <c r="AH1045" s="210"/>
      <c r="AI1045" s="210"/>
      <c r="AJ1045" s="210"/>
      <c r="AK1045" s="210"/>
      <c r="AL1045" s="210"/>
      <c r="AM1045" s="212"/>
      <c r="AN1045" s="210"/>
      <c r="AO1045" s="210"/>
      <c r="AP1045" s="210"/>
      <c r="AQ1045" s="210"/>
      <c r="AR1045" s="213"/>
    </row>
    <row r="1046" spans="1:44" ht="18" customHeight="1" x14ac:dyDescent="0.25">
      <c r="A1046" s="169">
        <f>A1033+1</f>
        <v>79</v>
      </c>
      <c r="B1046" s="780"/>
      <c r="C1046" s="783"/>
      <c r="D1046" s="786"/>
      <c r="E1046" s="789"/>
      <c r="F1046" s="170" t="s">
        <v>431</v>
      </c>
      <c r="G1046" s="171">
        <f>IFERROR(IF(B1046="Лікар-педіатр",G1048/L1048*L1046,IF(B1046="Лікар-терапевт","х",IF(B1046="Лікар загальної практики - сімейний лікар",G1048/L1048*L1046,0))),0)</f>
        <v>0</v>
      </c>
      <c r="H1046" s="171">
        <f>IFERROR(IF(B1046="Лікар-педіатр",H1048/L1048*L1046,IF(B1046="Лікар-терапевт","х",IF(B1046="Лікар загальної практики - сімейний лікар",H1048/L1048*L1046,0))),0)</f>
        <v>0</v>
      </c>
      <c r="I1046" s="171">
        <f>IFERROR(IF(B1046="Лікар-педіатр","x",IF(B1046="Лікар-терапевт",I1048/L1048*L1046,IF(B1046="Лікар загальної практики - сімейний лікар",I1048/L1048*L1046,0))),0)</f>
        <v>0</v>
      </c>
      <c r="J1046" s="171">
        <f>IFERROR(IF(B1046="Лікар-педіатр","x",IF(B1046="Лікар-терапевт",J1048/L1048*L1046,IF(B1046="Лікар загальної практики - сімейний лікар",J1048/L1048*L1046,0))),0)</f>
        <v>0</v>
      </c>
      <c r="K1046" s="171">
        <f>IFERROR(IF(B1046="Лікар-педіатр","x",IF(B1046="Лікар-терапевт",K1049*L1046,IF(B1046="Лікар загальної практики - сімейний лікар",K1049*L1046,0))),0)</f>
        <v>0</v>
      </c>
      <c r="L1046" s="472"/>
      <c r="M1046" s="769"/>
      <c r="N1046" s="171">
        <f>IFERROR(IF(B1046="Лікар-педіатр",N1048/S1048*S1046,IF(B1046="Лікар-терапевт","х",IF(B1046="Лікар загальної практики - сімейний лікар",N1048/S1048*S1046,0))),0)</f>
        <v>0</v>
      </c>
      <c r="O1046" s="171">
        <f>IFERROR(IF(B1046="Лікар-педіатр",O1048/S1048*S1046,IF(B1046="Лікар-терапевт","х",IF(B1046="Лікар загальної практики - сімейний лікар",O1048/S1048*S1046,0))),0)</f>
        <v>0</v>
      </c>
      <c r="P1046" s="171">
        <f>IFERROR(IF(B1046="Лікар-педіатр","x",IF(B1046="Лікар-терапевт",P1048/S1048*S1046,IF(B1046="Лікар загальної практики - сімейний лікар",P1048/S1048*S1046,0))),0)</f>
        <v>0</v>
      </c>
      <c r="Q1046" s="171">
        <f>IFERROR(IF(B1046="Лікар-педіатр","x",IF(B1046="Лікар-терапевт",Q1048/S1048*S1046,IF(B1046="Лікар загальної практики - сімейний лікар",Q1048/S1048*S1046,0))),0)</f>
        <v>0</v>
      </c>
      <c r="R1046" s="171">
        <f>IFERROR(IF(B1046="Лікар-педіатр","x",IF(B1046="Лікар-терапевт",R1049*S1046,IF(B1046="Лікар загальної практики - сімейний лікар",R1049*S1046,0))),0)</f>
        <v>0</v>
      </c>
      <c r="S1046" s="472"/>
      <c r="T1046" s="769"/>
      <c r="U1046" s="171">
        <f>IFERROR(IF(B1046="Лікар-педіатр",U1048/Z1048*Z1046,IF(B1046="Лікар-терапевт","х",IF(B1046="Лікар загальної практики - сімейний лікар",U1048/Z1048*Z1046,0))),0)</f>
        <v>0</v>
      </c>
      <c r="V1046" s="171">
        <f>IFERROR(IF(B1046="Лікар-педіатр",V1048/Z1048*Z1046,IF(B1046="Лікар-терапевт","х",IF(B1046="Лікар загальної практики - сімейний лікар",V1048/Z1048*Z1046,0))),0)</f>
        <v>0</v>
      </c>
      <c r="W1046" s="171">
        <f>IFERROR(IF(B1046="Лікар-педіатр","x",IF(B1046="Лікар-терапевт",W1048/Z1048*Z1046,IF(B1046="Лікар загальної практики - сімейний лікар",W1048/Z1048*Z1046,0))),0)</f>
        <v>0</v>
      </c>
      <c r="X1046" s="171">
        <f>IFERROR(IF(B1046="Лікар-педіатр","x",IF(B1046="Лікар-терапевт",X1048/Z1048*Z1046,IF(B1046="Лікар загальної практики - сімейний лікар",X1048/Z1048*Z1046,0))),0)</f>
        <v>0</v>
      </c>
      <c r="Y1046" s="171">
        <f>IFERROR(IF(B1046="Лікар-педіатр","x",IF(B1046="Лікар-терапевт",Y1049*Z1046,IF(B1046="Лікар загальної практики - сімейний лікар",Y1049*Z1046,0))),0)</f>
        <v>0</v>
      </c>
      <c r="Z1046" s="472"/>
      <c r="AA1046" s="769"/>
      <c r="AB1046" s="171">
        <f>IFERROR(IF(B1046="Лікар-педіатр",AB1048/AG1048*AG1046,IF(B1046="Лікар-терапевт","х",IF(B1046="Лікар загальної практики - сімейний лікар",AB1048/AG1048*AG1046,0))),0)</f>
        <v>0</v>
      </c>
      <c r="AC1046" s="171">
        <f>IFERROR(IF(B1046="Лікар-педіатр",AC1048/AG1048*AG1046,IF(B1046="Лікар-терапевт","х",IF(B1046="Лікар загальної практики - сімейний лікар",AC1048/AG1048*AG1046,0))),0)</f>
        <v>0</v>
      </c>
      <c r="AD1046" s="171">
        <f>IFERROR(IF(B1046="Лікар-педіатр","x",IF(B1046="Лікар-терапевт",AD1048/AG1048*AG1046,IF(B1046="Лікар загальної практики - сімейний лікар",AD1048/AG1048*AG1046,0))),0)</f>
        <v>0</v>
      </c>
      <c r="AE1046" s="171">
        <f>IFERROR(IF(B1046="Лікар-педіатр","x",IF(B1046="Лікар-терапевт",AE1048/AG1048*AG1046,IF(B1046="Лікар загальної практики - сімейний лікар",AE1048/AG1048*AG1046,0))),0)</f>
        <v>0</v>
      </c>
      <c r="AF1046" s="171">
        <f>IFERROR(IF(B1046="Лікар-педіатр","x",IF(B1046="Лікар-терапевт",AF1049*AG1046,IF(B1046="Лікар загальної практики - сімейний лікар",AF1049*AG1046,0))),0)</f>
        <v>0</v>
      </c>
      <c r="AG1046" s="472"/>
      <c r="AH1046" s="772"/>
      <c r="AI1046" s="461">
        <f>A1046</f>
        <v>79</v>
      </c>
      <c r="AJ1046" s="763">
        <f>B1046</f>
        <v>0</v>
      </c>
      <c r="AK1046" s="766">
        <f>C1046</f>
        <v>0</v>
      </c>
      <c r="AL1046" s="766">
        <f>D1046</f>
        <v>0</v>
      </c>
      <c r="AM1046" s="753" t="s">
        <v>566</v>
      </c>
      <c r="AN1046" s="792">
        <f>SUM(AN1051:AN1057)</f>
        <v>0</v>
      </c>
      <c r="AO1046" s="792">
        <f>SUM(AO1051:AO1057)</f>
        <v>0</v>
      </c>
      <c r="AP1046" s="792">
        <f>SUM(AP1051:AP1057)</f>
        <v>0</v>
      </c>
      <c r="AQ1046" s="792">
        <f>SUM(AQ1051:AQ1057)</f>
        <v>0</v>
      </c>
      <c r="AR1046" s="795">
        <f>SUM(AN1046:AQ1050)</f>
        <v>0</v>
      </c>
    </row>
    <row r="1047" spans="1:44" ht="18" customHeight="1" x14ac:dyDescent="0.25">
      <c r="A1047" s="172"/>
      <c r="B1047" s="781"/>
      <c r="C1047" s="784"/>
      <c r="D1047" s="787"/>
      <c r="E1047" s="790"/>
      <c r="F1047" s="170" t="s">
        <v>432</v>
      </c>
      <c r="G1047" s="171">
        <f>IFERROR(IF(B1046="Лікар-педіатр",G1049*L1047,IF(B1046="Лікар-терапевт","х",IF(B1046="Лікар загальної практики - сімейний лікар",G1049*L1047,0))),0)</f>
        <v>0</v>
      </c>
      <c r="H1047" s="171">
        <f>IFERROR(IF(B1046="Лікар-педіатр",H1049*L1047,IF(B1046="Лікар-терапевт","х",IF(B1046="Лікар загальної практики - сімейний лікар",H1049*L1047,0))),0)</f>
        <v>0</v>
      </c>
      <c r="I1047" s="171">
        <f>IFERROR(IF(B1046="Лікар-педіатр","x",IF(B1046="Лікар-терапевт",I1049*L1047,IF(B1046="Лікар загальної практики - сімейний лікар",I1049*L1047,0))),0)</f>
        <v>0</v>
      </c>
      <c r="J1047" s="171">
        <f>IFERROR(IF(B1046="Лікар-педіатр","x",IF(B1046="Лікар-терапевт",J1049*L1047,IF(B1046="Лікар загальної практики - сімейний лікар",J1049*L1047,0))),0)</f>
        <v>0</v>
      </c>
      <c r="K1047" s="171">
        <f>IFERROR(IF(B1046="Лікар-педіатр","x",IF(B1046="Лікар-терапевт",K1049*L1047,IF(B1046="Лікар загальної практики - сімейний лікар",K1049*L1047,0))),0)</f>
        <v>0</v>
      </c>
      <c r="L1047" s="472"/>
      <c r="M1047" s="770"/>
      <c r="N1047" s="171">
        <f>IFERROR(IF(B1046="Лікар-педіатр",N1049*S1047,IF(B1046="Лікар-терапевт","х",IF(B1046="Лікар загальної практики - сімейний лікар",N1049*S1047,0))),0)</f>
        <v>0</v>
      </c>
      <c r="O1047" s="171">
        <f>IFERROR(IF(B1046="Лікар-педіатр",O1049*S1047,IF(B1046="Лікар-терапевт","х",IF(B1046="Лікар загальної практики - сімейний лікар",O1049*S1047,0))),0)</f>
        <v>0</v>
      </c>
      <c r="P1047" s="171">
        <f>IFERROR(IF(B1046="Лікар-педіатр","x",IF(B1046="Лікар-терапевт",P1049*S1047,IF(B1046="Лікар загальної практики - сімейний лікар",P1049*S1047,0))),0)</f>
        <v>0</v>
      </c>
      <c r="Q1047" s="171">
        <f>IFERROR(IF(B1046="Лікар-педіатр","x",IF(B1046="Лікар-терапевт",Q1049*S1047,IF(B1046="Лікар загальної практики - сімейний лікар",Q1049*S1047,0))),0)</f>
        <v>0</v>
      </c>
      <c r="R1047" s="171">
        <f>IFERROR(IF(B1046="Лікар-педіатр","x",IF(B1046="Лікар-терапевт",R1049*S1047,IF(B1046="Лікар загальної практики - сімейний лікар",R1049*S1047,0))),0)</f>
        <v>0</v>
      </c>
      <c r="S1047" s="472"/>
      <c r="T1047" s="770"/>
      <c r="U1047" s="171">
        <f>IFERROR(IF(B1046="Лікар-педіатр",U1049*Z1047,IF(B1046="Лікар-терапевт","х",IF(B1046="Лікар загальної практики - сімейний лікар",U1049*Z1047,0))),0)</f>
        <v>0</v>
      </c>
      <c r="V1047" s="171">
        <f>IFERROR(IF(B1046="Лікар-педіатр",V1049*Z1047,IF(B1046="Лікар-терапевт","х",IF(B1046="Лікар загальної практики - сімейний лікар",V1049*Z1047,0))),0)</f>
        <v>0</v>
      </c>
      <c r="W1047" s="171">
        <f>IFERROR(IF(B1046="Лікар-педіатр","x",IF(B1046="Лікар-терапевт",W1049*Z1047,IF(B1046="Лікар загальної практики - сімейний лікар",W1049*Z1047,0))),0)</f>
        <v>0</v>
      </c>
      <c r="X1047" s="171">
        <f>IFERROR(IF(B1046="Лікар-педіатр","x",IF(B1046="Лікар-терапевт",X1049*Z1047,IF(B1046="Лікар загальної практики - сімейний лікар",X1049*Z1047,0))),0)</f>
        <v>0</v>
      </c>
      <c r="Y1047" s="171">
        <f>IFERROR(IF(B1046="Лікар-педіатр","x",IF(B1046="Лікар-терапевт",Y1049*Z1047,IF(B1046="Лікар загальної практики - сімейний лікар",Y1049*Z1047,0))),0)</f>
        <v>0</v>
      </c>
      <c r="Z1047" s="472"/>
      <c r="AA1047" s="770"/>
      <c r="AB1047" s="171">
        <f>IFERROR(IF(B1046="Лікар-педіатр",AB1049*AG1047,IF(B1046="Лікар-терапевт","х",IF(B1046="Лікар загальної практики - сімейний лікар",AB1049*AG1047,0))),0)</f>
        <v>0</v>
      </c>
      <c r="AC1047" s="171">
        <f>IFERROR(IF(B1046="Лікар-педіатр",AC1049*AG1047,IF(B1046="Лікар-терапевт","х",IF(B1046="Лікар загальної практики - сімейний лікар",AC1049*AG1047,0))),0)</f>
        <v>0</v>
      </c>
      <c r="AD1047" s="171">
        <f>IFERROR(IF(B1046="Лікар-педіатр","x",IF(B1046="Лікар-терапевт",AD1049*AG1047,IF(B1046="Лікар загальної практики - сімейний лікар",AD1049*AG1047,0))),0)</f>
        <v>0</v>
      </c>
      <c r="AE1047" s="171">
        <f>IFERROR(IF(B1046="Лікар-педіатр","x",IF(B1046="Лікар-терапевт",AE1049*AG1047,IF(B1046="Лікар загальної практики - сімейний лікар",AE1049*AG1047,0))),0)</f>
        <v>0</v>
      </c>
      <c r="AF1047" s="171">
        <f>IFERROR(IF(B1046="Лікар-педіатр","x",IF(B1046="Лікар-терапевт",AF1049*AG1047,IF(B1046="Лікар загальної практики - сімейний лікар",AF1049*AG1047,0))),0)</f>
        <v>0</v>
      </c>
      <c r="AG1047" s="472"/>
      <c r="AH1047" s="773"/>
      <c r="AI1047" s="173"/>
      <c r="AJ1047" s="764"/>
      <c r="AK1047" s="767"/>
      <c r="AL1047" s="767"/>
      <c r="AM1047" s="754"/>
      <c r="AN1047" s="793"/>
      <c r="AO1047" s="793"/>
      <c r="AP1047" s="793"/>
      <c r="AQ1047" s="793"/>
      <c r="AR1047" s="796"/>
    </row>
    <row r="1048" spans="1:44" ht="18" customHeight="1" x14ac:dyDescent="0.25">
      <c r="A1048" s="205"/>
      <c r="B1048" s="781"/>
      <c r="C1048" s="784"/>
      <c r="D1048" s="787"/>
      <c r="E1048" s="790"/>
      <c r="F1048" s="170" t="s">
        <v>433</v>
      </c>
      <c r="G1048" s="174">
        <f>IF(B1046="Лікар загальної практики - сімейний лікар"," ",IF(B1046="Лікар-педіатр"," ",IF(B1046="Лікар-терапевт","х",0)))</f>
        <v>0</v>
      </c>
      <c r="H1048" s="174">
        <f>IF(B1046="Лікар загальної практики - сімейний лікар"," ",IF(B1046="Лікар-педіатр"," ",IF(B1046="Лікар-терапевт","х",0)))</f>
        <v>0</v>
      </c>
      <c r="I1048" s="174">
        <f>IF(B1046="Лікар загальної практики - сімейний лікар"," ",IF(B1046="Лікар-педіатр","х",IF(B1046="Лікар-терапевт"," ",0)))</f>
        <v>0</v>
      </c>
      <c r="J1048" s="174">
        <f>IF(B1046="Лікар загальної практики - сімейний лікар"," ",IF(B1046="Лікар-педіатр","х",IF(B1046="Лікар-терапевт"," ",0)))</f>
        <v>0</v>
      </c>
      <c r="K1048" s="174">
        <f>IF(B1046="Лікар загальної практики - сімейний лікар"," ",IF(B1046="Лікар-педіатр","х",IF(B1046="Лікар-терапевт"," ",0)))</f>
        <v>0</v>
      </c>
      <c r="L1048" s="175">
        <f>SUM(G1048:K1048)</f>
        <v>0</v>
      </c>
      <c r="M1048" s="770"/>
      <c r="N1048" s="174">
        <f>IF(B1046="Лікар загальної практики - сімейний лікар"," ",IF(B1046="Лікар-педіатр"," ",IF(B1046="Лікар-терапевт","х",0)))</f>
        <v>0</v>
      </c>
      <c r="O1048" s="174">
        <f>IF(B1046="Лікар загальної практики - сімейний лікар"," ",IF(B1046="Лікар-педіатр"," ",IF(B1046="Лікар-терапевт","х",0)))</f>
        <v>0</v>
      </c>
      <c r="P1048" s="174">
        <f>IF(B1046="Лікар загальної практики - сімейний лікар"," ",IF(B1046="Лікар-педіатр","х",IF(B1046="Лікар-терапевт"," ",0)))</f>
        <v>0</v>
      </c>
      <c r="Q1048" s="174">
        <f>IF(B1046="Лікар загальної практики - сімейний лікар"," ",IF(B1046="Лікар-педіатр","х",IF(B1046="Лікар-терапевт"," ",0)))</f>
        <v>0</v>
      </c>
      <c r="R1048" s="174">
        <f>IF(B1046="Лікар загальної практики - сімейний лікар"," ",IF(B1046="Лікар-педіатр","х",IF(B1046="Лікар-терапевт"," ",0)))</f>
        <v>0</v>
      </c>
      <c r="S1048" s="175">
        <f>SUM(N1048:R1048)</f>
        <v>0</v>
      </c>
      <c r="T1048" s="770"/>
      <c r="U1048" s="174">
        <f>IF(B1046="Лікар загальної практики - сімейний лікар"," ",IF(B1046="Лікар-педіатр"," ",IF(B1046="Лікар-терапевт","х",0)))</f>
        <v>0</v>
      </c>
      <c r="V1048" s="174">
        <f>IF(B1046="Лікар загальної практики - сімейний лікар"," ",IF(B1046="Лікар-педіатр"," ",IF(B1046="Лікар-терапевт","х",0)))</f>
        <v>0</v>
      </c>
      <c r="W1048" s="174">
        <f>IF(B1046="Лікар загальної практики - сімейний лікар"," ",IF(B1046="Лікар-педіатр","х",IF(B1046="Лікар-терапевт"," ",0)))</f>
        <v>0</v>
      </c>
      <c r="X1048" s="174">
        <f>IF(B1046="Лікар загальної практики - сімейний лікар"," ",IF(B1046="Лікар-педіатр","х",IF(B1046="Лікар-терапевт"," ",0)))</f>
        <v>0</v>
      </c>
      <c r="Y1048" s="174">
        <f>IF(B1046="Лікар загальної практики - сімейний лікар"," ",IF(B1046="Лікар-педіатр","х",IF(B1046="Лікар-терапевт"," ",0)))</f>
        <v>0</v>
      </c>
      <c r="Z1048" s="175">
        <f>SUM(U1048:Y1048)</f>
        <v>0</v>
      </c>
      <c r="AA1048" s="770"/>
      <c r="AB1048" s="174">
        <f>IF(B1046="Лікар загальної практики - сімейний лікар"," ",IF(B1046="Лікар-педіатр"," ",IF(B1046="Лікар-терапевт","х",0)))</f>
        <v>0</v>
      </c>
      <c r="AC1048" s="174">
        <f>IF(B1046="Лікар загальної практики - сімейний лікар"," ",IF(B1046="Лікар-педіатр"," ",IF(B1046="Лікар-терапевт","х",0)))</f>
        <v>0</v>
      </c>
      <c r="AD1048" s="174">
        <f>IF(B1046="Лікар загальної практики - сімейний лікар"," ",IF(B1046="Лікар-педіатр","х",IF(B1046="Лікар-терапевт"," ",0)))</f>
        <v>0</v>
      </c>
      <c r="AE1048" s="174">
        <f>IF(B1046="Лікар загальної практики - сімейний лікар"," ",IF(B1046="Лікар-педіатр","х",IF(B1046="Лікар-терапевт"," ",0)))</f>
        <v>0</v>
      </c>
      <c r="AF1048" s="174">
        <f>IF(B1046="Лікар загальної практики - сімейний лікар"," ",IF(B1046="Лікар-педіатр","х",IF(B1046="Лікар-терапевт"," ",0)))</f>
        <v>0</v>
      </c>
      <c r="AG1048" s="175">
        <f>SUM(AB1048:AF1048)</f>
        <v>0</v>
      </c>
      <c r="AH1048" s="773"/>
      <c r="AI1048" s="176"/>
      <c r="AJ1048" s="764"/>
      <c r="AK1048" s="767"/>
      <c r="AL1048" s="767"/>
      <c r="AM1048" s="754"/>
      <c r="AN1048" s="793"/>
      <c r="AO1048" s="793"/>
      <c r="AP1048" s="793"/>
      <c r="AQ1048" s="793"/>
      <c r="AR1048" s="796"/>
    </row>
    <row r="1049" spans="1:44" ht="18.600000000000001" customHeight="1" thickBot="1" x14ac:dyDescent="0.3">
      <c r="A1049" s="172"/>
      <c r="B1049" s="781"/>
      <c r="C1049" s="784"/>
      <c r="D1049" s="787"/>
      <c r="E1049" s="790"/>
      <c r="F1049" s="177" t="s">
        <v>160</v>
      </c>
      <c r="G1049" s="178">
        <f>IFERROR(IF(B1046="Лікар-педіатр",G1048/L1048,IF(B1046="Лікар-терапевт","х",IF(B1046="Лікар загальної практики - сімейний лікар",G1048/L1048,0))),0)</f>
        <v>0</v>
      </c>
      <c r="H1049" s="178">
        <f>IFERROR(IF(B1046="Лікар-педіатр",H1048/L1048,IF(B1046="Лікар-терапевт","х",IF(B1046="Лікар загальної практики - сімейний лікар",H1048/L1048,0))),0)</f>
        <v>0</v>
      </c>
      <c r="I1049" s="178">
        <f>IFERROR(IF(B1046="Лікар-педіатр","x",IF(B1046="Лікар-терапевт",I1048/L1048,IF(B1046="Лікар загальної практики - сімейний лікар",I1048/L1048,0))),0)</f>
        <v>0</v>
      </c>
      <c r="J1049" s="178">
        <f>IFERROR(IF(B1046="Лікар-педіатр","x",IF(B1046="Лікар-терапевт",J1048/L1048,IF(B1046="Лікар загальної практики - сімейний лікар",J1048/L1048,0))),0)</f>
        <v>0</v>
      </c>
      <c r="K1049" s="178">
        <f>IFERROR(IF(B1046="Лікар-педіатр","x",IF(B1046="Лікар-терапевт",K1048/L1048,IF(B1046="Лікар загальної практики - сімейний лікар",K1048/L1048,0))),0)</f>
        <v>0</v>
      </c>
      <c r="L1049" s="178">
        <f>SUM(G1049:K1049)</f>
        <v>0</v>
      </c>
      <c r="M1049" s="770"/>
      <c r="N1049" s="178">
        <f>IFERROR(IF(B1046="Лікар-педіатр",N1048/S1048,IF(B1046="Лікар-терапевт","х",IF(B1046="Лікар загальної практики - сімейний лікар",N1048/S1048,0))),0)</f>
        <v>0</v>
      </c>
      <c r="O1049" s="178">
        <f>IFERROR(IF(B1046="Лікар-педіатр",O1048/S1048,IF(B1046="Лікар-терапевт","х",IF(B1046="Лікар загальної практики - сімейний лікар",O1048/S1048,0))),0)</f>
        <v>0</v>
      </c>
      <c r="P1049" s="178">
        <f>IFERROR(IF(B1046="Лікар-педіатр","x",IF(B1046="Лікар-терапевт",P1048/S1048,IF(B1046="Лікар загальної практики - сімейний лікар",P1048/S1048,0))),0)</f>
        <v>0</v>
      </c>
      <c r="Q1049" s="178">
        <f>IFERROR(IF(B1046="Лікар-педіатр","x",IF(B1046="Лікар-терапевт",Q1048/S1048,IF(B1046="Лікар загальної практики - сімейний лікар",Q1048/S1048,0))),0)</f>
        <v>0</v>
      </c>
      <c r="R1049" s="178">
        <f>IFERROR(IF(B1046="Лікар-педіатр","x",IF(B1046="Лікар-терапевт",R1048/S1048,IF(B1046="Лікар загальної практики - сімейний лікар",R1048/S1048,0))),0)</f>
        <v>0</v>
      </c>
      <c r="S1049" s="178">
        <f>SUM(N1049:R1049)</f>
        <v>0</v>
      </c>
      <c r="T1049" s="770"/>
      <c r="U1049" s="178">
        <f>IFERROR(IF(B1046="Лікар-педіатр",U1048/Z1048,IF(B1046="Лікар-терапевт","х",IF(B1046="Лікар загальної практики - сімейний лікар",U1048/Z1048,0))),0)</f>
        <v>0</v>
      </c>
      <c r="V1049" s="178">
        <f>IFERROR(IF(B1046="Лікар-педіатр",V1048/Z1048,IF(B1046="Лікар-терапевт","х",IF(B1046="Лікар загальної практики - сімейний лікар",V1048/Z1048,0))),0)</f>
        <v>0</v>
      </c>
      <c r="W1049" s="178">
        <f>IFERROR(IF(B1046="Лікар-педіатр","x",IF(B1046="Лікар-терапевт",W1048/Z1048,IF(B1046="Лікар загальної практики - сімейний лікар",W1048/Z1048,0))),0)</f>
        <v>0</v>
      </c>
      <c r="X1049" s="178">
        <f>IFERROR(IF(B1046="Лікар-педіатр","x",IF(B1046="Лікар-терапевт",X1048/Z1048,IF(B1046="Лікар загальної практики - сімейний лікар",X1048/Z1048,0))),0)</f>
        <v>0</v>
      </c>
      <c r="Y1049" s="178">
        <f>IFERROR(IF(B1046="Лікар-педіатр","x",IF(B1046="Лікар-терапевт",Y1048/Z1048,IF(B1046="Лікар загальної практики - сімейний лікар",Y1048/Z1048,0))),0)</f>
        <v>0</v>
      </c>
      <c r="Z1049" s="178">
        <f>SUM(U1049:Y1049)</f>
        <v>0</v>
      </c>
      <c r="AA1049" s="770"/>
      <c r="AB1049" s="178">
        <f>IFERROR(IF(B1046="Лікар-педіатр",AB1048/AG1048,IF(B1046="Лікар-терапевт","х",IF(B1046="Лікар загальної практики - сімейний лікар",AB1048/AG1048,0))),0)</f>
        <v>0</v>
      </c>
      <c r="AC1049" s="178">
        <f>IFERROR(IF(B1046="Лікар-педіатр",AC1048/AG1048,IF(B1046="Лікар-терапевт","х",IF(B1046="Лікар загальної практики - сімейний лікар",AC1048/AG1048,0))),0)</f>
        <v>0</v>
      </c>
      <c r="AD1049" s="178">
        <f>IFERROR(IF(B1046="Лікар-педіатр","x",IF(B1046="Лікар-терапевт",AD1048/AG1048,IF(B1046="Лікар загальної практики - сімейний лікар",AD1048/AG1048,0))),0)</f>
        <v>0</v>
      </c>
      <c r="AE1049" s="178">
        <f>IFERROR(IF(B1046="Лікар-педіатр","x",IF(B1046="Лікар-терапевт",AE1048/AG1048,IF(B1046="Лікар загальної практики - сімейний лікар",AE1048/AG1048,0))),0)</f>
        <v>0</v>
      </c>
      <c r="AF1049" s="178">
        <f>IFERROR(IF(B1046="Лікар-педіатр","x",IF(B1046="Лікар-терапевт",AF1048/AG1048,IF(B1046="Лікар загальної практики - сімейний лікар",AF1048/AG1048,0))),0)</f>
        <v>0</v>
      </c>
      <c r="AG1049" s="178">
        <f>SUM(AB1049:AF1049)</f>
        <v>0</v>
      </c>
      <c r="AH1049" s="773"/>
      <c r="AI1049" s="176"/>
      <c r="AJ1049" s="764"/>
      <c r="AK1049" s="767"/>
      <c r="AL1049" s="767"/>
      <c r="AM1049" s="754"/>
      <c r="AN1049" s="793"/>
      <c r="AO1049" s="793"/>
      <c r="AP1049" s="793"/>
      <c r="AQ1049" s="793"/>
      <c r="AR1049" s="796"/>
    </row>
    <row r="1050" spans="1:44" ht="32.25" thickBot="1" x14ac:dyDescent="0.3">
      <c r="A1050" s="172"/>
      <c r="B1050" s="781"/>
      <c r="C1050" s="784"/>
      <c r="D1050" s="787"/>
      <c r="E1050" s="790"/>
      <c r="F1050" s="179" t="s">
        <v>434</v>
      </c>
      <c r="G1050" s="180">
        <f>IF(B1046="Лікар загальної практики - сімейний лікар",AVERAGE(G1046:G1048),IF(B1046="Лікар-педіатр",AVERAGE(G1046:G1048),IF(B1046="Лікар-терапевт","х",0)))</f>
        <v>0</v>
      </c>
      <c r="H1050" s="180">
        <f>IF(B1046="Лікар загальної практики - сімейний лікар",AVERAGE(H1046:H1048),IF(B1046="Лікар-педіатр",AVERAGE(H1046:H1048),IF(B1046="Лікар-терапевт","х",0)))</f>
        <v>0</v>
      </c>
      <c r="I1050" s="180">
        <f>IF(B1046="Лікар загальної практики - сімейний лікар",AVERAGE(I1046:I1048),IF(B1046="Лікар-педіатр","x",IF(B1046="Лікар-терапевт",AVERAGE(I1046:I1048),0)))</f>
        <v>0</v>
      </c>
      <c r="J1050" s="180">
        <f>IF(B1046="Лікар загальної практики - сімейний лікар",AVERAGE(J1046:J1048),IF(B1046="Лікар-педіатр","x",IF(B1046="Лікар-терапевт",AVERAGE(J1046:J1048),0)))</f>
        <v>0</v>
      </c>
      <c r="K1050" s="180">
        <f>IF(B1046="Лікар загальної практики - сімейний лікар",AVERAGE(K1046:K1048),IF(B1046="Лікар-педіатр","x",IF(B1046="Лікар-терапевт",AVERAGE(K1046:K1048),0)))</f>
        <v>0</v>
      </c>
      <c r="L1050" s="181">
        <f>SUM(G1050:K1050)</f>
        <v>0</v>
      </c>
      <c r="M1050" s="770"/>
      <c r="N1050" s="543">
        <f>IF(B1046="Лікар загальної практики - сімейний лікар",AVERAGE(N1046:N1048),IF(B1046="Лікар-педіатр",AVERAGE(N1046:N1048),IF(B1046="Лікар-терапевт","х",0)))</f>
        <v>0</v>
      </c>
      <c r="O1050" s="180">
        <f>IF(B1046="Лікар загальної практики - сімейний лікар",AVERAGE(O1046:O1048),IF(B1046="Лікар-педіатр",AVERAGE(O1046:O1048),IF(B1046="Лікар-терапевт","х",0)))</f>
        <v>0</v>
      </c>
      <c r="P1050" s="180">
        <f>IF(B1046="Лікар загальної практики - сімейний лікар",AVERAGE(P1046:P1048),IF(B1046="Лікар-педіатр","x",IF(B1046="Лікар-терапевт",AVERAGE(P1046:P1048),0)))</f>
        <v>0</v>
      </c>
      <c r="Q1050" s="180">
        <f>IF(B1046="Лікар загальної практики - сімейний лікар",AVERAGE(Q1046:Q1048),IF(B1046="Лікар-педіатр","x",IF(B1046="Лікар-терапевт",AVERAGE(Q1046:Q1048),0)))</f>
        <v>0</v>
      </c>
      <c r="R1050" s="180">
        <f>IF(B1046="Лікар загальної практики - сімейний лікар",AVERAGE(R1046:R1048),IF(B1046="Лікар-педіатр","x",IF(B1046="Лікар-терапевт",AVERAGE(R1046:R1048),0)))</f>
        <v>0</v>
      </c>
      <c r="S1050" s="181">
        <f>SUM(N1050:R1050)</f>
        <v>0</v>
      </c>
      <c r="T1050" s="770"/>
      <c r="U1050" s="543">
        <f>IF(B1046="Лікар загальної практики - сімейний лікар",AVERAGE(U1046:U1048),IF(B1046="Лікар-педіатр",AVERAGE(U1046:U1048),IF(B1046="Лікар-терапевт","х",0)))</f>
        <v>0</v>
      </c>
      <c r="V1050" s="180">
        <f>IF(B1046="Лікар загальної практики - сімейний лікар",AVERAGE(V1046:V1048),IF(B1046="Лікар-педіатр",AVERAGE(V1046:V1048),IF(B1046="Лікар-терапевт","х",0)))</f>
        <v>0</v>
      </c>
      <c r="W1050" s="180">
        <f>IF(B1046="Лікар загальної практики - сімейний лікар",AVERAGE(W1046:W1048),IF(B1046="Лікар-педіатр","x",IF(B1046="Лікар-терапевт",AVERAGE(W1046:W1048),0)))</f>
        <v>0</v>
      </c>
      <c r="X1050" s="180">
        <f>IF(B1046="Лікар загальної практики - сімейний лікар",AVERAGE(X1046:X1048),IF(B1046="Лікар-педіатр","x",IF(B1046="Лікар-терапевт",AVERAGE(X1046:X1048),0)))</f>
        <v>0</v>
      </c>
      <c r="Y1050" s="180">
        <f>IF(B1046="Лікар загальної практики - сімейний лікар",AVERAGE(Y1046:Y1048),IF(B1046="Лікар-педіатр","x",IF(B1046="Лікар-терапевт",AVERAGE(Y1046:Y1048),0)))</f>
        <v>0</v>
      </c>
      <c r="Z1050" s="181">
        <f>SUM(U1050:Y1050)</f>
        <v>0</v>
      </c>
      <c r="AA1050" s="770"/>
      <c r="AB1050" s="543">
        <f>IF(B1046="Лікар загальної практики - сімейний лікар",AVERAGE(AB1046:AB1048),IF(B1046="Лікар-педіатр",AVERAGE(AB1046:AB1048),IF(B1046="Лікар-терапевт","х",0)))</f>
        <v>0</v>
      </c>
      <c r="AC1050" s="180">
        <f>IF(B1046="Лікар загальної практики - сімейний лікар",AVERAGE(AC1046:AC1048),IF(B1046="Лікар-педіатр",AVERAGE(AC1046:AC1048),IF(B1046="Лікар-терапевт","х",0)))</f>
        <v>0</v>
      </c>
      <c r="AD1050" s="180">
        <f>IF(B1046="Лікар загальної практики - сімейний лікар",AVERAGE(AD1046:AD1048),IF(B1046="Лікар-педіатр","x",IF(B1046="Лікар-терапевт",AVERAGE(AD1046:AD1048),0)))</f>
        <v>0</v>
      </c>
      <c r="AE1050" s="180">
        <f>IF(B1046="Лікар загальної практики - сімейний лікар",AVERAGE(AE1046:AE1048),IF(B1046="Лікар-педіатр","x",IF(B1046="Лікар-терапевт",AVERAGE(AE1046:AE1048),0)))</f>
        <v>0</v>
      </c>
      <c r="AF1050" s="180">
        <f>IF(B1046="Лікар загальної практики - сімейний лікар",AVERAGE(AF1046:AF1048),IF(B1046="Лікар-педіатр","x",IF(B1046="Лікар-терапевт",AVERAGE(AF1046:AF1048),0)))</f>
        <v>0</v>
      </c>
      <c r="AG1050" s="181">
        <f>SUM(AB1050:AF1050)</f>
        <v>0</v>
      </c>
      <c r="AH1050" s="773"/>
      <c r="AI1050" s="176"/>
      <c r="AJ1050" s="764"/>
      <c r="AK1050" s="767"/>
      <c r="AL1050" s="767"/>
      <c r="AM1050" s="755"/>
      <c r="AN1050" s="794"/>
      <c r="AO1050" s="794"/>
      <c r="AP1050" s="794"/>
      <c r="AQ1050" s="794"/>
      <c r="AR1050" s="797"/>
    </row>
    <row r="1051" spans="1:44" ht="40.5" x14ac:dyDescent="0.25">
      <c r="A1051" s="172"/>
      <c r="B1051" s="781"/>
      <c r="C1051" s="784"/>
      <c r="D1051" s="787"/>
      <c r="E1051" s="790"/>
      <c r="F1051" s="182" t="str">
        <f>IF(B1046="Лікар-педіатр",Законод!$C$18,IF(B1046="Лікар загальної практики - сімейний лікар",Законод!$C$22,IF(B1046="Лікар-терапевт",Законод!$C$26,"х")))</f>
        <v>х</v>
      </c>
      <c r="G1051" s="183">
        <f>IF(B1046="Лікар загальної практики - сімейний лікар",IF(L1050&lt;=Законод!$C$23,G1050,Законод!$C$23*'01_Доходи'!G1049),IF(B1046="Лікар-педіатр",IF(L1050&lt;=Законод!$C$19,G1050,Законод!$C$19*'01_Доходи'!G1049),IF(B1046="Лікар-терапевт","x",0)))</f>
        <v>0</v>
      </c>
      <c r="H1051" s="183">
        <f>IF(B1046="Лікар загальної практики - сімейний лікар",IF(L1050&lt;=Законод!$C$23,H1050,Законод!$C$23*'01_Доходи'!H1049),IF(B1046="Лікар-педіатр",IF(L1050&lt;=Законод!$C$19,H1050,Законод!$C$19*'01_Доходи'!H1049),IF(B1046="Лікар-терапевт","x",0)))</f>
        <v>0</v>
      </c>
      <c r="I1051" s="183">
        <f>IF(B1046="Лікар загальної практики - сімейний лікар",IF(L1050&lt;=Законод!$C$23,I1050,Законод!$C$23*'01_Доходи'!I1049),IF(B1046="Лікар-педіатр",IF(L1050&lt;=Законод!$C$27,I1050,Законод!$C$27*'01_Доходи'!I1049),IF(B1046="Лікар-терапевт","x",0)))</f>
        <v>0</v>
      </c>
      <c r="J1051" s="183">
        <f>IF(B1046="Лікар загальної практики - сімейний лікар",IF(L1050&lt;=Законод!$C$23,J1050,Законод!$C$23*'01_Доходи'!J1049),IF(B1046="Лікар-педіатр",IF(L1050&lt;=Законод!$C$27,J1050,Законод!$C$27*'01_Доходи'!J1049),IF(B1046="Лікар-терапевт","x",0)))</f>
        <v>0</v>
      </c>
      <c r="K1051" s="183">
        <f>IF(B1046="Лікар загальної практики - сімейний лікар",IF(L1050&lt;=Законод!$C$23,K1050,Законод!$C$23*'01_Доходи'!K1049),IF(B1046="Лікар-педіатр",IF(L1050&lt;=Законод!$C$27,K1050,Законод!$C$27*'01_Доходи'!K1049),IF(B1046="Лікар-терапевт","x",0)))</f>
        <v>0</v>
      </c>
      <c r="L1051" s="184">
        <f>SUM(G1051:K1051)</f>
        <v>0</v>
      </c>
      <c r="M1051" s="770"/>
      <c r="N1051" s="183">
        <f>IF(B1046="Лікар загальної практики - сімейний лікар",IF(L1050&lt;=Законод!$C$23,N1050,Законод!$C$23*'01_Доходи'!N1049),IF(B1046="Лікар-педіатр",IF(L1050&lt;=Законод!$C$19,N1050,Законод!$C$19*'01_Доходи'!N1049),IF(B1046="Лікар-терапевт","x",0)))</f>
        <v>0</v>
      </c>
      <c r="O1051" s="183">
        <f>IF(B1046="Лікар загальної практики - сімейний лікар",IF(L1050&lt;=Законод!$C$23,O1050,Законод!$C$23*'01_Доходи'!O1049),IF(B1046="Лікар-педіатр",IF(L1050&lt;=Законод!$C$19,O1050,Законод!$C$19*'01_Доходи'!O1049),IF(B1046="Лікар-терапевт","x",0)))</f>
        <v>0</v>
      </c>
      <c r="P1051" s="183">
        <f>IF(B1046="Лікар загальної практики - сімейний лікар",IF(L1050&lt;=Законод!$C$23,P1050,Законод!$C$23*'01_Доходи'!P1049),IF(B1046="Лікар-педіатр",IF(L1050&lt;=Законод!$C$27,P1050,Законод!$C$27*'01_Доходи'!P1049),IF(B1046="Лікар-терапевт","x",0)))</f>
        <v>0</v>
      </c>
      <c r="Q1051" s="183">
        <f>IF(B1046="Лікар загальної практики - сімейний лікар",IF(L1050&lt;=Законод!$C$23,Q1050,Законод!$C$23*'01_Доходи'!Q1049),IF(B1046="Лікар-педіатр",IF(L1050&lt;=Законод!$C$27,Q1050,Законод!$C$27*'01_Доходи'!Q1049),IF(B1046="Лікар-терапевт","x",0)))</f>
        <v>0</v>
      </c>
      <c r="R1051" s="183">
        <f>IF(B1046="Лікар загальної практики - сімейний лікар",IF(L1050&lt;=Законод!$C$23,R1050,Законод!$C$23*'01_Доходи'!R1049),IF(B1046="Лікар-педіатр",IF(L1050&lt;=Законод!$C$27,R1050,Законод!$C$27*'01_Доходи'!R1049),IF(B1046="Лікар-терапевт","x",0)))</f>
        <v>0</v>
      </c>
      <c r="S1051" s="184">
        <f>SUM(N1051:R1051)</f>
        <v>0</v>
      </c>
      <c r="T1051" s="770"/>
      <c r="U1051" s="183">
        <f>IF(B1046="Лікар загальної практики - сімейний лікар",IF(L1050&lt;=Законод!$C$23,U1050,Законод!$C$23*'01_Доходи'!U1049),IF(B1046="Лікар-педіатр",IF(L1050&lt;=Законод!$C$19,U1050,Законод!$C$19*'01_Доходи'!U1049),IF(B1046="Лікар-терапевт","x",0)))</f>
        <v>0</v>
      </c>
      <c r="V1051" s="183">
        <f>IF(B1046="Лікар загальної практики - сімейний лікар",IF(L1050&lt;=Законод!$C$23,V1050,Законод!$C$23*'01_Доходи'!V1049),IF(B1046="Лікар-педіатр",IF(L1050&lt;=Законод!$C$19,V1050,Законод!$C$19*'01_Доходи'!V1049),IF(B1046="Лікар-терапевт","x",0)))</f>
        <v>0</v>
      </c>
      <c r="W1051" s="183">
        <f>IF(B1046="Лікар загальної практики - сімейний лікар",IF(L1050&lt;=Законод!$C$23,W1050,Законод!$C$23*'01_Доходи'!W1049),IF(B1046="Лікар-педіатр",IF(L1050&lt;=Законод!$C$27,W1050,Законод!$C$27*'01_Доходи'!W1049),IF(B1046="Лікар-терапевт","x",0)))</f>
        <v>0</v>
      </c>
      <c r="X1051" s="183">
        <f>IF(B1046="Лікар загальної практики - сімейний лікар",IF(L1050&lt;=Законод!$C$23,X1050,Законод!$C$23*'01_Доходи'!X1049),IF(B1046="Лікар-педіатр",IF(L1050&lt;=Законод!$C$27,X1050,Законод!$C$27*'01_Доходи'!X1049),IF(B1046="Лікар-терапевт","x",0)))</f>
        <v>0</v>
      </c>
      <c r="Y1051" s="183">
        <f>IF(B1046="Лікар загальної практики - сімейний лікар",IF(L1050&lt;=Законод!$C$23,Y1050,Законод!$C$23*'01_Доходи'!H1049),IF(Y1046="Лікар-педіатр",IF(L1050&lt;=Законод!$C$27,Y1050,Законод!$C$27*'01_Доходи'!Y1049),IF(B1046="Лікар-терапевт","x",0)))</f>
        <v>0</v>
      </c>
      <c r="Z1051" s="184">
        <f>SUM(U1051:Y1051)</f>
        <v>0</v>
      </c>
      <c r="AA1051" s="770"/>
      <c r="AB1051" s="183">
        <f>IF(B1046="Лікар загальної практики - сімейний лікар",IF(L1050&lt;=Законод!$C$23,AB1050,Законод!$C$23*'01_Доходи'!AB1049),IF(B1046="Лікар-педіатр",IF(L1050&lt;=Законод!$C$19,AB1050,Законод!$C$19*'01_Доходи'!AB1049),IF(B1046="Лікар-терапевт","x",0)))</f>
        <v>0</v>
      </c>
      <c r="AC1051" s="183">
        <f>IF(B1046="Лікар загальної практики - сімейний лікар",IF(L1050&lt;=Законод!$C$23,AC1050,Законод!$C$23*'01_Доходи'!AC1049),IF(B1046="Лікар-педіатр",IF(L1050&lt;=Законод!$C$19,AC1050,Законод!$C$19*'01_Доходи'!AC1049),IF(B1046="Лікар-терапевт","x",0)))</f>
        <v>0</v>
      </c>
      <c r="AD1051" s="183">
        <f>IF(B1046="Лікар загальної практики - сімейний лікар",IF(L1050&lt;=Законод!$C$23,AD1050,Законод!$C$23*'01_Доходи'!AD1049),IF(B1046="Лікар-педіатр",IF(L1050&lt;=Законод!$C$27,AD1050,Законод!$C$27*'01_Доходи'!AD1049),IF(B1046="Лікар-терапевт","x",0)))</f>
        <v>0</v>
      </c>
      <c r="AE1051" s="183">
        <f>IF(B1046="Лікар загальної практики - сімейний лікар",IF(L1050&lt;=Законод!$C$23,AE1050,Законод!$C$23*'01_Доходи'!AE1049),IF(B1046="Лікар-педіатр",IF(L1050&lt;=Законод!$C$27,AE1050,Законод!$C$27*'01_Доходи'!AE1049),IF(B1046="Лікар-терапевт","x",0)))</f>
        <v>0</v>
      </c>
      <c r="AF1051" s="183">
        <f>IF(B1046="Лікар загальної практики - сімейний лікар",IF(L1050&lt;=Законод!$C$23,AF1050,Законод!$C$23*'01_Доходи'!AF1049),IF(B1046="Лікар-педіатр",IF(L1050&lt;=Законод!$C$27,AF1050,Законод!$C$27*'01_Доходи'!AF1049),IF(B1046="Лікар-терапевт","x",0)))</f>
        <v>0</v>
      </c>
      <c r="AG1051" s="184">
        <f>SUM(AB1051:AF1051)</f>
        <v>0</v>
      </c>
      <c r="AH1051" s="773"/>
      <c r="AI1051" s="176"/>
      <c r="AJ1051" s="764"/>
      <c r="AK1051" s="767"/>
      <c r="AL1051" s="767"/>
      <c r="AM1051" s="268" t="s">
        <v>175</v>
      </c>
      <c r="AN1051" s="544">
        <f>IF(B1046="Лікар загальної практики - сімейний лікар",G1051*Законод!$J$10+'01_Доходи'!H1051*Законод!$K$10+'01_Доходи'!I1051*Законод!$L$10+'01_Доходи'!J1051*Законод!$M$10+'01_Доходи'!K1051*Законод!$N$10,IF(B1046="Лікар-педіатр",G1051*Законод!$J$10+'01_Доходи'!H1051*Законод!$K$10,IF(B1046="Лікар-терапевт",'01_Доходи'!I1051*Законод!$L$10+'01_Доходи'!J1051*Законод!$M$10+'01_Доходи'!K1051*Законод!$N$10,0)))</f>
        <v>0</v>
      </c>
      <c r="AO1051" s="544">
        <f>IF(B1046="Лікар загальної практики - сімейний лікар",N1051*Законод!$J$11+'01_Доходи'!O1051*Законод!$K$11+'01_Доходи'!P1051*Законод!$L$11+'01_Доходи'!Q1051*Законод!$M$11+'01_Доходи'!R1051*Законод!$N$11,IF(B1046="Лікар-педіатр",N1051*Законод!$J$11+'01_Доходи'!O1051*Законод!$K$11,IF(B1046="Лікар-терапевт",'01_Доходи'!P1051*Законод!$L$11+'01_Доходи'!Q1051*Законод!$M$11+'01_Доходи'!R1051*Законод!$N$11,0)))</f>
        <v>0</v>
      </c>
      <c r="AP1051" s="544">
        <f>IF(B1046="Лікар загальної практики - сімейний лікар",U1051*Законод!$J$12+'01_Доходи'!V1051*Законод!$K$12+'01_Доходи'!W1051*Законод!$L$12+'01_Доходи'!X1051*Законод!$M$12+'01_Доходи'!Y1051*Законод!$N$12,IF(B1046="Лікар-педіатр",U1051*Законод!$J$12+'01_Доходи'!V1051*Законод!$K$12,IF(B1046="Лікар-терапевт",'01_Доходи'!W1051*Законод!$L$12+'01_Доходи'!X1051*Законод!$M$12+'01_Доходи'!Y1051*Законод!$N$12,0)))</f>
        <v>0</v>
      </c>
      <c r="AQ1051" s="544">
        <f>IF(B1046="Лікар загальної практики - сімейний лікар",AB1051*Законод!$J$13+'01_Доходи'!AC1051*Законод!$K$13+'01_Доходи'!AD1051*Законод!$L$13+'01_Доходи'!AE1051*Законод!$M$13+'01_Доходи'!AF1051*Законод!$N$13,IF(B1046="Лікар-педіатр",AB1051*Законод!$J$13+'01_Доходи'!AC1051*Законод!$K$13,IF(B1046="Лікар-терапевт",'01_Доходи'!AD1051*Законод!$L$13+'01_Доходи'!AE1051*Законод!$M$13+'01_Доходи'!AF1051*Законод!$N$13,0)))</f>
        <v>0</v>
      </c>
      <c r="AR1051" s="185">
        <f>SUM(AN1051:AQ1051)</f>
        <v>0</v>
      </c>
    </row>
    <row r="1052" spans="1:44" ht="20.45" customHeight="1" x14ac:dyDescent="0.25">
      <c r="A1052" s="172"/>
      <c r="B1052" s="781"/>
      <c r="C1052" s="784"/>
      <c r="D1052" s="787"/>
      <c r="E1052" s="790"/>
      <c r="F1052" s="186" t="str">
        <f>IF(B1046="Лікар-педіатр",Законод!$E$18,IF(B1046="Лікар загальної практики - сімейний лікар",Законод!$E$22,IF(B1046="Лікар-терапевт",Законод!$E$26,"х")))</f>
        <v>х</v>
      </c>
      <c r="G1052" s="750" t="s">
        <v>157</v>
      </c>
      <c r="H1052" s="751"/>
      <c r="I1052" s="751"/>
      <c r="J1052" s="751"/>
      <c r="K1052" s="752"/>
      <c r="L1052" s="171">
        <f>IF(B1046="Лікар загальної практики - сімейний лікар",IF(L1050&lt;Законод!$C$23,0,(IF(AND(L1050&gt;=Законод!$E$23,L1050&lt;=Законод!$E$24),L1050-Законод!$C$23,IF('01_Доходи'!L1050&gt;=Законод!$F$23,Законод!$E$25,0)))),IF(B1046="Лікар-педіатр",IF(L1050&lt;Законод!$C$19,0,(IF(AND(L1050&gt;=Законод!$E$19,L1050&lt;=Законод!$E$20),L1050-Законод!$C$19,IF('01_Доходи'!L1050&gt;=Законод!$F$19,Законод!$E$21,0)))),IF(B1046="Лікар-терапевт",IF(L1050&lt;Законод!$C$27,0,(IF(AND(L1050&gt;=Законод!$E$27,L1050&lt;=Законод!$E$28),L1050-Законод!$C$27,IF('01_Доходи'!L1050&gt;=Законод!$F$27,Законод!$E$29,0)))),0)))</f>
        <v>0</v>
      </c>
      <c r="M1052" s="770"/>
      <c r="N1052" s="750" t="s">
        <v>157</v>
      </c>
      <c r="O1052" s="751"/>
      <c r="P1052" s="751"/>
      <c r="Q1052" s="751"/>
      <c r="R1052" s="752"/>
      <c r="S1052" s="171">
        <f>IF(B1046="Лікар загальної практики - сімейний лікар",IF(S1050&lt;Законод!$C$23,0,(IF(AND(S1050&gt;=Законод!$E$23,S1050&lt;=Законод!$E$24),S1050-Законод!$C$23,IF('01_Доходи'!S1050&gt;=Законод!$F$23,Законод!$E$25,0)))),IF(B1046="Лікар-педіатр",IF(S1050&lt;Законод!$C$19,0,(IF(AND(S1050&gt;=Законод!$E$19,S1050&lt;=Законод!$E$20),S1050-Законод!$C$19,IF('01_Доходи'!S1050&gt;=Законод!$F$19,Законод!$E$21,0)))),IF(B1046="Лікар-терапевт",IF(S1050&lt;Законод!$C$27,0,(IF(AND(S1050&gt;=Законод!$E$27,S1050&lt;=Законод!$E$28),S1050-Законод!$C$27,IF('01_Доходи'!S1050&gt;=Законод!$F$27,Законод!$E$29,0)))),0)))</f>
        <v>0</v>
      </c>
      <c r="T1052" s="770"/>
      <c r="U1052" s="750" t="s">
        <v>157</v>
      </c>
      <c r="V1052" s="751"/>
      <c r="W1052" s="751"/>
      <c r="X1052" s="751"/>
      <c r="Y1052" s="752"/>
      <c r="Z1052" s="171">
        <f>IF(B1046="Лікар загальної практики - сімейний лікар",IF(Z1050&lt;Законод!$C$23,0,(IF(AND(Z1050&gt;=Законод!$E$23,Z1050&lt;=Законод!$E$24),Z1050-Законод!$C$23,IF('01_Доходи'!Z1050&gt;=Законод!$F$23,Законод!$E$25,0)))),IF(B1046="Лікар-педіатр",IF(Z1050&lt;Законод!$C$19,0,(IF(AND(Z1050&gt;=Законод!$E$19,Z1050&lt;=Законод!$E$20),Z1050-Законод!$C$19,IF('01_Доходи'!Z1050&gt;=Законод!$F$19,Законод!$E$21,0)))),IF(B1046="Лікар-терапевт",IF(Z1050&lt;Законод!$C$27,0,(IF(AND(Z1050&gt;=Законод!$E$27,Z1050&lt;=Законод!$E$28),Z1050-Законод!$C$27,IF('01_Доходи'!Z1050&gt;=Законод!$F$27,Законод!$E$29,0)))),0)))</f>
        <v>0</v>
      </c>
      <c r="AA1052" s="770"/>
      <c r="AB1052" s="750" t="s">
        <v>157</v>
      </c>
      <c r="AC1052" s="751"/>
      <c r="AD1052" s="751"/>
      <c r="AE1052" s="751"/>
      <c r="AF1052" s="752"/>
      <c r="AG1052" s="171">
        <f>IF(B1046="Лікар загальної практики - сімейний лікар",IF(S1050&lt;Законод!$C$23,0,(IF(AND(AG1050&gt;=Законод!$E$23,AG1050&lt;=Законод!$E$24),AG1050-Законод!$C$23,IF('01_Доходи'!AG1050&gt;=Законод!$F$23,Законод!$E$25,0)))),IF(B1046="Лікар-педіатр",IF(AG1050&lt;Законод!$C$19,0,(IF(AND(AG1050&gt;=Законод!$E$19,AG1050&lt;=Законод!$E$20),AG1050-Законод!$C$19,IF('01_Доходи'!AG1050&gt;=Законод!$F$19,Законод!$E$21,0)))),IF(B1046="Лікар-терапевт",IF(AG1050&lt;Законод!$C$27,0,(IF(AND(AG1050&gt;=Законод!$E$27,AG1050&lt;=Законод!$E$28),AG1050-Законод!$C$27,IF('01_Доходи'!AG1050&gt;=Законод!$F$27,Законод!$E$29,0)))),0)))</f>
        <v>0</v>
      </c>
      <c r="AH1052" s="773"/>
      <c r="AI1052" s="176"/>
      <c r="AJ1052" s="764"/>
      <c r="AK1052" s="767"/>
      <c r="AL1052" s="767"/>
      <c r="AM1052" s="798" t="s">
        <v>176</v>
      </c>
      <c r="AN1052" s="544">
        <f>IF(B1046="Лікар загальної практики - сімейний лікар",L1052*Законод!$E$30,IF(B1046="Лікар-педіатр",L1052*Законод!$E$30,IF(B1046="Лікар-терапевт",L1052*Законод!$E$30,0)))</f>
        <v>0</v>
      </c>
      <c r="AO1052" s="544">
        <f>IF(B1046="Лікар загальної практики - сімейний лікар",S1052*Законод!$E$47,IF(B1046="Лікар-педіатр",S1052*Законод!$E$47,IF(B1046="Лікар-терапевт",S1052*Законод!$E$47,0)))</f>
        <v>0</v>
      </c>
      <c r="AP1052" s="544">
        <f>IF(B1046="Лікар загальної практики - сімейний лікар",Z1052*Законод!$E$64,IF(B1046="Лікар-педіатр",Z1052*Законод!$E$64,IF(B1046="Лікар-терапевт",Z1052*Законод!$E$64,0)))</f>
        <v>0</v>
      </c>
      <c r="AQ1052" s="544">
        <f>IF(B1046="Лікар загальної практики - сімейний лікар",AG1052*Законод!$E$81,IF(B1046="Лікар-педіатр",AG1052*Законод!$E$81,IF(B1046="Лікар-терапевт",AG1052*Законод!$E$81,0)))</f>
        <v>0</v>
      </c>
      <c r="AR1052" s="185">
        <f>SUM(AN1052:AQ1052)</f>
        <v>0</v>
      </c>
    </row>
    <row r="1053" spans="1:44" ht="20.45" customHeight="1" x14ac:dyDescent="0.25">
      <c r="A1053" s="172"/>
      <c r="B1053" s="781"/>
      <c r="C1053" s="784"/>
      <c r="D1053" s="787"/>
      <c r="E1053" s="790"/>
      <c r="F1053" s="186" t="str">
        <f>IF(B1046="Лікар-педіатр",Законод!$F$18,IF(B1046="Лікар загальної практики - сімейний лікар",Законод!$F$22,IF(B1046="Лікар-терапевт",Законод!$F$26,"х")))</f>
        <v>х</v>
      </c>
      <c r="G1053" s="750" t="s">
        <v>157</v>
      </c>
      <c r="H1053" s="751"/>
      <c r="I1053" s="751"/>
      <c r="J1053" s="751"/>
      <c r="K1053" s="752"/>
      <c r="L1053" s="171">
        <f>IF(B1046="Лікар загальної практики - сімейний лікар",IF(L1050&lt;Законод!$C$23,0,(IF(AND(L1050&gt;=Законод!$F$23,L1050&lt;=Законод!$F$24),L1050-Законод!$E$24,IF('01_Доходи'!L1050&gt;=Законод!$G$23,Законод!$F$25,0)))),IF(B1046="Лікар-педіатр",IF(L1050&lt;Законод!$C$19,0,(IF(AND(L1050&gt;=Законод!$F$19,L1050&lt;=Законод!$F$20),L1050-Законод!$E$20,IF('01_Доходи'!L1050&gt;=Законод!$G$19,Законод!$F$21,0)))),IF(B1046="Лікар-терапевт",IF(L1050&lt;Законод!$C$27,0,(IF(AND(L1050&gt;=Законод!$F$27,L1050&lt;=Законод!$F$28),L1050-Законод!$E$28,IF('01_Доходи'!L1050&gt;=Законод!$G$27,Законод!$F$29,0)))),0)))</f>
        <v>0</v>
      </c>
      <c r="M1053" s="770"/>
      <c r="N1053" s="750" t="s">
        <v>157</v>
      </c>
      <c r="O1053" s="751"/>
      <c r="P1053" s="751"/>
      <c r="Q1053" s="751"/>
      <c r="R1053" s="752"/>
      <c r="S1053" s="171">
        <f>IF(B1046="Лікар загальної практики - сімейний лікар",IF(S1050&lt;Законод!$C$23,0,(IF(AND(S1050&gt;=Законод!$F$23,S1050&lt;=Законод!$F$24),S1050-Законод!$E$24,IF('01_Доходи'!S1050&gt;=Законод!$G$23,Законод!$F$25,0)))),IF(B1046="Лікар-педіатр",IF(S1050&lt;Законод!$C$19,0,(IF(AND(S1050&gt;=Законод!$F$19,S1050&lt;=Законод!$F$20),S1050-Законод!$E$20,IF('01_Доходи'!S1050&gt;=Законод!$G$19,Законод!$F$21,0)))),IF(B1046="Лікар-терапевт",IF(S1050&lt;Законод!$C$27,0,(IF(AND(S1050&gt;=Законод!$F$27,S1050&lt;=Законод!$F$28),S1050-Законод!$E$28,IF('01_Доходи'!S1050&gt;=Законод!$G$27,Законод!$F$29,0)))),0)))</f>
        <v>0</v>
      </c>
      <c r="T1053" s="770"/>
      <c r="U1053" s="750" t="s">
        <v>157</v>
      </c>
      <c r="V1053" s="751"/>
      <c r="W1053" s="751"/>
      <c r="X1053" s="751"/>
      <c r="Y1053" s="752"/>
      <c r="Z1053" s="171">
        <f>IF(B1046="Лікар загальної практики - сімейний лікар",IF(Z1050&lt;Законод!$C$23,0,(IF(AND(Z1050&gt;=Законод!$F$23,Z1050&lt;=Законод!$F$24),Z1050-Законод!$E$24,IF('01_Доходи'!Z1050&gt;=Законод!$G$23,Законод!$F$25,0)))),IF(B1046="Лікар-педіатр",IF(Z1050&lt;Законод!$C$19,0,(IF(AND(Z1050&gt;=Законод!$F$19,Z1050&lt;=Законод!$F$20),Z1050-Законод!$E$20,IF('01_Доходи'!Z1050&gt;=Законод!$G$19,Законод!$F$21,0)))),IF(B1046="Лікар-терапевт",IF(Z1050&lt;Законод!$C$27,0,(IF(AND(Z1050&gt;=Законод!$F$27,Z1050&lt;=Законод!$F$28),Z1050-Законод!$E$28,IF('01_Доходи'!Z1050&gt;=Законод!$G$27,Законод!$F$29,0)))),0)))</f>
        <v>0</v>
      </c>
      <c r="AA1053" s="770"/>
      <c r="AB1053" s="750" t="s">
        <v>157</v>
      </c>
      <c r="AC1053" s="751"/>
      <c r="AD1053" s="751"/>
      <c r="AE1053" s="751"/>
      <c r="AF1053" s="752"/>
      <c r="AG1053" s="171">
        <f>IF(B1046="Лікар загальної практики - сімейний лікар",IF(AG1050&lt;Законод!$C$23,0,(IF(AND(AG1050&gt;=Законод!$F$23,AG1050&lt;=Законод!$F$24),AG1050-Законод!$E$24,IF('01_Доходи'!AG1050&gt;=Законод!$G$23,Законод!$F$25,0)))),IF(B1046="Лікар-педіатр",IF(AG1050&lt;Законод!$C$19,0,(IF(AND(AG1050&gt;=Законод!$F$19,AG1050&lt;=Законод!$F$20),AG1050-Законод!$E$20,IF('01_Доходи'!AG1050&gt;=Законод!$G$19,Законод!$F$21,0)))),IF(B1046="Лікар-терапевт",IF(AG1050&lt;Законод!$C$27,0,(IF(AND(AG1050&gt;=Законод!$F$27,AG1050&lt;=Законод!$F$28),AG1050-Законод!$E$28,IF('01_Доходи'!AG1050&gt;=Законод!$G$27,Законод!$F$29,0)))),0)))</f>
        <v>0</v>
      </c>
      <c r="AH1053" s="773"/>
      <c r="AI1053" s="176"/>
      <c r="AJ1053" s="764"/>
      <c r="AK1053" s="767"/>
      <c r="AL1053" s="767"/>
      <c r="AM1053" s="799"/>
      <c r="AN1053" s="544">
        <f>IF(B1046="Лікар загальної практики - сімейний лікар",L1053*Законод!$F$30,IF(B1046="Лікар-педіатр",L1053*Законод!$F$30,IF(B1046="Лікар-терапевт",L1053*Законод!$F$30,0)))</f>
        <v>0</v>
      </c>
      <c r="AO1053" s="544">
        <f>IF(B1046="Лікар загальної практики - сімейний лікар",S1053*Законод!$F$47,IF(B1046="Лікар-педіатр",S1053*Законод!$F$47,IF(B1046="Лікар-терапевт",S1053*Законод!$F$47,0)))</f>
        <v>0</v>
      </c>
      <c r="AP1053" s="544">
        <f>IF(B1046="Лікар загальної практики - сімейний лікар",Z1053*Законод!$F$64,IF(B1046="Лікар-педіатр",Z1053*Законод!$F$64,IF(B1046="Лікар-терапевт",Z1053*Законод!$F$64,0)))</f>
        <v>0</v>
      </c>
      <c r="AQ1053" s="544">
        <f>IF(B1046="Лікар загальної практики - сімейний лікар",AG1053*Законод!$F$81,IF(B1046="Лікар-педіатр",AG1053*Законод!$F$81,IF(B1046="Лікар-терапевт",AG1053*Законод!$F$81,0)))</f>
        <v>0</v>
      </c>
      <c r="AR1053" s="185">
        <f>SUM(AN1053:AQ1053)</f>
        <v>0</v>
      </c>
    </row>
    <row r="1054" spans="1:44" ht="20.45" customHeight="1" x14ac:dyDescent="0.25">
      <c r="A1054" s="172"/>
      <c r="B1054" s="781"/>
      <c r="C1054" s="784"/>
      <c r="D1054" s="787"/>
      <c r="E1054" s="790"/>
      <c r="F1054" s="186" t="str">
        <f>IF(B1046="Лікар-педіатр",Законод!$G$18,IF(B1046="Лікар загальної практики - сімейний лікар",Законод!$G$22,IF(B1046="Лікар-терапевт",Законод!$G$26,"х")))</f>
        <v>х</v>
      </c>
      <c r="G1054" s="750" t="s">
        <v>157</v>
      </c>
      <c r="H1054" s="751"/>
      <c r="I1054" s="751"/>
      <c r="J1054" s="751"/>
      <c r="K1054" s="752"/>
      <c r="L1054" s="171">
        <f>IF(B1046="Лікар загальної практики - сімейний лікар",IF(L1050&lt;Законод!$C$23,0,(IF(AND(L1050&gt;=Законод!$G$23,L1050&lt;=Законод!$G$24),L1050-Законод!$F$24,IF('01_Доходи'!L1050&gt;=Законод!$H$23,Законод!$G$25,0)))),IF(B1046="Лікар-педіатр",IF(L1050&lt;Законод!$C$19,0,(IF(AND(L1050&gt;=Законод!$G$19,L1050&lt;=Законод!$G$20),L1050-Законод!$F$20,IF('01_Доходи'!L1050&gt;=Законод!$H$19,Законод!$G$21,0)))),IF(B1046="Лікар-терапевт",IF(L1050&lt;Законод!$C$27,0,(IF(AND(L1050&gt;=Законод!$G$27,L1050&lt;=Законод!$G$28),L1050-Законод!$F$28,IF('01_Доходи'!L1050&gt;=Законод!$H$27,Законод!$G$29,0)))),0)))</f>
        <v>0</v>
      </c>
      <c r="M1054" s="770"/>
      <c r="N1054" s="750" t="s">
        <v>157</v>
      </c>
      <c r="O1054" s="751"/>
      <c r="P1054" s="751"/>
      <c r="Q1054" s="751"/>
      <c r="R1054" s="752"/>
      <c r="S1054" s="171">
        <f>IF(B1046="Лікар загальної практики - сімейний лікар",IF(S1050&lt;Законод!$C$23,0,(IF(AND(S1050&gt;=Законод!$G$23,S1050&lt;=Законод!$G$24),S1050-Законод!$F$24,IF('01_Доходи'!S1050&gt;=Законод!$H$23,Законод!$G$25,0)))),IF(B1046="Лікар-педіатр",IF(S1050&lt;Законод!$C$19,0,(IF(AND(S1050&gt;=Законод!$G$19,S1050&lt;=Законод!$G$20),S1050-Законод!$F$20,IF('01_Доходи'!S1050&gt;=Законод!$H$19,Законод!$G$21,0)))),IF(B1046="Лікар-терапевт",IF(S1050&lt;Законод!$C$27,0,(IF(AND(S1050&gt;=Законод!$G$27,S1050&lt;=Законод!$G$28),S1050-Законод!$F$28,IF('01_Доходи'!S1050&gt;=Законод!$H$27,Законод!$G$29,0)))),0)))</f>
        <v>0</v>
      </c>
      <c r="T1054" s="770"/>
      <c r="U1054" s="750" t="s">
        <v>157</v>
      </c>
      <c r="V1054" s="751"/>
      <c r="W1054" s="751"/>
      <c r="X1054" s="751"/>
      <c r="Y1054" s="752"/>
      <c r="Z1054" s="171">
        <f>IF(B1046="Лікар загальної практики - сімейний лікар",IF(Z1050&lt;Законод!$C$23,0,(IF(AND(Z1050&gt;=Законод!$G$23,Z1050&lt;=Законод!$G$24),Z1050-Законод!$F$24,IF('01_Доходи'!Z1050&gt;=Законод!$H$23,Законод!$G$25,0)))),IF(B1046="Лікар-педіатр",IF(Z1050&lt;Законод!$C$19,0,(IF(AND(Z1050&gt;=Законод!$G$19,Z1050&lt;=Законод!$G$20),Z1050-Законод!$F$20,IF('01_Доходи'!Z1050&gt;=Законод!$H$19,Законод!$G$21,0)))),IF(B1046="Лікар-терапевт",IF(Z1050&lt;Законод!$C$27,0,(IF(AND(Z1050&gt;=Законод!$G$27,Z1050&lt;=Законод!$G$28),Z1050-Законод!$F$28,IF('01_Доходи'!Z1050&gt;=Законод!$H$27,Законод!$G$29,0)))),0)))</f>
        <v>0</v>
      </c>
      <c r="AA1054" s="770"/>
      <c r="AB1054" s="750" t="s">
        <v>157</v>
      </c>
      <c r="AC1054" s="751"/>
      <c r="AD1054" s="751"/>
      <c r="AE1054" s="751"/>
      <c r="AF1054" s="752"/>
      <c r="AG1054" s="171">
        <f>IF(B1046="Лікар загальної практики - сімейний лікар",IF(AG1050&lt;Законод!$C$23,0,(IF(AND(AG1050&gt;=Законод!$G$23,AG1050&lt;=Законод!$G$24),AG1050-Законод!$F$24,IF('01_Доходи'!AG1050&gt;=Законод!$H$23,Законод!$G$25,0)))),IF(B1046="Лікар-педіатр",IF(AG1050&lt;Законод!$C$19,0,(IF(AND(AG1050&gt;=Законод!$G$19,AG1050&lt;=Законод!$G$20),AG1050-Законод!$F$20,IF('01_Доходи'!AG1050&gt;=Законод!$H$19,Законод!$G$21,0)))),IF(B1046="Лікар-терапевт",IF(AG1050&lt;Законод!$C$27,0,(IF(AND(AG1050&gt;=Законод!$G$27,AG1050&lt;=Законод!$G$28),AG1050-Законод!$F$28,IF('01_Доходи'!AG1050&gt;=Законод!$H$27,Законод!$G$29,0)))),0)))</f>
        <v>0</v>
      </c>
      <c r="AH1054" s="773"/>
      <c r="AI1054" s="176"/>
      <c r="AJ1054" s="764"/>
      <c r="AK1054" s="767"/>
      <c r="AL1054" s="767"/>
      <c r="AM1054" s="799"/>
      <c r="AN1054" s="544">
        <f>IF(B1046="Лікар загальної практики - сімейний лікар",L1054*Законод!$G$39,IF(B1046="Лікар-педіатр",L1054*Законод!$G$30,IF(B1046="Лікар-терапевт",L1054*Законод!$G$30,0)))</f>
        <v>0</v>
      </c>
      <c r="AO1054" s="544">
        <f>IF(B1046="Лікар загальної практики - сімейний лікар",S1054*Законод!$G$47,IF(B1046="Лікар-педіатр",S1054*Законод!$G$47,IF(B1046="Лікар-терапевт",S1054*Законод!$G$47,0)))</f>
        <v>0</v>
      </c>
      <c r="AP1054" s="544">
        <f>IF(B1046="Лікар загальної практики - сімейний лікар",Z1054*Законод!$G$64,IF(B1046="Лікар-педіатр",Z1054*Законод!$G$64,IF(B1046="Лікар-терапевт",Z1054*Законод!$G$64,0)))</f>
        <v>0</v>
      </c>
      <c r="AQ1054" s="544">
        <f>IF(B1046="Лікар загальної практики - сімейний лікар",AG1054*Законод!$G$81,IF(B1046="Лікар-педіатр",AG1054*Законод!$G$81,IF(B1046="Лікар-терапевт",AG1054*Законод!$G$81,0)))</f>
        <v>0</v>
      </c>
      <c r="AR1054" s="185">
        <f t="shared" ref="AR1054" si="156">SUM(AN1054:AQ1054)</f>
        <v>0</v>
      </c>
    </row>
    <row r="1055" spans="1:44" ht="20.45" customHeight="1" x14ac:dyDescent="0.25">
      <c r="A1055" s="172"/>
      <c r="B1055" s="781"/>
      <c r="C1055" s="784"/>
      <c r="D1055" s="787"/>
      <c r="E1055" s="790"/>
      <c r="F1055" s="186" t="str">
        <f>IF(B1046="Лікар-педіатр",Законод!$H$18,IF(B1046="Лікар загальної практики - сімейний лікар",Законод!$H$22,IF(B1046="Лікар-терапевт",Законод!$H$26,"х")))</f>
        <v>х</v>
      </c>
      <c r="G1055" s="750" t="s">
        <v>157</v>
      </c>
      <c r="H1055" s="751"/>
      <c r="I1055" s="751"/>
      <c r="J1055" s="751"/>
      <c r="K1055" s="752"/>
      <c r="L1055" s="171">
        <f>IF(B1046="Лікар загальної практики - сімейний лікар",IF(L1050&lt;Законод!$C$23,0,(IF(AND(L1050&gt;=Законод!$H$23,L1050&lt;=Законод!$H$24),L1050-Законод!$G$24,IF('01_Доходи'!L1050&gt;=Законод!$I$23,Законод!$H$25,0)))),IF(B1046="Лікар-педіатр",IF(L1050&lt;Законод!$C$19,0,(IF(AND(L1050&gt;=Законод!$H$19,L1050&lt;=Законод!$H$20),L1050-Законод!$G$20,IF('01_Доходи'!L1050&gt;=Законод!$I$19,Законод!$H$21,0)))),IF(B1046="Лікар-терапевт",IF(L1050&lt;Законод!$C$27,0,(IF(AND(L1050&gt;=Законод!$H$27,L1050&lt;=Законод!$H$28),L1050-Законод!$G$28,IF(L1050&gt;=Законод!$I$27,Законод!$H$29,0)))),0)))</f>
        <v>0</v>
      </c>
      <c r="M1055" s="770"/>
      <c r="N1055" s="750" t="s">
        <v>157</v>
      </c>
      <c r="O1055" s="751"/>
      <c r="P1055" s="751"/>
      <c r="Q1055" s="751"/>
      <c r="R1055" s="752"/>
      <c r="S1055" s="171">
        <f>IF(B1046="Лікар загальної практики - сімейний лікар",IF(S1050&lt;Законод!$C$23,0,(IF(AND(S1050&gt;=Законод!$H$23,S1050&lt;=Законод!$H$24),S1050-Законод!$G$24,IF('01_Доходи'!S1050&gt;=Законод!$I$23,Законод!$H$25,0)))),IF(B1046="Лікар-педіатр",IF(S1050&lt;Законод!$C$19,0,(IF(AND(S1050&gt;=Законод!$H$19,S1050&lt;=Законод!$H$20),S1050-Законод!$G$20,IF('01_Доходи'!S1050&gt;=Законод!$I$19,Законод!$H$21,0)))),IF(B1046="Лікар-терапевт",IF(S1050&lt;Законод!$C$27,0,(IF(AND(S1050&gt;=Законод!$H$27,S1050&lt;=Законод!$H$28),S1050-Законод!$G$28,IF(S1050&gt;=Законод!$I$27,Законод!$H$29,0)))),0)))</f>
        <v>0</v>
      </c>
      <c r="T1055" s="770"/>
      <c r="U1055" s="750" t="s">
        <v>157</v>
      </c>
      <c r="V1055" s="751"/>
      <c r="W1055" s="751"/>
      <c r="X1055" s="751"/>
      <c r="Y1055" s="752"/>
      <c r="Z1055" s="171">
        <f>IF(B1046="Лікар загальної практики - сімейний лікар",IF(Z1050&lt;Законод!$C$23,0,(IF(AND(Z1050&gt;=Законод!$H$23,Z1050&lt;=Законод!$H$24),Z1050-Законод!$G$24,IF('01_Доходи'!Z1050&gt;=Законод!$I$23,Законод!$H$25,0)))),IF(B1046="Лікар-педіатр",IF(Z1050&lt;Законод!$C$19,0,(IF(AND(Z1050&gt;=Законод!$H$19,Z1050&lt;=Законод!$H$20),Z1050-Законод!$G$20,IF('01_Доходи'!Z1050&gt;=Законод!$I$19,Законод!$H$21,0)))),IF(B1046="Лікар-терапевт",IF(Z1050&lt;Законод!$C$27,0,(IF(AND(Z1050&gt;=Законод!$H$27,Z1050&lt;=Законод!$H$28),Z1050-Законод!$G$28,IF(Z1050&gt;=Законод!$I$27,Законод!$H$29,0)))),0)))</f>
        <v>0</v>
      </c>
      <c r="AA1055" s="770"/>
      <c r="AB1055" s="750" t="s">
        <v>157</v>
      </c>
      <c r="AC1055" s="751"/>
      <c r="AD1055" s="751"/>
      <c r="AE1055" s="751"/>
      <c r="AF1055" s="752"/>
      <c r="AG1055" s="171">
        <f>IF(B1046="Лікар загальної практики - сімейний лікар",IF(AG1050&lt;Законод!$C$23,0,(IF(AND(AG1050&gt;=Законод!$H$23,AG1050&lt;=Законод!$H$24),AG1050-Законод!$G$24,IF('01_Доходи'!AG1050&gt;=Законод!$I$23,Законод!$H$25,0)))),IF(B1046="Лікар-педіатр",IF(AG1050&lt;Законод!$C$19,0,(IF(AND(AG1050&gt;=Законод!$H$19,AG1050&lt;=Законод!$H$20),AG1050-Законод!$G$20,IF('01_Доходи'!AG1050&gt;=Законод!$I$19,Законод!$H$21,0)))),IF(B1046="Лікар-терапевт",IF(AG1050&lt;Законод!$C$27,0,(IF(AND(AG1050&gt;=Законод!$H$27,AG1050&lt;=Законод!$H$28),AG1050-Законод!$G$28,IF(AG1050&gt;=Законод!$I$27,Законод!$H$29,0)))),0)))</f>
        <v>0</v>
      </c>
      <c r="AH1055" s="773"/>
      <c r="AI1055" s="176"/>
      <c r="AJ1055" s="764"/>
      <c r="AK1055" s="767"/>
      <c r="AL1055" s="767"/>
      <c r="AM1055" s="799"/>
      <c r="AN1055" s="544">
        <f>IF(B1046="Лікар загальної практики - сімейний лікар",L1055*Законод!$H$30,IF(B1046="Лікар-педіатр",L1055*Законод!$H$30,IF(B1046="Лікар-терапевт",L1055*Законод!$H$30,0)))</f>
        <v>0</v>
      </c>
      <c r="AO1055" s="544">
        <f>IF(B1046="Лікар загальної практики - сімейний лікар",S1055*Законод!$H$47,IF(B1046="Лікар-педіатр",S1055*Законод!$H$47,IF(B1046="Лікар-терапевт",S1055*Законод!$H$47,0)))</f>
        <v>0</v>
      </c>
      <c r="AP1055" s="544">
        <f>IF(B1046="Лікар загальної практики - сімейний лікар",Z1055*Законод!$H$64,IF(B1046="Лікар-педіатр",Z1055*Законод!$H$64,IF(B1046="Лікар-терапевт",Z1055*Законод!$H$64,0)))</f>
        <v>0</v>
      </c>
      <c r="AQ1055" s="544">
        <f>IF(B1046="Лікар загальної практики - сімейний лікар",AG1055*Законод!$H$81,IF(B1046="Лікар-педіатр",AG1055*Законод!$H$81,IF(B1046="Лікар-терапевт",AG1055*Законод!$H$81,0)))</f>
        <v>0</v>
      </c>
      <c r="AR1055" s="185">
        <f>SUM(AN1055:AQ1055)</f>
        <v>0</v>
      </c>
    </row>
    <row r="1056" spans="1:44" ht="20.45" customHeight="1" x14ac:dyDescent="0.25">
      <c r="A1056" s="172"/>
      <c r="B1056" s="781"/>
      <c r="C1056" s="784"/>
      <c r="D1056" s="787"/>
      <c r="E1056" s="790"/>
      <c r="F1056" s="186" t="str">
        <f>IF(B1046="Лікар-педіатр",Законод!$I$18,IF(B1046="Лікар загальної практики - сімейний лікар",Законод!$I$22,IF(B1046="Лікар-терапевт",Законод!$I$26,"х")))</f>
        <v>х</v>
      </c>
      <c r="G1056" s="750" t="s">
        <v>157</v>
      </c>
      <c r="H1056" s="751"/>
      <c r="I1056" s="751"/>
      <c r="J1056" s="751"/>
      <c r="K1056" s="752"/>
      <c r="L1056" s="171">
        <f>IF(B1046="Лікар загальної практики - сімейний лікар",IF(L1050&lt;Законод!$C$23,0,(IF(AND(L1050&gt;=Законод!$I$23,L1050&lt;=Законод!$I$24),L1050-Законод!$H$24,IF('01_Доходи'!L1050&gt;=Законод!$I$23,Законод!$I$25,0)))),IF(B1046="Лікар-педіатр",IF(L1050&lt;Законод!$C$19,0,(IF(AND(L1050&gt;=Законод!$I$19,L1050&lt;=Законод!$I$20),L1050-Законод!$H$20,IF('01_Доходи'!L1050&gt;=Законод!$I$19,Законод!$H$21,0)))),IF(B1046="Лікар-терапевт",IF(L1050&lt;Законод!$C$27,0,(IF(AND(L1050&gt;=Законод!$I$27,L1050&lt;=Законод!$I$28),L1050-Законод!$H$28,IF('01_Доходи'!L1050&gt;=Законод!$I$27,Законод!$H$29,0)))),0)))</f>
        <v>0</v>
      </c>
      <c r="M1056" s="770"/>
      <c r="N1056" s="750" t="s">
        <v>157</v>
      </c>
      <c r="O1056" s="751"/>
      <c r="P1056" s="751"/>
      <c r="Q1056" s="751"/>
      <c r="R1056" s="752"/>
      <c r="S1056" s="171">
        <f>IF(B1046="Лікар загальної практики - сімейний лікар",IF(S1050&lt;Законод!$C$23,0,(IF(AND(S1050&gt;=Законод!$I$23,S1050&lt;=Законод!$I$24),S1050-Законод!$H$24,IF('01_Доходи'!S1050&gt;=Законод!$I$23,Законод!$I$25,0)))),IF(B1046="Лікар-педіатр",IF(S1050&lt;Законод!$C$19,0,(IF(AND(S1050&gt;=Законод!$I$19,S1050&lt;=Законод!$I$20),S1050-Законод!$H$20,IF('01_Доходи'!S1050&gt;=Законод!$I$19,Законод!$H$21,0)))),IF(B1046="Лікар-терапевт",IF(S1050&lt;Законод!$C$27,0,(IF(AND(S1050&gt;=Законод!$I$27,S1050&lt;=Законод!$I$28),S1050-Законод!$H$28,IF('01_Доходи'!S1050&gt;=Законод!$I$27,Законод!$H$29,0)))),0)))</f>
        <v>0</v>
      </c>
      <c r="T1056" s="770"/>
      <c r="U1056" s="750" t="s">
        <v>157</v>
      </c>
      <c r="V1056" s="751"/>
      <c r="W1056" s="751"/>
      <c r="X1056" s="751"/>
      <c r="Y1056" s="752"/>
      <c r="Z1056" s="171">
        <f>IF(B1046="Лікар загальної практики - сімейний лікар",IF(Z1050&lt;Законод!$C$23,0,(IF(AND(Z1050&gt;=Законод!$I$23,Z1050&lt;=Законод!$I$24),Z1050-Законод!$H$24,IF('01_Доходи'!Z1050&gt;=Законод!$I$23,Законод!$I$25,0)))),IF(B1046="Лікар-педіатр",IF(Z1050&lt;Законод!$C$19,0,(IF(AND(Z1050&gt;=Законод!$I$19,Z1050&lt;=Законод!$I$20),Z1050-Законод!$H$20,IF('01_Доходи'!Z1050&gt;=Законод!$I$19,Законод!$H$21,0)))),IF(B1046="Лікар-терапевт",IF(Z1050&lt;Законод!$C$27,0,(IF(AND(Z1050&gt;=Законод!$I$27,Z1050&lt;=Законод!$I$28),Z1050-Законод!$H$28,IF('01_Доходи'!Z1050&gt;=Законод!$I$27,Законод!$H$29,0)))),0)))</f>
        <v>0</v>
      </c>
      <c r="AA1056" s="770"/>
      <c r="AB1056" s="750" t="s">
        <v>157</v>
      </c>
      <c r="AC1056" s="751"/>
      <c r="AD1056" s="751"/>
      <c r="AE1056" s="751"/>
      <c r="AF1056" s="752"/>
      <c r="AG1056" s="171">
        <f>IF(B1046="Лікар загальної практики - сімейний лікар",IF(AG1050&lt;Законод!$C$23,0,(IF(AND(AG1050&gt;=Законод!$I$23,AG1050&lt;=Законод!$I$24),AG1050-Законод!$H$24,IF('01_Доходи'!AG1050&gt;=Законод!$I$23,Законод!$I$25,0)))),IF(B1046="Лікар-педіатр",IF(AG1050&lt;Законод!$C$19,0,(IF(AND(AG1050&gt;=Законод!$I$19,AG1050&lt;=Законод!$I$20),AG1050-Законод!$H$20,IF('01_Доходи'!AG1050&gt;=Законод!$I$19,Законод!$H$21,0)))),IF(B1046="Лікар-терапевт",IF(AG1050&lt;Законод!$C$27,0,(IF(AND(AG1050&gt;=Законод!$I$27,AG1050&lt;=Законод!$I$28),AG1050-Законод!$H$28,IF('01_Доходи'!AG1050&gt;=Законод!$I$27,Законод!$H$29,0)))),0)))</f>
        <v>0</v>
      </c>
      <c r="AH1056" s="773"/>
      <c r="AI1056" s="176"/>
      <c r="AJ1056" s="764"/>
      <c r="AK1056" s="767"/>
      <c r="AL1056" s="767"/>
      <c r="AM1056" s="799"/>
      <c r="AN1056" s="544">
        <f>IF(B1046="Лікар загальної практики - сімейний лікар",L1056*Законод!$I$30,IF(B1046="Лікар-педіатр",L1056*Законод!$I$30,IF(B1046="Лікар-терапевт",L1056*Законод!$I$30,0)))</f>
        <v>0</v>
      </c>
      <c r="AO1056" s="544">
        <f>IF(B1046="Лікар загальної практики - сімейний лікар",S1056*Законод!$I$47,IF(B1046="Лікар-педіатр",S1056*Законод!$I$47,IF(B1046="Лікар-терапевт",S1056*Законод!$I$47,0)))</f>
        <v>0</v>
      </c>
      <c r="AP1056" s="544">
        <f>IF(B1046="Лікар загальної практики - сімейний лікар",Z1056*Законод!$I$64,IF(B1046="Лікар-педіатр",Z1056*Законод!$I$64,IF(B1046="Лікар-терапевт",Z1056*Законод!$I$64,0)))</f>
        <v>0</v>
      </c>
      <c r="AQ1056" s="544">
        <f>IF(B1046="Лікар загальної практики - сімейний лікар",AG1056*Законод!$I$81,IF(B1046="Лікар-педіатр",AG1056*Законод!$I$81,IF(B1046="Лікар-терапевт",AG1056*Законод!$I$81,0)))</f>
        <v>0</v>
      </c>
      <c r="AR1056" s="185">
        <f>SUM(AN1056:AQ1056)</f>
        <v>0</v>
      </c>
    </row>
    <row r="1057" spans="1:44" ht="21" customHeight="1" thickBot="1" x14ac:dyDescent="0.3">
      <c r="A1057" s="187"/>
      <c r="B1057" s="782"/>
      <c r="C1057" s="785"/>
      <c r="D1057" s="788"/>
      <c r="E1057" s="791"/>
      <c r="F1057" s="660" t="str">
        <f>IF(B1046="Лікар-педіатр",Законод!$J$18,IF(B1046="Лікар загальної практики - сімейний лікар",Законод!$J$22,IF(B1046="Лікар-терапевт",Законод!$J$22,"х")))</f>
        <v>х</v>
      </c>
      <c r="G1057" s="747" t="s">
        <v>157</v>
      </c>
      <c r="H1057" s="748"/>
      <c r="I1057" s="748"/>
      <c r="J1057" s="748"/>
      <c r="K1057" s="749"/>
      <c r="L1057" s="171">
        <f>IF(B1046="Лікар загальної практики - сімейний лікар",IF(L1050&gt;=Законод!$J$23,'01_Доходи'!L1050-('01_Доходи'!L1051+'01_Доходи'!L1052+'01_Доходи'!L1053+'01_Доходи'!L1054+'01_Доходи'!L1055+'01_Доходи'!L1056),0),IF(B1046="Лікар-педіатр",IF(L1050&gt;=Законод!$J$19,'01_Доходи'!L1050-('01_Доходи'!L1051+'01_Доходи'!L1052+'01_Доходи'!L1053+'01_Доходи'!L1054+'01_Доходи'!L1055+'01_Доходи'!L1056),0),IF(B1046="Лікар-терапевт",IF('01_Доходи'!L1050&gt;=Законод!$J$27,L1050-Законод!$I$28,0),0)))</f>
        <v>0</v>
      </c>
      <c r="M1057" s="771"/>
      <c r="N1057" s="747" t="s">
        <v>157</v>
      </c>
      <c r="O1057" s="748"/>
      <c r="P1057" s="748"/>
      <c r="Q1057" s="748"/>
      <c r="R1057" s="749"/>
      <c r="S1057" s="171">
        <f>IF(B1046="Лікар загальної практики - сімейний лікар",IF(S1050&gt;=Законод!$J$23,'01_Доходи'!S1050-('01_Доходи'!S1051+'01_Доходи'!S1052+'01_Доходи'!S1053+'01_Доходи'!S1054+'01_Доходи'!S1055+'01_Доходи'!S1056),0),IF(B1046="Лікар-педіатр",IF(S1050&gt;=Законод!$J$19,'01_Доходи'!S1050-('01_Доходи'!S1051+'01_Доходи'!S1052+'01_Доходи'!S1053+'01_Доходи'!S1054+'01_Доходи'!S1055+'01_Доходи'!S1056),0),IF(B1046="Лікар-терапевт",IF('01_Доходи'!S1050&gt;=Законод!$J$27,S1050-Законод!$I$28,0),0)))</f>
        <v>0</v>
      </c>
      <c r="T1057" s="771"/>
      <c r="U1057" s="747" t="s">
        <v>157</v>
      </c>
      <c r="V1057" s="748"/>
      <c r="W1057" s="748"/>
      <c r="X1057" s="748"/>
      <c r="Y1057" s="749"/>
      <c r="Z1057" s="171">
        <f>IF(B1046="Лікар загальної практики - сімейний лікар",IF(Z1050&gt;=Законод!$J$23,'01_Доходи'!Z1050-('01_Доходи'!Z1051+'01_Доходи'!Z1052+'01_Доходи'!Z1053+'01_Доходи'!Z1054+'01_Доходи'!Z1055+'01_Доходи'!Z1056),0),IF(B1046="Лікар-педіатр",IF(Z1050&gt;=Законод!$J$19,'01_Доходи'!Z1050-('01_Доходи'!Z1051+'01_Доходи'!Z1052+'01_Доходи'!Z1053+'01_Доходи'!Z1054+'01_Доходи'!Z1055+'01_Доходи'!Z1056),0),IF(B1046="Лікар-терапевт",IF('01_Доходи'!Z1050&gt;=Законод!$J$27,Z1050-Законод!$I$28,0),0)))</f>
        <v>0</v>
      </c>
      <c r="AA1057" s="771"/>
      <c r="AB1057" s="747" t="s">
        <v>157</v>
      </c>
      <c r="AC1057" s="748"/>
      <c r="AD1057" s="748"/>
      <c r="AE1057" s="748"/>
      <c r="AF1057" s="749"/>
      <c r="AG1057" s="171">
        <f>IF(B1046="Лікар загальної практики - сімейний лікар",IF(AG1050&gt;=Законод!$J$23,'01_Доходи'!AG1050-('01_Доходи'!AG1051+'01_Доходи'!AG1052+'01_Доходи'!AG1053+'01_Доходи'!AG1054+'01_Доходи'!AG1055+'01_Доходи'!AG1056),0),IF(B1046="Лікар-педіатр",IF(AG1050&gt;=Законод!$J$19,'01_Доходи'!AG1050-('01_Доходи'!AG1051+'01_Доходи'!AG1052+'01_Доходи'!AG1053+'01_Доходи'!AG1054+'01_Доходи'!AG1055+'01_Доходи'!AG1056),0),IF(B1046="Лікар-терапевт",IF('01_Доходи'!AG1050&gt;=Законод!$J$27,AG1050-Законод!$I$28,0),0)))</f>
        <v>0</v>
      </c>
      <c r="AH1057" s="774"/>
      <c r="AI1057" s="188"/>
      <c r="AJ1057" s="765"/>
      <c r="AK1057" s="768"/>
      <c r="AL1057" s="768"/>
      <c r="AM1057" s="800"/>
      <c r="AN1057" s="661">
        <f>IF(B1046="Лікар загальної практики - сімейний лікар",L1057*Законод!$J$30,IF(B1046="Лікар-педіатр",L1057*Законод!$J$30,IF(B1046="Лікар-терапевт",L1057*Законод!$J$30,0)))</f>
        <v>0</v>
      </c>
      <c r="AO1057" s="661">
        <f>IF(B1046="Лікар загальної практики - сімейний лікар",S1057*Законод!$J$47,IF(B1046="Лікар-педіатр",S1057*Законод!$J$47,IF(B1046="Лікар-терапевт",S1057*Законод!$J$47,0)))</f>
        <v>0</v>
      </c>
      <c r="AP1057" s="661">
        <f>IF(B1046="Лікар загальної практики - сімейний лікар",S1057*Законод!$J$64,IF(B1046="Лікар-педіатр",S1057*Законод!$J$64,IF(B1046="Лікар-терапевт",S1057*Законод!$J$64,0)))</f>
        <v>0</v>
      </c>
      <c r="AQ1057" s="661">
        <f>IF(B1046="Лікар загальної практики - сімейний лікар",AG1057*Законод!$J$81,IF(B1046="Лікар-педіатр",AG1057*Законод!$J$81,IF(B1046="Лікар-терапевт",AG1057*Законод!$J$81,0)))</f>
        <v>0</v>
      </c>
      <c r="AR1057" s="662">
        <f t="shared" ref="AR1057" si="157">SUM(AN1057:AQ1057)</f>
        <v>0</v>
      </c>
    </row>
    <row r="1058" spans="1:44" ht="23.25" thickBot="1" x14ac:dyDescent="0.3">
      <c r="A1058" s="206"/>
      <c r="B1058" s="207"/>
      <c r="C1058" s="207"/>
      <c r="D1058" s="207"/>
      <c r="E1058" s="207"/>
      <c r="F1058" s="208"/>
      <c r="G1058" s="209"/>
      <c r="H1058" s="209"/>
      <c r="I1058" s="210"/>
      <c r="J1058" s="210"/>
      <c r="K1058" s="210"/>
      <c r="L1058" s="211"/>
      <c r="M1058" s="210"/>
      <c r="N1058" s="210"/>
      <c r="O1058" s="210"/>
      <c r="P1058" s="210"/>
      <c r="Q1058" s="210"/>
      <c r="R1058" s="210"/>
      <c r="S1058" s="211"/>
      <c r="T1058" s="210"/>
      <c r="U1058" s="210"/>
      <c r="V1058" s="210"/>
      <c r="W1058" s="210"/>
      <c r="X1058" s="210"/>
      <c r="Y1058" s="210"/>
      <c r="Z1058" s="211"/>
      <c r="AA1058" s="210"/>
      <c r="AB1058" s="210"/>
      <c r="AC1058" s="210"/>
      <c r="AD1058" s="210"/>
      <c r="AE1058" s="210"/>
      <c r="AF1058" s="210"/>
      <c r="AG1058" s="211"/>
      <c r="AH1058" s="210"/>
      <c r="AI1058" s="210"/>
      <c r="AJ1058" s="210"/>
      <c r="AK1058" s="210"/>
      <c r="AL1058" s="210"/>
      <c r="AM1058" s="212"/>
      <c r="AN1058" s="210"/>
      <c r="AO1058" s="210"/>
      <c r="AP1058" s="210"/>
      <c r="AQ1058" s="210"/>
      <c r="AR1058" s="213"/>
    </row>
    <row r="1059" spans="1:44" ht="18" customHeight="1" x14ac:dyDescent="0.25">
      <c r="A1059" s="169">
        <f>A1046+1</f>
        <v>80</v>
      </c>
      <c r="B1059" s="780"/>
      <c r="C1059" s="783"/>
      <c r="D1059" s="786"/>
      <c r="E1059" s="789"/>
      <c r="F1059" s="170" t="s">
        <v>431</v>
      </c>
      <c r="G1059" s="171">
        <f>IFERROR(IF(B1059="Лікар-педіатр",G1061/L1061*L1059,IF(B1059="Лікар-терапевт","х",IF(B1059="Лікар загальної практики - сімейний лікар",G1061/L1061*L1059,0))),0)</f>
        <v>0</v>
      </c>
      <c r="H1059" s="171">
        <f>IFERROR(IF(B1059="Лікар-педіатр",H1061/L1061*L1059,IF(B1059="Лікар-терапевт","х",IF(B1059="Лікар загальної практики - сімейний лікар",H1061/L1061*L1059,0))),0)</f>
        <v>0</v>
      </c>
      <c r="I1059" s="171">
        <f>IFERROR(IF(B1059="Лікар-педіатр","x",IF(B1059="Лікар-терапевт",I1061/L1061*L1059,IF(B1059="Лікар загальної практики - сімейний лікар",I1061/L1061*L1059,0))),0)</f>
        <v>0</v>
      </c>
      <c r="J1059" s="171">
        <f>IFERROR(IF(B1059="Лікар-педіатр","x",IF(B1059="Лікар-терапевт",J1061/L1061*L1059,IF(B1059="Лікар загальної практики - сімейний лікар",J1061/L1061*L1059,0))),0)</f>
        <v>0</v>
      </c>
      <c r="K1059" s="171">
        <f>IFERROR(IF(B1059="Лікар-педіатр","x",IF(B1059="Лікар-терапевт",K1062*L1059,IF(B1059="Лікар загальної практики - сімейний лікар",K1062*L1059,0))),0)</f>
        <v>0</v>
      </c>
      <c r="L1059" s="472"/>
      <c r="M1059" s="769"/>
      <c r="N1059" s="171">
        <f>IFERROR(IF(B1059="Лікар-педіатр",N1061/S1061*S1059,IF(B1059="Лікар-терапевт","х",IF(B1059="Лікар загальної практики - сімейний лікар",N1061/S1061*S1059,0))),0)</f>
        <v>0</v>
      </c>
      <c r="O1059" s="171">
        <f>IFERROR(IF(B1059="Лікар-педіатр",O1061/S1061*S1059,IF(B1059="Лікар-терапевт","х",IF(B1059="Лікар загальної практики - сімейний лікар",O1061/S1061*S1059,0))),0)</f>
        <v>0</v>
      </c>
      <c r="P1059" s="171">
        <f>IFERROR(IF(B1059="Лікар-педіатр","x",IF(B1059="Лікар-терапевт",P1061/S1061*S1059,IF(B1059="Лікар загальної практики - сімейний лікар",P1061/S1061*S1059,0))),0)</f>
        <v>0</v>
      </c>
      <c r="Q1059" s="171">
        <f>IFERROR(IF(B1059="Лікар-педіатр","x",IF(B1059="Лікар-терапевт",Q1061/S1061*S1059,IF(B1059="Лікар загальної практики - сімейний лікар",Q1061/S1061*S1059,0))),0)</f>
        <v>0</v>
      </c>
      <c r="R1059" s="171">
        <f>IFERROR(IF(B1059="Лікар-педіатр","x",IF(B1059="Лікар-терапевт",R1062*S1059,IF(B1059="Лікар загальної практики - сімейний лікар",R1062*S1059,0))),0)</f>
        <v>0</v>
      </c>
      <c r="S1059" s="472"/>
      <c r="T1059" s="769"/>
      <c r="U1059" s="171">
        <f>IFERROR(IF(B1059="Лікар-педіатр",U1061/Z1061*Z1059,IF(B1059="Лікар-терапевт","х",IF(B1059="Лікар загальної практики - сімейний лікар",U1061/Z1061*Z1059,0))),0)</f>
        <v>0</v>
      </c>
      <c r="V1059" s="171">
        <f>IFERROR(IF(B1059="Лікар-педіатр",V1061/Z1061*Z1059,IF(B1059="Лікар-терапевт","х",IF(B1059="Лікар загальної практики - сімейний лікар",V1061/Z1061*Z1059,0))),0)</f>
        <v>0</v>
      </c>
      <c r="W1059" s="171">
        <f>IFERROR(IF(B1059="Лікар-педіатр","x",IF(B1059="Лікар-терапевт",W1061/Z1061*Z1059,IF(B1059="Лікар загальної практики - сімейний лікар",W1061/Z1061*Z1059,0))),0)</f>
        <v>0</v>
      </c>
      <c r="X1059" s="171">
        <f>IFERROR(IF(B1059="Лікар-педіатр","x",IF(B1059="Лікар-терапевт",X1061/Z1061*Z1059,IF(B1059="Лікар загальної практики - сімейний лікар",X1061/Z1061*Z1059,0))),0)</f>
        <v>0</v>
      </c>
      <c r="Y1059" s="171">
        <f>IFERROR(IF(B1059="Лікар-педіатр","x",IF(B1059="Лікар-терапевт",Y1062*Z1059,IF(B1059="Лікар загальної практики - сімейний лікар",Y1062*Z1059,0))),0)</f>
        <v>0</v>
      </c>
      <c r="Z1059" s="472"/>
      <c r="AA1059" s="769"/>
      <c r="AB1059" s="171">
        <f>IFERROR(IF(B1059="Лікар-педіатр",AB1061/AG1061*AG1059,IF(B1059="Лікар-терапевт","х",IF(B1059="Лікар загальної практики - сімейний лікар",AB1061/AG1061*AG1059,0))),0)</f>
        <v>0</v>
      </c>
      <c r="AC1059" s="171">
        <f>IFERROR(IF(B1059="Лікар-педіатр",AC1061/AG1061*AG1059,IF(B1059="Лікар-терапевт","х",IF(B1059="Лікар загальної практики - сімейний лікар",AC1061/AG1061*AG1059,0))),0)</f>
        <v>0</v>
      </c>
      <c r="AD1059" s="171">
        <f>IFERROR(IF(B1059="Лікар-педіатр","x",IF(B1059="Лікар-терапевт",AD1061/AG1061*AG1059,IF(B1059="Лікар загальної практики - сімейний лікар",AD1061/AG1061*AG1059,0))),0)</f>
        <v>0</v>
      </c>
      <c r="AE1059" s="171">
        <f>IFERROR(IF(B1059="Лікар-педіатр","x",IF(B1059="Лікар-терапевт",AE1061/AG1061*AG1059,IF(B1059="Лікар загальної практики - сімейний лікар",AE1061/AG1061*AG1059,0))),0)</f>
        <v>0</v>
      </c>
      <c r="AF1059" s="171">
        <f>IFERROR(IF(B1059="Лікар-педіатр","x",IF(B1059="Лікар-терапевт",AF1062*AG1059,IF(B1059="Лікар загальної практики - сімейний лікар",AF1062*AG1059,0))),0)</f>
        <v>0</v>
      </c>
      <c r="AG1059" s="472"/>
      <c r="AH1059" s="772"/>
      <c r="AI1059" s="461">
        <f>A1059</f>
        <v>80</v>
      </c>
      <c r="AJ1059" s="763">
        <f>B1059</f>
        <v>0</v>
      </c>
      <c r="AK1059" s="766">
        <f>C1059</f>
        <v>0</v>
      </c>
      <c r="AL1059" s="766">
        <f>D1059</f>
        <v>0</v>
      </c>
      <c r="AM1059" s="753" t="s">
        <v>566</v>
      </c>
      <c r="AN1059" s="792">
        <f>SUM(AN1064:AN1070)</f>
        <v>0</v>
      </c>
      <c r="AO1059" s="792">
        <f>SUM(AO1064:AO1070)</f>
        <v>0</v>
      </c>
      <c r="AP1059" s="792">
        <f>SUM(AP1064:AP1070)</f>
        <v>0</v>
      </c>
      <c r="AQ1059" s="792">
        <f>SUM(AQ1064:AQ1070)</f>
        <v>0</v>
      </c>
      <c r="AR1059" s="795">
        <f>SUM(AN1059:AQ1063)</f>
        <v>0</v>
      </c>
    </row>
    <row r="1060" spans="1:44" ht="18" customHeight="1" x14ac:dyDescent="0.25">
      <c r="A1060" s="172"/>
      <c r="B1060" s="781"/>
      <c r="C1060" s="784"/>
      <c r="D1060" s="787"/>
      <c r="E1060" s="790"/>
      <c r="F1060" s="170" t="s">
        <v>432</v>
      </c>
      <c r="G1060" s="171">
        <f>IFERROR(IF(B1059="Лікар-педіатр",G1062*L1060,IF(B1059="Лікар-терапевт","х",IF(B1059="Лікар загальної практики - сімейний лікар",G1062*L1060,0))),0)</f>
        <v>0</v>
      </c>
      <c r="H1060" s="171">
        <f>IFERROR(IF(B1059="Лікар-педіатр",H1062*L1060,IF(B1059="Лікар-терапевт","х",IF(B1059="Лікар загальної практики - сімейний лікар",H1062*L1060,0))),0)</f>
        <v>0</v>
      </c>
      <c r="I1060" s="171">
        <f>IFERROR(IF(B1059="Лікар-педіатр","x",IF(B1059="Лікар-терапевт",I1062*L1060,IF(B1059="Лікар загальної практики - сімейний лікар",I1062*L1060,0))),0)</f>
        <v>0</v>
      </c>
      <c r="J1060" s="171">
        <f>IFERROR(IF(B1059="Лікар-педіатр","x",IF(B1059="Лікар-терапевт",J1062*L1060,IF(B1059="Лікар загальної практики - сімейний лікар",J1062*L1060,0))),0)</f>
        <v>0</v>
      </c>
      <c r="K1060" s="171">
        <f>IFERROR(IF(B1059="Лікар-педіатр","x",IF(B1059="Лікар-терапевт",K1062*L1060,IF(B1059="Лікар загальної практики - сімейний лікар",K1062*L1060,0))),0)</f>
        <v>0</v>
      </c>
      <c r="L1060" s="472"/>
      <c r="M1060" s="770"/>
      <c r="N1060" s="171">
        <f>IFERROR(IF(B1059="Лікар-педіатр",N1062*S1060,IF(B1059="Лікар-терапевт","х",IF(B1059="Лікар загальної практики - сімейний лікар",N1062*S1060,0))),0)</f>
        <v>0</v>
      </c>
      <c r="O1060" s="171">
        <f>IFERROR(IF(B1059="Лікар-педіатр",O1062*S1060,IF(B1059="Лікар-терапевт","х",IF(B1059="Лікар загальної практики - сімейний лікар",O1062*S1060,0))),0)</f>
        <v>0</v>
      </c>
      <c r="P1060" s="171">
        <f>IFERROR(IF(B1059="Лікар-педіатр","x",IF(B1059="Лікар-терапевт",P1062*S1060,IF(B1059="Лікар загальної практики - сімейний лікар",P1062*S1060,0))),0)</f>
        <v>0</v>
      </c>
      <c r="Q1060" s="171">
        <f>IFERROR(IF(B1059="Лікар-педіатр","x",IF(B1059="Лікар-терапевт",Q1062*S1060,IF(B1059="Лікар загальної практики - сімейний лікар",Q1062*S1060,0))),0)</f>
        <v>0</v>
      </c>
      <c r="R1060" s="171">
        <f>IFERROR(IF(B1059="Лікар-педіатр","x",IF(B1059="Лікар-терапевт",R1062*S1060,IF(B1059="Лікар загальної практики - сімейний лікар",R1062*S1060,0))),0)</f>
        <v>0</v>
      </c>
      <c r="S1060" s="472"/>
      <c r="T1060" s="770"/>
      <c r="U1060" s="171">
        <f>IFERROR(IF(B1059="Лікар-педіатр",U1062*Z1060,IF(B1059="Лікар-терапевт","х",IF(B1059="Лікар загальної практики - сімейний лікар",U1062*Z1060,0))),0)</f>
        <v>0</v>
      </c>
      <c r="V1060" s="171">
        <f>IFERROR(IF(B1059="Лікар-педіатр",V1062*Z1060,IF(B1059="Лікар-терапевт","х",IF(B1059="Лікар загальної практики - сімейний лікар",V1062*Z1060,0))),0)</f>
        <v>0</v>
      </c>
      <c r="W1060" s="171">
        <f>IFERROR(IF(B1059="Лікар-педіатр","x",IF(B1059="Лікар-терапевт",W1062*Z1060,IF(B1059="Лікар загальної практики - сімейний лікар",W1062*Z1060,0))),0)</f>
        <v>0</v>
      </c>
      <c r="X1060" s="171">
        <f>IFERROR(IF(B1059="Лікар-педіатр","x",IF(B1059="Лікар-терапевт",X1062*Z1060,IF(B1059="Лікар загальної практики - сімейний лікар",X1062*Z1060,0))),0)</f>
        <v>0</v>
      </c>
      <c r="Y1060" s="171">
        <f>IFERROR(IF(B1059="Лікар-педіатр","x",IF(B1059="Лікар-терапевт",Y1062*Z1060,IF(B1059="Лікар загальної практики - сімейний лікар",Y1062*Z1060,0))),0)</f>
        <v>0</v>
      </c>
      <c r="Z1060" s="472"/>
      <c r="AA1060" s="770"/>
      <c r="AB1060" s="171">
        <f>IFERROR(IF(B1059="Лікар-педіатр",AB1062*AG1060,IF(B1059="Лікар-терапевт","х",IF(B1059="Лікар загальної практики - сімейний лікар",AB1062*AG1060,0))),0)</f>
        <v>0</v>
      </c>
      <c r="AC1060" s="171">
        <f>IFERROR(IF(B1059="Лікар-педіатр",AC1062*AG1060,IF(B1059="Лікар-терапевт","х",IF(B1059="Лікар загальної практики - сімейний лікар",AC1062*AG1060,0))),0)</f>
        <v>0</v>
      </c>
      <c r="AD1060" s="171">
        <f>IFERROR(IF(B1059="Лікар-педіатр","x",IF(B1059="Лікар-терапевт",AD1062*AG1060,IF(B1059="Лікар загальної практики - сімейний лікар",AD1062*AG1060,0))),0)</f>
        <v>0</v>
      </c>
      <c r="AE1060" s="171">
        <f>IFERROR(IF(B1059="Лікар-педіатр","x",IF(B1059="Лікар-терапевт",AE1062*AG1060,IF(B1059="Лікар загальної практики - сімейний лікар",AE1062*AG1060,0))),0)</f>
        <v>0</v>
      </c>
      <c r="AF1060" s="171">
        <f>IFERROR(IF(B1059="Лікар-педіатр","x",IF(B1059="Лікар-терапевт",AF1062*AG1060,IF(B1059="Лікар загальної практики - сімейний лікар",AF1062*AG1060,0))),0)</f>
        <v>0</v>
      </c>
      <c r="AG1060" s="472"/>
      <c r="AH1060" s="773"/>
      <c r="AI1060" s="173"/>
      <c r="AJ1060" s="764"/>
      <c r="AK1060" s="767"/>
      <c r="AL1060" s="767"/>
      <c r="AM1060" s="754"/>
      <c r="AN1060" s="793"/>
      <c r="AO1060" s="793"/>
      <c r="AP1060" s="793"/>
      <c r="AQ1060" s="793"/>
      <c r="AR1060" s="796"/>
    </row>
    <row r="1061" spans="1:44" ht="18" customHeight="1" x14ac:dyDescent="0.25">
      <c r="A1061" s="205"/>
      <c r="B1061" s="781"/>
      <c r="C1061" s="784"/>
      <c r="D1061" s="787"/>
      <c r="E1061" s="790"/>
      <c r="F1061" s="170" t="s">
        <v>433</v>
      </c>
      <c r="G1061" s="174">
        <f>IF(B1059="Лікар загальної практики - сімейний лікар"," ",IF(B1059="Лікар-педіатр"," ",IF(B1059="Лікар-терапевт","х",0)))</f>
        <v>0</v>
      </c>
      <c r="H1061" s="174">
        <f>IF(B1059="Лікар загальної практики - сімейний лікар"," ",IF(B1059="Лікар-педіатр"," ",IF(B1059="Лікар-терапевт","х",0)))</f>
        <v>0</v>
      </c>
      <c r="I1061" s="174">
        <f>IF(B1059="Лікар загальної практики - сімейний лікар"," ",IF(B1059="Лікар-педіатр","х",IF(B1059="Лікар-терапевт"," ",0)))</f>
        <v>0</v>
      </c>
      <c r="J1061" s="174">
        <f>IF(B1059="Лікар загальної практики - сімейний лікар"," ",IF(B1059="Лікар-педіатр","х",IF(B1059="Лікар-терапевт"," ",0)))</f>
        <v>0</v>
      </c>
      <c r="K1061" s="174">
        <f>IF(B1059="Лікар загальної практики - сімейний лікар"," ",IF(B1059="Лікар-педіатр","х",IF(B1059="Лікар-терапевт"," ",0)))</f>
        <v>0</v>
      </c>
      <c r="L1061" s="175">
        <f>SUM(G1061:K1061)</f>
        <v>0</v>
      </c>
      <c r="M1061" s="770"/>
      <c r="N1061" s="174">
        <f>IF(B1059="Лікар загальної практики - сімейний лікар"," ",IF(B1059="Лікар-педіатр"," ",IF(B1059="Лікар-терапевт","х",0)))</f>
        <v>0</v>
      </c>
      <c r="O1061" s="174">
        <f>IF(B1059="Лікар загальної практики - сімейний лікар"," ",IF(B1059="Лікар-педіатр"," ",IF(B1059="Лікар-терапевт","х",0)))</f>
        <v>0</v>
      </c>
      <c r="P1061" s="174">
        <f>IF(B1059="Лікар загальної практики - сімейний лікар"," ",IF(B1059="Лікар-педіатр","х",IF(B1059="Лікар-терапевт"," ",0)))</f>
        <v>0</v>
      </c>
      <c r="Q1061" s="174">
        <f>IF(B1059="Лікар загальної практики - сімейний лікар"," ",IF(B1059="Лікар-педіатр","х",IF(B1059="Лікар-терапевт"," ",0)))</f>
        <v>0</v>
      </c>
      <c r="R1061" s="174">
        <f>IF(B1059="Лікар загальної практики - сімейний лікар"," ",IF(B1059="Лікар-педіатр","х",IF(B1059="Лікар-терапевт"," ",0)))</f>
        <v>0</v>
      </c>
      <c r="S1061" s="175">
        <f>SUM(N1061:R1061)</f>
        <v>0</v>
      </c>
      <c r="T1061" s="770"/>
      <c r="U1061" s="174">
        <f>IF(B1059="Лікар загальної практики - сімейний лікар"," ",IF(B1059="Лікар-педіатр"," ",IF(B1059="Лікар-терапевт","х",0)))</f>
        <v>0</v>
      </c>
      <c r="V1061" s="174">
        <f>IF(B1059="Лікар загальної практики - сімейний лікар"," ",IF(B1059="Лікар-педіатр"," ",IF(B1059="Лікар-терапевт","х",0)))</f>
        <v>0</v>
      </c>
      <c r="W1061" s="174">
        <f>IF(B1059="Лікар загальної практики - сімейний лікар"," ",IF(B1059="Лікар-педіатр","х",IF(B1059="Лікар-терапевт"," ",0)))</f>
        <v>0</v>
      </c>
      <c r="X1061" s="174">
        <f>IF(B1059="Лікар загальної практики - сімейний лікар"," ",IF(B1059="Лікар-педіатр","х",IF(B1059="Лікар-терапевт"," ",0)))</f>
        <v>0</v>
      </c>
      <c r="Y1061" s="174">
        <f>IF(B1059="Лікар загальної практики - сімейний лікар"," ",IF(B1059="Лікар-педіатр","х",IF(B1059="Лікар-терапевт"," ",0)))</f>
        <v>0</v>
      </c>
      <c r="Z1061" s="175">
        <f>SUM(U1061:Y1061)</f>
        <v>0</v>
      </c>
      <c r="AA1061" s="770"/>
      <c r="AB1061" s="174">
        <f>IF(B1059="Лікар загальної практики - сімейний лікар"," ",IF(B1059="Лікар-педіатр"," ",IF(B1059="Лікар-терапевт","х",0)))</f>
        <v>0</v>
      </c>
      <c r="AC1061" s="174">
        <f>IF(B1059="Лікар загальної практики - сімейний лікар"," ",IF(B1059="Лікар-педіатр"," ",IF(B1059="Лікар-терапевт","х",0)))</f>
        <v>0</v>
      </c>
      <c r="AD1061" s="174">
        <f>IF(B1059="Лікар загальної практики - сімейний лікар"," ",IF(B1059="Лікар-педіатр","х",IF(B1059="Лікар-терапевт"," ",0)))</f>
        <v>0</v>
      </c>
      <c r="AE1061" s="174">
        <f>IF(B1059="Лікар загальної практики - сімейний лікар"," ",IF(B1059="Лікар-педіатр","х",IF(B1059="Лікар-терапевт"," ",0)))</f>
        <v>0</v>
      </c>
      <c r="AF1061" s="174">
        <f>IF(B1059="Лікар загальної практики - сімейний лікар"," ",IF(B1059="Лікар-педіатр","х",IF(B1059="Лікар-терапевт"," ",0)))</f>
        <v>0</v>
      </c>
      <c r="AG1061" s="175">
        <f>SUM(AB1061:AF1061)</f>
        <v>0</v>
      </c>
      <c r="AH1061" s="773"/>
      <c r="AI1061" s="176"/>
      <c r="AJ1061" s="764"/>
      <c r="AK1061" s="767"/>
      <c r="AL1061" s="767"/>
      <c r="AM1061" s="754"/>
      <c r="AN1061" s="793"/>
      <c r="AO1061" s="793"/>
      <c r="AP1061" s="793"/>
      <c r="AQ1061" s="793"/>
      <c r="AR1061" s="796"/>
    </row>
    <row r="1062" spans="1:44" ht="18.600000000000001" customHeight="1" thickBot="1" x14ac:dyDescent="0.3">
      <c r="A1062" s="172"/>
      <c r="B1062" s="781"/>
      <c r="C1062" s="784"/>
      <c r="D1062" s="787"/>
      <c r="E1062" s="790"/>
      <c r="F1062" s="177" t="s">
        <v>160</v>
      </c>
      <c r="G1062" s="178">
        <f>IFERROR(IF(B1059="Лікар-педіатр",G1061/L1061,IF(B1059="Лікар-терапевт","х",IF(B1059="Лікар загальної практики - сімейний лікар",G1061/L1061,0))),0)</f>
        <v>0</v>
      </c>
      <c r="H1062" s="178">
        <f>IFERROR(IF(B1059="Лікар-педіатр",H1061/L1061,IF(B1059="Лікар-терапевт","х",IF(B1059="Лікар загальної практики - сімейний лікар",H1061/L1061,0))),0)</f>
        <v>0</v>
      </c>
      <c r="I1062" s="178">
        <f>IFERROR(IF(B1059="Лікар-педіатр","x",IF(B1059="Лікар-терапевт",I1061/L1061,IF(B1059="Лікар загальної практики - сімейний лікар",I1061/L1061,0))),0)</f>
        <v>0</v>
      </c>
      <c r="J1062" s="178">
        <f>IFERROR(IF(B1059="Лікар-педіатр","x",IF(B1059="Лікар-терапевт",J1061/L1061,IF(B1059="Лікар загальної практики - сімейний лікар",J1061/L1061,0))),0)</f>
        <v>0</v>
      </c>
      <c r="K1062" s="178">
        <f>IFERROR(IF(B1059="Лікар-педіатр","x",IF(B1059="Лікар-терапевт",K1061/L1061,IF(B1059="Лікар загальної практики - сімейний лікар",K1061/L1061,0))),0)</f>
        <v>0</v>
      </c>
      <c r="L1062" s="178">
        <f>SUM(G1062:K1062)</f>
        <v>0</v>
      </c>
      <c r="M1062" s="770"/>
      <c r="N1062" s="178">
        <f>IFERROR(IF(B1059="Лікар-педіатр",N1061/S1061,IF(B1059="Лікар-терапевт","х",IF(B1059="Лікар загальної практики - сімейний лікар",N1061/S1061,0))),0)</f>
        <v>0</v>
      </c>
      <c r="O1062" s="178">
        <f>IFERROR(IF(B1059="Лікар-педіатр",O1061/S1061,IF(B1059="Лікар-терапевт","х",IF(B1059="Лікар загальної практики - сімейний лікар",O1061/S1061,0))),0)</f>
        <v>0</v>
      </c>
      <c r="P1062" s="178">
        <f>IFERROR(IF(B1059="Лікар-педіатр","x",IF(B1059="Лікар-терапевт",P1061/S1061,IF(B1059="Лікар загальної практики - сімейний лікар",P1061/S1061,0))),0)</f>
        <v>0</v>
      </c>
      <c r="Q1062" s="178">
        <f>IFERROR(IF(B1059="Лікар-педіатр","x",IF(B1059="Лікар-терапевт",Q1061/S1061,IF(B1059="Лікар загальної практики - сімейний лікар",Q1061/S1061,0))),0)</f>
        <v>0</v>
      </c>
      <c r="R1062" s="178">
        <f>IFERROR(IF(B1059="Лікар-педіатр","x",IF(B1059="Лікар-терапевт",R1061/S1061,IF(B1059="Лікар загальної практики - сімейний лікар",R1061/S1061,0))),0)</f>
        <v>0</v>
      </c>
      <c r="S1062" s="178">
        <f>SUM(N1062:R1062)</f>
        <v>0</v>
      </c>
      <c r="T1062" s="770"/>
      <c r="U1062" s="178">
        <f>IFERROR(IF(B1059="Лікар-педіатр",U1061/Z1061,IF(B1059="Лікар-терапевт","х",IF(B1059="Лікар загальної практики - сімейний лікар",U1061/Z1061,0))),0)</f>
        <v>0</v>
      </c>
      <c r="V1062" s="178">
        <f>IFERROR(IF(B1059="Лікар-педіатр",V1061/Z1061,IF(B1059="Лікар-терапевт","х",IF(B1059="Лікар загальної практики - сімейний лікар",V1061/Z1061,0))),0)</f>
        <v>0</v>
      </c>
      <c r="W1062" s="178">
        <f>IFERROR(IF(B1059="Лікар-педіатр","x",IF(B1059="Лікар-терапевт",W1061/Z1061,IF(B1059="Лікар загальної практики - сімейний лікар",W1061/Z1061,0))),0)</f>
        <v>0</v>
      </c>
      <c r="X1062" s="178">
        <f>IFERROR(IF(B1059="Лікар-педіатр","x",IF(B1059="Лікар-терапевт",X1061/Z1061,IF(B1059="Лікар загальної практики - сімейний лікар",X1061/Z1061,0))),0)</f>
        <v>0</v>
      </c>
      <c r="Y1062" s="178">
        <f>IFERROR(IF(B1059="Лікар-педіатр","x",IF(B1059="Лікар-терапевт",Y1061/Z1061,IF(B1059="Лікар загальної практики - сімейний лікар",Y1061/Z1061,0))),0)</f>
        <v>0</v>
      </c>
      <c r="Z1062" s="178">
        <f>SUM(U1062:Y1062)</f>
        <v>0</v>
      </c>
      <c r="AA1062" s="770"/>
      <c r="AB1062" s="178">
        <f>IFERROR(IF(B1059="Лікар-педіатр",AB1061/AG1061,IF(B1059="Лікар-терапевт","х",IF(B1059="Лікар загальної практики - сімейний лікар",AB1061/AG1061,0))),0)</f>
        <v>0</v>
      </c>
      <c r="AC1062" s="178">
        <f>IFERROR(IF(B1059="Лікар-педіатр",AC1061/AG1061,IF(B1059="Лікар-терапевт","х",IF(B1059="Лікар загальної практики - сімейний лікар",AC1061/AG1061,0))),0)</f>
        <v>0</v>
      </c>
      <c r="AD1062" s="178">
        <f>IFERROR(IF(B1059="Лікар-педіатр","x",IF(B1059="Лікар-терапевт",AD1061/AG1061,IF(B1059="Лікар загальної практики - сімейний лікар",AD1061/AG1061,0))),0)</f>
        <v>0</v>
      </c>
      <c r="AE1062" s="178">
        <f>IFERROR(IF(B1059="Лікар-педіатр","x",IF(B1059="Лікар-терапевт",AE1061/AG1061,IF(B1059="Лікар загальної практики - сімейний лікар",AE1061/AG1061,0))),0)</f>
        <v>0</v>
      </c>
      <c r="AF1062" s="178">
        <f>IFERROR(IF(B1059="Лікар-педіатр","x",IF(B1059="Лікар-терапевт",AF1061/AG1061,IF(B1059="Лікар загальної практики - сімейний лікар",AF1061/AG1061,0))),0)</f>
        <v>0</v>
      </c>
      <c r="AG1062" s="178">
        <f>SUM(AB1062:AF1062)</f>
        <v>0</v>
      </c>
      <c r="AH1062" s="773"/>
      <c r="AI1062" s="176"/>
      <c r="AJ1062" s="764"/>
      <c r="AK1062" s="767"/>
      <c r="AL1062" s="767"/>
      <c r="AM1062" s="754"/>
      <c r="AN1062" s="793"/>
      <c r="AO1062" s="793"/>
      <c r="AP1062" s="793"/>
      <c r="AQ1062" s="793"/>
      <c r="AR1062" s="796"/>
    </row>
    <row r="1063" spans="1:44" ht="32.25" thickBot="1" x14ac:dyDescent="0.3">
      <c r="A1063" s="172"/>
      <c r="B1063" s="781"/>
      <c r="C1063" s="784"/>
      <c r="D1063" s="787"/>
      <c r="E1063" s="790"/>
      <c r="F1063" s="179" t="s">
        <v>434</v>
      </c>
      <c r="G1063" s="180">
        <f>IF(B1059="Лікар загальної практики - сімейний лікар",AVERAGE(G1059:G1061),IF(B1059="Лікар-педіатр",AVERAGE(G1059:G1061),IF(B1059="Лікар-терапевт","х",0)))</f>
        <v>0</v>
      </c>
      <c r="H1063" s="180">
        <f>IF(B1059="Лікар загальної практики - сімейний лікар",AVERAGE(H1059:H1061),IF(B1059="Лікар-педіатр",AVERAGE(H1059:H1061),IF(B1059="Лікар-терапевт","х",0)))</f>
        <v>0</v>
      </c>
      <c r="I1063" s="180">
        <f>IF(B1059="Лікар загальної практики - сімейний лікар",AVERAGE(I1059:I1061),IF(B1059="Лікар-педіатр","x",IF(B1059="Лікар-терапевт",AVERAGE(I1059:I1061),0)))</f>
        <v>0</v>
      </c>
      <c r="J1063" s="180">
        <f>IF(B1059="Лікар загальної практики - сімейний лікар",AVERAGE(J1059:J1061),IF(B1059="Лікар-педіатр","x",IF(B1059="Лікар-терапевт",AVERAGE(J1059:J1061),0)))</f>
        <v>0</v>
      </c>
      <c r="K1063" s="180">
        <f>IF(B1059="Лікар загальної практики - сімейний лікар",AVERAGE(K1059:K1061),IF(B1059="Лікар-педіатр","x",IF(B1059="Лікар-терапевт",AVERAGE(K1059:K1061),0)))</f>
        <v>0</v>
      </c>
      <c r="L1063" s="181">
        <f>SUM(G1063:K1063)</f>
        <v>0</v>
      </c>
      <c r="M1063" s="770"/>
      <c r="N1063" s="543">
        <f>IF(B1059="Лікар загальної практики - сімейний лікар",AVERAGE(N1059:N1061),IF(B1059="Лікар-педіатр",AVERAGE(N1059:N1061),IF(B1059="Лікар-терапевт","х",0)))</f>
        <v>0</v>
      </c>
      <c r="O1063" s="180">
        <f>IF(B1059="Лікар загальної практики - сімейний лікар",AVERAGE(O1059:O1061),IF(B1059="Лікар-педіатр",AVERAGE(O1059:O1061),IF(B1059="Лікар-терапевт","х",0)))</f>
        <v>0</v>
      </c>
      <c r="P1063" s="180">
        <f>IF(B1059="Лікар загальної практики - сімейний лікар",AVERAGE(P1059:P1061),IF(B1059="Лікар-педіатр","x",IF(B1059="Лікар-терапевт",AVERAGE(P1059:P1061),0)))</f>
        <v>0</v>
      </c>
      <c r="Q1063" s="180">
        <f>IF(B1059="Лікар загальної практики - сімейний лікар",AVERAGE(Q1059:Q1061),IF(B1059="Лікар-педіатр","x",IF(B1059="Лікар-терапевт",AVERAGE(Q1059:Q1061),0)))</f>
        <v>0</v>
      </c>
      <c r="R1063" s="180">
        <f>IF(B1059="Лікар загальної практики - сімейний лікар",AVERAGE(R1059:R1061),IF(B1059="Лікар-педіатр","x",IF(B1059="Лікар-терапевт",AVERAGE(R1059:R1061),0)))</f>
        <v>0</v>
      </c>
      <c r="S1063" s="181">
        <f>SUM(N1063:R1063)</f>
        <v>0</v>
      </c>
      <c r="T1063" s="770"/>
      <c r="U1063" s="543">
        <f>IF(B1059="Лікар загальної практики - сімейний лікар",AVERAGE(U1059:U1061),IF(B1059="Лікар-педіатр",AVERAGE(U1059:U1061),IF(B1059="Лікар-терапевт","х",0)))</f>
        <v>0</v>
      </c>
      <c r="V1063" s="180">
        <f>IF(B1059="Лікар загальної практики - сімейний лікар",AVERAGE(V1059:V1061),IF(B1059="Лікар-педіатр",AVERAGE(V1059:V1061),IF(B1059="Лікар-терапевт","х",0)))</f>
        <v>0</v>
      </c>
      <c r="W1063" s="180">
        <f>IF(B1059="Лікар загальної практики - сімейний лікар",AVERAGE(W1059:W1061),IF(B1059="Лікар-педіатр","x",IF(B1059="Лікар-терапевт",AVERAGE(W1059:W1061),0)))</f>
        <v>0</v>
      </c>
      <c r="X1063" s="180">
        <f>IF(B1059="Лікар загальної практики - сімейний лікар",AVERAGE(X1059:X1061),IF(B1059="Лікар-педіатр","x",IF(B1059="Лікар-терапевт",AVERAGE(X1059:X1061),0)))</f>
        <v>0</v>
      </c>
      <c r="Y1063" s="180">
        <f>IF(B1059="Лікар загальної практики - сімейний лікар",AVERAGE(Y1059:Y1061),IF(B1059="Лікар-педіатр","x",IF(B1059="Лікар-терапевт",AVERAGE(Y1059:Y1061),0)))</f>
        <v>0</v>
      </c>
      <c r="Z1063" s="181">
        <f>SUM(U1063:Y1063)</f>
        <v>0</v>
      </c>
      <c r="AA1063" s="770"/>
      <c r="AB1063" s="543">
        <f>IF(B1059="Лікар загальної практики - сімейний лікар",AVERAGE(AB1059:AB1061),IF(B1059="Лікар-педіатр",AVERAGE(AB1059:AB1061),IF(B1059="Лікар-терапевт","х",0)))</f>
        <v>0</v>
      </c>
      <c r="AC1063" s="180">
        <f>IF(B1059="Лікар загальної практики - сімейний лікар",AVERAGE(AC1059:AC1061),IF(B1059="Лікар-педіатр",AVERAGE(AC1059:AC1061),IF(B1059="Лікар-терапевт","х",0)))</f>
        <v>0</v>
      </c>
      <c r="AD1063" s="180">
        <f>IF(B1059="Лікар загальної практики - сімейний лікар",AVERAGE(AD1059:AD1061),IF(B1059="Лікар-педіатр","x",IF(B1059="Лікар-терапевт",AVERAGE(AD1059:AD1061),0)))</f>
        <v>0</v>
      </c>
      <c r="AE1063" s="180">
        <f>IF(B1059="Лікар загальної практики - сімейний лікар",AVERAGE(AE1059:AE1061),IF(B1059="Лікар-педіатр","x",IF(B1059="Лікар-терапевт",AVERAGE(AE1059:AE1061),0)))</f>
        <v>0</v>
      </c>
      <c r="AF1063" s="180">
        <f>IF(B1059="Лікар загальної практики - сімейний лікар",AVERAGE(AF1059:AF1061),IF(B1059="Лікар-педіатр","x",IF(B1059="Лікар-терапевт",AVERAGE(AF1059:AF1061),0)))</f>
        <v>0</v>
      </c>
      <c r="AG1063" s="181">
        <f>SUM(AB1063:AF1063)</f>
        <v>0</v>
      </c>
      <c r="AH1063" s="773"/>
      <c r="AI1063" s="176"/>
      <c r="AJ1063" s="764"/>
      <c r="AK1063" s="767"/>
      <c r="AL1063" s="767"/>
      <c r="AM1063" s="755"/>
      <c r="AN1063" s="794"/>
      <c r="AO1063" s="794"/>
      <c r="AP1063" s="794"/>
      <c r="AQ1063" s="794"/>
      <c r="AR1063" s="797"/>
    </row>
    <row r="1064" spans="1:44" ht="40.5" x14ac:dyDescent="0.25">
      <c r="A1064" s="172"/>
      <c r="B1064" s="781"/>
      <c r="C1064" s="784"/>
      <c r="D1064" s="787"/>
      <c r="E1064" s="790"/>
      <c r="F1064" s="182" t="str">
        <f>IF(B1059="Лікар-педіатр",Законод!$C$18,IF(B1059="Лікар загальної практики - сімейний лікар",Законод!$C$22,IF(B1059="Лікар-терапевт",Законод!$C$26,"х")))</f>
        <v>х</v>
      </c>
      <c r="G1064" s="183">
        <f>IF(B1059="Лікар загальної практики - сімейний лікар",IF(L1063&lt;=Законод!$C$23,G1063,Законод!$C$23*'01_Доходи'!G1062),IF(B1059="Лікар-педіатр",IF(L1063&lt;=Законод!$C$19,G1063,Законод!$C$19*'01_Доходи'!G1062),IF(B1059="Лікар-терапевт","x",0)))</f>
        <v>0</v>
      </c>
      <c r="H1064" s="183">
        <f>IF(B1059="Лікар загальної практики - сімейний лікар",IF(L1063&lt;=Законод!$C$23,H1063,Законод!$C$23*'01_Доходи'!H1062),IF(B1059="Лікар-педіатр",IF(L1063&lt;=Законод!$C$19,H1063,Законод!$C$19*'01_Доходи'!H1062),IF(B1059="Лікар-терапевт","x",0)))</f>
        <v>0</v>
      </c>
      <c r="I1064" s="183">
        <f>IF(B1059="Лікар загальної практики - сімейний лікар",IF(L1063&lt;=Законод!$C$23,I1063,Законод!$C$23*'01_Доходи'!I1062),IF(B1059="Лікар-педіатр",IF(L1063&lt;=Законод!$C$27,I1063,Законод!$C$27*'01_Доходи'!I1062),IF(B1059="Лікар-терапевт","x",0)))</f>
        <v>0</v>
      </c>
      <c r="J1064" s="183">
        <f>IF(B1059="Лікар загальної практики - сімейний лікар",IF(L1063&lt;=Законод!$C$23,J1063,Законод!$C$23*'01_Доходи'!J1062),IF(B1059="Лікар-педіатр",IF(L1063&lt;=Законод!$C$27,J1063,Законод!$C$27*'01_Доходи'!J1062),IF(B1059="Лікар-терапевт","x",0)))</f>
        <v>0</v>
      </c>
      <c r="K1064" s="183">
        <f>IF(B1059="Лікар загальної практики - сімейний лікар",IF(L1063&lt;=Законод!$C$23,K1063,Законод!$C$23*'01_Доходи'!K1062),IF(B1059="Лікар-педіатр",IF(L1063&lt;=Законод!$C$27,K1063,Законод!$C$27*'01_Доходи'!K1062),IF(B1059="Лікар-терапевт","x",0)))</f>
        <v>0</v>
      </c>
      <c r="L1064" s="184">
        <f>SUM(G1064:K1064)</f>
        <v>0</v>
      </c>
      <c r="M1064" s="770"/>
      <c r="N1064" s="183">
        <f>IF(B1059="Лікар загальної практики - сімейний лікар",IF(L1063&lt;=Законод!$C$23,N1063,Законод!$C$23*'01_Доходи'!N1062),IF(B1059="Лікар-педіатр",IF(L1063&lt;=Законод!$C$19,N1063,Законод!$C$19*'01_Доходи'!N1062),IF(B1059="Лікар-терапевт","x",0)))</f>
        <v>0</v>
      </c>
      <c r="O1064" s="183">
        <f>IF(B1059="Лікар загальної практики - сімейний лікар",IF(L1063&lt;=Законод!$C$23,O1063,Законод!$C$23*'01_Доходи'!O1062),IF(B1059="Лікар-педіатр",IF(L1063&lt;=Законод!$C$19,O1063,Законод!$C$19*'01_Доходи'!O1062),IF(B1059="Лікар-терапевт","x",0)))</f>
        <v>0</v>
      </c>
      <c r="P1064" s="183">
        <f>IF(B1059="Лікар загальної практики - сімейний лікар",IF(L1063&lt;=Законод!$C$23,P1063,Законод!$C$23*'01_Доходи'!P1062),IF(B1059="Лікар-педіатр",IF(L1063&lt;=Законод!$C$27,P1063,Законод!$C$27*'01_Доходи'!P1062),IF(B1059="Лікар-терапевт","x",0)))</f>
        <v>0</v>
      </c>
      <c r="Q1064" s="183">
        <f>IF(B1059="Лікар загальної практики - сімейний лікар",IF(L1063&lt;=Законод!$C$23,Q1063,Законод!$C$23*'01_Доходи'!Q1062),IF(B1059="Лікар-педіатр",IF(L1063&lt;=Законод!$C$27,Q1063,Законод!$C$27*'01_Доходи'!Q1062),IF(B1059="Лікар-терапевт","x",0)))</f>
        <v>0</v>
      </c>
      <c r="R1064" s="183">
        <f>IF(B1059="Лікар загальної практики - сімейний лікар",IF(L1063&lt;=Законод!$C$23,R1063,Законод!$C$23*'01_Доходи'!R1062),IF(B1059="Лікар-педіатр",IF(L1063&lt;=Законод!$C$27,R1063,Законод!$C$27*'01_Доходи'!R1062),IF(B1059="Лікар-терапевт","x",0)))</f>
        <v>0</v>
      </c>
      <c r="S1064" s="184">
        <f>SUM(N1064:R1064)</f>
        <v>0</v>
      </c>
      <c r="T1064" s="770"/>
      <c r="U1064" s="183">
        <f>IF(B1059="Лікар загальної практики - сімейний лікар",IF(L1063&lt;=Законод!$C$23,U1063,Законод!$C$23*'01_Доходи'!U1062),IF(B1059="Лікар-педіатр",IF(L1063&lt;=Законод!$C$19,U1063,Законод!$C$19*'01_Доходи'!U1062),IF(B1059="Лікар-терапевт","x",0)))</f>
        <v>0</v>
      </c>
      <c r="V1064" s="183">
        <f>IF(B1059="Лікар загальної практики - сімейний лікар",IF(L1063&lt;=Законод!$C$23,V1063,Законод!$C$23*'01_Доходи'!V1062),IF(B1059="Лікар-педіатр",IF(L1063&lt;=Законод!$C$19,V1063,Законод!$C$19*'01_Доходи'!V1062),IF(B1059="Лікар-терапевт","x",0)))</f>
        <v>0</v>
      </c>
      <c r="W1064" s="183">
        <f>IF(B1059="Лікар загальної практики - сімейний лікар",IF(L1063&lt;=Законод!$C$23,W1063,Законод!$C$23*'01_Доходи'!W1062),IF(B1059="Лікар-педіатр",IF(L1063&lt;=Законод!$C$27,W1063,Законод!$C$27*'01_Доходи'!W1062),IF(B1059="Лікар-терапевт","x",0)))</f>
        <v>0</v>
      </c>
      <c r="X1064" s="183">
        <f>IF(B1059="Лікар загальної практики - сімейний лікар",IF(L1063&lt;=Законод!$C$23,X1063,Законод!$C$23*'01_Доходи'!X1062),IF(B1059="Лікар-педіатр",IF(L1063&lt;=Законод!$C$27,X1063,Законод!$C$27*'01_Доходи'!X1062),IF(B1059="Лікар-терапевт","x",0)))</f>
        <v>0</v>
      </c>
      <c r="Y1064" s="183">
        <f>IF(B1059="Лікар загальної практики - сімейний лікар",IF(L1063&lt;=Законод!$C$23,Y1063,Законод!$C$23*'01_Доходи'!H1062),IF(Y1059="Лікар-педіатр",IF(L1063&lt;=Законод!$C$27,Y1063,Законод!$C$27*'01_Доходи'!Y1062),IF(B1059="Лікар-терапевт","x",0)))</f>
        <v>0</v>
      </c>
      <c r="Z1064" s="184">
        <f>SUM(U1064:Y1064)</f>
        <v>0</v>
      </c>
      <c r="AA1064" s="770"/>
      <c r="AB1064" s="183">
        <f>IF(B1059="Лікар загальної практики - сімейний лікар",IF(L1063&lt;=Законод!$C$23,AB1063,Законод!$C$23*'01_Доходи'!AB1062),IF(B1059="Лікар-педіатр",IF(L1063&lt;=Законод!$C$19,AB1063,Законод!$C$19*'01_Доходи'!AB1062),IF(B1059="Лікар-терапевт","x",0)))</f>
        <v>0</v>
      </c>
      <c r="AC1064" s="183">
        <f>IF(B1059="Лікар загальної практики - сімейний лікар",IF(L1063&lt;=Законод!$C$23,AC1063,Законод!$C$23*'01_Доходи'!AC1062),IF(B1059="Лікар-педіатр",IF(L1063&lt;=Законод!$C$19,AC1063,Законод!$C$19*'01_Доходи'!AC1062),IF(B1059="Лікар-терапевт","x",0)))</f>
        <v>0</v>
      </c>
      <c r="AD1064" s="183">
        <f>IF(B1059="Лікар загальної практики - сімейний лікар",IF(L1063&lt;=Законод!$C$23,AD1063,Законод!$C$23*'01_Доходи'!AD1062),IF(B1059="Лікар-педіатр",IF(L1063&lt;=Законод!$C$27,AD1063,Законод!$C$27*'01_Доходи'!AD1062),IF(B1059="Лікар-терапевт","x",0)))</f>
        <v>0</v>
      </c>
      <c r="AE1064" s="183">
        <f>IF(B1059="Лікар загальної практики - сімейний лікар",IF(L1063&lt;=Законод!$C$23,AE1063,Законод!$C$23*'01_Доходи'!AE1062),IF(B1059="Лікар-педіатр",IF(L1063&lt;=Законод!$C$27,AE1063,Законод!$C$27*'01_Доходи'!AE1062),IF(B1059="Лікар-терапевт","x",0)))</f>
        <v>0</v>
      </c>
      <c r="AF1064" s="183">
        <f>IF(B1059="Лікар загальної практики - сімейний лікар",IF(L1063&lt;=Законод!$C$23,AF1063,Законод!$C$23*'01_Доходи'!AF1062),IF(B1059="Лікар-педіатр",IF(L1063&lt;=Законод!$C$27,AF1063,Законод!$C$27*'01_Доходи'!AF1062),IF(B1059="Лікар-терапевт","x",0)))</f>
        <v>0</v>
      </c>
      <c r="AG1064" s="184">
        <f>SUM(AB1064:AF1064)</f>
        <v>0</v>
      </c>
      <c r="AH1064" s="773"/>
      <c r="AI1064" s="176"/>
      <c r="AJ1064" s="764"/>
      <c r="AK1064" s="767"/>
      <c r="AL1064" s="767"/>
      <c r="AM1064" s="268" t="s">
        <v>175</v>
      </c>
      <c r="AN1064" s="544">
        <f>IF(B1059="Лікар загальної практики - сімейний лікар",G1064*Законод!$J$10+'01_Доходи'!H1064*Законод!$K$10+'01_Доходи'!I1064*Законод!$L$10+'01_Доходи'!J1064*Законод!$M$10+'01_Доходи'!K1064*Законод!$N$10,IF(B1059="Лікар-педіатр",G1064*Законод!$J$10+'01_Доходи'!H1064*Законод!$K$10,IF(B1059="Лікар-терапевт",'01_Доходи'!I1064*Законод!$L$10+'01_Доходи'!J1064*Законод!$M$10+'01_Доходи'!K1064*Законод!$N$10,0)))</f>
        <v>0</v>
      </c>
      <c r="AO1064" s="544">
        <f>IF(B1059="Лікар загальної практики - сімейний лікар",N1064*Законод!$J$11+'01_Доходи'!O1064*Законод!$K$11+'01_Доходи'!P1064*Законод!$L$11+'01_Доходи'!Q1064*Законод!$M$11+'01_Доходи'!R1064*Законод!$N$11,IF(B1059="Лікар-педіатр",N1064*Законод!$J$11+'01_Доходи'!O1064*Законод!$K$11,IF(B1059="Лікар-терапевт",'01_Доходи'!P1064*Законод!$L$11+'01_Доходи'!Q1064*Законод!$M$11+'01_Доходи'!R1064*Законод!$N$11,0)))</f>
        <v>0</v>
      </c>
      <c r="AP1064" s="544">
        <f>IF(B1059="Лікар загальної практики - сімейний лікар",U1064*Законод!$J$12+'01_Доходи'!V1064*Законод!$K$12+'01_Доходи'!W1064*Законод!$L$12+'01_Доходи'!X1064*Законод!$M$12+'01_Доходи'!Y1064*Законод!$N$12,IF(B1059="Лікар-педіатр",U1064*Законод!$J$12+'01_Доходи'!V1064*Законод!$K$12,IF(B1059="Лікар-терапевт",'01_Доходи'!W1064*Законод!$L$12+'01_Доходи'!X1064*Законод!$M$12+'01_Доходи'!Y1064*Законод!$N$12,0)))</f>
        <v>0</v>
      </c>
      <c r="AQ1064" s="544">
        <f>IF(B1059="Лікар загальної практики - сімейний лікар",AB1064*Законод!$J$13+'01_Доходи'!AC1064*Законод!$K$13+'01_Доходи'!AD1064*Законод!$L$13+'01_Доходи'!AE1064*Законод!$M$13+'01_Доходи'!AF1064*Законод!$N$13,IF(B1059="Лікар-педіатр",AB1064*Законод!$J$13+'01_Доходи'!AC1064*Законод!$K$13,IF(B1059="Лікар-терапевт",'01_Доходи'!AD1064*Законод!$L$13+'01_Доходи'!AE1064*Законод!$M$13+'01_Доходи'!AF1064*Законод!$N$13,0)))</f>
        <v>0</v>
      </c>
      <c r="AR1064" s="185">
        <f>SUM(AN1064:AQ1064)</f>
        <v>0</v>
      </c>
    </row>
    <row r="1065" spans="1:44" ht="20.45" customHeight="1" x14ac:dyDescent="0.25">
      <c r="A1065" s="172"/>
      <c r="B1065" s="781"/>
      <c r="C1065" s="784"/>
      <c r="D1065" s="787"/>
      <c r="E1065" s="790"/>
      <c r="F1065" s="186" t="str">
        <f>IF(B1059="Лікар-педіатр",Законод!$E$18,IF(B1059="Лікар загальної практики - сімейний лікар",Законод!$E$22,IF(B1059="Лікар-терапевт",Законод!$E$26,"х")))</f>
        <v>х</v>
      </c>
      <c r="G1065" s="750" t="s">
        <v>157</v>
      </c>
      <c r="H1065" s="751"/>
      <c r="I1065" s="751"/>
      <c r="J1065" s="751"/>
      <c r="K1065" s="752"/>
      <c r="L1065" s="171">
        <f>IF(B1059="Лікар загальної практики - сімейний лікар",IF(L1063&lt;Законод!$C$23,0,(IF(AND(L1063&gt;=Законод!$E$23,L1063&lt;=Законод!$E$24),L1063-Законод!$C$23,IF('01_Доходи'!L1063&gt;=Законод!$F$23,Законод!$E$25,0)))),IF(B1059="Лікар-педіатр",IF(L1063&lt;Законод!$C$19,0,(IF(AND(L1063&gt;=Законод!$E$19,L1063&lt;=Законод!$E$20),L1063-Законод!$C$19,IF('01_Доходи'!L1063&gt;=Законод!$F$19,Законод!$E$21,0)))),IF(B1059="Лікар-терапевт",IF(L1063&lt;Законод!$C$27,0,(IF(AND(L1063&gt;=Законод!$E$27,L1063&lt;=Законод!$E$28),L1063-Законод!$C$27,IF('01_Доходи'!L1063&gt;=Законод!$F$27,Законод!$E$29,0)))),0)))</f>
        <v>0</v>
      </c>
      <c r="M1065" s="770"/>
      <c r="N1065" s="750" t="s">
        <v>157</v>
      </c>
      <c r="O1065" s="751"/>
      <c r="P1065" s="751"/>
      <c r="Q1065" s="751"/>
      <c r="R1065" s="752"/>
      <c r="S1065" s="171">
        <f>IF(B1059="Лікар загальної практики - сімейний лікар",IF(S1063&lt;Законод!$C$23,0,(IF(AND(S1063&gt;=Законод!$E$23,S1063&lt;=Законод!$E$24),S1063-Законод!$C$23,IF('01_Доходи'!S1063&gt;=Законод!$F$23,Законод!$E$25,0)))),IF(B1059="Лікар-педіатр",IF(S1063&lt;Законод!$C$19,0,(IF(AND(S1063&gt;=Законод!$E$19,S1063&lt;=Законод!$E$20),S1063-Законод!$C$19,IF('01_Доходи'!S1063&gt;=Законод!$F$19,Законод!$E$21,0)))),IF(B1059="Лікар-терапевт",IF(S1063&lt;Законод!$C$27,0,(IF(AND(S1063&gt;=Законод!$E$27,S1063&lt;=Законод!$E$28),S1063-Законод!$C$27,IF('01_Доходи'!S1063&gt;=Законод!$F$27,Законод!$E$29,0)))),0)))</f>
        <v>0</v>
      </c>
      <c r="T1065" s="770"/>
      <c r="U1065" s="750" t="s">
        <v>157</v>
      </c>
      <c r="V1065" s="751"/>
      <c r="W1065" s="751"/>
      <c r="X1065" s="751"/>
      <c r="Y1065" s="752"/>
      <c r="Z1065" s="171">
        <f>IF(B1059="Лікар загальної практики - сімейний лікар",IF(Z1063&lt;Законод!$C$23,0,(IF(AND(Z1063&gt;=Законод!$E$23,Z1063&lt;=Законод!$E$24),Z1063-Законод!$C$23,IF('01_Доходи'!Z1063&gt;=Законод!$F$23,Законод!$E$25,0)))),IF(B1059="Лікар-педіатр",IF(Z1063&lt;Законод!$C$19,0,(IF(AND(Z1063&gt;=Законод!$E$19,Z1063&lt;=Законод!$E$20),Z1063-Законод!$C$19,IF('01_Доходи'!Z1063&gt;=Законод!$F$19,Законод!$E$21,0)))),IF(B1059="Лікар-терапевт",IF(Z1063&lt;Законод!$C$27,0,(IF(AND(Z1063&gt;=Законод!$E$27,Z1063&lt;=Законод!$E$28),Z1063-Законод!$C$27,IF('01_Доходи'!Z1063&gt;=Законод!$F$27,Законод!$E$29,0)))),0)))</f>
        <v>0</v>
      </c>
      <c r="AA1065" s="770"/>
      <c r="AB1065" s="750" t="s">
        <v>157</v>
      </c>
      <c r="AC1065" s="751"/>
      <c r="AD1065" s="751"/>
      <c r="AE1065" s="751"/>
      <c r="AF1065" s="752"/>
      <c r="AG1065" s="171">
        <f>IF(B1059="Лікар загальної практики - сімейний лікар",IF(S1063&lt;Законод!$C$23,0,(IF(AND(AG1063&gt;=Законод!$E$23,AG1063&lt;=Законод!$E$24),AG1063-Законод!$C$23,IF('01_Доходи'!AG1063&gt;=Законод!$F$23,Законод!$E$25,0)))),IF(B1059="Лікар-педіатр",IF(AG1063&lt;Законод!$C$19,0,(IF(AND(AG1063&gt;=Законод!$E$19,AG1063&lt;=Законод!$E$20),AG1063-Законод!$C$19,IF('01_Доходи'!AG1063&gt;=Законод!$F$19,Законод!$E$21,0)))),IF(B1059="Лікар-терапевт",IF(AG1063&lt;Законод!$C$27,0,(IF(AND(AG1063&gt;=Законод!$E$27,AG1063&lt;=Законод!$E$28),AG1063-Законод!$C$27,IF('01_Доходи'!AG1063&gt;=Законод!$F$27,Законод!$E$29,0)))),0)))</f>
        <v>0</v>
      </c>
      <c r="AH1065" s="773"/>
      <c r="AI1065" s="176"/>
      <c r="AJ1065" s="764"/>
      <c r="AK1065" s="767"/>
      <c r="AL1065" s="767"/>
      <c r="AM1065" s="798" t="s">
        <v>176</v>
      </c>
      <c r="AN1065" s="544">
        <f>IF(B1059="Лікар загальної практики - сімейний лікар",L1065*Законод!$E$30,IF(B1059="Лікар-педіатр",L1065*Законод!$E$30,IF(B1059="Лікар-терапевт",L1065*Законод!$E$30,0)))</f>
        <v>0</v>
      </c>
      <c r="AO1065" s="544">
        <f>IF(B1059="Лікар загальної практики - сімейний лікар",S1065*Законод!$E$47,IF(B1059="Лікар-педіатр",S1065*Законод!$E$47,IF(B1059="Лікар-терапевт",S1065*Законод!$E$47,0)))</f>
        <v>0</v>
      </c>
      <c r="AP1065" s="544">
        <f>IF(B1059="Лікар загальної практики - сімейний лікар",Z1065*Законод!$E$64,IF(B1059="Лікар-педіатр",Z1065*Законод!$E$64,IF(B1059="Лікар-терапевт",Z1065*Законод!$E$64,0)))</f>
        <v>0</v>
      </c>
      <c r="AQ1065" s="544">
        <f>IF(B1059="Лікар загальної практики - сімейний лікар",AG1065*Законод!$E$81,IF(B1059="Лікар-педіатр",AG1065*Законод!$E$81,IF(B1059="Лікар-терапевт",AG1065*Законод!$E$81,0)))</f>
        <v>0</v>
      </c>
      <c r="AR1065" s="185">
        <f>SUM(AN1065:AQ1065)</f>
        <v>0</v>
      </c>
    </row>
    <row r="1066" spans="1:44" ht="20.45" customHeight="1" x14ac:dyDescent="0.25">
      <c r="A1066" s="172"/>
      <c r="B1066" s="781"/>
      <c r="C1066" s="784"/>
      <c r="D1066" s="787"/>
      <c r="E1066" s="790"/>
      <c r="F1066" s="186" t="str">
        <f>IF(B1059="Лікар-педіатр",Законод!$F$18,IF(B1059="Лікар загальної практики - сімейний лікар",Законод!$F$22,IF(B1059="Лікар-терапевт",Законод!$F$26,"х")))</f>
        <v>х</v>
      </c>
      <c r="G1066" s="750" t="s">
        <v>157</v>
      </c>
      <c r="H1066" s="751"/>
      <c r="I1066" s="751"/>
      <c r="J1066" s="751"/>
      <c r="K1066" s="752"/>
      <c r="L1066" s="171">
        <f>IF(B1059="Лікар загальної практики - сімейний лікар",IF(L1063&lt;Законод!$C$23,0,(IF(AND(L1063&gt;=Законод!$F$23,L1063&lt;=Законод!$F$24),L1063-Законод!$E$24,IF('01_Доходи'!L1063&gt;=Законод!$G$23,Законод!$F$25,0)))),IF(B1059="Лікар-педіатр",IF(L1063&lt;Законод!$C$19,0,(IF(AND(L1063&gt;=Законод!$F$19,L1063&lt;=Законод!$F$20),L1063-Законод!$E$20,IF('01_Доходи'!L1063&gt;=Законод!$G$19,Законод!$F$21,0)))),IF(B1059="Лікар-терапевт",IF(L1063&lt;Законод!$C$27,0,(IF(AND(L1063&gt;=Законод!$F$27,L1063&lt;=Законод!$F$28),L1063-Законод!$E$28,IF('01_Доходи'!L1063&gt;=Законод!$G$27,Законод!$F$29,0)))),0)))</f>
        <v>0</v>
      </c>
      <c r="M1066" s="770"/>
      <c r="N1066" s="750" t="s">
        <v>157</v>
      </c>
      <c r="O1066" s="751"/>
      <c r="P1066" s="751"/>
      <c r="Q1066" s="751"/>
      <c r="R1066" s="752"/>
      <c r="S1066" s="171">
        <f>IF(B1059="Лікар загальної практики - сімейний лікар",IF(S1063&lt;Законод!$C$23,0,(IF(AND(S1063&gt;=Законод!$F$23,S1063&lt;=Законод!$F$24),S1063-Законод!$E$24,IF('01_Доходи'!S1063&gt;=Законод!$G$23,Законод!$F$25,0)))),IF(B1059="Лікар-педіатр",IF(S1063&lt;Законод!$C$19,0,(IF(AND(S1063&gt;=Законод!$F$19,S1063&lt;=Законод!$F$20),S1063-Законод!$E$20,IF('01_Доходи'!S1063&gt;=Законод!$G$19,Законод!$F$21,0)))),IF(B1059="Лікар-терапевт",IF(S1063&lt;Законод!$C$27,0,(IF(AND(S1063&gt;=Законод!$F$27,S1063&lt;=Законод!$F$28),S1063-Законод!$E$28,IF('01_Доходи'!S1063&gt;=Законод!$G$27,Законод!$F$29,0)))),0)))</f>
        <v>0</v>
      </c>
      <c r="T1066" s="770"/>
      <c r="U1066" s="750" t="s">
        <v>157</v>
      </c>
      <c r="V1066" s="751"/>
      <c r="W1066" s="751"/>
      <c r="X1066" s="751"/>
      <c r="Y1066" s="752"/>
      <c r="Z1066" s="171">
        <f>IF(B1059="Лікар загальної практики - сімейний лікар",IF(Z1063&lt;Законод!$C$23,0,(IF(AND(Z1063&gt;=Законод!$F$23,Z1063&lt;=Законод!$F$24),Z1063-Законод!$E$24,IF('01_Доходи'!Z1063&gt;=Законод!$G$23,Законод!$F$25,0)))),IF(B1059="Лікар-педіатр",IF(Z1063&lt;Законод!$C$19,0,(IF(AND(Z1063&gt;=Законод!$F$19,Z1063&lt;=Законод!$F$20),Z1063-Законод!$E$20,IF('01_Доходи'!Z1063&gt;=Законод!$G$19,Законод!$F$21,0)))),IF(B1059="Лікар-терапевт",IF(Z1063&lt;Законод!$C$27,0,(IF(AND(Z1063&gt;=Законод!$F$27,Z1063&lt;=Законод!$F$28),Z1063-Законод!$E$28,IF('01_Доходи'!Z1063&gt;=Законод!$G$27,Законод!$F$29,0)))),0)))</f>
        <v>0</v>
      </c>
      <c r="AA1066" s="770"/>
      <c r="AB1066" s="750" t="s">
        <v>157</v>
      </c>
      <c r="AC1066" s="751"/>
      <c r="AD1066" s="751"/>
      <c r="AE1066" s="751"/>
      <c r="AF1066" s="752"/>
      <c r="AG1066" s="171">
        <f>IF(B1059="Лікар загальної практики - сімейний лікар",IF(AG1063&lt;Законод!$C$23,0,(IF(AND(AG1063&gt;=Законод!$F$23,AG1063&lt;=Законод!$F$24),AG1063-Законод!$E$24,IF('01_Доходи'!AG1063&gt;=Законод!$G$23,Законод!$F$25,0)))),IF(B1059="Лікар-педіатр",IF(AG1063&lt;Законод!$C$19,0,(IF(AND(AG1063&gt;=Законод!$F$19,AG1063&lt;=Законод!$F$20),AG1063-Законод!$E$20,IF('01_Доходи'!AG1063&gt;=Законод!$G$19,Законод!$F$21,0)))),IF(B1059="Лікар-терапевт",IF(AG1063&lt;Законод!$C$27,0,(IF(AND(AG1063&gt;=Законод!$F$27,AG1063&lt;=Законод!$F$28),AG1063-Законод!$E$28,IF('01_Доходи'!AG1063&gt;=Законод!$G$27,Законод!$F$29,0)))),0)))</f>
        <v>0</v>
      </c>
      <c r="AH1066" s="773"/>
      <c r="AI1066" s="176"/>
      <c r="AJ1066" s="764"/>
      <c r="AK1066" s="767"/>
      <c r="AL1066" s="767"/>
      <c r="AM1066" s="799"/>
      <c r="AN1066" s="544">
        <f>IF(B1059="Лікар загальної практики - сімейний лікар",L1066*Законод!$F$30,IF(B1059="Лікар-педіатр",L1066*Законод!$F$30,IF(B1059="Лікар-терапевт",L1066*Законод!$F$30,0)))</f>
        <v>0</v>
      </c>
      <c r="AO1066" s="544">
        <f>IF(B1059="Лікар загальної практики - сімейний лікар",S1066*Законод!$F$47,IF(B1059="Лікар-педіатр",S1066*Законод!$F$47,IF(B1059="Лікар-терапевт",S1066*Законод!$F$47,0)))</f>
        <v>0</v>
      </c>
      <c r="AP1066" s="544">
        <f>IF(B1059="Лікар загальної практики - сімейний лікар",Z1066*Законод!$F$64,IF(B1059="Лікар-педіатр",Z1066*Законод!$F$64,IF(B1059="Лікар-терапевт",Z1066*Законод!$F$64,0)))</f>
        <v>0</v>
      </c>
      <c r="AQ1066" s="544">
        <f>IF(B1059="Лікар загальної практики - сімейний лікар",AG1066*Законод!$F$81,IF(B1059="Лікар-педіатр",AG1066*Законод!$F$81,IF(B1059="Лікар-терапевт",AG1066*Законод!$F$81,0)))</f>
        <v>0</v>
      </c>
      <c r="AR1066" s="185">
        <f>SUM(AN1066:AQ1066)</f>
        <v>0</v>
      </c>
    </row>
    <row r="1067" spans="1:44" ht="20.45" customHeight="1" x14ac:dyDescent="0.25">
      <c r="A1067" s="172"/>
      <c r="B1067" s="781"/>
      <c r="C1067" s="784"/>
      <c r="D1067" s="787"/>
      <c r="E1067" s="790"/>
      <c r="F1067" s="186" t="str">
        <f>IF(B1059="Лікар-педіатр",Законод!$G$18,IF(B1059="Лікар загальної практики - сімейний лікар",Законод!$G$22,IF(B1059="Лікар-терапевт",Законод!$G$26,"х")))</f>
        <v>х</v>
      </c>
      <c r="G1067" s="750" t="s">
        <v>157</v>
      </c>
      <c r="H1067" s="751"/>
      <c r="I1067" s="751"/>
      <c r="J1067" s="751"/>
      <c r="K1067" s="752"/>
      <c r="L1067" s="171">
        <f>IF(B1059="Лікар загальної практики - сімейний лікар",IF(L1063&lt;Законод!$C$23,0,(IF(AND(L1063&gt;=Законод!$G$23,L1063&lt;=Законод!$G$24),L1063-Законод!$F$24,IF('01_Доходи'!L1063&gt;=Законод!$H$23,Законод!$G$25,0)))),IF(B1059="Лікар-педіатр",IF(L1063&lt;Законод!$C$19,0,(IF(AND(L1063&gt;=Законод!$G$19,L1063&lt;=Законод!$G$20),L1063-Законод!$F$20,IF('01_Доходи'!L1063&gt;=Законод!$H$19,Законод!$G$21,0)))),IF(B1059="Лікар-терапевт",IF(L1063&lt;Законод!$C$27,0,(IF(AND(L1063&gt;=Законод!$G$27,L1063&lt;=Законод!$G$28),L1063-Законод!$F$28,IF('01_Доходи'!L1063&gt;=Законод!$H$27,Законод!$G$29,0)))),0)))</f>
        <v>0</v>
      </c>
      <c r="M1067" s="770"/>
      <c r="N1067" s="750" t="s">
        <v>157</v>
      </c>
      <c r="O1067" s="751"/>
      <c r="P1067" s="751"/>
      <c r="Q1067" s="751"/>
      <c r="R1067" s="752"/>
      <c r="S1067" s="171">
        <f>IF(B1059="Лікар загальної практики - сімейний лікар",IF(S1063&lt;Законод!$C$23,0,(IF(AND(S1063&gt;=Законод!$G$23,S1063&lt;=Законод!$G$24),S1063-Законод!$F$24,IF('01_Доходи'!S1063&gt;=Законод!$H$23,Законод!$G$25,0)))),IF(B1059="Лікар-педіатр",IF(S1063&lt;Законод!$C$19,0,(IF(AND(S1063&gt;=Законод!$G$19,S1063&lt;=Законод!$G$20),S1063-Законод!$F$20,IF('01_Доходи'!S1063&gt;=Законод!$H$19,Законод!$G$21,0)))),IF(B1059="Лікар-терапевт",IF(S1063&lt;Законод!$C$27,0,(IF(AND(S1063&gt;=Законод!$G$27,S1063&lt;=Законод!$G$28),S1063-Законод!$F$28,IF('01_Доходи'!S1063&gt;=Законод!$H$27,Законод!$G$29,0)))),0)))</f>
        <v>0</v>
      </c>
      <c r="T1067" s="770"/>
      <c r="U1067" s="750" t="s">
        <v>157</v>
      </c>
      <c r="V1067" s="751"/>
      <c r="W1067" s="751"/>
      <c r="X1067" s="751"/>
      <c r="Y1067" s="752"/>
      <c r="Z1067" s="171">
        <f>IF(B1059="Лікар загальної практики - сімейний лікар",IF(Z1063&lt;Законод!$C$23,0,(IF(AND(Z1063&gt;=Законод!$G$23,Z1063&lt;=Законод!$G$24),Z1063-Законод!$F$24,IF('01_Доходи'!Z1063&gt;=Законод!$H$23,Законод!$G$25,0)))),IF(B1059="Лікар-педіатр",IF(Z1063&lt;Законод!$C$19,0,(IF(AND(Z1063&gt;=Законод!$G$19,Z1063&lt;=Законод!$G$20),Z1063-Законод!$F$20,IF('01_Доходи'!Z1063&gt;=Законод!$H$19,Законод!$G$21,0)))),IF(B1059="Лікар-терапевт",IF(Z1063&lt;Законод!$C$27,0,(IF(AND(Z1063&gt;=Законод!$G$27,Z1063&lt;=Законод!$G$28),Z1063-Законод!$F$28,IF('01_Доходи'!Z1063&gt;=Законод!$H$27,Законод!$G$29,0)))),0)))</f>
        <v>0</v>
      </c>
      <c r="AA1067" s="770"/>
      <c r="AB1067" s="750" t="s">
        <v>157</v>
      </c>
      <c r="AC1067" s="751"/>
      <c r="AD1067" s="751"/>
      <c r="AE1067" s="751"/>
      <c r="AF1067" s="752"/>
      <c r="AG1067" s="171">
        <f>IF(B1059="Лікар загальної практики - сімейний лікар",IF(AG1063&lt;Законод!$C$23,0,(IF(AND(AG1063&gt;=Законод!$G$23,AG1063&lt;=Законод!$G$24),AG1063-Законод!$F$24,IF('01_Доходи'!AG1063&gt;=Законод!$H$23,Законод!$G$25,0)))),IF(B1059="Лікар-педіатр",IF(AG1063&lt;Законод!$C$19,0,(IF(AND(AG1063&gt;=Законод!$G$19,AG1063&lt;=Законод!$G$20),AG1063-Законод!$F$20,IF('01_Доходи'!AG1063&gt;=Законод!$H$19,Законод!$G$21,0)))),IF(B1059="Лікар-терапевт",IF(AG1063&lt;Законод!$C$27,0,(IF(AND(AG1063&gt;=Законод!$G$27,AG1063&lt;=Законод!$G$28),AG1063-Законод!$F$28,IF('01_Доходи'!AG1063&gt;=Законод!$H$27,Законод!$G$29,0)))),0)))</f>
        <v>0</v>
      </c>
      <c r="AH1067" s="773"/>
      <c r="AI1067" s="176"/>
      <c r="AJ1067" s="764"/>
      <c r="AK1067" s="767"/>
      <c r="AL1067" s="767"/>
      <c r="AM1067" s="799"/>
      <c r="AN1067" s="544">
        <f>IF(B1059="Лікар загальної практики - сімейний лікар",L1067*Законод!$G$39,IF(B1059="Лікар-педіатр",L1067*Законод!$G$30,IF(B1059="Лікар-терапевт",L1067*Законод!$G$30,0)))</f>
        <v>0</v>
      </c>
      <c r="AO1067" s="544">
        <f>IF(B1059="Лікар загальної практики - сімейний лікар",S1067*Законод!$G$47,IF(B1059="Лікар-педіатр",S1067*Законод!$G$47,IF(B1059="Лікар-терапевт",S1067*Законод!$G$47,0)))</f>
        <v>0</v>
      </c>
      <c r="AP1067" s="544">
        <f>IF(B1059="Лікар загальної практики - сімейний лікар",Z1067*Законод!$G$64,IF(B1059="Лікар-педіатр",Z1067*Законод!$G$64,IF(B1059="Лікар-терапевт",Z1067*Законод!$G$64,0)))</f>
        <v>0</v>
      </c>
      <c r="AQ1067" s="544">
        <f>IF(B1059="Лікар загальної практики - сімейний лікар",AG1067*Законод!$G$81,IF(B1059="Лікар-педіатр",AG1067*Законод!$G$81,IF(B1059="Лікар-терапевт",AG1067*Законод!$G$81,0)))</f>
        <v>0</v>
      </c>
      <c r="AR1067" s="185">
        <f t="shared" ref="AR1067" si="158">SUM(AN1067:AQ1067)</f>
        <v>0</v>
      </c>
    </row>
    <row r="1068" spans="1:44" ht="20.45" customHeight="1" x14ac:dyDescent="0.25">
      <c r="A1068" s="172"/>
      <c r="B1068" s="781"/>
      <c r="C1068" s="784"/>
      <c r="D1068" s="787"/>
      <c r="E1068" s="790"/>
      <c r="F1068" s="186" t="str">
        <f>IF(B1059="Лікар-педіатр",Законод!$H$18,IF(B1059="Лікар загальної практики - сімейний лікар",Законод!$H$22,IF(B1059="Лікар-терапевт",Законод!$H$26,"х")))</f>
        <v>х</v>
      </c>
      <c r="G1068" s="750" t="s">
        <v>157</v>
      </c>
      <c r="H1068" s="751"/>
      <c r="I1068" s="751"/>
      <c r="J1068" s="751"/>
      <c r="K1068" s="752"/>
      <c r="L1068" s="171">
        <f>IF(B1059="Лікар загальної практики - сімейний лікар",IF(L1063&lt;Законод!$C$23,0,(IF(AND(L1063&gt;=Законод!$H$23,L1063&lt;=Законод!$H$24),L1063-Законод!$G$24,IF('01_Доходи'!L1063&gt;=Законод!$I$23,Законод!$H$25,0)))),IF(B1059="Лікар-педіатр",IF(L1063&lt;Законод!$C$19,0,(IF(AND(L1063&gt;=Законод!$H$19,L1063&lt;=Законод!$H$20),L1063-Законод!$G$20,IF('01_Доходи'!L1063&gt;=Законод!$I$19,Законод!$H$21,0)))),IF(B1059="Лікар-терапевт",IF(L1063&lt;Законод!$C$27,0,(IF(AND(L1063&gt;=Законод!$H$27,L1063&lt;=Законод!$H$28),L1063-Законод!$G$28,IF(L1063&gt;=Законод!$I$27,Законод!$H$29,0)))),0)))</f>
        <v>0</v>
      </c>
      <c r="M1068" s="770"/>
      <c r="N1068" s="750" t="s">
        <v>157</v>
      </c>
      <c r="O1068" s="751"/>
      <c r="P1068" s="751"/>
      <c r="Q1068" s="751"/>
      <c r="R1068" s="752"/>
      <c r="S1068" s="171">
        <f>IF(B1059="Лікар загальної практики - сімейний лікар",IF(S1063&lt;Законод!$C$23,0,(IF(AND(S1063&gt;=Законод!$H$23,S1063&lt;=Законод!$H$24),S1063-Законод!$G$24,IF('01_Доходи'!S1063&gt;=Законод!$I$23,Законод!$H$25,0)))),IF(B1059="Лікар-педіатр",IF(S1063&lt;Законод!$C$19,0,(IF(AND(S1063&gt;=Законод!$H$19,S1063&lt;=Законод!$H$20),S1063-Законод!$G$20,IF('01_Доходи'!S1063&gt;=Законод!$I$19,Законод!$H$21,0)))),IF(B1059="Лікар-терапевт",IF(S1063&lt;Законод!$C$27,0,(IF(AND(S1063&gt;=Законод!$H$27,S1063&lt;=Законод!$H$28),S1063-Законод!$G$28,IF(S1063&gt;=Законод!$I$27,Законод!$H$29,0)))),0)))</f>
        <v>0</v>
      </c>
      <c r="T1068" s="770"/>
      <c r="U1068" s="750" t="s">
        <v>157</v>
      </c>
      <c r="V1068" s="751"/>
      <c r="W1068" s="751"/>
      <c r="X1068" s="751"/>
      <c r="Y1068" s="752"/>
      <c r="Z1068" s="171">
        <f>IF(B1059="Лікар загальної практики - сімейний лікар",IF(Z1063&lt;Законод!$C$23,0,(IF(AND(Z1063&gt;=Законод!$H$23,Z1063&lt;=Законод!$H$24),Z1063-Законод!$G$24,IF('01_Доходи'!Z1063&gt;=Законод!$I$23,Законод!$H$25,0)))),IF(B1059="Лікар-педіатр",IF(Z1063&lt;Законод!$C$19,0,(IF(AND(Z1063&gt;=Законод!$H$19,Z1063&lt;=Законод!$H$20),Z1063-Законод!$G$20,IF('01_Доходи'!Z1063&gt;=Законод!$I$19,Законод!$H$21,0)))),IF(B1059="Лікар-терапевт",IF(Z1063&lt;Законод!$C$27,0,(IF(AND(Z1063&gt;=Законод!$H$27,Z1063&lt;=Законод!$H$28),Z1063-Законод!$G$28,IF(Z1063&gt;=Законод!$I$27,Законод!$H$29,0)))),0)))</f>
        <v>0</v>
      </c>
      <c r="AA1068" s="770"/>
      <c r="AB1068" s="750" t="s">
        <v>157</v>
      </c>
      <c r="AC1068" s="751"/>
      <c r="AD1068" s="751"/>
      <c r="AE1068" s="751"/>
      <c r="AF1068" s="752"/>
      <c r="AG1068" s="171">
        <f>IF(B1059="Лікар загальної практики - сімейний лікар",IF(AG1063&lt;Законод!$C$23,0,(IF(AND(AG1063&gt;=Законод!$H$23,AG1063&lt;=Законод!$H$24),AG1063-Законод!$G$24,IF('01_Доходи'!AG1063&gt;=Законод!$I$23,Законод!$H$25,0)))),IF(B1059="Лікар-педіатр",IF(AG1063&lt;Законод!$C$19,0,(IF(AND(AG1063&gt;=Законод!$H$19,AG1063&lt;=Законод!$H$20),AG1063-Законод!$G$20,IF('01_Доходи'!AG1063&gt;=Законод!$I$19,Законод!$H$21,0)))),IF(B1059="Лікар-терапевт",IF(AG1063&lt;Законод!$C$27,0,(IF(AND(AG1063&gt;=Законод!$H$27,AG1063&lt;=Законод!$H$28),AG1063-Законод!$G$28,IF(AG1063&gt;=Законод!$I$27,Законод!$H$29,0)))),0)))</f>
        <v>0</v>
      </c>
      <c r="AH1068" s="773"/>
      <c r="AI1068" s="176"/>
      <c r="AJ1068" s="764"/>
      <c r="AK1068" s="767"/>
      <c r="AL1068" s="767"/>
      <c r="AM1068" s="799"/>
      <c r="AN1068" s="544">
        <f>IF(B1059="Лікар загальної практики - сімейний лікар",L1068*Законод!$H$30,IF(B1059="Лікар-педіатр",L1068*Законод!$H$30,IF(B1059="Лікар-терапевт",L1068*Законод!$H$30,0)))</f>
        <v>0</v>
      </c>
      <c r="AO1068" s="544">
        <f>IF(B1059="Лікар загальної практики - сімейний лікар",S1068*Законод!$H$47,IF(B1059="Лікар-педіатр",S1068*Законод!$H$47,IF(B1059="Лікар-терапевт",S1068*Законод!$H$47,0)))</f>
        <v>0</v>
      </c>
      <c r="AP1068" s="544">
        <f>IF(B1059="Лікар загальної практики - сімейний лікар",Z1068*Законод!$H$64,IF(B1059="Лікар-педіатр",Z1068*Законод!$H$64,IF(B1059="Лікар-терапевт",Z1068*Законод!$H$64,0)))</f>
        <v>0</v>
      </c>
      <c r="AQ1068" s="544">
        <f>IF(B1059="Лікар загальної практики - сімейний лікар",AG1068*Законод!$H$81,IF(B1059="Лікар-педіатр",AG1068*Законод!$H$81,IF(B1059="Лікар-терапевт",AG1068*Законод!$H$81,0)))</f>
        <v>0</v>
      </c>
      <c r="AR1068" s="185">
        <f>SUM(AN1068:AQ1068)</f>
        <v>0</v>
      </c>
    </row>
    <row r="1069" spans="1:44" ht="20.45" customHeight="1" x14ac:dyDescent="0.25">
      <c r="A1069" s="172"/>
      <c r="B1069" s="781"/>
      <c r="C1069" s="784"/>
      <c r="D1069" s="787"/>
      <c r="E1069" s="790"/>
      <c r="F1069" s="186" t="str">
        <f>IF(B1059="Лікар-педіатр",Законод!$I$18,IF(B1059="Лікар загальної практики - сімейний лікар",Законод!$I$22,IF(B1059="Лікар-терапевт",Законод!$I$26,"х")))</f>
        <v>х</v>
      </c>
      <c r="G1069" s="750" t="s">
        <v>157</v>
      </c>
      <c r="H1069" s="751"/>
      <c r="I1069" s="751"/>
      <c r="J1069" s="751"/>
      <c r="K1069" s="752"/>
      <c r="L1069" s="171">
        <f>IF(B1059="Лікар загальної практики - сімейний лікар",IF(L1063&lt;Законод!$C$23,0,(IF(AND(L1063&gt;=Законод!$I$23,L1063&lt;=Законод!$I$24),L1063-Законод!$H$24,IF('01_Доходи'!L1063&gt;=Законод!$I$23,Законод!$I$25,0)))),IF(B1059="Лікар-педіатр",IF(L1063&lt;Законод!$C$19,0,(IF(AND(L1063&gt;=Законод!$I$19,L1063&lt;=Законод!$I$20),L1063-Законод!$H$20,IF('01_Доходи'!L1063&gt;=Законод!$I$19,Законод!$H$21,0)))),IF(B1059="Лікар-терапевт",IF(L1063&lt;Законод!$C$27,0,(IF(AND(L1063&gt;=Законод!$I$27,L1063&lt;=Законод!$I$28),L1063-Законод!$H$28,IF('01_Доходи'!L1063&gt;=Законод!$I$27,Законод!$H$29,0)))),0)))</f>
        <v>0</v>
      </c>
      <c r="M1069" s="770"/>
      <c r="N1069" s="750" t="s">
        <v>157</v>
      </c>
      <c r="O1069" s="751"/>
      <c r="P1069" s="751"/>
      <c r="Q1069" s="751"/>
      <c r="R1069" s="752"/>
      <c r="S1069" s="171">
        <f>IF(B1059="Лікар загальної практики - сімейний лікар",IF(S1063&lt;Законод!$C$23,0,(IF(AND(S1063&gt;=Законод!$I$23,S1063&lt;=Законод!$I$24),S1063-Законод!$H$24,IF('01_Доходи'!S1063&gt;=Законод!$I$23,Законод!$I$25,0)))),IF(B1059="Лікар-педіатр",IF(S1063&lt;Законод!$C$19,0,(IF(AND(S1063&gt;=Законод!$I$19,S1063&lt;=Законод!$I$20),S1063-Законод!$H$20,IF('01_Доходи'!S1063&gt;=Законод!$I$19,Законод!$H$21,0)))),IF(B1059="Лікар-терапевт",IF(S1063&lt;Законод!$C$27,0,(IF(AND(S1063&gt;=Законод!$I$27,S1063&lt;=Законод!$I$28),S1063-Законод!$H$28,IF('01_Доходи'!S1063&gt;=Законод!$I$27,Законод!$H$29,0)))),0)))</f>
        <v>0</v>
      </c>
      <c r="T1069" s="770"/>
      <c r="U1069" s="750" t="s">
        <v>157</v>
      </c>
      <c r="V1069" s="751"/>
      <c r="W1069" s="751"/>
      <c r="X1069" s="751"/>
      <c r="Y1069" s="752"/>
      <c r="Z1069" s="171">
        <f>IF(B1059="Лікар загальної практики - сімейний лікар",IF(Z1063&lt;Законод!$C$23,0,(IF(AND(Z1063&gt;=Законод!$I$23,Z1063&lt;=Законод!$I$24),Z1063-Законод!$H$24,IF('01_Доходи'!Z1063&gt;=Законод!$I$23,Законод!$I$25,0)))),IF(B1059="Лікар-педіатр",IF(Z1063&lt;Законод!$C$19,0,(IF(AND(Z1063&gt;=Законод!$I$19,Z1063&lt;=Законод!$I$20),Z1063-Законод!$H$20,IF('01_Доходи'!Z1063&gt;=Законод!$I$19,Законод!$H$21,0)))),IF(B1059="Лікар-терапевт",IF(Z1063&lt;Законод!$C$27,0,(IF(AND(Z1063&gt;=Законод!$I$27,Z1063&lt;=Законод!$I$28),Z1063-Законод!$H$28,IF('01_Доходи'!Z1063&gt;=Законод!$I$27,Законод!$H$29,0)))),0)))</f>
        <v>0</v>
      </c>
      <c r="AA1069" s="770"/>
      <c r="AB1069" s="750" t="s">
        <v>157</v>
      </c>
      <c r="AC1069" s="751"/>
      <c r="AD1069" s="751"/>
      <c r="AE1069" s="751"/>
      <c r="AF1069" s="752"/>
      <c r="AG1069" s="171">
        <f>IF(B1059="Лікар загальної практики - сімейний лікар",IF(AG1063&lt;Законод!$C$23,0,(IF(AND(AG1063&gt;=Законод!$I$23,AG1063&lt;=Законод!$I$24),AG1063-Законод!$H$24,IF('01_Доходи'!AG1063&gt;=Законод!$I$23,Законод!$I$25,0)))),IF(B1059="Лікар-педіатр",IF(AG1063&lt;Законод!$C$19,0,(IF(AND(AG1063&gt;=Законод!$I$19,AG1063&lt;=Законод!$I$20),AG1063-Законод!$H$20,IF('01_Доходи'!AG1063&gt;=Законод!$I$19,Законод!$H$21,0)))),IF(B1059="Лікар-терапевт",IF(AG1063&lt;Законод!$C$27,0,(IF(AND(AG1063&gt;=Законод!$I$27,AG1063&lt;=Законод!$I$28),AG1063-Законод!$H$28,IF('01_Доходи'!AG1063&gt;=Законод!$I$27,Законод!$H$29,0)))),0)))</f>
        <v>0</v>
      </c>
      <c r="AH1069" s="773"/>
      <c r="AI1069" s="176"/>
      <c r="AJ1069" s="764"/>
      <c r="AK1069" s="767"/>
      <c r="AL1069" s="767"/>
      <c r="AM1069" s="799"/>
      <c r="AN1069" s="544">
        <f>IF(B1059="Лікар загальної практики - сімейний лікар",L1069*Законод!$I$30,IF(B1059="Лікар-педіатр",L1069*Законод!$I$30,IF(B1059="Лікар-терапевт",L1069*Законод!$I$30,0)))</f>
        <v>0</v>
      </c>
      <c r="AO1069" s="544">
        <f>IF(B1059="Лікар загальної практики - сімейний лікар",S1069*Законод!$I$47,IF(B1059="Лікар-педіатр",S1069*Законод!$I$47,IF(B1059="Лікар-терапевт",S1069*Законод!$I$47,0)))</f>
        <v>0</v>
      </c>
      <c r="AP1069" s="544">
        <f>IF(B1059="Лікар загальної практики - сімейний лікар",Z1069*Законод!$I$64,IF(B1059="Лікар-педіатр",Z1069*Законод!$I$64,IF(B1059="Лікар-терапевт",Z1069*Законод!$I$64,0)))</f>
        <v>0</v>
      </c>
      <c r="AQ1069" s="544">
        <f>IF(B1059="Лікар загальної практики - сімейний лікар",AG1069*Законод!$I$81,IF(B1059="Лікар-педіатр",AG1069*Законод!$I$81,IF(B1059="Лікар-терапевт",AG1069*Законод!$I$81,0)))</f>
        <v>0</v>
      </c>
      <c r="AR1069" s="185">
        <f>SUM(AN1069:AQ1069)</f>
        <v>0</v>
      </c>
    </row>
    <row r="1070" spans="1:44" ht="21" customHeight="1" thickBot="1" x14ac:dyDescent="0.3">
      <c r="A1070" s="187"/>
      <c r="B1070" s="782"/>
      <c r="C1070" s="785"/>
      <c r="D1070" s="788"/>
      <c r="E1070" s="791"/>
      <c r="F1070" s="660" t="str">
        <f>IF(B1059="Лікар-педіатр",Законод!$J$18,IF(B1059="Лікар загальної практики - сімейний лікар",Законод!$J$22,IF(B1059="Лікар-терапевт",Законод!$J$22,"х")))</f>
        <v>х</v>
      </c>
      <c r="G1070" s="747" t="s">
        <v>157</v>
      </c>
      <c r="H1070" s="748"/>
      <c r="I1070" s="748"/>
      <c r="J1070" s="748"/>
      <c r="K1070" s="749"/>
      <c r="L1070" s="171">
        <f>IF(B1059="Лікар загальної практики - сімейний лікар",IF(L1063&gt;=Законод!$J$23,'01_Доходи'!L1063-('01_Доходи'!L1064+'01_Доходи'!L1065+'01_Доходи'!L1066+'01_Доходи'!L1067+'01_Доходи'!L1068+'01_Доходи'!L1069),0),IF(B1059="Лікар-педіатр",IF(L1063&gt;=Законод!$J$19,'01_Доходи'!L1063-('01_Доходи'!L1064+'01_Доходи'!L1065+'01_Доходи'!L1066+'01_Доходи'!L1067+'01_Доходи'!L1068+'01_Доходи'!L1069),0),IF(B1059="Лікар-терапевт",IF('01_Доходи'!L1063&gt;=Законод!$J$27,L1063-Законод!$I$28,0),0)))</f>
        <v>0</v>
      </c>
      <c r="M1070" s="771"/>
      <c r="N1070" s="747" t="s">
        <v>157</v>
      </c>
      <c r="O1070" s="748"/>
      <c r="P1070" s="748"/>
      <c r="Q1070" s="748"/>
      <c r="R1070" s="749"/>
      <c r="S1070" s="171">
        <f>IF(B1059="Лікар загальної практики - сімейний лікар",IF(S1063&gt;=Законод!$J$23,'01_Доходи'!S1063-('01_Доходи'!S1064+'01_Доходи'!S1065+'01_Доходи'!S1066+'01_Доходи'!S1067+'01_Доходи'!S1068+'01_Доходи'!S1069),0),IF(B1059="Лікар-педіатр",IF(S1063&gt;=Законод!$J$19,'01_Доходи'!S1063-('01_Доходи'!S1064+'01_Доходи'!S1065+'01_Доходи'!S1066+'01_Доходи'!S1067+'01_Доходи'!S1068+'01_Доходи'!S1069),0),IF(B1059="Лікар-терапевт",IF('01_Доходи'!S1063&gt;=Законод!$J$27,S1063-Законод!$I$28,0),0)))</f>
        <v>0</v>
      </c>
      <c r="T1070" s="771"/>
      <c r="U1070" s="747" t="s">
        <v>157</v>
      </c>
      <c r="V1070" s="748"/>
      <c r="W1070" s="748"/>
      <c r="X1070" s="748"/>
      <c r="Y1070" s="749"/>
      <c r="Z1070" s="171">
        <f>IF(B1059="Лікар загальної практики - сімейний лікар",IF(Z1063&gt;=Законод!$J$23,'01_Доходи'!Z1063-('01_Доходи'!Z1064+'01_Доходи'!Z1065+'01_Доходи'!Z1066+'01_Доходи'!Z1067+'01_Доходи'!Z1068+'01_Доходи'!Z1069),0),IF(B1059="Лікар-педіатр",IF(Z1063&gt;=Законод!$J$19,'01_Доходи'!Z1063-('01_Доходи'!Z1064+'01_Доходи'!Z1065+'01_Доходи'!Z1066+'01_Доходи'!Z1067+'01_Доходи'!Z1068+'01_Доходи'!Z1069),0),IF(B1059="Лікар-терапевт",IF('01_Доходи'!Z1063&gt;=Законод!$J$27,Z1063-Законод!$I$28,0),0)))</f>
        <v>0</v>
      </c>
      <c r="AA1070" s="771"/>
      <c r="AB1070" s="747" t="s">
        <v>157</v>
      </c>
      <c r="AC1070" s="748"/>
      <c r="AD1070" s="748"/>
      <c r="AE1070" s="748"/>
      <c r="AF1070" s="749"/>
      <c r="AG1070" s="171">
        <f>IF(B1059="Лікар загальної практики - сімейний лікар",IF(AG1063&gt;=Законод!$J$23,'01_Доходи'!AG1063-('01_Доходи'!AG1064+'01_Доходи'!AG1065+'01_Доходи'!AG1066+'01_Доходи'!AG1067+'01_Доходи'!AG1068+'01_Доходи'!AG1069),0),IF(B1059="Лікар-педіатр",IF(AG1063&gt;=Законод!$J$19,'01_Доходи'!AG1063-('01_Доходи'!AG1064+'01_Доходи'!AG1065+'01_Доходи'!AG1066+'01_Доходи'!AG1067+'01_Доходи'!AG1068+'01_Доходи'!AG1069),0),IF(B1059="Лікар-терапевт",IF('01_Доходи'!AG1063&gt;=Законод!$J$27,AG1063-Законод!$I$28,0),0)))</f>
        <v>0</v>
      </c>
      <c r="AH1070" s="774"/>
      <c r="AI1070" s="188"/>
      <c r="AJ1070" s="765"/>
      <c r="AK1070" s="768"/>
      <c r="AL1070" s="768"/>
      <c r="AM1070" s="800"/>
      <c r="AN1070" s="661">
        <f>IF(B1059="Лікар загальної практики - сімейний лікар",L1070*Законод!$J$30,IF(B1059="Лікар-педіатр",L1070*Законод!$J$30,IF(B1059="Лікар-терапевт",L1070*Законод!$J$30,0)))</f>
        <v>0</v>
      </c>
      <c r="AO1070" s="661">
        <f>IF(B1059="Лікар загальної практики - сімейний лікар",S1070*Законод!$J$47,IF(B1059="Лікар-педіатр",S1070*Законод!$J$47,IF(B1059="Лікар-терапевт",S1070*Законод!$J$47,0)))</f>
        <v>0</v>
      </c>
      <c r="AP1070" s="661">
        <f>IF(B1059="Лікар загальної практики - сімейний лікар",S1070*Законод!$J$64,IF(B1059="Лікар-педіатр",S1070*Законод!$J$64,IF(B1059="Лікар-терапевт",S1070*Законод!$J$64,0)))</f>
        <v>0</v>
      </c>
      <c r="AQ1070" s="661">
        <f>IF(B1059="Лікар загальної практики - сімейний лікар",AG1070*Законод!$J$81,IF(B1059="Лікар-педіатр",AG1070*Законод!$J$81,IF(B1059="Лікар-терапевт",AG1070*Законод!$J$81,0)))</f>
        <v>0</v>
      </c>
      <c r="AR1070" s="662">
        <f t="shared" ref="AR1070" si="159">SUM(AN1070:AQ1070)</f>
        <v>0</v>
      </c>
    </row>
    <row r="1071" spans="1:44" ht="23.25" thickBot="1" x14ac:dyDescent="0.3">
      <c r="A1071" s="206"/>
      <c r="B1071" s="207"/>
      <c r="C1071" s="207"/>
      <c r="D1071" s="207"/>
      <c r="E1071" s="207"/>
      <c r="F1071" s="208"/>
      <c r="G1071" s="209"/>
      <c r="H1071" s="209"/>
      <c r="I1071" s="210"/>
      <c r="J1071" s="210"/>
      <c r="K1071" s="210"/>
      <c r="L1071" s="211"/>
      <c r="M1071" s="210"/>
      <c r="N1071" s="210"/>
      <c r="O1071" s="210"/>
      <c r="P1071" s="210"/>
      <c r="Q1071" s="210"/>
      <c r="R1071" s="210"/>
      <c r="S1071" s="211"/>
      <c r="T1071" s="210"/>
      <c r="U1071" s="210"/>
      <c r="V1071" s="210"/>
      <c r="W1071" s="210"/>
      <c r="X1071" s="210"/>
      <c r="Y1071" s="210"/>
      <c r="Z1071" s="211"/>
      <c r="AA1071" s="210"/>
      <c r="AB1071" s="210"/>
      <c r="AC1071" s="210"/>
      <c r="AD1071" s="210"/>
      <c r="AE1071" s="210"/>
      <c r="AF1071" s="210"/>
      <c r="AG1071" s="211"/>
      <c r="AH1071" s="210"/>
      <c r="AI1071" s="210"/>
      <c r="AJ1071" s="210"/>
      <c r="AK1071" s="210"/>
      <c r="AL1071" s="210"/>
      <c r="AM1071" s="212"/>
      <c r="AN1071" s="210"/>
      <c r="AO1071" s="210"/>
      <c r="AP1071" s="210"/>
      <c r="AQ1071" s="210"/>
      <c r="AR1071" s="213"/>
    </row>
    <row r="1072" spans="1:44" ht="18" customHeight="1" x14ac:dyDescent="0.25">
      <c r="A1072" s="169">
        <f>A1059+1</f>
        <v>81</v>
      </c>
      <c r="B1072" s="780"/>
      <c r="C1072" s="783"/>
      <c r="D1072" s="786"/>
      <c r="E1072" s="789"/>
      <c r="F1072" s="170" t="s">
        <v>431</v>
      </c>
      <c r="G1072" s="171">
        <f>IFERROR(IF(B1072="Лікар-педіатр",G1074/L1074*L1072,IF(B1072="Лікар-терапевт","х",IF(B1072="Лікар загальної практики - сімейний лікар",G1074/L1074*L1072,0))),0)</f>
        <v>0</v>
      </c>
      <c r="H1072" s="171">
        <f>IFERROR(IF(B1072="Лікар-педіатр",H1074/L1074*L1072,IF(B1072="Лікар-терапевт","х",IF(B1072="Лікар загальної практики - сімейний лікар",H1074/L1074*L1072,0))),0)</f>
        <v>0</v>
      </c>
      <c r="I1072" s="171">
        <f>IFERROR(IF(B1072="Лікар-педіатр","x",IF(B1072="Лікар-терапевт",I1074/L1074*L1072,IF(B1072="Лікар загальної практики - сімейний лікар",I1074/L1074*L1072,0))),0)</f>
        <v>0</v>
      </c>
      <c r="J1072" s="171">
        <f>IFERROR(IF(B1072="Лікар-педіатр","x",IF(B1072="Лікар-терапевт",J1074/L1074*L1072,IF(B1072="Лікар загальної практики - сімейний лікар",J1074/L1074*L1072,0))),0)</f>
        <v>0</v>
      </c>
      <c r="K1072" s="171">
        <f>IFERROR(IF(B1072="Лікар-педіатр","x",IF(B1072="Лікар-терапевт",K1075*L1072,IF(B1072="Лікар загальної практики - сімейний лікар",K1075*L1072,0))),0)</f>
        <v>0</v>
      </c>
      <c r="L1072" s="472"/>
      <c r="M1072" s="769"/>
      <c r="N1072" s="171">
        <f>IFERROR(IF(B1072="Лікар-педіатр",N1074/S1074*S1072,IF(B1072="Лікар-терапевт","х",IF(B1072="Лікар загальної практики - сімейний лікар",N1074/S1074*S1072,0))),0)</f>
        <v>0</v>
      </c>
      <c r="O1072" s="171">
        <f>IFERROR(IF(B1072="Лікар-педіатр",O1074/S1074*S1072,IF(B1072="Лікар-терапевт","х",IF(B1072="Лікар загальної практики - сімейний лікар",O1074/S1074*S1072,0))),0)</f>
        <v>0</v>
      </c>
      <c r="P1072" s="171">
        <f>IFERROR(IF(B1072="Лікар-педіатр","x",IF(B1072="Лікар-терапевт",P1074/S1074*S1072,IF(B1072="Лікар загальної практики - сімейний лікар",P1074/S1074*S1072,0))),0)</f>
        <v>0</v>
      </c>
      <c r="Q1072" s="171">
        <f>IFERROR(IF(B1072="Лікар-педіатр","x",IF(B1072="Лікар-терапевт",Q1074/S1074*S1072,IF(B1072="Лікар загальної практики - сімейний лікар",Q1074/S1074*S1072,0))),0)</f>
        <v>0</v>
      </c>
      <c r="R1072" s="171">
        <f>IFERROR(IF(B1072="Лікар-педіатр","x",IF(B1072="Лікар-терапевт",R1075*S1072,IF(B1072="Лікар загальної практики - сімейний лікар",R1075*S1072,0))),0)</f>
        <v>0</v>
      </c>
      <c r="S1072" s="472"/>
      <c r="T1072" s="769"/>
      <c r="U1072" s="171">
        <f>IFERROR(IF(B1072="Лікар-педіатр",U1074/Z1074*Z1072,IF(B1072="Лікар-терапевт","х",IF(B1072="Лікар загальної практики - сімейний лікар",U1074/Z1074*Z1072,0))),0)</f>
        <v>0</v>
      </c>
      <c r="V1072" s="171">
        <f>IFERROR(IF(B1072="Лікар-педіатр",V1074/Z1074*Z1072,IF(B1072="Лікар-терапевт","х",IF(B1072="Лікар загальної практики - сімейний лікар",V1074/Z1074*Z1072,0))),0)</f>
        <v>0</v>
      </c>
      <c r="W1072" s="171">
        <f>IFERROR(IF(B1072="Лікар-педіатр","x",IF(B1072="Лікар-терапевт",W1074/Z1074*Z1072,IF(B1072="Лікар загальної практики - сімейний лікар",W1074/Z1074*Z1072,0))),0)</f>
        <v>0</v>
      </c>
      <c r="X1072" s="171">
        <f>IFERROR(IF(B1072="Лікар-педіатр","x",IF(B1072="Лікар-терапевт",X1074/Z1074*Z1072,IF(B1072="Лікар загальної практики - сімейний лікар",X1074/Z1074*Z1072,0))),0)</f>
        <v>0</v>
      </c>
      <c r="Y1072" s="171">
        <f>IFERROR(IF(B1072="Лікар-педіатр","x",IF(B1072="Лікар-терапевт",Y1075*Z1072,IF(B1072="Лікар загальної практики - сімейний лікар",Y1075*Z1072,0))),0)</f>
        <v>0</v>
      </c>
      <c r="Z1072" s="472"/>
      <c r="AA1072" s="769"/>
      <c r="AB1072" s="171">
        <f>IFERROR(IF(B1072="Лікар-педіатр",AB1074/AG1074*AG1072,IF(B1072="Лікар-терапевт","х",IF(B1072="Лікар загальної практики - сімейний лікар",AB1074/AG1074*AG1072,0))),0)</f>
        <v>0</v>
      </c>
      <c r="AC1072" s="171">
        <f>IFERROR(IF(B1072="Лікар-педіатр",AC1074/AG1074*AG1072,IF(B1072="Лікар-терапевт","х",IF(B1072="Лікар загальної практики - сімейний лікар",AC1074/AG1074*AG1072,0))),0)</f>
        <v>0</v>
      </c>
      <c r="AD1072" s="171">
        <f>IFERROR(IF(B1072="Лікар-педіатр","x",IF(B1072="Лікар-терапевт",AD1074/AG1074*AG1072,IF(B1072="Лікар загальної практики - сімейний лікар",AD1074/AG1074*AG1072,0))),0)</f>
        <v>0</v>
      </c>
      <c r="AE1072" s="171">
        <f>IFERROR(IF(B1072="Лікар-педіатр","x",IF(B1072="Лікар-терапевт",AE1074/AG1074*AG1072,IF(B1072="Лікар загальної практики - сімейний лікар",AE1074/AG1074*AG1072,0))),0)</f>
        <v>0</v>
      </c>
      <c r="AF1072" s="171">
        <f>IFERROR(IF(B1072="Лікар-педіатр","x",IF(B1072="Лікар-терапевт",AF1075*AG1072,IF(B1072="Лікар загальної практики - сімейний лікар",AF1075*AG1072,0))),0)</f>
        <v>0</v>
      </c>
      <c r="AG1072" s="472"/>
      <c r="AH1072" s="772"/>
      <c r="AI1072" s="461">
        <f>A1072</f>
        <v>81</v>
      </c>
      <c r="AJ1072" s="763">
        <f>B1072</f>
        <v>0</v>
      </c>
      <c r="AK1072" s="766">
        <f>C1072</f>
        <v>0</v>
      </c>
      <c r="AL1072" s="766">
        <f>D1072</f>
        <v>0</v>
      </c>
      <c r="AM1072" s="753" t="s">
        <v>566</v>
      </c>
      <c r="AN1072" s="792">
        <f>SUM(AN1077:AN1083)</f>
        <v>0</v>
      </c>
      <c r="AO1072" s="792">
        <f>SUM(AO1077:AO1083)</f>
        <v>0</v>
      </c>
      <c r="AP1072" s="792">
        <f>SUM(AP1077:AP1083)</f>
        <v>0</v>
      </c>
      <c r="AQ1072" s="792">
        <f>SUM(AQ1077:AQ1083)</f>
        <v>0</v>
      </c>
      <c r="AR1072" s="795">
        <f>SUM(AN1072:AQ1076)</f>
        <v>0</v>
      </c>
    </row>
    <row r="1073" spans="1:44" ht="18" customHeight="1" x14ac:dyDescent="0.25">
      <c r="A1073" s="172"/>
      <c r="B1073" s="781"/>
      <c r="C1073" s="784"/>
      <c r="D1073" s="787"/>
      <c r="E1073" s="790"/>
      <c r="F1073" s="170" t="s">
        <v>432</v>
      </c>
      <c r="G1073" s="171">
        <f>IFERROR(IF(B1072="Лікар-педіатр",G1075*L1073,IF(B1072="Лікар-терапевт","х",IF(B1072="Лікар загальної практики - сімейний лікар",G1075*L1073,0))),0)</f>
        <v>0</v>
      </c>
      <c r="H1073" s="171">
        <f>IFERROR(IF(B1072="Лікар-педіатр",H1075*L1073,IF(B1072="Лікар-терапевт","х",IF(B1072="Лікар загальної практики - сімейний лікар",H1075*L1073,0))),0)</f>
        <v>0</v>
      </c>
      <c r="I1073" s="171">
        <f>IFERROR(IF(B1072="Лікар-педіатр","x",IF(B1072="Лікар-терапевт",I1075*L1073,IF(B1072="Лікар загальної практики - сімейний лікар",I1075*L1073,0))),0)</f>
        <v>0</v>
      </c>
      <c r="J1073" s="171">
        <f>IFERROR(IF(B1072="Лікар-педіатр","x",IF(B1072="Лікар-терапевт",J1075*L1073,IF(B1072="Лікар загальної практики - сімейний лікар",J1075*L1073,0))),0)</f>
        <v>0</v>
      </c>
      <c r="K1073" s="171">
        <f>IFERROR(IF(B1072="Лікар-педіатр","x",IF(B1072="Лікар-терапевт",K1075*L1073,IF(B1072="Лікар загальної практики - сімейний лікар",K1075*L1073,0))),0)</f>
        <v>0</v>
      </c>
      <c r="L1073" s="472"/>
      <c r="M1073" s="770"/>
      <c r="N1073" s="171">
        <f>IFERROR(IF(B1072="Лікар-педіатр",N1075*S1073,IF(B1072="Лікар-терапевт","х",IF(B1072="Лікар загальної практики - сімейний лікар",N1075*S1073,0))),0)</f>
        <v>0</v>
      </c>
      <c r="O1073" s="171">
        <f>IFERROR(IF(B1072="Лікар-педіатр",O1075*S1073,IF(B1072="Лікар-терапевт","х",IF(B1072="Лікар загальної практики - сімейний лікар",O1075*S1073,0))),0)</f>
        <v>0</v>
      </c>
      <c r="P1073" s="171">
        <f>IFERROR(IF(B1072="Лікар-педіатр","x",IF(B1072="Лікар-терапевт",P1075*S1073,IF(B1072="Лікар загальної практики - сімейний лікар",P1075*S1073,0))),0)</f>
        <v>0</v>
      </c>
      <c r="Q1073" s="171">
        <f>IFERROR(IF(B1072="Лікар-педіатр","x",IF(B1072="Лікар-терапевт",Q1075*S1073,IF(B1072="Лікар загальної практики - сімейний лікар",Q1075*S1073,0))),0)</f>
        <v>0</v>
      </c>
      <c r="R1073" s="171">
        <f>IFERROR(IF(B1072="Лікар-педіатр","x",IF(B1072="Лікар-терапевт",R1075*S1073,IF(B1072="Лікар загальної практики - сімейний лікар",R1075*S1073,0))),0)</f>
        <v>0</v>
      </c>
      <c r="S1073" s="472"/>
      <c r="T1073" s="770"/>
      <c r="U1073" s="171">
        <f>IFERROR(IF(B1072="Лікар-педіатр",U1075*Z1073,IF(B1072="Лікар-терапевт","х",IF(B1072="Лікар загальної практики - сімейний лікар",U1075*Z1073,0))),0)</f>
        <v>0</v>
      </c>
      <c r="V1073" s="171">
        <f>IFERROR(IF(B1072="Лікар-педіатр",V1075*Z1073,IF(B1072="Лікар-терапевт","х",IF(B1072="Лікар загальної практики - сімейний лікар",V1075*Z1073,0))),0)</f>
        <v>0</v>
      </c>
      <c r="W1073" s="171">
        <f>IFERROR(IF(B1072="Лікар-педіатр","x",IF(B1072="Лікар-терапевт",W1075*Z1073,IF(B1072="Лікар загальної практики - сімейний лікар",W1075*Z1073,0))),0)</f>
        <v>0</v>
      </c>
      <c r="X1073" s="171">
        <f>IFERROR(IF(B1072="Лікар-педіатр","x",IF(B1072="Лікар-терапевт",X1075*Z1073,IF(B1072="Лікар загальної практики - сімейний лікар",X1075*Z1073,0))),0)</f>
        <v>0</v>
      </c>
      <c r="Y1073" s="171">
        <f>IFERROR(IF(B1072="Лікар-педіатр","x",IF(B1072="Лікар-терапевт",Y1075*Z1073,IF(B1072="Лікар загальної практики - сімейний лікар",Y1075*Z1073,0))),0)</f>
        <v>0</v>
      </c>
      <c r="Z1073" s="472"/>
      <c r="AA1073" s="770"/>
      <c r="AB1073" s="171">
        <f>IFERROR(IF(B1072="Лікар-педіатр",AB1075*AG1073,IF(B1072="Лікар-терапевт","х",IF(B1072="Лікар загальної практики - сімейний лікар",AB1075*AG1073,0))),0)</f>
        <v>0</v>
      </c>
      <c r="AC1073" s="171">
        <f>IFERROR(IF(B1072="Лікар-педіатр",AC1075*AG1073,IF(B1072="Лікар-терапевт","х",IF(B1072="Лікар загальної практики - сімейний лікар",AC1075*AG1073,0))),0)</f>
        <v>0</v>
      </c>
      <c r="AD1073" s="171">
        <f>IFERROR(IF(B1072="Лікар-педіатр","x",IF(B1072="Лікар-терапевт",AD1075*AG1073,IF(B1072="Лікар загальної практики - сімейний лікар",AD1075*AG1073,0))),0)</f>
        <v>0</v>
      </c>
      <c r="AE1073" s="171">
        <f>IFERROR(IF(B1072="Лікар-педіатр","x",IF(B1072="Лікар-терапевт",AE1075*AG1073,IF(B1072="Лікар загальної практики - сімейний лікар",AE1075*AG1073,0))),0)</f>
        <v>0</v>
      </c>
      <c r="AF1073" s="171">
        <f>IFERROR(IF(B1072="Лікар-педіатр","x",IF(B1072="Лікар-терапевт",AF1075*AG1073,IF(B1072="Лікар загальної практики - сімейний лікар",AF1075*AG1073,0))),0)</f>
        <v>0</v>
      </c>
      <c r="AG1073" s="472"/>
      <c r="AH1073" s="773"/>
      <c r="AI1073" s="173"/>
      <c r="AJ1073" s="764"/>
      <c r="AK1073" s="767"/>
      <c r="AL1073" s="767"/>
      <c r="AM1073" s="754"/>
      <c r="AN1073" s="793"/>
      <c r="AO1073" s="793"/>
      <c r="AP1073" s="793"/>
      <c r="AQ1073" s="793"/>
      <c r="AR1073" s="796"/>
    </row>
    <row r="1074" spans="1:44" ht="18" customHeight="1" x14ac:dyDescent="0.25">
      <c r="A1074" s="205"/>
      <c r="B1074" s="781"/>
      <c r="C1074" s="784"/>
      <c r="D1074" s="787"/>
      <c r="E1074" s="790"/>
      <c r="F1074" s="170" t="s">
        <v>433</v>
      </c>
      <c r="G1074" s="174">
        <f>IF(B1072="Лікар загальної практики - сімейний лікар"," ",IF(B1072="Лікар-педіатр"," ",IF(B1072="Лікар-терапевт","х",0)))</f>
        <v>0</v>
      </c>
      <c r="H1074" s="174">
        <f>IF(B1072="Лікар загальної практики - сімейний лікар"," ",IF(B1072="Лікар-педіатр"," ",IF(B1072="Лікар-терапевт","х",0)))</f>
        <v>0</v>
      </c>
      <c r="I1074" s="174">
        <f>IF(B1072="Лікар загальної практики - сімейний лікар"," ",IF(B1072="Лікар-педіатр","х",IF(B1072="Лікар-терапевт"," ",0)))</f>
        <v>0</v>
      </c>
      <c r="J1074" s="174">
        <f>IF(B1072="Лікар загальної практики - сімейний лікар"," ",IF(B1072="Лікар-педіатр","х",IF(B1072="Лікар-терапевт"," ",0)))</f>
        <v>0</v>
      </c>
      <c r="K1074" s="174">
        <f>IF(B1072="Лікар загальної практики - сімейний лікар"," ",IF(B1072="Лікар-педіатр","х",IF(B1072="Лікар-терапевт"," ",0)))</f>
        <v>0</v>
      </c>
      <c r="L1074" s="175">
        <f>SUM(G1074:K1074)</f>
        <v>0</v>
      </c>
      <c r="M1074" s="770"/>
      <c r="N1074" s="174">
        <f>IF(B1072="Лікар загальної практики - сімейний лікар"," ",IF(B1072="Лікар-педіатр"," ",IF(B1072="Лікар-терапевт","х",0)))</f>
        <v>0</v>
      </c>
      <c r="O1074" s="174">
        <f>IF(B1072="Лікар загальної практики - сімейний лікар"," ",IF(B1072="Лікар-педіатр"," ",IF(B1072="Лікар-терапевт","х",0)))</f>
        <v>0</v>
      </c>
      <c r="P1074" s="174">
        <f>IF(B1072="Лікар загальної практики - сімейний лікар"," ",IF(B1072="Лікар-педіатр","х",IF(B1072="Лікар-терапевт"," ",0)))</f>
        <v>0</v>
      </c>
      <c r="Q1074" s="174">
        <f>IF(B1072="Лікар загальної практики - сімейний лікар"," ",IF(B1072="Лікар-педіатр","х",IF(B1072="Лікар-терапевт"," ",0)))</f>
        <v>0</v>
      </c>
      <c r="R1074" s="174">
        <f>IF(B1072="Лікар загальної практики - сімейний лікар"," ",IF(B1072="Лікар-педіатр","х",IF(B1072="Лікар-терапевт"," ",0)))</f>
        <v>0</v>
      </c>
      <c r="S1074" s="175">
        <f>SUM(N1074:R1074)</f>
        <v>0</v>
      </c>
      <c r="T1074" s="770"/>
      <c r="U1074" s="174">
        <f>IF(B1072="Лікар загальної практики - сімейний лікар"," ",IF(B1072="Лікар-педіатр"," ",IF(B1072="Лікар-терапевт","х",0)))</f>
        <v>0</v>
      </c>
      <c r="V1074" s="174">
        <f>IF(B1072="Лікар загальної практики - сімейний лікар"," ",IF(B1072="Лікар-педіатр"," ",IF(B1072="Лікар-терапевт","х",0)))</f>
        <v>0</v>
      </c>
      <c r="W1074" s="174">
        <f>IF(B1072="Лікар загальної практики - сімейний лікар"," ",IF(B1072="Лікар-педіатр","х",IF(B1072="Лікар-терапевт"," ",0)))</f>
        <v>0</v>
      </c>
      <c r="X1074" s="174">
        <f>IF(B1072="Лікар загальної практики - сімейний лікар"," ",IF(B1072="Лікар-педіатр","х",IF(B1072="Лікар-терапевт"," ",0)))</f>
        <v>0</v>
      </c>
      <c r="Y1074" s="174">
        <f>IF(B1072="Лікар загальної практики - сімейний лікар"," ",IF(B1072="Лікар-педіатр","х",IF(B1072="Лікар-терапевт"," ",0)))</f>
        <v>0</v>
      </c>
      <c r="Z1074" s="175">
        <f>SUM(U1074:Y1074)</f>
        <v>0</v>
      </c>
      <c r="AA1074" s="770"/>
      <c r="AB1074" s="174">
        <f>IF(B1072="Лікар загальної практики - сімейний лікар"," ",IF(B1072="Лікар-педіатр"," ",IF(B1072="Лікар-терапевт","х",0)))</f>
        <v>0</v>
      </c>
      <c r="AC1074" s="174">
        <f>IF(B1072="Лікар загальної практики - сімейний лікар"," ",IF(B1072="Лікар-педіатр"," ",IF(B1072="Лікар-терапевт","х",0)))</f>
        <v>0</v>
      </c>
      <c r="AD1074" s="174">
        <f>IF(B1072="Лікар загальної практики - сімейний лікар"," ",IF(B1072="Лікар-педіатр","х",IF(B1072="Лікар-терапевт"," ",0)))</f>
        <v>0</v>
      </c>
      <c r="AE1074" s="174">
        <f>IF(B1072="Лікар загальної практики - сімейний лікар"," ",IF(B1072="Лікар-педіатр","х",IF(B1072="Лікар-терапевт"," ",0)))</f>
        <v>0</v>
      </c>
      <c r="AF1074" s="174">
        <f>IF(B1072="Лікар загальної практики - сімейний лікар"," ",IF(B1072="Лікар-педіатр","х",IF(B1072="Лікар-терапевт"," ",0)))</f>
        <v>0</v>
      </c>
      <c r="AG1074" s="175">
        <f>SUM(AB1074:AF1074)</f>
        <v>0</v>
      </c>
      <c r="AH1074" s="773"/>
      <c r="AI1074" s="176"/>
      <c r="AJ1074" s="764"/>
      <c r="AK1074" s="767"/>
      <c r="AL1074" s="767"/>
      <c r="AM1074" s="754"/>
      <c r="AN1074" s="793"/>
      <c r="AO1074" s="793"/>
      <c r="AP1074" s="793"/>
      <c r="AQ1074" s="793"/>
      <c r="AR1074" s="796"/>
    </row>
    <row r="1075" spans="1:44" ht="18.600000000000001" customHeight="1" thickBot="1" x14ac:dyDescent="0.3">
      <c r="A1075" s="172"/>
      <c r="B1075" s="781"/>
      <c r="C1075" s="784"/>
      <c r="D1075" s="787"/>
      <c r="E1075" s="790"/>
      <c r="F1075" s="177" t="s">
        <v>160</v>
      </c>
      <c r="G1075" s="178">
        <f>IFERROR(IF(B1072="Лікар-педіатр",G1074/L1074,IF(B1072="Лікар-терапевт","х",IF(B1072="Лікар загальної практики - сімейний лікар",G1074/L1074,0))),0)</f>
        <v>0</v>
      </c>
      <c r="H1075" s="178">
        <f>IFERROR(IF(B1072="Лікар-педіатр",H1074/L1074,IF(B1072="Лікар-терапевт","х",IF(B1072="Лікар загальної практики - сімейний лікар",H1074/L1074,0))),0)</f>
        <v>0</v>
      </c>
      <c r="I1075" s="178">
        <f>IFERROR(IF(B1072="Лікар-педіатр","x",IF(B1072="Лікар-терапевт",I1074/L1074,IF(B1072="Лікар загальної практики - сімейний лікар",I1074/L1074,0))),0)</f>
        <v>0</v>
      </c>
      <c r="J1075" s="178">
        <f>IFERROR(IF(B1072="Лікар-педіатр","x",IF(B1072="Лікар-терапевт",J1074/L1074,IF(B1072="Лікар загальної практики - сімейний лікар",J1074/L1074,0))),0)</f>
        <v>0</v>
      </c>
      <c r="K1075" s="178">
        <f>IFERROR(IF(B1072="Лікар-педіатр","x",IF(B1072="Лікар-терапевт",K1074/L1074,IF(B1072="Лікар загальної практики - сімейний лікар",K1074/L1074,0))),0)</f>
        <v>0</v>
      </c>
      <c r="L1075" s="178">
        <f>SUM(G1075:K1075)</f>
        <v>0</v>
      </c>
      <c r="M1075" s="770"/>
      <c r="N1075" s="178">
        <f>IFERROR(IF(B1072="Лікар-педіатр",N1074/S1074,IF(B1072="Лікар-терапевт","х",IF(B1072="Лікар загальної практики - сімейний лікар",N1074/S1074,0))),0)</f>
        <v>0</v>
      </c>
      <c r="O1075" s="178">
        <f>IFERROR(IF(B1072="Лікар-педіатр",O1074/S1074,IF(B1072="Лікар-терапевт","х",IF(B1072="Лікар загальної практики - сімейний лікар",O1074/S1074,0))),0)</f>
        <v>0</v>
      </c>
      <c r="P1075" s="178">
        <f>IFERROR(IF(B1072="Лікар-педіатр","x",IF(B1072="Лікар-терапевт",P1074/S1074,IF(B1072="Лікар загальної практики - сімейний лікар",P1074/S1074,0))),0)</f>
        <v>0</v>
      </c>
      <c r="Q1075" s="178">
        <f>IFERROR(IF(B1072="Лікар-педіатр","x",IF(B1072="Лікар-терапевт",Q1074/S1074,IF(B1072="Лікар загальної практики - сімейний лікар",Q1074/S1074,0))),0)</f>
        <v>0</v>
      </c>
      <c r="R1075" s="178">
        <f>IFERROR(IF(B1072="Лікар-педіатр","x",IF(B1072="Лікар-терапевт",R1074/S1074,IF(B1072="Лікар загальної практики - сімейний лікар",R1074/S1074,0))),0)</f>
        <v>0</v>
      </c>
      <c r="S1075" s="178">
        <f>SUM(N1075:R1075)</f>
        <v>0</v>
      </c>
      <c r="T1075" s="770"/>
      <c r="U1075" s="178">
        <f>IFERROR(IF(B1072="Лікар-педіатр",U1074/Z1074,IF(B1072="Лікар-терапевт","х",IF(B1072="Лікар загальної практики - сімейний лікар",U1074/Z1074,0))),0)</f>
        <v>0</v>
      </c>
      <c r="V1075" s="178">
        <f>IFERROR(IF(B1072="Лікар-педіатр",V1074/Z1074,IF(B1072="Лікар-терапевт","х",IF(B1072="Лікар загальної практики - сімейний лікар",V1074/Z1074,0))),0)</f>
        <v>0</v>
      </c>
      <c r="W1075" s="178">
        <f>IFERROR(IF(B1072="Лікар-педіатр","x",IF(B1072="Лікар-терапевт",W1074/Z1074,IF(B1072="Лікар загальної практики - сімейний лікар",W1074/Z1074,0))),0)</f>
        <v>0</v>
      </c>
      <c r="X1075" s="178">
        <f>IFERROR(IF(B1072="Лікар-педіатр","x",IF(B1072="Лікар-терапевт",X1074/Z1074,IF(B1072="Лікар загальної практики - сімейний лікар",X1074/Z1074,0))),0)</f>
        <v>0</v>
      </c>
      <c r="Y1075" s="178">
        <f>IFERROR(IF(B1072="Лікар-педіатр","x",IF(B1072="Лікар-терапевт",Y1074/Z1074,IF(B1072="Лікар загальної практики - сімейний лікар",Y1074/Z1074,0))),0)</f>
        <v>0</v>
      </c>
      <c r="Z1075" s="178">
        <f>SUM(U1075:Y1075)</f>
        <v>0</v>
      </c>
      <c r="AA1075" s="770"/>
      <c r="AB1075" s="178">
        <f>IFERROR(IF(B1072="Лікар-педіатр",AB1074/AG1074,IF(B1072="Лікар-терапевт","х",IF(B1072="Лікар загальної практики - сімейний лікар",AB1074/AG1074,0))),0)</f>
        <v>0</v>
      </c>
      <c r="AC1075" s="178">
        <f>IFERROR(IF(B1072="Лікар-педіатр",AC1074/AG1074,IF(B1072="Лікар-терапевт","х",IF(B1072="Лікар загальної практики - сімейний лікар",AC1074/AG1074,0))),0)</f>
        <v>0</v>
      </c>
      <c r="AD1075" s="178">
        <f>IFERROR(IF(B1072="Лікар-педіатр","x",IF(B1072="Лікар-терапевт",AD1074/AG1074,IF(B1072="Лікар загальної практики - сімейний лікар",AD1074/AG1074,0))),0)</f>
        <v>0</v>
      </c>
      <c r="AE1075" s="178">
        <f>IFERROR(IF(B1072="Лікар-педіатр","x",IF(B1072="Лікар-терапевт",AE1074/AG1074,IF(B1072="Лікар загальної практики - сімейний лікар",AE1074/AG1074,0))),0)</f>
        <v>0</v>
      </c>
      <c r="AF1075" s="178">
        <f>IFERROR(IF(B1072="Лікар-педіатр","x",IF(B1072="Лікар-терапевт",AF1074/AG1074,IF(B1072="Лікар загальної практики - сімейний лікар",AF1074/AG1074,0))),0)</f>
        <v>0</v>
      </c>
      <c r="AG1075" s="178">
        <f>SUM(AB1075:AF1075)</f>
        <v>0</v>
      </c>
      <c r="AH1075" s="773"/>
      <c r="AI1075" s="176"/>
      <c r="AJ1075" s="764"/>
      <c r="AK1075" s="767"/>
      <c r="AL1075" s="767"/>
      <c r="AM1075" s="754"/>
      <c r="AN1075" s="793"/>
      <c r="AO1075" s="793"/>
      <c r="AP1075" s="793"/>
      <c r="AQ1075" s="793"/>
      <c r="AR1075" s="796"/>
    </row>
    <row r="1076" spans="1:44" ht="32.25" thickBot="1" x14ac:dyDescent="0.3">
      <c r="A1076" s="172"/>
      <c r="B1076" s="781"/>
      <c r="C1076" s="784"/>
      <c r="D1076" s="787"/>
      <c r="E1076" s="790"/>
      <c r="F1076" s="179" t="s">
        <v>434</v>
      </c>
      <c r="G1076" s="180">
        <f>IF(B1072="Лікар загальної практики - сімейний лікар",AVERAGE(G1072:G1074),IF(B1072="Лікар-педіатр",AVERAGE(G1072:G1074),IF(B1072="Лікар-терапевт","х",0)))</f>
        <v>0</v>
      </c>
      <c r="H1076" s="180">
        <f>IF(B1072="Лікар загальної практики - сімейний лікар",AVERAGE(H1072:H1074),IF(B1072="Лікар-педіатр",AVERAGE(H1072:H1074),IF(B1072="Лікар-терапевт","х",0)))</f>
        <v>0</v>
      </c>
      <c r="I1076" s="180">
        <f>IF(B1072="Лікар загальної практики - сімейний лікар",AVERAGE(I1072:I1074),IF(B1072="Лікар-педіатр","x",IF(B1072="Лікар-терапевт",AVERAGE(I1072:I1074),0)))</f>
        <v>0</v>
      </c>
      <c r="J1076" s="180">
        <f>IF(B1072="Лікар загальної практики - сімейний лікар",AVERAGE(J1072:J1074),IF(B1072="Лікар-педіатр","x",IF(B1072="Лікар-терапевт",AVERAGE(J1072:J1074),0)))</f>
        <v>0</v>
      </c>
      <c r="K1076" s="180">
        <f>IF(B1072="Лікар загальної практики - сімейний лікар",AVERAGE(K1072:K1074),IF(B1072="Лікар-педіатр","x",IF(B1072="Лікар-терапевт",AVERAGE(K1072:K1074),0)))</f>
        <v>0</v>
      </c>
      <c r="L1076" s="181">
        <f>SUM(G1076:K1076)</f>
        <v>0</v>
      </c>
      <c r="M1076" s="770"/>
      <c r="N1076" s="543">
        <f>IF(B1072="Лікар загальної практики - сімейний лікар",AVERAGE(N1072:N1074),IF(B1072="Лікар-педіатр",AVERAGE(N1072:N1074),IF(B1072="Лікар-терапевт","х",0)))</f>
        <v>0</v>
      </c>
      <c r="O1076" s="180">
        <f>IF(B1072="Лікар загальної практики - сімейний лікар",AVERAGE(O1072:O1074),IF(B1072="Лікар-педіатр",AVERAGE(O1072:O1074),IF(B1072="Лікар-терапевт","х",0)))</f>
        <v>0</v>
      </c>
      <c r="P1076" s="180">
        <f>IF(B1072="Лікар загальної практики - сімейний лікар",AVERAGE(P1072:P1074),IF(B1072="Лікар-педіатр","x",IF(B1072="Лікар-терапевт",AVERAGE(P1072:P1074),0)))</f>
        <v>0</v>
      </c>
      <c r="Q1076" s="180">
        <f>IF(B1072="Лікар загальної практики - сімейний лікар",AVERAGE(Q1072:Q1074),IF(B1072="Лікар-педіатр","x",IF(B1072="Лікар-терапевт",AVERAGE(Q1072:Q1074),0)))</f>
        <v>0</v>
      </c>
      <c r="R1076" s="180">
        <f>IF(B1072="Лікар загальної практики - сімейний лікар",AVERAGE(R1072:R1074),IF(B1072="Лікар-педіатр","x",IF(B1072="Лікар-терапевт",AVERAGE(R1072:R1074),0)))</f>
        <v>0</v>
      </c>
      <c r="S1076" s="181">
        <f>SUM(N1076:R1076)</f>
        <v>0</v>
      </c>
      <c r="T1076" s="770"/>
      <c r="U1076" s="543">
        <f>IF(B1072="Лікар загальної практики - сімейний лікар",AVERAGE(U1072:U1074),IF(B1072="Лікар-педіатр",AVERAGE(U1072:U1074),IF(B1072="Лікар-терапевт","х",0)))</f>
        <v>0</v>
      </c>
      <c r="V1076" s="180">
        <f>IF(B1072="Лікар загальної практики - сімейний лікар",AVERAGE(V1072:V1074),IF(B1072="Лікар-педіатр",AVERAGE(V1072:V1074),IF(B1072="Лікар-терапевт","х",0)))</f>
        <v>0</v>
      </c>
      <c r="W1076" s="180">
        <f>IF(B1072="Лікар загальної практики - сімейний лікар",AVERAGE(W1072:W1074),IF(B1072="Лікар-педіатр","x",IF(B1072="Лікар-терапевт",AVERAGE(W1072:W1074),0)))</f>
        <v>0</v>
      </c>
      <c r="X1076" s="180">
        <f>IF(B1072="Лікар загальної практики - сімейний лікар",AVERAGE(X1072:X1074),IF(B1072="Лікар-педіатр","x",IF(B1072="Лікар-терапевт",AVERAGE(X1072:X1074),0)))</f>
        <v>0</v>
      </c>
      <c r="Y1076" s="180">
        <f>IF(B1072="Лікар загальної практики - сімейний лікар",AVERAGE(Y1072:Y1074),IF(B1072="Лікар-педіатр","x",IF(B1072="Лікар-терапевт",AVERAGE(Y1072:Y1074),0)))</f>
        <v>0</v>
      </c>
      <c r="Z1076" s="181">
        <f>SUM(U1076:Y1076)</f>
        <v>0</v>
      </c>
      <c r="AA1076" s="770"/>
      <c r="AB1076" s="543">
        <f>IF(B1072="Лікар загальної практики - сімейний лікар",AVERAGE(AB1072:AB1074),IF(B1072="Лікар-педіатр",AVERAGE(AB1072:AB1074),IF(B1072="Лікар-терапевт","х",0)))</f>
        <v>0</v>
      </c>
      <c r="AC1076" s="180">
        <f>IF(B1072="Лікар загальної практики - сімейний лікар",AVERAGE(AC1072:AC1074),IF(B1072="Лікар-педіатр",AVERAGE(AC1072:AC1074),IF(B1072="Лікар-терапевт","х",0)))</f>
        <v>0</v>
      </c>
      <c r="AD1076" s="180">
        <f>IF(B1072="Лікар загальної практики - сімейний лікар",AVERAGE(AD1072:AD1074),IF(B1072="Лікар-педіатр","x",IF(B1072="Лікар-терапевт",AVERAGE(AD1072:AD1074),0)))</f>
        <v>0</v>
      </c>
      <c r="AE1076" s="180">
        <f>IF(B1072="Лікар загальної практики - сімейний лікар",AVERAGE(AE1072:AE1074),IF(B1072="Лікар-педіатр","x",IF(B1072="Лікар-терапевт",AVERAGE(AE1072:AE1074),0)))</f>
        <v>0</v>
      </c>
      <c r="AF1076" s="180">
        <f>IF(B1072="Лікар загальної практики - сімейний лікар",AVERAGE(AF1072:AF1074),IF(B1072="Лікар-педіатр","x",IF(B1072="Лікар-терапевт",AVERAGE(AF1072:AF1074),0)))</f>
        <v>0</v>
      </c>
      <c r="AG1076" s="181">
        <f>SUM(AB1076:AF1076)</f>
        <v>0</v>
      </c>
      <c r="AH1076" s="773"/>
      <c r="AI1076" s="176"/>
      <c r="AJ1076" s="764"/>
      <c r="AK1076" s="767"/>
      <c r="AL1076" s="767"/>
      <c r="AM1076" s="755"/>
      <c r="AN1076" s="794"/>
      <c r="AO1076" s="794"/>
      <c r="AP1076" s="794"/>
      <c r="AQ1076" s="794"/>
      <c r="AR1076" s="797"/>
    </row>
    <row r="1077" spans="1:44" ht="40.5" x14ac:dyDescent="0.25">
      <c r="A1077" s="172"/>
      <c r="B1077" s="781"/>
      <c r="C1077" s="784"/>
      <c r="D1077" s="787"/>
      <c r="E1077" s="790"/>
      <c r="F1077" s="182" t="str">
        <f>IF(B1072="Лікар-педіатр",Законод!$C$18,IF(B1072="Лікар загальної практики - сімейний лікар",Законод!$C$22,IF(B1072="Лікар-терапевт",Законод!$C$26,"х")))</f>
        <v>х</v>
      </c>
      <c r="G1077" s="183">
        <f>IF(B1072="Лікар загальної практики - сімейний лікар",IF(L1076&lt;=Законод!$C$23,G1076,Законод!$C$23*'01_Доходи'!G1075),IF(B1072="Лікар-педіатр",IF(L1076&lt;=Законод!$C$19,G1076,Законод!$C$19*'01_Доходи'!G1075),IF(B1072="Лікар-терапевт","x",0)))</f>
        <v>0</v>
      </c>
      <c r="H1077" s="183">
        <f>IF(B1072="Лікар загальної практики - сімейний лікар",IF(L1076&lt;=Законод!$C$23,H1076,Законод!$C$23*'01_Доходи'!H1075),IF(B1072="Лікар-педіатр",IF(L1076&lt;=Законод!$C$19,H1076,Законод!$C$19*'01_Доходи'!H1075),IF(B1072="Лікар-терапевт","x",0)))</f>
        <v>0</v>
      </c>
      <c r="I1077" s="183">
        <f>IF(B1072="Лікар загальної практики - сімейний лікар",IF(L1076&lt;=Законод!$C$23,I1076,Законод!$C$23*'01_Доходи'!I1075),IF(B1072="Лікар-педіатр",IF(L1076&lt;=Законод!$C$27,I1076,Законод!$C$27*'01_Доходи'!I1075),IF(B1072="Лікар-терапевт","x",0)))</f>
        <v>0</v>
      </c>
      <c r="J1077" s="183">
        <f>IF(B1072="Лікар загальної практики - сімейний лікар",IF(L1076&lt;=Законод!$C$23,J1076,Законод!$C$23*'01_Доходи'!J1075),IF(B1072="Лікар-педіатр",IF(L1076&lt;=Законод!$C$27,J1076,Законод!$C$27*'01_Доходи'!J1075),IF(B1072="Лікар-терапевт","x",0)))</f>
        <v>0</v>
      </c>
      <c r="K1077" s="183">
        <f>IF(B1072="Лікар загальної практики - сімейний лікар",IF(L1076&lt;=Законод!$C$23,K1076,Законод!$C$23*'01_Доходи'!K1075),IF(B1072="Лікар-педіатр",IF(L1076&lt;=Законод!$C$27,K1076,Законод!$C$27*'01_Доходи'!K1075),IF(B1072="Лікар-терапевт","x",0)))</f>
        <v>0</v>
      </c>
      <c r="L1077" s="184">
        <f>SUM(G1077:K1077)</f>
        <v>0</v>
      </c>
      <c r="M1077" s="770"/>
      <c r="N1077" s="183">
        <f>IF(B1072="Лікар загальної практики - сімейний лікар",IF(L1076&lt;=Законод!$C$23,N1076,Законод!$C$23*'01_Доходи'!N1075),IF(B1072="Лікар-педіатр",IF(L1076&lt;=Законод!$C$19,N1076,Законод!$C$19*'01_Доходи'!N1075),IF(B1072="Лікар-терапевт","x",0)))</f>
        <v>0</v>
      </c>
      <c r="O1077" s="183">
        <f>IF(B1072="Лікар загальної практики - сімейний лікар",IF(L1076&lt;=Законод!$C$23,O1076,Законод!$C$23*'01_Доходи'!O1075),IF(B1072="Лікар-педіатр",IF(L1076&lt;=Законод!$C$19,O1076,Законод!$C$19*'01_Доходи'!O1075),IF(B1072="Лікар-терапевт","x",0)))</f>
        <v>0</v>
      </c>
      <c r="P1077" s="183">
        <f>IF(B1072="Лікар загальної практики - сімейний лікар",IF(L1076&lt;=Законод!$C$23,P1076,Законод!$C$23*'01_Доходи'!P1075),IF(B1072="Лікар-педіатр",IF(L1076&lt;=Законод!$C$27,P1076,Законод!$C$27*'01_Доходи'!P1075),IF(B1072="Лікар-терапевт","x",0)))</f>
        <v>0</v>
      </c>
      <c r="Q1077" s="183">
        <f>IF(B1072="Лікар загальної практики - сімейний лікар",IF(L1076&lt;=Законод!$C$23,Q1076,Законод!$C$23*'01_Доходи'!Q1075),IF(B1072="Лікар-педіатр",IF(L1076&lt;=Законод!$C$27,Q1076,Законод!$C$27*'01_Доходи'!Q1075),IF(B1072="Лікар-терапевт","x",0)))</f>
        <v>0</v>
      </c>
      <c r="R1077" s="183">
        <f>IF(B1072="Лікар загальної практики - сімейний лікар",IF(L1076&lt;=Законод!$C$23,R1076,Законод!$C$23*'01_Доходи'!R1075),IF(B1072="Лікар-педіатр",IF(L1076&lt;=Законод!$C$27,R1076,Законод!$C$27*'01_Доходи'!R1075),IF(B1072="Лікар-терапевт","x",0)))</f>
        <v>0</v>
      </c>
      <c r="S1077" s="184">
        <f>SUM(N1077:R1077)</f>
        <v>0</v>
      </c>
      <c r="T1077" s="770"/>
      <c r="U1077" s="183">
        <f>IF(B1072="Лікар загальної практики - сімейний лікар",IF(L1076&lt;=Законод!$C$23,U1076,Законод!$C$23*'01_Доходи'!U1075),IF(B1072="Лікар-педіатр",IF(L1076&lt;=Законод!$C$19,U1076,Законод!$C$19*'01_Доходи'!U1075),IF(B1072="Лікар-терапевт","x",0)))</f>
        <v>0</v>
      </c>
      <c r="V1077" s="183">
        <f>IF(B1072="Лікар загальної практики - сімейний лікар",IF(L1076&lt;=Законод!$C$23,V1076,Законод!$C$23*'01_Доходи'!V1075),IF(B1072="Лікар-педіатр",IF(L1076&lt;=Законод!$C$19,V1076,Законод!$C$19*'01_Доходи'!V1075),IF(B1072="Лікар-терапевт","x",0)))</f>
        <v>0</v>
      </c>
      <c r="W1077" s="183">
        <f>IF(B1072="Лікар загальної практики - сімейний лікар",IF(L1076&lt;=Законод!$C$23,W1076,Законод!$C$23*'01_Доходи'!W1075),IF(B1072="Лікар-педіатр",IF(L1076&lt;=Законод!$C$27,W1076,Законод!$C$27*'01_Доходи'!W1075),IF(B1072="Лікар-терапевт","x",0)))</f>
        <v>0</v>
      </c>
      <c r="X1077" s="183">
        <f>IF(B1072="Лікар загальної практики - сімейний лікар",IF(L1076&lt;=Законод!$C$23,X1076,Законод!$C$23*'01_Доходи'!X1075),IF(B1072="Лікар-педіатр",IF(L1076&lt;=Законод!$C$27,X1076,Законод!$C$27*'01_Доходи'!X1075),IF(B1072="Лікар-терапевт","x",0)))</f>
        <v>0</v>
      </c>
      <c r="Y1077" s="183">
        <f>IF(B1072="Лікар загальної практики - сімейний лікар",IF(L1076&lt;=Законод!$C$23,Y1076,Законод!$C$23*'01_Доходи'!H1075),IF(Y1072="Лікар-педіатр",IF(L1076&lt;=Законод!$C$27,Y1076,Законод!$C$27*'01_Доходи'!Y1075),IF(B1072="Лікар-терапевт","x",0)))</f>
        <v>0</v>
      </c>
      <c r="Z1077" s="184">
        <f>SUM(U1077:Y1077)</f>
        <v>0</v>
      </c>
      <c r="AA1077" s="770"/>
      <c r="AB1077" s="183">
        <f>IF(B1072="Лікар загальної практики - сімейний лікар",IF(L1076&lt;=Законод!$C$23,AB1076,Законод!$C$23*'01_Доходи'!AB1075),IF(B1072="Лікар-педіатр",IF(L1076&lt;=Законод!$C$19,AB1076,Законод!$C$19*'01_Доходи'!AB1075),IF(B1072="Лікар-терапевт","x",0)))</f>
        <v>0</v>
      </c>
      <c r="AC1077" s="183">
        <f>IF(B1072="Лікар загальної практики - сімейний лікар",IF(L1076&lt;=Законод!$C$23,AC1076,Законод!$C$23*'01_Доходи'!AC1075),IF(B1072="Лікар-педіатр",IF(L1076&lt;=Законод!$C$19,AC1076,Законод!$C$19*'01_Доходи'!AC1075),IF(B1072="Лікар-терапевт","x",0)))</f>
        <v>0</v>
      </c>
      <c r="AD1077" s="183">
        <f>IF(B1072="Лікар загальної практики - сімейний лікар",IF(L1076&lt;=Законод!$C$23,AD1076,Законод!$C$23*'01_Доходи'!AD1075),IF(B1072="Лікар-педіатр",IF(L1076&lt;=Законод!$C$27,AD1076,Законод!$C$27*'01_Доходи'!AD1075),IF(B1072="Лікар-терапевт","x",0)))</f>
        <v>0</v>
      </c>
      <c r="AE1077" s="183">
        <f>IF(B1072="Лікар загальної практики - сімейний лікар",IF(L1076&lt;=Законод!$C$23,AE1076,Законод!$C$23*'01_Доходи'!AE1075),IF(B1072="Лікар-педіатр",IF(L1076&lt;=Законод!$C$27,AE1076,Законод!$C$27*'01_Доходи'!AE1075),IF(B1072="Лікар-терапевт","x",0)))</f>
        <v>0</v>
      </c>
      <c r="AF1077" s="183">
        <f>IF(B1072="Лікар загальної практики - сімейний лікар",IF(L1076&lt;=Законод!$C$23,AF1076,Законод!$C$23*'01_Доходи'!AF1075),IF(B1072="Лікар-педіатр",IF(L1076&lt;=Законод!$C$27,AF1076,Законод!$C$27*'01_Доходи'!AF1075),IF(B1072="Лікар-терапевт","x",0)))</f>
        <v>0</v>
      </c>
      <c r="AG1077" s="184">
        <f>SUM(AB1077:AF1077)</f>
        <v>0</v>
      </c>
      <c r="AH1077" s="773"/>
      <c r="AI1077" s="176"/>
      <c r="AJ1077" s="764"/>
      <c r="AK1077" s="767"/>
      <c r="AL1077" s="767"/>
      <c r="AM1077" s="268" t="s">
        <v>175</v>
      </c>
      <c r="AN1077" s="544">
        <f>IF(B1072="Лікар загальної практики - сімейний лікар",G1077*Законод!$J$10+'01_Доходи'!H1077*Законод!$K$10+'01_Доходи'!I1077*Законод!$L$10+'01_Доходи'!J1077*Законод!$M$10+'01_Доходи'!K1077*Законод!$N$10,IF(B1072="Лікар-педіатр",G1077*Законод!$J$10+'01_Доходи'!H1077*Законод!$K$10,IF(B1072="Лікар-терапевт",'01_Доходи'!I1077*Законод!$L$10+'01_Доходи'!J1077*Законод!$M$10+'01_Доходи'!K1077*Законод!$N$10,0)))</f>
        <v>0</v>
      </c>
      <c r="AO1077" s="544">
        <f>IF(B1072="Лікар загальної практики - сімейний лікар",N1077*Законод!$J$11+'01_Доходи'!O1077*Законод!$K$11+'01_Доходи'!P1077*Законод!$L$11+'01_Доходи'!Q1077*Законод!$M$11+'01_Доходи'!R1077*Законод!$N$11,IF(B1072="Лікар-педіатр",N1077*Законод!$J$11+'01_Доходи'!O1077*Законод!$K$11,IF(B1072="Лікар-терапевт",'01_Доходи'!P1077*Законод!$L$11+'01_Доходи'!Q1077*Законод!$M$11+'01_Доходи'!R1077*Законод!$N$11,0)))</f>
        <v>0</v>
      </c>
      <c r="AP1077" s="544">
        <f>IF(B1072="Лікар загальної практики - сімейний лікар",U1077*Законод!$J$12+'01_Доходи'!V1077*Законод!$K$12+'01_Доходи'!W1077*Законод!$L$12+'01_Доходи'!X1077*Законод!$M$12+'01_Доходи'!Y1077*Законод!$N$12,IF(B1072="Лікар-педіатр",U1077*Законод!$J$12+'01_Доходи'!V1077*Законод!$K$12,IF(B1072="Лікар-терапевт",'01_Доходи'!W1077*Законод!$L$12+'01_Доходи'!X1077*Законод!$M$12+'01_Доходи'!Y1077*Законод!$N$12,0)))</f>
        <v>0</v>
      </c>
      <c r="AQ1077" s="544">
        <f>IF(B1072="Лікар загальної практики - сімейний лікар",AB1077*Законод!$J$13+'01_Доходи'!AC1077*Законод!$K$13+'01_Доходи'!AD1077*Законод!$L$13+'01_Доходи'!AE1077*Законод!$M$13+'01_Доходи'!AF1077*Законод!$N$13,IF(B1072="Лікар-педіатр",AB1077*Законод!$J$13+'01_Доходи'!AC1077*Законод!$K$13,IF(B1072="Лікар-терапевт",'01_Доходи'!AD1077*Законод!$L$13+'01_Доходи'!AE1077*Законод!$M$13+'01_Доходи'!AF1077*Законод!$N$13,0)))</f>
        <v>0</v>
      </c>
      <c r="AR1077" s="185">
        <f>SUM(AN1077:AQ1077)</f>
        <v>0</v>
      </c>
    </row>
    <row r="1078" spans="1:44" ht="20.45" customHeight="1" x14ac:dyDescent="0.25">
      <c r="A1078" s="172"/>
      <c r="B1078" s="781"/>
      <c r="C1078" s="784"/>
      <c r="D1078" s="787"/>
      <c r="E1078" s="790"/>
      <c r="F1078" s="186" t="str">
        <f>IF(B1072="Лікар-педіатр",Законод!$E$18,IF(B1072="Лікар загальної практики - сімейний лікар",Законод!$E$22,IF(B1072="Лікар-терапевт",Законод!$E$26,"х")))</f>
        <v>х</v>
      </c>
      <c r="G1078" s="750" t="s">
        <v>157</v>
      </c>
      <c r="H1078" s="751"/>
      <c r="I1078" s="751"/>
      <c r="J1078" s="751"/>
      <c r="K1078" s="752"/>
      <c r="L1078" s="171">
        <f>IF(B1072="Лікар загальної практики - сімейний лікар",IF(L1076&lt;Законод!$C$23,0,(IF(AND(L1076&gt;=Законод!$E$23,L1076&lt;=Законод!$E$24),L1076-Законод!$C$23,IF('01_Доходи'!L1076&gt;=Законод!$F$23,Законод!$E$25,0)))),IF(B1072="Лікар-педіатр",IF(L1076&lt;Законод!$C$19,0,(IF(AND(L1076&gt;=Законод!$E$19,L1076&lt;=Законод!$E$20),L1076-Законод!$C$19,IF('01_Доходи'!L1076&gt;=Законод!$F$19,Законод!$E$21,0)))),IF(B1072="Лікар-терапевт",IF(L1076&lt;Законод!$C$27,0,(IF(AND(L1076&gt;=Законод!$E$27,L1076&lt;=Законод!$E$28),L1076-Законод!$C$27,IF('01_Доходи'!L1076&gt;=Законод!$F$27,Законод!$E$29,0)))),0)))</f>
        <v>0</v>
      </c>
      <c r="M1078" s="770"/>
      <c r="N1078" s="750" t="s">
        <v>157</v>
      </c>
      <c r="O1078" s="751"/>
      <c r="P1078" s="751"/>
      <c r="Q1078" s="751"/>
      <c r="R1078" s="752"/>
      <c r="S1078" s="171">
        <f>IF(B1072="Лікар загальної практики - сімейний лікар",IF(S1076&lt;Законод!$C$23,0,(IF(AND(S1076&gt;=Законод!$E$23,S1076&lt;=Законод!$E$24),S1076-Законод!$C$23,IF('01_Доходи'!S1076&gt;=Законод!$F$23,Законод!$E$25,0)))),IF(B1072="Лікар-педіатр",IF(S1076&lt;Законод!$C$19,0,(IF(AND(S1076&gt;=Законод!$E$19,S1076&lt;=Законод!$E$20),S1076-Законод!$C$19,IF('01_Доходи'!S1076&gt;=Законод!$F$19,Законод!$E$21,0)))),IF(B1072="Лікар-терапевт",IF(S1076&lt;Законод!$C$27,0,(IF(AND(S1076&gt;=Законод!$E$27,S1076&lt;=Законод!$E$28),S1076-Законод!$C$27,IF('01_Доходи'!S1076&gt;=Законод!$F$27,Законод!$E$29,0)))),0)))</f>
        <v>0</v>
      </c>
      <c r="T1078" s="770"/>
      <c r="U1078" s="750" t="s">
        <v>157</v>
      </c>
      <c r="V1078" s="751"/>
      <c r="W1078" s="751"/>
      <c r="X1078" s="751"/>
      <c r="Y1078" s="752"/>
      <c r="Z1078" s="171">
        <f>IF(B1072="Лікар загальної практики - сімейний лікар",IF(Z1076&lt;Законод!$C$23,0,(IF(AND(Z1076&gt;=Законод!$E$23,Z1076&lt;=Законод!$E$24),Z1076-Законод!$C$23,IF('01_Доходи'!Z1076&gt;=Законод!$F$23,Законод!$E$25,0)))),IF(B1072="Лікар-педіатр",IF(Z1076&lt;Законод!$C$19,0,(IF(AND(Z1076&gt;=Законод!$E$19,Z1076&lt;=Законод!$E$20),Z1076-Законод!$C$19,IF('01_Доходи'!Z1076&gt;=Законод!$F$19,Законод!$E$21,0)))),IF(B1072="Лікар-терапевт",IF(Z1076&lt;Законод!$C$27,0,(IF(AND(Z1076&gt;=Законод!$E$27,Z1076&lt;=Законод!$E$28),Z1076-Законод!$C$27,IF('01_Доходи'!Z1076&gt;=Законод!$F$27,Законод!$E$29,0)))),0)))</f>
        <v>0</v>
      </c>
      <c r="AA1078" s="770"/>
      <c r="AB1078" s="750" t="s">
        <v>157</v>
      </c>
      <c r="AC1078" s="751"/>
      <c r="AD1078" s="751"/>
      <c r="AE1078" s="751"/>
      <c r="AF1078" s="752"/>
      <c r="AG1078" s="171">
        <f>IF(B1072="Лікар загальної практики - сімейний лікар",IF(S1076&lt;Законод!$C$23,0,(IF(AND(AG1076&gt;=Законод!$E$23,AG1076&lt;=Законод!$E$24),AG1076-Законод!$C$23,IF('01_Доходи'!AG1076&gt;=Законод!$F$23,Законод!$E$25,0)))),IF(B1072="Лікар-педіатр",IF(AG1076&lt;Законод!$C$19,0,(IF(AND(AG1076&gt;=Законод!$E$19,AG1076&lt;=Законод!$E$20),AG1076-Законод!$C$19,IF('01_Доходи'!AG1076&gt;=Законод!$F$19,Законод!$E$21,0)))),IF(B1072="Лікар-терапевт",IF(AG1076&lt;Законод!$C$27,0,(IF(AND(AG1076&gt;=Законод!$E$27,AG1076&lt;=Законод!$E$28),AG1076-Законод!$C$27,IF('01_Доходи'!AG1076&gt;=Законод!$F$27,Законод!$E$29,0)))),0)))</f>
        <v>0</v>
      </c>
      <c r="AH1078" s="773"/>
      <c r="AI1078" s="176"/>
      <c r="AJ1078" s="764"/>
      <c r="AK1078" s="767"/>
      <c r="AL1078" s="767"/>
      <c r="AM1078" s="798" t="s">
        <v>176</v>
      </c>
      <c r="AN1078" s="544">
        <f>IF(B1072="Лікар загальної практики - сімейний лікар",L1078*Законод!$E$30,IF(B1072="Лікар-педіатр",L1078*Законод!$E$30,IF(B1072="Лікар-терапевт",L1078*Законод!$E$30,0)))</f>
        <v>0</v>
      </c>
      <c r="AO1078" s="544">
        <f>IF(B1072="Лікар загальної практики - сімейний лікар",S1078*Законод!$E$47,IF(B1072="Лікар-педіатр",S1078*Законод!$E$47,IF(B1072="Лікар-терапевт",S1078*Законод!$E$47,0)))</f>
        <v>0</v>
      </c>
      <c r="AP1078" s="544">
        <f>IF(B1072="Лікар загальної практики - сімейний лікар",Z1078*Законод!$E$64,IF(B1072="Лікар-педіатр",Z1078*Законод!$E$64,IF(B1072="Лікар-терапевт",Z1078*Законод!$E$64,0)))</f>
        <v>0</v>
      </c>
      <c r="AQ1078" s="544">
        <f>IF(B1072="Лікар загальної практики - сімейний лікар",AG1078*Законод!$E$81,IF(B1072="Лікар-педіатр",AG1078*Законод!$E$81,IF(B1072="Лікар-терапевт",AG1078*Законод!$E$81,0)))</f>
        <v>0</v>
      </c>
      <c r="AR1078" s="185">
        <f>SUM(AN1078:AQ1078)</f>
        <v>0</v>
      </c>
    </row>
    <row r="1079" spans="1:44" ht="20.45" customHeight="1" x14ac:dyDescent="0.25">
      <c r="A1079" s="172"/>
      <c r="B1079" s="781"/>
      <c r="C1079" s="784"/>
      <c r="D1079" s="787"/>
      <c r="E1079" s="790"/>
      <c r="F1079" s="186" t="str">
        <f>IF(B1072="Лікар-педіатр",Законод!$F$18,IF(B1072="Лікар загальної практики - сімейний лікар",Законод!$F$22,IF(B1072="Лікар-терапевт",Законод!$F$26,"х")))</f>
        <v>х</v>
      </c>
      <c r="G1079" s="750" t="s">
        <v>157</v>
      </c>
      <c r="H1079" s="751"/>
      <c r="I1079" s="751"/>
      <c r="J1079" s="751"/>
      <c r="K1079" s="752"/>
      <c r="L1079" s="171">
        <f>IF(B1072="Лікар загальної практики - сімейний лікар",IF(L1076&lt;Законод!$C$23,0,(IF(AND(L1076&gt;=Законод!$F$23,L1076&lt;=Законод!$F$24),L1076-Законод!$E$24,IF('01_Доходи'!L1076&gt;=Законод!$G$23,Законод!$F$25,0)))),IF(B1072="Лікар-педіатр",IF(L1076&lt;Законод!$C$19,0,(IF(AND(L1076&gt;=Законод!$F$19,L1076&lt;=Законод!$F$20),L1076-Законод!$E$20,IF('01_Доходи'!L1076&gt;=Законод!$G$19,Законод!$F$21,0)))),IF(B1072="Лікар-терапевт",IF(L1076&lt;Законод!$C$27,0,(IF(AND(L1076&gt;=Законод!$F$27,L1076&lt;=Законод!$F$28),L1076-Законод!$E$28,IF('01_Доходи'!L1076&gt;=Законод!$G$27,Законод!$F$29,0)))),0)))</f>
        <v>0</v>
      </c>
      <c r="M1079" s="770"/>
      <c r="N1079" s="750" t="s">
        <v>157</v>
      </c>
      <c r="O1079" s="751"/>
      <c r="P1079" s="751"/>
      <c r="Q1079" s="751"/>
      <c r="R1079" s="752"/>
      <c r="S1079" s="171">
        <f>IF(B1072="Лікар загальної практики - сімейний лікар",IF(S1076&lt;Законод!$C$23,0,(IF(AND(S1076&gt;=Законод!$F$23,S1076&lt;=Законод!$F$24),S1076-Законод!$E$24,IF('01_Доходи'!S1076&gt;=Законод!$G$23,Законод!$F$25,0)))),IF(B1072="Лікар-педіатр",IF(S1076&lt;Законод!$C$19,0,(IF(AND(S1076&gt;=Законод!$F$19,S1076&lt;=Законод!$F$20),S1076-Законод!$E$20,IF('01_Доходи'!S1076&gt;=Законод!$G$19,Законод!$F$21,0)))),IF(B1072="Лікар-терапевт",IF(S1076&lt;Законод!$C$27,0,(IF(AND(S1076&gt;=Законод!$F$27,S1076&lt;=Законод!$F$28),S1076-Законод!$E$28,IF('01_Доходи'!S1076&gt;=Законод!$G$27,Законод!$F$29,0)))),0)))</f>
        <v>0</v>
      </c>
      <c r="T1079" s="770"/>
      <c r="U1079" s="750" t="s">
        <v>157</v>
      </c>
      <c r="V1079" s="751"/>
      <c r="W1079" s="751"/>
      <c r="X1079" s="751"/>
      <c r="Y1079" s="752"/>
      <c r="Z1079" s="171">
        <f>IF(B1072="Лікар загальної практики - сімейний лікар",IF(Z1076&lt;Законод!$C$23,0,(IF(AND(Z1076&gt;=Законод!$F$23,Z1076&lt;=Законод!$F$24),Z1076-Законод!$E$24,IF('01_Доходи'!Z1076&gt;=Законод!$G$23,Законод!$F$25,0)))),IF(B1072="Лікар-педіатр",IF(Z1076&lt;Законод!$C$19,0,(IF(AND(Z1076&gt;=Законод!$F$19,Z1076&lt;=Законод!$F$20),Z1076-Законод!$E$20,IF('01_Доходи'!Z1076&gt;=Законод!$G$19,Законод!$F$21,0)))),IF(B1072="Лікар-терапевт",IF(Z1076&lt;Законод!$C$27,0,(IF(AND(Z1076&gt;=Законод!$F$27,Z1076&lt;=Законод!$F$28),Z1076-Законод!$E$28,IF('01_Доходи'!Z1076&gt;=Законод!$G$27,Законод!$F$29,0)))),0)))</f>
        <v>0</v>
      </c>
      <c r="AA1079" s="770"/>
      <c r="AB1079" s="750" t="s">
        <v>157</v>
      </c>
      <c r="AC1079" s="751"/>
      <c r="AD1079" s="751"/>
      <c r="AE1079" s="751"/>
      <c r="AF1079" s="752"/>
      <c r="AG1079" s="171">
        <f>IF(B1072="Лікар загальної практики - сімейний лікар",IF(AG1076&lt;Законод!$C$23,0,(IF(AND(AG1076&gt;=Законод!$F$23,AG1076&lt;=Законод!$F$24),AG1076-Законод!$E$24,IF('01_Доходи'!AG1076&gt;=Законод!$G$23,Законод!$F$25,0)))),IF(B1072="Лікар-педіатр",IF(AG1076&lt;Законод!$C$19,0,(IF(AND(AG1076&gt;=Законод!$F$19,AG1076&lt;=Законод!$F$20),AG1076-Законод!$E$20,IF('01_Доходи'!AG1076&gt;=Законод!$G$19,Законод!$F$21,0)))),IF(B1072="Лікар-терапевт",IF(AG1076&lt;Законод!$C$27,0,(IF(AND(AG1076&gt;=Законод!$F$27,AG1076&lt;=Законод!$F$28),AG1076-Законод!$E$28,IF('01_Доходи'!AG1076&gt;=Законод!$G$27,Законод!$F$29,0)))),0)))</f>
        <v>0</v>
      </c>
      <c r="AH1079" s="773"/>
      <c r="AI1079" s="176"/>
      <c r="AJ1079" s="764"/>
      <c r="AK1079" s="767"/>
      <c r="AL1079" s="767"/>
      <c r="AM1079" s="799"/>
      <c r="AN1079" s="544">
        <f>IF(B1072="Лікар загальної практики - сімейний лікар",L1079*Законод!$F$30,IF(B1072="Лікар-педіатр",L1079*Законод!$F$30,IF(B1072="Лікар-терапевт",L1079*Законод!$F$30,0)))</f>
        <v>0</v>
      </c>
      <c r="AO1079" s="544">
        <f>IF(B1072="Лікар загальної практики - сімейний лікар",S1079*Законод!$F$47,IF(B1072="Лікар-педіатр",S1079*Законод!$F$47,IF(B1072="Лікар-терапевт",S1079*Законод!$F$47,0)))</f>
        <v>0</v>
      </c>
      <c r="AP1079" s="544">
        <f>IF(B1072="Лікар загальної практики - сімейний лікар",Z1079*Законод!$F$64,IF(B1072="Лікар-педіатр",Z1079*Законод!$F$64,IF(B1072="Лікар-терапевт",Z1079*Законод!$F$64,0)))</f>
        <v>0</v>
      </c>
      <c r="AQ1079" s="544">
        <f>IF(B1072="Лікар загальної практики - сімейний лікар",AG1079*Законод!$F$81,IF(B1072="Лікар-педіатр",AG1079*Законод!$F$81,IF(B1072="Лікар-терапевт",AG1079*Законод!$F$81,0)))</f>
        <v>0</v>
      </c>
      <c r="AR1079" s="185">
        <f>SUM(AN1079:AQ1079)</f>
        <v>0</v>
      </c>
    </row>
    <row r="1080" spans="1:44" ht="20.45" customHeight="1" x14ac:dyDescent="0.25">
      <c r="A1080" s="172"/>
      <c r="B1080" s="781"/>
      <c r="C1080" s="784"/>
      <c r="D1080" s="787"/>
      <c r="E1080" s="790"/>
      <c r="F1080" s="186" t="str">
        <f>IF(B1072="Лікар-педіатр",Законод!$G$18,IF(B1072="Лікар загальної практики - сімейний лікар",Законод!$G$22,IF(B1072="Лікар-терапевт",Законод!$G$26,"х")))</f>
        <v>х</v>
      </c>
      <c r="G1080" s="750" t="s">
        <v>157</v>
      </c>
      <c r="H1080" s="751"/>
      <c r="I1080" s="751"/>
      <c r="J1080" s="751"/>
      <c r="K1080" s="752"/>
      <c r="L1080" s="171">
        <f>IF(B1072="Лікар загальної практики - сімейний лікар",IF(L1076&lt;Законод!$C$23,0,(IF(AND(L1076&gt;=Законод!$G$23,L1076&lt;=Законод!$G$24),L1076-Законод!$F$24,IF('01_Доходи'!L1076&gt;=Законод!$H$23,Законод!$G$25,0)))),IF(B1072="Лікар-педіатр",IF(L1076&lt;Законод!$C$19,0,(IF(AND(L1076&gt;=Законод!$G$19,L1076&lt;=Законод!$G$20),L1076-Законод!$F$20,IF('01_Доходи'!L1076&gt;=Законод!$H$19,Законод!$G$21,0)))),IF(B1072="Лікар-терапевт",IF(L1076&lt;Законод!$C$27,0,(IF(AND(L1076&gt;=Законод!$G$27,L1076&lt;=Законод!$G$28),L1076-Законод!$F$28,IF('01_Доходи'!L1076&gt;=Законод!$H$27,Законод!$G$29,0)))),0)))</f>
        <v>0</v>
      </c>
      <c r="M1080" s="770"/>
      <c r="N1080" s="750" t="s">
        <v>157</v>
      </c>
      <c r="O1080" s="751"/>
      <c r="P1080" s="751"/>
      <c r="Q1080" s="751"/>
      <c r="R1080" s="752"/>
      <c r="S1080" s="171">
        <f>IF(B1072="Лікар загальної практики - сімейний лікар",IF(S1076&lt;Законод!$C$23,0,(IF(AND(S1076&gt;=Законод!$G$23,S1076&lt;=Законод!$G$24),S1076-Законод!$F$24,IF('01_Доходи'!S1076&gt;=Законод!$H$23,Законод!$G$25,0)))),IF(B1072="Лікар-педіатр",IF(S1076&lt;Законод!$C$19,0,(IF(AND(S1076&gt;=Законод!$G$19,S1076&lt;=Законод!$G$20),S1076-Законод!$F$20,IF('01_Доходи'!S1076&gt;=Законод!$H$19,Законод!$G$21,0)))),IF(B1072="Лікар-терапевт",IF(S1076&lt;Законод!$C$27,0,(IF(AND(S1076&gt;=Законод!$G$27,S1076&lt;=Законод!$G$28),S1076-Законод!$F$28,IF('01_Доходи'!S1076&gt;=Законод!$H$27,Законод!$G$29,0)))),0)))</f>
        <v>0</v>
      </c>
      <c r="T1080" s="770"/>
      <c r="U1080" s="750" t="s">
        <v>157</v>
      </c>
      <c r="V1080" s="751"/>
      <c r="W1080" s="751"/>
      <c r="X1080" s="751"/>
      <c r="Y1080" s="752"/>
      <c r="Z1080" s="171">
        <f>IF(B1072="Лікар загальної практики - сімейний лікар",IF(Z1076&lt;Законод!$C$23,0,(IF(AND(Z1076&gt;=Законод!$G$23,Z1076&lt;=Законод!$G$24),Z1076-Законод!$F$24,IF('01_Доходи'!Z1076&gt;=Законод!$H$23,Законод!$G$25,0)))),IF(B1072="Лікар-педіатр",IF(Z1076&lt;Законод!$C$19,0,(IF(AND(Z1076&gt;=Законод!$G$19,Z1076&lt;=Законод!$G$20),Z1076-Законод!$F$20,IF('01_Доходи'!Z1076&gt;=Законод!$H$19,Законод!$G$21,0)))),IF(B1072="Лікар-терапевт",IF(Z1076&lt;Законод!$C$27,0,(IF(AND(Z1076&gt;=Законод!$G$27,Z1076&lt;=Законод!$G$28),Z1076-Законод!$F$28,IF('01_Доходи'!Z1076&gt;=Законод!$H$27,Законод!$G$29,0)))),0)))</f>
        <v>0</v>
      </c>
      <c r="AA1080" s="770"/>
      <c r="AB1080" s="750" t="s">
        <v>157</v>
      </c>
      <c r="AC1080" s="751"/>
      <c r="AD1080" s="751"/>
      <c r="AE1080" s="751"/>
      <c r="AF1080" s="752"/>
      <c r="AG1080" s="171">
        <f>IF(B1072="Лікар загальної практики - сімейний лікар",IF(AG1076&lt;Законод!$C$23,0,(IF(AND(AG1076&gt;=Законод!$G$23,AG1076&lt;=Законод!$G$24),AG1076-Законод!$F$24,IF('01_Доходи'!AG1076&gt;=Законод!$H$23,Законод!$G$25,0)))),IF(B1072="Лікар-педіатр",IF(AG1076&lt;Законод!$C$19,0,(IF(AND(AG1076&gt;=Законод!$G$19,AG1076&lt;=Законод!$G$20),AG1076-Законод!$F$20,IF('01_Доходи'!AG1076&gt;=Законод!$H$19,Законод!$G$21,0)))),IF(B1072="Лікар-терапевт",IF(AG1076&lt;Законод!$C$27,0,(IF(AND(AG1076&gt;=Законод!$G$27,AG1076&lt;=Законод!$G$28),AG1076-Законод!$F$28,IF('01_Доходи'!AG1076&gt;=Законод!$H$27,Законод!$G$29,0)))),0)))</f>
        <v>0</v>
      </c>
      <c r="AH1080" s="773"/>
      <c r="AI1080" s="176"/>
      <c r="AJ1080" s="764"/>
      <c r="AK1080" s="767"/>
      <c r="AL1080" s="767"/>
      <c r="AM1080" s="799"/>
      <c r="AN1080" s="544">
        <f>IF(B1072="Лікар загальної практики - сімейний лікар",L1080*Законод!$G$39,IF(B1072="Лікар-педіатр",L1080*Законод!$G$30,IF(B1072="Лікар-терапевт",L1080*Законод!$G$30,0)))</f>
        <v>0</v>
      </c>
      <c r="AO1080" s="544">
        <f>IF(B1072="Лікар загальної практики - сімейний лікар",S1080*Законод!$G$47,IF(B1072="Лікар-педіатр",S1080*Законод!$G$47,IF(B1072="Лікар-терапевт",S1080*Законод!$G$47,0)))</f>
        <v>0</v>
      </c>
      <c r="AP1080" s="544">
        <f>IF(B1072="Лікар загальної практики - сімейний лікар",Z1080*Законод!$G$64,IF(B1072="Лікар-педіатр",Z1080*Законод!$G$64,IF(B1072="Лікар-терапевт",Z1080*Законод!$G$64,0)))</f>
        <v>0</v>
      </c>
      <c r="AQ1080" s="544">
        <f>IF(B1072="Лікар загальної практики - сімейний лікар",AG1080*Законод!$G$81,IF(B1072="Лікар-педіатр",AG1080*Законод!$G$81,IF(B1072="Лікар-терапевт",AG1080*Законод!$G$81,0)))</f>
        <v>0</v>
      </c>
      <c r="AR1080" s="185">
        <f t="shared" ref="AR1080" si="160">SUM(AN1080:AQ1080)</f>
        <v>0</v>
      </c>
    </row>
    <row r="1081" spans="1:44" ht="20.45" customHeight="1" x14ac:dyDescent="0.25">
      <c r="A1081" s="172"/>
      <c r="B1081" s="781"/>
      <c r="C1081" s="784"/>
      <c r="D1081" s="787"/>
      <c r="E1081" s="790"/>
      <c r="F1081" s="186" t="str">
        <f>IF(B1072="Лікар-педіатр",Законод!$H$18,IF(B1072="Лікар загальної практики - сімейний лікар",Законод!$H$22,IF(B1072="Лікар-терапевт",Законод!$H$26,"х")))</f>
        <v>х</v>
      </c>
      <c r="G1081" s="750" t="s">
        <v>157</v>
      </c>
      <c r="H1081" s="751"/>
      <c r="I1081" s="751"/>
      <c r="J1081" s="751"/>
      <c r="K1081" s="752"/>
      <c r="L1081" s="171">
        <f>IF(B1072="Лікар загальної практики - сімейний лікар",IF(L1076&lt;Законод!$C$23,0,(IF(AND(L1076&gt;=Законод!$H$23,L1076&lt;=Законод!$H$24),L1076-Законод!$G$24,IF('01_Доходи'!L1076&gt;=Законод!$I$23,Законод!$H$25,0)))),IF(B1072="Лікар-педіатр",IF(L1076&lt;Законод!$C$19,0,(IF(AND(L1076&gt;=Законод!$H$19,L1076&lt;=Законод!$H$20),L1076-Законод!$G$20,IF('01_Доходи'!L1076&gt;=Законод!$I$19,Законод!$H$21,0)))),IF(B1072="Лікар-терапевт",IF(L1076&lt;Законод!$C$27,0,(IF(AND(L1076&gt;=Законод!$H$27,L1076&lt;=Законод!$H$28),L1076-Законод!$G$28,IF(L1076&gt;=Законод!$I$27,Законод!$H$29,0)))),0)))</f>
        <v>0</v>
      </c>
      <c r="M1081" s="770"/>
      <c r="N1081" s="750" t="s">
        <v>157</v>
      </c>
      <c r="O1081" s="751"/>
      <c r="P1081" s="751"/>
      <c r="Q1081" s="751"/>
      <c r="R1081" s="752"/>
      <c r="S1081" s="171">
        <f>IF(B1072="Лікар загальної практики - сімейний лікар",IF(S1076&lt;Законод!$C$23,0,(IF(AND(S1076&gt;=Законод!$H$23,S1076&lt;=Законод!$H$24),S1076-Законод!$G$24,IF('01_Доходи'!S1076&gt;=Законод!$I$23,Законод!$H$25,0)))),IF(B1072="Лікар-педіатр",IF(S1076&lt;Законод!$C$19,0,(IF(AND(S1076&gt;=Законод!$H$19,S1076&lt;=Законод!$H$20),S1076-Законод!$G$20,IF('01_Доходи'!S1076&gt;=Законод!$I$19,Законод!$H$21,0)))),IF(B1072="Лікар-терапевт",IF(S1076&lt;Законод!$C$27,0,(IF(AND(S1076&gt;=Законод!$H$27,S1076&lt;=Законод!$H$28),S1076-Законод!$G$28,IF(S1076&gt;=Законод!$I$27,Законод!$H$29,0)))),0)))</f>
        <v>0</v>
      </c>
      <c r="T1081" s="770"/>
      <c r="U1081" s="750" t="s">
        <v>157</v>
      </c>
      <c r="V1081" s="751"/>
      <c r="W1081" s="751"/>
      <c r="X1081" s="751"/>
      <c r="Y1081" s="752"/>
      <c r="Z1081" s="171">
        <f>IF(B1072="Лікар загальної практики - сімейний лікар",IF(Z1076&lt;Законод!$C$23,0,(IF(AND(Z1076&gt;=Законод!$H$23,Z1076&lt;=Законод!$H$24),Z1076-Законод!$G$24,IF('01_Доходи'!Z1076&gt;=Законод!$I$23,Законод!$H$25,0)))),IF(B1072="Лікар-педіатр",IF(Z1076&lt;Законод!$C$19,0,(IF(AND(Z1076&gt;=Законод!$H$19,Z1076&lt;=Законод!$H$20),Z1076-Законод!$G$20,IF('01_Доходи'!Z1076&gt;=Законод!$I$19,Законод!$H$21,0)))),IF(B1072="Лікар-терапевт",IF(Z1076&lt;Законод!$C$27,0,(IF(AND(Z1076&gt;=Законод!$H$27,Z1076&lt;=Законод!$H$28),Z1076-Законод!$G$28,IF(Z1076&gt;=Законод!$I$27,Законод!$H$29,0)))),0)))</f>
        <v>0</v>
      </c>
      <c r="AA1081" s="770"/>
      <c r="AB1081" s="750" t="s">
        <v>157</v>
      </c>
      <c r="AC1081" s="751"/>
      <c r="AD1081" s="751"/>
      <c r="AE1081" s="751"/>
      <c r="AF1081" s="752"/>
      <c r="AG1081" s="171">
        <f>IF(B1072="Лікар загальної практики - сімейний лікар",IF(AG1076&lt;Законод!$C$23,0,(IF(AND(AG1076&gt;=Законод!$H$23,AG1076&lt;=Законод!$H$24),AG1076-Законод!$G$24,IF('01_Доходи'!AG1076&gt;=Законод!$I$23,Законод!$H$25,0)))),IF(B1072="Лікар-педіатр",IF(AG1076&lt;Законод!$C$19,0,(IF(AND(AG1076&gt;=Законод!$H$19,AG1076&lt;=Законод!$H$20),AG1076-Законод!$G$20,IF('01_Доходи'!AG1076&gt;=Законод!$I$19,Законод!$H$21,0)))),IF(B1072="Лікар-терапевт",IF(AG1076&lt;Законод!$C$27,0,(IF(AND(AG1076&gt;=Законод!$H$27,AG1076&lt;=Законод!$H$28),AG1076-Законод!$G$28,IF(AG1076&gt;=Законод!$I$27,Законод!$H$29,0)))),0)))</f>
        <v>0</v>
      </c>
      <c r="AH1081" s="773"/>
      <c r="AI1081" s="176"/>
      <c r="AJ1081" s="764"/>
      <c r="AK1081" s="767"/>
      <c r="AL1081" s="767"/>
      <c r="AM1081" s="799"/>
      <c r="AN1081" s="544">
        <f>IF(B1072="Лікар загальної практики - сімейний лікар",L1081*Законод!$H$30,IF(B1072="Лікар-педіатр",L1081*Законод!$H$30,IF(B1072="Лікар-терапевт",L1081*Законод!$H$30,0)))</f>
        <v>0</v>
      </c>
      <c r="AO1081" s="544">
        <f>IF(B1072="Лікар загальної практики - сімейний лікар",S1081*Законод!$H$47,IF(B1072="Лікар-педіатр",S1081*Законод!$H$47,IF(B1072="Лікар-терапевт",S1081*Законод!$H$47,0)))</f>
        <v>0</v>
      </c>
      <c r="AP1081" s="544">
        <f>IF(B1072="Лікар загальної практики - сімейний лікар",Z1081*Законод!$H$64,IF(B1072="Лікар-педіатр",Z1081*Законод!$H$64,IF(B1072="Лікар-терапевт",Z1081*Законод!$H$64,0)))</f>
        <v>0</v>
      </c>
      <c r="AQ1081" s="544">
        <f>IF(B1072="Лікар загальної практики - сімейний лікар",AG1081*Законод!$H$81,IF(B1072="Лікар-педіатр",AG1081*Законод!$H$81,IF(B1072="Лікар-терапевт",AG1081*Законод!$H$81,0)))</f>
        <v>0</v>
      </c>
      <c r="AR1081" s="185">
        <f>SUM(AN1081:AQ1081)</f>
        <v>0</v>
      </c>
    </row>
    <row r="1082" spans="1:44" ht="20.45" customHeight="1" x14ac:dyDescent="0.25">
      <c r="A1082" s="172"/>
      <c r="B1082" s="781"/>
      <c r="C1082" s="784"/>
      <c r="D1082" s="787"/>
      <c r="E1082" s="790"/>
      <c r="F1082" s="186" t="str">
        <f>IF(B1072="Лікар-педіатр",Законод!$I$18,IF(B1072="Лікар загальної практики - сімейний лікар",Законод!$I$22,IF(B1072="Лікар-терапевт",Законод!$I$26,"х")))</f>
        <v>х</v>
      </c>
      <c r="G1082" s="750" t="s">
        <v>157</v>
      </c>
      <c r="H1082" s="751"/>
      <c r="I1082" s="751"/>
      <c r="J1082" s="751"/>
      <c r="K1082" s="752"/>
      <c r="L1082" s="171">
        <f>IF(B1072="Лікар загальної практики - сімейний лікар",IF(L1076&lt;Законод!$C$23,0,(IF(AND(L1076&gt;=Законод!$I$23,L1076&lt;=Законод!$I$24),L1076-Законод!$H$24,IF('01_Доходи'!L1076&gt;=Законод!$I$23,Законод!$I$25,0)))),IF(B1072="Лікар-педіатр",IF(L1076&lt;Законод!$C$19,0,(IF(AND(L1076&gt;=Законод!$I$19,L1076&lt;=Законод!$I$20),L1076-Законод!$H$20,IF('01_Доходи'!L1076&gt;=Законод!$I$19,Законод!$H$21,0)))),IF(B1072="Лікар-терапевт",IF(L1076&lt;Законод!$C$27,0,(IF(AND(L1076&gt;=Законод!$I$27,L1076&lt;=Законод!$I$28),L1076-Законод!$H$28,IF('01_Доходи'!L1076&gt;=Законод!$I$27,Законод!$H$29,0)))),0)))</f>
        <v>0</v>
      </c>
      <c r="M1082" s="770"/>
      <c r="N1082" s="750" t="s">
        <v>157</v>
      </c>
      <c r="O1082" s="751"/>
      <c r="P1082" s="751"/>
      <c r="Q1082" s="751"/>
      <c r="R1082" s="752"/>
      <c r="S1082" s="171">
        <f>IF(B1072="Лікар загальної практики - сімейний лікар",IF(S1076&lt;Законод!$C$23,0,(IF(AND(S1076&gt;=Законод!$I$23,S1076&lt;=Законод!$I$24),S1076-Законод!$H$24,IF('01_Доходи'!S1076&gt;=Законод!$I$23,Законод!$I$25,0)))),IF(B1072="Лікар-педіатр",IF(S1076&lt;Законод!$C$19,0,(IF(AND(S1076&gt;=Законод!$I$19,S1076&lt;=Законод!$I$20),S1076-Законод!$H$20,IF('01_Доходи'!S1076&gt;=Законод!$I$19,Законод!$H$21,0)))),IF(B1072="Лікар-терапевт",IF(S1076&lt;Законод!$C$27,0,(IF(AND(S1076&gt;=Законод!$I$27,S1076&lt;=Законод!$I$28),S1076-Законод!$H$28,IF('01_Доходи'!S1076&gt;=Законод!$I$27,Законод!$H$29,0)))),0)))</f>
        <v>0</v>
      </c>
      <c r="T1082" s="770"/>
      <c r="U1082" s="750" t="s">
        <v>157</v>
      </c>
      <c r="V1082" s="751"/>
      <c r="W1082" s="751"/>
      <c r="X1082" s="751"/>
      <c r="Y1082" s="752"/>
      <c r="Z1082" s="171">
        <f>IF(B1072="Лікар загальної практики - сімейний лікар",IF(Z1076&lt;Законод!$C$23,0,(IF(AND(Z1076&gt;=Законод!$I$23,Z1076&lt;=Законод!$I$24),Z1076-Законод!$H$24,IF('01_Доходи'!Z1076&gt;=Законод!$I$23,Законод!$I$25,0)))),IF(B1072="Лікар-педіатр",IF(Z1076&lt;Законод!$C$19,0,(IF(AND(Z1076&gt;=Законод!$I$19,Z1076&lt;=Законод!$I$20),Z1076-Законод!$H$20,IF('01_Доходи'!Z1076&gt;=Законод!$I$19,Законод!$H$21,0)))),IF(B1072="Лікар-терапевт",IF(Z1076&lt;Законод!$C$27,0,(IF(AND(Z1076&gt;=Законод!$I$27,Z1076&lt;=Законод!$I$28),Z1076-Законод!$H$28,IF('01_Доходи'!Z1076&gt;=Законод!$I$27,Законод!$H$29,0)))),0)))</f>
        <v>0</v>
      </c>
      <c r="AA1082" s="770"/>
      <c r="AB1082" s="750" t="s">
        <v>157</v>
      </c>
      <c r="AC1082" s="751"/>
      <c r="AD1082" s="751"/>
      <c r="AE1082" s="751"/>
      <c r="AF1082" s="752"/>
      <c r="AG1082" s="171">
        <f>IF(B1072="Лікар загальної практики - сімейний лікар",IF(AG1076&lt;Законод!$C$23,0,(IF(AND(AG1076&gt;=Законод!$I$23,AG1076&lt;=Законод!$I$24),AG1076-Законод!$H$24,IF('01_Доходи'!AG1076&gt;=Законод!$I$23,Законод!$I$25,0)))),IF(B1072="Лікар-педіатр",IF(AG1076&lt;Законод!$C$19,0,(IF(AND(AG1076&gt;=Законод!$I$19,AG1076&lt;=Законод!$I$20),AG1076-Законод!$H$20,IF('01_Доходи'!AG1076&gt;=Законод!$I$19,Законод!$H$21,0)))),IF(B1072="Лікар-терапевт",IF(AG1076&lt;Законод!$C$27,0,(IF(AND(AG1076&gt;=Законод!$I$27,AG1076&lt;=Законод!$I$28),AG1076-Законод!$H$28,IF('01_Доходи'!AG1076&gt;=Законод!$I$27,Законод!$H$29,0)))),0)))</f>
        <v>0</v>
      </c>
      <c r="AH1082" s="773"/>
      <c r="AI1082" s="176"/>
      <c r="AJ1082" s="764"/>
      <c r="AK1082" s="767"/>
      <c r="AL1082" s="767"/>
      <c r="AM1082" s="799"/>
      <c r="AN1082" s="544">
        <f>IF(B1072="Лікар загальної практики - сімейний лікар",L1082*Законод!$I$30,IF(B1072="Лікар-педіатр",L1082*Законод!$I$30,IF(B1072="Лікар-терапевт",L1082*Законод!$I$30,0)))</f>
        <v>0</v>
      </c>
      <c r="AO1082" s="544">
        <f>IF(B1072="Лікар загальної практики - сімейний лікар",S1082*Законод!$I$47,IF(B1072="Лікар-педіатр",S1082*Законод!$I$47,IF(B1072="Лікар-терапевт",S1082*Законод!$I$47,0)))</f>
        <v>0</v>
      </c>
      <c r="AP1082" s="544">
        <f>IF(B1072="Лікар загальної практики - сімейний лікар",Z1082*Законод!$I$64,IF(B1072="Лікар-педіатр",Z1082*Законод!$I$64,IF(B1072="Лікар-терапевт",Z1082*Законод!$I$64,0)))</f>
        <v>0</v>
      </c>
      <c r="AQ1082" s="544">
        <f>IF(B1072="Лікар загальної практики - сімейний лікар",AG1082*Законод!$I$81,IF(B1072="Лікар-педіатр",AG1082*Законод!$I$81,IF(B1072="Лікар-терапевт",AG1082*Законод!$I$81,0)))</f>
        <v>0</v>
      </c>
      <c r="AR1082" s="185">
        <f>SUM(AN1082:AQ1082)</f>
        <v>0</v>
      </c>
    </row>
    <row r="1083" spans="1:44" ht="21" customHeight="1" thickBot="1" x14ac:dyDescent="0.3">
      <c r="A1083" s="187"/>
      <c r="B1083" s="782"/>
      <c r="C1083" s="785"/>
      <c r="D1083" s="788"/>
      <c r="E1083" s="791"/>
      <c r="F1083" s="660" t="str">
        <f>IF(B1072="Лікар-педіатр",Законод!$J$18,IF(B1072="Лікар загальної практики - сімейний лікар",Законод!$J$22,IF(B1072="Лікар-терапевт",Законод!$J$22,"х")))</f>
        <v>х</v>
      </c>
      <c r="G1083" s="747" t="s">
        <v>157</v>
      </c>
      <c r="H1083" s="748"/>
      <c r="I1083" s="748"/>
      <c r="J1083" s="748"/>
      <c r="K1083" s="749"/>
      <c r="L1083" s="171">
        <f>IF(B1072="Лікар загальної практики - сімейний лікар",IF(L1076&gt;=Законод!$J$23,'01_Доходи'!L1076-('01_Доходи'!L1077+'01_Доходи'!L1078+'01_Доходи'!L1079+'01_Доходи'!L1080+'01_Доходи'!L1081+'01_Доходи'!L1082),0),IF(B1072="Лікар-педіатр",IF(L1076&gt;=Законод!$J$19,'01_Доходи'!L1076-('01_Доходи'!L1077+'01_Доходи'!L1078+'01_Доходи'!L1079+'01_Доходи'!L1080+'01_Доходи'!L1081+'01_Доходи'!L1082),0),IF(B1072="Лікар-терапевт",IF('01_Доходи'!L1076&gt;=Законод!$J$27,L1076-Законод!$I$28,0),0)))</f>
        <v>0</v>
      </c>
      <c r="M1083" s="771"/>
      <c r="N1083" s="747" t="s">
        <v>157</v>
      </c>
      <c r="O1083" s="748"/>
      <c r="P1083" s="748"/>
      <c r="Q1083" s="748"/>
      <c r="R1083" s="749"/>
      <c r="S1083" s="171">
        <f>IF(B1072="Лікар загальної практики - сімейний лікар",IF(S1076&gt;=Законод!$J$23,'01_Доходи'!S1076-('01_Доходи'!S1077+'01_Доходи'!S1078+'01_Доходи'!S1079+'01_Доходи'!S1080+'01_Доходи'!S1081+'01_Доходи'!S1082),0),IF(B1072="Лікар-педіатр",IF(S1076&gt;=Законод!$J$19,'01_Доходи'!S1076-('01_Доходи'!S1077+'01_Доходи'!S1078+'01_Доходи'!S1079+'01_Доходи'!S1080+'01_Доходи'!S1081+'01_Доходи'!S1082),0),IF(B1072="Лікар-терапевт",IF('01_Доходи'!S1076&gt;=Законод!$J$27,S1076-Законод!$I$28,0),0)))</f>
        <v>0</v>
      </c>
      <c r="T1083" s="771"/>
      <c r="U1083" s="747" t="s">
        <v>157</v>
      </c>
      <c r="V1083" s="748"/>
      <c r="W1083" s="748"/>
      <c r="X1083" s="748"/>
      <c r="Y1083" s="749"/>
      <c r="Z1083" s="171">
        <f>IF(B1072="Лікар загальної практики - сімейний лікар",IF(Z1076&gt;=Законод!$J$23,'01_Доходи'!Z1076-('01_Доходи'!Z1077+'01_Доходи'!Z1078+'01_Доходи'!Z1079+'01_Доходи'!Z1080+'01_Доходи'!Z1081+'01_Доходи'!Z1082),0),IF(B1072="Лікар-педіатр",IF(Z1076&gt;=Законод!$J$19,'01_Доходи'!Z1076-('01_Доходи'!Z1077+'01_Доходи'!Z1078+'01_Доходи'!Z1079+'01_Доходи'!Z1080+'01_Доходи'!Z1081+'01_Доходи'!Z1082),0),IF(B1072="Лікар-терапевт",IF('01_Доходи'!Z1076&gt;=Законод!$J$27,Z1076-Законод!$I$28,0),0)))</f>
        <v>0</v>
      </c>
      <c r="AA1083" s="771"/>
      <c r="AB1083" s="747" t="s">
        <v>157</v>
      </c>
      <c r="AC1083" s="748"/>
      <c r="AD1083" s="748"/>
      <c r="AE1083" s="748"/>
      <c r="AF1083" s="749"/>
      <c r="AG1083" s="171">
        <f>IF(B1072="Лікар загальної практики - сімейний лікар",IF(AG1076&gt;=Законод!$J$23,'01_Доходи'!AG1076-('01_Доходи'!AG1077+'01_Доходи'!AG1078+'01_Доходи'!AG1079+'01_Доходи'!AG1080+'01_Доходи'!AG1081+'01_Доходи'!AG1082),0),IF(B1072="Лікар-педіатр",IF(AG1076&gt;=Законод!$J$19,'01_Доходи'!AG1076-('01_Доходи'!AG1077+'01_Доходи'!AG1078+'01_Доходи'!AG1079+'01_Доходи'!AG1080+'01_Доходи'!AG1081+'01_Доходи'!AG1082),0),IF(B1072="Лікар-терапевт",IF('01_Доходи'!AG1076&gt;=Законод!$J$27,AG1076-Законод!$I$28,0),0)))</f>
        <v>0</v>
      </c>
      <c r="AH1083" s="774"/>
      <c r="AI1083" s="188"/>
      <c r="AJ1083" s="765"/>
      <c r="AK1083" s="768"/>
      <c r="AL1083" s="768"/>
      <c r="AM1083" s="800"/>
      <c r="AN1083" s="661">
        <f>IF(B1072="Лікар загальної практики - сімейний лікар",L1083*Законод!$J$30,IF(B1072="Лікар-педіатр",L1083*Законод!$J$30,IF(B1072="Лікар-терапевт",L1083*Законод!$J$30,0)))</f>
        <v>0</v>
      </c>
      <c r="AO1083" s="661">
        <f>IF(B1072="Лікар загальної практики - сімейний лікар",S1083*Законод!$J$47,IF(B1072="Лікар-педіатр",S1083*Законод!$J$47,IF(B1072="Лікар-терапевт",S1083*Законод!$J$47,0)))</f>
        <v>0</v>
      </c>
      <c r="AP1083" s="661">
        <f>IF(B1072="Лікар загальної практики - сімейний лікар",S1083*Законод!$J$64,IF(B1072="Лікар-педіатр",S1083*Законод!$J$64,IF(B1072="Лікар-терапевт",S1083*Законод!$J$64,0)))</f>
        <v>0</v>
      </c>
      <c r="AQ1083" s="661">
        <f>IF(B1072="Лікар загальної практики - сімейний лікар",AG1083*Законод!$J$81,IF(B1072="Лікар-педіатр",AG1083*Законод!$J$81,IF(B1072="Лікар-терапевт",AG1083*Законод!$J$81,0)))</f>
        <v>0</v>
      </c>
      <c r="AR1083" s="662">
        <f t="shared" ref="AR1083" si="161">SUM(AN1083:AQ1083)</f>
        <v>0</v>
      </c>
    </row>
    <row r="1084" spans="1:44" ht="23.25" thickBot="1" x14ac:dyDescent="0.3">
      <c r="A1084" s="206"/>
      <c r="B1084" s="207"/>
      <c r="C1084" s="207"/>
      <c r="D1084" s="207"/>
      <c r="E1084" s="207"/>
      <c r="F1084" s="208"/>
      <c r="G1084" s="209"/>
      <c r="H1084" s="209"/>
      <c r="I1084" s="210"/>
      <c r="J1084" s="210"/>
      <c r="K1084" s="210"/>
      <c r="L1084" s="211"/>
      <c r="M1084" s="210"/>
      <c r="N1084" s="210"/>
      <c r="O1084" s="210"/>
      <c r="P1084" s="210"/>
      <c r="Q1084" s="210"/>
      <c r="R1084" s="210"/>
      <c r="S1084" s="211"/>
      <c r="T1084" s="210"/>
      <c r="U1084" s="210"/>
      <c r="V1084" s="210"/>
      <c r="W1084" s="210"/>
      <c r="X1084" s="210"/>
      <c r="Y1084" s="210"/>
      <c r="Z1084" s="211"/>
      <c r="AA1084" s="210"/>
      <c r="AB1084" s="210"/>
      <c r="AC1084" s="210"/>
      <c r="AD1084" s="210"/>
      <c r="AE1084" s="210"/>
      <c r="AF1084" s="210"/>
      <c r="AG1084" s="211"/>
      <c r="AH1084" s="210"/>
      <c r="AI1084" s="210"/>
      <c r="AJ1084" s="210"/>
      <c r="AK1084" s="210"/>
      <c r="AL1084" s="210"/>
      <c r="AM1084" s="212"/>
      <c r="AN1084" s="210"/>
      <c r="AO1084" s="210"/>
      <c r="AP1084" s="210"/>
      <c r="AQ1084" s="210"/>
      <c r="AR1084" s="213"/>
    </row>
    <row r="1085" spans="1:44" ht="18" customHeight="1" x14ac:dyDescent="0.25">
      <c r="A1085" s="169">
        <f>A1072+1</f>
        <v>82</v>
      </c>
      <c r="B1085" s="780"/>
      <c r="C1085" s="783"/>
      <c r="D1085" s="786"/>
      <c r="E1085" s="789"/>
      <c r="F1085" s="170" t="s">
        <v>431</v>
      </c>
      <c r="G1085" s="171">
        <f>IFERROR(IF(B1085="Лікар-педіатр",G1087/L1087*L1085,IF(B1085="Лікар-терапевт","х",IF(B1085="Лікар загальної практики - сімейний лікар",G1087/L1087*L1085,0))),0)</f>
        <v>0</v>
      </c>
      <c r="H1085" s="171">
        <f>IFERROR(IF(B1085="Лікар-педіатр",H1087/L1087*L1085,IF(B1085="Лікар-терапевт","х",IF(B1085="Лікар загальної практики - сімейний лікар",H1087/L1087*L1085,0))),0)</f>
        <v>0</v>
      </c>
      <c r="I1085" s="171">
        <f>IFERROR(IF(B1085="Лікар-педіатр","x",IF(B1085="Лікар-терапевт",I1087/L1087*L1085,IF(B1085="Лікар загальної практики - сімейний лікар",I1087/L1087*L1085,0))),0)</f>
        <v>0</v>
      </c>
      <c r="J1085" s="171">
        <f>IFERROR(IF(B1085="Лікар-педіатр","x",IF(B1085="Лікар-терапевт",J1087/L1087*L1085,IF(B1085="Лікар загальної практики - сімейний лікар",J1087/L1087*L1085,0))),0)</f>
        <v>0</v>
      </c>
      <c r="K1085" s="171">
        <f>IFERROR(IF(B1085="Лікар-педіатр","x",IF(B1085="Лікар-терапевт",K1088*L1085,IF(B1085="Лікар загальної практики - сімейний лікар",K1088*L1085,0))),0)</f>
        <v>0</v>
      </c>
      <c r="L1085" s="472"/>
      <c r="M1085" s="769"/>
      <c r="N1085" s="171">
        <f>IFERROR(IF(B1085="Лікар-педіатр",N1087/S1087*S1085,IF(B1085="Лікар-терапевт","х",IF(B1085="Лікар загальної практики - сімейний лікар",N1087/S1087*S1085,0))),0)</f>
        <v>0</v>
      </c>
      <c r="O1085" s="171">
        <f>IFERROR(IF(B1085="Лікар-педіатр",O1087/S1087*S1085,IF(B1085="Лікар-терапевт","х",IF(B1085="Лікар загальної практики - сімейний лікар",O1087/S1087*S1085,0))),0)</f>
        <v>0</v>
      </c>
      <c r="P1085" s="171">
        <f>IFERROR(IF(B1085="Лікар-педіатр","x",IF(B1085="Лікар-терапевт",P1087/S1087*S1085,IF(B1085="Лікар загальної практики - сімейний лікар",P1087/S1087*S1085,0))),0)</f>
        <v>0</v>
      </c>
      <c r="Q1085" s="171">
        <f>IFERROR(IF(B1085="Лікар-педіатр","x",IF(B1085="Лікар-терапевт",Q1087/S1087*S1085,IF(B1085="Лікар загальної практики - сімейний лікар",Q1087/S1087*S1085,0))),0)</f>
        <v>0</v>
      </c>
      <c r="R1085" s="171">
        <f>IFERROR(IF(B1085="Лікар-педіатр","x",IF(B1085="Лікар-терапевт",R1088*S1085,IF(B1085="Лікар загальної практики - сімейний лікар",R1088*S1085,0))),0)</f>
        <v>0</v>
      </c>
      <c r="S1085" s="472"/>
      <c r="T1085" s="769"/>
      <c r="U1085" s="171">
        <f>IFERROR(IF(B1085="Лікар-педіатр",U1087/Z1087*Z1085,IF(B1085="Лікар-терапевт","х",IF(B1085="Лікар загальної практики - сімейний лікар",U1087/Z1087*Z1085,0))),0)</f>
        <v>0</v>
      </c>
      <c r="V1085" s="171">
        <f>IFERROR(IF(B1085="Лікар-педіатр",V1087/Z1087*Z1085,IF(B1085="Лікар-терапевт","х",IF(B1085="Лікар загальної практики - сімейний лікар",V1087/Z1087*Z1085,0))),0)</f>
        <v>0</v>
      </c>
      <c r="W1085" s="171">
        <f>IFERROR(IF(B1085="Лікар-педіатр","x",IF(B1085="Лікар-терапевт",W1087/Z1087*Z1085,IF(B1085="Лікар загальної практики - сімейний лікар",W1087/Z1087*Z1085,0))),0)</f>
        <v>0</v>
      </c>
      <c r="X1085" s="171">
        <f>IFERROR(IF(B1085="Лікар-педіатр","x",IF(B1085="Лікар-терапевт",X1087/Z1087*Z1085,IF(B1085="Лікар загальної практики - сімейний лікар",X1087/Z1087*Z1085,0))),0)</f>
        <v>0</v>
      </c>
      <c r="Y1085" s="171">
        <f>IFERROR(IF(B1085="Лікар-педіатр","x",IF(B1085="Лікар-терапевт",Y1088*Z1085,IF(B1085="Лікар загальної практики - сімейний лікар",Y1088*Z1085,0))),0)</f>
        <v>0</v>
      </c>
      <c r="Z1085" s="472"/>
      <c r="AA1085" s="769"/>
      <c r="AB1085" s="171">
        <f>IFERROR(IF(B1085="Лікар-педіатр",AB1087/AG1087*AG1085,IF(B1085="Лікар-терапевт","х",IF(B1085="Лікар загальної практики - сімейний лікар",AB1087/AG1087*AG1085,0))),0)</f>
        <v>0</v>
      </c>
      <c r="AC1085" s="171">
        <f>IFERROR(IF(B1085="Лікар-педіатр",AC1087/AG1087*AG1085,IF(B1085="Лікар-терапевт","х",IF(B1085="Лікар загальної практики - сімейний лікар",AC1087/AG1087*AG1085,0))),0)</f>
        <v>0</v>
      </c>
      <c r="AD1085" s="171">
        <f>IFERROR(IF(B1085="Лікар-педіатр","x",IF(B1085="Лікар-терапевт",AD1087/AG1087*AG1085,IF(B1085="Лікар загальної практики - сімейний лікар",AD1087/AG1087*AG1085,0))),0)</f>
        <v>0</v>
      </c>
      <c r="AE1085" s="171">
        <f>IFERROR(IF(B1085="Лікар-педіатр","x",IF(B1085="Лікар-терапевт",AE1087/AG1087*AG1085,IF(B1085="Лікар загальної практики - сімейний лікар",AE1087/AG1087*AG1085,0))),0)</f>
        <v>0</v>
      </c>
      <c r="AF1085" s="171">
        <f>IFERROR(IF(B1085="Лікар-педіатр","x",IF(B1085="Лікар-терапевт",AF1088*AG1085,IF(B1085="Лікар загальної практики - сімейний лікар",AF1088*AG1085,0))),0)</f>
        <v>0</v>
      </c>
      <c r="AG1085" s="472"/>
      <c r="AH1085" s="772"/>
      <c r="AI1085" s="461">
        <f>A1085</f>
        <v>82</v>
      </c>
      <c r="AJ1085" s="763">
        <f>B1085</f>
        <v>0</v>
      </c>
      <c r="AK1085" s="766">
        <f>C1085</f>
        <v>0</v>
      </c>
      <c r="AL1085" s="766">
        <f>D1085</f>
        <v>0</v>
      </c>
      <c r="AM1085" s="753" t="s">
        <v>566</v>
      </c>
      <c r="AN1085" s="792">
        <f>SUM(AN1090:AN1096)</f>
        <v>0</v>
      </c>
      <c r="AO1085" s="792">
        <f>SUM(AO1090:AO1096)</f>
        <v>0</v>
      </c>
      <c r="AP1085" s="792">
        <f>SUM(AP1090:AP1096)</f>
        <v>0</v>
      </c>
      <c r="AQ1085" s="792">
        <f>SUM(AQ1090:AQ1096)</f>
        <v>0</v>
      </c>
      <c r="AR1085" s="795">
        <f>SUM(AN1085:AQ1089)</f>
        <v>0</v>
      </c>
    </row>
    <row r="1086" spans="1:44" ht="18" customHeight="1" x14ac:dyDescent="0.25">
      <c r="A1086" s="172"/>
      <c r="B1086" s="781"/>
      <c r="C1086" s="784"/>
      <c r="D1086" s="787"/>
      <c r="E1086" s="790"/>
      <c r="F1086" s="170" t="s">
        <v>432</v>
      </c>
      <c r="G1086" s="171">
        <f>IFERROR(IF(B1085="Лікар-педіатр",G1088*L1086,IF(B1085="Лікар-терапевт","х",IF(B1085="Лікар загальної практики - сімейний лікар",G1088*L1086,0))),0)</f>
        <v>0</v>
      </c>
      <c r="H1086" s="171">
        <f>IFERROR(IF(B1085="Лікар-педіатр",H1088*L1086,IF(B1085="Лікар-терапевт","х",IF(B1085="Лікар загальної практики - сімейний лікар",H1088*L1086,0))),0)</f>
        <v>0</v>
      </c>
      <c r="I1086" s="171">
        <f>IFERROR(IF(B1085="Лікар-педіатр","x",IF(B1085="Лікар-терапевт",I1088*L1086,IF(B1085="Лікар загальної практики - сімейний лікар",I1088*L1086,0))),0)</f>
        <v>0</v>
      </c>
      <c r="J1086" s="171">
        <f>IFERROR(IF(B1085="Лікар-педіатр","x",IF(B1085="Лікар-терапевт",J1088*L1086,IF(B1085="Лікар загальної практики - сімейний лікар",J1088*L1086,0))),0)</f>
        <v>0</v>
      </c>
      <c r="K1086" s="171">
        <f>IFERROR(IF(B1085="Лікар-педіатр","x",IF(B1085="Лікар-терапевт",K1088*L1086,IF(B1085="Лікар загальної практики - сімейний лікар",K1088*L1086,0))),0)</f>
        <v>0</v>
      </c>
      <c r="L1086" s="472"/>
      <c r="M1086" s="770"/>
      <c r="N1086" s="171">
        <f>IFERROR(IF(B1085="Лікар-педіатр",N1088*S1086,IF(B1085="Лікар-терапевт","х",IF(B1085="Лікар загальної практики - сімейний лікар",N1088*S1086,0))),0)</f>
        <v>0</v>
      </c>
      <c r="O1086" s="171">
        <f>IFERROR(IF(B1085="Лікар-педіатр",O1088*S1086,IF(B1085="Лікар-терапевт","х",IF(B1085="Лікар загальної практики - сімейний лікар",O1088*S1086,0))),0)</f>
        <v>0</v>
      </c>
      <c r="P1086" s="171">
        <f>IFERROR(IF(B1085="Лікар-педіатр","x",IF(B1085="Лікар-терапевт",P1088*S1086,IF(B1085="Лікар загальної практики - сімейний лікар",P1088*S1086,0))),0)</f>
        <v>0</v>
      </c>
      <c r="Q1086" s="171">
        <f>IFERROR(IF(B1085="Лікар-педіатр","x",IF(B1085="Лікар-терапевт",Q1088*S1086,IF(B1085="Лікар загальної практики - сімейний лікар",Q1088*S1086,0))),0)</f>
        <v>0</v>
      </c>
      <c r="R1086" s="171">
        <f>IFERROR(IF(B1085="Лікар-педіатр","x",IF(B1085="Лікар-терапевт",R1088*S1086,IF(B1085="Лікар загальної практики - сімейний лікар",R1088*S1086,0))),0)</f>
        <v>0</v>
      </c>
      <c r="S1086" s="472"/>
      <c r="T1086" s="770"/>
      <c r="U1086" s="171">
        <f>IFERROR(IF(B1085="Лікар-педіатр",U1088*Z1086,IF(B1085="Лікар-терапевт","х",IF(B1085="Лікар загальної практики - сімейний лікар",U1088*Z1086,0))),0)</f>
        <v>0</v>
      </c>
      <c r="V1086" s="171">
        <f>IFERROR(IF(B1085="Лікар-педіатр",V1088*Z1086,IF(B1085="Лікар-терапевт","х",IF(B1085="Лікар загальної практики - сімейний лікар",V1088*Z1086,0))),0)</f>
        <v>0</v>
      </c>
      <c r="W1086" s="171">
        <f>IFERROR(IF(B1085="Лікар-педіатр","x",IF(B1085="Лікар-терапевт",W1088*Z1086,IF(B1085="Лікар загальної практики - сімейний лікар",W1088*Z1086,0))),0)</f>
        <v>0</v>
      </c>
      <c r="X1086" s="171">
        <f>IFERROR(IF(B1085="Лікар-педіатр","x",IF(B1085="Лікар-терапевт",X1088*Z1086,IF(B1085="Лікар загальної практики - сімейний лікар",X1088*Z1086,0))),0)</f>
        <v>0</v>
      </c>
      <c r="Y1086" s="171">
        <f>IFERROR(IF(B1085="Лікар-педіатр","x",IF(B1085="Лікар-терапевт",Y1088*Z1086,IF(B1085="Лікар загальної практики - сімейний лікар",Y1088*Z1086,0))),0)</f>
        <v>0</v>
      </c>
      <c r="Z1086" s="472"/>
      <c r="AA1086" s="770"/>
      <c r="AB1086" s="171">
        <f>IFERROR(IF(B1085="Лікар-педіатр",AB1088*AG1086,IF(B1085="Лікар-терапевт","х",IF(B1085="Лікар загальної практики - сімейний лікар",AB1088*AG1086,0))),0)</f>
        <v>0</v>
      </c>
      <c r="AC1086" s="171">
        <f>IFERROR(IF(B1085="Лікар-педіатр",AC1088*AG1086,IF(B1085="Лікар-терапевт","х",IF(B1085="Лікар загальної практики - сімейний лікар",AC1088*AG1086,0))),0)</f>
        <v>0</v>
      </c>
      <c r="AD1086" s="171">
        <f>IFERROR(IF(B1085="Лікар-педіатр","x",IF(B1085="Лікар-терапевт",AD1088*AG1086,IF(B1085="Лікар загальної практики - сімейний лікар",AD1088*AG1086,0))),0)</f>
        <v>0</v>
      </c>
      <c r="AE1086" s="171">
        <f>IFERROR(IF(B1085="Лікар-педіатр","x",IF(B1085="Лікар-терапевт",AE1088*AG1086,IF(B1085="Лікар загальної практики - сімейний лікар",AE1088*AG1086,0))),0)</f>
        <v>0</v>
      </c>
      <c r="AF1086" s="171">
        <f>IFERROR(IF(B1085="Лікар-педіатр","x",IF(B1085="Лікар-терапевт",AF1088*AG1086,IF(B1085="Лікар загальної практики - сімейний лікар",AF1088*AG1086,0))),0)</f>
        <v>0</v>
      </c>
      <c r="AG1086" s="472"/>
      <c r="AH1086" s="773"/>
      <c r="AI1086" s="173"/>
      <c r="AJ1086" s="764"/>
      <c r="AK1086" s="767"/>
      <c r="AL1086" s="767"/>
      <c r="AM1086" s="754"/>
      <c r="AN1086" s="793"/>
      <c r="AO1086" s="793"/>
      <c r="AP1086" s="793"/>
      <c r="AQ1086" s="793"/>
      <c r="AR1086" s="796"/>
    </row>
    <row r="1087" spans="1:44" ht="18" customHeight="1" x14ac:dyDescent="0.25">
      <c r="A1087" s="205"/>
      <c r="B1087" s="781"/>
      <c r="C1087" s="784"/>
      <c r="D1087" s="787"/>
      <c r="E1087" s="790"/>
      <c r="F1087" s="170" t="s">
        <v>433</v>
      </c>
      <c r="G1087" s="174">
        <f>IF(B1085="Лікар загальної практики - сімейний лікар"," ",IF(B1085="Лікар-педіатр"," ",IF(B1085="Лікар-терапевт","х",0)))</f>
        <v>0</v>
      </c>
      <c r="H1087" s="174">
        <f>IF(B1085="Лікар загальної практики - сімейний лікар"," ",IF(B1085="Лікар-педіатр"," ",IF(B1085="Лікар-терапевт","х",0)))</f>
        <v>0</v>
      </c>
      <c r="I1087" s="174">
        <f>IF(B1085="Лікар загальної практики - сімейний лікар"," ",IF(B1085="Лікар-педіатр","х",IF(B1085="Лікар-терапевт"," ",0)))</f>
        <v>0</v>
      </c>
      <c r="J1087" s="174">
        <f>IF(B1085="Лікар загальної практики - сімейний лікар"," ",IF(B1085="Лікар-педіатр","х",IF(B1085="Лікар-терапевт"," ",0)))</f>
        <v>0</v>
      </c>
      <c r="K1087" s="174">
        <f>IF(B1085="Лікар загальної практики - сімейний лікар"," ",IF(B1085="Лікар-педіатр","х",IF(B1085="Лікар-терапевт"," ",0)))</f>
        <v>0</v>
      </c>
      <c r="L1087" s="175">
        <f>SUM(G1087:K1087)</f>
        <v>0</v>
      </c>
      <c r="M1087" s="770"/>
      <c r="N1087" s="174">
        <f>IF(B1085="Лікар загальної практики - сімейний лікар"," ",IF(B1085="Лікар-педіатр"," ",IF(B1085="Лікар-терапевт","х",0)))</f>
        <v>0</v>
      </c>
      <c r="O1087" s="174">
        <f>IF(B1085="Лікар загальної практики - сімейний лікар"," ",IF(B1085="Лікар-педіатр"," ",IF(B1085="Лікар-терапевт","х",0)))</f>
        <v>0</v>
      </c>
      <c r="P1087" s="174">
        <f>IF(B1085="Лікар загальної практики - сімейний лікар"," ",IF(B1085="Лікар-педіатр","х",IF(B1085="Лікар-терапевт"," ",0)))</f>
        <v>0</v>
      </c>
      <c r="Q1087" s="174">
        <f>IF(B1085="Лікар загальної практики - сімейний лікар"," ",IF(B1085="Лікар-педіатр","х",IF(B1085="Лікар-терапевт"," ",0)))</f>
        <v>0</v>
      </c>
      <c r="R1087" s="174">
        <f>IF(B1085="Лікар загальної практики - сімейний лікар"," ",IF(B1085="Лікар-педіатр","х",IF(B1085="Лікар-терапевт"," ",0)))</f>
        <v>0</v>
      </c>
      <c r="S1087" s="175">
        <f>SUM(N1087:R1087)</f>
        <v>0</v>
      </c>
      <c r="T1087" s="770"/>
      <c r="U1087" s="174">
        <f>IF(B1085="Лікар загальної практики - сімейний лікар"," ",IF(B1085="Лікар-педіатр"," ",IF(B1085="Лікар-терапевт","х",0)))</f>
        <v>0</v>
      </c>
      <c r="V1087" s="174">
        <f>IF(B1085="Лікар загальної практики - сімейний лікар"," ",IF(B1085="Лікар-педіатр"," ",IF(B1085="Лікар-терапевт","х",0)))</f>
        <v>0</v>
      </c>
      <c r="W1087" s="174">
        <f>IF(B1085="Лікар загальної практики - сімейний лікар"," ",IF(B1085="Лікар-педіатр","х",IF(B1085="Лікар-терапевт"," ",0)))</f>
        <v>0</v>
      </c>
      <c r="X1087" s="174">
        <f>IF(B1085="Лікар загальної практики - сімейний лікар"," ",IF(B1085="Лікар-педіатр","х",IF(B1085="Лікар-терапевт"," ",0)))</f>
        <v>0</v>
      </c>
      <c r="Y1087" s="174">
        <f>IF(B1085="Лікар загальної практики - сімейний лікар"," ",IF(B1085="Лікар-педіатр","х",IF(B1085="Лікар-терапевт"," ",0)))</f>
        <v>0</v>
      </c>
      <c r="Z1087" s="175">
        <f>SUM(U1087:Y1087)</f>
        <v>0</v>
      </c>
      <c r="AA1087" s="770"/>
      <c r="AB1087" s="174">
        <f>IF(B1085="Лікар загальної практики - сімейний лікар"," ",IF(B1085="Лікар-педіатр"," ",IF(B1085="Лікар-терапевт","х",0)))</f>
        <v>0</v>
      </c>
      <c r="AC1087" s="174">
        <f>IF(B1085="Лікар загальної практики - сімейний лікар"," ",IF(B1085="Лікар-педіатр"," ",IF(B1085="Лікар-терапевт","х",0)))</f>
        <v>0</v>
      </c>
      <c r="AD1087" s="174">
        <f>IF(B1085="Лікар загальної практики - сімейний лікар"," ",IF(B1085="Лікар-педіатр","х",IF(B1085="Лікар-терапевт"," ",0)))</f>
        <v>0</v>
      </c>
      <c r="AE1087" s="174">
        <f>IF(B1085="Лікар загальної практики - сімейний лікар"," ",IF(B1085="Лікар-педіатр","х",IF(B1085="Лікар-терапевт"," ",0)))</f>
        <v>0</v>
      </c>
      <c r="AF1087" s="174">
        <f>IF(B1085="Лікар загальної практики - сімейний лікар"," ",IF(B1085="Лікар-педіатр","х",IF(B1085="Лікар-терапевт"," ",0)))</f>
        <v>0</v>
      </c>
      <c r="AG1087" s="175">
        <f>SUM(AB1087:AF1087)</f>
        <v>0</v>
      </c>
      <c r="AH1087" s="773"/>
      <c r="AI1087" s="176"/>
      <c r="AJ1087" s="764"/>
      <c r="AK1087" s="767"/>
      <c r="AL1087" s="767"/>
      <c r="AM1087" s="754"/>
      <c r="AN1087" s="793"/>
      <c r="AO1087" s="793"/>
      <c r="AP1087" s="793"/>
      <c r="AQ1087" s="793"/>
      <c r="AR1087" s="796"/>
    </row>
    <row r="1088" spans="1:44" ht="18.600000000000001" customHeight="1" thickBot="1" x14ac:dyDescent="0.3">
      <c r="A1088" s="172"/>
      <c r="B1088" s="781"/>
      <c r="C1088" s="784"/>
      <c r="D1088" s="787"/>
      <c r="E1088" s="790"/>
      <c r="F1088" s="177" t="s">
        <v>160</v>
      </c>
      <c r="G1088" s="178">
        <f>IFERROR(IF(B1085="Лікар-педіатр",G1087/L1087,IF(B1085="Лікар-терапевт","х",IF(B1085="Лікар загальної практики - сімейний лікар",G1087/L1087,0))),0)</f>
        <v>0</v>
      </c>
      <c r="H1088" s="178">
        <f>IFERROR(IF(B1085="Лікар-педіатр",H1087/L1087,IF(B1085="Лікар-терапевт","х",IF(B1085="Лікар загальної практики - сімейний лікар",H1087/L1087,0))),0)</f>
        <v>0</v>
      </c>
      <c r="I1088" s="178">
        <f>IFERROR(IF(B1085="Лікар-педіатр","x",IF(B1085="Лікар-терапевт",I1087/L1087,IF(B1085="Лікар загальної практики - сімейний лікар",I1087/L1087,0))),0)</f>
        <v>0</v>
      </c>
      <c r="J1088" s="178">
        <f>IFERROR(IF(B1085="Лікар-педіатр","x",IF(B1085="Лікар-терапевт",J1087/L1087,IF(B1085="Лікар загальної практики - сімейний лікар",J1087/L1087,0))),0)</f>
        <v>0</v>
      </c>
      <c r="K1088" s="178">
        <f>IFERROR(IF(B1085="Лікар-педіатр","x",IF(B1085="Лікар-терапевт",K1087/L1087,IF(B1085="Лікар загальної практики - сімейний лікар",K1087/L1087,0))),0)</f>
        <v>0</v>
      </c>
      <c r="L1088" s="178">
        <f>SUM(G1088:K1088)</f>
        <v>0</v>
      </c>
      <c r="M1088" s="770"/>
      <c r="N1088" s="178">
        <f>IFERROR(IF(B1085="Лікар-педіатр",N1087/S1087,IF(B1085="Лікар-терапевт","х",IF(B1085="Лікар загальної практики - сімейний лікар",N1087/S1087,0))),0)</f>
        <v>0</v>
      </c>
      <c r="O1088" s="178">
        <f>IFERROR(IF(B1085="Лікар-педіатр",O1087/S1087,IF(B1085="Лікар-терапевт","х",IF(B1085="Лікар загальної практики - сімейний лікар",O1087/S1087,0))),0)</f>
        <v>0</v>
      </c>
      <c r="P1088" s="178">
        <f>IFERROR(IF(B1085="Лікар-педіатр","x",IF(B1085="Лікар-терапевт",P1087/S1087,IF(B1085="Лікар загальної практики - сімейний лікар",P1087/S1087,0))),0)</f>
        <v>0</v>
      </c>
      <c r="Q1088" s="178">
        <f>IFERROR(IF(B1085="Лікар-педіатр","x",IF(B1085="Лікар-терапевт",Q1087/S1087,IF(B1085="Лікар загальної практики - сімейний лікар",Q1087/S1087,0))),0)</f>
        <v>0</v>
      </c>
      <c r="R1088" s="178">
        <f>IFERROR(IF(B1085="Лікар-педіатр","x",IF(B1085="Лікар-терапевт",R1087/S1087,IF(B1085="Лікар загальної практики - сімейний лікар",R1087/S1087,0))),0)</f>
        <v>0</v>
      </c>
      <c r="S1088" s="178">
        <f>SUM(N1088:R1088)</f>
        <v>0</v>
      </c>
      <c r="T1088" s="770"/>
      <c r="U1088" s="178">
        <f>IFERROR(IF(B1085="Лікар-педіатр",U1087/Z1087,IF(B1085="Лікар-терапевт","х",IF(B1085="Лікар загальної практики - сімейний лікар",U1087/Z1087,0))),0)</f>
        <v>0</v>
      </c>
      <c r="V1088" s="178">
        <f>IFERROR(IF(B1085="Лікар-педіатр",V1087/Z1087,IF(B1085="Лікар-терапевт","х",IF(B1085="Лікар загальної практики - сімейний лікар",V1087/Z1087,0))),0)</f>
        <v>0</v>
      </c>
      <c r="W1088" s="178">
        <f>IFERROR(IF(B1085="Лікар-педіатр","x",IF(B1085="Лікар-терапевт",W1087/Z1087,IF(B1085="Лікар загальної практики - сімейний лікар",W1087/Z1087,0))),0)</f>
        <v>0</v>
      </c>
      <c r="X1088" s="178">
        <f>IFERROR(IF(B1085="Лікар-педіатр","x",IF(B1085="Лікар-терапевт",X1087/Z1087,IF(B1085="Лікар загальної практики - сімейний лікар",X1087/Z1087,0))),0)</f>
        <v>0</v>
      </c>
      <c r="Y1088" s="178">
        <f>IFERROR(IF(B1085="Лікар-педіатр","x",IF(B1085="Лікар-терапевт",Y1087/Z1087,IF(B1085="Лікар загальної практики - сімейний лікар",Y1087/Z1087,0))),0)</f>
        <v>0</v>
      </c>
      <c r="Z1088" s="178">
        <f>SUM(U1088:Y1088)</f>
        <v>0</v>
      </c>
      <c r="AA1088" s="770"/>
      <c r="AB1088" s="178">
        <f>IFERROR(IF(B1085="Лікар-педіатр",AB1087/AG1087,IF(B1085="Лікар-терапевт","х",IF(B1085="Лікар загальної практики - сімейний лікар",AB1087/AG1087,0))),0)</f>
        <v>0</v>
      </c>
      <c r="AC1088" s="178">
        <f>IFERROR(IF(B1085="Лікар-педіатр",AC1087/AG1087,IF(B1085="Лікар-терапевт","х",IF(B1085="Лікар загальної практики - сімейний лікар",AC1087/AG1087,0))),0)</f>
        <v>0</v>
      </c>
      <c r="AD1088" s="178">
        <f>IFERROR(IF(B1085="Лікар-педіатр","x",IF(B1085="Лікар-терапевт",AD1087/AG1087,IF(B1085="Лікар загальної практики - сімейний лікар",AD1087/AG1087,0))),0)</f>
        <v>0</v>
      </c>
      <c r="AE1088" s="178">
        <f>IFERROR(IF(B1085="Лікар-педіатр","x",IF(B1085="Лікар-терапевт",AE1087/AG1087,IF(B1085="Лікар загальної практики - сімейний лікар",AE1087/AG1087,0))),0)</f>
        <v>0</v>
      </c>
      <c r="AF1088" s="178">
        <f>IFERROR(IF(B1085="Лікар-педіатр","x",IF(B1085="Лікар-терапевт",AF1087/AG1087,IF(B1085="Лікар загальної практики - сімейний лікар",AF1087/AG1087,0))),0)</f>
        <v>0</v>
      </c>
      <c r="AG1088" s="178">
        <f>SUM(AB1088:AF1088)</f>
        <v>0</v>
      </c>
      <c r="AH1088" s="773"/>
      <c r="AI1088" s="176"/>
      <c r="AJ1088" s="764"/>
      <c r="AK1088" s="767"/>
      <c r="AL1088" s="767"/>
      <c r="AM1088" s="754"/>
      <c r="AN1088" s="793"/>
      <c r="AO1088" s="793"/>
      <c r="AP1088" s="793"/>
      <c r="AQ1088" s="793"/>
      <c r="AR1088" s="796"/>
    </row>
    <row r="1089" spans="1:44" ht="32.25" thickBot="1" x14ac:dyDescent="0.3">
      <c r="A1089" s="172"/>
      <c r="B1089" s="781"/>
      <c r="C1089" s="784"/>
      <c r="D1089" s="787"/>
      <c r="E1089" s="790"/>
      <c r="F1089" s="179" t="s">
        <v>434</v>
      </c>
      <c r="G1089" s="180">
        <f>IF(B1085="Лікар загальної практики - сімейний лікар",AVERAGE(G1085:G1087),IF(B1085="Лікар-педіатр",AVERAGE(G1085:G1087),IF(B1085="Лікар-терапевт","х",0)))</f>
        <v>0</v>
      </c>
      <c r="H1089" s="180">
        <f>IF(B1085="Лікар загальної практики - сімейний лікар",AVERAGE(H1085:H1087),IF(B1085="Лікар-педіатр",AVERAGE(H1085:H1087),IF(B1085="Лікар-терапевт","х",0)))</f>
        <v>0</v>
      </c>
      <c r="I1089" s="180">
        <f>IF(B1085="Лікар загальної практики - сімейний лікар",AVERAGE(I1085:I1087),IF(B1085="Лікар-педіатр","x",IF(B1085="Лікар-терапевт",AVERAGE(I1085:I1087),0)))</f>
        <v>0</v>
      </c>
      <c r="J1089" s="180">
        <f>IF(B1085="Лікар загальної практики - сімейний лікар",AVERAGE(J1085:J1087),IF(B1085="Лікар-педіатр","x",IF(B1085="Лікар-терапевт",AVERAGE(J1085:J1087),0)))</f>
        <v>0</v>
      </c>
      <c r="K1089" s="180">
        <f>IF(B1085="Лікар загальної практики - сімейний лікар",AVERAGE(K1085:K1087),IF(B1085="Лікар-педіатр","x",IF(B1085="Лікар-терапевт",AVERAGE(K1085:K1087),0)))</f>
        <v>0</v>
      </c>
      <c r="L1089" s="181">
        <f>SUM(G1089:K1089)</f>
        <v>0</v>
      </c>
      <c r="M1089" s="770"/>
      <c r="N1089" s="543">
        <f>IF(B1085="Лікар загальної практики - сімейний лікар",AVERAGE(N1085:N1087),IF(B1085="Лікар-педіатр",AVERAGE(N1085:N1087),IF(B1085="Лікар-терапевт","х",0)))</f>
        <v>0</v>
      </c>
      <c r="O1089" s="180">
        <f>IF(B1085="Лікар загальної практики - сімейний лікар",AVERAGE(O1085:O1087),IF(B1085="Лікар-педіатр",AVERAGE(O1085:O1087),IF(B1085="Лікар-терапевт","х",0)))</f>
        <v>0</v>
      </c>
      <c r="P1089" s="180">
        <f>IF(B1085="Лікар загальної практики - сімейний лікар",AVERAGE(P1085:P1087),IF(B1085="Лікар-педіатр","x",IF(B1085="Лікар-терапевт",AVERAGE(P1085:P1087),0)))</f>
        <v>0</v>
      </c>
      <c r="Q1089" s="180">
        <f>IF(B1085="Лікар загальної практики - сімейний лікар",AVERAGE(Q1085:Q1087),IF(B1085="Лікар-педіатр","x",IF(B1085="Лікар-терапевт",AVERAGE(Q1085:Q1087),0)))</f>
        <v>0</v>
      </c>
      <c r="R1089" s="180">
        <f>IF(B1085="Лікар загальної практики - сімейний лікар",AVERAGE(R1085:R1087),IF(B1085="Лікар-педіатр","x",IF(B1085="Лікар-терапевт",AVERAGE(R1085:R1087),0)))</f>
        <v>0</v>
      </c>
      <c r="S1089" s="181">
        <f>SUM(N1089:R1089)</f>
        <v>0</v>
      </c>
      <c r="T1089" s="770"/>
      <c r="U1089" s="543">
        <f>IF(B1085="Лікар загальної практики - сімейний лікар",AVERAGE(U1085:U1087),IF(B1085="Лікар-педіатр",AVERAGE(U1085:U1087),IF(B1085="Лікар-терапевт","х",0)))</f>
        <v>0</v>
      </c>
      <c r="V1089" s="180">
        <f>IF(B1085="Лікар загальної практики - сімейний лікар",AVERAGE(V1085:V1087),IF(B1085="Лікар-педіатр",AVERAGE(V1085:V1087),IF(B1085="Лікар-терапевт","х",0)))</f>
        <v>0</v>
      </c>
      <c r="W1089" s="180">
        <f>IF(B1085="Лікар загальної практики - сімейний лікар",AVERAGE(W1085:W1087),IF(B1085="Лікар-педіатр","x",IF(B1085="Лікар-терапевт",AVERAGE(W1085:W1087),0)))</f>
        <v>0</v>
      </c>
      <c r="X1089" s="180">
        <f>IF(B1085="Лікар загальної практики - сімейний лікар",AVERAGE(X1085:X1087),IF(B1085="Лікар-педіатр","x",IF(B1085="Лікар-терапевт",AVERAGE(X1085:X1087),0)))</f>
        <v>0</v>
      </c>
      <c r="Y1089" s="180">
        <f>IF(B1085="Лікар загальної практики - сімейний лікар",AVERAGE(Y1085:Y1087),IF(B1085="Лікар-педіатр","x",IF(B1085="Лікар-терапевт",AVERAGE(Y1085:Y1087),0)))</f>
        <v>0</v>
      </c>
      <c r="Z1089" s="181">
        <f>SUM(U1089:Y1089)</f>
        <v>0</v>
      </c>
      <c r="AA1089" s="770"/>
      <c r="AB1089" s="543">
        <f>IF(B1085="Лікар загальної практики - сімейний лікар",AVERAGE(AB1085:AB1087),IF(B1085="Лікар-педіатр",AVERAGE(AB1085:AB1087),IF(B1085="Лікар-терапевт","х",0)))</f>
        <v>0</v>
      </c>
      <c r="AC1089" s="180">
        <f>IF(B1085="Лікар загальної практики - сімейний лікар",AVERAGE(AC1085:AC1087),IF(B1085="Лікар-педіатр",AVERAGE(AC1085:AC1087),IF(B1085="Лікар-терапевт","х",0)))</f>
        <v>0</v>
      </c>
      <c r="AD1089" s="180">
        <f>IF(B1085="Лікар загальної практики - сімейний лікар",AVERAGE(AD1085:AD1087),IF(B1085="Лікар-педіатр","x",IF(B1085="Лікар-терапевт",AVERAGE(AD1085:AD1087),0)))</f>
        <v>0</v>
      </c>
      <c r="AE1089" s="180">
        <f>IF(B1085="Лікар загальної практики - сімейний лікар",AVERAGE(AE1085:AE1087),IF(B1085="Лікар-педіатр","x",IF(B1085="Лікар-терапевт",AVERAGE(AE1085:AE1087),0)))</f>
        <v>0</v>
      </c>
      <c r="AF1089" s="180">
        <f>IF(B1085="Лікар загальної практики - сімейний лікар",AVERAGE(AF1085:AF1087),IF(B1085="Лікар-педіатр","x",IF(B1085="Лікар-терапевт",AVERAGE(AF1085:AF1087),0)))</f>
        <v>0</v>
      </c>
      <c r="AG1089" s="181">
        <f>SUM(AB1089:AF1089)</f>
        <v>0</v>
      </c>
      <c r="AH1089" s="773"/>
      <c r="AI1089" s="176"/>
      <c r="AJ1089" s="764"/>
      <c r="AK1089" s="767"/>
      <c r="AL1089" s="767"/>
      <c r="AM1089" s="755"/>
      <c r="AN1089" s="794"/>
      <c r="AO1089" s="794"/>
      <c r="AP1089" s="794"/>
      <c r="AQ1089" s="794"/>
      <c r="AR1089" s="797"/>
    </row>
    <row r="1090" spans="1:44" ht="40.5" x14ac:dyDescent="0.25">
      <c r="A1090" s="172"/>
      <c r="B1090" s="781"/>
      <c r="C1090" s="784"/>
      <c r="D1090" s="787"/>
      <c r="E1090" s="790"/>
      <c r="F1090" s="182" t="str">
        <f>IF(B1085="Лікар-педіатр",Законод!$C$18,IF(B1085="Лікар загальної практики - сімейний лікар",Законод!$C$22,IF(B1085="Лікар-терапевт",Законод!$C$26,"х")))</f>
        <v>х</v>
      </c>
      <c r="G1090" s="183">
        <f>IF(B1085="Лікар загальної практики - сімейний лікар",IF(L1089&lt;=Законод!$C$23,G1089,Законод!$C$23*'01_Доходи'!G1088),IF(B1085="Лікар-педіатр",IF(L1089&lt;=Законод!$C$19,G1089,Законод!$C$19*'01_Доходи'!G1088),IF(B1085="Лікар-терапевт","x",0)))</f>
        <v>0</v>
      </c>
      <c r="H1090" s="183">
        <f>IF(B1085="Лікар загальної практики - сімейний лікар",IF(L1089&lt;=Законод!$C$23,H1089,Законод!$C$23*'01_Доходи'!H1088),IF(B1085="Лікар-педіатр",IF(L1089&lt;=Законод!$C$19,H1089,Законод!$C$19*'01_Доходи'!H1088),IF(B1085="Лікар-терапевт","x",0)))</f>
        <v>0</v>
      </c>
      <c r="I1090" s="183">
        <f>IF(B1085="Лікар загальної практики - сімейний лікар",IF(L1089&lt;=Законод!$C$23,I1089,Законод!$C$23*'01_Доходи'!I1088),IF(B1085="Лікар-педіатр",IF(L1089&lt;=Законод!$C$27,I1089,Законод!$C$27*'01_Доходи'!I1088),IF(B1085="Лікар-терапевт","x",0)))</f>
        <v>0</v>
      </c>
      <c r="J1090" s="183">
        <f>IF(B1085="Лікар загальної практики - сімейний лікар",IF(L1089&lt;=Законод!$C$23,J1089,Законод!$C$23*'01_Доходи'!J1088),IF(B1085="Лікар-педіатр",IF(L1089&lt;=Законод!$C$27,J1089,Законод!$C$27*'01_Доходи'!J1088),IF(B1085="Лікар-терапевт","x",0)))</f>
        <v>0</v>
      </c>
      <c r="K1090" s="183">
        <f>IF(B1085="Лікар загальної практики - сімейний лікар",IF(L1089&lt;=Законод!$C$23,K1089,Законод!$C$23*'01_Доходи'!K1088),IF(B1085="Лікар-педіатр",IF(L1089&lt;=Законод!$C$27,K1089,Законод!$C$27*'01_Доходи'!K1088),IF(B1085="Лікар-терапевт","x",0)))</f>
        <v>0</v>
      </c>
      <c r="L1090" s="184">
        <f>SUM(G1090:K1090)</f>
        <v>0</v>
      </c>
      <c r="M1090" s="770"/>
      <c r="N1090" s="183">
        <f>IF(B1085="Лікар загальної практики - сімейний лікар",IF(L1089&lt;=Законод!$C$23,N1089,Законод!$C$23*'01_Доходи'!N1088),IF(B1085="Лікар-педіатр",IF(L1089&lt;=Законод!$C$19,N1089,Законод!$C$19*'01_Доходи'!N1088),IF(B1085="Лікар-терапевт","x",0)))</f>
        <v>0</v>
      </c>
      <c r="O1090" s="183">
        <f>IF(B1085="Лікар загальної практики - сімейний лікар",IF(L1089&lt;=Законод!$C$23,O1089,Законод!$C$23*'01_Доходи'!O1088),IF(B1085="Лікар-педіатр",IF(L1089&lt;=Законод!$C$19,O1089,Законод!$C$19*'01_Доходи'!O1088),IF(B1085="Лікар-терапевт","x",0)))</f>
        <v>0</v>
      </c>
      <c r="P1090" s="183">
        <f>IF(B1085="Лікар загальної практики - сімейний лікар",IF(L1089&lt;=Законод!$C$23,P1089,Законод!$C$23*'01_Доходи'!P1088),IF(B1085="Лікар-педіатр",IF(L1089&lt;=Законод!$C$27,P1089,Законод!$C$27*'01_Доходи'!P1088),IF(B1085="Лікар-терапевт","x",0)))</f>
        <v>0</v>
      </c>
      <c r="Q1090" s="183">
        <f>IF(B1085="Лікар загальної практики - сімейний лікар",IF(L1089&lt;=Законод!$C$23,Q1089,Законод!$C$23*'01_Доходи'!Q1088),IF(B1085="Лікар-педіатр",IF(L1089&lt;=Законод!$C$27,Q1089,Законод!$C$27*'01_Доходи'!Q1088),IF(B1085="Лікар-терапевт","x",0)))</f>
        <v>0</v>
      </c>
      <c r="R1090" s="183">
        <f>IF(B1085="Лікар загальної практики - сімейний лікар",IF(L1089&lt;=Законод!$C$23,R1089,Законод!$C$23*'01_Доходи'!R1088),IF(B1085="Лікар-педіатр",IF(L1089&lt;=Законод!$C$27,R1089,Законод!$C$27*'01_Доходи'!R1088),IF(B1085="Лікар-терапевт","x",0)))</f>
        <v>0</v>
      </c>
      <c r="S1090" s="184">
        <f>SUM(N1090:R1090)</f>
        <v>0</v>
      </c>
      <c r="T1090" s="770"/>
      <c r="U1090" s="183">
        <f>IF(B1085="Лікар загальної практики - сімейний лікар",IF(L1089&lt;=Законод!$C$23,U1089,Законод!$C$23*'01_Доходи'!U1088),IF(B1085="Лікар-педіатр",IF(L1089&lt;=Законод!$C$19,U1089,Законод!$C$19*'01_Доходи'!U1088),IF(B1085="Лікар-терапевт","x",0)))</f>
        <v>0</v>
      </c>
      <c r="V1090" s="183">
        <f>IF(B1085="Лікар загальної практики - сімейний лікар",IF(L1089&lt;=Законод!$C$23,V1089,Законод!$C$23*'01_Доходи'!V1088),IF(B1085="Лікар-педіатр",IF(L1089&lt;=Законод!$C$19,V1089,Законод!$C$19*'01_Доходи'!V1088),IF(B1085="Лікар-терапевт","x",0)))</f>
        <v>0</v>
      </c>
      <c r="W1090" s="183">
        <f>IF(B1085="Лікар загальної практики - сімейний лікар",IF(L1089&lt;=Законод!$C$23,W1089,Законод!$C$23*'01_Доходи'!W1088),IF(B1085="Лікар-педіатр",IF(L1089&lt;=Законод!$C$27,W1089,Законод!$C$27*'01_Доходи'!W1088),IF(B1085="Лікар-терапевт","x",0)))</f>
        <v>0</v>
      </c>
      <c r="X1090" s="183">
        <f>IF(B1085="Лікар загальної практики - сімейний лікар",IF(L1089&lt;=Законод!$C$23,X1089,Законод!$C$23*'01_Доходи'!X1088),IF(B1085="Лікар-педіатр",IF(L1089&lt;=Законод!$C$27,X1089,Законод!$C$27*'01_Доходи'!X1088),IF(B1085="Лікар-терапевт","x",0)))</f>
        <v>0</v>
      </c>
      <c r="Y1090" s="183">
        <f>IF(B1085="Лікар загальної практики - сімейний лікар",IF(L1089&lt;=Законод!$C$23,Y1089,Законод!$C$23*'01_Доходи'!H1088),IF(Y1085="Лікар-педіатр",IF(L1089&lt;=Законод!$C$27,Y1089,Законод!$C$27*'01_Доходи'!Y1088),IF(B1085="Лікар-терапевт","x",0)))</f>
        <v>0</v>
      </c>
      <c r="Z1090" s="184">
        <f>SUM(U1090:Y1090)</f>
        <v>0</v>
      </c>
      <c r="AA1090" s="770"/>
      <c r="AB1090" s="183">
        <f>IF(B1085="Лікар загальної практики - сімейний лікар",IF(L1089&lt;=Законод!$C$23,AB1089,Законод!$C$23*'01_Доходи'!AB1088),IF(B1085="Лікар-педіатр",IF(L1089&lt;=Законод!$C$19,AB1089,Законод!$C$19*'01_Доходи'!AB1088),IF(B1085="Лікар-терапевт","x",0)))</f>
        <v>0</v>
      </c>
      <c r="AC1090" s="183">
        <f>IF(B1085="Лікар загальної практики - сімейний лікар",IF(L1089&lt;=Законод!$C$23,AC1089,Законод!$C$23*'01_Доходи'!AC1088),IF(B1085="Лікар-педіатр",IF(L1089&lt;=Законод!$C$19,AC1089,Законод!$C$19*'01_Доходи'!AC1088),IF(B1085="Лікар-терапевт","x",0)))</f>
        <v>0</v>
      </c>
      <c r="AD1090" s="183">
        <f>IF(B1085="Лікар загальної практики - сімейний лікар",IF(L1089&lt;=Законод!$C$23,AD1089,Законод!$C$23*'01_Доходи'!AD1088),IF(B1085="Лікар-педіатр",IF(L1089&lt;=Законод!$C$27,AD1089,Законод!$C$27*'01_Доходи'!AD1088),IF(B1085="Лікар-терапевт","x",0)))</f>
        <v>0</v>
      </c>
      <c r="AE1090" s="183">
        <f>IF(B1085="Лікар загальної практики - сімейний лікар",IF(L1089&lt;=Законод!$C$23,AE1089,Законод!$C$23*'01_Доходи'!AE1088),IF(B1085="Лікар-педіатр",IF(L1089&lt;=Законод!$C$27,AE1089,Законод!$C$27*'01_Доходи'!AE1088),IF(B1085="Лікар-терапевт","x",0)))</f>
        <v>0</v>
      </c>
      <c r="AF1090" s="183">
        <f>IF(B1085="Лікар загальної практики - сімейний лікар",IF(L1089&lt;=Законод!$C$23,AF1089,Законод!$C$23*'01_Доходи'!AF1088),IF(B1085="Лікар-педіатр",IF(L1089&lt;=Законод!$C$27,AF1089,Законод!$C$27*'01_Доходи'!AF1088),IF(B1085="Лікар-терапевт","x",0)))</f>
        <v>0</v>
      </c>
      <c r="AG1090" s="184">
        <f>SUM(AB1090:AF1090)</f>
        <v>0</v>
      </c>
      <c r="AH1090" s="773"/>
      <c r="AI1090" s="176"/>
      <c r="AJ1090" s="764"/>
      <c r="AK1090" s="767"/>
      <c r="AL1090" s="767"/>
      <c r="AM1090" s="268" t="s">
        <v>175</v>
      </c>
      <c r="AN1090" s="544">
        <f>IF(B1085="Лікар загальної практики - сімейний лікар",G1090*Законод!$J$10+'01_Доходи'!H1090*Законод!$K$10+'01_Доходи'!I1090*Законод!$L$10+'01_Доходи'!J1090*Законод!$M$10+'01_Доходи'!K1090*Законод!$N$10,IF(B1085="Лікар-педіатр",G1090*Законод!$J$10+'01_Доходи'!H1090*Законод!$K$10,IF(B1085="Лікар-терапевт",'01_Доходи'!I1090*Законод!$L$10+'01_Доходи'!J1090*Законод!$M$10+'01_Доходи'!K1090*Законод!$N$10,0)))</f>
        <v>0</v>
      </c>
      <c r="AO1090" s="544">
        <f>IF(B1085="Лікар загальної практики - сімейний лікар",N1090*Законод!$J$11+'01_Доходи'!O1090*Законод!$K$11+'01_Доходи'!P1090*Законод!$L$11+'01_Доходи'!Q1090*Законод!$M$11+'01_Доходи'!R1090*Законод!$N$11,IF(B1085="Лікар-педіатр",N1090*Законод!$J$11+'01_Доходи'!O1090*Законод!$K$11,IF(B1085="Лікар-терапевт",'01_Доходи'!P1090*Законод!$L$11+'01_Доходи'!Q1090*Законод!$M$11+'01_Доходи'!R1090*Законод!$N$11,0)))</f>
        <v>0</v>
      </c>
      <c r="AP1090" s="544">
        <f>IF(B1085="Лікар загальної практики - сімейний лікар",U1090*Законод!$J$12+'01_Доходи'!V1090*Законод!$K$12+'01_Доходи'!W1090*Законод!$L$12+'01_Доходи'!X1090*Законод!$M$12+'01_Доходи'!Y1090*Законод!$N$12,IF(B1085="Лікар-педіатр",U1090*Законод!$J$12+'01_Доходи'!V1090*Законод!$K$12,IF(B1085="Лікар-терапевт",'01_Доходи'!W1090*Законод!$L$12+'01_Доходи'!X1090*Законод!$M$12+'01_Доходи'!Y1090*Законод!$N$12,0)))</f>
        <v>0</v>
      </c>
      <c r="AQ1090" s="544">
        <f>IF(B1085="Лікар загальної практики - сімейний лікар",AB1090*Законод!$J$13+'01_Доходи'!AC1090*Законод!$K$13+'01_Доходи'!AD1090*Законод!$L$13+'01_Доходи'!AE1090*Законод!$M$13+'01_Доходи'!AF1090*Законод!$N$13,IF(B1085="Лікар-педіатр",AB1090*Законод!$J$13+'01_Доходи'!AC1090*Законод!$K$13,IF(B1085="Лікар-терапевт",'01_Доходи'!AD1090*Законод!$L$13+'01_Доходи'!AE1090*Законод!$M$13+'01_Доходи'!AF1090*Законод!$N$13,0)))</f>
        <v>0</v>
      </c>
      <c r="AR1090" s="185">
        <f>SUM(AN1090:AQ1090)</f>
        <v>0</v>
      </c>
    </row>
    <row r="1091" spans="1:44" ht="20.45" customHeight="1" x14ac:dyDescent="0.25">
      <c r="A1091" s="172"/>
      <c r="B1091" s="781"/>
      <c r="C1091" s="784"/>
      <c r="D1091" s="787"/>
      <c r="E1091" s="790"/>
      <c r="F1091" s="186" t="str">
        <f>IF(B1085="Лікар-педіатр",Законод!$E$18,IF(B1085="Лікар загальної практики - сімейний лікар",Законод!$E$22,IF(B1085="Лікар-терапевт",Законод!$E$26,"х")))</f>
        <v>х</v>
      </c>
      <c r="G1091" s="750" t="s">
        <v>157</v>
      </c>
      <c r="H1091" s="751"/>
      <c r="I1091" s="751"/>
      <c r="J1091" s="751"/>
      <c r="K1091" s="752"/>
      <c r="L1091" s="171">
        <f>IF(B1085="Лікар загальної практики - сімейний лікар",IF(L1089&lt;Законод!$C$23,0,(IF(AND(L1089&gt;=Законод!$E$23,L1089&lt;=Законод!$E$24),L1089-Законод!$C$23,IF('01_Доходи'!L1089&gt;=Законод!$F$23,Законод!$E$25,0)))),IF(B1085="Лікар-педіатр",IF(L1089&lt;Законод!$C$19,0,(IF(AND(L1089&gt;=Законод!$E$19,L1089&lt;=Законод!$E$20),L1089-Законод!$C$19,IF('01_Доходи'!L1089&gt;=Законод!$F$19,Законод!$E$21,0)))),IF(B1085="Лікар-терапевт",IF(L1089&lt;Законод!$C$27,0,(IF(AND(L1089&gt;=Законод!$E$27,L1089&lt;=Законод!$E$28),L1089-Законод!$C$27,IF('01_Доходи'!L1089&gt;=Законод!$F$27,Законод!$E$29,0)))),0)))</f>
        <v>0</v>
      </c>
      <c r="M1091" s="770"/>
      <c r="N1091" s="750" t="s">
        <v>157</v>
      </c>
      <c r="O1091" s="751"/>
      <c r="P1091" s="751"/>
      <c r="Q1091" s="751"/>
      <c r="R1091" s="752"/>
      <c r="S1091" s="171">
        <f>IF(B1085="Лікар загальної практики - сімейний лікар",IF(S1089&lt;Законод!$C$23,0,(IF(AND(S1089&gt;=Законод!$E$23,S1089&lt;=Законод!$E$24),S1089-Законод!$C$23,IF('01_Доходи'!S1089&gt;=Законод!$F$23,Законод!$E$25,0)))),IF(B1085="Лікар-педіатр",IF(S1089&lt;Законод!$C$19,0,(IF(AND(S1089&gt;=Законод!$E$19,S1089&lt;=Законод!$E$20),S1089-Законод!$C$19,IF('01_Доходи'!S1089&gt;=Законод!$F$19,Законод!$E$21,0)))),IF(B1085="Лікар-терапевт",IF(S1089&lt;Законод!$C$27,0,(IF(AND(S1089&gt;=Законод!$E$27,S1089&lt;=Законод!$E$28),S1089-Законод!$C$27,IF('01_Доходи'!S1089&gt;=Законод!$F$27,Законод!$E$29,0)))),0)))</f>
        <v>0</v>
      </c>
      <c r="T1091" s="770"/>
      <c r="U1091" s="750" t="s">
        <v>157</v>
      </c>
      <c r="V1091" s="751"/>
      <c r="W1091" s="751"/>
      <c r="X1091" s="751"/>
      <c r="Y1091" s="752"/>
      <c r="Z1091" s="171">
        <f>IF(B1085="Лікар загальної практики - сімейний лікар",IF(Z1089&lt;Законод!$C$23,0,(IF(AND(Z1089&gt;=Законод!$E$23,Z1089&lt;=Законод!$E$24),Z1089-Законод!$C$23,IF('01_Доходи'!Z1089&gt;=Законод!$F$23,Законод!$E$25,0)))),IF(B1085="Лікар-педіатр",IF(Z1089&lt;Законод!$C$19,0,(IF(AND(Z1089&gt;=Законод!$E$19,Z1089&lt;=Законод!$E$20),Z1089-Законод!$C$19,IF('01_Доходи'!Z1089&gt;=Законод!$F$19,Законод!$E$21,0)))),IF(B1085="Лікар-терапевт",IF(Z1089&lt;Законод!$C$27,0,(IF(AND(Z1089&gt;=Законод!$E$27,Z1089&lt;=Законод!$E$28),Z1089-Законод!$C$27,IF('01_Доходи'!Z1089&gt;=Законод!$F$27,Законод!$E$29,0)))),0)))</f>
        <v>0</v>
      </c>
      <c r="AA1091" s="770"/>
      <c r="AB1091" s="750" t="s">
        <v>157</v>
      </c>
      <c r="AC1091" s="751"/>
      <c r="AD1091" s="751"/>
      <c r="AE1091" s="751"/>
      <c r="AF1091" s="752"/>
      <c r="AG1091" s="171">
        <f>IF(B1085="Лікар загальної практики - сімейний лікар",IF(S1089&lt;Законод!$C$23,0,(IF(AND(AG1089&gt;=Законод!$E$23,AG1089&lt;=Законод!$E$24),AG1089-Законод!$C$23,IF('01_Доходи'!AG1089&gt;=Законод!$F$23,Законод!$E$25,0)))),IF(B1085="Лікар-педіатр",IF(AG1089&lt;Законод!$C$19,0,(IF(AND(AG1089&gt;=Законод!$E$19,AG1089&lt;=Законод!$E$20),AG1089-Законод!$C$19,IF('01_Доходи'!AG1089&gt;=Законод!$F$19,Законод!$E$21,0)))),IF(B1085="Лікар-терапевт",IF(AG1089&lt;Законод!$C$27,0,(IF(AND(AG1089&gt;=Законод!$E$27,AG1089&lt;=Законод!$E$28),AG1089-Законод!$C$27,IF('01_Доходи'!AG1089&gt;=Законод!$F$27,Законод!$E$29,0)))),0)))</f>
        <v>0</v>
      </c>
      <c r="AH1091" s="773"/>
      <c r="AI1091" s="176"/>
      <c r="AJ1091" s="764"/>
      <c r="AK1091" s="767"/>
      <c r="AL1091" s="767"/>
      <c r="AM1091" s="798" t="s">
        <v>176</v>
      </c>
      <c r="AN1091" s="544">
        <f>IF(B1085="Лікар загальної практики - сімейний лікар",L1091*Законод!$E$30,IF(B1085="Лікар-педіатр",L1091*Законод!$E$30,IF(B1085="Лікар-терапевт",L1091*Законод!$E$30,0)))</f>
        <v>0</v>
      </c>
      <c r="AO1091" s="544">
        <f>IF(B1085="Лікар загальної практики - сімейний лікар",S1091*Законод!$E$47,IF(B1085="Лікар-педіатр",S1091*Законод!$E$47,IF(B1085="Лікар-терапевт",S1091*Законод!$E$47,0)))</f>
        <v>0</v>
      </c>
      <c r="AP1091" s="544">
        <f>IF(B1085="Лікар загальної практики - сімейний лікар",Z1091*Законод!$E$64,IF(B1085="Лікар-педіатр",Z1091*Законод!$E$64,IF(B1085="Лікар-терапевт",Z1091*Законод!$E$64,0)))</f>
        <v>0</v>
      </c>
      <c r="AQ1091" s="544">
        <f>IF(B1085="Лікар загальної практики - сімейний лікар",AG1091*Законод!$E$81,IF(B1085="Лікар-педіатр",AG1091*Законод!$E$81,IF(B1085="Лікар-терапевт",AG1091*Законод!$E$81,0)))</f>
        <v>0</v>
      </c>
      <c r="AR1091" s="185">
        <f>SUM(AN1091:AQ1091)</f>
        <v>0</v>
      </c>
    </row>
    <row r="1092" spans="1:44" ht="20.45" customHeight="1" x14ac:dyDescent="0.25">
      <c r="A1092" s="172"/>
      <c r="B1092" s="781"/>
      <c r="C1092" s="784"/>
      <c r="D1092" s="787"/>
      <c r="E1092" s="790"/>
      <c r="F1092" s="186" t="str">
        <f>IF(B1085="Лікар-педіатр",Законод!$F$18,IF(B1085="Лікар загальної практики - сімейний лікар",Законод!$F$22,IF(B1085="Лікар-терапевт",Законод!$F$26,"х")))</f>
        <v>х</v>
      </c>
      <c r="G1092" s="750" t="s">
        <v>157</v>
      </c>
      <c r="H1092" s="751"/>
      <c r="I1092" s="751"/>
      <c r="J1092" s="751"/>
      <c r="K1092" s="752"/>
      <c r="L1092" s="171">
        <f>IF(B1085="Лікар загальної практики - сімейний лікар",IF(L1089&lt;Законод!$C$23,0,(IF(AND(L1089&gt;=Законод!$F$23,L1089&lt;=Законод!$F$24),L1089-Законод!$E$24,IF('01_Доходи'!L1089&gt;=Законод!$G$23,Законод!$F$25,0)))),IF(B1085="Лікар-педіатр",IF(L1089&lt;Законод!$C$19,0,(IF(AND(L1089&gt;=Законод!$F$19,L1089&lt;=Законод!$F$20),L1089-Законод!$E$20,IF('01_Доходи'!L1089&gt;=Законод!$G$19,Законод!$F$21,0)))),IF(B1085="Лікар-терапевт",IF(L1089&lt;Законод!$C$27,0,(IF(AND(L1089&gt;=Законод!$F$27,L1089&lt;=Законод!$F$28),L1089-Законод!$E$28,IF('01_Доходи'!L1089&gt;=Законод!$G$27,Законод!$F$29,0)))),0)))</f>
        <v>0</v>
      </c>
      <c r="M1092" s="770"/>
      <c r="N1092" s="750" t="s">
        <v>157</v>
      </c>
      <c r="O1092" s="751"/>
      <c r="P1092" s="751"/>
      <c r="Q1092" s="751"/>
      <c r="R1092" s="752"/>
      <c r="S1092" s="171">
        <f>IF(B1085="Лікар загальної практики - сімейний лікар",IF(S1089&lt;Законод!$C$23,0,(IF(AND(S1089&gt;=Законод!$F$23,S1089&lt;=Законод!$F$24),S1089-Законод!$E$24,IF('01_Доходи'!S1089&gt;=Законод!$G$23,Законод!$F$25,0)))),IF(B1085="Лікар-педіатр",IF(S1089&lt;Законод!$C$19,0,(IF(AND(S1089&gt;=Законод!$F$19,S1089&lt;=Законод!$F$20),S1089-Законод!$E$20,IF('01_Доходи'!S1089&gt;=Законод!$G$19,Законод!$F$21,0)))),IF(B1085="Лікар-терапевт",IF(S1089&lt;Законод!$C$27,0,(IF(AND(S1089&gt;=Законод!$F$27,S1089&lt;=Законод!$F$28),S1089-Законод!$E$28,IF('01_Доходи'!S1089&gt;=Законод!$G$27,Законод!$F$29,0)))),0)))</f>
        <v>0</v>
      </c>
      <c r="T1092" s="770"/>
      <c r="U1092" s="750" t="s">
        <v>157</v>
      </c>
      <c r="V1092" s="751"/>
      <c r="W1092" s="751"/>
      <c r="X1092" s="751"/>
      <c r="Y1092" s="752"/>
      <c r="Z1092" s="171">
        <f>IF(B1085="Лікар загальної практики - сімейний лікар",IF(Z1089&lt;Законод!$C$23,0,(IF(AND(Z1089&gt;=Законод!$F$23,Z1089&lt;=Законод!$F$24),Z1089-Законод!$E$24,IF('01_Доходи'!Z1089&gt;=Законод!$G$23,Законод!$F$25,0)))),IF(B1085="Лікар-педіатр",IF(Z1089&lt;Законод!$C$19,0,(IF(AND(Z1089&gt;=Законод!$F$19,Z1089&lt;=Законод!$F$20),Z1089-Законод!$E$20,IF('01_Доходи'!Z1089&gt;=Законод!$G$19,Законод!$F$21,0)))),IF(B1085="Лікар-терапевт",IF(Z1089&lt;Законод!$C$27,0,(IF(AND(Z1089&gt;=Законод!$F$27,Z1089&lt;=Законод!$F$28),Z1089-Законод!$E$28,IF('01_Доходи'!Z1089&gt;=Законод!$G$27,Законод!$F$29,0)))),0)))</f>
        <v>0</v>
      </c>
      <c r="AA1092" s="770"/>
      <c r="AB1092" s="750" t="s">
        <v>157</v>
      </c>
      <c r="AC1092" s="751"/>
      <c r="AD1092" s="751"/>
      <c r="AE1092" s="751"/>
      <c r="AF1092" s="752"/>
      <c r="AG1092" s="171">
        <f>IF(B1085="Лікар загальної практики - сімейний лікар",IF(AG1089&lt;Законод!$C$23,0,(IF(AND(AG1089&gt;=Законод!$F$23,AG1089&lt;=Законод!$F$24),AG1089-Законод!$E$24,IF('01_Доходи'!AG1089&gt;=Законод!$G$23,Законод!$F$25,0)))),IF(B1085="Лікар-педіатр",IF(AG1089&lt;Законод!$C$19,0,(IF(AND(AG1089&gt;=Законод!$F$19,AG1089&lt;=Законод!$F$20),AG1089-Законод!$E$20,IF('01_Доходи'!AG1089&gt;=Законод!$G$19,Законод!$F$21,0)))),IF(B1085="Лікар-терапевт",IF(AG1089&lt;Законод!$C$27,0,(IF(AND(AG1089&gt;=Законод!$F$27,AG1089&lt;=Законод!$F$28),AG1089-Законод!$E$28,IF('01_Доходи'!AG1089&gt;=Законод!$G$27,Законод!$F$29,0)))),0)))</f>
        <v>0</v>
      </c>
      <c r="AH1092" s="773"/>
      <c r="AI1092" s="176"/>
      <c r="AJ1092" s="764"/>
      <c r="AK1092" s="767"/>
      <c r="AL1092" s="767"/>
      <c r="AM1092" s="799"/>
      <c r="AN1092" s="544">
        <f>IF(B1085="Лікар загальної практики - сімейний лікар",L1092*Законод!$F$30,IF(B1085="Лікар-педіатр",L1092*Законод!$F$30,IF(B1085="Лікар-терапевт",L1092*Законод!$F$30,0)))</f>
        <v>0</v>
      </c>
      <c r="AO1092" s="544">
        <f>IF(B1085="Лікар загальної практики - сімейний лікар",S1092*Законод!$F$47,IF(B1085="Лікар-педіатр",S1092*Законод!$F$47,IF(B1085="Лікар-терапевт",S1092*Законод!$F$47,0)))</f>
        <v>0</v>
      </c>
      <c r="AP1092" s="544">
        <f>IF(B1085="Лікар загальної практики - сімейний лікар",Z1092*Законод!$F$64,IF(B1085="Лікар-педіатр",Z1092*Законод!$F$64,IF(B1085="Лікар-терапевт",Z1092*Законод!$F$64,0)))</f>
        <v>0</v>
      </c>
      <c r="AQ1092" s="544">
        <f>IF(B1085="Лікар загальної практики - сімейний лікар",AG1092*Законод!$F$81,IF(B1085="Лікар-педіатр",AG1092*Законод!$F$81,IF(B1085="Лікар-терапевт",AG1092*Законод!$F$81,0)))</f>
        <v>0</v>
      </c>
      <c r="AR1092" s="185">
        <f>SUM(AN1092:AQ1092)</f>
        <v>0</v>
      </c>
    </row>
    <row r="1093" spans="1:44" ht="20.45" customHeight="1" x14ac:dyDescent="0.25">
      <c r="A1093" s="172"/>
      <c r="B1093" s="781"/>
      <c r="C1093" s="784"/>
      <c r="D1093" s="787"/>
      <c r="E1093" s="790"/>
      <c r="F1093" s="186" t="str">
        <f>IF(B1085="Лікар-педіатр",Законод!$G$18,IF(B1085="Лікар загальної практики - сімейний лікар",Законод!$G$22,IF(B1085="Лікар-терапевт",Законод!$G$26,"х")))</f>
        <v>х</v>
      </c>
      <c r="G1093" s="750" t="s">
        <v>157</v>
      </c>
      <c r="H1093" s="751"/>
      <c r="I1093" s="751"/>
      <c r="J1093" s="751"/>
      <c r="K1093" s="752"/>
      <c r="L1093" s="171">
        <f>IF(B1085="Лікар загальної практики - сімейний лікар",IF(L1089&lt;Законод!$C$23,0,(IF(AND(L1089&gt;=Законод!$G$23,L1089&lt;=Законод!$G$24),L1089-Законод!$F$24,IF('01_Доходи'!L1089&gt;=Законод!$H$23,Законод!$G$25,0)))),IF(B1085="Лікар-педіатр",IF(L1089&lt;Законод!$C$19,0,(IF(AND(L1089&gt;=Законод!$G$19,L1089&lt;=Законод!$G$20),L1089-Законод!$F$20,IF('01_Доходи'!L1089&gt;=Законод!$H$19,Законод!$G$21,0)))),IF(B1085="Лікар-терапевт",IF(L1089&lt;Законод!$C$27,0,(IF(AND(L1089&gt;=Законод!$G$27,L1089&lt;=Законод!$G$28),L1089-Законод!$F$28,IF('01_Доходи'!L1089&gt;=Законод!$H$27,Законод!$G$29,0)))),0)))</f>
        <v>0</v>
      </c>
      <c r="M1093" s="770"/>
      <c r="N1093" s="750" t="s">
        <v>157</v>
      </c>
      <c r="O1093" s="751"/>
      <c r="P1093" s="751"/>
      <c r="Q1093" s="751"/>
      <c r="R1093" s="752"/>
      <c r="S1093" s="171">
        <f>IF(B1085="Лікар загальної практики - сімейний лікар",IF(S1089&lt;Законод!$C$23,0,(IF(AND(S1089&gt;=Законод!$G$23,S1089&lt;=Законод!$G$24),S1089-Законод!$F$24,IF('01_Доходи'!S1089&gt;=Законод!$H$23,Законод!$G$25,0)))),IF(B1085="Лікар-педіатр",IF(S1089&lt;Законод!$C$19,0,(IF(AND(S1089&gt;=Законод!$G$19,S1089&lt;=Законод!$G$20),S1089-Законод!$F$20,IF('01_Доходи'!S1089&gt;=Законод!$H$19,Законод!$G$21,0)))),IF(B1085="Лікар-терапевт",IF(S1089&lt;Законод!$C$27,0,(IF(AND(S1089&gt;=Законод!$G$27,S1089&lt;=Законод!$G$28),S1089-Законод!$F$28,IF('01_Доходи'!S1089&gt;=Законод!$H$27,Законод!$G$29,0)))),0)))</f>
        <v>0</v>
      </c>
      <c r="T1093" s="770"/>
      <c r="U1093" s="750" t="s">
        <v>157</v>
      </c>
      <c r="V1093" s="751"/>
      <c r="W1093" s="751"/>
      <c r="X1093" s="751"/>
      <c r="Y1093" s="752"/>
      <c r="Z1093" s="171">
        <f>IF(B1085="Лікар загальної практики - сімейний лікар",IF(Z1089&lt;Законод!$C$23,0,(IF(AND(Z1089&gt;=Законод!$G$23,Z1089&lt;=Законод!$G$24),Z1089-Законод!$F$24,IF('01_Доходи'!Z1089&gt;=Законод!$H$23,Законод!$G$25,0)))),IF(B1085="Лікар-педіатр",IF(Z1089&lt;Законод!$C$19,0,(IF(AND(Z1089&gt;=Законод!$G$19,Z1089&lt;=Законод!$G$20),Z1089-Законод!$F$20,IF('01_Доходи'!Z1089&gt;=Законод!$H$19,Законод!$G$21,0)))),IF(B1085="Лікар-терапевт",IF(Z1089&lt;Законод!$C$27,0,(IF(AND(Z1089&gt;=Законод!$G$27,Z1089&lt;=Законод!$G$28),Z1089-Законод!$F$28,IF('01_Доходи'!Z1089&gt;=Законод!$H$27,Законод!$G$29,0)))),0)))</f>
        <v>0</v>
      </c>
      <c r="AA1093" s="770"/>
      <c r="AB1093" s="750" t="s">
        <v>157</v>
      </c>
      <c r="AC1093" s="751"/>
      <c r="AD1093" s="751"/>
      <c r="AE1093" s="751"/>
      <c r="AF1093" s="752"/>
      <c r="AG1093" s="171">
        <f>IF(B1085="Лікар загальної практики - сімейний лікар",IF(AG1089&lt;Законод!$C$23,0,(IF(AND(AG1089&gt;=Законод!$G$23,AG1089&lt;=Законод!$G$24),AG1089-Законод!$F$24,IF('01_Доходи'!AG1089&gt;=Законод!$H$23,Законод!$G$25,0)))),IF(B1085="Лікар-педіатр",IF(AG1089&lt;Законод!$C$19,0,(IF(AND(AG1089&gt;=Законод!$G$19,AG1089&lt;=Законод!$G$20),AG1089-Законод!$F$20,IF('01_Доходи'!AG1089&gt;=Законод!$H$19,Законод!$G$21,0)))),IF(B1085="Лікар-терапевт",IF(AG1089&lt;Законод!$C$27,0,(IF(AND(AG1089&gt;=Законод!$G$27,AG1089&lt;=Законод!$G$28),AG1089-Законод!$F$28,IF('01_Доходи'!AG1089&gt;=Законод!$H$27,Законод!$G$29,0)))),0)))</f>
        <v>0</v>
      </c>
      <c r="AH1093" s="773"/>
      <c r="AI1093" s="176"/>
      <c r="AJ1093" s="764"/>
      <c r="AK1093" s="767"/>
      <c r="AL1093" s="767"/>
      <c r="AM1093" s="799"/>
      <c r="AN1093" s="544">
        <f>IF(B1085="Лікар загальної практики - сімейний лікар",L1093*Законод!$G$39,IF(B1085="Лікар-педіатр",L1093*Законод!$G$30,IF(B1085="Лікар-терапевт",L1093*Законод!$G$30,0)))</f>
        <v>0</v>
      </c>
      <c r="AO1093" s="544">
        <f>IF(B1085="Лікар загальної практики - сімейний лікар",S1093*Законод!$G$47,IF(B1085="Лікар-педіатр",S1093*Законод!$G$47,IF(B1085="Лікар-терапевт",S1093*Законод!$G$47,0)))</f>
        <v>0</v>
      </c>
      <c r="AP1093" s="544">
        <f>IF(B1085="Лікар загальної практики - сімейний лікар",Z1093*Законод!$G$64,IF(B1085="Лікар-педіатр",Z1093*Законод!$G$64,IF(B1085="Лікар-терапевт",Z1093*Законод!$G$64,0)))</f>
        <v>0</v>
      </c>
      <c r="AQ1093" s="544">
        <f>IF(B1085="Лікар загальної практики - сімейний лікар",AG1093*Законод!$G$81,IF(B1085="Лікар-педіатр",AG1093*Законод!$G$81,IF(B1085="Лікар-терапевт",AG1093*Законод!$G$81,0)))</f>
        <v>0</v>
      </c>
      <c r="AR1093" s="185">
        <f t="shared" ref="AR1093" si="162">SUM(AN1093:AQ1093)</f>
        <v>0</v>
      </c>
    </row>
    <row r="1094" spans="1:44" ht="20.45" customHeight="1" x14ac:dyDescent="0.25">
      <c r="A1094" s="172"/>
      <c r="B1094" s="781"/>
      <c r="C1094" s="784"/>
      <c r="D1094" s="787"/>
      <c r="E1094" s="790"/>
      <c r="F1094" s="186" t="str">
        <f>IF(B1085="Лікар-педіатр",Законод!$H$18,IF(B1085="Лікар загальної практики - сімейний лікар",Законод!$H$22,IF(B1085="Лікар-терапевт",Законод!$H$26,"х")))</f>
        <v>х</v>
      </c>
      <c r="G1094" s="750" t="s">
        <v>157</v>
      </c>
      <c r="H1094" s="751"/>
      <c r="I1094" s="751"/>
      <c r="J1094" s="751"/>
      <c r="K1094" s="752"/>
      <c r="L1094" s="171">
        <f>IF(B1085="Лікар загальної практики - сімейний лікар",IF(L1089&lt;Законод!$C$23,0,(IF(AND(L1089&gt;=Законод!$H$23,L1089&lt;=Законод!$H$24),L1089-Законод!$G$24,IF('01_Доходи'!L1089&gt;=Законод!$I$23,Законод!$H$25,0)))),IF(B1085="Лікар-педіатр",IF(L1089&lt;Законод!$C$19,0,(IF(AND(L1089&gt;=Законод!$H$19,L1089&lt;=Законод!$H$20),L1089-Законод!$G$20,IF('01_Доходи'!L1089&gt;=Законод!$I$19,Законод!$H$21,0)))),IF(B1085="Лікар-терапевт",IF(L1089&lt;Законод!$C$27,0,(IF(AND(L1089&gt;=Законод!$H$27,L1089&lt;=Законод!$H$28),L1089-Законод!$G$28,IF(L1089&gt;=Законод!$I$27,Законод!$H$29,0)))),0)))</f>
        <v>0</v>
      </c>
      <c r="M1094" s="770"/>
      <c r="N1094" s="750" t="s">
        <v>157</v>
      </c>
      <c r="O1094" s="751"/>
      <c r="P1094" s="751"/>
      <c r="Q1094" s="751"/>
      <c r="R1094" s="752"/>
      <c r="S1094" s="171">
        <f>IF(B1085="Лікар загальної практики - сімейний лікар",IF(S1089&lt;Законод!$C$23,0,(IF(AND(S1089&gt;=Законод!$H$23,S1089&lt;=Законод!$H$24),S1089-Законод!$G$24,IF('01_Доходи'!S1089&gt;=Законод!$I$23,Законод!$H$25,0)))),IF(B1085="Лікар-педіатр",IF(S1089&lt;Законод!$C$19,0,(IF(AND(S1089&gt;=Законод!$H$19,S1089&lt;=Законод!$H$20),S1089-Законод!$G$20,IF('01_Доходи'!S1089&gt;=Законод!$I$19,Законод!$H$21,0)))),IF(B1085="Лікар-терапевт",IF(S1089&lt;Законод!$C$27,0,(IF(AND(S1089&gt;=Законод!$H$27,S1089&lt;=Законод!$H$28),S1089-Законод!$G$28,IF(S1089&gt;=Законод!$I$27,Законод!$H$29,0)))),0)))</f>
        <v>0</v>
      </c>
      <c r="T1094" s="770"/>
      <c r="U1094" s="750" t="s">
        <v>157</v>
      </c>
      <c r="V1094" s="751"/>
      <c r="W1094" s="751"/>
      <c r="X1094" s="751"/>
      <c r="Y1094" s="752"/>
      <c r="Z1094" s="171">
        <f>IF(B1085="Лікар загальної практики - сімейний лікар",IF(Z1089&lt;Законод!$C$23,0,(IF(AND(Z1089&gt;=Законод!$H$23,Z1089&lt;=Законод!$H$24),Z1089-Законод!$G$24,IF('01_Доходи'!Z1089&gt;=Законод!$I$23,Законод!$H$25,0)))),IF(B1085="Лікар-педіатр",IF(Z1089&lt;Законод!$C$19,0,(IF(AND(Z1089&gt;=Законод!$H$19,Z1089&lt;=Законод!$H$20),Z1089-Законод!$G$20,IF('01_Доходи'!Z1089&gt;=Законод!$I$19,Законод!$H$21,0)))),IF(B1085="Лікар-терапевт",IF(Z1089&lt;Законод!$C$27,0,(IF(AND(Z1089&gt;=Законод!$H$27,Z1089&lt;=Законод!$H$28),Z1089-Законод!$G$28,IF(Z1089&gt;=Законод!$I$27,Законод!$H$29,0)))),0)))</f>
        <v>0</v>
      </c>
      <c r="AA1094" s="770"/>
      <c r="AB1094" s="750" t="s">
        <v>157</v>
      </c>
      <c r="AC1094" s="751"/>
      <c r="AD1094" s="751"/>
      <c r="AE1094" s="751"/>
      <c r="AF1094" s="752"/>
      <c r="AG1094" s="171">
        <f>IF(B1085="Лікар загальної практики - сімейний лікар",IF(AG1089&lt;Законод!$C$23,0,(IF(AND(AG1089&gt;=Законод!$H$23,AG1089&lt;=Законод!$H$24),AG1089-Законод!$G$24,IF('01_Доходи'!AG1089&gt;=Законод!$I$23,Законод!$H$25,0)))),IF(B1085="Лікар-педіатр",IF(AG1089&lt;Законод!$C$19,0,(IF(AND(AG1089&gt;=Законод!$H$19,AG1089&lt;=Законод!$H$20),AG1089-Законод!$G$20,IF('01_Доходи'!AG1089&gt;=Законод!$I$19,Законод!$H$21,0)))),IF(B1085="Лікар-терапевт",IF(AG1089&lt;Законод!$C$27,0,(IF(AND(AG1089&gt;=Законод!$H$27,AG1089&lt;=Законод!$H$28),AG1089-Законод!$G$28,IF(AG1089&gt;=Законод!$I$27,Законод!$H$29,0)))),0)))</f>
        <v>0</v>
      </c>
      <c r="AH1094" s="773"/>
      <c r="AI1094" s="176"/>
      <c r="AJ1094" s="764"/>
      <c r="AK1094" s="767"/>
      <c r="AL1094" s="767"/>
      <c r="AM1094" s="799"/>
      <c r="AN1094" s="544">
        <f>IF(B1085="Лікар загальної практики - сімейний лікар",L1094*Законод!$H$30,IF(B1085="Лікар-педіатр",L1094*Законод!$H$30,IF(B1085="Лікар-терапевт",L1094*Законод!$H$30,0)))</f>
        <v>0</v>
      </c>
      <c r="AO1094" s="544">
        <f>IF(B1085="Лікар загальної практики - сімейний лікар",S1094*Законод!$H$47,IF(B1085="Лікар-педіатр",S1094*Законод!$H$47,IF(B1085="Лікар-терапевт",S1094*Законод!$H$47,0)))</f>
        <v>0</v>
      </c>
      <c r="AP1094" s="544">
        <f>IF(B1085="Лікар загальної практики - сімейний лікар",Z1094*Законод!$H$64,IF(B1085="Лікар-педіатр",Z1094*Законод!$H$64,IF(B1085="Лікар-терапевт",Z1094*Законод!$H$64,0)))</f>
        <v>0</v>
      </c>
      <c r="AQ1094" s="544">
        <f>IF(B1085="Лікар загальної практики - сімейний лікар",AG1094*Законод!$H$81,IF(B1085="Лікар-педіатр",AG1094*Законод!$H$81,IF(B1085="Лікар-терапевт",AG1094*Законод!$H$81,0)))</f>
        <v>0</v>
      </c>
      <c r="AR1094" s="185">
        <f>SUM(AN1094:AQ1094)</f>
        <v>0</v>
      </c>
    </row>
    <row r="1095" spans="1:44" ht="20.45" customHeight="1" x14ac:dyDescent="0.25">
      <c r="A1095" s="172"/>
      <c r="B1095" s="781"/>
      <c r="C1095" s="784"/>
      <c r="D1095" s="787"/>
      <c r="E1095" s="790"/>
      <c r="F1095" s="186" t="str">
        <f>IF(B1085="Лікар-педіатр",Законод!$I$18,IF(B1085="Лікар загальної практики - сімейний лікар",Законод!$I$22,IF(B1085="Лікар-терапевт",Законод!$I$26,"х")))</f>
        <v>х</v>
      </c>
      <c r="G1095" s="750" t="s">
        <v>157</v>
      </c>
      <c r="H1095" s="751"/>
      <c r="I1095" s="751"/>
      <c r="J1095" s="751"/>
      <c r="K1095" s="752"/>
      <c r="L1095" s="171">
        <f>IF(B1085="Лікар загальної практики - сімейний лікар",IF(L1089&lt;Законод!$C$23,0,(IF(AND(L1089&gt;=Законод!$I$23,L1089&lt;=Законод!$I$24),L1089-Законод!$H$24,IF('01_Доходи'!L1089&gt;=Законод!$I$23,Законод!$I$25,0)))),IF(B1085="Лікар-педіатр",IF(L1089&lt;Законод!$C$19,0,(IF(AND(L1089&gt;=Законод!$I$19,L1089&lt;=Законод!$I$20),L1089-Законод!$H$20,IF('01_Доходи'!L1089&gt;=Законод!$I$19,Законод!$H$21,0)))),IF(B1085="Лікар-терапевт",IF(L1089&lt;Законод!$C$27,0,(IF(AND(L1089&gt;=Законод!$I$27,L1089&lt;=Законод!$I$28),L1089-Законод!$H$28,IF('01_Доходи'!L1089&gt;=Законод!$I$27,Законод!$H$29,0)))),0)))</f>
        <v>0</v>
      </c>
      <c r="M1095" s="770"/>
      <c r="N1095" s="750" t="s">
        <v>157</v>
      </c>
      <c r="O1095" s="751"/>
      <c r="P1095" s="751"/>
      <c r="Q1095" s="751"/>
      <c r="R1095" s="752"/>
      <c r="S1095" s="171">
        <f>IF(B1085="Лікар загальної практики - сімейний лікар",IF(S1089&lt;Законод!$C$23,0,(IF(AND(S1089&gt;=Законод!$I$23,S1089&lt;=Законод!$I$24),S1089-Законод!$H$24,IF('01_Доходи'!S1089&gt;=Законод!$I$23,Законод!$I$25,0)))),IF(B1085="Лікар-педіатр",IF(S1089&lt;Законод!$C$19,0,(IF(AND(S1089&gt;=Законод!$I$19,S1089&lt;=Законод!$I$20),S1089-Законод!$H$20,IF('01_Доходи'!S1089&gt;=Законод!$I$19,Законод!$H$21,0)))),IF(B1085="Лікар-терапевт",IF(S1089&lt;Законод!$C$27,0,(IF(AND(S1089&gt;=Законод!$I$27,S1089&lt;=Законод!$I$28),S1089-Законод!$H$28,IF('01_Доходи'!S1089&gt;=Законод!$I$27,Законод!$H$29,0)))),0)))</f>
        <v>0</v>
      </c>
      <c r="T1095" s="770"/>
      <c r="U1095" s="750" t="s">
        <v>157</v>
      </c>
      <c r="V1095" s="751"/>
      <c r="W1095" s="751"/>
      <c r="X1095" s="751"/>
      <c r="Y1095" s="752"/>
      <c r="Z1095" s="171">
        <f>IF(B1085="Лікар загальної практики - сімейний лікар",IF(Z1089&lt;Законод!$C$23,0,(IF(AND(Z1089&gt;=Законод!$I$23,Z1089&lt;=Законод!$I$24),Z1089-Законод!$H$24,IF('01_Доходи'!Z1089&gt;=Законод!$I$23,Законод!$I$25,0)))),IF(B1085="Лікар-педіатр",IF(Z1089&lt;Законод!$C$19,0,(IF(AND(Z1089&gt;=Законод!$I$19,Z1089&lt;=Законод!$I$20),Z1089-Законод!$H$20,IF('01_Доходи'!Z1089&gt;=Законод!$I$19,Законод!$H$21,0)))),IF(B1085="Лікар-терапевт",IF(Z1089&lt;Законод!$C$27,0,(IF(AND(Z1089&gt;=Законод!$I$27,Z1089&lt;=Законод!$I$28),Z1089-Законод!$H$28,IF('01_Доходи'!Z1089&gt;=Законод!$I$27,Законод!$H$29,0)))),0)))</f>
        <v>0</v>
      </c>
      <c r="AA1095" s="770"/>
      <c r="AB1095" s="750" t="s">
        <v>157</v>
      </c>
      <c r="AC1095" s="751"/>
      <c r="AD1095" s="751"/>
      <c r="AE1095" s="751"/>
      <c r="AF1095" s="752"/>
      <c r="AG1095" s="171">
        <f>IF(B1085="Лікар загальної практики - сімейний лікар",IF(AG1089&lt;Законод!$C$23,0,(IF(AND(AG1089&gt;=Законод!$I$23,AG1089&lt;=Законод!$I$24),AG1089-Законод!$H$24,IF('01_Доходи'!AG1089&gt;=Законод!$I$23,Законод!$I$25,0)))),IF(B1085="Лікар-педіатр",IF(AG1089&lt;Законод!$C$19,0,(IF(AND(AG1089&gt;=Законод!$I$19,AG1089&lt;=Законод!$I$20),AG1089-Законод!$H$20,IF('01_Доходи'!AG1089&gt;=Законод!$I$19,Законод!$H$21,0)))),IF(B1085="Лікар-терапевт",IF(AG1089&lt;Законод!$C$27,0,(IF(AND(AG1089&gt;=Законод!$I$27,AG1089&lt;=Законод!$I$28),AG1089-Законод!$H$28,IF('01_Доходи'!AG1089&gt;=Законод!$I$27,Законод!$H$29,0)))),0)))</f>
        <v>0</v>
      </c>
      <c r="AH1095" s="773"/>
      <c r="AI1095" s="176"/>
      <c r="AJ1095" s="764"/>
      <c r="AK1095" s="767"/>
      <c r="AL1095" s="767"/>
      <c r="AM1095" s="799"/>
      <c r="AN1095" s="544">
        <f>IF(B1085="Лікар загальної практики - сімейний лікар",L1095*Законод!$I$30,IF(B1085="Лікар-педіатр",L1095*Законод!$I$30,IF(B1085="Лікар-терапевт",L1095*Законод!$I$30,0)))</f>
        <v>0</v>
      </c>
      <c r="AO1095" s="544">
        <f>IF(B1085="Лікар загальної практики - сімейний лікар",S1095*Законод!$I$47,IF(B1085="Лікар-педіатр",S1095*Законод!$I$47,IF(B1085="Лікар-терапевт",S1095*Законод!$I$47,0)))</f>
        <v>0</v>
      </c>
      <c r="AP1095" s="544">
        <f>IF(B1085="Лікар загальної практики - сімейний лікар",Z1095*Законод!$I$64,IF(B1085="Лікар-педіатр",Z1095*Законод!$I$64,IF(B1085="Лікар-терапевт",Z1095*Законод!$I$64,0)))</f>
        <v>0</v>
      </c>
      <c r="AQ1095" s="544">
        <f>IF(B1085="Лікар загальної практики - сімейний лікар",AG1095*Законод!$I$81,IF(B1085="Лікар-педіатр",AG1095*Законод!$I$81,IF(B1085="Лікар-терапевт",AG1095*Законод!$I$81,0)))</f>
        <v>0</v>
      </c>
      <c r="AR1095" s="185">
        <f>SUM(AN1095:AQ1095)</f>
        <v>0</v>
      </c>
    </row>
    <row r="1096" spans="1:44" ht="21" customHeight="1" thickBot="1" x14ac:dyDescent="0.3">
      <c r="A1096" s="187"/>
      <c r="B1096" s="782"/>
      <c r="C1096" s="785"/>
      <c r="D1096" s="788"/>
      <c r="E1096" s="791"/>
      <c r="F1096" s="660" t="str">
        <f>IF(B1085="Лікар-педіатр",Законод!$J$18,IF(B1085="Лікар загальної практики - сімейний лікар",Законод!$J$22,IF(B1085="Лікар-терапевт",Законод!$J$22,"х")))</f>
        <v>х</v>
      </c>
      <c r="G1096" s="747" t="s">
        <v>157</v>
      </c>
      <c r="H1096" s="748"/>
      <c r="I1096" s="748"/>
      <c r="J1096" s="748"/>
      <c r="K1096" s="749"/>
      <c r="L1096" s="171">
        <f>IF(B1085="Лікар загальної практики - сімейний лікар",IF(L1089&gt;=Законод!$J$23,'01_Доходи'!L1089-('01_Доходи'!L1090+'01_Доходи'!L1091+'01_Доходи'!L1092+'01_Доходи'!L1093+'01_Доходи'!L1094+'01_Доходи'!L1095),0),IF(B1085="Лікар-педіатр",IF(L1089&gt;=Законод!$J$19,'01_Доходи'!L1089-('01_Доходи'!L1090+'01_Доходи'!L1091+'01_Доходи'!L1092+'01_Доходи'!L1093+'01_Доходи'!L1094+'01_Доходи'!L1095),0),IF(B1085="Лікар-терапевт",IF('01_Доходи'!L1089&gt;=Законод!$J$27,L1089-Законод!$I$28,0),0)))</f>
        <v>0</v>
      </c>
      <c r="M1096" s="771"/>
      <c r="N1096" s="747" t="s">
        <v>157</v>
      </c>
      <c r="O1096" s="748"/>
      <c r="P1096" s="748"/>
      <c r="Q1096" s="748"/>
      <c r="R1096" s="749"/>
      <c r="S1096" s="171">
        <f>IF(B1085="Лікар загальної практики - сімейний лікар",IF(S1089&gt;=Законод!$J$23,'01_Доходи'!S1089-('01_Доходи'!S1090+'01_Доходи'!S1091+'01_Доходи'!S1092+'01_Доходи'!S1093+'01_Доходи'!S1094+'01_Доходи'!S1095),0),IF(B1085="Лікар-педіатр",IF(S1089&gt;=Законод!$J$19,'01_Доходи'!S1089-('01_Доходи'!S1090+'01_Доходи'!S1091+'01_Доходи'!S1092+'01_Доходи'!S1093+'01_Доходи'!S1094+'01_Доходи'!S1095),0),IF(B1085="Лікар-терапевт",IF('01_Доходи'!S1089&gt;=Законод!$J$27,S1089-Законод!$I$28,0),0)))</f>
        <v>0</v>
      </c>
      <c r="T1096" s="771"/>
      <c r="U1096" s="747" t="s">
        <v>157</v>
      </c>
      <c r="V1096" s="748"/>
      <c r="W1096" s="748"/>
      <c r="X1096" s="748"/>
      <c r="Y1096" s="749"/>
      <c r="Z1096" s="171">
        <f>IF(B1085="Лікар загальної практики - сімейний лікар",IF(Z1089&gt;=Законод!$J$23,'01_Доходи'!Z1089-('01_Доходи'!Z1090+'01_Доходи'!Z1091+'01_Доходи'!Z1092+'01_Доходи'!Z1093+'01_Доходи'!Z1094+'01_Доходи'!Z1095),0),IF(B1085="Лікар-педіатр",IF(Z1089&gt;=Законод!$J$19,'01_Доходи'!Z1089-('01_Доходи'!Z1090+'01_Доходи'!Z1091+'01_Доходи'!Z1092+'01_Доходи'!Z1093+'01_Доходи'!Z1094+'01_Доходи'!Z1095),0),IF(B1085="Лікар-терапевт",IF('01_Доходи'!Z1089&gt;=Законод!$J$27,Z1089-Законод!$I$28,0),0)))</f>
        <v>0</v>
      </c>
      <c r="AA1096" s="771"/>
      <c r="AB1096" s="747" t="s">
        <v>157</v>
      </c>
      <c r="AC1096" s="748"/>
      <c r="AD1096" s="748"/>
      <c r="AE1096" s="748"/>
      <c r="AF1096" s="749"/>
      <c r="AG1096" s="171">
        <f>IF(B1085="Лікар загальної практики - сімейний лікар",IF(AG1089&gt;=Законод!$J$23,'01_Доходи'!AG1089-('01_Доходи'!AG1090+'01_Доходи'!AG1091+'01_Доходи'!AG1092+'01_Доходи'!AG1093+'01_Доходи'!AG1094+'01_Доходи'!AG1095),0),IF(B1085="Лікар-педіатр",IF(AG1089&gt;=Законод!$J$19,'01_Доходи'!AG1089-('01_Доходи'!AG1090+'01_Доходи'!AG1091+'01_Доходи'!AG1092+'01_Доходи'!AG1093+'01_Доходи'!AG1094+'01_Доходи'!AG1095),0),IF(B1085="Лікар-терапевт",IF('01_Доходи'!AG1089&gt;=Законод!$J$27,AG1089-Законод!$I$28,0),0)))</f>
        <v>0</v>
      </c>
      <c r="AH1096" s="774"/>
      <c r="AI1096" s="188"/>
      <c r="AJ1096" s="765"/>
      <c r="AK1096" s="768"/>
      <c r="AL1096" s="768"/>
      <c r="AM1096" s="800"/>
      <c r="AN1096" s="661">
        <f>IF(B1085="Лікар загальної практики - сімейний лікар",L1096*Законод!$J$30,IF(B1085="Лікар-педіатр",L1096*Законод!$J$30,IF(B1085="Лікар-терапевт",L1096*Законод!$J$30,0)))</f>
        <v>0</v>
      </c>
      <c r="AO1096" s="661">
        <f>IF(B1085="Лікар загальної практики - сімейний лікар",S1096*Законод!$J$47,IF(B1085="Лікар-педіатр",S1096*Законод!$J$47,IF(B1085="Лікар-терапевт",S1096*Законод!$J$47,0)))</f>
        <v>0</v>
      </c>
      <c r="AP1096" s="661">
        <f>IF(B1085="Лікар загальної практики - сімейний лікар",S1096*Законод!$J$64,IF(B1085="Лікар-педіатр",S1096*Законод!$J$64,IF(B1085="Лікар-терапевт",S1096*Законод!$J$64,0)))</f>
        <v>0</v>
      </c>
      <c r="AQ1096" s="661">
        <f>IF(B1085="Лікар загальної практики - сімейний лікар",AG1096*Законод!$J$81,IF(B1085="Лікар-педіатр",AG1096*Законод!$J$81,IF(B1085="Лікар-терапевт",AG1096*Законод!$J$81,0)))</f>
        <v>0</v>
      </c>
      <c r="AR1096" s="662">
        <f t="shared" ref="AR1096" si="163">SUM(AN1096:AQ1096)</f>
        <v>0</v>
      </c>
    </row>
    <row r="1097" spans="1:44" ht="23.25" thickBot="1" x14ac:dyDescent="0.3">
      <c r="A1097" s="206"/>
      <c r="B1097" s="207"/>
      <c r="C1097" s="207"/>
      <c r="D1097" s="207"/>
      <c r="E1097" s="207"/>
      <c r="F1097" s="208"/>
      <c r="G1097" s="209"/>
      <c r="H1097" s="209"/>
      <c r="I1097" s="210"/>
      <c r="J1097" s="210"/>
      <c r="K1097" s="210"/>
      <c r="L1097" s="211"/>
      <c r="M1097" s="210"/>
      <c r="N1097" s="210"/>
      <c r="O1097" s="210"/>
      <c r="P1097" s="210"/>
      <c r="Q1097" s="210"/>
      <c r="R1097" s="210"/>
      <c r="S1097" s="211"/>
      <c r="T1097" s="210"/>
      <c r="U1097" s="210"/>
      <c r="V1097" s="210"/>
      <c r="W1097" s="210"/>
      <c r="X1097" s="210"/>
      <c r="Y1097" s="210"/>
      <c r="Z1097" s="211"/>
      <c r="AA1097" s="210"/>
      <c r="AB1097" s="210"/>
      <c r="AC1097" s="210"/>
      <c r="AD1097" s="210"/>
      <c r="AE1097" s="210"/>
      <c r="AF1097" s="210"/>
      <c r="AG1097" s="211"/>
      <c r="AH1097" s="210"/>
      <c r="AI1097" s="210"/>
      <c r="AJ1097" s="210"/>
      <c r="AK1097" s="210"/>
      <c r="AL1097" s="210"/>
      <c r="AM1097" s="212"/>
      <c r="AN1097" s="210"/>
      <c r="AO1097" s="210"/>
      <c r="AP1097" s="210"/>
      <c r="AQ1097" s="210"/>
      <c r="AR1097" s="213"/>
    </row>
    <row r="1098" spans="1:44" ht="18" customHeight="1" x14ac:dyDescent="0.25">
      <c r="A1098" s="169">
        <f>A1085+1</f>
        <v>83</v>
      </c>
      <c r="B1098" s="780"/>
      <c r="C1098" s="783"/>
      <c r="D1098" s="786"/>
      <c r="E1098" s="789"/>
      <c r="F1098" s="170" t="s">
        <v>431</v>
      </c>
      <c r="G1098" s="171">
        <f>IFERROR(IF(B1098="Лікар-педіатр",G1100/L1100*L1098,IF(B1098="Лікар-терапевт","х",IF(B1098="Лікар загальної практики - сімейний лікар",G1100/L1100*L1098,0))),0)</f>
        <v>0</v>
      </c>
      <c r="H1098" s="171">
        <f>IFERROR(IF(B1098="Лікар-педіатр",H1100/L1100*L1098,IF(B1098="Лікар-терапевт","х",IF(B1098="Лікар загальної практики - сімейний лікар",H1100/L1100*L1098,0))),0)</f>
        <v>0</v>
      </c>
      <c r="I1098" s="171">
        <f>IFERROR(IF(B1098="Лікар-педіатр","x",IF(B1098="Лікар-терапевт",I1100/L1100*L1098,IF(B1098="Лікар загальної практики - сімейний лікар",I1100/L1100*L1098,0))),0)</f>
        <v>0</v>
      </c>
      <c r="J1098" s="171">
        <f>IFERROR(IF(B1098="Лікар-педіатр","x",IF(B1098="Лікар-терапевт",J1100/L1100*L1098,IF(B1098="Лікар загальної практики - сімейний лікар",J1100/L1100*L1098,0))),0)</f>
        <v>0</v>
      </c>
      <c r="K1098" s="171">
        <f>IFERROR(IF(B1098="Лікар-педіатр","x",IF(B1098="Лікар-терапевт",K1101*L1098,IF(B1098="Лікар загальної практики - сімейний лікар",K1101*L1098,0))),0)</f>
        <v>0</v>
      </c>
      <c r="L1098" s="472"/>
      <c r="M1098" s="769"/>
      <c r="N1098" s="171">
        <f>IFERROR(IF(B1098="Лікар-педіатр",N1100/S1100*S1098,IF(B1098="Лікар-терапевт","х",IF(B1098="Лікар загальної практики - сімейний лікар",N1100/S1100*S1098,0))),0)</f>
        <v>0</v>
      </c>
      <c r="O1098" s="171">
        <f>IFERROR(IF(B1098="Лікар-педіатр",O1100/S1100*S1098,IF(B1098="Лікар-терапевт","х",IF(B1098="Лікар загальної практики - сімейний лікар",O1100/S1100*S1098,0))),0)</f>
        <v>0</v>
      </c>
      <c r="P1098" s="171">
        <f>IFERROR(IF(B1098="Лікар-педіатр","x",IF(B1098="Лікар-терапевт",P1100/S1100*S1098,IF(B1098="Лікар загальної практики - сімейний лікар",P1100/S1100*S1098,0))),0)</f>
        <v>0</v>
      </c>
      <c r="Q1098" s="171">
        <f>IFERROR(IF(B1098="Лікар-педіатр","x",IF(B1098="Лікар-терапевт",Q1100/S1100*S1098,IF(B1098="Лікар загальної практики - сімейний лікар",Q1100/S1100*S1098,0))),0)</f>
        <v>0</v>
      </c>
      <c r="R1098" s="171">
        <f>IFERROR(IF(B1098="Лікар-педіатр","x",IF(B1098="Лікар-терапевт",R1101*S1098,IF(B1098="Лікар загальної практики - сімейний лікар",R1101*S1098,0))),0)</f>
        <v>0</v>
      </c>
      <c r="S1098" s="472"/>
      <c r="T1098" s="769"/>
      <c r="U1098" s="171">
        <f>IFERROR(IF(B1098="Лікар-педіатр",U1100/Z1100*Z1098,IF(B1098="Лікар-терапевт","х",IF(B1098="Лікар загальної практики - сімейний лікар",U1100/Z1100*Z1098,0))),0)</f>
        <v>0</v>
      </c>
      <c r="V1098" s="171">
        <f>IFERROR(IF(B1098="Лікар-педіатр",V1100/Z1100*Z1098,IF(B1098="Лікар-терапевт","х",IF(B1098="Лікар загальної практики - сімейний лікар",V1100/Z1100*Z1098,0))),0)</f>
        <v>0</v>
      </c>
      <c r="W1098" s="171">
        <f>IFERROR(IF(B1098="Лікар-педіатр","x",IF(B1098="Лікар-терапевт",W1100/Z1100*Z1098,IF(B1098="Лікар загальної практики - сімейний лікар",W1100/Z1100*Z1098,0))),0)</f>
        <v>0</v>
      </c>
      <c r="X1098" s="171">
        <f>IFERROR(IF(B1098="Лікар-педіатр","x",IF(B1098="Лікар-терапевт",X1100/Z1100*Z1098,IF(B1098="Лікар загальної практики - сімейний лікар",X1100/Z1100*Z1098,0))),0)</f>
        <v>0</v>
      </c>
      <c r="Y1098" s="171">
        <f>IFERROR(IF(B1098="Лікар-педіатр","x",IF(B1098="Лікар-терапевт",Y1101*Z1098,IF(B1098="Лікар загальної практики - сімейний лікар",Y1101*Z1098,0))),0)</f>
        <v>0</v>
      </c>
      <c r="Z1098" s="472"/>
      <c r="AA1098" s="769"/>
      <c r="AB1098" s="171">
        <f>IFERROR(IF(B1098="Лікар-педіатр",AB1100/AG1100*AG1098,IF(B1098="Лікар-терапевт","х",IF(B1098="Лікар загальної практики - сімейний лікар",AB1100/AG1100*AG1098,0))),0)</f>
        <v>0</v>
      </c>
      <c r="AC1098" s="171">
        <f>IFERROR(IF(B1098="Лікар-педіатр",AC1100/AG1100*AG1098,IF(B1098="Лікар-терапевт","х",IF(B1098="Лікар загальної практики - сімейний лікар",AC1100/AG1100*AG1098,0))),0)</f>
        <v>0</v>
      </c>
      <c r="AD1098" s="171">
        <f>IFERROR(IF(B1098="Лікар-педіатр","x",IF(B1098="Лікар-терапевт",AD1100/AG1100*AG1098,IF(B1098="Лікар загальної практики - сімейний лікар",AD1100/AG1100*AG1098,0))),0)</f>
        <v>0</v>
      </c>
      <c r="AE1098" s="171">
        <f>IFERROR(IF(B1098="Лікар-педіатр","x",IF(B1098="Лікар-терапевт",AE1100/AG1100*AG1098,IF(B1098="Лікар загальної практики - сімейний лікар",AE1100/AG1100*AG1098,0))),0)</f>
        <v>0</v>
      </c>
      <c r="AF1098" s="171">
        <f>IFERROR(IF(B1098="Лікар-педіатр","x",IF(B1098="Лікар-терапевт",AF1101*AG1098,IF(B1098="Лікар загальної практики - сімейний лікар",AF1101*AG1098,0))),0)</f>
        <v>0</v>
      </c>
      <c r="AG1098" s="472"/>
      <c r="AH1098" s="772"/>
      <c r="AI1098" s="461">
        <f>A1098</f>
        <v>83</v>
      </c>
      <c r="AJ1098" s="763">
        <f>B1098</f>
        <v>0</v>
      </c>
      <c r="AK1098" s="766">
        <f>C1098</f>
        <v>0</v>
      </c>
      <c r="AL1098" s="766">
        <f>D1098</f>
        <v>0</v>
      </c>
      <c r="AM1098" s="753" t="s">
        <v>566</v>
      </c>
      <c r="AN1098" s="792">
        <f>SUM(AN1103:AN1109)</f>
        <v>0</v>
      </c>
      <c r="AO1098" s="792">
        <f>SUM(AO1103:AO1109)</f>
        <v>0</v>
      </c>
      <c r="AP1098" s="792">
        <f>SUM(AP1103:AP1109)</f>
        <v>0</v>
      </c>
      <c r="AQ1098" s="792">
        <f>SUM(AQ1103:AQ1109)</f>
        <v>0</v>
      </c>
      <c r="AR1098" s="795">
        <f>SUM(AN1098:AQ1102)</f>
        <v>0</v>
      </c>
    </row>
    <row r="1099" spans="1:44" ht="18" customHeight="1" x14ac:dyDescent="0.25">
      <c r="A1099" s="172"/>
      <c r="B1099" s="781"/>
      <c r="C1099" s="784"/>
      <c r="D1099" s="787"/>
      <c r="E1099" s="790"/>
      <c r="F1099" s="170" t="s">
        <v>432</v>
      </c>
      <c r="G1099" s="171">
        <f>IFERROR(IF(B1098="Лікар-педіатр",G1101*L1099,IF(B1098="Лікар-терапевт","х",IF(B1098="Лікар загальної практики - сімейний лікар",G1101*L1099,0))),0)</f>
        <v>0</v>
      </c>
      <c r="H1099" s="171">
        <f>IFERROR(IF(B1098="Лікар-педіатр",H1101*L1099,IF(B1098="Лікар-терапевт","х",IF(B1098="Лікар загальної практики - сімейний лікар",H1101*L1099,0))),0)</f>
        <v>0</v>
      </c>
      <c r="I1099" s="171">
        <f>IFERROR(IF(B1098="Лікар-педіатр","x",IF(B1098="Лікар-терапевт",I1101*L1099,IF(B1098="Лікар загальної практики - сімейний лікар",I1101*L1099,0))),0)</f>
        <v>0</v>
      </c>
      <c r="J1099" s="171">
        <f>IFERROR(IF(B1098="Лікар-педіатр","x",IF(B1098="Лікар-терапевт",J1101*L1099,IF(B1098="Лікар загальної практики - сімейний лікар",J1101*L1099,0))),0)</f>
        <v>0</v>
      </c>
      <c r="K1099" s="171">
        <f>IFERROR(IF(B1098="Лікар-педіатр","x",IF(B1098="Лікар-терапевт",K1101*L1099,IF(B1098="Лікар загальної практики - сімейний лікар",K1101*L1099,0))),0)</f>
        <v>0</v>
      </c>
      <c r="L1099" s="472"/>
      <c r="M1099" s="770"/>
      <c r="N1099" s="171">
        <f>IFERROR(IF(B1098="Лікар-педіатр",N1101*S1099,IF(B1098="Лікар-терапевт","х",IF(B1098="Лікар загальної практики - сімейний лікар",N1101*S1099,0))),0)</f>
        <v>0</v>
      </c>
      <c r="O1099" s="171">
        <f>IFERROR(IF(B1098="Лікар-педіатр",O1101*S1099,IF(B1098="Лікар-терапевт","х",IF(B1098="Лікар загальної практики - сімейний лікар",O1101*S1099,0))),0)</f>
        <v>0</v>
      </c>
      <c r="P1099" s="171">
        <f>IFERROR(IF(B1098="Лікар-педіатр","x",IF(B1098="Лікар-терапевт",P1101*S1099,IF(B1098="Лікар загальної практики - сімейний лікар",P1101*S1099,0))),0)</f>
        <v>0</v>
      </c>
      <c r="Q1099" s="171">
        <f>IFERROR(IF(B1098="Лікар-педіатр","x",IF(B1098="Лікар-терапевт",Q1101*S1099,IF(B1098="Лікар загальної практики - сімейний лікар",Q1101*S1099,0))),0)</f>
        <v>0</v>
      </c>
      <c r="R1099" s="171">
        <f>IFERROR(IF(B1098="Лікар-педіатр","x",IF(B1098="Лікар-терапевт",R1101*S1099,IF(B1098="Лікар загальної практики - сімейний лікар",R1101*S1099,0))),0)</f>
        <v>0</v>
      </c>
      <c r="S1099" s="472"/>
      <c r="T1099" s="770"/>
      <c r="U1099" s="171">
        <f>IFERROR(IF(B1098="Лікар-педіатр",U1101*Z1099,IF(B1098="Лікар-терапевт","х",IF(B1098="Лікар загальної практики - сімейний лікар",U1101*Z1099,0))),0)</f>
        <v>0</v>
      </c>
      <c r="V1099" s="171">
        <f>IFERROR(IF(B1098="Лікар-педіатр",V1101*Z1099,IF(B1098="Лікар-терапевт","х",IF(B1098="Лікар загальної практики - сімейний лікар",V1101*Z1099,0))),0)</f>
        <v>0</v>
      </c>
      <c r="W1099" s="171">
        <f>IFERROR(IF(B1098="Лікар-педіатр","x",IF(B1098="Лікар-терапевт",W1101*Z1099,IF(B1098="Лікар загальної практики - сімейний лікар",W1101*Z1099,0))),0)</f>
        <v>0</v>
      </c>
      <c r="X1099" s="171">
        <f>IFERROR(IF(B1098="Лікар-педіатр","x",IF(B1098="Лікар-терапевт",X1101*Z1099,IF(B1098="Лікар загальної практики - сімейний лікар",X1101*Z1099,0))),0)</f>
        <v>0</v>
      </c>
      <c r="Y1099" s="171">
        <f>IFERROR(IF(B1098="Лікар-педіатр","x",IF(B1098="Лікар-терапевт",Y1101*Z1099,IF(B1098="Лікар загальної практики - сімейний лікар",Y1101*Z1099,0))),0)</f>
        <v>0</v>
      </c>
      <c r="Z1099" s="472"/>
      <c r="AA1099" s="770"/>
      <c r="AB1099" s="171">
        <f>IFERROR(IF(B1098="Лікар-педіатр",AB1101*AG1099,IF(B1098="Лікар-терапевт","х",IF(B1098="Лікар загальної практики - сімейний лікар",AB1101*AG1099,0))),0)</f>
        <v>0</v>
      </c>
      <c r="AC1099" s="171">
        <f>IFERROR(IF(B1098="Лікар-педіатр",AC1101*AG1099,IF(B1098="Лікар-терапевт","х",IF(B1098="Лікар загальної практики - сімейний лікар",AC1101*AG1099,0))),0)</f>
        <v>0</v>
      </c>
      <c r="AD1099" s="171">
        <f>IFERROR(IF(B1098="Лікар-педіатр","x",IF(B1098="Лікар-терапевт",AD1101*AG1099,IF(B1098="Лікар загальної практики - сімейний лікар",AD1101*AG1099,0))),0)</f>
        <v>0</v>
      </c>
      <c r="AE1099" s="171">
        <f>IFERROR(IF(B1098="Лікар-педіатр","x",IF(B1098="Лікар-терапевт",AE1101*AG1099,IF(B1098="Лікар загальної практики - сімейний лікар",AE1101*AG1099,0))),0)</f>
        <v>0</v>
      </c>
      <c r="AF1099" s="171">
        <f>IFERROR(IF(B1098="Лікар-педіатр","x",IF(B1098="Лікар-терапевт",AF1101*AG1099,IF(B1098="Лікар загальної практики - сімейний лікар",AF1101*AG1099,0))),0)</f>
        <v>0</v>
      </c>
      <c r="AG1099" s="472"/>
      <c r="AH1099" s="773"/>
      <c r="AI1099" s="173"/>
      <c r="AJ1099" s="764"/>
      <c r="AK1099" s="767"/>
      <c r="AL1099" s="767"/>
      <c r="AM1099" s="754"/>
      <c r="AN1099" s="793"/>
      <c r="AO1099" s="793"/>
      <c r="AP1099" s="793"/>
      <c r="AQ1099" s="793"/>
      <c r="AR1099" s="796"/>
    </row>
    <row r="1100" spans="1:44" ht="18" customHeight="1" x14ac:dyDescent="0.25">
      <c r="A1100" s="205"/>
      <c r="B1100" s="781"/>
      <c r="C1100" s="784"/>
      <c r="D1100" s="787"/>
      <c r="E1100" s="790"/>
      <c r="F1100" s="170" t="s">
        <v>433</v>
      </c>
      <c r="G1100" s="174">
        <f>IF(B1098="Лікар загальної практики - сімейний лікар"," ",IF(B1098="Лікар-педіатр"," ",IF(B1098="Лікар-терапевт","х",0)))</f>
        <v>0</v>
      </c>
      <c r="H1100" s="174">
        <f>IF(B1098="Лікар загальної практики - сімейний лікар"," ",IF(B1098="Лікар-педіатр"," ",IF(B1098="Лікар-терапевт","х",0)))</f>
        <v>0</v>
      </c>
      <c r="I1100" s="174">
        <f>IF(B1098="Лікар загальної практики - сімейний лікар"," ",IF(B1098="Лікар-педіатр","х",IF(B1098="Лікар-терапевт"," ",0)))</f>
        <v>0</v>
      </c>
      <c r="J1100" s="174">
        <f>IF(B1098="Лікар загальної практики - сімейний лікар"," ",IF(B1098="Лікар-педіатр","х",IF(B1098="Лікар-терапевт"," ",0)))</f>
        <v>0</v>
      </c>
      <c r="K1100" s="174">
        <f>IF(B1098="Лікар загальної практики - сімейний лікар"," ",IF(B1098="Лікар-педіатр","х",IF(B1098="Лікар-терапевт"," ",0)))</f>
        <v>0</v>
      </c>
      <c r="L1100" s="175">
        <f>SUM(G1100:K1100)</f>
        <v>0</v>
      </c>
      <c r="M1100" s="770"/>
      <c r="N1100" s="174">
        <f>IF(B1098="Лікар загальної практики - сімейний лікар"," ",IF(B1098="Лікар-педіатр"," ",IF(B1098="Лікар-терапевт","х",0)))</f>
        <v>0</v>
      </c>
      <c r="O1100" s="174">
        <f>IF(B1098="Лікар загальної практики - сімейний лікар"," ",IF(B1098="Лікар-педіатр"," ",IF(B1098="Лікар-терапевт","х",0)))</f>
        <v>0</v>
      </c>
      <c r="P1100" s="174">
        <f>IF(B1098="Лікар загальної практики - сімейний лікар"," ",IF(B1098="Лікар-педіатр","х",IF(B1098="Лікар-терапевт"," ",0)))</f>
        <v>0</v>
      </c>
      <c r="Q1100" s="174">
        <f>IF(B1098="Лікар загальної практики - сімейний лікар"," ",IF(B1098="Лікар-педіатр","х",IF(B1098="Лікар-терапевт"," ",0)))</f>
        <v>0</v>
      </c>
      <c r="R1100" s="174">
        <f>IF(B1098="Лікар загальної практики - сімейний лікар"," ",IF(B1098="Лікар-педіатр","х",IF(B1098="Лікар-терапевт"," ",0)))</f>
        <v>0</v>
      </c>
      <c r="S1100" s="175">
        <f>SUM(N1100:R1100)</f>
        <v>0</v>
      </c>
      <c r="T1100" s="770"/>
      <c r="U1100" s="174">
        <f>IF(B1098="Лікар загальної практики - сімейний лікар"," ",IF(B1098="Лікар-педіатр"," ",IF(B1098="Лікар-терапевт","х",0)))</f>
        <v>0</v>
      </c>
      <c r="V1100" s="174">
        <f>IF(B1098="Лікар загальної практики - сімейний лікар"," ",IF(B1098="Лікар-педіатр"," ",IF(B1098="Лікар-терапевт","х",0)))</f>
        <v>0</v>
      </c>
      <c r="W1100" s="174">
        <f>IF(B1098="Лікар загальної практики - сімейний лікар"," ",IF(B1098="Лікар-педіатр","х",IF(B1098="Лікар-терапевт"," ",0)))</f>
        <v>0</v>
      </c>
      <c r="X1100" s="174">
        <f>IF(B1098="Лікар загальної практики - сімейний лікар"," ",IF(B1098="Лікар-педіатр","х",IF(B1098="Лікар-терапевт"," ",0)))</f>
        <v>0</v>
      </c>
      <c r="Y1100" s="174">
        <f>IF(B1098="Лікар загальної практики - сімейний лікар"," ",IF(B1098="Лікар-педіатр","х",IF(B1098="Лікар-терапевт"," ",0)))</f>
        <v>0</v>
      </c>
      <c r="Z1100" s="175">
        <f>SUM(U1100:Y1100)</f>
        <v>0</v>
      </c>
      <c r="AA1100" s="770"/>
      <c r="AB1100" s="174">
        <f>IF(B1098="Лікар загальної практики - сімейний лікар"," ",IF(B1098="Лікар-педіатр"," ",IF(B1098="Лікар-терапевт","х",0)))</f>
        <v>0</v>
      </c>
      <c r="AC1100" s="174">
        <f>IF(B1098="Лікар загальної практики - сімейний лікар"," ",IF(B1098="Лікар-педіатр"," ",IF(B1098="Лікар-терапевт","х",0)))</f>
        <v>0</v>
      </c>
      <c r="AD1100" s="174">
        <f>IF(B1098="Лікар загальної практики - сімейний лікар"," ",IF(B1098="Лікар-педіатр","х",IF(B1098="Лікар-терапевт"," ",0)))</f>
        <v>0</v>
      </c>
      <c r="AE1100" s="174">
        <f>IF(B1098="Лікар загальної практики - сімейний лікар"," ",IF(B1098="Лікар-педіатр","х",IF(B1098="Лікар-терапевт"," ",0)))</f>
        <v>0</v>
      </c>
      <c r="AF1100" s="174">
        <f>IF(B1098="Лікар загальної практики - сімейний лікар"," ",IF(B1098="Лікар-педіатр","х",IF(B1098="Лікар-терапевт"," ",0)))</f>
        <v>0</v>
      </c>
      <c r="AG1100" s="175">
        <f>SUM(AB1100:AF1100)</f>
        <v>0</v>
      </c>
      <c r="AH1100" s="773"/>
      <c r="AI1100" s="176"/>
      <c r="AJ1100" s="764"/>
      <c r="AK1100" s="767"/>
      <c r="AL1100" s="767"/>
      <c r="AM1100" s="754"/>
      <c r="AN1100" s="793"/>
      <c r="AO1100" s="793"/>
      <c r="AP1100" s="793"/>
      <c r="AQ1100" s="793"/>
      <c r="AR1100" s="796"/>
    </row>
    <row r="1101" spans="1:44" ht="18.600000000000001" customHeight="1" thickBot="1" x14ac:dyDescent="0.3">
      <c r="A1101" s="172"/>
      <c r="B1101" s="781"/>
      <c r="C1101" s="784"/>
      <c r="D1101" s="787"/>
      <c r="E1101" s="790"/>
      <c r="F1101" s="177" t="s">
        <v>160</v>
      </c>
      <c r="G1101" s="178">
        <f>IFERROR(IF(B1098="Лікар-педіатр",G1100/L1100,IF(B1098="Лікар-терапевт","х",IF(B1098="Лікар загальної практики - сімейний лікар",G1100/L1100,0))),0)</f>
        <v>0</v>
      </c>
      <c r="H1101" s="178">
        <f>IFERROR(IF(B1098="Лікар-педіатр",H1100/L1100,IF(B1098="Лікар-терапевт","х",IF(B1098="Лікар загальної практики - сімейний лікар",H1100/L1100,0))),0)</f>
        <v>0</v>
      </c>
      <c r="I1101" s="178">
        <f>IFERROR(IF(B1098="Лікар-педіатр","x",IF(B1098="Лікар-терапевт",I1100/L1100,IF(B1098="Лікар загальної практики - сімейний лікар",I1100/L1100,0))),0)</f>
        <v>0</v>
      </c>
      <c r="J1101" s="178">
        <f>IFERROR(IF(B1098="Лікар-педіатр","x",IF(B1098="Лікар-терапевт",J1100/L1100,IF(B1098="Лікар загальної практики - сімейний лікар",J1100/L1100,0))),0)</f>
        <v>0</v>
      </c>
      <c r="K1101" s="178">
        <f>IFERROR(IF(B1098="Лікар-педіатр","x",IF(B1098="Лікар-терапевт",K1100/L1100,IF(B1098="Лікар загальної практики - сімейний лікар",K1100/L1100,0))),0)</f>
        <v>0</v>
      </c>
      <c r="L1101" s="178">
        <f>SUM(G1101:K1101)</f>
        <v>0</v>
      </c>
      <c r="M1101" s="770"/>
      <c r="N1101" s="178">
        <f>IFERROR(IF(B1098="Лікар-педіатр",N1100/S1100,IF(B1098="Лікар-терапевт","х",IF(B1098="Лікар загальної практики - сімейний лікар",N1100/S1100,0))),0)</f>
        <v>0</v>
      </c>
      <c r="O1101" s="178">
        <f>IFERROR(IF(B1098="Лікар-педіатр",O1100/S1100,IF(B1098="Лікар-терапевт","х",IF(B1098="Лікар загальної практики - сімейний лікар",O1100/S1100,0))),0)</f>
        <v>0</v>
      </c>
      <c r="P1101" s="178">
        <f>IFERROR(IF(B1098="Лікар-педіатр","x",IF(B1098="Лікар-терапевт",P1100/S1100,IF(B1098="Лікар загальної практики - сімейний лікар",P1100/S1100,0))),0)</f>
        <v>0</v>
      </c>
      <c r="Q1101" s="178">
        <f>IFERROR(IF(B1098="Лікар-педіатр","x",IF(B1098="Лікар-терапевт",Q1100/S1100,IF(B1098="Лікар загальної практики - сімейний лікар",Q1100/S1100,0))),0)</f>
        <v>0</v>
      </c>
      <c r="R1101" s="178">
        <f>IFERROR(IF(B1098="Лікар-педіатр","x",IF(B1098="Лікар-терапевт",R1100/S1100,IF(B1098="Лікар загальної практики - сімейний лікар",R1100/S1100,0))),0)</f>
        <v>0</v>
      </c>
      <c r="S1101" s="178">
        <f>SUM(N1101:R1101)</f>
        <v>0</v>
      </c>
      <c r="T1101" s="770"/>
      <c r="U1101" s="178">
        <f>IFERROR(IF(B1098="Лікар-педіатр",U1100/Z1100,IF(B1098="Лікар-терапевт","х",IF(B1098="Лікар загальної практики - сімейний лікар",U1100/Z1100,0))),0)</f>
        <v>0</v>
      </c>
      <c r="V1101" s="178">
        <f>IFERROR(IF(B1098="Лікар-педіатр",V1100/Z1100,IF(B1098="Лікар-терапевт","х",IF(B1098="Лікар загальної практики - сімейний лікар",V1100/Z1100,0))),0)</f>
        <v>0</v>
      </c>
      <c r="W1101" s="178">
        <f>IFERROR(IF(B1098="Лікар-педіатр","x",IF(B1098="Лікар-терапевт",W1100/Z1100,IF(B1098="Лікар загальної практики - сімейний лікар",W1100/Z1100,0))),0)</f>
        <v>0</v>
      </c>
      <c r="X1101" s="178">
        <f>IFERROR(IF(B1098="Лікар-педіатр","x",IF(B1098="Лікар-терапевт",X1100/Z1100,IF(B1098="Лікар загальної практики - сімейний лікар",X1100/Z1100,0))),0)</f>
        <v>0</v>
      </c>
      <c r="Y1101" s="178">
        <f>IFERROR(IF(B1098="Лікар-педіатр","x",IF(B1098="Лікар-терапевт",Y1100/Z1100,IF(B1098="Лікар загальної практики - сімейний лікар",Y1100/Z1100,0))),0)</f>
        <v>0</v>
      </c>
      <c r="Z1101" s="178">
        <f>SUM(U1101:Y1101)</f>
        <v>0</v>
      </c>
      <c r="AA1101" s="770"/>
      <c r="AB1101" s="178">
        <f>IFERROR(IF(B1098="Лікар-педіатр",AB1100/AG1100,IF(B1098="Лікар-терапевт","х",IF(B1098="Лікар загальної практики - сімейний лікар",AB1100/AG1100,0))),0)</f>
        <v>0</v>
      </c>
      <c r="AC1101" s="178">
        <f>IFERROR(IF(B1098="Лікар-педіатр",AC1100/AG1100,IF(B1098="Лікар-терапевт","х",IF(B1098="Лікар загальної практики - сімейний лікар",AC1100/AG1100,0))),0)</f>
        <v>0</v>
      </c>
      <c r="AD1101" s="178">
        <f>IFERROR(IF(B1098="Лікар-педіатр","x",IF(B1098="Лікар-терапевт",AD1100/AG1100,IF(B1098="Лікар загальної практики - сімейний лікар",AD1100/AG1100,0))),0)</f>
        <v>0</v>
      </c>
      <c r="AE1101" s="178">
        <f>IFERROR(IF(B1098="Лікар-педіатр","x",IF(B1098="Лікар-терапевт",AE1100/AG1100,IF(B1098="Лікар загальної практики - сімейний лікар",AE1100/AG1100,0))),0)</f>
        <v>0</v>
      </c>
      <c r="AF1101" s="178">
        <f>IFERROR(IF(B1098="Лікар-педіатр","x",IF(B1098="Лікар-терапевт",AF1100/AG1100,IF(B1098="Лікар загальної практики - сімейний лікар",AF1100/AG1100,0))),0)</f>
        <v>0</v>
      </c>
      <c r="AG1101" s="178">
        <f>SUM(AB1101:AF1101)</f>
        <v>0</v>
      </c>
      <c r="AH1101" s="773"/>
      <c r="AI1101" s="176"/>
      <c r="AJ1101" s="764"/>
      <c r="AK1101" s="767"/>
      <c r="AL1101" s="767"/>
      <c r="AM1101" s="754"/>
      <c r="AN1101" s="793"/>
      <c r="AO1101" s="793"/>
      <c r="AP1101" s="793"/>
      <c r="AQ1101" s="793"/>
      <c r="AR1101" s="796"/>
    </row>
    <row r="1102" spans="1:44" ht="32.25" thickBot="1" x14ac:dyDescent="0.3">
      <c r="A1102" s="172"/>
      <c r="B1102" s="781"/>
      <c r="C1102" s="784"/>
      <c r="D1102" s="787"/>
      <c r="E1102" s="790"/>
      <c r="F1102" s="179" t="s">
        <v>434</v>
      </c>
      <c r="G1102" s="180">
        <f>IF(B1098="Лікар загальної практики - сімейний лікар",AVERAGE(G1098:G1100),IF(B1098="Лікар-педіатр",AVERAGE(G1098:G1100),IF(B1098="Лікар-терапевт","х",0)))</f>
        <v>0</v>
      </c>
      <c r="H1102" s="180">
        <f>IF(B1098="Лікар загальної практики - сімейний лікар",AVERAGE(H1098:H1100),IF(B1098="Лікар-педіатр",AVERAGE(H1098:H1100),IF(B1098="Лікар-терапевт","х",0)))</f>
        <v>0</v>
      </c>
      <c r="I1102" s="180">
        <f>IF(B1098="Лікар загальної практики - сімейний лікар",AVERAGE(I1098:I1100),IF(B1098="Лікар-педіатр","x",IF(B1098="Лікар-терапевт",AVERAGE(I1098:I1100),0)))</f>
        <v>0</v>
      </c>
      <c r="J1102" s="180">
        <f>IF(B1098="Лікар загальної практики - сімейний лікар",AVERAGE(J1098:J1100),IF(B1098="Лікар-педіатр","x",IF(B1098="Лікар-терапевт",AVERAGE(J1098:J1100),0)))</f>
        <v>0</v>
      </c>
      <c r="K1102" s="180">
        <f>IF(B1098="Лікар загальної практики - сімейний лікар",AVERAGE(K1098:K1100),IF(B1098="Лікар-педіатр","x",IF(B1098="Лікар-терапевт",AVERAGE(K1098:K1100),0)))</f>
        <v>0</v>
      </c>
      <c r="L1102" s="181">
        <f>SUM(G1102:K1102)</f>
        <v>0</v>
      </c>
      <c r="M1102" s="770"/>
      <c r="N1102" s="543">
        <f>IF(B1098="Лікар загальної практики - сімейний лікар",AVERAGE(N1098:N1100),IF(B1098="Лікар-педіатр",AVERAGE(N1098:N1100),IF(B1098="Лікар-терапевт","х",0)))</f>
        <v>0</v>
      </c>
      <c r="O1102" s="180">
        <f>IF(B1098="Лікар загальної практики - сімейний лікар",AVERAGE(O1098:O1100),IF(B1098="Лікар-педіатр",AVERAGE(O1098:O1100),IF(B1098="Лікар-терапевт","х",0)))</f>
        <v>0</v>
      </c>
      <c r="P1102" s="180">
        <f>IF(B1098="Лікар загальної практики - сімейний лікар",AVERAGE(P1098:P1100),IF(B1098="Лікар-педіатр","x",IF(B1098="Лікар-терапевт",AVERAGE(P1098:P1100),0)))</f>
        <v>0</v>
      </c>
      <c r="Q1102" s="180">
        <f>IF(B1098="Лікар загальної практики - сімейний лікар",AVERAGE(Q1098:Q1100),IF(B1098="Лікар-педіатр","x",IF(B1098="Лікар-терапевт",AVERAGE(Q1098:Q1100),0)))</f>
        <v>0</v>
      </c>
      <c r="R1102" s="180">
        <f>IF(B1098="Лікар загальної практики - сімейний лікар",AVERAGE(R1098:R1100),IF(B1098="Лікар-педіатр","x",IF(B1098="Лікар-терапевт",AVERAGE(R1098:R1100),0)))</f>
        <v>0</v>
      </c>
      <c r="S1102" s="181">
        <f>SUM(N1102:R1102)</f>
        <v>0</v>
      </c>
      <c r="T1102" s="770"/>
      <c r="U1102" s="543">
        <f>IF(B1098="Лікар загальної практики - сімейний лікар",AVERAGE(U1098:U1100),IF(B1098="Лікар-педіатр",AVERAGE(U1098:U1100),IF(B1098="Лікар-терапевт","х",0)))</f>
        <v>0</v>
      </c>
      <c r="V1102" s="180">
        <f>IF(B1098="Лікар загальної практики - сімейний лікар",AVERAGE(V1098:V1100),IF(B1098="Лікар-педіатр",AVERAGE(V1098:V1100),IF(B1098="Лікар-терапевт","х",0)))</f>
        <v>0</v>
      </c>
      <c r="W1102" s="180">
        <f>IF(B1098="Лікар загальної практики - сімейний лікар",AVERAGE(W1098:W1100),IF(B1098="Лікар-педіатр","x",IF(B1098="Лікар-терапевт",AVERAGE(W1098:W1100),0)))</f>
        <v>0</v>
      </c>
      <c r="X1102" s="180">
        <f>IF(B1098="Лікар загальної практики - сімейний лікар",AVERAGE(X1098:X1100),IF(B1098="Лікар-педіатр","x",IF(B1098="Лікар-терапевт",AVERAGE(X1098:X1100),0)))</f>
        <v>0</v>
      </c>
      <c r="Y1102" s="180">
        <f>IF(B1098="Лікар загальної практики - сімейний лікар",AVERAGE(Y1098:Y1100),IF(B1098="Лікар-педіатр","x",IF(B1098="Лікар-терапевт",AVERAGE(Y1098:Y1100),0)))</f>
        <v>0</v>
      </c>
      <c r="Z1102" s="181">
        <f>SUM(U1102:Y1102)</f>
        <v>0</v>
      </c>
      <c r="AA1102" s="770"/>
      <c r="AB1102" s="543">
        <f>IF(B1098="Лікар загальної практики - сімейний лікар",AVERAGE(AB1098:AB1100),IF(B1098="Лікар-педіатр",AVERAGE(AB1098:AB1100),IF(B1098="Лікар-терапевт","х",0)))</f>
        <v>0</v>
      </c>
      <c r="AC1102" s="180">
        <f>IF(B1098="Лікар загальної практики - сімейний лікар",AVERAGE(AC1098:AC1100),IF(B1098="Лікар-педіатр",AVERAGE(AC1098:AC1100),IF(B1098="Лікар-терапевт","х",0)))</f>
        <v>0</v>
      </c>
      <c r="AD1102" s="180">
        <f>IF(B1098="Лікар загальної практики - сімейний лікар",AVERAGE(AD1098:AD1100),IF(B1098="Лікар-педіатр","x",IF(B1098="Лікар-терапевт",AVERAGE(AD1098:AD1100),0)))</f>
        <v>0</v>
      </c>
      <c r="AE1102" s="180">
        <f>IF(B1098="Лікар загальної практики - сімейний лікар",AVERAGE(AE1098:AE1100),IF(B1098="Лікар-педіатр","x",IF(B1098="Лікар-терапевт",AVERAGE(AE1098:AE1100),0)))</f>
        <v>0</v>
      </c>
      <c r="AF1102" s="180">
        <f>IF(B1098="Лікар загальної практики - сімейний лікар",AVERAGE(AF1098:AF1100),IF(B1098="Лікар-педіатр","x",IF(B1098="Лікар-терапевт",AVERAGE(AF1098:AF1100),0)))</f>
        <v>0</v>
      </c>
      <c r="AG1102" s="181">
        <f>SUM(AB1102:AF1102)</f>
        <v>0</v>
      </c>
      <c r="AH1102" s="773"/>
      <c r="AI1102" s="176"/>
      <c r="AJ1102" s="764"/>
      <c r="AK1102" s="767"/>
      <c r="AL1102" s="767"/>
      <c r="AM1102" s="755"/>
      <c r="AN1102" s="794"/>
      <c r="AO1102" s="794"/>
      <c r="AP1102" s="794"/>
      <c r="AQ1102" s="794"/>
      <c r="AR1102" s="797"/>
    </row>
    <row r="1103" spans="1:44" ht="40.5" x14ac:dyDescent="0.25">
      <c r="A1103" s="172"/>
      <c r="B1103" s="781"/>
      <c r="C1103" s="784"/>
      <c r="D1103" s="787"/>
      <c r="E1103" s="790"/>
      <c r="F1103" s="182" t="str">
        <f>IF(B1098="Лікар-педіатр",Законод!$C$18,IF(B1098="Лікар загальної практики - сімейний лікар",Законод!$C$22,IF(B1098="Лікар-терапевт",Законод!$C$26,"х")))</f>
        <v>х</v>
      </c>
      <c r="G1103" s="183">
        <f>IF(B1098="Лікар загальної практики - сімейний лікар",IF(L1102&lt;=Законод!$C$23,G1102,Законод!$C$23*'01_Доходи'!G1101),IF(B1098="Лікар-педіатр",IF(L1102&lt;=Законод!$C$19,G1102,Законод!$C$19*'01_Доходи'!G1101),IF(B1098="Лікар-терапевт","x",0)))</f>
        <v>0</v>
      </c>
      <c r="H1103" s="183">
        <f>IF(B1098="Лікар загальної практики - сімейний лікар",IF(L1102&lt;=Законод!$C$23,H1102,Законод!$C$23*'01_Доходи'!H1101),IF(B1098="Лікар-педіатр",IF(L1102&lt;=Законод!$C$19,H1102,Законод!$C$19*'01_Доходи'!H1101),IF(B1098="Лікар-терапевт","x",0)))</f>
        <v>0</v>
      </c>
      <c r="I1103" s="183">
        <f>IF(B1098="Лікар загальної практики - сімейний лікар",IF(L1102&lt;=Законод!$C$23,I1102,Законод!$C$23*'01_Доходи'!I1101),IF(B1098="Лікар-педіатр",IF(L1102&lt;=Законод!$C$27,I1102,Законод!$C$27*'01_Доходи'!I1101),IF(B1098="Лікар-терапевт","x",0)))</f>
        <v>0</v>
      </c>
      <c r="J1103" s="183">
        <f>IF(B1098="Лікар загальної практики - сімейний лікар",IF(L1102&lt;=Законод!$C$23,J1102,Законод!$C$23*'01_Доходи'!J1101),IF(B1098="Лікар-педіатр",IF(L1102&lt;=Законод!$C$27,J1102,Законод!$C$27*'01_Доходи'!J1101),IF(B1098="Лікар-терапевт","x",0)))</f>
        <v>0</v>
      </c>
      <c r="K1103" s="183">
        <f>IF(B1098="Лікар загальної практики - сімейний лікар",IF(L1102&lt;=Законод!$C$23,K1102,Законод!$C$23*'01_Доходи'!K1101),IF(B1098="Лікар-педіатр",IF(L1102&lt;=Законод!$C$27,K1102,Законод!$C$27*'01_Доходи'!K1101),IF(B1098="Лікар-терапевт","x",0)))</f>
        <v>0</v>
      </c>
      <c r="L1103" s="184">
        <f>SUM(G1103:K1103)</f>
        <v>0</v>
      </c>
      <c r="M1103" s="770"/>
      <c r="N1103" s="183">
        <f>IF(B1098="Лікар загальної практики - сімейний лікар",IF(L1102&lt;=Законод!$C$23,N1102,Законод!$C$23*'01_Доходи'!N1101),IF(B1098="Лікар-педіатр",IF(L1102&lt;=Законод!$C$19,N1102,Законод!$C$19*'01_Доходи'!N1101),IF(B1098="Лікар-терапевт","x",0)))</f>
        <v>0</v>
      </c>
      <c r="O1103" s="183">
        <f>IF(B1098="Лікар загальної практики - сімейний лікар",IF(L1102&lt;=Законод!$C$23,O1102,Законод!$C$23*'01_Доходи'!O1101),IF(B1098="Лікар-педіатр",IF(L1102&lt;=Законод!$C$19,O1102,Законод!$C$19*'01_Доходи'!O1101),IF(B1098="Лікар-терапевт","x",0)))</f>
        <v>0</v>
      </c>
      <c r="P1103" s="183">
        <f>IF(B1098="Лікар загальної практики - сімейний лікар",IF(L1102&lt;=Законод!$C$23,P1102,Законод!$C$23*'01_Доходи'!P1101),IF(B1098="Лікар-педіатр",IF(L1102&lt;=Законод!$C$27,P1102,Законод!$C$27*'01_Доходи'!P1101),IF(B1098="Лікар-терапевт","x",0)))</f>
        <v>0</v>
      </c>
      <c r="Q1103" s="183">
        <f>IF(B1098="Лікар загальної практики - сімейний лікар",IF(L1102&lt;=Законод!$C$23,Q1102,Законод!$C$23*'01_Доходи'!Q1101),IF(B1098="Лікар-педіатр",IF(L1102&lt;=Законод!$C$27,Q1102,Законод!$C$27*'01_Доходи'!Q1101),IF(B1098="Лікар-терапевт","x",0)))</f>
        <v>0</v>
      </c>
      <c r="R1103" s="183">
        <f>IF(B1098="Лікар загальної практики - сімейний лікар",IF(L1102&lt;=Законод!$C$23,R1102,Законод!$C$23*'01_Доходи'!R1101),IF(B1098="Лікар-педіатр",IF(L1102&lt;=Законод!$C$27,R1102,Законод!$C$27*'01_Доходи'!R1101),IF(B1098="Лікар-терапевт","x",0)))</f>
        <v>0</v>
      </c>
      <c r="S1103" s="184">
        <f>SUM(N1103:R1103)</f>
        <v>0</v>
      </c>
      <c r="T1103" s="770"/>
      <c r="U1103" s="183">
        <f>IF(B1098="Лікар загальної практики - сімейний лікар",IF(L1102&lt;=Законод!$C$23,U1102,Законод!$C$23*'01_Доходи'!U1101),IF(B1098="Лікар-педіатр",IF(L1102&lt;=Законод!$C$19,U1102,Законод!$C$19*'01_Доходи'!U1101),IF(B1098="Лікар-терапевт","x",0)))</f>
        <v>0</v>
      </c>
      <c r="V1103" s="183">
        <f>IF(B1098="Лікар загальної практики - сімейний лікар",IF(L1102&lt;=Законод!$C$23,V1102,Законод!$C$23*'01_Доходи'!V1101),IF(B1098="Лікар-педіатр",IF(L1102&lt;=Законод!$C$19,V1102,Законод!$C$19*'01_Доходи'!V1101),IF(B1098="Лікар-терапевт","x",0)))</f>
        <v>0</v>
      </c>
      <c r="W1103" s="183">
        <f>IF(B1098="Лікар загальної практики - сімейний лікар",IF(L1102&lt;=Законод!$C$23,W1102,Законод!$C$23*'01_Доходи'!W1101),IF(B1098="Лікар-педіатр",IF(L1102&lt;=Законод!$C$27,W1102,Законод!$C$27*'01_Доходи'!W1101),IF(B1098="Лікар-терапевт","x",0)))</f>
        <v>0</v>
      </c>
      <c r="X1103" s="183">
        <f>IF(B1098="Лікар загальної практики - сімейний лікар",IF(L1102&lt;=Законод!$C$23,X1102,Законод!$C$23*'01_Доходи'!X1101),IF(B1098="Лікар-педіатр",IF(L1102&lt;=Законод!$C$27,X1102,Законод!$C$27*'01_Доходи'!X1101),IF(B1098="Лікар-терапевт","x",0)))</f>
        <v>0</v>
      </c>
      <c r="Y1103" s="183">
        <f>IF(B1098="Лікар загальної практики - сімейний лікар",IF(L1102&lt;=Законод!$C$23,Y1102,Законод!$C$23*'01_Доходи'!H1101),IF(Y1098="Лікар-педіатр",IF(L1102&lt;=Законод!$C$27,Y1102,Законод!$C$27*'01_Доходи'!Y1101),IF(B1098="Лікар-терапевт","x",0)))</f>
        <v>0</v>
      </c>
      <c r="Z1103" s="184">
        <f>SUM(U1103:Y1103)</f>
        <v>0</v>
      </c>
      <c r="AA1103" s="770"/>
      <c r="AB1103" s="183">
        <f>IF(B1098="Лікар загальної практики - сімейний лікар",IF(L1102&lt;=Законод!$C$23,AB1102,Законод!$C$23*'01_Доходи'!AB1101),IF(B1098="Лікар-педіатр",IF(L1102&lt;=Законод!$C$19,AB1102,Законод!$C$19*'01_Доходи'!AB1101),IF(B1098="Лікар-терапевт","x",0)))</f>
        <v>0</v>
      </c>
      <c r="AC1103" s="183">
        <f>IF(B1098="Лікар загальної практики - сімейний лікар",IF(L1102&lt;=Законод!$C$23,AC1102,Законод!$C$23*'01_Доходи'!AC1101),IF(B1098="Лікар-педіатр",IF(L1102&lt;=Законод!$C$19,AC1102,Законод!$C$19*'01_Доходи'!AC1101),IF(B1098="Лікар-терапевт","x",0)))</f>
        <v>0</v>
      </c>
      <c r="AD1103" s="183">
        <f>IF(B1098="Лікар загальної практики - сімейний лікар",IF(L1102&lt;=Законод!$C$23,AD1102,Законод!$C$23*'01_Доходи'!AD1101),IF(B1098="Лікар-педіатр",IF(L1102&lt;=Законод!$C$27,AD1102,Законод!$C$27*'01_Доходи'!AD1101),IF(B1098="Лікар-терапевт","x",0)))</f>
        <v>0</v>
      </c>
      <c r="AE1103" s="183">
        <f>IF(B1098="Лікар загальної практики - сімейний лікар",IF(L1102&lt;=Законод!$C$23,AE1102,Законод!$C$23*'01_Доходи'!AE1101),IF(B1098="Лікар-педіатр",IF(L1102&lt;=Законод!$C$27,AE1102,Законод!$C$27*'01_Доходи'!AE1101),IF(B1098="Лікар-терапевт","x",0)))</f>
        <v>0</v>
      </c>
      <c r="AF1103" s="183">
        <f>IF(B1098="Лікар загальної практики - сімейний лікар",IF(L1102&lt;=Законод!$C$23,AF1102,Законод!$C$23*'01_Доходи'!AF1101),IF(B1098="Лікар-педіатр",IF(L1102&lt;=Законод!$C$27,AF1102,Законод!$C$27*'01_Доходи'!AF1101),IF(B1098="Лікар-терапевт","x",0)))</f>
        <v>0</v>
      </c>
      <c r="AG1103" s="184">
        <f>SUM(AB1103:AF1103)</f>
        <v>0</v>
      </c>
      <c r="AH1103" s="773"/>
      <c r="AI1103" s="176"/>
      <c r="AJ1103" s="764"/>
      <c r="AK1103" s="767"/>
      <c r="AL1103" s="767"/>
      <c r="AM1103" s="268" t="s">
        <v>175</v>
      </c>
      <c r="AN1103" s="544">
        <f>IF(B1098="Лікар загальної практики - сімейний лікар",G1103*Законод!$J$10+'01_Доходи'!H1103*Законод!$K$10+'01_Доходи'!I1103*Законод!$L$10+'01_Доходи'!J1103*Законод!$M$10+'01_Доходи'!K1103*Законод!$N$10,IF(B1098="Лікар-педіатр",G1103*Законод!$J$10+'01_Доходи'!H1103*Законод!$K$10,IF(B1098="Лікар-терапевт",'01_Доходи'!I1103*Законод!$L$10+'01_Доходи'!J1103*Законод!$M$10+'01_Доходи'!K1103*Законод!$N$10,0)))</f>
        <v>0</v>
      </c>
      <c r="AO1103" s="544">
        <f>IF(B1098="Лікар загальної практики - сімейний лікар",N1103*Законод!$J$11+'01_Доходи'!O1103*Законод!$K$11+'01_Доходи'!P1103*Законод!$L$11+'01_Доходи'!Q1103*Законод!$M$11+'01_Доходи'!R1103*Законод!$N$11,IF(B1098="Лікар-педіатр",N1103*Законод!$J$11+'01_Доходи'!O1103*Законод!$K$11,IF(B1098="Лікар-терапевт",'01_Доходи'!P1103*Законод!$L$11+'01_Доходи'!Q1103*Законод!$M$11+'01_Доходи'!R1103*Законод!$N$11,0)))</f>
        <v>0</v>
      </c>
      <c r="AP1103" s="544">
        <f>IF(B1098="Лікар загальної практики - сімейний лікар",U1103*Законод!$J$12+'01_Доходи'!V1103*Законод!$K$12+'01_Доходи'!W1103*Законод!$L$12+'01_Доходи'!X1103*Законод!$M$12+'01_Доходи'!Y1103*Законод!$N$12,IF(B1098="Лікар-педіатр",U1103*Законод!$J$12+'01_Доходи'!V1103*Законод!$K$12,IF(B1098="Лікар-терапевт",'01_Доходи'!W1103*Законод!$L$12+'01_Доходи'!X1103*Законод!$M$12+'01_Доходи'!Y1103*Законод!$N$12,0)))</f>
        <v>0</v>
      </c>
      <c r="AQ1103" s="544">
        <f>IF(B1098="Лікар загальної практики - сімейний лікар",AB1103*Законод!$J$13+'01_Доходи'!AC1103*Законод!$K$13+'01_Доходи'!AD1103*Законод!$L$13+'01_Доходи'!AE1103*Законод!$M$13+'01_Доходи'!AF1103*Законод!$N$13,IF(B1098="Лікар-педіатр",AB1103*Законод!$J$13+'01_Доходи'!AC1103*Законод!$K$13,IF(B1098="Лікар-терапевт",'01_Доходи'!AD1103*Законод!$L$13+'01_Доходи'!AE1103*Законод!$M$13+'01_Доходи'!AF1103*Законод!$N$13,0)))</f>
        <v>0</v>
      </c>
      <c r="AR1103" s="185">
        <f>SUM(AN1103:AQ1103)</f>
        <v>0</v>
      </c>
    </row>
    <row r="1104" spans="1:44" ht="20.45" customHeight="1" x14ac:dyDescent="0.25">
      <c r="A1104" s="172"/>
      <c r="B1104" s="781"/>
      <c r="C1104" s="784"/>
      <c r="D1104" s="787"/>
      <c r="E1104" s="790"/>
      <c r="F1104" s="186" t="str">
        <f>IF(B1098="Лікар-педіатр",Законод!$E$18,IF(B1098="Лікар загальної практики - сімейний лікар",Законод!$E$22,IF(B1098="Лікар-терапевт",Законод!$E$26,"х")))</f>
        <v>х</v>
      </c>
      <c r="G1104" s="750" t="s">
        <v>157</v>
      </c>
      <c r="H1104" s="751"/>
      <c r="I1104" s="751"/>
      <c r="J1104" s="751"/>
      <c r="K1104" s="752"/>
      <c r="L1104" s="171">
        <f>IF(B1098="Лікар загальної практики - сімейний лікар",IF(L1102&lt;Законод!$C$23,0,(IF(AND(L1102&gt;=Законод!$E$23,L1102&lt;=Законод!$E$24),L1102-Законод!$C$23,IF('01_Доходи'!L1102&gt;=Законод!$F$23,Законод!$E$25,0)))),IF(B1098="Лікар-педіатр",IF(L1102&lt;Законод!$C$19,0,(IF(AND(L1102&gt;=Законод!$E$19,L1102&lt;=Законод!$E$20),L1102-Законод!$C$19,IF('01_Доходи'!L1102&gt;=Законод!$F$19,Законод!$E$21,0)))),IF(B1098="Лікар-терапевт",IF(L1102&lt;Законод!$C$27,0,(IF(AND(L1102&gt;=Законод!$E$27,L1102&lt;=Законод!$E$28),L1102-Законод!$C$27,IF('01_Доходи'!L1102&gt;=Законод!$F$27,Законод!$E$29,0)))),0)))</f>
        <v>0</v>
      </c>
      <c r="M1104" s="770"/>
      <c r="N1104" s="750" t="s">
        <v>157</v>
      </c>
      <c r="O1104" s="751"/>
      <c r="P1104" s="751"/>
      <c r="Q1104" s="751"/>
      <c r="R1104" s="752"/>
      <c r="S1104" s="171">
        <f>IF(B1098="Лікар загальної практики - сімейний лікар",IF(S1102&lt;Законод!$C$23,0,(IF(AND(S1102&gt;=Законод!$E$23,S1102&lt;=Законод!$E$24),S1102-Законод!$C$23,IF('01_Доходи'!S1102&gt;=Законод!$F$23,Законод!$E$25,0)))),IF(B1098="Лікар-педіатр",IF(S1102&lt;Законод!$C$19,0,(IF(AND(S1102&gt;=Законод!$E$19,S1102&lt;=Законод!$E$20),S1102-Законод!$C$19,IF('01_Доходи'!S1102&gt;=Законод!$F$19,Законод!$E$21,0)))),IF(B1098="Лікар-терапевт",IF(S1102&lt;Законод!$C$27,0,(IF(AND(S1102&gt;=Законод!$E$27,S1102&lt;=Законод!$E$28),S1102-Законод!$C$27,IF('01_Доходи'!S1102&gt;=Законод!$F$27,Законод!$E$29,0)))),0)))</f>
        <v>0</v>
      </c>
      <c r="T1104" s="770"/>
      <c r="U1104" s="750" t="s">
        <v>157</v>
      </c>
      <c r="V1104" s="751"/>
      <c r="W1104" s="751"/>
      <c r="X1104" s="751"/>
      <c r="Y1104" s="752"/>
      <c r="Z1104" s="171">
        <f>IF(B1098="Лікар загальної практики - сімейний лікар",IF(Z1102&lt;Законод!$C$23,0,(IF(AND(Z1102&gt;=Законод!$E$23,Z1102&lt;=Законод!$E$24),Z1102-Законод!$C$23,IF('01_Доходи'!Z1102&gt;=Законод!$F$23,Законод!$E$25,0)))),IF(B1098="Лікар-педіатр",IF(Z1102&lt;Законод!$C$19,0,(IF(AND(Z1102&gt;=Законод!$E$19,Z1102&lt;=Законод!$E$20),Z1102-Законод!$C$19,IF('01_Доходи'!Z1102&gt;=Законод!$F$19,Законод!$E$21,0)))),IF(B1098="Лікар-терапевт",IF(Z1102&lt;Законод!$C$27,0,(IF(AND(Z1102&gt;=Законод!$E$27,Z1102&lt;=Законод!$E$28),Z1102-Законод!$C$27,IF('01_Доходи'!Z1102&gt;=Законод!$F$27,Законод!$E$29,0)))),0)))</f>
        <v>0</v>
      </c>
      <c r="AA1104" s="770"/>
      <c r="AB1104" s="750" t="s">
        <v>157</v>
      </c>
      <c r="AC1104" s="751"/>
      <c r="AD1104" s="751"/>
      <c r="AE1104" s="751"/>
      <c r="AF1104" s="752"/>
      <c r="AG1104" s="171">
        <f>IF(B1098="Лікар загальної практики - сімейний лікар",IF(S1102&lt;Законод!$C$23,0,(IF(AND(AG1102&gt;=Законод!$E$23,AG1102&lt;=Законод!$E$24),AG1102-Законод!$C$23,IF('01_Доходи'!AG1102&gt;=Законод!$F$23,Законод!$E$25,0)))),IF(B1098="Лікар-педіатр",IF(AG1102&lt;Законод!$C$19,0,(IF(AND(AG1102&gt;=Законод!$E$19,AG1102&lt;=Законод!$E$20),AG1102-Законод!$C$19,IF('01_Доходи'!AG1102&gt;=Законод!$F$19,Законод!$E$21,0)))),IF(B1098="Лікар-терапевт",IF(AG1102&lt;Законод!$C$27,0,(IF(AND(AG1102&gt;=Законод!$E$27,AG1102&lt;=Законод!$E$28),AG1102-Законод!$C$27,IF('01_Доходи'!AG1102&gt;=Законод!$F$27,Законод!$E$29,0)))),0)))</f>
        <v>0</v>
      </c>
      <c r="AH1104" s="773"/>
      <c r="AI1104" s="176"/>
      <c r="AJ1104" s="764"/>
      <c r="AK1104" s="767"/>
      <c r="AL1104" s="767"/>
      <c r="AM1104" s="798" t="s">
        <v>176</v>
      </c>
      <c r="AN1104" s="544">
        <f>IF(B1098="Лікар загальної практики - сімейний лікар",L1104*Законод!$E$30,IF(B1098="Лікар-педіатр",L1104*Законод!$E$30,IF(B1098="Лікар-терапевт",L1104*Законод!$E$30,0)))</f>
        <v>0</v>
      </c>
      <c r="AO1104" s="544">
        <f>IF(B1098="Лікар загальної практики - сімейний лікар",S1104*Законод!$E$47,IF(B1098="Лікар-педіатр",S1104*Законод!$E$47,IF(B1098="Лікар-терапевт",S1104*Законод!$E$47,0)))</f>
        <v>0</v>
      </c>
      <c r="AP1104" s="544">
        <f>IF(B1098="Лікар загальної практики - сімейний лікар",Z1104*Законод!$E$64,IF(B1098="Лікар-педіатр",Z1104*Законод!$E$64,IF(B1098="Лікар-терапевт",Z1104*Законод!$E$64,0)))</f>
        <v>0</v>
      </c>
      <c r="AQ1104" s="544">
        <f>IF(B1098="Лікар загальної практики - сімейний лікар",AG1104*Законод!$E$81,IF(B1098="Лікар-педіатр",AG1104*Законод!$E$81,IF(B1098="Лікар-терапевт",AG1104*Законод!$E$81,0)))</f>
        <v>0</v>
      </c>
      <c r="AR1104" s="185">
        <f>SUM(AN1104:AQ1104)</f>
        <v>0</v>
      </c>
    </row>
    <row r="1105" spans="1:44" ht="20.45" customHeight="1" x14ac:dyDescent="0.25">
      <c r="A1105" s="172"/>
      <c r="B1105" s="781"/>
      <c r="C1105" s="784"/>
      <c r="D1105" s="787"/>
      <c r="E1105" s="790"/>
      <c r="F1105" s="186" t="str">
        <f>IF(B1098="Лікар-педіатр",Законод!$F$18,IF(B1098="Лікар загальної практики - сімейний лікар",Законод!$F$22,IF(B1098="Лікар-терапевт",Законод!$F$26,"х")))</f>
        <v>х</v>
      </c>
      <c r="G1105" s="750" t="s">
        <v>157</v>
      </c>
      <c r="H1105" s="751"/>
      <c r="I1105" s="751"/>
      <c r="J1105" s="751"/>
      <c r="K1105" s="752"/>
      <c r="L1105" s="171">
        <f>IF(B1098="Лікар загальної практики - сімейний лікар",IF(L1102&lt;Законод!$C$23,0,(IF(AND(L1102&gt;=Законод!$F$23,L1102&lt;=Законод!$F$24),L1102-Законод!$E$24,IF('01_Доходи'!L1102&gt;=Законод!$G$23,Законод!$F$25,0)))),IF(B1098="Лікар-педіатр",IF(L1102&lt;Законод!$C$19,0,(IF(AND(L1102&gt;=Законод!$F$19,L1102&lt;=Законод!$F$20),L1102-Законод!$E$20,IF('01_Доходи'!L1102&gt;=Законод!$G$19,Законод!$F$21,0)))),IF(B1098="Лікар-терапевт",IF(L1102&lt;Законод!$C$27,0,(IF(AND(L1102&gt;=Законод!$F$27,L1102&lt;=Законод!$F$28),L1102-Законод!$E$28,IF('01_Доходи'!L1102&gt;=Законод!$G$27,Законод!$F$29,0)))),0)))</f>
        <v>0</v>
      </c>
      <c r="M1105" s="770"/>
      <c r="N1105" s="750" t="s">
        <v>157</v>
      </c>
      <c r="O1105" s="751"/>
      <c r="P1105" s="751"/>
      <c r="Q1105" s="751"/>
      <c r="R1105" s="752"/>
      <c r="S1105" s="171">
        <f>IF(B1098="Лікар загальної практики - сімейний лікар",IF(S1102&lt;Законод!$C$23,0,(IF(AND(S1102&gt;=Законод!$F$23,S1102&lt;=Законод!$F$24),S1102-Законод!$E$24,IF('01_Доходи'!S1102&gt;=Законод!$G$23,Законод!$F$25,0)))),IF(B1098="Лікар-педіатр",IF(S1102&lt;Законод!$C$19,0,(IF(AND(S1102&gt;=Законод!$F$19,S1102&lt;=Законод!$F$20),S1102-Законод!$E$20,IF('01_Доходи'!S1102&gt;=Законод!$G$19,Законод!$F$21,0)))),IF(B1098="Лікар-терапевт",IF(S1102&lt;Законод!$C$27,0,(IF(AND(S1102&gt;=Законод!$F$27,S1102&lt;=Законод!$F$28),S1102-Законод!$E$28,IF('01_Доходи'!S1102&gt;=Законод!$G$27,Законод!$F$29,0)))),0)))</f>
        <v>0</v>
      </c>
      <c r="T1105" s="770"/>
      <c r="U1105" s="750" t="s">
        <v>157</v>
      </c>
      <c r="V1105" s="751"/>
      <c r="W1105" s="751"/>
      <c r="X1105" s="751"/>
      <c r="Y1105" s="752"/>
      <c r="Z1105" s="171">
        <f>IF(B1098="Лікар загальної практики - сімейний лікар",IF(Z1102&lt;Законод!$C$23,0,(IF(AND(Z1102&gt;=Законод!$F$23,Z1102&lt;=Законод!$F$24),Z1102-Законод!$E$24,IF('01_Доходи'!Z1102&gt;=Законод!$G$23,Законод!$F$25,0)))),IF(B1098="Лікар-педіатр",IF(Z1102&lt;Законод!$C$19,0,(IF(AND(Z1102&gt;=Законод!$F$19,Z1102&lt;=Законод!$F$20),Z1102-Законод!$E$20,IF('01_Доходи'!Z1102&gt;=Законод!$G$19,Законод!$F$21,0)))),IF(B1098="Лікар-терапевт",IF(Z1102&lt;Законод!$C$27,0,(IF(AND(Z1102&gt;=Законод!$F$27,Z1102&lt;=Законод!$F$28),Z1102-Законод!$E$28,IF('01_Доходи'!Z1102&gt;=Законод!$G$27,Законод!$F$29,0)))),0)))</f>
        <v>0</v>
      </c>
      <c r="AA1105" s="770"/>
      <c r="AB1105" s="750" t="s">
        <v>157</v>
      </c>
      <c r="AC1105" s="751"/>
      <c r="AD1105" s="751"/>
      <c r="AE1105" s="751"/>
      <c r="AF1105" s="752"/>
      <c r="AG1105" s="171">
        <f>IF(B1098="Лікар загальної практики - сімейний лікар",IF(AG1102&lt;Законод!$C$23,0,(IF(AND(AG1102&gt;=Законод!$F$23,AG1102&lt;=Законод!$F$24),AG1102-Законод!$E$24,IF('01_Доходи'!AG1102&gt;=Законод!$G$23,Законод!$F$25,0)))),IF(B1098="Лікар-педіатр",IF(AG1102&lt;Законод!$C$19,0,(IF(AND(AG1102&gt;=Законод!$F$19,AG1102&lt;=Законод!$F$20),AG1102-Законод!$E$20,IF('01_Доходи'!AG1102&gt;=Законод!$G$19,Законод!$F$21,0)))),IF(B1098="Лікар-терапевт",IF(AG1102&lt;Законод!$C$27,0,(IF(AND(AG1102&gt;=Законод!$F$27,AG1102&lt;=Законод!$F$28),AG1102-Законод!$E$28,IF('01_Доходи'!AG1102&gt;=Законод!$G$27,Законод!$F$29,0)))),0)))</f>
        <v>0</v>
      </c>
      <c r="AH1105" s="773"/>
      <c r="AI1105" s="176"/>
      <c r="AJ1105" s="764"/>
      <c r="AK1105" s="767"/>
      <c r="AL1105" s="767"/>
      <c r="AM1105" s="799"/>
      <c r="AN1105" s="544">
        <f>IF(B1098="Лікар загальної практики - сімейний лікар",L1105*Законод!$F$30,IF(B1098="Лікар-педіатр",L1105*Законод!$F$30,IF(B1098="Лікар-терапевт",L1105*Законод!$F$30,0)))</f>
        <v>0</v>
      </c>
      <c r="AO1105" s="544">
        <f>IF(B1098="Лікар загальної практики - сімейний лікар",S1105*Законод!$F$47,IF(B1098="Лікар-педіатр",S1105*Законод!$F$47,IF(B1098="Лікар-терапевт",S1105*Законод!$F$47,0)))</f>
        <v>0</v>
      </c>
      <c r="AP1105" s="544">
        <f>IF(B1098="Лікар загальної практики - сімейний лікар",Z1105*Законод!$F$64,IF(B1098="Лікар-педіатр",Z1105*Законод!$F$64,IF(B1098="Лікар-терапевт",Z1105*Законод!$F$64,0)))</f>
        <v>0</v>
      </c>
      <c r="AQ1105" s="544">
        <f>IF(B1098="Лікар загальної практики - сімейний лікар",AG1105*Законод!$F$81,IF(B1098="Лікар-педіатр",AG1105*Законод!$F$81,IF(B1098="Лікар-терапевт",AG1105*Законод!$F$81,0)))</f>
        <v>0</v>
      </c>
      <c r="AR1105" s="185">
        <f>SUM(AN1105:AQ1105)</f>
        <v>0</v>
      </c>
    </row>
    <row r="1106" spans="1:44" ht="20.45" customHeight="1" x14ac:dyDescent="0.25">
      <c r="A1106" s="172"/>
      <c r="B1106" s="781"/>
      <c r="C1106" s="784"/>
      <c r="D1106" s="787"/>
      <c r="E1106" s="790"/>
      <c r="F1106" s="186" t="str">
        <f>IF(B1098="Лікар-педіатр",Законод!$G$18,IF(B1098="Лікар загальної практики - сімейний лікар",Законод!$G$22,IF(B1098="Лікар-терапевт",Законод!$G$26,"х")))</f>
        <v>х</v>
      </c>
      <c r="G1106" s="750" t="s">
        <v>157</v>
      </c>
      <c r="H1106" s="751"/>
      <c r="I1106" s="751"/>
      <c r="J1106" s="751"/>
      <c r="K1106" s="752"/>
      <c r="L1106" s="171">
        <f>IF(B1098="Лікар загальної практики - сімейний лікар",IF(L1102&lt;Законод!$C$23,0,(IF(AND(L1102&gt;=Законод!$G$23,L1102&lt;=Законод!$G$24),L1102-Законод!$F$24,IF('01_Доходи'!L1102&gt;=Законод!$H$23,Законод!$G$25,0)))),IF(B1098="Лікар-педіатр",IF(L1102&lt;Законод!$C$19,0,(IF(AND(L1102&gt;=Законод!$G$19,L1102&lt;=Законод!$G$20),L1102-Законод!$F$20,IF('01_Доходи'!L1102&gt;=Законод!$H$19,Законод!$G$21,0)))),IF(B1098="Лікар-терапевт",IF(L1102&lt;Законод!$C$27,0,(IF(AND(L1102&gt;=Законод!$G$27,L1102&lt;=Законод!$G$28),L1102-Законод!$F$28,IF('01_Доходи'!L1102&gt;=Законод!$H$27,Законод!$G$29,0)))),0)))</f>
        <v>0</v>
      </c>
      <c r="M1106" s="770"/>
      <c r="N1106" s="750" t="s">
        <v>157</v>
      </c>
      <c r="O1106" s="751"/>
      <c r="P1106" s="751"/>
      <c r="Q1106" s="751"/>
      <c r="R1106" s="752"/>
      <c r="S1106" s="171">
        <f>IF(B1098="Лікар загальної практики - сімейний лікар",IF(S1102&lt;Законод!$C$23,0,(IF(AND(S1102&gt;=Законод!$G$23,S1102&lt;=Законод!$G$24),S1102-Законод!$F$24,IF('01_Доходи'!S1102&gt;=Законод!$H$23,Законод!$G$25,0)))),IF(B1098="Лікар-педіатр",IF(S1102&lt;Законод!$C$19,0,(IF(AND(S1102&gt;=Законод!$G$19,S1102&lt;=Законод!$G$20),S1102-Законод!$F$20,IF('01_Доходи'!S1102&gt;=Законод!$H$19,Законод!$G$21,0)))),IF(B1098="Лікар-терапевт",IF(S1102&lt;Законод!$C$27,0,(IF(AND(S1102&gt;=Законод!$G$27,S1102&lt;=Законод!$G$28),S1102-Законод!$F$28,IF('01_Доходи'!S1102&gt;=Законод!$H$27,Законод!$G$29,0)))),0)))</f>
        <v>0</v>
      </c>
      <c r="T1106" s="770"/>
      <c r="U1106" s="750" t="s">
        <v>157</v>
      </c>
      <c r="V1106" s="751"/>
      <c r="W1106" s="751"/>
      <c r="X1106" s="751"/>
      <c r="Y1106" s="752"/>
      <c r="Z1106" s="171">
        <f>IF(B1098="Лікар загальної практики - сімейний лікар",IF(Z1102&lt;Законод!$C$23,0,(IF(AND(Z1102&gt;=Законод!$G$23,Z1102&lt;=Законод!$G$24),Z1102-Законод!$F$24,IF('01_Доходи'!Z1102&gt;=Законод!$H$23,Законод!$G$25,0)))),IF(B1098="Лікар-педіатр",IF(Z1102&lt;Законод!$C$19,0,(IF(AND(Z1102&gt;=Законод!$G$19,Z1102&lt;=Законод!$G$20),Z1102-Законод!$F$20,IF('01_Доходи'!Z1102&gt;=Законод!$H$19,Законод!$G$21,0)))),IF(B1098="Лікар-терапевт",IF(Z1102&lt;Законод!$C$27,0,(IF(AND(Z1102&gt;=Законод!$G$27,Z1102&lt;=Законод!$G$28),Z1102-Законод!$F$28,IF('01_Доходи'!Z1102&gt;=Законод!$H$27,Законод!$G$29,0)))),0)))</f>
        <v>0</v>
      </c>
      <c r="AA1106" s="770"/>
      <c r="AB1106" s="750" t="s">
        <v>157</v>
      </c>
      <c r="AC1106" s="751"/>
      <c r="AD1106" s="751"/>
      <c r="AE1106" s="751"/>
      <c r="AF1106" s="752"/>
      <c r="AG1106" s="171">
        <f>IF(B1098="Лікар загальної практики - сімейний лікар",IF(AG1102&lt;Законод!$C$23,0,(IF(AND(AG1102&gt;=Законод!$G$23,AG1102&lt;=Законод!$G$24),AG1102-Законод!$F$24,IF('01_Доходи'!AG1102&gt;=Законод!$H$23,Законод!$G$25,0)))),IF(B1098="Лікар-педіатр",IF(AG1102&lt;Законод!$C$19,0,(IF(AND(AG1102&gt;=Законод!$G$19,AG1102&lt;=Законод!$G$20),AG1102-Законод!$F$20,IF('01_Доходи'!AG1102&gt;=Законод!$H$19,Законод!$G$21,0)))),IF(B1098="Лікар-терапевт",IF(AG1102&lt;Законод!$C$27,0,(IF(AND(AG1102&gt;=Законод!$G$27,AG1102&lt;=Законод!$G$28),AG1102-Законод!$F$28,IF('01_Доходи'!AG1102&gt;=Законод!$H$27,Законод!$G$29,0)))),0)))</f>
        <v>0</v>
      </c>
      <c r="AH1106" s="773"/>
      <c r="AI1106" s="176"/>
      <c r="AJ1106" s="764"/>
      <c r="AK1106" s="767"/>
      <c r="AL1106" s="767"/>
      <c r="AM1106" s="799"/>
      <c r="AN1106" s="544">
        <f>IF(B1098="Лікар загальної практики - сімейний лікар",L1106*Законод!$G$39,IF(B1098="Лікар-педіатр",L1106*Законод!$G$30,IF(B1098="Лікар-терапевт",L1106*Законод!$G$30,0)))</f>
        <v>0</v>
      </c>
      <c r="AO1106" s="544">
        <f>IF(B1098="Лікар загальної практики - сімейний лікар",S1106*Законод!$G$47,IF(B1098="Лікар-педіатр",S1106*Законод!$G$47,IF(B1098="Лікар-терапевт",S1106*Законод!$G$47,0)))</f>
        <v>0</v>
      </c>
      <c r="AP1106" s="544">
        <f>IF(B1098="Лікар загальної практики - сімейний лікар",Z1106*Законод!$G$64,IF(B1098="Лікар-педіатр",Z1106*Законод!$G$64,IF(B1098="Лікар-терапевт",Z1106*Законод!$G$64,0)))</f>
        <v>0</v>
      </c>
      <c r="AQ1106" s="544">
        <f>IF(B1098="Лікар загальної практики - сімейний лікар",AG1106*Законод!$G$81,IF(B1098="Лікар-педіатр",AG1106*Законод!$G$81,IF(B1098="Лікар-терапевт",AG1106*Законод!$G$81,0)))</f>
        <v>0</v>
      </c>
      <c r="AR1106" s="185">
        <f t="shared" ref="AR1106" si="164">SUM(AN1106:AQ1106)</f>
        <v>0</v>
      </c>
    </row>
    <row r="1107" spans="1:44" ht="20.45" customHeight="1" x14ac:dyDescent="0.25">
      <c r="A1107" s="172"/>
      <c r="B1107" s="781"/>
      <c r="C1107" s="784"/>
      <c r="D1107" s="787"/>
      <c r="E1107" s="790"/>
      <c r="F1107" s="186" t="str">
        <f>IF(B1098="Лікар-педіатр",Законод!$H$18,IF(B1098="Лікар загальної практики - сімейний лікар",Законод!$H$22,IF(B1098="Лікар-терапевт",Законод!$H$26,"х")))</f>
        <v>х</v>
      </c>
      <c r="G1107" s="750" t="s">
        <v>157</v>
      </c>
      <c r="H1107" s="751"/>
      <c r="I1107" s="751"/>
      <c r="J1107" s="751"/>
      <c r="K1107" s="752"/>
      <c r="L1107" s="171">
        <f>IF(B1098="Лікар загальної практики - сімейний лікар",IF(L1102&lt;Законод!$C$23,0,(IF(AND(L1102&gt;=Законод!$H$23,L1102&lt;=Законод!$H$24),L1102-Законод!$G$24,IF('01_Доходи'!L1102&gt;=Законод!$I$23,Законод!$H$25,0)))),IF(B1098="Лікар-педіатр",IF(L1102&lt;Законод!$C$19,0,(IF(AND(L1102&gt;=Законод!$H$19,L1102&lt;=Законод!$H$20),L1102-Законод!$G$20,IF('01_Доходи'!L1102&gt;=Законод!$I$19,Законод!$H$21,0)))),IF(B1098="Лікар-терапевт",IF(L1102&lt;Законод!$C$27,0,(IF(AND(L1102&gt;=Законод!$H$27,L1102&lt;=Законод!$H$28),L1102-Законод!$G$28,IF(L1102&gt;=Законод!$I$27,Законод!$H$29,0)))),0)))</f>
        <v>0</v>
      </c>
      <c r="M1107" s="770"/>
      <c r="N1107" s="750" t="s">
        <v>157</v>
      </c>
      <c r="O1107" s="751"/>
      <c r="P1107" s="751"/>
      <c r="Q1107" s="751"/>
      <c r="R1107" s="752"/>
      <c r="S1107" s="171">
        <f>IF(B1098="Лікар загальної практики - сімейний лікар",IF(S1102&lt;Законод!$C$23,0,(IF(AND(S1102&gt;=Законод!$H$23,S1102&lt;=Законод!$H$24),S1102-Законод!$G$24,IF('01_Доходи'!S1102&gt;=Законод!$I$23,Законод!$H$25,0)))),IF(B1098="Лікар-педіатр",IF(S1102&lt;Законод!$C$19,0,(IF(AND(S1102&gt;=Законод!$H$19,S1102&lt;=Законод!$H$20),S1102-Законод!$G$20,IF('01_Доходи'!S1102&gt;=Законод!$I$19,Законод!$H$21,0)))),IF(B1098="Лікар-терапевт",IF(S1102&lt;Законод!$C$27,0,(IF(AND(S1102&gt;=Законод!$H$27,S1102&lt;=Законод!$H$28),S1102-Законод!$G$28,IF(S1102&gt;=Законод!$I$27,Законод!$H$29,0)))),0)))</f>
        <v>0</v>
      </c>
      <c r="T1107" s="770"/>
      <c r="U1107" s="750" t="s">
        <v>157</v>
      </c>
      <c r="V1107" s="751"/>
      <c r="W1107" s="751"/>
      <c r="X1107" s="751"/>
      <c r="Y1107" s="752"/>
      <c r="Z1107" s="171">
        <f>IF(B1098="Лікар загальної практики - сімейний лікар",IF(Z1102&lt;Законод!$C$23,0,(IF(AND(Z1102&gt;=Законод!$H$23,Z1102&lt;=Законод!$H$24),Z1102-Законод!$G$24,IF('01_Доходи'!Z1102&gt;=Законод!$I$23,Законод!$H$25,0)))),IF(B1098="Лікар-педіатр",IF(Z1102&lt;Законод!$C$19,0,(IF(AND(Z1102&gt;=Законод!$H$19,Z1102&lt;=Законод!$H$20),Z1102-Законод!$G$20,IF('01_Доходи'!Z1102&gt;=Законод!$I$19,Законод!$H$21,0)))),IF(B1098="Лікар-терапевт",IF(Z1102&lt;Законод!$C$27,0,(IF(AND(Z1102&gt;=Законод!$H$27,Z1102&lt;=Законод!$H$28),Z1102-Законод!$G$28,IF(Z1102&gt;=Законод!$I$27,Законод!$H$29,0)))),0)))</f>
        <v>0</v>
      </c>
      <c r="AA1107" s="770"/>
      <c r="AB1107" s="750" t="s">
        <v>157</v>
      </c>
      <c r="AC1107" s="751"/>
      <c r="AD1107" s="751"/>
      <c r="AE1107" s="751"/>
      <c r="AF1107" s="752"/>
      <c r="AG1107" s="171">
        <f>IF(B1098="Лікар загальної практики - сімейний лікар",IF(AG1102&lt;Законод!$C$23,0,(IF(AND(AG1102&gt;=Законод!$H$23,AG1102&lt;=Законод!$H$24),AG1102-Законод!$G$24,IF('01_Доходи'!AG1102&gt;=Законод!$I$23,Законод!$H$25,0)))),IF(B1098="Лікар-педіатр",IF(AG1102&lt;Законод!$C$19,0,(IF(AND(AG1102&gt;=Законод!$H$19,AG1102&lt;=Законод!$H$20),AG1102-Законод!$G$20,IF('01_Доходи'!AG1102&gt;=Законод!$I$19,Законод!$H$21,0)))),IF(B1098="Лікар-терапевт",IF(AG1102&lt;Законод!$C$27,0,(IF(AND(AG1102&gt;=Законод!$H$27,AG1102&lt;=Законод!$H$28),AG1102-Законод!$G$28,IF(AG1102&gt;=Законод!$I$27,Законод!$H$29,0)))),0)))</f>
        <v>0</v>
      </c>
      <c r="AH1107" s="773"/>
      <c r="AI1107" s="176"/>
      <c r="AJ1107" s="764"/>
      <c r="AK1107" s="767"/>
      <c r="AL1107" s="767"/>
      <c r="AM1107" s="799"/>
      <c r="AN1107" s="544">
        <f>IF(B1098="Лікар загальної практики - сімейний лікар",L1107*Законод!$H$30,IF(B1098="Лікар-педіатр",L1107*Законод!$H$30,IF(B1098="Лікар-терапевт",L1107*Законод!$H$30,0)))</f>
        <v>0</v>
      </c>
      <c r="AO1107" s="544">
        <f>IF(B1098="Лікар загальної практики - сімейний лікар",S1107*Законод!$H$47,IF(B1098="Лікар-педіатр",S1107*Законод!$H$47,IF(B1098="Лікар-терапевт",S1107*Законод!$H$47,0)))</f>
        <v>0</v>
      </c>
      <c r="AP1107" s="544">
        <f>IF(B1098="Лікар загальної практики - сімейний лікар",Z1107*Законод!$H$64,IF(B1098="Лікар-педіатр",Z1107*Законод!$H$64,IF(B1098="Лікар-терапевт",Z1107*Законод!$H$64,0)))</f>
        <v>0</v>
      </c>
      <c r="AQ1107" s="544">
        <f>IF(B1098="Лікар загальної практики - сімейний лікар",AG1107*Законод!$H$81,IF(B1098="Лікар-педіатр",AG1107*Законод!$H$81,IF(B1098="Лікар-терапевт",AG1107*Законод!$H$81,0)))</f>
        <v>0</v>
      </c>
      <c r="AR1107" s="185">
        <f>SUM(AN1107:AQ1107)</f>
        <v>0</v>
      </c>
    </row>
    <row r="1108" spans="1:44" ht="20.45" customHeight="1" x14ac:dyDescent="0.25">
      <c r="A1108" s="172"/>
      <c r="B1108" s="781"/>
      <c r="C1108" s="784"/>
      <c r="D1108" s="787"/>
      <c r="E1108" s="790"/>
      <c r="F1108" s="186" t="str">
        <f>IF(B1098="Лікар-педіатр",Законод!$I$18,IF(B1098="Лікар загальної практики - сімейний лікар",Законод!$I$22,IF(B1098="Лікар-терапевт",Законод!$I$26,"х")))</f>
        <v>х</v>
      </c>
      <c r="G1108" s="750" t="s">
        <v>157</v>
      </c>
      <c r="H1108" s="751"/>
      <c r="I1108" s="751"/>
      <c r="J1108" s="751"/>
      <c r="K1108" s="752"/>
      <c r="L1108" s="171">
        <f>IF(B1098="Лікар загальної практики - сімейний лікар",IF(L1102&lt;Законод!$C$23,0,(IF(AND(L1102&gt;=Законод!$I$23,L1102&lt;=Законод!$I$24),L1102-Законод!$H$24,IF('01_Доходи'!L1102&gt;=Законод!$I$23,Законод!$I$25,0)))),IF(B1098="Лікар-педіатр",IF(L1102&lt;Законод!$C$19,0,(IF(AND(L1102&gt;=Законод!$I$19,L1102&lt;=Законод!$I$20),L1102-Законод!$H$20,IF('01_Доходи'!L1102&gt;=Законод!$I$19,Законод!$H$21,0)))),IF(B1098="Лікар-терапевт",IF(L1102&lt;Законод!$C$27,0,(IF(AND(L1102&gt;=Законод!$I$27,L1102&lt;=Законод!$I$28),L1102-Законод!$H$28,IF('01_Доходи'!L1102&gt;=Законод!$I$27,Законод!$H$29,0)))),0)))</f>
        <v>0</v>
      </c>
      <c r="M1108" s="770"/>
      <c r="N1108" s="750" t="s">
        <v>157</v>
      </c>
      <c r="O1108" s="751"/>
      <c r="P1108" s="751"/>
      <c r="Q1108" s="751"/>
      <c r="R1108" s="752"/>
      <c r="S1108" s="171">
        <f>IF(B1098="Лікар загальної практики - сімейний лікар",IF(S1102&lt;Законод!$C$23,0,(IF(AND(S1102&gt;=Законод!$I$23,S1102&lt;=Законод!$I$24),S1102-Законод!$H$24,IF('01_Доходи'!S1102&gt;=Законод!$I$23,Законод!$I$25,0)))),IF(B1098="Лікар-педіатр",IF(S1102&lt;Законод!$C$19,0,(IF(AND(S1102&gt;=Законод!$I$19,S1102&lt;=Законод!$I$20),S1102-Законод!$H$20,IF('01_Доходи'!S1102&gt;=Законод!$I$19,Законод!$H$21,0)))),IF(B1098="Лікар-терапевт",IF(S1102&lt;Законод!$C$27,0,(IF(AND(S1102&gt;=Законод!$I$27,S1102&lt;=Законод!$I$28),S1102-Законод!$H$28,IF('01_Доходи'!S1102&gt;=Законод!$I$27,Законод!$H$29,0)))),0)))</f>
        <v>0</v>
      </c>
      <c r="T1108" s="770"/>
      <c r="U1108" s="750" t="s">
        <v>157</v>
      </c>
      <c r="V1108" s="751"/>
      <c r="W1108" s="751"/>
      <c r="X1108" s="751"/>
      <c r="Y1108" s="752"/>
      <c r="Z1108" s="171">
        <f>IF(B1098="Лікар загальної практики - сімейний лікар",IF(Z1102&lt;Законод!$C$23,0,(IF(AND(Z1102&gt;=Законод!$I$23,Z1102&lt;=Законод!$I$24),Z1102-Законод!$H$24,IF('01_Доходи'!Z1102&gt;=Законод!$I$23,Законод!$I$25,0)))),IF(B1098="Лікар-педіатр",IF(Z1102&lt;Законод!$C$19,0,(IF(AND(Z1102&gt;=Законод!$I$19,Z1102&lt;=Законод!$I$20),Z1102-Законод!$H$20,IF('01_Доходи'!Z1102&gt;=Законод!$I$19,Законод!$H$21,0)))),IF(B1098="Лікар-терапевт",IF(Z1102&lt;Законод!$C$27,0,(IF(AND(Z1102&gt;=Законод!$I$27,Z1102&lt;=Законод!$I$28),Z1102-Законод!$H$28,IF('01_Доходи'!Z1102&gt;=Законод!$I$27,Законод!$H$29,0)))),0)))</f>
        <v>0</v>
      </c>
      <c r="AA1108" s="770"/>
      <c r="AB1108" s="750" t="s">
        <v>157</v>
      </c>
      <c r="AC1108" s="751"/>
      <c r="AD1108" s="751"/>
      <c r="AE1108" s="751"/>
      <c r="AF1108" s="752"/>
      <c r="AG1108" s="171">
        <f>IF(B1098="Лікар загальної практики - сімейний лікар",IF(AG1102&lt;Законод!$C$23,0,(IF(AND(AG1102&gt;=Законод!$I$23,AG1102&lt;=Законод!$I$24),AG1102-Законод!$H$24,IF('01_Доходи'!AG1102&gt;=Законод!$I$23,Законод!$I$25,0)))),IF(B1098="Лікар-педіатр",IF(AG1102&lt;Законод!$C$19,0,(IF(AND(AG1102&gt;=Законод!$I$19,AG1102&lt;=Законод!$I$20),AG1102-Законод!$H$20,IF('01_Доходи'!AG1102&gt;=Законод!$I$19,Законод!$H$21,0)))),IF(B1098="Лікар-терапевт",IF(AG1102&lt;Законод!$C$27,0,(IF(AND(AG1102&gt;=Законод!$I$27,AG1102&lt;=Законод!$I$28),AG1102-Законод!$H$28,IF('01_Доходи'!AG1102&gt;=Законод!$I$27,Законод!$H$29,0)))),0)))</f>
        <v>0</v>
      </c>
      <c r="AH1108" s="773"/>
      <c r="AI1108" s="176"/>
      <c r="AJ1108" s="764"/>
      <c r="AK1108" s="767"/>
      <c r="AL1108" s="767"/>
      <c r="AM1108" s="799"/>
      <c r="AN1108" s="544">
        <f>IF(B1098="Лікар загальної практики - сімейний лікар",L1108*Законод!$I$30,IF(B1098="Лікар-педіатр",L1108*Законод!$I$30,IF(B1098="Лікар-терапевт",L1108*Законод!$I$30,0)))</f>
        <v>0</v>
      </c>
      <c r="AO1108" s="544">
        <f>IF(B1098="Лікар загальної практики - сімейний лікар",S1108*Законод!$I$47,IF(B1098="Лікар-педіатр",S1108*Законод!$I$47,IF(B1098="Лікар-терапевт",S1108*Законод!$I$47,0)))</f>
        <v>0</v>
      </c>
      <c r="AP1108" s="544">
        <f>IF(B1098="Лікар загальної практики - сімейний лікар",Z1108*Законод!$I$64,IF(B1098="Лікар-педіатр",Z1108*Законод!$I$64,IF(B1098="Лікар-терапевт",Z1108*Законод!$I$64,0)))</f>
        <v>0</v>
      </c>
      <c r="AQ1108" s="544">
        <f>IF(B1098="Лікар загальної практики - сімейний лікар",AG1108*Законод!$I$81,IF(B1098="Лікар-педіатр",AG1108*Законод!$I$81,IF(B1098="Лікар-терапевт",AG1108*Законод!$I$81,0)))</f>
        <v>0</v>
      </c>
      <c r="AR1108" s="185">
        <f>SUM(AN1108:AQ1108)</f>
        <v>0</v>
      </c>
    </row>
    <row r="1109" spans="1:44" ht="21" customHeight="1" thickBot="1" x14ac:dyDescent="0.3">
      <c r="A1109" s="187"/>
      <c r="B1109" s="782"/>
      <c r="C1109" s="785"/>
      <c r="D1109" s="788"/>
      <c r="E1109" s="791"/>
      <c r="F1109" s="660" t="str">
        <f>IF(B1098="Лікар-педіатр",Законод!$J$18,IF(B1098="Лікар загальної практики - сімейний лікар",Законод!$J$22,IF(B1098="Лікар-терапевт",Законод!$J$22,"х")))</f>
        <v>х</v>
      </c>
      <c r="G1109" s="747" t="s">
        <v>157</v>
      </c>
      <c r="H1109" s="748"/>
      <c r="I1109" s="748"/>
      <c r="J1109" s="748"/>
      <c r="K1109" s="749"/>
      <c r="L1109" s="171">
        <f>IF(B1098="Лікар загальної практики - сімейний лікар",IF(L1102&gt;=Законод!$J$23,'01_Доходи'!L1102-('01_Доходи'!L1103+'01_Доходи'!L1104+'01_Доходи'!L1105+'01_Доходи'!L1106+'01_Доходи'!L1107+'01_Доходи'!L1108),0),IF(B1098="Лікар-педіатр",IF(L1102&gt;=Законод!$J$19,'01_Доходи'!L1102-('01_Доходи'!L1103+'01_Доходи'!L1104+'01_Доходи'!L1105+'01_Доходи'!L1106+'01_Доходи'!L1107+'01_Доходи'!L1108),0),IF(B1098="Лікар-терапевт",IF('01_Доходи'!L1102&gt;=Законод!$J$27,L1102-Законод!$I$28,0),0)))</f>
        <v>0</v>
      </c>
      <c r="M1109" s="771"/>
      <c r="N1109" s="747" t="s">
        <v>157</v>
      </c>
      <c r="O1109" s="748"/>
      <c r="P1109" s="748"/>
      <c r="Q1109" s="748"/>
      <c r="R1109" s="749"/>
      <c r="S1109" s="171">
        <f>IF(B1098="Лікар загальної практики - сімейний лікар",IF(S1102&gt;=Законод!$J$23,'01_Доходи'!S1102-('01_Доходи'!S1103+'01_Доходи'!S1104+'01_Доходи'!S1105+'01_Доходи'!S1106+'01_Доходи'!S1107+'01_Доходи'!S1108),0),IF(B1098="Лікар-педіатр",IF(S1102&gt;=Законод!$J$19,'01_Доходи'!S1102-('01_Доходи'!S1103+'01_Доходи'!S1104+'01_Доходи'!S1105+'01_Доходи'!S1106+'01_Доходи'!S1107+'01_Доходи'!S1108),0),IF(B1098="Лікар-терапевт",IF('01_Доходи'!S1102&gt;=Законод!$J$27,S1102-Законод!$I$28,0),0)))</f>
        <v>0</v>
      </c>
      <c r="T1109" s="771"/>
      <c r="U1109" s="747" t="s">
        <v>157</v>
      </c>
      <c r="V1109" s="748"/>
      <c r="W1109" s="748"/>
      <c r="X1109" s="748"/>
      <c r="Y1109" s="749"/>
      <c r="Z1109" s="171">
        <f>IF(B1098="Лікар загальної практики - сімейний лікар",IF(Z1102&gt;=Законод!$J$23,'01_Доходи'!Z1102-('01_Доходи'!Z1103+'01_Доходи'!Z1104+'01_Доходи'!Z1105+'01_Доходи'!Z1106+'01_Доходи'!Z1107+'01_Доходи'!Z1108),0),IF(B1098="Лікар-педіатр",IF(Z1102&gt;=Законод!$J$19,'01_Доходи'!Z1102-('01_Доходи'!Z1103+'01_Доходи'!Z1104+'01_Доходи'!Z1105+'01_Доходи'!Z1106+'01_Доходи'!Z1107+'01_Доходи'!Z1108),0),IF(B1098="Лікар-терапевт",IF('01_Доходи'!Z1102&gt;=Законод!$J$27,Z1102-Законод!$I$28,0),0)))</f>
        <v>0</v>
      </c>
      <c r="AA1109" s="771"/>
      <c r="AB1109" s="747" t="s">
        <v>157</v>
      </c>
      <c r="AC1109" s="748"/>
      <c r="AD1109" s="748"/>
      <c r="AE1109" s="748"/>
      <c r="AF1109" s="749"/>
      <c r="AG1109" s="171">
        <f>IF(B1098="Лікар загальної практики - сімейний лікар",IF(AG1102&gt;=Законод!$J$23,'01_Доходи'!AG1102-('01_Доходи'!AG1103+'01_Доходи'!AG1104+'01_Доходи'!AG1105+'01_Доходи'!AG1106+'01_Доходи'!AG1107+'01_Доходи'!AG1108),0),IF(B1098="Лікар-педіатр",IF(AG1102&gt;=Законод!$J$19,'01_Доходи'!AG1102-('01_Доходи'!AG1103+'01_Доходи'!AG1104+'01_Доходи'!AG1105+'01_Доходи'!AG1106+'01_Доходи'!AG1107+'01_Доходи'!AG1108),0),IF(B1098="Лікар-терапевт",IF('01_Доходи'!AG1102&gt;=Законод!$J$27,AG1102-Законод!$I$28,0),0)))</f>
        <v>0</v>
      </c>
      <c r="AH1109" s="774"/>
      <c r="AI1109" s="188"/>
      <c r="AJ1109" s="765"/>
      <c r="AK1109" s="768"/>
      <c r="AL1109" s="768"/>
      <c r="AM1109" s="800"/>
      <c r="AN1109" s="661">
        <f>IF(B1098="Лікар загальної практики - сімейний лікар",L1109*Законод!$J$30,IF(B1098="Лікар-педіатр",L1109*Законод!$J$30,IF(B1098="Лікар-терапевт",L1109*Законод!$J$30,0)))</f>
        <v>0</v>
      </c>
      <c r="AO1109" s="661">
        <f>IF(B1098="Лікар загальної практики - сімейний лікар",S1109*Законод!$J$47,IF(B1098="Лікар-педіатр",S1109*Законод!$J$47,IF(B1098="Лікар-терапевт",S1109*Законод!$J$47,0)))</f>
        <v>0</v>
      </c>
      <c r="AP1109" s="661">
        <f>IF(B1098="Лікар загальної практики - сімейний лікар",S1109*Законод!$J$64,IF(B1098="Лікар-педіатр",S1109*Законод!$J$64,IF(B1098="Лікар-терапевт",S1109*Законод!$J$64,0)))</f>
        <v>0</v>
      </c>
      <c r="AQ1109" s="661">
        <f>IF(B1098="Лікар загальної практики - сімейний лікар",AG1109*Законод!$J$81,IF(B1098="Лікар-педіатр",AG1109*Законод!$J$81,IF(B1098="Лікар-терапевт",AG1109*Законод!$J$81,0)))</f>
        <v>0</v>
      </c>
      <c r="AR1109" s="662">
        <f t="shared" ref="AR1109" si="165">SUM(AN1109:AQ1109)</f>
        <v>0</v>
      </c>
    </row>
    <row r="1110" spans="1:44" ht="23.25" thickBot="1" x14ac:dyDescent="0.3">
      <c r="A1110" s="206"/>
      <c r="B1110" s="207"/>
      <c r="C1110" s="207"/>
      <c r="D1110" s="207"/>
      <c r="E1110" s="207"/>
      <c r="F1110" s="208"/>
      <c r="G1110" s="209"/>
      <c r="H1110" s="209"/>
      <c r="I1110" s="210"/>
      <c r="J1110" s="210"/>
      <c r="K1110" s="210"/>
      <c r="L1110" s="211"/>
      <c r="M1110" s="210"/>
      <c r="N1110" s="210"/>
      <c r="O1110" s="210"/>
      <c r="P1110" s="210"/>
      <c r="Q1110" s="210"/>
      <c r="R1110" s="210"/>
      <c r="S1110" s="211"/>
      <c r="T1110" s="210"/>
      <c r="U1110" s="210"/>
      <c r="V1110" s="210"/>
      <c r="W1110" s="210"/>
      <c r="X1110" s="210"/>
      <c r="Y1110" s="210"/>
      <c r="Z1110" s="211"/>
      <c r="AA1110" s="210"/>
      <c r="AB1110" s="210"/>
      <c r="AC1110" s="210"/>
      <c r="AD1110" s="210"/>
      <c r="AE1110" s="210"/>
      <c r="AF1110" s="210"/>
      <c r="AG1110" s="211"/>
      <c r="AH1110" s="210"/>
      <c r="AI1110" s="210"/>
      <c r="AJ1110" s="210"/>
      <c r="AK1110" s="210"/>
      <c r="AL1110" s="210"/>
      <c r="AM1110" s="212"/>
      <c r="AN1110" s="210"/>
      <c r="AO1110" s="210"/>
      <c r="AP1110" s="210"/>
      <c r="AQ1110" s="210"/>
      <c r="AR1110" s="213"/>
    </row>
    <row r="1111" spans="1:44" ht="18" customHeight="1" x14ac:dyDescent="0.25">
      <c r="A1111" s="169">
        <f>A1098+1</f>
        <v>84</v>
      </c>
      <c r="B1111" s="780"/>
      <c r="C1111" s="783"/>
      <c r="D1111" s="786"/>
      <c r="E1111" s="789"/>
      <c r="F1111" s="170" t="s">
        <v>431</v>
      </c>
      <c r="G1111" s="171">
        <f>IFERROR(IF(B1111="Лікар-педіатр",G1113/L1113*L1111,IF(B1111="Лікар-терапевт","х",IF(B1111="Лікар загальної практики - сімейний лікар",G1113/L1113*L1111,0))),0)</f>
        <v>0</v>
      </c>
      <c r="H1111" s="171">
        <f>IFERROR(IF(B1111="Лікар-педіатр",H1113/L1113*L1111,IF(B1111="Лікар-терапевт","х",IF(B1111="Лікар загальної практики - сімейний лікар",H1113/L1113*L1111,0))),0)</f>
        <v>0</v>
      </c>
      <c r="I1111" s="171">
        <f>IFERROR(IF(B1111="Лікар-педіатр","x",IF(B1111="Лікар-терапевт",I1113/L1113*L1111,IF(B1111="Лікар загальної практики - сімейний лікар",I1113/L1113*L1111,0))),0)</f>
        <v>0</v>
      </c>
      <c r="J1111" s="171">
        <f>IFERROR(IF(B1111="Лікар-педіатр","x",IF(B1111="Лікар-терапевт",J1113/L1113*L1111,IF(B1111="Лікар загальної практики - сімейний лікар",J1113/L1113*L1111,0))),0)</f>
        <v>0</v>
      </c>
      <c r="K1111" s="171">
        <f>IFERROR(IF(B1111="Лікар-педіатр","x",IF(B1111="Лікар-терапевт",K1114*L1111,IF(B1111="Лікар загальної практики - сімейний лікар",K1114*L1111,0))),0)</f>
        <v>0</v>
      </c>
      <c r="L1111" s="472"/>
      <c r="M1111" s="769"/>
      <c r="N1111" s="171">
        <f>IFERROR(IF(B1111="Лікар-педіатр",N1113/S1113*S1111,IF(B1111="Лікар-терапевт","х",IF(B1111="Лікар загальної практики - сімейний лікар",N1113/S1113*S1111,0))),0)</f>
        <v>0</v>
      </c>
      <c r="O1111" s="171">
        <f>IFERROR(IF(B1111="Лікар-педіатр",O1113/S1113*S1111,IF(B1111="Лікар-терапевт","х",IF(B1111="Лікар загальної практики - сімейний лікар",O1113/S1113*S1111,0))),0)</f>
        <v>0</v>
      </c>
      <c r="P1111" s="171">
        <f>IFERROR(IF(B1111="Лікар-педіатр","x",IF(B1111="Лікар-терапевт",P1113/S1113*S1111,IF(B1111="Лікар загальної практики - сімейний лікар",P1113/S1113*S1111,0))),0)</f>
        <v>0</v>
      </c>
      <c r="Q1111" s="171">
        <f>IFERROR(IF(B1111="Лікар-педіатр","x",IF(B1111="Лікар-терапевт",Q1113/S1113*S1111,IF(B1111="Лікар загальної практики - сімейний лікар",Q1113/S1113*S1111,0))),0)</f>
        <v>0</v>
      </c>
      <c r="R1111" s="171">
        <f>IFERROR(IF(B1111="Лікар-педіатр","x",IF(B1111="Лікар-терапевт",R1114*S1111,IF(B1111="Лікар загальної практики - сімейний лікар",R1114*S1111,0))),0)</f>
        <v>0</v>
      </c>
      <c r="S1111" s="472"/>
      <c r="T1111" s="769"/>
      <c r="U1111" s="171">
        <f>IFERROR(IF(B1111="Лікар-педіатр",U1113/Z1113*Z1111,IF(B1111="Лікар-терапевт","х",IF(B1111="Лікар загальної практики - сімейний лікар",U1113/Z1113*Z1111,0))),0)</f>
        <v>0</v>
      </c>
      <c r="V1111" s="171">
        <f>IFERROR(IF(B1111="Лікар-педіатр",V1113/Z1113*Z1111,IF(B1111="Лікар-терапевт","х",IF(B1111="Лікар загальної практики - сімейний лікар",V1113/Z1113*Z1111,0))),0)</f>
        <v>0</v>
      </c>
      <c r="W1111" s="171">
        <f>IFERROR(IF(B1111="Лікар-педіатр","x",IF(B1111="Лікар-терапевт",W1113/Z1113*Z1111,IF(B1111="Лікар загальної практики - сімейний лікар",W1113/Z1113*Z1111,0))),0)</f>
        <v>0</v>
      </c>
      <c r="X1111" s="171">
        <f>IFERROR(IF(B1111="Лікар-педіатр","x",IF(B1111="Лікар-терапевт",X1113/Z1113*Z1111,IF(B1111="Лікар загальної практики - сімейний лікар",X1113/Z1113*Z1111,0))),0)</f>
        <v>0</v>
      </c>
      <c r="Y1111" s="171">
        <f>IFERROR(IF(B1111="Лікар-педіатр","x",IF(B1111="Лікар-терапевт",Y1114*Z1111,IF(B1111="Лікар загальної практики - сімейний лікар",Y1114*Z1111,0))),0)</f>
        <v>0</v>
      </c>
      <c r="Z1111" s="472"/>
      <c r="AA1111" s="769"/>
      <c r="AB1111" s="171">
        <f>IFERROR(IF(B1111="Лікар-педіатр",AB1113/AG1113*AG1111,IF(B1111="Лікар-терапевт","х",IF(B1111="Лікар загальної практики - сімейний лікар",AB1113/AG1113*AG1111,0))),0)</f>
        <v>0</v>
      </c>
      <c r="AC1111" s="171">
        <f>IFERROR(IF(B1111="Лікар-педіатр",AC1113/AG1113*AG1111,IF(B1111="Лікар-терапевт","х",IF(B1111="Лікар загальної практики - сімейний лікар",AC1113/AG1113*AG1111,0))),0)</f>
        <v>0</v>
      </c>
      <c r="AD1111" s="171">
        <f>IFERROR(IF(B1111="Лікар-педіатр","x",IF(B1111="Лікар-терапевт",AD1113/AG1113*AG1111,IF(B1111="Лікар загальної практики - сімейний лікар",AD1113/AG1113*AG1111,0))),0)</f>
        <v>0</v>
      </c>
      <c r="AE1111" s="171">
        <f>IFERROR(IF(B1111="Лікар-педіатр","x",IF(B1111="Лікар-терапевт",AE1113/AG1113*AG1111,IF(B1111="Лікар загальної практики - сімейний лікар",AE1113/AG1113*AG1111,0))),0)</f>
        <v>0</v>
      </c>
      <c r="AF1111" s="171">
        <f>IFERROR(IF(B1111="Лікар-педіатр","x",IF(B1111="Лікар-терапевт",AF1114*AG1111,IF(B1111="Лікар загальної практики - сімейний лікар",AF1114*AG1111,0))),0)</f>
        <v>0</v>
      </c>
      <c r="AG1111" s="472"/>
      <c r="AH1111" s="772"/>
      <c r="AI1111" s="461">
        <f>A1111</f>
        <v>84</v>
      </c>
      <c r="AJ1111" s="763">
        <f>B1111</f>
        <v>0</v>
      </c>
      <c r="AK1111" s="766">
        <f>C1111</f>
        <v>0</v>
      </c>
      <c r="AL1111" s="766">
        <f>D1111</f>
        <v>0</v>
      </c>
      <c r="AM1111" s="753" t="s">
        <v>566</v>
      </c>
      <c r="AN1111" s="792">
        <f>SUM(AN1116:AN1122)</f>
        <v>0</v>
      </c>
      <c r="AO1111" s="792">
        <f>SUM(AO1116:AO1122)</f>
        <v>0</v>
      </c>
      <c r="AP1111" s="792">
        <f>SUM(AP1116:AP1122)</f>
        <v>0</v>
      </c>
      <c r="AQ1111" s="792">
        <f>SUM(AQ1116:AQ1122)</f>
        <v>0</v>
      </c>
      <c r="AR1111" s="795">
        <f>SUM(AN1111:AQ1115)</f>
        <v>0</v>
      </c>
    </row>
    <row r="1112" spans="1:44" ht="18" customHeight="1" x14ac:dyDescent="0.25">
      <c r="A1112" s="172"/>
      <c r="B1112" s="781"/>
      <c r="C1112" s="784"/>
      <c r="D1112" s="787"/>
      <c r="E1112" s="790"/>
      <c r="F1112" s="170" t="s">
        <v>432</v>
      </c>
      <c r="G1112" s="171">
        <f>IFERROR(IF(B1111="Лікар-педіатр",G1114*L1112,IF(B1111="Лікар-терапевт","х",IF(B1111="Лікар загальної практики - сімейний лікар",G1114*L1112,0))),0)</f>
        <v>0</v>
      </c>
      <c r="H1112" s="171">
        <f>IFERROR(IF(B1111="Лікар-педіатр",H1114*L1112,IF(B1111="Лікар-терапевт","х",IF(B1111="Лікар загальної практики - сімейний лікар",H1114*L1112,0))),0)</f>
        <v>0</v>
      </c>
      <c r="I1112" s="171">
        <f>IFERROR(IF(B1111="Лікар-педіатр","x",IF(B1111="Лікар-терапевт",I1114*L1112,IF(B1111="Лікар загальної практики - сімейний лікар",I1114*L1112,0))),0)</f>
        <v>0</v>
      </c>
      <c r="J1112" s="171">
        <f>IFERROR(IF(B1111="Лікар-педіатр","x",IF(B1111="Лікар-терапевт",J1114*L1112,IF(B1111="Лікар загальної практики - сімейний лікар",J1114*L1112,0))),0)</f>
        <v>0</v>
      </c>
      <c r="K1112" s="171">
        <f>IFERROR(IF(B1111="Лікар-педіатр","x",IF(B1111="Лікар-терапевт",K1114*L1112,IF(B1111="Лікар загальної практики - сімейний лікар",K1114*L1112,0))),0)</f>
        <v>0</v>
      </c>
      <c r="L1112" s="472"/>
      <c r="M1112" s="770"/>
      <c r="N1112" s="171">
        <f>IFERROR(IF(B1111="Лікар-педіатр",N1114*S1112,IF(B1111="Лікар-терапевт","х",IF(B1111="Лікар загальної практики - сімейний лікар",N1114*S1112,0))),0)</f>
        <v>0</v>
      </c>
      <c r="O1112" s="171">
        <f>IFERROR(IF(B1111="Лікар-педіатр",O1114*S1112,IF(B1111="Лікар-терапевт","х",IF(B1111="Лікар загальної практики - сімейний лікар",O1114*S1112,0))),0)</f>
        <v>0</v>
      </c>
      <c r="P1112" s="171">
        <f>IFERROR(IF(B1111="Лікар-педіатр","x",IF(B1111="Лікар-терапевт",P1114*S1112,IF(B1111="Лікар загальної практики - сімейний лікар",P1114*S1112,0))),0)</f>
        <v>0</v>
      </c>
      <c r="Q1112" s="171">
        <f>IFERROR(IF(B1111="Лікар-педіатр","x",IF(B1111="Лікар-терапевт",Q1114*S1112,IF(B1111="Лікар загальної практики - сімейний лікар",Q1114*S1112,0))),0)</f>
        <v>0</v>
      </c>
      <c r="R1112" s="171">
        <f>IFERROR(IF(B1111="Лікар-педіатр","x",IF(B1111="Лікар-терапевт",R1114*S1112,IF(B1111="Лікар загальної практики - сімейний лікар",R1114*S1112,0))),0)</f>
        <v>0</v>
      </c>
      <c r="S1112" s="472"/>
      <c r="T1112" s="770"/>
      <c r="U1112" s="171">
        <f>IFERROR(IF(B1111="Лікар-педіатр",U1114*Z1112,IF(B1111="Лікар-терапевт","х",IF(B1111="Лікар загальної практики - сімейний лікар",U1114*Z1112,0))),0)</f>
        <v>0</v>
      </c>
      <c r="V1112" s="171">
        <f>IFERROR(IF(B1111="Лікар-педіатр",V1114*Z1112,IF(B1111="Лікар-терапевт","х",IF(B1111="Лікар загальної практики - сімейний лікар",V1114*Z1112,0))),0)</f>
        <v>0</v>
      </c>
      <c r="W1112" s="171">
        <f>IFERROR(IF(B1111="Лікар-педіатр","x",IF(B1111="Лікар-терапевт",W1114*Z1112,IF(B1111="Лікар загальної практики - сімейний лікар",W1114*Z1112,0))),0)</f>
        <v>0</v>
      </c>
      <c r="X1112" s="171">
        <f>IFERROR(IF(B1111="Лікар-педіатр","x",IF(B1111="Лікар-терапевт",X1114*Z1112,IF(B1111="Лікар загальної практики - сімейний лікар",X1114*Z1112,0))),0)</f>
        <v>0</v>
      </c>
      <c r="Y1112" s="171">
        <f>IFERROR(IF(B1111="Лікар-педіатр","x",IF(B1111="Лікар-терапевт",Y1114*Z1112,IF(B1111="Лікар загальної практики - сімейний лікар",Y1114*Z1112,0))),0)</f>
        <v>0</v>
      </c>
      <c r="Z1112" s="472"/>
      <c r="AA1112" s="770"/>
      <c r="AB1112" s="171">
        <f>IFERROR(IF(B1111="Лікар-педіатр",AB1114*AG1112,IF(B1111="Лікар-терапевт","х",IF(B1111="Лікар загальної практики - сімейний лікар",AB1114*AG1112,0))),0)</f>
        <v>0</v>
      </c>
      <c r="AC1112" s="171">
        <f>IFERROR(IF(B1111="Лікар-педіатр",AC1114*AG1112,IF(B1111="Лікар-терапевт","х",IF(B1111="Лікар загальної практики - сімейний лікар",AC1114*AG1112,0))),0)</f>
        <v>0</v>
      </c>
      <c r="AD1112" s="171">
        <f>IFERROR(IF(B1111="Лікар-педіатр","x",IF(B1111="Лікар-терапевт",AD1114*AG1112,IF(B1111="Лікар загальної практики - сімейний лікар",AD1114*AG1112,0))),0)</f>
        <v>0</v>
      </c>
      <c r="AE1112" s="171">
        <f>IFERROR(IF(B1111="Лікар-педіатр","x",IF(B1111="Лікар-терапевт",AE1114*AG1112,IF(B1111="Лікар загальної практики - сімейний лікар",AE1114*AG1112,0))),0)</f>
        <v>0</v>
      </c>
      <c r="AF1112" s="171">
        <f>IFERROR(IF(B1111="Лікар-педіатр","x",IF(B1111="Лікар-терапевт",AF1114*AG1112,IF(B1111="Лікар загальної практики - сімейний лікар",AF1114*AG1112,0))),0)</f>
        <v>0</v>
      </c>
      <c r="AG1112" s="472"/>
      <c r="AH1112" s="773"/>
      <c r="AI1112" s="173"/>
      <c r="AJ1112" s="764"/>
      <c r="AK1112" s="767"/>
      <c r="AL1112" s="767"/>
      <c r="AM1112" s="754"/>
      <c r="AN1112" s="793"/>
      <c r="AO1112" s="793"/>
      <c r="AP1112" s="793"/>
      <c r="AQ1112" s="793"/>
      <c r="AR1112" s="796"/>
    </row>
    <row r="1113" spans="1:44" ht="18" customHeight="1" x14ac:dyDescent="0.25">
      <c r="A1113" s="205"/>
      <c r="B1113" s="781"/>
      <c r="C1113" s="784"/>
      <c r="D1113" s="787"/>
      <c r="E1113" s="790"/>
      <c r="F1113" s="170" t="s">
        <v>433</v>
      </c>
      <c r="G1113" s="174">
        <f>IF(B1111="Лікар загальної практики - сімейний лікар"," ",IF(B1111="Лікар-педіатр"," ",IF(B1111="Лікар-терапевт","х",0)))</f>
        <v>0</v>
      </c>
      <c r="H1113" s="174">
        <f>IF(B1111="Лікар загальної практики - сімейний лікар"," ",IF(B1111="Лікар-педіатр"," ",IF(B1111="Лікар-терапевт","х",0)))</f>
        <v>0</v>
      </c>
      <c r="I1113" s="174">
        <f>IF(B1111="Лікар загальної практики - сімейний лікар"," ",IF(B1111="Лікар-педіатр","х",IF(B1111="Лікар-терапевт"," ",0)))</f>
        <v>0</v>
      </c>
      <c r="J1113" s="174">
        <f>IF(B1111="Лікар загальної практики - сімейний лікар"," ",IF(B1111="Лікар-педіатр","х",IF(B1111="Лікар-терапевт"," ",0)))</f>
        <v>0</v>
      </c>
      <c r="K1113" s="174">
        <f>IF(B1111="Лікар загальної практики - сімейний лікар"," ",IF(B1111="Лікар-педіатр","х",IF(B1111="Лікар-терапевт"," ",0)))</f>
        <v>0</v>
      </c>
      <c r="L1113" s="175">
        <f>SUM(G1113:K1113)</f>
        <v>0</v>
      </c>
      <c r="M1113" s="770"/>
      <c r="N1113" s="174">
        <f>IF(B1111="Лікар загальної практики - сімейний лікар"," ",IF(B1111="Лікар-педіатр"," ",IF(B1111="Лікар-терапевт","х",0)))</f>
        <v>0</v>
      </c>
      <c r="O1113" s="174">
        <f>IF(B1111="Лікар загальної практики - сімейний лікар"," ",IF(B1111="Лікар-педіатр"," ",IF(B1111="Лікар-терапевт","х",0)))</f>
        <v>0</v>
      </c>
      <c r="P1113" s="174">
        <f>IF(B1111="Лікар загальної практики - сімейний лікар"," ",IF(B1111="Лікар-педіатр","х",IF(B1111="Лікар-терапевт"," ",0)))</f>
        <v>0</v>
      </c>
      <c r="Q1113" s="174">
        <f>IF(B1111="Лікар загальної практики - сімейний лікар"," ",IF(B1111="Лікар-педіатр","х",IF(B1111="Лікар-терапевт"," ",0)))</f>
        <v>0</v>
      </c>
      <c r="R1113" s="174">
        <f>IF(B1111="Лікар загальної практики - сімейний лікар"," ",IF(B1111="Лікар-педіатр","х",IF(B1111="Лікар-терапевт"," ",0)))</f>
        <v>0</v>
      </c>
      <c r="S1113" s="175">
        <f>SUM(N1113:R1113)</f>
        <v>0</v>
      </c>
      <c r="T1113" s="770"/>
      <c r="U1113" s="174">
        <f>IF(B1111="Лікар загальної практики - сімейний лікар"," ",IF(B1111="Лікар-педіатр"," ",IF(B1111="Лікар-терапевт","х",0)))</f>
        <v>0</v>
      </c>
      <c r="V1113" s="174">
        <f>IF(B1111="Лікар загальної практики - сімейний лікар"," ",IF(B1111="Лікар-педіатр"," ",IF(B1111="Лікар-терапевт","х",0)))</f>
        <v>0</v>
      </c>
      <c r="W1113" s="174">
        <f>IF(B1111="Лікар загальної практики - сімейний лікар"," ",IF(B1111="Лікар-педіатр","х",IF(B1111="Лікар-терапевт"," ",0)))</f>
        <v>0</v>
      </c>
      <c r="X1113" s="174">
        <f>IF(B1111="Лікар загальної практики - сімейний лікар"," ",IF(B1111="Лікар-педіатр","х",IF(B1111="Лікар-терапевт"," ",0)))</f>
        <v>0</v>
      </c>
      <c r="Y1113" s="174">
        <f>IF(B1111="Лікар загальної практики - сімейний лікар"," ",IF(B1111="Лікар-педіатр","х",IF(B1111="Лікар-терапевт"," ",0)))</f>
        <v>0</v>
      </c>
      <c r="Z1113" s="175">
        <f>SUM(U1113:Y1113)</f>
        <v>0</v>
      </c>
      <c r="AA1113" s="770"/>
      <c r="AB1113" s="174">
        <f>IF(B1111="Лікар загальної практики - сімейний лікар"," ",IF(B1111="Лікар-педіатр"," ",IF(B1111="Лікар-терапевт","х",0)))</f>
        <v>0</v>
      </c>
      <c r="AC1113" s="174">
        <f>IF(B1111="Лікар загальної практики - сімейний лікар"," ",IF(B1111="Лікар-педіатр"," ",IF(B1111="Лікар-терапевт","х",0)))</f>
        <v>0</v>
      </c>
      <c r="AD1113" s="174">
        <f>IF(B1111="Лікар загальної практики - сімейний лікар"," ",IF(B1111="Лікар-педіатр","х",IF(B1111="Лікар-терапевт"," ",0)))</f>
        <v>0</v>
      </c>
      <c r="AE1113" s="174">
        <f>IF(B1111="Лікар загальної практики - сімейний лікар"," ",IF(B1111="Лікар-педіатр","х",IF(B1111="Лікар-терапевт"," ",0)))</f>
        <v>0</v>
      </c>
      <c r="AF1113" s="174">
        <f>IF(B1111="Лікар загальної практики - сімейний лікар"," ",IF(B1111="Лікар-педіатр","х",IF(B1111="Лікар-терапевт"," ",0)))</f>
        <v>0</v>
      </c>
      <c r="AG1113" s="175">
        <f>SUM(AB1113:AF1113)</f>
        <v>0</v>
      </c>
      <c r="AH1113" s="773"/>
      <c r="AI1113" s="176"/>
      <c r="AJ1113" s="764"/>
      <c r="AK1113" s="767"/>
      <c r="AL1113" s="767"/>
      <c r="AM1113" s="754"/>
      <c r="AN1113" s="793"/>
      <c r="AO1113" s="793"/>
      <c r="AP1113" s="793"/>
      <c r="AQ1113" s="793"/>
      <c r="AR1113" s="796"/>
    </row>
    <row r="1114" spans="1:44" ht="18.600000000000001" customHeight="1" thickBot="1" x14ac:dyDescent="0.3">
      <c r="A1114" s="172"/>
      <c r="B1114" s="781"/>
      <c r="C1114" s="784"/>
      <c r="D1114" s="787"/>
      <c r="E1114" s="790"/>
      <c r="F1114" s="177" t="s">
        <v>160</v>
      </c>
      <c r="G1114" s="178">
        <f>IFERROR(IF(B1111="Лікар-педіатр",G1113/L1113,IF(B1111="Лікар-терапевт","х",IF(B1111="Лікар загальної практики - сімейний лікар",G1113/L1113,0))),0)</f>
        <v>0</v>
      </c>
      <c r="H1114" s="178">
        <f>IFERROR(IF(B1111="Лікар-педіатр",H1113/L1113,IF(B1111="Лікар-терапевт","х",IF(B1111="Лікар загальної практики - сімейний лікар",H1113/L1113,0))),0)</f>
        <v>0</v>
      </c>
      <c r="I1114" s="178">
        <f>IFERROR(IF(B1111="Лікар-педіатр","x",IF(B1111="Лікар-терапевт",I1113/L1113,IF(B1111="Лікар загальної практики - сімейний лікар",I1113/L1113,0))),0)</f>
        <v>0</v>
      </c>
      <c r="J1114" s="178">
        <f>IFERROR(IF(B1111="Лікар-педіатр","x",IF(B1111="Лікар-терапевт",J1113/L1113,IF(B1111="Лікар загальної практики - сімейний лікар",J1113/L1113,0))),0)</f>
        <v>0</v>
      </c>
      <c r="K1114" s="178">
        <f>IFERROR(IF(B1111="Лікар-педіатр","x",IF(B1111="Лікар-терапевт",K1113/L1113,IF(B1111="Лікар загальної практики - сімейний лікар",K1113/L1113,0))),0)</f>
        <v>0</v>
      </c>
      <c r="L1114" s="178">
        <f>SUM(G1114:K1114)</f>
        <v>0</v>
      </c>
      <c r="M1114" s="770"/>
      <c r="N1114" s="178">
        <f>IFERROR(IF(B1111="Лікар-педіатр",N1113/S1113,IF(B1111="Лікар-терапевт","х",IF(B1111="Лікар загальної практики - сімейний лікар",N1113/S1113,0))),0)</f>
        <v>0</v>
      </c>
      <c r="O1114" s="178">
        <f>IFERROR(IF(B1111="Лікар-педіатр",O1113/S1113,IF(B1111="Лікар-терапевт","х",IF(B1111="Лікар загальної практики - сімейний лікар",O1113/S1113,0))),0)</f>
        <v>0</v>
      </c>
      <c r="P1114" s="178">
        <f>IFERROR(IF(B1111="Лікар-педіатр","x",IF(B1111="Лікар-терапевт",P1113/S1113,IF(B1111="Лікар загальної практики - сімейний лікар",P1113/S1113,0))),0)</f>
        <v>0</v>
      </c>
      <c r="Q1114" s="178">
        <f>IFERROR(IF(B1111="Лікар-педіатр","x",IF(B1111="Лікар-терапевт",Q1113/S1113,IF(B1111="Лікар загальної практики - сімейний лікар",Q1113/S1113,0))),0)</f>
        <v>0</v>
      </c>
      <c r="R1114" s="178">
        <f>IFERROR(IF(B1111="Лікар-педіатр","x",IF(B1111="Лікар-терапевт",R1113/S1113,IF(B1111="Лікар загальної практики - сімейний лікар",R1113/S1113,0))),0)</f>
        <v>0</v>
      </c>
      <c r="S1114" s="178">
        <f>SUM(N1114:R1114)</f>
        <v>0</v>
      </c>
      <c r="T1114" s="770"/>
      <c r="U1114" s="178">
        <f>IFERROR(IF(B1111="Лікар-педіатр",U1113/Z1113,IF(B1111="Лікар-терапевт","х",IF(B1111="Лікар загальної практики - сімейний лікар",U1113/Z1113,0))),0)</f>
        <v>0</v>
      </c>
      <c r="V1114" s="178">
        <f>IFERROR(IF(B1111="Лікар-педіатр",V1113/Z1113,IF(B1111="Лікар-терапевт","х",IF(B1111="Лікар загальної практики - сімейний лікар",V1113/Z1113,0))),0)</f>
        <v>0</v>
      </c>
      <c r="W1114" s="178">
        <f>IFERROR(IF(B1111="Лікар-педіатр","x",IF(B1111="Лікар-терапевт",W1113/Z1113,IF(B1111="Лікар загальної практики - сімейний лікар",W1113/Z1113,0))),0)</f>
        <v>0</v>
      </c>
      <c r="X1114" s="178">
        <f>IFERROR(IF(B1111="Лікар-педіатр","x",IF(B1111="Лікар-терапевт",X1113/Z1113,IF(B1111="Лікар загальної практики - сімейний лікар",X1113/Z1113,0))),0)</f>
        <v>0</v>
      </c>
      <c r="Y1114" s="178">
        <f>IFERROR(IF(B1111="Лікар-педіатр","x",IF(B1111="Лікар-терапевт",Y1113/Z1113,IF(B1111="Лікар загальної практики - сімейний лікар",Y1113/Z1113,0))),0)</f>
        <v>0</v>
      </c>
      <c r="Z1114" s="178">
        <f>SUM(U1114:Y1114)</f>
        <v>0</v>
      </c>
      <c r="AA1114" s="770"/>
      <c r="AB1114" s="178">
        <f>IFERROR(IF(B1111="Лікар-педіатр",AB1113/AG1113,IF(B1111="Лікар-терапевт","х",IF(B1111="Лікар загальної практики - сімейний лікар",AB1113/AG1113,0))),0)</f>
        <v>0</v>
      </c>
      <c r="AC1114" s="178">
        <f>IFERROR(IF(B1111="Лікар-педіатр",AC1113/AG1113,IF(B1111="Лікар-терапевт","х",IF(B1111="Лікар загальної практики - сімейний лікар",AC1113/AG1113,0))),0)</f>
        <v>0</v>
      </c>
      <c r="AD1114" s="178">
        <f>IFERROR(IF(B1111="Лікар-педіатр","x",IF(B1111="Лікар-терапевт",AD1113/AG1113,IF(B1111="Лікар загальної практики - сімейний лікар",AD1113/AG1113,0))),0)</f>
        <v>0</v>
      </c>
      <c r="AE1114" s="178">
        <f>IFERROR(IF(B1111="Лікар-педіатр","x",IF(B1111="Лікар-терапевт",AE1113/AG1113,IF(B1111="Лікар загальної практики - сімейний лікар",AE1113/AG1113,0))),0)</f>
        <v>0</v>
      </c>
      <c r="AF1114" s="178">
        <f>IFERROR(IF(B1111="Лікар-педіатр","x",IF(B1111="Лікар-терапевт",AF1113/AG1113,IF(B1111="Лікар загальної практики - сімейний лікар",AF1113/AG1113,0))),0)</f>
        <v>0</v>
      </c>
      <c r="AG1114" s="178">
        <f>SUM(AB1114:AF1114)</f>
        <v>0</v>
      </c>
      <c r="AH1114" s="773"/>
      <c r="AI1114" s="176"/>
      <c r="AJ1114" s="764"/>
      <c r="AK1114" s="767"/>
      <c r="AL1114" s="767"/>
      <c r="AM1114" s="754"/>
      <c r="AN1114" s="793"/>
      <c r="AO1114" s="793"/>
      <c r="AP1114" s="793"/>
      <c r="AQ1114" s="793"/>
      <c r="AR1114" s="796"/>
    </row>
    <row r="1115" spans="1:44" ht="32.25" thickBot="1" x14ac:dyDescent="0.3">
      <c r="A1115" s="172"/>
      <c r="B1115" s="781"/>
      <c r="C1115" s="784"/>
      <c r="D1115" s="787"/>
      <c r="E1115" s="790"/>
      <c r="F1115" s="179" t="s">
        <v>434</v>
      </c>
      <c r="G1115" s="180">
        <f>IF(B1111="Лікар загальної практики - сімейний лікар",AVERAGE(G1111:G1113),IF(B1111="Лікар-педіатр",AVERAGE(G1111:G1113),IF(B1111="Лікар-терапевт","х",0)))</f>
        <v>0</v>
      </c>
      <c r="H1115" s="180">
        <f>IF(B1111="Лікар загальної практики - сімейний лікар",AVERAGE(H1111:H1113),IF(B1111="Лікар-педіатр",AVERAGE(H1111:H1113),IF(B1111="Лікар-терапевт","х",0)))</f>
        <v>0</v>
      </c>
      <c r="I1115" s="180">
        <f>IF(B1111="Лікар загальної практики - сімейний лікар",AVERAGE(I1111:I1113),IF(B1111="Лікар-педіатр","x",IF(B1111="Лікар-терапевт",AVERAGE(I1111:I1113),0)))</f>
        <v>0</v>
      </c>
      <c r="J1115" s="180">
        <f>IF(B1111="Лікар загальної практики - сімейний лікар",AVERAGE(J1111:J1113),IF(B1111="Лікар-педіатр","x",IF(B1111="Лікар-терапевт",AVERAGE(J1111:J1113),0)))</f>
        <v>0</v>
      </c>
      <c r="K1115" s="180">
        <f>IF(B1111="Лікар загальної практики - сімейний лікар",AVERAGE(K1111:K1113),IF(B1111="Лікар-педіатр","x",IF(B1111="Лікар-терапевт",AVERAGE(K1111:K1113),0)))</f>
        <v>0</v>
      </c>
      <c r="L1115" s="181">
        <f>SUM(G1115:K1115)</f>
        <v>0</v>
      </c>
      <c r="M1115" s="770"/>
      <c r="N1115" s="543">
        <f>IF(B1111="Лікар загальної практики - сімейний лікар",AVERAGE(N1111:N1113),IF(B1111="Лікар-педіатр",AVERAGE(N1111:N1113),IF(B1111="Лікар-терапевт","х",0)))</f>
        <v>0</v>
      </c>
      <c r="O1115" s="180">
        <f>IF(B1111="Лікар загальної практики - сімейний лікар",AVERAGE(O1111:O1113),IF(B1111="Лікар-педіатр",AVERAGE(O1111:O1113),IF(B1111="Лікар-терапевт","х",0)))</f>
        <v>0</v>
      </c>
      <c r="P1115" s="180">
        <f>IF(B1111="Лікар загальної практики - сімейний лікар",AVERAGE(P1111:P1113),IF(B1111="Лікар-педіатр","x",IF(B1111="Лікар-терапевт",AVERAGE(P1111:P1113),0)))</f>
        <v>0</v>
      </c>
      <c r="Q1115" s="180">
        <f>IF(B1111="Лікар загальної практики - сімейний лікар",AVERAGE(Q1111:Q1113),IF(B1111="Лікар-педіатр","x",IF(B1111="Лікар-терапевт",AVERAGE(Q1111:Q1113),0)))</f>
        <v>0</v>
      </c>
      <c r="R1115" s="180">
        <f>IF(B1111="Лікар загальної практики - сімейний лікар",AVERAGE(R1111:R1113),IF(B1111="Лікар-педіатр","x",IF(B1111="Лікар-терапевт",AVERAGE(R1111:R1113),0)))</f>
        <v>0</v>
      </c>
      <c r="S1115" s="181">
        <f>SUM(N1115:R1115)</f>
        <v>0</v>
      </c>
      <c r="T1115" s="770"/>
      <c r="U1115" s="543">
        <f>IF(B1111="Лікар загальної практики - сімейний лікар",AVERAGE(U1111:U1113),IF(B1111="Лікар-педіатр",AVERAGE(U1111:U1113),IF(B1111="Лікар-терапевт","х",0)))</f>
        <v>0</v>
      </c>
      <c r="V1115" s="180">
        <f>IF(B1111="Лікар загальної практики - сімейний лікар",AVERAGE(V1111:V1113),IF(B1111="Лікар-педіатр",AVERAGE(V1111:V1113),IF(B1111="Лікар-терапевт","х",0)))</f>
        <v>0</v>
      </c>
      <c r="W1115" s="180">
        <f>IF(B1111="Лікар загальної практики - сімейний лікар",AVERAGE(W1111:W1113),IF(B1111="Лікар-педіатр","x",IF(B1111="Лікар-терапевт",AVERAGE(W1111:W1113),0)))</f>
        <v>0</v>
      </c>
      <c r="X1115" s="180">
        <f>IF(B1111="Лікар загальної практики - сімейний лікар",AVERAGE(X1111:X1113),IF(B1111="Лікар-педіатр","x",IF(B1111="Лікар-терапевт",AVERAGE(X1111:X1113),0)))</f>
        <v>0</v>
      </c>
      <c r="Y1115" s="180">
        <f>IF(B1111="Лікар загальної практики - сімейний лікар",AVERAGE(Y1111:Y1113),IF(B1111="Лікар-педіатр","x",IF(B1111="Лікар-терапевт",AVERAGE(Y1111:Y1113),0)))</f>
        <v>0</v>
      </c>
      <c r="Z1115" s="181">
        <f>SUM(U1115:Y1115)</f>
        <v>0</v>
      </c>
      <c r="AA1115" s="770"/>
      <c r="AB1115" s="543">
        <f>IF(B1111="Лікар загальної практики - сімейний лікар",AVERAGE(AB1111:AB1113),IF(B1111="Лікар-педіатр",AVERAGE(AB1111:AB1113),IF(B1111="Лікар-терапевт","х",0)))</f>
        <v>0</v>
      </c>
      <c r="AC1115" s="180">
        <f>IF(B1111="Лікар загальної практики - сімейний лікар",AVERAGE(AC1111:AC1113),IF(B1111="Лікар-педіатр",AVERAGE(AC1111:AC1113),IF(B1111="Лікар-терапевт","х",0)))</f>
        <v>0</v>
      </c>
      <c r="AD1115" s="180">
        <f>IF(B1111="Лікар загальної практики - сімейний лікар",AVERAGE(AD1111:AD1113),IF(B1111="Лікар-педіатр","x",IF(B1111="Лікар-терапевт",AVERAGE(AD1111:AD1113),0)))</f>
        <v>0</v>
      </c>
      <c r="AE1115" s="180">
        <f>IF(B1111="Лікар загальної практики - сімейний лікар",AVERAGE(AE1111:AE1113),IF(B1111="Лікар-педіатр","x",IF(B1111="Лікар-терапевт",AVERAGE(AE1111:AE1113),0)))</f>
        <v>0</v>
      </c>
      <c r="AF1115" s="180">
        <f>IF(B1111="Лікар загальної практики - сімейний лікар",AVERAGE(AF1111:AF1113),IF(B1111="Лікар-педіатр","x",IF(B1111="Лікар-терапевт",AVERAGE(AF1111:AF1113),0)))</f>
        <v>0</v>
      </c>
      <c r="AG1115" s="181">
        <f>SUM(AB1115:AF1115)</f>
        <v>0</v>
      </c>
      <c r="AH1115" s="773"/>
      <c r="AI1115" s="176"/>
      <c r="AJ1115" s="764"/>
      <c r="AK1115" s="767"/>
      <c r="AL1115" s="767"/>
      <c r="AM1115" s="755"/>
      <c r="AN1115" s="794"/>
      <c r="AO1115" s="794"/>
      <c r="AP1115" s="794"/>
      <c r="AQ1115" s="794"/>
      <c r="AR1115" s="797"/>
    </row>
    <row r="1116" spans="1:44" ht="40.5" x14ac:dyDescent="0.25">
      <c r="A1116" s="172"/>
      <c r="B1116" s="781"/>
      <c r="C1116" s="784"/>
      <c r="D1116" s="787"/>
      <c r="E1116" s="790"/>
      <c r="F1116" s="182" t="str">
        <f>IF(B1111="Лікар-педіатр",Законод!$C$18,IF(B1111="Лікар загальної практики - сімейний лікар",Законод!$C$22,IF(B1111="Лікар-терапевт",Законод!$C$26,"х")))</f>
        <v>х</v>
      </c>
      <c r="G1116" s="183">
        <f>IF(B1111="Лікар загальної практики - сімейний лікар",IF(L1115&lt;=Законод!$C$23,G1115,Законод!$C$23*'01_Доходи'!G1114),IF(B1111="Лікар-педіатр",IF(L1115&lt;=Законод!$C$19,G1115,Законод!$C$19*'01_Доходи'!G1114),IF(B1111="Лікар-терапевт","x",0)))</f>
        <v>0</v>
      </c>
      <c r="H1116" s="183">
        <f>IF(B1111="Лікар загальної практики - сімейний лікар",IF(L1115&lt;=Законод!$C$23,H1115,Законод!$C$23*'01_Доходи'!H1114),IF(B1111="Лікар-педіатр",IF(L1115&lt;=Законод!$C$19,H1115,Законод!$C$19*'01_Доходи'!H1114),IF(B1111="Лікар-терапевт","x",0)))</f>
        <v>0</v>
      </c>
      <c r="I1116" s="183">
        <f>IF(B1111="Лікар загальної практики - сімейний лікар",IF(L1115&lt;=Законод!$C$23,I1115,Законод!$C$23*'01_Доходи'!I1114),IF(B1111="Лікар-педіатр",IF(L1115&lt;=Законод!$C$27,I1115,Законод!$C$27*'01_Доходи'!I1114),IF(B1111="Лікар-терапевт","x",0)))</f>
        <v>0</v>
      </c>
      <c r="J1116" s="183">
        <f>IF(B1111="Лікар загальної практики - сімейний лікар",IF(L1115&lt;=Законод!$C$23,J1115,Законод!$C$23*'01_Доходи'!J1114),IF(B1111="Лікар-педіатр",IF(L1115&lt;=Законод!$C$27,J1115,Законод!$C$27*'01_Доходи'!J1114),IF(B1111="Лікар-терапевт","x",0)))</f>
        <v>0</v>
      </c>
      <c r="K1116" s="183">
        <f>IF(B1111="Лікар загальної практики - сімейний лікар",IF(L1115&lt;=Законод!$C$23,K1115,Законод!$C$23*'01_Доходи'!K1114),IF(B1111="Лікар-педіатр",IF(L1115&lt;=Законод!$C$27,K1115,Законод!$C$27*'01_Доходи'!K1114),IF(B1111="Лікар-терапевт","x",0)))</f>
        <v>0</v>
      </c>
      <c r="L1116" s="184">
        <f>SUM(G1116:K1116)</f>
        <v>0</v>
      </c>
      <c r="M1116" s="770"/>
      <c r="N1116" s="183">
        <f>IF(B1111="Лікар загальної практики - сімейний лікар",IF(L1115&lt;=Законод!$C$23,N1115,Законод!$C$23*'01_Доходи'!N1114),IF(B1111="Лікар-педіатр",IF(L1115&lt;=Законод!$C$19,N1115,Законод!$C$19*'01_Доходи'!N1114),IF(B1111="Лікар-терапевт","x",0)))</f>
        <v>0</v>
      </c>
      <c r="O1116" s="183">
        <f>IF(B1111="Лікар загальної практики - сімейний лікар",IF(L1115&lt;=Законод!$C$23,O1115,Законод!$C$23*'01_Доходи'!O1114),IF(B1111="Лікар-педіатр",IF(L1115&lt;=Законод!$C$19,O1115,Законод!$C$19*'01_Доходи'!O1114),IF(B1111="Лікар-терапевт","x",0)))</f>
        <v>0</v>
      </c>
      <c r="P1116" s="183">
        <f>IF(B1111="Лікар загальної практики - сімейний лікар",IF(L1115&lt;=Законод!$C$23,P1115,Законод!$C$23*'01_Доходи'!P1114),IF(B1111="Лікар-педіатр",IF(L1115&lt;=Законод!$C$27,P1115,Законод!$C$27*'01_Доходи'!P1114),IF(B1111="Лікар-терапевт","x",0)))</f>
        <v>0</v>
      </c>
      <c r="Q1116" s="183">
        <f>IF(B1111="Лікар загальної практики - сімейний лікар",IF(L1115&lt;=Законод!$C$23,Q1115,Законод!$C$23*'01_Доходи'!Q1114),IF(B1111="Лікар-педіатр",IF(L1115&lt;=Законод!$C$27,Q1115,Законод!$C$27*'01_Доходи'!Q1114),IF(B1111="Лікар-терапевт","x",0)))</f>
        <v>0</v>
      </c>
      <c r="R1116" s="183">
        <f>IF(B1111="Лікар загальної практики - сімейний лікар",IF(L1115&lt;=Законод!$C$23,R1115,Законод!$C$23*'01_Доходи'!R1114),IF(B1111="Лікар-педіатр",IF(L1115&lt;=Законод!$C$27,R1115,Законод!$C$27*'01_Доходи'!R1114),IF(B1111="Лікар-терапевт","x",0)))</f>
        <v>0</v>
      </c>
      <c r="S1116" s="184">
        <f>SUM(N1116:R1116)</f>
        <v>0</v>
      </c>
      <c r="T1116" s="770"/>
      <c r="U1116" s="183">
        <f>IF(B1111="Лікар загальної практики - сімейний лікар",IF(L1115&lt;=Законод!$C$23,U1115,Законод!$C$23*'01_Доходи'!U1114),IF(B1111="Лікар-педіатр",IF(L1115&lt;=Законод!$C$19,U1115,Законод!$C$19*'01_Доходи'!U1114),IF(B1111="Лікар-терапевт","x",0)))</f>
        <v>0</v>
      </c>
      <c r="V1116" s="183">
        <f>IF(B1111="Лікар загальної практики - сімейний лікар",IF(L1115&lt;=Законод!$C$23,V1115,Законод!$C$23*'01_Доходи'!V1114),IF(B1111="Лікар-педіатр",IF(L1115&lt;=Законод!$C$19,V1115,Законод!$C$19*'01_Доходи'!V1114),IF(B1111="Лікар-терапевт","x",0)))</f>
        <v>0</v>
      </c>
      <c r="W1116" s="183">
        <f>IF(B1111="Лікар загальної практики - сімейний лікар",IF(L1115&lt;=Законод!$C$23,W1115,Законод!$C$23*'01_Доходи'!W1114),IF(B1111="Лікар-педіатр",IF(L1115&lt;=Законод!$C$27,W1115,Законод!$C$27*'01_Доходи'!W1114),IF(B1111="Лікар-терапевт","x",0)))</f>
        <v>0</v>
      </c>
      <c r="X1116" s="183">
        <f>IF(B1111="Лікар загальної практики - сімейний лікар",IF(L1115&lt;=Законод!$C$23,X1115,Законод!$C$23*'01_Доходи'!X1114),IF(B1111="Лікар-педіатр",IF(L1115&lt;=Законод!$C$27,X1115,Законод!$C$27*'01_Доходи'!X1114),IF(B1111="Лікар-терапевт","x",0)))</f>
        <v>0</v>
      </c>
      <c r="Y1116" s="183">
        <f>IF(B1111="Лікар загальної практики - сімейний лікар",IF(L1115&lt;=Законод!$C$23,Y1115,Законод!$C$23*'01_Доходи'!H1114),IF(Y1111="Лікар-педіатр",IF(L1115&lt;=Законод!$C$27,Y1115,Законод!$C$27*'01_Доходи'!Y1114),IF(B1111="Лікар-терапевт","x",0)))</f>
        <v>0</v>
      </c>
      <c r="Z1116" s="184">
        <f>SUM(U1116:Y1116)</f>
        <v>0</v>
      </c>
      <c r="AA1116" s="770"/>
      <c r="AB1116" s="183">
        <f>IF(B1111="Лікар загальної практики - сімейний лікар",IF(L1115&lt;=Законод!$C$23,AB1115,Законод!$C$23*'01_Доходи'!AB1114),IF(B1111="Лікар-педіатр",IF(L1115&lt;=Законод!$C$19,AB1115,Законод!$C$19*'01_Доходи'!AB1114),IF(B1111="Лікар-терапевт","x",0)))</f>
        <v>0</v>
      </c>
      <c r="AC1116" s="183">
        <f>IF(B1111="Лікар загальної практики - сімейний лікар",IF(L1115&lt;=Законод!$C$23,AC1115,Законод!$C$23*'01_Доходи'!AC1114),IF(B1111="Лікар-педіатр",IF(L1115&lt;=Законод!$C$19,AC1115,Законод!$C$19*'01_Доходи'!AC1114),IF(B1111="Лікар-терапевт","x",0)))</f>
        <v>0</v>
      </c>
      <c r="AD1116" s="183">
        <f>IF(B1111="Лікар загальної практики - сімейний лікар",IF(L1115&lt;=Законод!$C$23,AD1115,Законод!$C$23*'01_Доходи'!AD1114),IF(B1111="Лікар-педіатр",IF(L1115&lt;=Законод!$C$27,AD1115,Законод!$C$27*'01_Доходи'!AD1114),IF(B1111="Лікар-терапевт","x",0)))</f>
        <v>0</v>
      </c>
      <c r="AE1116" s="183">
        <f>IF(B1111="Лікар загальної практики - сімейний лікар",IF(L1115&lt;=Законод!$C$23,AE1115,Законод!$C$23*'01_Доходи'!AE1114),IF(B1111="Лікар-педіатр",IF(L1115&lt;=Законод!$C$27,AE1115,Законод!$C$27*'01_Доходи'!AE1114),IF(B1111="Лікар-терапевт","x",0)))</f>
        <v>0</v>
      </c>
      <c r="AF1116" s="183">
        <f>IF(B1111="Лікар загальної практики - сімейний лікар",IF(L1115&lt;=Законод!$C$23,AF1115,Законод!$C$23*'01_Доходи'!AF1114),IF(B1111="Лікар-педіатр",IF(L1115&lt;=Законод!$C$27,AF1115,Законод!$C$27*'01_Доходи'!AF1114),IF(B1111="Лікар-терапевт","x",0)))</f>
        <v>0</v>
      </c>
      <c r="AG1116" s="184">
        <f>SUM(AB1116:AF1116)</f>
        <v>0</v>
      </c>
      <c r="AH1116" s="773"/>
      <c r="AI1116" s="176"/>
      <c r="AJ1116" s="764"/>
      <c r="AK1116" s="767"/>
      <c r="AL1116" s="767"/>
      <c r="AM1116" s="268" t="s">
        <v>175</v>
      </c>
      <c r="AN1116" s="544">
        <f>IF(B1111="Лікар загальної практики - сімейний лікар",G1116*Законод!$J$10+'01_Доходи'!H1116*Законод!$K$10+'01_Доходи'!I1116*Законод!$L$10+'01_Доходи'!J1116*Законод!$M$10+'01_Доходи'!K1116*Законод!$N$10,IF(B1111="Лікар-педіатр",G1116*Законод!$J$10+'01_Доходи'!H1116*Законод!$K$10,IF(B1111="Лікар-терапевт",'01_Доходи'!I1116*Законод!$L$10+'01_Доходи'!J1116*Законод!$M$10+'01_Доходи'!K1116*Законод!$N$10,0)))</f>
        <v>0</v>
      </c>
      <c r="AO1116" s="544">
        <f>IF(B1111="Лікар загальної практики - сімейний лікар",N1116*Законод!$J$11+'01_Доходи'!O1116*Законод!$K$11+'01_Доходи'!P1116*Законод!$L$11+'01_Доходи'!Q1116*Законод!$M$11+'01_Доходи'!R1116*Законод!$N$11,IF(B1111="Лікар-педіатр",N1116*Законод!$J$11+'01_Доходи'!O1116*Законод!$K$11,IF(B1111="Лікар-терапевт",'01_Доходи'!P1116*Законод!$L$11+'01_Доходи'!Q1116*Законод!$M$11+'01_Доходи'!R1116*Законод!$N$11,0)))</f>
        <v>0</v>
      </c>
      <c r="AP1116" s="544">
        <f>IF(B1111="Лікар загальної практики - сімейний лікар",U1116*Законод!$J$12+'01_Доходи'!V1116*Законод!$K$12+'01_Доходи'!W1116*Законод!$L$12+'01_Доходи'!X1116*Законод!$M$12+'01_Доходи'!Y1116*Законод!$N$12,IF(B1111="Лікар-педіатр",U1116*Законод!$J$12+'01_Доходи'!V1116*Законод!$K$12,IF(B1111="Лікар-терапевт",'01_Доходи'!W1116*Законод!$L$12+'01_Доходи'!X1116*Законод!$M$12+'01_Доходи'!Y1116*Законод!$N$12,0)))</f>
        <v>0</v>
      </c>
      <c r="AQ1116" s="544">
        <f>IF(B1111="Лікар загальної практики - сімейний лікар",AB1116*Законод!$J$13+'01_Доходи'!AC1116*Законод!$K$13+'01_Доходи'!AD1116*Законод!$L$13+'01_Доходи'!AE1116*Законод!$M$13+'01_Доходи'!AF1116*Законод!$N$13,IF(B1111="Лікар-педіатр",AB1116*Законод!$J$13+'01_Доходи'!AC1116*Законод!$K$13,IF(B1111="Лікар-терапевт",'01_Доходи'!AD1116*Законод!$L$13+'01_Доходи'!AE1116*Законод!$M$13+'01_Доходи'!AF1116*Законод!$N$13,0)))</f>
        <v>0</v>
      </c>
      <c r="AR1116" s="185">
        <f>SUM(AN1116:AQ1116)</f>
        <v>0</v>
      </c>
    </row>
    <row r="1117" spans="1:44" ht="20.45" customHeight="1" x14ac:dyDescent="0.25">
      <c r="A1117" s="172"/>
      <c r="B1117" s="781"/>
      <c r="C1117" s="784"/>
      <c r="D1117" s="787"/>
      <c r="E1117" s="790"/>
      <c r="F1117" s="186" t="str">
        <f>IF(B1111="Лікар-педіатр",Законод!$E$18,IF(B1111="Лікар загальної практики - сімейний лікар",Законод!$E$22,IF(B1111="Лікар-терапевт",Законод!$E$26,"х")))</f>
        <v>х</v>
      </c>
      <c r="G1117" s="750" t="s">
        <v>157</v>
      </c>
      <c r="H1117" s="751"/>
      <c r="I1117" s="751"/>
      <c r="J1117" s="751"/>
      <c r="K1117" s="752"/>
      <c r="L1117" s="171">
        <f>IF(B1111="Лікар загальної практики - сімейний лікар",IF(L1115&lt;Законод!$C$23,0,(IF(AND(L1115&gt;=Законод!$E$23,L1115&lt;=Законод!$E$24),L1115-Законод!$C$23,IF('01_Доходи'!L1115&gt;=Законод!$F$23,Законод!$E$25,0)))),IF(B1111="Лікар-педіатр",IF(L1115&lt;Законод!$C$19,0,(IF(AND(L1115&gt;=Законод!$E$19,L1115&lt;=Законод!$E$20),L1115-Законод!$C$19,IF('01_Доходи'!L1115&gt;=Законод!$F$19,Законод!$E$21,0)))),IF(B1111="Лікар-терапевт",IF(L1115&lt;Законод!$C$27,0,(IF(AND(L1115&gt;=Законод!$E$27,L1115&lt;=Законод!$E$28),L1115-Законод!$C$27,IF('01_Доходи'!L1115&gt;=Законод!$F$27,Законод!$E$29,0)))),0)))</f>
        <v>0</v>
      </c>
      <c r="M1117" s="770"/>
      <c r="N1117" s="750" t="s">
        <v>157</v>
      </c>
      <c r="O1117" s="751"/>
      <c r="P1117" s="751"/>
      <c r="Q1117" s="751"/>
      <c r="R1117" s="752"/>
      <c r="S1117" s="171">
        <f>IF(B1111="Лікар загальної практики - сімейний лікар",IF(S1115&lt;Законод!$C$23,0,(IF(AND(S1115&gt;=Законод!$E$23,S1115&lt;=Законод!$E$24),S1115-Законод!$C$23,IF('01_Доходи'!S1115&gt;=Законод!$F$23,Законод!$E$25,0)))),IF(B1111="Лікар-педіатр",IF(S1115&lt;Законод!$C$19,0,(IF(AND(S1115&gt;=Законод!$E$19,S1115&lt;=Законод!$E$20),S1115-Законод!$C$19,IF('01_Доходи'!S1115&gt;=Законод!$F$19,Законод!$E$21,0)))),IF(B1111="Лікар-терапевт",IF(S1115&lt;Законод!$C$27,0,(IF(AND(S1115&gt;=Законод!$E$27,S1115&lt;=Законод!$E$28),S1115-Законод!$C$27,IF('01_Доходи'!S1115&gt;=Законод!$F$27,Законод!$E$29,0)))),0)))</f>
        <v>0</v>
      </c>
      <c r="T1117" s="770"/>
      <c r="U1117" s="750" t="s">
        <v>157</v>
      </c>
      <c r="V1117" s="751"/>
      <c r="W1117" s="751"/>
      <c r="X1117" s="751"/>
      <c r="Y1117" s="752"/>
      <c r="Z1117" s="171">
        <f>IF(B1111="Лікар загальної практики - сімейний лікар",IF(Z1115&lt;Законод!$C$23,0,(IF(AND(Z1115&gt;=Законод!$E$23,Z1115&lt;=Законод!$E$24),Z1115-Законод!$C$23,IF('01_Доходи'!Z1115&gt;=Законод!$F$23,Законод!$E$25,0)))),IF(B1111="Лікар-педіатр",IF(Z1115&lt;Законод!$C$19,0,(IF(AND(Z1115&gt;=Законод!$E$19,Z1115&lt;=Законод!$E$20),Z1115-Законод!$C$19,IF('01_Доходи'!Z1115&gt;=Законод!$F$19,Законод!$E$21,0)))),IF(B1111="Лікар-терапевт",IF(Z1115&lt;Законод!$C$27,0,(IF(AND(Z1115&gt;=Законод!$E$27,Z1115&lt;=Законод!$E$28),Z1115-Законод!$C$27,IF('01_Доходи'!Z1115&gt;=Законод!$F$27,Законод!$E$29,0)))),0)))</f>
        <v>0</v>
      </c>
      <c r="AA1117" s="770"/>
      <c r="AB1117" s="750" t="s">
        <v>157</v>
      </c>
      <c r="AC1117" s="751"/>
      <c r="AD1117" s="751"/>
      <c r="AE1117" s="751"/>
      <c r="AF1117" s="752"/>
      <c r="AG1117" s="171">
        <f>IF(B1111="Лікар загальної практики - сімейний лікар",IF(S1115&lt;Законод!$C$23,0,(IF(AND(AG1115&gt;=Законод!$E$23,AG1115&lt;=Законод!$E$24),AG1115-Законод!$C$23,IF('01_Доходи'!AG1115&gt;=Законод!$F$23,Законод!$E$25,0)))),IF(B1111="Лікар-педіатр",IF(AG1115&lt;Законод!$C$19,0,(IF(AND(AG1115&gt;=Законод!$E$19,AG1115&lt;=Законод!$E$20),AG1115-Законод!$C$19,IF('01_Доходи'!AG1115&gt;=Законод!$F$19,Законод!$E$21,0)))),IF(B1111="Лікар-терапевт",IF(AG1115&lt;Законод!$C$27,0,(IF(AND(AG1115&gt;=Законод!$E$27,AG1115&lt;=Законод!$E$28),AG1115-Законод!$C$27,IF('01_Доходи'!AG1115&gt;=Законод!$F$27,Законод!$E$29,0)))),0)))</f>
        <v>0</v>
      </c>
      <c r="AH1117" s="773"/>
      <c r="AI1117" s="176"/>
      <c r="AJ1117" s="764"/>
      <c r="AK1117" s="767"/>
      <c r="AL1117" s="767"/>
      <c r="AM1117" s="798" t="s">
        <v>176</v>
      </c>
      <c r="AN1117" s="544">
        <f>IF(B1111="Лікар загальної практики - сімейний лікар",L1117*Законод!$E$30,IF(B1111="Лікар-педіатр",L1117*Законод!$E$30,IF(B1111="Лікар-терапевт",L1117*Законод!$E$30,0)))</f>
        <v>0</v>
      </c>
      <c r="AO1117" s="544">
        <f>IF(B1111="Лікар загальної практики - сімейний лікар",S1117*Законод!$E$47,IF(B1111="Лікар-педіатр",S1117*Законод!$E$47,IF(B1111="Лікар-терапевт",S1117*Законод!$E$47,0)))</f>
        <v>0</v>
      </c>
      <c r="AP1117" s="544">
        <f>IF(B1111="Лікар загальної практики - сімейний лікар",Z1117*Законод!$E$64,IF(B1111="Лікар-педіатр",Z1117*Законод!$E$64,IF(B1111="Лікар-терапевт",Z1117*Законод!$E$64,0)))</f>
        <v>0</v>
      </c>
      <c r="AQ1117" s="544">
        <f>IF(B1111="Лікар загальної практики - сімейний лікар",AG1117*Законод!$E$81,IF(B1111="Лікар-педіатр",AG1117*Законод!$E$81,IF(B1111="Лікар-терапевт",AG1117*Законод!$E$81,0)))</f>
        <v>0</v>
      </c>
      <c r="AR1117" s="185">
        <f>SUM(AN1117:AQ1117)</f>
        <v>0</v>
      </c>
    </row>
    <row r="1118" spans="1:44" ht="20.45" customHeight="1" x14ac:dyDescent="0.25">
      <c r="A1118" s="172"/>
      <c r="B1118" s="781"/>
      <c r="C1118" s="784"/>
      <c r="D1118" s="787"/>
      <c r="E1118" s="790"/>
      <c r="F1118" s="186" t="str">
        <f>IF(B1111="Лікар-педіатр",Законод!$F$18,IF(B1111="Лікар загальної практики - сімейний лікар",Законод!$F$22,IF(B1111="Лікар-терапевт",Законод!$F$26,"х")))</f>
        <v>х</v>
      </c>
      <c r="G1118" s="750" t="s">
        <v>157</v>
      </c>
      <c r="H1118" s="751"/>
      <c r="I1118" s="751"/>
      <c r="J1118" s="751"/>
      <c r="K1118" s="752"/>
      <c r="L1118" s="171">
        <f>IF(B1111="Лікар загальної практики - сімейний лікар",IF(L1115&lt;Законод!$C$23,0,(IF(AND(L1115&gt;=Законод!$F$23,L1115&lt;=Законод!$F$24),L1115-Законод!$E$24,IF('01_Доходи'!L1115&gt;=Законод!$G$23,Законод!$F$25,0)))),IF(B1111="Лікар-педіатр",IF(L1115&lt;Законод!$C$19,0,(IF(AND(L1115&gt;=Законод!$F$19,L1115&lt;=Законод!$F$20),L1115-Законод!$E$20,IF('01_Доходи'!L1115&gt;=Законод!$G$19,Законод!$F$21,0)))),IF(B1111="Лікар-терапевт",IF(L1115&lt;Законод!$C$27,0,(IF(AND(L1115&gt;=Законод!$F$27,L1115&lt;=Законод!$F$28),L1115-Законод!$E$28,IF('01_Доходи'!L1115&gt;=Законод!$G$27,Законод!$F$29,0)))),0)))</f>
        <v>0</v>
      </c>
      <c r="M1118" s="770"/>
      <c r="N1118" s="750" t="s">
        <v>157</v>
      </c>
      <c r="O1118" s="751"/>
      <c r="P1118" s="751"/>
      <c r="Q1118" s="751"/>
      <c r="R1118" s="752"/>
      <c r="S1118" s="171">
        <f>IF(B1111="Лікар загальної практики - сімейний лікар",IF(S1115&lt;Законод!$C$23,0,(IF(AND(S1115&gt;=Законод!$F$23,S1115&lt;=Законод!$F$24),S1115-Законод!$E$24,IF('01_Доходи'!S1115&gt;=Законод!$G$23,Законод!$F$25,0)))),IF(B1111="Лікар-педіатр",IF(S1115&lt;Законод!$C$19,0,(IF(AND(S1115&gt;=Законод!$F$19,S1115&lt;=Законод!$F$20),S1115-Законод!$E$20,IF('01_Доходи'!S1115&gt;=Законод!$G$19,Законод!$F$21,0)))),IF(B1111="Лікар-терапевт",IF(S1115&lt;Законод!$C$27,0,(IF(AND(S1115&gt;=Законод!$F$27,S1115&lt;=Законод!$F$28),S1115-Законод!$E$28,IF('01_Доходи'!S1115&gt;=Законод!$G$27,Законод!$F$29,0)))),0)))</f>
        <v>0</v>
      </c>
      <c r="T1118" s="770"/>
      <c r="U1118" s="750" t="s">
        <v>157</v>
      </c>
      <c r="V1118" s="751"/>
      <c r="W1118" s="751"/>
      <c r="X1118" s="751"/>
      <c r="Y1118" s="752"/>
      <c r="Z1118" s="171">
        <f>IF(B1111="Лікар загальної практики - сімейний лікар",IF(Z1115&lt;Законод!$C$23,0,(IF(AND(Z1115&gt;=Законод!$F$23,Z1115&lt;=Законод!$F$24),Z1115-Законод!$E$24,IF('01_Доходи'!Z1115&gt;=Законод!$G$23,Законод!$F$25,0)))),IF(B1111="Лікар-педіатр",IF(Z1115&lt;Законод!$C$19,0,(IF(AND(Z1115&gt;=Законод!$F$19,Z1115&lt;=Законод!$F$20),Z1115-Законод!$E$20,IF('01_Доходи'!Z1115&gt;=Законод!$G$19,Законод!$F$21,0)))),IF(B1111="Лікар-терапевт",IF(Z1115&lt;Законод!$C$27,0,(IF(AND(Z1115&gt;=Законод!$F$27,Z1115&lt;=Законод!$F$28),Z1115-Законод!$E$28,IF('01_Доходи'!Z1115&gt;=Законод!$G$27,Законод!$F$29,0)))),0)))</f>
        <v>0</v>
      </c>
      <c r="AA1118" s="770"/>
      <c r="AB1118" s="750" t="s">
        <v>157</v>
      </c>
      <c r="AC1118" s="751"/>
      <c r="AD1118" s="751"/>
      <c r="AE1118" s="751"/>
      <c r="AF1118" s="752"/>
      <c r="AG1118" s="171">
        <f>IF(B1111="Лікар загальної практики - сімейний лікар",IF(AG1115&lt;Законод!$C$23,0,(IF(AND(AG1115&gt;=Законод!$F$23,AG1115&lt;=Законод!$F$24),AG1115-Законод!$E$24,IF('01_Доходи'!AG1115&gt;=Законод!$G$23,Законод!$F$25,0)))),IF(B1111="Лікар-педіатр",IF(AG1115&lt;Законод!$C$19,0,(IF(AND(AG1115&gt;=Законод!$F$19,AG1115&lt;=Законод!$F$20),AG1115-Законод!$E$20,IF('01_Доходи'!AG1115&gt;=Законод!$G$19,Законод!$F$21,0)))),IF(B1111="Лікар-терапевт",IF(AG1115&lt;Законод!$C$27,0,(IF(AND(AG1115&gt;=Законод!$F$27,AG1115&lt;=Законод!$F$28),AG1115-Законод!$E$28,IF('01_Доходи'!AG1115&gt;=Законод!$G$27,Законод!$F$29,0)))),0)))</f>
        <v>0</v>
      </c>
      <c r="AH1118" s="773"/>
      <c r="AI1118" s="176"/>
      <c r="AJ1118" s="764"/>
      <c r="AK1118" s="767"/>
      <c r="AL1118" s="767"/>
      <c r="AM1118" s="799"/>
      <c r="AN1118" s="544">
        <f>IF(B1111="Лікар загальної практики - сімейний лікар",L1118*Законод!$F$30,IF(B1111="Лікар-педіатр",L1118*Законод!$F$30,IF(B1111="Лікар-терапевт",L1118*Законод!$F$30,0)))</f>
        <v>0</v>
      </c>
      <c r="AO1118" s="544">
        <f>IF(B1111="Лікар загальної практики - сімейний лікар",S1118*Законод!$F$47,IF(B1111="Лікар-педіатр",S1118*Законод!$F$47,IF(B1111="Лікар-терапевт",S1118*Законод!$F$47,0)))</f>
        <v>0</v>
      </c>
      <c r="AP1118" s="544">
        <f>IF(B1111="Лікар загальної практики - сімейний лікар",Z1118*Законод!$F$64,IF(B1111="Лікар-педіатр",Z1118*Законод!$F$64,IF(B1111="Лікар-терапевт",Z1118*Законод!$F$64,0)))</f>
        <v>0</v>
      </c>
      <c r="AQ1118" s="544">
        <f>IF(B1111="Лікар загальної практики - сімейний лікар",AG1118*Законод!$F$81,IF(B1111="Лікар-педіатр",AG1118*Законод!$F$81,IF(B1111="Лікар-терапевт",AG1118*Законод!$F$81,0)))</f>
        <v>0</v>
      </c>
      <c r="AR1118" s="185">
        <f>SUM(AN1118:AQ1118)</f>
        <v>0</v>
      </c>
    </row>
    <row r="1119" spans="1:44" ht="20.45" customHeight="1" x14ac:dyDescent="0.25">
      <c r="A1119" s="172"/>
      <c r="B1119" s="781"/>
      <c r="C1119" s="784"/>
      <c r="D1119" s="787"/>
      <c r="E1119" s="790"/>
      <c r="F1119" s="186" t="str">
        <f>IF(B1111="Лікар-педіатр",Законод!$G$18,IF(B1111="Лікар загальної практики - сімейний лікар",Законод!$G$22,IF(B1111="Лікар-терапевт",Законод!$G$26,"х")))</f>
        <v>х</v>
      </c>
      <c r="G1119" s="750" t="s">
        <v>157</v>
      </c>
      <c r="H1119" s="751"/>
      <c r="I1119" s="751"/>
      <c r="J1119" s="751"/>
      <c r="K1119" s="752"/>
      <c r="L1119" s="171">
        <f>IF(B1111="Лікар загальної практики - сімейний лікар",IF(L1115&lt;Законод!$C$23,0,(IF(AND(L1115&gt;=Законод!$G$23,L1115&lt;=Законод!$G$24),L1115-Законод!$F$24,IF('01_Доходи'!L1115&gt;=Законод!$H$23,Законод!$G$25,0)))),IF(B1111="Лікар-педіатр",IF(L1115&lt;Законод!$C$19,0,(IF(AND(L1115&gt;=Законод!$G$19,L1115&lt;=Законод!$G$20),L1115-Законод!$F$20,IF('01_Доходи'!L1115&gt;=Законод!$H$19,Законод!$G$21,0)))),IF(B1111="Лікар-терапевт",IF(L1115&lt;Законод!$C$27,0,(IF(AND(L1115&gt;=Законод!$G$27,L1115&lt;=Законод!$G$28),L1115-Законод!$F$28,IF('01_Доходи'!L1115&gt;=Законод!$H$27,Законод!$G$29,0)))),0)))</f>
        <v>0</v>
      </c>
      <c r="M1119" s="770"/>
      <c r="N1119" s="750" t="s">
        <v>157</v>
      </c>
      <c r="O1119" s="751"/>
      <c r="P1119" s="751"/>
      <c r="Q1119" s="751"/>
      <c r="R1119" s="752"/>
      <c r="S1119" s="171">
        <f>IF(B1111="Лікар загальної практики - сімейний лікар",IF(S1115&lt;Законод!$C$23,0,(IF(AND(S1115&gt;=Законод!$G$23,S1115&lt;=Законод!$G$24),S1115-Законод!$F$24,IF('01_Доходи'!S1115&gt;=Законод!$H$23,Законод!$G$25,0)))),IF(B1111="Лікар-педіатр",IF(S1115&lt;Законод!$C$19,0,(IF(AND(S1115&gt;=Законод!$G$19,S1115&lt;=Законод!$G$20),S1115-Законод!$F$20,IF('01_Доходи'!S1115&gt;=Законод!$H$19,Законод!$G$21,0)))),IF(B1111="Лікар-терапевт",IF(S1115&lt;Законод!$C$27,0,(IF(AND(S1115&gt;=Законод!$G$27,S1115&lt;=Законод!$G$28),S1115-Законод!$F$28,IF('01_Доходи'!S1115&gt;=Законод!$H$27,Законод!$G$29,0)))),0)))</f>
        <v>0</v>
      </c>
      <c r="T1119" s="770"/>
      <c r="U1119" s="750" t="s">
        <v>157</v>
      </c>
      <c r="V1119" s="751"/>
      <c r="W1119" s="751"/>
      <c r="X1119" s="751"/>
      <c r="Y1119" s="752"/>
      <c r="Z1119" s="171">
        <f>IF(B1111="Лікар загальної практики - сімейний лікар",IF(Z1115&lt;Законод!$C$23,0,(IF(AND(Z1115&gt;=Законод!$G$23,Z1115&lt;=Законод!$G$24),Z1115-Законод!$F$24,IF('01_Доходи'!Z1115&gt;=Законод!$H$23,Законод!$G$25,0)))),IF(B1111="Лікар-педіатр",IF(Z1115&lt;Законод!$C$19,0,(IF(AND(Z1115&gt;=Законод!$G$19,Z1115&lt;=Законод!$G$20),Z1115-Законод!$F$20,IF('01_Доходи'!Z1115&gt;=Законод!$H$19,Законод!$G$21,0)))),IF(B1111="Лікар-терапевт",IF(Z1115&lt;Законод!$C$27,0,(IF(AND(Z1115&gt;=Законод!$G$27,Z1115&lt;=Законод!$G$28),Z1115-Законод!$F$28,IF('01_Доходи'!Z1115&gt;=Законод!$H$27,Законод!$G$29,0)))),0)))</f>
        <v>0</v>
      </c>
      <c r="AA1119" s="770"/>
      <c r="AB1119" s="750" t="s">
        <v>157</v>
      </c>
      <c r="AC1119" s="751"/>
      <c r="AD1119" s="751"/>
      <c r="AE1119" s="751"/>
      <c r="AF1119" s="752"/>
      <c r="AG1119" s="171">
        <f>IF(B1111="Лікар загальної практики - сімейний лікар",IF(AG1115&lt;Законод!$C$23,0,(IF(AND(AG1115&gt;=Законод!$G$23,AG1115&lt;=Законод!$G$24),AG1115-Законод!$F$24,IF('01_Доходи'!AG1115&gt;=Законод!$H$23,Законод!$G$25,0)))),IF(B1111="Лікар-педіатр",IF(AG1115&lt;Законод!$C$19,0,(IF(AND(AG1115&gt;=Законод!$G$19,AG1115&lt;=Законод!$G$20),AG1115-Законод!$F$20,IF('01_Доходи'!AG1115&gt;=Законод!$H$19,Законод!$G$21,0)))),IF(B1111="Лікар-терапевт",IF(AG1115&lt;Законод!$C$27,0,(IF(AND(AG1115&gt;=Законод!$G$27,AG1115&lt;=Законод!$G$28),AG1115-Законод!$F$28,IF('01_Доходи'!AG1115&gt;=Законод!$H$27,Законод!$G$29,0)))),0)))</f>
        <v>0</v>
      </c>
      <c r="AH1119" s="773"/>
      <c r="AI1119" s="176"/>
      <c r="AJ1119" s="764"/>
      <c r="AK1119" s="767"/>
      <c r="AL1119" s="767"/>
      <c r="AM1119" s="799"/>
      <c r="AN1119" s="544">
        <f>IF(B1111="Лікар загальної практики - сімейний лікар",L1119*Законод!$G$39,IF(B1111="Лікар-педіатр",L1119*Законод!$G$30,IF(B1111="Лікар-терапевт",L1119*Законод!$G$30,0)))</f>
        <v>0</v>
      </c>
      <c r="AO1119" s="544">
        <f>IF(B1111="Лікар загальної практики - сімейний лікар",S1119*Законод!$G$47,IF(B1111="Лікар-педіатр",S1119*Законод!$G$47,IF(B1111="Лікар-терапевт",S1119*Законод!$G$47,0)))</f>
        <v>0</v>
      </c>
      <c r="AP1119" s="544">
        <f>IF(B1111="Лікар загальної практики - сімейний лікар",Z1119*Законод!$G$64,IF(B1111="Лікар-педіатр",Z1119*Законод!$G$64,IF(B1111="Лікар-терапевт",Z1119*Законод!$G$64,0)))</f>
        <v>0</v>
      </c>
      <c r="AQ1119" s="544">
        <f>IF(B1111="Лікар загальної практики - сімейний лікар",AG1119*Законод!$G$81,IF(B1111="Лікар-педіатр",AG1119*Законод!$G$81,IF(B1111="Лікар-терапевт",AG1119*Законод!$G$81,0)))</f>
        <v>0</v>
      </c>
      <c r="AR1119" s="185">
        <f t="shared" ref="AR1119" si="166">SUM(AN1119:AQ1119)</f>
        <v>0</v>
      </c>
    </row>
    <row r="1120" spans="1:44" ht="20.45" customHeight="1" x14ac:dyDescent="0.25">
      <c r="A1120" s="172"/>
      <c r="B1120" s="781"/>
      <c r="C1120" s="784"/>
      <c r="D1120" s="787"/>
      <c r="E1120" s="790"/>
      <c r="F1120" s="186" t="str">
        <f>IF(B1111="Лікар-педіатр",Законод!$H$18,IF(B1111="Лікар загальної практики - сімейний лікар",Законод!$H$22,IF(B1111="Лікар-терапевт",Законод!$H$26,"х")))</f>
        <v>х</v>
      </c>
      <c r="G1120" s="750" t="s">
        <v>157</v>
      </c>
      <c r="H1120" s="751"/>
      <c r="I1120" s="751"/>
      <c r="J1120" s="751"/>
      <c r="K1120" s="752"/>
      <c r="L1120" s="171">
        <f>IF(B1111="Лікар загальної практики - сімейний лікар",IF(L1115&lt;Законод!$C$23,0,(IF(AND(L1115&gt;=Законод!$H$23,L1115&lt;=Законод!$H$24),L1115-Законод!$G$24,IF('01_Доходи'!L1115&gt;=Законод!$I$23,Законод!$H$25,0)))),IF(B1111="Лікар-педіатр",IF(L1115&lt;Законод!$C$19,0,(IF(AND(L1115&gt;=Законод!$H$19,L1115&lt;=Законод!$H$20),L1115-Законод!$G$20,IF('01_Доходи'!L1115&gt;=Законод!$I$19,Законод!$H$21,0)))),IF(B1111="Лікар-терапевт",IF(L1115&lt;Законод!$C$27,0,(IF(AND(L1115&gt;=Законод!$H$27,L1115&lt;=Законод!$H$28),L1115-Законод!$G$28,IF(L1115&gt;=Законод!$I$27,Законод!$H$29,0)))),0)))</f>
        <v>0</v>
      </c>
      <c r="M1120" s="770"/>
      <c r="N1120" s="750" t="s">
        <v>157</v>
      </c>
      <c r="O1120" s="751"/>
      <c r="P1120" s="751"/>
      <c r="Q1120" s="751"/>
      <c r="R1120" s="752"/>
      <c r="S1120" s="171">
        <f>IF(B1111="Лікар загальної практики - сімейний лікар",IF(S1115&lt;Законод!$C$23,0,(IF(AND(S1115&gt;=Законод!$H$23,S1115&lt;=Законод!$H$24),S1115-Законод!$G$24,IF('01_Доходи'!S1115&gt;=Законод!$I$23,Законод!$H$25,0)))),IF(B1111="Лікар-педіатр",IF(S1115&lt;Законод!$C$19,0,(IF(AND(S1115&gt;=Законод!$H$19,S1115&lt;=Законод!$H$20),S1115-Законод!$G$20,IF('01_Доходи'!S1115&gt;=Законод!$I$19,Законод!$H$21,0)))),IF(B1111="Лікар-терапевт",IF(S1115&lt;Законод!$C$27,0,(IF(AND(S1115&gt;=Законод!$H$27,S1115&lt;=Законод!$H$28),S1115-Законод!$G$28,IF(S1115&gt;=Законод!$I$27,Законод!$H$29,0)))),0)))</f>
        <v>0</v>
      </c>
      <c r="T1120" s="770"/>
      <c r="U1120" s="750" t="s">
        <v>157</v>
      </c>
      <c r="V1120" s="751"/>
      <c r="W1120" s="751"/>
      <c r="X1120" s="751"/>
      <c r="Y1120" s="752"/>
      <c r="Z1120" s="171">
        <f>IF(B1111="Лікар загальної практики - сімейний лікар",IF(Z1115&lt;Законод!$C$23,0,(IF(AND(Z1115&gt;=Законод!$H$23,Z1115&lt;=Законод!$H$24),Z1115-Законод!$G$24,IF('01_Доходи'!Z1115&gt;=Законод!$I$23,Законод!$H$25,0)))),IF(B1111="Лікар-педіатр",IF(Z1115&lt;Законод!$C$19,0,(IF(AND(Z1115&gt;=Законод!$H$19,Z1115&lt;=Законод!$H$20),Z1115-Законод!$G$20,IF('01_Доходи'!Z1115&gt;=Законод!$I$19,Законод!$H$21,0)))),IF(B1111="Лікар-терапевт",IF(Z1115&lt;Законод!$C$27,0,(IF(AND(Z1115&gt;=Законод!$H$27,Z1115&lt;=Законод!$H$28),Z1115-Законод!$G$28,IF(Z1115&gt;=Законод!$I$27,Законод!$H$29,0)))),0)))</f>
        <v>0</v>
      </c>
      <c r="AA1120" s="770"/>
      <c r="AB1120" s="750" t="s">
        <v>157</v>
      </c>
      <c r="AC1120" s="751"/>
      <c r="AD1120" s="751"/>
      <c r="AE1120" s="751"/>
      <c r="AF1120" s="752"/>
      <c r="AG1120" s="171">
        <f>IF(B1111="Лікар загальної практики - сімейний лікар",IF(AG1115&lt;Законод!$C$23,0,(IF(AND(AG1115&gt;=Законод!$H$23,AG1115&lt;=Законод!$H$24),AG1115-Законод!$G$24,IF('01_Доходи'!AG1115&gt;=Законод!$I$23,Законод!$H$25,0)))),IF(B1111="Лікар-педіатр",IF(AG1115&lt;Законод!$C$19,0,(IF(AND(AG1115&gt;=Законод!$H$19,AG1115&lt;=Законод!$H$20),AG1115-Законод!$G$20,IF('01_Доходи'!AG1115&gt;=Законод!$I$19,Законод!$H$21,0)))),IF(B1111="Лікар-терапевт",IF(AG1115&lt;Законод!$C$27,0,(IF(AND(AG1115&gt;=Законод!$H$27,AG1115&lt;=Законод!$H$28),AG1115-Законод!$G$28,IF(AG1115&gt;=Законод!$I$27,Законод!$H$29,0)))),0)))</f>
        <v>0</v>
      </c>
      <c r="AH1120" s="773"/>
      <c r="AI1120" s="176"/>
      <c r="AJ1120" s="764"/>
      <c r="AK1120" s="767"/>
      <c r="AL1120" s="767"/>
      <c r="AM1120" s="799"/>
      <c r="AN1120" s="544">
        <f>IF(B1111="Лікар загальної практики - сімейний лікар",L1120*Законод!$H$30,IF(B1111="Лікар-педіатр",L1120*Законод!$H$30,IF(B1111="Лікар-терапевт",L1120*Законод!$H$30,0)))</f>
        <v>0</v>
      </c>
      <c r="AO1120" s="544">
        <f>IF(B1111="Лікар загальної практики - сімейний лікар",S1120*Законод!$H$47,IF(B1111="Лікар-педіатр",S1120*Законод!$H$47,IF(B1111="Лікар-терапевт",S1120*Законод!$H$47,0)))</f>
        <v>0</v>
      </c>
      <c r="AP1120" s="544">
        <f>IF(B1111="Лікар загальної практики - сімейний лікар",Z1120*Законод!$H$64,IF(B1111="Лікар-педіатр",Z1120*Законод!$H$64,IF(B1111="Лікар-терапевт",Z1120*Законод!$H$64,0)))</f>
        <v>0</v>
      </c>
      <c r="AQ1120" s="544">
        <f>IF(B1111="Лікар загальної практики - сімейний лікар",AG1120*Законод!$H$81,IF(B1111="Лікар-педіатр",AG1120*Законод!$H$81,IF(B1111="Лікар-терапевт",AG1120*Законод!$H$81,0)))</f>
        <v>0</v>
      </c>
      <c r="AR1120" s="185">
        <f>SUM(AN1120:AQ1120)</f>
        <v>0</v>
      </c>
    </row>
    <row r="1121" spans="1:44" ht="20.45" customHeight="1" x14ac:dyDescent="0.25">
      <c r="A1121" s="172"/>
      <c r="B1121" s="781"/>
      <c r="C1121" s="784"/>
      <c r="D1121" s="787"/>
      <c r="E1121" s="790"/>
      <c r="F1121" s="186" t="str">
        <f>IF(B1111="Лікар-педіатр",Законод!$I$18,IF(B1111="Лікар загальної практики - сімейний лікар",Законод!$I$22,IF(B1111="Лікар-терапевт",Законод!$I$26,"х")))</f>
        <v>х</v>
      </c>
      <c r="G1121" s="750" t="s">
        <v>157</v>
      </c>
      <c r="H1121" s="751"/>
      <c r="I1121" s="751"/>
      <c r="J1121" s="751"/>
      <c r="K1121" s="752"/>
      <c r="L1121" s="171">
        <f>IF(B1111="Лікар загальної практики - сімейний лікар",IF(L1115&lt;Законод!$C$23,0,(IF(AND(L1115&gt;=Законод!$I$23,L1115&lt;=Законод!$I$24),L1115-Законод!$H$24,IF('01_Доходи'!L1115&gt;=Законод!$I$23,Законод!$I$25,0)))),IF(B1111="Лікар-педіатр",IF(L1115&lt;Законод!$C$19,0,(IF(AND(L1115&gt;=Законод!$I$19,L1115&lt;=Законод!$I$20),L1115-Законод!$H$20,IF('01_Доходи'!L1115&gt;=Законод!$I$19,Законод!$H$21,0)))),IF(B1111="Лікар-терапевт",IF(L1115&lt;Законод!$C$27,0,(IF(AND(L1115&gt;=Законод!$I$27,L1115&lt;=Законод!$I$28),L1115-Законод!$H$28,IF('01_Доходи'!L1115&gt;=Законод!$I$27,Законод!$H$29,0)))),0)))</f>
        <v>0</v>
      </c>
      <c r="M1121" s="770"/>
      <c r="N1121" s="750" t="s">
        <v>157</v>
      </c>
      <c r="O1121" s="751"/>
      <c r="P1121" s="751"/>
      <c r="Q1121" s="751"/>
      <c r="R1121" s="752"/>
      <c r="S1121" s="171">
        <f>IF(B1111="Лікар загальної практики - сімейний лікар",IF(S1115&lt;Законод!$C$23,0,(IF(AND(S1115&gt;=Законод!$I$23,S1115&lt;=Законод!$I$24),S1115-Законод!$H$24,IF('01_Доходи'!S1115&gt;=Законод!$I$23,Законод!$I$25,0)))),IF(B1111="Лікар-педіатр",IF(S1115&lt;Законод!$C$19,0,(IF(AND(S1115&gt;=Законод!$I$19,S1115&lt;=Законод!$I$20),S1115-Законод!$H$20,IF('01_Доходи'!S1115&gt;=Законод!$I$19,Законод!$H$21,0)))),IF(B1111="Лікар-терапевт",IF(S1115&lt;Законод!$C$27,0,(IF(AND(S1115&gt;=Законод!$I$27,S1115&lt;=Законод!$I$28),S1115-Законод!$H$28,IF('01_Доходи'!S1115&gt;=Законод!$I$27,Законод!$H$29,0)))),0)))</f>
        <v>0</v>
      </c>
      <c r="T1121" s="770"/>
      <c r="U1121" s="750" t="s">
        <v>157</v>
      </c>
      <c r="V1121" s="751"/>
      <c r="W1121" s="751"/>
      <c r="X1121" s="751"/>
      <c r="Y1121" s="752"/>
      <c r="Z1121" s="171">
        <f>IF(B1111="Лікар загальної практики - сімейний лікар",IF(Z1115&lt;Законод!$C$23,0,(IF(AND(Z1115&gt;=Законод!$I$23,Z1115&lt;=Законод!$I$24),Z1115-Законод!$H$24,IF('01_Доходи'!Z1115&gt;=Законод!$I$23,Законод!$I$25,0)))),IF(B1111="Лікар-педіатр",IF(Z1115&lt;Законод!$C$19,0,(IF(AND(Z1115&gt;=Законод!$I$19,Z1115&lt;=Законод!$I$20),Z1115-Законод!$H$20,IF('01_Доходи'!Z1115&gt;=Законод!$I$19,Законод!$H$21,0)))),IF(B1111="Лікар-терапевт",IF(Z1115&lt;Законод!$C$27,0,(IF(AND(Z1115&gt;=Законод!$I$27,Z1115&lt;=Законод!$I$28),Z1115-Законод!$H$28,IF('01_Доходи'!Z1115&gt;=Законод!$I$27,Законод!$H$29,0)))),0)))</f>
        <v>0</v>
      </c>
      <c r="AA1121" s="770"/>
      <c r="AB1121" s="750" t="s">
        <v>157</v>
      </c>
      <c r="AC1121" s="751"/>
      <c r="AD1121" s="751"/>
      <c r="AE1121" s="751"/>
      <c r="AF1121" s="752"/>
      <c r="AG1121" s="171">
        <f>IF(B1111="Лікар загальної практики - сімейний лікар",IF(AG1115&lt;Законод!$C$23,0,(IF(AND(AG1115&gt;=Законод!$I$23,AG1115&lt;=Законод!$I$24),AG1115-Законод!$H$24,IF('01_Доходи'!AG1115&gt;=Законод!$I$23,Законод!$I$25,0)))),IF(B1111="Лікар-педіатр",IF(AG1115&lt;Законод!$C$19,0,(IF(AND(AG1115&gt;=Законод!$I$19,AG1115&lt;=Законод!$I$20),AG1115-Законод!$H$20,IF('01_Доходи'!AG1115&gt;=Законод!$I$19,Законод!$H$21,0)))),IF(B1111="Лікар-терапевт",IF(AG1115&lt;Законод!$C$27,0,(IF(AND(AG1115&gt;=Законод!$I$27,AG1115&lt;=Законод!$I$28),AG1115-Законод!$H$28,IF('01_Доходи'!AG1115&gt;=Законод!$I$27,Законод!$H$29,0)))),0)))</f>
        <v>0</v>
      </c>
      <c r="AH1121" s="773"/>
      <c r="AI1121" s="176"/>
      <c r="AJ1121" s="764"/>
      <c r="AK1121" s="767"/>
      <c r="AL1121" s="767"/>
      <c r="AM1121" s="799"/>
      <c r="AN1121" s="544">
        <f>IF(B1111="Лікар загальної практики - сімейний лікар",L1121*Законод!$I$30,IF(B1111="Лікар-педіатр",L1121*Законод!$I$30,IF(B1111="Лікар-терапевт",L1121*Законод!$I$30,0)))</f>
        <v>0</v>
      </c>
      <c r="AO1121" s="544">
        <f>IF(B1111="Лікар загальної практики - сімейний лікар",S1121*Законод!$I$47,IF(B1111="Лікар-педіатр",S1121*Законод!$I$47,IF(B1111="Лікар-терапевт",S1121*Законод!$I$47,0)))</f>
        <v>0</v>
      </c>
      <c r="AP1121" s="544">
        <f>IF(B1111="Лікар загальної практики - сімейний лікар",Z1121*Законод!$I$64,IF(B1111="Лікар-педіатр",Z1121*Законод!$I$64,IF(B1111="Лікар-терапевт",Z1121*Законод!$I$64,0)))</f>
        <v>0</v>
      </c>
      <c r="AQ1121" s="544">
        <f>IF(B1111="Лікар загальної практики - сімейний лікар",AG1121*Законод!$I$81,IF(B1111="Лікар-педіатр",AG1121*Законод!$I$81,IF(B1111="Лікар-терапевт",AG1121*Законод!$I$81,0)))</f>
        <v>0</v>
      </c>
      <c r="AR1121" s="185">
        <f>SUM(AN1121:AQ1121)</f>
        <v>0</v>
      </c>
    </row>
    <row r="1122" spans="1:44" ht="21" customHeight="1" thickBot="1" x14ac:dyDescent="0.3">
      <c r="A1122" s="187"/>
      <c r="B1122" s="782"/>
      <c r="C1122" s="785"/>
      <c r="D1122" s="788"/>
      <c r="E1122" s="791"/>
      <c r="F1122" s="660" t="str">
        <f>IF(B1111="Лікар-педіатр",Законод!$J$18,IF(B1111="Лікар загальної практики - сімейний лікар",Законод!$J$22,IF(B1111="Лікар-терапевт",Законод!$J$22,"х")))</f>
        <v>х</v>
      </c>
      <c r="G1122" s="747" t="s">
        <v>157</v>
      </c>
      <c r="H1122" s="748"/>
      <c r="I1122" s="748"/>
      <c r="J1122" s="748"/>
      <c r="K1122" s="749"/>
      <c r="L1122" s="171">
        <f>IF(B1111="Лікар загальної практики - сімейний лікар",IF(L1115&gt;=Законод!$J$23,'01_Доходи'!L1115-('01_Доходи'!L1116+'01_Доходи'!L1117+'01_Доходи'!L1118+'01_Доходи'!L1119+'01_Доходи'!L1120+'01_Доходи'!L1121),0),IF(B1111="Лікар-педіатр",IF(L1115&gt;=Законод!$J$19,'01_Доходи'!L1115-('01_Доходи'!L1116+'01_Доходи'!L1117+'01_Доходи'!L1118+'01_Доходи'!L1119+'01_Доходи'!L1120+'01_Доходи'!L1121),0),IF(B1111="Лікар-терапевт",IF('01_Доходи'!L1115&gt;=Законод!$J$27,L1115-Законод!$I$28,0),0)))</f>
        <v>0</v>
      </c>
      <c r="M1122" s="771"/>
      <c r="N1122" s="747" t="s">
        <v>157</v>
      </c>
      <c r="O1122" s="748"/>
      <c r="P1122" s="748"/>
      <c r="Q1122" s="748"/>
      <c r="R1122" s="749"/>
      <c r="S1122" s="171">
        <f>IF(B1111="Лікар загальної практики - сімейний лікар",IF(S1115&gt;=Законод!$J$23,'01_Доходи'!S1115-('01_Доходи'!S1116+'01_Доходи'!S1117+'01_Доходи'!S1118+'01_Доходи'!S1119+'01_Доходи'!S1120+'01_Доходи'!S1121),0),IF(B1111="Лікар-педіатр",IF(S1115&gt;=Законод!$J$19,'01_Доходи'!S1115-('01_Доходи'!S1116+'01_Доходи'!S1117+'01_Доходи'!S1118+'01_Доходи'!S1119+'01_Доходи'!S1120+'01_Доходи'!S1121),0),IF(B1111="Лікар-терапевт",IF('01_Доходи'!S1115&gt;=Законод!$J$27,S1115-Законод!$I$28,0),0)))</f>
        <v>0</v>
      </c>
      <c r="T1122" s="771"/>
      <c r="U1122" s="747" t="s">
        <v>157</v>
      </c>
      <c r="V1122" s="748"/>
      <c r="W1122" s="748"/>
      <c r="X1122" s="748"/>
      <c r="Y1122" s="749"/>
      <c r="Z1122" s="171">
        <f>IF(B1111="Лікар загальної практики - сімейний лікар",IF(Z1115&gt;=Законод!$J$23,'01_Доходи'!Z1115-('01_Доходи'!Z1116+'01_Доходи'!Z1117+'01_Доходи'!Z1118+'01_Доходи'!Z1119+'01_Доходи'!Z1120+'01_Доходи'!Z1121),0),IF(B1111="Лікар-педіатр",IF(Z1115&gt;=Законод!$J$19,'01_Доходи'!Z1115-('01_Доходи'!Z1116+'01_Доходи'!Z1117+'01_Доходи'!Z1118+'01_Доходи'!Z1119+'01_Доходи'!Z1120+'01_Доходи'!Z1121),0),IF(B1111="Лікар-терапевт",IF('01_Доходи'!Z1115&gt;=Законод!$J$27,Z1115-Законод!$I$28,0),0)))</f>
        <v>0</v>
      </c>
      <c r="AA1122" s="771"/>
      <c r="AB1122" s="747" t="s">
        <v>157</v>
      </c>
      <c r="AC1122" s="748"/>
      <c r="AD1122" s="748"/>
      <c r="AE1122" s="748"/>
      <c r="AF1122" s="749"/>
      <c r="AG1122" s="171">
        <f>IF(B1111="Лікар загальної практики - сімейний лікар",IF(AG1115&gt;=Законод!$J$23,'01_Доходи'!AG1115-('01_Доходи'!AG1116+'01_Доходи'!AG1117+'01_Доходи'!AG1118+'01_Доходи'!AG1119+'01_Доходи'!AG1120+'01_Доходи'!AG1121),0),IF(B1111="Лікар-педіатр",IF(AG1115&gt;=Законод!$J$19,'01_Доходи'!AG1115-('01_Доходи'!AG1116+'01_Доходи'!AG1117+'01_Доходи'!AG1118+'01_Доходи'!AG1119+'01_Доходи'!AG1120+'01_Доходи'!AG1121),0),IF(B1111="Лікар-терапевт",IF('01_Доходи'!AG1115&gt;=Законод!$J$27,AG1115-Законод!$I$28,0),0)))</f>
        <v>0</v>
      </c>
      <c r="AH1122" s="774"/>
      <c r="AI1122" s="188"/>
      <c r="AJ1122" s="765"/>
      <c r="AK1122" s="768"/>
      <c r="AL1122" s="768"/>
      <c r="AM1122" s="800"/>
      <c r="AN1122" s="661">
        <f>IF(B1111="Лікар загальної практики - сімейний лікар",L1122*Законод!$J$30,IF(B1111="Лікар-педіатр",L1122*Законод!$J$30,IF(B1111="Лікар-терапевт",L1122*Законод!$J$30,0)))</f>
        <v>0</v>
      </c>
      <c r="AO1122" s="661">
        <f>IF(B1111="Лікар загальної практики - сімейний лікар",S1122*Законод!$J$47,IF(B1111="Лікар-педіатр",S1122*Законод!$J$47,IF(B1111="Лікар-терапевт",S1122*Законод!$J$47,0)))</f>
        <v>0</v>
      </c>
      <c r="AP1122" s="661">
        <f>IF(B1111="Лікар загальної практики - сімейний лікар",S1122*Законод!$J$64,IF(B1111="Лікар-педіатр",S1122*Законод!$J$64,IF(B1111="Лікар-терапевт",S1122*Законод!$J$64,0)))</f>
        <v>0</v>
      </c>
      <c r="AQ1122" s="661">
        <f>IF(B1111="Лікар загальної практики - сімейний лікар",AG1122*Законод!$J$81,IF(B1111="Лікар-педіатр",AG1122*Законод!$J$81,IF(B1111="Лікар-терапевт",AG1122*Законод!$J$81,0)))</f>
        <v>0</v>
      </c>
      <c r="AR1122" s="662">
        <f t="shared" ref="AR1122" si="167">SUM(AN1122:AQ1122)</f>
        <v>0</v>
      </c>
    </row>
    <row r="1123" spans="1:44" ht="23.25" thickBot="1" x14ac:dyDescent="0.3">
      <c r="A1123" s="206"/>
      <c r="B1123" s="207"/>
      <c r="C1123" s="207"/>
      <c r="D1123" s="207"/>
      <c r="E1123" s="207"/>
      <c r="F1123" s="208"/>
      <c r="G1123" s="209"/>
      <c r="H1123" s="209"/>
      <c r="I1123" s="210"/>
      <c r="J1123" s="210"/>
      <c r="K1123" s="210"/>
      <c r="L1123" s="211"/>
      <c r="M1123" s="210"/>
      <c r="N1123" s="210"/>
      <c r="O1123" s="210"/>
      <c r="P1123" s="210"/>
      <c r="Q1123" s="210"/>
      <c r="R1123" s="210"/>
      <c r="S1123" s="211"/>
      <c r="T1123" s="210"/>
      <c r="U1123" s="210"/>
      <c r="V1123" s="210"/>
      <c r="W1123" s="210"/>
      <c r="X1123" s="210"/>
      <c r="Y1123" s="210"/>
      <c r="Z1123" s="211"/>
      <c r="AA1123" s="210"/>
      <c r="AB1123" s="210"/>
      <c r="AC1123" s="210"/>
      <c r="AD1123" s="210"/>
      <c r="AE1123" s="210"/>
      <c r="AF1123" s="210"/>
      <c r="AG1123" s="211"/>
      <c r="AH1123" s="210"/>
      <c r="AI1123" s="210"/>
      <c r="AJ1123" s="210"/>
      <c r="AK1123" s="210"/>
      <c r="AL1123" s="210"/>
      <c r="AM1123" s="212"/>
      <c r="AN1123" s="210"/>
      <c r="AO1123" s="210"/>
      <c r="AP1123" s="210"/>
      <c r="AQ1123" s="210"/>
      <c r="AR1123" s="213"/>
    </row>
    <row r="1124" spans="1:44" ht="18" customHeight="1" x14ac:dyDescent="0.25">
      <c r="A1124" s="169">
        <f>A1111+1</f>
        <v>85</v>
      </c>
      <c r="B1124" s="780"/>
      <c r="C1124" s="783"/>
      <c r="D1124" s="786"/>
      <c r="E1124" s="789"/>
      <c r="F1124" s="170" t="s">
        <v>431</v>
      </c>
      <c r="G1124" s="171">
        <f>IFERROR(IF(B1124="Лікар-педіатр",G1126/L1126*L1124,IF(B1124="Лікар-терапевт","х",IF(B1124="Лікар загальної практики - сімейний лікар",G1126/L1126*L1124,0))),0)</f>
        <v>0</v>
      </c>
      <c r="H1124" s="171">
        <f>IFERROR(IF(B1124="Лікар-педіатр",H1126/L1126*L1124,IF(B1124="Лікар-терапевт","х",IF(B1124="Лікар загальної практики - сімейний лікар",H1126/L1126*L1124,0))),0)</f>
        <v>0</v>
      </c>
      <c r="I1124" s="171">
        <f>IFERROR(IF(B1124="Лікар-педіатр","x",IF(B1124="Лікар-терапевт",I1126/L1126*L1124,IF(B1124="Лікар загальної практики - сімейний лікар",I1126/L1126*L1124,0))),0)</f>
        <v>0</v>
      </c>
      <c r="J1124" s="171">
        <f>IFERROR(IF(B1124="Лікар-педіатр","x",IF(B1124="Лікар-терапевт",J1126/L1126*L1124,IF(B1124="Лікар загальної практики - сімейний лікар",J1126/L1126*L1124,0))),0)</f>
        <v>0</v>
      </c>
      <c r="K1124" s="171">
        <f>IFERROR(IF(B1124="Лікар-педіатр","x",IF(B1124="Лікар-терапевт",K1127*L1124,IF(B1124="Лікар загальної практики - сімейний лікар",K1127*L1124,0))),0)</f>
        <v>0</v>
      </c>
      <c r="L1124" s="472"/>
      <c r="M1124" s="769"/>
      <c r="N1124" s="171">
        <f>IFERROR(IF(B1124="Лікар-педіатр",N1126/S1126*S1124,IF(B1124="Лікар-терапевт","х",IF(B1124="Лікар загальної практики - сімейний лікар",N1126/S1126*S1124,0))),0)</f>
        <v>0</v>
      </c>
      <c r="O1124" s="171">
        <f>IFERROR(IF(B1124="Лікар-педіатр",O1126/S1126*S1124,IF(B1124="Лікар-терапевт","х",IF(B1124="Лікар загальної практики - сімейний лікар",O1126/S1126*S1124,0))),0)</f>
        <v>0</v>
      </c>
      <c r="P1124" s="171">
        <f>IFERROR(IF(B1124="Лікар-педіатр","x",IF(B1124="Лікар-терапевт",P1126/S1126*S1124,IF(B1124="Лікар загальної практики - сімейний лікар",P1126/S1126*S1124,0))),0)</f>
        <v>0</v>
      </c>
      <c r="Q1124" s="171">
        <f>IFERROR(IF(B1124="Лікар-педіатр","x",IF(B1124="Лікар-терапевт",Q1126/S1126*S1124,IF(B1124="Лікар загальної практики - сімейний лікар",Q1126/S1126*S1124,0))),0)</f>
        <v>0</v>
      </c>
      <c r="R1124" s="171">
        <f>IFERROR(IF(B1124="Лікар-педіатр","x",IF(B1124="Лікар-терапевт",R1127*S1124,IF(B1124="Лікар загальної практики - сімейний лікар",R1127*S1124,0))),0)</f>
        <v>0</v>
      </c>
      <c r="S1124" s="472"/>
      <c r="T1124" s="769"/>
      <c r="U1124" s="171">
        <f>IFERROR(IF(B1124="Лікар-педіатр",U1126/Z1126*Z1124,IF(B1124="Лікар-терапевт","х",IF(B1124="Лікар загальної практики - сімейний лікар",U1126/Z1126*Z1124,0))),0)</f>
        <v>0</v>
      </c>
      <c r="V1124" s="171">
        <f>IFERROR(IF(B1124="Лікар-педіатр",V1126/Z1126*Z1124,IF(B1124="Лікар-терапевт","х",IF(B1124="Лікар загальної практики - сімейний лікар",V1126/Z1126*Z1124,0))),0)</f>
        <v>0</v>
      </c>
      <c r="W1124" s="171">
        <f>IFERROR(IF(B1124="Лікар-педіатр","x",IF(B1124="Лікар-терапевт",W1126/Z1126*Z1124,IF(B1124="Лікар загальної практики - сімейний лікар",W1126/Z1126*Z1124,0))),0)</f>
        <v>0</v>
      </c>
      <c r="X1124" s="171">
        <f>IFERROR(IF(B1124="Лікар-педіатр","x",IF(B1124="Лікар-терапевт",X1126/Z1126*Z1124,IF(B1124="Лікар загальної практики - сімейний лікар",X1126/Z1126*Z1124,0))),0)</f>
        <v>0</v>
      </c>
      <c r="Y1124" s="171">
        <f>IFERROR(IF(B1124="Лікар-педіатр","x",IF(B1124="Лікар-терапевт",Y1127*Z1124,IF(B1124="Лікар загальної практики - сімейний лікар",Y1127*Z1124,0))),0)</f>
        <v>0</v>
      </c>
      <c r="Z1124" s="472"/>
      <c r="AA1124" s="769"/>
      <c r="AB1124" s="171">
        <f>IFERROR(IF(B1124="Лікар-педіатр",AB1126/AG1126*AG1124,IF(B1124="Лікар-терапевт","х",IF(B1124="Лікар загальної практики - сімейний лікар",AB1126/AG1126*AG1124,0))),0)</f>
        <v>0</v>
      </c>
      <c r="AC1124" s="171">
        <f>IFERROR(IF(B1124="Лікар-педіатр",AC1126/AG1126*AG1124,IF(B1124="Лікар-терапевт","х",IF(B1124="Лікар загальної практики - сімейний лікар",AC1126/AG1126*AG1124,0))),0)</f>
        <v>0</v>
      </c>
      <c r="AD1124" s="171">
        <f>IFERROR(IF(B1124="Лікар-педіатр","x",IF(B1124="Лікар-терапевт",AD1126/AG1126*AG1124,IF(B1124="Лікар загальної практики - сімейний лікар",AD1126/AG1126*AG1124,0))),0)</f>
        <v>0</v>
      </c>
      <c r="AE1124" s="171">
        <f>IFERROR(IF(B1124="Лікар-педіатр","x",IF(B1124="Лікар-терапевт",AE1126/AG1126*AG1124,IF(B1124="Лікар загальної практики - сімейний лікар",AE1126/AG1126*AG1124,0))),0)</f>
        <v>0</v>
      </c>
      <c r="AF1124" s="171">
        <f>IFERROR(IF(B1124="Лікар-педіатр","x",IF(B1124="Лікар-терапевт",AF1127*AG1124,IF(B1124="Лікар загальної практики - сімейний лікар",AF1127*AG1124,0))),0)</f>
        <v>0</v>
      </c>
      <c r="AG1124" s="472"/>
      <c r="AH1124" s="772"/>
      <c r="AI1124" s="461">
        <f>A1124</f>
        <v>85</v>
      </c>
      <c r="AJ1124" s="763">
        <f>B1124</f>
        <v>0</v>
      </c>
      <c r="AK1124" s="766">
        <f>C1124</f>
        <v>0</v>
      </c>
      <c r="AL1124" s="766">
        <f>D1124</f>
        <v>0</v>
      </c>
      <c r="AM1124" s="753" t="s">
        <v>566</v>
      </c>
      <c r="AN1124" s="792">
        <f>SUM(AN1129:AN1135)</f>
        <v>0</v>
      </c>
      <c r="AO1124" s="792">
        <f>SUM(AO1129:AO1135)</f>
        <v>0</v>
      </c>
      <c r="AP1124" s="792">
        <f>SUM(AP1129:AP1135)</f>
        <v>0</v>
      </c>
      <c r="AQ1124" s="792">
        <f>SUM(AQ1129:AQ1135)</f>
        <v>0</v>
      </c>
      <c r="AR1124" s="795">
        <f>SUM(AN1124:AQ1128)</f>
        <v>0</v>
      </c>
    </row>
    <row r="1125" spans="1:44" ht="18" customHeight="1" x14ac:dyDescent="0.25">
      <c r="A1125" s="172"/>
      <c r="B1125" s="781"/>
      <c r="C1125" s="784"/>
      <c r="D1125" s="787"/>
      <c r="E1125" s="790"/>
      <c r="F1125" s="170" t="s">
        <v>432</v>
      </c>
      <c r="G1125" s="171">
        <f>IFERROR(IF(B1124="Лікар-педіатр",G1127*L1125,IF(B1124="Лікар-терапевт","х",IF(B1124="Лікар загальної практики - сімейний лікар",G1127*L1125,0))),0)</f>
        <v>0</v>
      </c>
      <c r="H1125" s="171">
        <f>IFERROR(IF(B1124="Лікар-педіатр",H1127*L1125,IF(B1124="Лікар-терапевт","х",IF(B1124="Лікар загальної практики - сімейний лікар",H1127*L1125,0))),0)</f>
        <v>0</v>
      </c>
      <c r="I1125" s="171">
        <f>IFERROR(IF(B1124="Лікар-педіатр","x",IF(B1124="Лікар-терапевт",I1127*L1125,IF(B1124="Лікар загальної практики - сімейний лікар",I1127*L1125,0))),0)</f>
        <v>0</v>
      </c>
      <c r="J1125" s="171">
        <f>IFERROR(IF(B1124="Лікар-педіатр","x",IF(B1124="Лікар-терапевт",J1127*L1125,IF(B1124="Лікар загальної практики - сімейний лікар",J1127*L1125,0))),0)</f>
        <v>0</v>
      </c>
      <c r="K1125" s="171">
        <f>IFERROR(IF(B1124="Лікар-педіатр","x",IF(B1124="Лікар-терапевт",K1127*L1125,IF(B1124="Лікар загальної практики - сімейний лікар",K1127*L1125,0))),0)</f>
        <v>0</v>
      </c>
      <c r="L1125" s="472"/>
      <c r="M1125" s="770"/>
      <c r="N1125" s="171">
        <f>IFERROR(IF(B1124="Лікар-педіатр",N1127*S1125,IF(B1124="Лікар-терапевт","х",IF(B1124="Лікар загальної практики - сімейний лікар",N1127*S1125,0))),0)</f>
        <v>0</v>
      </c>
      <c r="O1125" s="171">
        <f>IFERROR(IF(B1124="Лікар-педіатр",O1127*S1125,IF(B1124="Лікар-терапевт","х",IF(B1124="Лікар загальної практики - сімейний лікар",O1127*S1125,0))),0)</f>
        <v>0</v>
      </c>
      <c r="P1125" s="171">
        <f>IFERROR(IF(B1124="Лікар-педіатр","x",IF(B1124="Лікар-терапевт",P1127*S1125,IF(B1124="Лікар загальної практики - сімейний лікар",P1127*S1125,0))),0)</f>
        <v>0</v>
      </c>
      <c r="Q1125" s="171">
        <f>IFERROR(IF(B1124="Лікар-педіатр","x",IF(B1124="Лікар-терапевт",Q1127*S1125,IF(B1124="Лікар загальної практики - сімейний лікар",Q1127*S1125,0))),0)</f>
        <v>0</v>
      </c>
      <c r="R1125" s="171">
        <f>IFERROR(IF(B1124="Лікар-педіатр","x",IF(B1124="Лікар-терапевт",R1127*S1125,IF(B1124="Лікар загальної практики - сімейний лікар",R1127*S1125,0))),0)</f>
        <v>0</v>
      </c>
      <c r="S1125" s="472"/>
      <c r="T1125" s="770"/>
      <c r="U1125" s="171">
        <f>IFERROR(IF(B1124="Лікар-педіатр",U1127*Z1125,IF(B1124="Лікар-терапевт","х",IF(B1124="Лікар загальної практики - сімейний лікар",U1127*Z1125,0))),0)</f>
        <v>0</v>
      </c>
      <c r="V1125" s="171">
        <f>IFERROR(IF(B1124="Лікар-педіатр",V1127*Z1125,IF(B1124="Лікар-терапевт","х",IF(B1124="Лікар загальної практики - сімейний лікар",V1127*Z1125,0))),0)</f>
        <v>0</v>
      </c>
      <c r="W1125" s="171">
        <f>IFERROR(IF(B1124="Лікар-педіатр","x",IF(B1124="Лікар-терапевт",W1127*Z1125,IF(B1124="Лікар загальної практики - сімейний лікар",W1127*Z1125,0))),0)</f>
        <v>0</v>
      </c>
      <c r="X1125" s="171">
        <f>IFERROR(IF(B1124="Лікар-педіатр","x",IF(B1124="Лікар-терапевт",X1127*Z1125,IF(B1124="Лікар загальної практики - сімейний лікар",X1127*Z1125,0))),0)</f>
        <v>0</v>
      </c>
      <c r="Y1125" s="171">
        <f>IFERROR(IF(B1124="Лікар-педіатр","x",IF(B1124="Лікар-терапевт",Y1127*Z1125,IF(B1124="Лікар загальної практики - сімейний лікар",Y1127*Z1125,0))),0)</f>
        <v>0</v>
      </c>
      <c r="Z1125" s="472"/>
      <c r="AA1125" s="770"/>
      <c r="AB1125" s="171">
        <f>IFERROR(IF(B1124="Лікар-педіатр",AB1127*AG1125,IF(B1124="Лікар-терапевт","х",IF(B1124="Лікар загальної практики - сімейний лікар",AB1127*AG1125,0))),0)</f>
        <v>0</v>
      </c>
      <c r="AC1125" s="171">
        <f>IFERROR(IF(B1124="Лікар-педіатр",AC1127*AG1125,IF(B1124="Лікар-терапевт","х",IF(B1124="Лікар загальної практики - сімейний лікар",AC1127*AG1125,0))),0)</f>
        <v>0</v>
      </c>
      <c r="AD1125" s="171">
        <f>IFERROR(IF(B1124="Лікар-педіатр","x",IF(B1124="Лікар-терапевт",AD1127*AG1125,IF(B1124="Лікар загальної практики - сімейний лікар",AD1127*AG1125,0))),0)</f>
        <v>0</v>
      </c>
      <c r="AE1125" s="171">
        <f>IFERROR(IF(B1124="Лікар-педіатр","x",IF(B1124="Лікар-терапевт",AE1127*AG1125,IF(B1124="Лікар загальної практики - сімейний лікар",AE1127*AG1125,0))),0)</f>
        <v>0</v>
      </c>
      <c r="AF1125" s="171">
        <f>IFERROR(IF(B1124="Лікар-педіатр","x",IF(B1124="Лікар-терапевт",AF1127*AG1125,IF(B1124="Лікар загальної практики - сімейний лікар",AF1127*AG1125,0))),0)</f>
        <v>0</v>
      </c>
      <c r="AG1125" s="472"/>
      <c r="AH1125" s="773"/>
      <c r="AI1125" s="173"/>
      <c r="AJ1125" s="764"/>
      <c r="AK1125" s="767"/>
      <c r="AL1125" s="767"/>
      <c r="AM1125" s="754"/>
      <c r="AN1125" s="793"/>
      <c r="AO1125" s="793"/>
      <c r="AP1125" s="793"/>
      <c r="AQ1125" s="793"/>
      <c r="AR1125" s="796"/>
    </row>
    <row r="1126" spans="1:44" ht="18" customHeight="1" x14ac:dyDescent="0.25">
      <c r="A1126" s="205"/>
      <c r="B1126" s="781"/>
      <c r="C1126" s="784"/>
      <c r="D1126" s="787"/>
      <c r="E1126" s="790"/>
      <c r="F1126" s="170" t="s">
        <v>433</v>
      </c>
      <c r="G1126" s="174">
        <f>IF(B1124="Лікар загальної практики - сімейний лікар"," ",IF(B1124="Лікар-педіатр"," ",IF(B1124="Лікар-терапевт","х",0)))</f>
        <v>0</v>
      </c>
      <c r="H1126" s="174">
        <f>IF(B1124="Лікар загальної практики - сімейний лікар"," ",IF(B1124="Лікар-педіатр"," ",IF(B1124="Лікар-терапевт","х",0)))</f>
        <v>0</v>
      </c>
      <c r="I1126" s="174">
        <f>IF(B1124="Лікар загальної практики - сімейний лікар"," ",IF(B1124="Лікар-педіатр","х",IF(B1124="Лікар-терапевт"," ",0)))</f>
        <v>0</v>
      </c>
      <c r="J1126" s="174">
        <f>IF(B1124="Лікар загальної практики - сімейний лікар"," ",IF(B1124="Лікар-педіатр","х",IF(B1124="Лікар-терапевт"," ",0)))</f>
        <v>0</v>
      </c>
      <c r="K1126" s="174">
        <f>IF(B1124="Лікар загальної практики - сімейний лікар"," ",IF(B1124="Лікар-педіатр","х",IF(B1124="Лікар-терапевт"," ",0)))</f>
        <v>0</v>
      </c>
      <c r="L1126" s="175">
        <f>SUM(G1126:K1126)</f>
        <v>0</v>
      </c>
      <c r="M1126" s="770"/>
      <c r="N1126" s="174">
        <f>IF(B1124="Лікар загальної практики - сімейний лікар"," ",IF(B1124="Лікар-педіатр"," ",IF(B1124="Лікар-терапевт","х",0)))</f>
        <v>0</v>
      </c>
      <c r="O1126" s="174">
        <f>IF(B1124="Лікар загальної практики - сімейний лікар"," ",IF(B1124="Лікар-педіатр"," ",IF(B1124="Лікар-терапевт","х",0)))</f>
        <v>0</v>
      </c>
      <c r="P1126" s="174">
        <f>IF(B1124="Лікар загальної практики - сімейний лікар"," ",IF(B1124="Лікар-педіатр","х",IF(B1124="Лікар-терапевт"," ",0)))</f>
        <v>0</v>
      </c>
      <c r="Q1126" s="174">
        <f>IF(B1124="Лікар загальної практики - сімейний лікар"," ",IF(B1124="Лікар-педіатр","х",IF(B1124="Лікар-терапевт"," ",0)))</f>
        <v>0</v>
      </c>
      <c r="R1126" s="174">
        <f>IF(B1124="Лікар загальної практики - сімейний лікар"," ",IF(B1124="Лікар-педіатр","х",IF(B1124="Лікар-терапевт"," ",0)))</f>
        <v>0</v>
      </c>
      <c r="S1126" s="175">
        <f>SUM(N1126:R1126)</f>
        <v>0</v>
      </c>
      <c r="T1126" s="770"/>
      <c r="U1126" s="174">
        <f>IF(B1124="Лікар загальної практики - сімейний лікар"," ",IF(B1124="Лікар-педіатр"," ",IF(B1124="Лікар-терапевт","х",0)))</f>
        <v>0</v>
      </c>
      <c r="V1126" s="174">
        <f>IF(B1124="Лікар загальної практики - сімейний лікар"," ",IF(B1124="Лікар-педіатр"," ",IF(B1124="Лікар-терапевт","х",0)))</f>
        <v>0</v>
      </c>
      <c r="W1126" s="174">
        <f>IF(B1124="Лікар загальної практики - сімейний лікар"," ",IF(B1124="Лікар-педіатр","х",IF(B1124="Лікар-терапевт"," ",0)))</f>
        <v>0</v>
      </c>
      <c r="X1126" s="174">
        <f>IF(B1124="Лікар загальної практики - сімейний лікар"," ",IF(B1124="Лікар-педіатр","х",IF(B1124="Лікар-терапевт"," ",0)))</f>
        <v>0</v>
      </c>
      <c r="Y1126" s="174">
        <f>IF(B1124="Лікар загальної практики - сімейний лікар"," ",IF(B1124="Лікар-педіатр","х",IF(B1124="Лікар-терапевт"," ",0)))</f>
        <v>0</v>
      </c>
      <c r="Z1126" s="175">
        <f>SUM(U1126:Y1126)</f>
        <v>0</v>
      </c>
      <c r="AA1126" s="770"/>
      <c r="AB1126" s="174">
        <f>IF(B1124="Лікар загальної практики - сімейний лікар"," ",IF(B1124="Лікар-педіатр"," ",IF(B1124="Лікар-терапевт","х",0)))</f>
        <v>0</v>
      </c>
      <c r="AC1126" s="174">
        <f>IF(B1124="Лікар загальної практики - сімейний лікар"," ",IF(B1124="Лікар-педіатр"," ",IF(B1124="Лікар-терапевт","х",0)))</f>
        <v>0</v>
      </c>
      <c r="AD1126" s="174">
        <f>IF(B1124="Лікар загальної практики - сімейний лікар"," ",IF(B1124="Лікар-педіатр","х",IF(B1124="Лікар-терапевт"," ",0)))</f>
        <v>0</v>
      </c>
      <c r="AE1126" s="174">
        <f>IF(B1124="Лікар загальної практики - сімейний лікар"," ",IF(B1124="Лікар-педіатр","х",IF(B1124="Лікар-терапевт"," ",0)))</f>
        <v>0</v>
      </c>
      <c r="AF1126" s="174">
        <f>IF(B1124="Лікар загальної практики - сімейний лікар"," ",IF(B1124="Лікар-педіатр","х",IF(B1124="Лікар-терапевт"," ",0)))</f>
        <v>0</v>
      </c>
      <c r="AG1126" s="175">
        <f>SUM(AB1126:AF1126)</f>
        <v>0</v>
      </c>
      <c r="AH1126" s="773"/>
      <c r="AI1126" s="176"/>
      <c r="AJ1126" s="764"/>
      <c r="AK1126" s="767"/>
      <c r="AL1126" s="767"/>
      <c r="AM1126" s="754"/>
      <c r="AN1126" s="793"/>
      <c r="AO1126" s="793"/>
      <c r="AP1126" s="793"/>
      <c r="AQ1126" s="793"/>
      <c r="AR1126" s="796"/>
    </row>
    <row r="1127" spans="1:44" ht="18.600000000000001" customHeight="1" thickBot="1" x14ac:dyDescent="0.3">
      <c r="A1127" s="172"/>
      <c r="B1127" s="781"/>
      <c r="C1127" s="784"/>
      <c r="D1127" s="787"/>
      <c r="E1127" s="790"/>
      <c r="F1127" s="177" t="s">
        <v>160</v>
      </c>
      <c r="G1127" s="178">
        <f>IFERROR(IF(B1124="Лікар-педіатр",G1126/L1126,IF(B1124="Лікар-терапевт","х",IF(B1124="Лікар загальної практики - сімейний лікар",G1126/L1126,0))),0)</f>
        <v>0</v>
      </c>
      <c r="H1127" s="178">
        <f>IFERROR(IF(B1124="Лікар-педіатр",H1126/L1126,IF(B1124="Лікар-терапевт","х",IF(B1124="Лікар загальної практики - сімейний лікар",H1126/L1126,0))),0)</f>
        <v>0</v>
      </c>
      <c r="I1127" s="178">
        <f>IFERROR(IF(B1124="Лікар-педіатр","x",IF(B1124="Лікар-терапевт",I1126/L1126,IF(B1124="Лікар загальної практики - сімейний лікар",I1126/L1126,0))),0)</f>
        <v>0</v>
      </c>
      <c r="J1127" s="178">
        <f>IFERROR(IF(B1124="Лікар-педіатр","x",IF(B1124="Лікар-терапевт",J1126/L1126,IF(B1124="Лікар загальної практики - сімейний лікар",J1126/L1126,0))),0)</f>
        <v>0</v>
      </c>
      <c r="K1127" s="178">
        <f>IFERROR(IF(B1124="Лікар-педіатр","x",IF(B1124="Лікар-терапевт",K1126/L1126,IF(B1124="Лікар загальної практики - сімейний лікар",K1126/L1126,0))),0)</f>
        <v>0</v>
      </c>
      <c r="L1127" s="178">
        <f>SUM(G1127:K1127)</f>
        <v>0</v>
      </c>
      <c r="M1127" s="770"/>
      <c r="N1127" s="178">
        <f>IFERROR(IF(B1124="Лікар-педіатр",N1126/S1126,IF(B1124="Лікар-терапевт","х",IF(B1124="Лікар загальної практики - сімейний лікар",N1126/S1126,0))),0)</f>
        <v>0</v>
      </c>
      <c r="O1127" s="178">
        <f>IFERROR(IF(B1124="Лікар-педіатр",O1126/S1126,IF(B1124="Лікар-терапевт","х",IF(B1124="Лікар загальної практики - сімейний лікар",O1126/S1126,0))),0)</f>
        <v>0</v>
      </c>
      <c r="P1127" s="178">
        <f>IFERROR(IF(B1124="Лікар-педіатр","x",IF(B1124="Лікар-терапевт",P1126/S1126,IF(B1124="Лікар загальної практики - сімейний лікар",P1126/S1126,0))),0)</f>
        <v>0</v>
      </c>
      <c r="Q1127" s="178">
        <f>IFERROR(IF(B1124="Лікар-педіатр","x",IF(B1124="Лікар-терапевт",Q1126/S1126,IF(B1124="Лікар загальної практики - сімейний лікар",Q1126/S1126,0))),0)</f>
        <v>0</v>
      </c>
      <c r="R1127" s="178">
        <f>IFERROR(IF(B1124="Лікар-педіатр","x",IF(B1124="Лікар-терапевт",R1126/S1126,IF(B1124="Лікар загальної практики - сімейний лікар",R1126/S1126,0))),0)</f>
        <v>0</v>
      </c>
      <c r="S1127" s="178">
        <f>SUM(N1127:R1127)</f>
        <v>0</v>
      </c>
      <c r="T1127" s="770"/>
      <c r="U1127" s="178">
        <f>IFERROR(IF(B1124="Лікар-педіатр",U1126/Z1126,IF(B1124="Лікар-терапевт","х",IF(B1124="Лікар загальної практики - сімейний лікар",U1126/Z1126,0))),0)</f>
        <v>0</v>
      </c>
      <c r="V1127" s="178">
        <f>IFERROR(IF(B1124="Лікар-педіатр",V1126/Z1126,IF(B1124="Лікар-терапевт","х",IF(B1124="Лікар загальної практики - сімейний лікар",V1126/Z1126,0))),0)</f>
        <v>0</v>
      </c>
      <c r="W1127" s="178">
        <f>IFERROR(IF(B1124="Лікар-педіатр","x",IF(B1124="Лікар-терапевт",W1126/Z1126,IF(B1124="Лікар загальної практики - сімейний лікар",W1126/Z1126,0))),0)</f>
        <v>0</v>
      </c>
      <c r="X1127" s="178">
        <f>IFERROR(IF(B1124="Лікар-педіатр","x",IF(B1124="Лікар-терапевт",X1126/Z1126,IF(B1124="Лікар загальної практики - сімейний лікар",X1126/Z1126,0))),0)</f>
        <v>0</v>
      </c>
      <c r="Y1127" s="178">
        <f>IFERROR(IF(B1124="Лікар-педіатр","x",IF(B1124="Лікар-терапевт",Y1126/Z1126,IF(B1124="Лікар загальної практики - сімейний лікар",Y1126/Z1126,0))),0)</f>
        <v>0</v>
      </c>
      <c r="Z1127" s="178">
        <f>SUM(U1127:Y1127)</f>
        <v>0</v>
      </c>
      <c r="AA1127" s="770"/>
      <c r="AB1127" s="178">
        <f>IFERROR(IF(B1124="Лікар-педіатр",AB1126/AG1126,IF(B1124="Лікар-терапевт","х",IF(B1124="Лікар загальної практики - сімейний лікар",AB1126/AG1126,0))),0)</f>
        <v>0</v>
      </c>
      <c r="AC1127" s="178">
        <f>IFERROR(IF(B1124="Лікар-педіатр",AC1126/AG1126,IF(B1124="Лікар-терапевт","х",IF(B1124="Лікар загальної практики - сімейний лікар",AC1126/AG1126,0))),0)</f>
        <v>0</v>
      </c>
      <c r="AD1127" s="178">
        <f>IFERROR(IF(B1124="Лікар-педіатр","x",IF(B1124="Лікар-терапевт",AD1126/AG1126,IF(B1124="Лікар загальної практики - сімейний лікар",AD1126/AG1126,0))),0)</f>
        <v>0</v>
      </c>
      <c r="AE1127" s="178">
        <f>IFERROR(IF(B1124="Лікар-педіатр","x",IF(B1124="Лікар-терапевт",AE1126/AG1126,IF(B1124="Лікар загальної практики - сімейний лікар",AE1126/AG1126,0))),0)</f>
        <v>0</v>
      </c>
      <c r="AF1127" s="178">
        <f>IFERROR(IF(B1124="Лікар-педіатр","x",IF(B1124="Лікар-терапевт",AF1126/AG1126,IF(B1124="Лікар загальної практики - сімейний лікар",AF1126/AG1126,0))),0)</f>
        <v>0</v>
      </c>
      <c r="AG1127" s="178">
        <f>SUM(AB1127:AF1127)</f>
        <v>0</v>
      </c>
      <c r="AH1127" s="773"/>
      <c r="AI1127" s="176"/>
      <c r="AJ1127" s="764"/>
      <c r="AK1127" s="767"/>
      <c r="AL1127" s="767"/>
      <c r="AM1127" s="754"/>
      <c r="AN1127" s="793"/>
      <c r="AO1127" s="793"/>
      <c r="AP1127" s="793"/>
      <c r="AQ1127" s="793"/>
      <c r="AR1127" s="796"/>
    </row>
    <row r="1128" spans="1:44" ht="32.25" thickBot="1" x14ac:dyDescent="0.3">
      <c r="A1128" s="172"/>
      <c r="B1128" s="781"/>
      <c r="C1128" s="784"/>
      <c r="D1128" s="787"/>
      <c r="E1128" s="790"/>
      <c r="F1128" s="179" t="s">
        <v>434</v>
      </c>
      <c r="G1128" s="180">
        <f>IF(B1124="Лікар загальної практики - сімейний лікар",AVERAGE(G1124:G1126),IF(B1124="Лікар-педіатр",AVERAGE(G1124:G1126),IF(B1124="Лікар-терапевт","х",0)))</f>
        <v>0</v>
      </c>
      <c r="H1128" s="180">
        <f>IF(B1124="Лікар загальної практики - сімейний лікар",AVERAGE(H1124:H1126),IF(B1124="Лікар-педіатр",AVERAGE(H1124:H1126),IF(B1124="Лікар-терапевт","х",0)))</f>
        <v>0</v>
      </c>
      <c r="I1128" s="180">
        <f>IF(B1124="Лікар загальної практики - сімейний лікар",AVERAGE(I1124:I1126),IF(B1124="Лікар-педіатр","x",IF(B1124="Лікар-терапевт",AVERAGE(I1124:I1126),0)))</f>
        <v>0</v>
      </c>
      <c r="J1128" s="180">
        <f>IF(B1124="Лікар загальної практики - сімейний лікар",AVERAGE(J1124:J1126),IF(B1124="Лікар-педіатр","x",IF(B1124="Лікар-терапевт",AVERAGE(J1124:J1126),0)))</f>
        <v>0</v>
      </c>
      <c r="K1128" s="180">
        <f>IF(B1124="Лікар загальної практики - сімейний лікар",AVERAGE(K1124:K1126),IF(B1124="Лікар-педіатр","x",IF(B1124="Лікар-терапевт",AVERAGE(K1124:K1126),0)))</f>
        <v>0</v>
      </c>
      <c r="L1128" s="181">
        <f>SUM(G1128:K1128)</f>
        <v>0</v>
      </c>
      <c r="M1128" s="770"/>
      <c r="N1128" s="543">
        <f>IF(B1124="Лікар загальної практики - сімейний лікар",AVERAGE(N1124:N1126),IF(B1124="Лікар-педіатр",AVERAGE(N1124:N1126),IF(B1124="Лікар-терапевт","х",0)))</f>
        <v>0</v>
      </c>
      <c r="O1128" s="180">
        <f>IF(B1124="Лікар загальної практики - сімейний лікар",AVERAGE(O1124:O1126),IF(B1124="Лікар-педіатр",AVERAGE(O1124:O1126),IF(B1124="Лікар-терапевт","х",0)))</f>
        <v>0</v>
      </c>
      <c r="P1128" s="180">
        <f>IF(B1124="Лікар загальної практики - сімейний лікар",AVERAGE(P1124:P1126),IF(B1124="Лікар-педіатр","x",IF(B1124="Лікар-терапевт",AVERAGE(P1124:P1126),0)))</f>
        <v>0</v>
      </c>
      <c r="Q1128" s="180">
        <f>IF(B1124="Лікар загальної практики - сімейний лікар",AVERAGE(Q1124:Q1126),IF(B1124="Лікар-педіатр","x",IF(B1124="Лікар-терапевт",AVERAGE(Q1124:Q1126),0)))</f>
        <v>0</v>
      </c>
      <c r="R1128" s="180">
        <f>IF(B1124="Лікар загальної практики - сімейний лікар",AVERAGE(R1124:R1126),IF(B1124="Лікар-педіатр","x",IF(B1124="Лікар-терапевт",AVERAGE(R1124:R1126),0)))</f>
        <v>0</v>
      </c>
      <c r="S1128" s="181">
        <f>SUM(N1128:R1128)</f>
        <v>0</v>
      </c>
      <c r="T1128" s="770"/>
      <c r="U1128" s="543">
        <f>IF(B1124="Лікар загальної практики - сімейний лікар",AVERAGE(U1124:U1126),IF(B1124="Лікар-педіатр",AVERAGE(U1124:U1126),IF(B1124="Лікар-терапевт","х",0)))</f>
        <v>0</v>
      </c>
      <c r="V1128" s="180">
        <f>IF(B1124="Лікар загальної практики - сімейний лікар",AVERAGE(V1124:V1126),IF(B1124="Лікар-педіатр",AVERAGE(V1124:V1126),IF(B1124="Лікар-терапевт","х",0)))</f>
        <v>0</v>
      </c>
      <c r="W1128" s="180">
        <f>IF(B1124="Лікар загальної практики - сімейний лікар",AVERAGE(W1124:W1126),IF(B1124="Лікар-педіатр","x",IF(B1124="Лікар-терапевт",AVERAGE(W1124:W1126),0)))</f>
        <v>0</v>
      </c>
      <c r="X1128" s="180">
        <f>IF(B1124="Лікар загальної практики - сімейний лікар",AVERAGE(X1124:X1126),IF(B1124="Лікар-педіатр","x",IF(B1124="Лікар-терапевт",AVERAGE(X1124:X1126),0)))</f>
        <v>0</v>
      </c>
      <c r="Y1128" s="180">
        <f>IF(B1124="Лікар загальної практики - сімейний лікар",AVERAGE(Y1124:Y1126),IF(B1124="Лікар-педіатр","x",IF(B1124="Лікар-терапевт",AVERAGE(Y1124:Y1126),0)))</f>
        <v>0</v>
      </c>
      <c r="Z1128" s="181">
        <f>SUM(U1128:Y1128)</f>
        <v>0</v>
      </c>
      <c r="AA1128" s="770"/>
      <c r="AB1128" s="543">
        <f>IF(B1124="Лікар загальної практики - сімейний лікар",AVERAGE(AB1124:AB1126),IF(B1124="Лікар-педіатр",AVERAGE(AB1124:AB1126),IF(B1124="Лікар-терапевт","х",0)))</f>
        <v>0</v>
      </c>
      <c r="AC1128" s="180">
        <f>IF(B1124="Лікар загальної практики - сімейний лікар",AVERAGE(AC1124:AC1126),IF(B1124="Лікар-педіатр",AVERAGE(AC1124:AC1126),IF(B1124="Лікар-терапевт","х",0)))</f>
        <v>0</v>
      </c>
      <c r="AD1128" s="180">
        <f>IF(B1124="Лікар загальної практики - сімейний лікар",AVERAGE(AD1124:AD1126),IF(B1124="Лікар-педіатр","x",IF(B1124="Лікар-терапевт",AVERAGE(AD1124:AD1126),0)))</f>
        <v>0</v>
      </c>
      <c r="AE1128" s="180">
        <f>IF(B1124="Лікар загальної практики - сімейний лікар",AVERAGE(AE1124:AE1126),IF(B1124="Лікар-педіатр","x",IF(B1124="Лікар-терапевт",AVERAGE(AE1124:AE1126),0)))</f>
        <v>0</v>
      </c>
      <c r="AF1128" s="180">
        <f>IF(B1124="Лікар загальної практики - сімейний лікар",AVERAGE(AF1124:AF1126),IF(B1124="Лікар-педіатр","x",IF(B1124="Лікар-терапевт",AVERAGE(AF1124:AF1126),0)))</f>
        <v>0</v>
      </c>
      <c r="AG1128" s="181">
        <f>SUM(AB1128:AF1128)</f>
        <v>0</v>
      </c>
      <c r="AH1128" s="773"/>
      <c r="AI1128" s="176"/>
      <c r="AJ1128" s="764"/>
      <c r="AK1128" s="767"/>
      <c r="AL1128" s="767"/>
      <c r="AM1128" s="755"/>
      <c r="AN1128" s="794"/>
      <c r="AO1128" s="794"/>
      <c r="AP1128" s="794"/>
      <c r="AQ1128" s="794"/>
      <c r="AR1128" s="797"/>
    </row>
    <row r="1129" spans="1:44" ht="40.5" x14ac:dyDescent="0.25">
      <c r="A1129" s="172"/>
      <c r="B1129" s="781"/>
      <c r="C1129" s="784"/>
      <c r="D1129" s="787"/>
      <c r="E1129" s="790"/>
      <c r="F1129" s="182" t="str">
        <f>IF(B1124="Лікар-педіатр",Законод!$C$18,IF(B1124="Лікар загальної практики - сімейний лікар",Законод!$C$22,IF(B1124="Лікар-терапевт",Законод!$C$26,"х")))</f>
        <v>х</v>
      </c>
      <c r="G1129" s="183">
        <f>IF(B1124="Лікар загальної практики - сімейний лікар",IF(L1128&lt;=Законод!$C$23,G1128,Законод!$C$23*'01_Доходи'!G1127),IF(B1124="Лікар-педіатр",IF(L1128&lt;=Законод!$C$19,G1128,Законод!$C$19*'01_Доходи'!G1127),IF(B1124="Лікар-терапевт","x",0)))</f>
        <v>0</v>
      </c>
      <c r="H1129" s="183">
        <f>IF(B1124="Лікар загальної практики - сімейний лікар",IF(L1128&lt;=Законод!$C$23,H1128,Законод!$C$23*'01_Доходи'!H1127),IF(B1124="Лікар-педіатр",IF(L1128&lt;=Законод!$C$19,H1128,Законод!$C$19*'01_Доходи'!H1127),IF(B1124="Лікар-терапевт","x",0)))</f>
        <v>0</v>
      </c>
      <c r="I1129" s="183">
        <f>IF(B1124="Лікар загальної практики - сімейний лікар",IF(L1128&lt;=Законод!$C$23,I1128,Законод!$C$23*'01_Доходи'!I1127),IF(B1124="Лікар-педіатр",IF(L1128&lt;=Законод!$C$27,I1128,Законод!$C$27*'01_Доходи'!I1127),IF(B1124="Лікар-терапевт","x",0)))</f>
        <v>0</v>
      </c>
      <c r="J1129" s="183">
        <f>IF(B1124="Лікар загальної практики - сімейний лікар",IF(L1128&lt;=Законод!$C$23,J1128,Законод!$C$23*'01_Доходи'!J1127),IF(B1124="Лікар-педіатр",IF(L1128&lt;=Законод!$C$27,J1128,Законод!$C$27*'01_Доходи'!J1127),IF(B1124="Лікар-терапевт","x",0)))</f>
        <v>0</v>
      </c>
      <c r="K1129" s="183">
        <f>IF(B1124="Лікар загальної практики - сімейний лікар",IF(L1128&lt;=Законод!$C$23,K1128,Законод!$C$23*'01_Доходи'!K1127),IF(B1124="Лікар-педіатр",IF(L1128&lt;=Законод!$C$27,K1128,Законод!$C$27*'01_Доходи'!K1127),IF(B1124="Лікар-терапевт","x",0)))</f>
        <v>0</v>
      </c>
      <c r="L1129" s="184">
        <f>SUM(G1129:K1129)</f>
        <v>0</v>
      </c>
      <c r="M1129" s="770"/>
      <c r="N1129" s="183">
        <f>IF(B1124="Лікар загальної практики - сімейний лікар",IF(L1128&lt;=Законод!$C$23,N1128,Законод!$C$23*'01_Доходи'!N1127),IF(B1124="Лікар-педіатр",IF(L1128&lt;=Законод!$C$19,N1128,Законод!$C$19*'01_Доходи'!N1127),IF(B1124="Лікар-терапевт","x",0)))</f>
        <v>0</v>
      </c>
      <c r="O1129" s="183">
        <f>IF(B1124="Лікар загальної практики - сімейний лікар",IF(L1128&lt;=Законод!$C$23,O1128,Законод!$C$23*'01_Доходи'!O1127),IF(B1124="Лікар-педіатр",IF(L1128&lt;=Законод!$C$19,O1128,Законод!$C$19*'01_Доходи'!O1127),IF(B1124="Лікар-терапевт","x",0)))</f>
        <v>0</v>
      </c>
      <c r="P1129" s="183">
        <f>IF(B1124="Лікар загальної практики - сімейний лікар",IF(L1128&lt;=Законод!$C$23,P1128,Законод!$C$23*'01_Доходи'!P1127),IF(B1124="Лікар-педіатр",IF(L1128&lt;=Законод!$C$27,P1128,Законод!$C$27*'01_Доходи'!P1127),IF(B1124="Лікар-терапевт","x",0)))</f>
        <v>0</v>
      </c>
      <c r="Q1129" s="183">
        <f>IF(B1124="Лікар загальної практики - сімейний лікар",IF(L1128&lt;=Законод!$C$23,Q1128,Законод!$C$23*'01_Доходи'!Q1127),IF(B1124="Лікар-педіатр",IF(L1128&lt;=Законод!$C$27,Q1128,Законод!$C$27*'01_Доходи'!Q1127),IF(B1124="Лікар-терапевт","x",0)))</f>
        <v>0</v>
      </c>
      <c r="R1129" s="183">
        <f>IF(B1124="Лікар загальної практики - сімейний лікар",IF(L1128&lt;=Законод!$C$23,R1128,Законод!$C$23*'01_Доходи'!R1127),IF(B1124="Лікар-педіатр",IF(L1128&lt;=Законод!$C$27,R1128,Законод!$C$27*'01_Доходи'!R1127),IF(B1124="Лікар-терапевт","x",0)))</f>
        <v>0</v>
      </c>
      <c r="S1129" s="184">
        <f>SUM(N1129:R1129)</f>
        <v>0</v>
      </c>
      <c r="T1129" s="770"/>
      <c r="U1129" s="183">
        <f>IF(B1124="Лікар загальної практики - сімейний лікар",IF(L1128&lt;=Законод!$C$23,U1128,Законод!$C$23*'01_Доходи'!U1127),IF(B1124="Лікар-педіатр",IF(L1128&lt;=Законод!$C$19,U1128,Законод!$C$19*'01_Доходи'!U1127),IF(B1124="Лікар-терапевт","x",0)))</f>
        <v>0</v>
      </c>
      <c r="V1129" s="183">
        <f>IF(B1124="Лікар загальної практики - сімейний лікар",IF(L1128&lt;=Законод!$C$23,V1128,Законод!$C$23*'01_Доходи'!V1127),IF(B1124="Лікар-педіатр",IF(L1128&lt;=Законод!$C$19,V1128,Законод!$C$19*'01_Доходи'!V1127),IF(B1124="Лікар-терапевт","x",0)))</f>
        <v>0</v>
      </c>
      <c r="W1129" s="183">
        <f>IF(B1124="Лікар загальної практики - сімейний лікар",IF(L1128&lt;=Законод!$C$23,W1128,Законод!$C$23*'01_Доходи'!W1127),IF(B1124="Лікар-педіатр",IF(L1128&lt;=Законод!$C$27,W1128,Законод!$C$27*'01_Доходи'!W1127),IF(B1124="Лікар-терапевт","x",0)))</f>
        <v>0</v>
      </c>
      <c r="X1129" s="183">
        <f>IF(B1124="Лікар загальної практики - сімейний лікар",IF(L1128&lt;=Законод!$C$23,X1128,Законод!$C$23*'01_Доходи'!X1127),IF(B1124="Лікар-педіатр",IF(L1128&lt;=Законод!$C$27,X1128,Законод!$C$27*'01_Доходи'!X1127),IF(B1124="Лікар-терапевт","x",0)))</f>
        <v>0</v>
      </c>
      <c r="Y1129" s="183">
        <f>IF(B1124="Лікар загальної практики - сімейний лікар",IF(L1128&lt;=Законод!$C$23,Y1128,Законод!$C$23*'01_Доходи'!H1127),IF(Y1124="Лікар-педіатр",IF(L1128&lt;=Законод!$C$27,Y1128,Законод!$C$27*'01_Доходи'!Y1127),IF(B1124="Лікар-терапевт","x",0)))</f>
        <v>0</v>
      </c>
      <c r="Z1129" s="184">
        <f>SUM(U1129:Y1129)</f>
        <v>0</v>
      </c>
      <c r="AA1129" s="770"/>
      <c r="AB1129" s="183">
        <f>IF(B1124="Лікар загальної практики - сімейний лікар",IF(L1128&lt;=Законод!$C$23,AB1128,Законод!$C$23*'01_Доходи'!AB1127),IF(B1124="Лікар-педіатр",IF(L1128&lt;=Законод!$C$19,AB1128,Законод!$C$19*'01_Доходи'!AB1127),IF(B1124="Лікар-терапевт","x",0)))</f>
        <v>0</v>
      </c>
      <c r="AC1129" s="183">
        <f>IF(B1124="Лікар загальної практики - сімейний лікар",IF(L1128&lt;=Законод!$C$23,AC1128,Законод!$C$23*'01_Доходи'!AC1127),IF(B1124="Лікар-педіатр",IF(L1128&lt;=Законод!$C$19,AC1128,Законод!$C$19*'01_Доходи'!AC1127),IF(B1124="Лікар-терапевт","x",0)))</f>
        <v>0</v>
      </c>
      <c r="AD1129" s="183">
        <f>IF(B1124="Лікар загальної практики - сімейний лікар",IF(L1128&lt;=Законод!$C$23,AD1128,Законод!$C$23*'01_Доходи'!AD1127),IF(B1124="Лікар-педіатр",IF(L1128&lt;=Законод!$C$27,AD1128,Законод!$C$27*'01_Доходи'!AD1127),IF(B1124="Лікар-терапевт","x",0)))</f>
        <v>0</v>
      </c>
      <c r="AE1129" s="183">
        <f>IF(B1124="Лікар загальної практики - сімейний лікар",IF(L1128&lt;=Законод!$C$23,AE1128,Законод!$C$23*'01_Доходи'!AE1127),IF(B1124="Лікар-педіатр",IF(L1128&lt;=Законод!$C$27,AE1128,Законод!$C$27*'01_Доходи'!AE1127),IF(B1124="Лікар-терапевт","x",0)))</f>
        <v>0</v>
      </c>
      <c r="AF1129" s="183">
        <f>IF(B1124="Лікар загальної практики - сімейний лікар",IF(L1128&lt;=Законод!$C$23,AF1128,Законод!$C$23*'01_Доходи'!AF1127),IF(B1124="Лікар-педіатр",IF(L1128&lt;=Законод!$C$27,AF1128,Законод!$C$27*'01_Доходи'!AF1127),IF(B1124="Лікар-терапевт","x",0)))</f>
        <v>0</v>
      </c>
      <c r="AG1129" s="184">
        <f>SUM(AB1129:AF1129)</f>
        <v>0</v>
      </c>
      <c r="AH1129" s="773"/>
      <c r="AI1129" s="176"/>
      <c r="AJ1129" s="764"/>
      <c r="AK1129" s="767"/>
      <c r="AL1129" s="767"/>
      <c r="AM1129" s="268" t="s">
        <v>175</v>
      </c>
      <c r="AN1129" s="544">
        <f>IF(B1124="Лікар загальної практики - сімейний лікар",G1129*Законод!$J$10+'01_Доходи'!H1129*Законод!$K$10+'01_Доходи'!I1129*Законод!$L$10+'01_Доходи'!J1129*Законод!$M$10+'01_Доходи'!K1129*Законод!$N$10,IF(B1124="Лікар-педіатр",G1129*Законод!$J$10+'01_Доходи'!H1129*Законод!$K$10,IF(B1124="Лікар-терапевт",'01_Доходи'!I1129*Законод!$L$10+'01_Доходи'!J1129*Законод!$M$10+'01_Доходи'!K1129*Законод!$N$10,0)))</f>
        <v>0</v>
      </c>
      <c r="AO1129" s="544">
        <f>IF(B1124="Лікар загальної практики - сімейний лікар",N1129*Законод!$J$11+'01_Доходи'!O1129*Законод!$K$11+'01_Доходи'!P1129*Законод!$L$11+'01_Доходи'!Q1129*Законод!$M$11+'01_Доходи'!R1129*Законод!$N$11,IF(B1124="Лікар-педіатр",N1129*Законод!$J$11+'01_Доходи'!O1129*Законод!$K$11,IF(B1124="Лікар-терапевт",'01_Доходи'!P1129*Законод!$L$11+'01_Доходи'!Q1129*Законод!$M$11+'01_Доходи'!R1129*Законод!$N$11,0)))</f>
        <v>0</v>
      </c>
      <c r="AP1129" s="544">
        <f>IF(B1124="Лікар загальної практики - сімейний лікар",U1129*Законод!$J$12+'01_Доходи'!V1129*Законод!$K$12+'01_Доходи'!W1129*Законод!$L$12+'01_Доходи'!X1129*Законод!$M$12+'01_Доходи'!Y1129*Законод!$N$12,IF(B1124="Лікар-педіатр",U1129*Законод!$J$12+'01_Доходи'!V1129*Законод!$K$12,IF(B1124="Лікар-терапевт",'01_Доходи'!W1129*Законод!$L$12+'01_Доходи'!X1129*Законод!$M$12+'01_Доходи'!Y1129*Законод!$N$12,0)))</f>
        <v>0</v>
      </c>
      <c r="AQ1129" s="544">
        <f>IF(B1124="Лікар загальної практики - сімейний лікар",AB1129*Законод!$J$13+'01_Доходи'!AC1129*Законод!$K$13+'01_Доходи'!AD1129*Законод!$L$13+'01_Доходи'!AE1129*Законод!$M$13+'01_Доходи'!AF1129*Законод!$N$13,IF(B1124="Лікар-педіатр",AB1129*Законод!$J$13+'01_Доходи'!AC1129*Законод!$K$13,IF(B1124="Лікар-терапевт",'01_Доходи'!AD1129*Законод!$L$13+'01_Доходи'!AE1129*Законод!$M$13+'01_Доходи'!AF1129*Законод!$N$13,0)))</f>
        <v>0</v>
      </c>
      <c r="AR1129" s="185">
        <f>SUM(AN1129:AQ1129)</f>
        <v>0</v>
      </c>
    </row>
    <row r="1130" spans="1:44" ht="20.45" customHeight="1" x14ac:dyDescent="0.25">
      <c r="A1130" s="172"/>
      <c r="B1130" s="781"/>
      <c r="C1130" s="784"/>
      <c r="D1130" s="787"/>
      <c r="E1130" s="790"/>
      <c r="F1130" s="186" t="str">
        <f>IF(B1124="Лікар-педіатр",Законод!$E$18,IF(B1124="Лікар загальної практики - сімейний лікар",Законод!$E$22,IF(B1124="Лікар-терапевт",Законод!$E$26,"х")))</f>
        <v>х</v>
      </c>
      <c r="G1130" s="750" t="s">
        <v>157</v>
      </c>
      <c r="H1130" s="751"/>
      <c r="I1130" s="751"/>
      <c r="J1130" s="751"/>
      <c r="K1130" s="752"/>
      <c r="L1130" s="171">
        <f>IF(B1124="Лікар загальної практики - сімейний лікар",IF(L1128&lt;Законод!$C$23,0,(IF(AND(L1128&gt;=Законод!$E$23,L1128&lt;=Законод!$E$24),L1128-Законод!$C$23,IF('01_Доходи'!L1128&gt;=Законод!$F$23,Законод!$E$25,0)))),IF(B1124="Лікар-педіатр",IF(L1128&lt;Законод!$C$19,0,(IF(AND(L1128&gt;=Законод!$E$19,L1128&lt;=Законод!$E$20),L1128-Законод!$C$19,IF('01_Доходи'!L1128&gt;=Законод!$F$19,Законод!$E$21,0)))),IF(B1124="Лікар-терапевт",IF(L1128&lt;Законод!$C$27,0,(IF(AND(L1128&gt;=Законод!$E$27,L1128&lt;=Законод!$E$28),L1128-Законод!$C$27,IF('01_Доходи'!L1128&gt;=Законод!$F$27,Законод!$E$29,0)))),0)))</f>
        <v>0</v>
      </c>
      <c r="M1130" s="770"/>
      <c r="N1130" s="750" t="s">
        <v>157</v>
      </c>
      <c r="O1130" s="751"/>
      <c r="P1130" s="751"/>
      <c r="Q1130" s="751"/>
      <c r="R1130" s="752"/>
      <c r="S1130" s="171">
        <f>IF(B1124="Лікар загальної практики - сімейний лікар",IF(S1128&lt;Законод!$C$23,0,(IF(AND(S1128&gt;=Законод!$E$23,S1128&lt;=Законод!$E$24),S1128-Законод!$C$23,IF('01_Доходи'!S1128&gt;=Законод!$F$23,Законод!$E$25,0)))),IF(B1124="Лікар-педіатр",IF(S1128&lt;Законод!$C$19,0,(IF(AND(S1128&gt;=Законод!$E$19,S1128&lt;=Законод!$E$20),S1128-Законод!$C$19,IF('01_Доходи'!S1128&gt;=Законод!$F$19,Законод!$E$21,0)))),IF(B1124="Лікар-терапевт",IF(S1128&lt;Законод!$C$27,0,(IF(AND(S1128&gt;=Законод!$E$27,S1128&lt;=Законод!$E$28),S1128-Законод!$C$27,IF('01_Доходи'!S1128&gt;=Законод!$F$27,Законод!$E$29,0)))),0)))</f>
        <v>0</v>
      </c>
      <c r="T1130" s="770"/>
      <c r="U1130" s="750" t="s">
        <v>157</v>
      </c>
      <c r="V1130" s="751"/>
      <c r="W1130" s="751"/>
      <c r="X1130" s="751"/>
      <c r="Y1130" s="752"/>
      <c r="Z1130" s="171">
        <f>IF(B1124="Лікар загальної практики - сімейний лікар",IF(Z1128&lt;Законод!$C$23,0,(IF(AND(Z1128&gt;=Законод!$E$23,Z1128&lt;=Законод!$E$24),Z1128-Законод!$C$23,IF('01_Доходи'!Z1128&gt;=Законод!$F$23,Законод!$E$25,0)))),IF(B1124="Лікар-педіатр",IF(Z1128&lt;Законод!$C$19,0,(IF(AND(Z1128&gt;=Законод!$E$19,Z1128&lt;=Законод!$E$20),Z1128-Законод!$C$19,IF('01_Доходи'!Z1128&gt;=Законод!$F$19,Законод!$E$21,0)))),IF(B1124="Лікар-терапевт",IF(Z1128&lt;Законод!$C$27,0,(IF(AND(Z1128&gt;=Законод!$E$27,Z1128&lt;=Законод!$E$28),Z1128-Законод!$C$27,IF('01_Доходи'!Z1128&gt;=Законод!$F$27,Законод!$E$29,0)))),0)))</f>
        <v>0</v>
      </c>
      <c r="AA1130" s="770"/>
      <c r="AB1130" s="750" t="s">
        <v>157</v>
      </c>
      <c r="AC1130" s="751"/>
      <c r="AD1130" s="751"/>
      <c r="AE1130" s="751"/>
      <c r="AF1130" s="752"/>
      <c r="AG1130" s="171">
        <f>IF(B1124="Лікар загальної практики - сімейний лікар",IF(S1128&lt;Законод!$C$23,0,(IF(AND(AG1128&gt;=Законод!$E$23,AG1128&lt;=Законод!$E$24),AG1128-Законод!$C$23,IF('01_Доходи'!AG1128&gt;=Законод!$F$23,Законод!$E$25,0)))),IF(B1124="Лікар-педіатр",IF(AG1128&lt;Законод!$C$19,0,(IF(AND(AG1128&gt;=Законод!$E$19,AG1128&lt;=Законод!$E$20),AG1128-Законод!$C$19,IF('01_Доходи'!AG1128&gt;=Законод!$F$19,Законод!$E$21,0)))),IF(B1124="Лікар-терапевт",IF(AG1128&lt;Законод!$C$27,0,(IF(AND(AG1128&gt;=Законод!$E$27,AG1128&lt;=Законод!$E$28),AG1128-Законод!$C$27,IF('01_Доходи'!AG1128&gt;=Законод!$F$27,Законод!$E$29,0)))),0)))</f>
        <v>0</v>
      </c>
      <c r="AH1130" s="773"/>
      <c r="AI1130" s="176"/>
      <c r="AJ1130" s="764"/>
      <c r="AK1130" s="767"/>
      <c r="AL1130" s="767"/>
      <c r="AM1130" s="798" t="s">
        <v>176</v>
      </c>
      <c r="AN1130" s="544">
        <f>IF(B1124="Лікар загальної практики - сімейний лікар",L1130*Законод!$E$30,IF(B1124="Лікар-педіатр",L1130*Законод!$E$30,IF(B1124="Лікар-терапевт",L1130*Законод!$E$30,0)))</f>
        <v>0</v>
      </c>
      <c r="AO1130" s="544">
        <f>IF(B1124="Лікар загальної практики - сімейний лікар",S1130*Законод!$E$47,IF(B1124="Лікар-педіатр",S1130*Законод!$E$47,IF(B1124="Лікар-терапевт",S1130*Законод!$E$47,0)))</f>
        <v>0</v>
      </c>
      <c r="AP1130" s="544">
        <f>IF(B1124="Лікар загальної практики - сімейний лікар",Z1130*Законод!$E$64,IF(B1124="Лікар-педіатр",Z1130*Законод!$E$64,IF(B1124="Лікар-терапевт",Z1130*Законод!$E$64,0)))</f>
        <v>0</v>
      </c>
      <c r="AQ1130" s="544">
        <f>IF(B1124="Лікар загальної практики - сімейний лікар",AG1130*Законод!$E$81,IF(B1124="Лікар-педіатр",AG1130*Законод!$E$81,IF(B1124="Лікар-терапевт",AG1130*Законод!$E$81,0)))</f>
        <v>0</v>
      </c>
      <c r="AR1130" s="185">
        <f>SUM(AN1130:AQ1130)</f>
        <v>0</v>
      </c>
    </row>
    <row r="1131" spans="1:44" ht="20.45" customHeight="1" x14ac:dyDescent="0.25">
      <c r="A1131" s="172"/>
      <c r="B1131" s="781"/>
      <c r="C1131" s="784"/>
      <c r="D1131" s="787"/>
      <c r="E1131" s="790"/>
      <c r="F1131" s="186" t="str">
        <f>IF(B1124="Лікар-педіатр",Законод!$F$18,IF(B1124="Лікар загальної практики - сімейний лікар",Законод!$F$22,IF(B1124="Лікар-терапевт",Законод!$F$26,"х")))</f>
        <v>х</v>
      </c>
      <c r="G1131" s="750" t="s">
        <v>157</v>
      </c>
      <c r="H1131" s="751"/>
      <c r="I1131" s="751"/>
      <c r="J1131" s="751"/>
      <c r="K1131" s="752"/>
      <c r="L1131" s="171">
        <f>IF(B1124="Лікар загальної практики - сімейний лікар",IF(L1128&lt;Законод!$C$23,0,(IF(AND(L1128&gt;=Законод!$F$23,L1128&lt;=Законод!$F$24),L1128-Законод!$E$24,IF('01_Доходи'!L1128&gt;=Законод!$G$23,Законод!$F$25,0)))),IF(B1124="Лікар-педіатр",IF(L1128&lt;Законод!$C$19,0,(IF(AND(L1128&gt;=Законод!$F$19,L1128&lt;=Законод!$F$20),L1128-Законод!$E$20,IF('01_Доходи'!L1128&gt;=Законод!$G$19,Законод!$F$21,0)))),IF(B1124="Лікар-терапевт",IF(L1128&lt;Законод!$C$27,0,(IF(AND(L1128&gt;=Законод!$F$27,L1128&lt;=Законод!$F$28),L1128-Законод!$E$28,IF('01_Доходи'!L1128&gt;=Законод!$G$27,Законод!$F$29,0)))),0)))</f>
        <v>0</v>
      </c>
      <c r="M1131" s="770"/>
      <c r="N1131" s="750" t="s">
        <v>157</v>
      </c>
      <c r="O1131" s="751"/>
      <c r="P1131" s="751"/>
      <c r="Q1131" s="751"/>
      <c r="R1131" s="752"/>
      <c r="S1131" s="171">
        <f>IF(B1124="Лікар загальної практики - сімейний лікар",IF(S1128&lt;Законод!$C$23,0,(IF(AND(S1128&gt;=Законод!$F$23,S1128&lt;=Законод!$F$24),S1128-Законод!$E$24,IF('01_Доходи'!S1128&gt;=Законод!$G$23,Законод!$F$25,0)))),IF(B1124="Лікар-педіатр",IF(S1128&lt;Законод!$C$19,0,(IF(AND(S1128&gt;=Законод!$F$19,S1128&lt;=Законод!$F$20),S1128-Законод!$E$20,IF('01_Доходи'!S1128&gt;=Законод!$G$19,Законод!$F$21,0)))),IF(B1124="Лікар-терапевт",IF(S1128&lt;Законод!$C$27,0,(IF(AND(S1128&gt;=Законод!$F$27,S1128&lt;=Законод!$F$28),S1128-Законод!$E$28,IF('01_Доходи'!S1128&gt;=Законод!$G$27,Законод!$F$29,0)))),0)))</f>
        <v>0</v>
      </c>
      <c r="T1131" s="770"/>
      <c r="U1131" s="750" t="s">
        <v>157</v>
      </c>
      <c r="V1131" s="751"/>
      <c r="W1131" s="751"/>
      <c r="X1131" s="751"/>
      <c r="Y1131" s="752"/>
      <c r="Z1131" s="171">
        <f>IF(B1124="Лікар загальної практики - сімейний лікар",IF(Z1128&lt;Законод!$C$23,0,(IF(AND(Z1128&gt;=Законод!$F$23,Z1128&lt;=Законод!$F$24),Z1128-Законод!$E$24,IF('01_Доходи'!Z1128&gt;=Законод!$G$23,Законод!$F$25,0)))),IF(B1124="Лікар-педіатр",IF(Z1128&lt;Законод!$C$19,0,(IF(AND(Z1128&gt;=Законод!$F$19,Z1128&lt;=Законод!$F$20),Z1128-Законод!$E$20,IF('01_Доходи'!Z1128&gt;=Законод!$G$19,Законод!$F$21,0)))),IF(B1124="Лікар-терапевт",IF(Z1128&lt;Законод!$C$27,0,(IF(AND(Z1128&gt;=Законод!$F$27,Z1128&lt;=Законод!$F$28),Z1128-Законод!$E$28,IF('01_Доходи'!Z1128&gt;=Законод!$G$27,Законод!$F$29,0)))),0)))</f>
        <v>0</v>
      </c>
      <c r="AA1131" s="770"/>
      <c r="AB1131" s="750" t="s">
        <v>157</v>
      </c>
      <c r="AC1131" s="751"/>
      <c r="AD1131" s="751"/>
      <c r="AE1131" s="751"/>
      <c r="AF1131" s="752"/>
      <c r="AG1131" s="171">
        <f>IF(B1124="Лікар загальної практики - сімейний лікар",IF(AG1128&lt;Законод!$C$23,0,(IF(AND(AG1128&gt;=Законод!$F$23,AG1128&lt;=Законод!$F$24),AG1128-Законод!$E$24,IF('01_Доходи'!AG1128&gt;=Законод!$G$23,Законод!$F$25,0)))),IF(B1124="Лікар-педіатр",IF(AG1128&lt;Законод!$C$19,0,(IF(AND(AG1128&gt;=Законод!$F$19,AG1128&lt;=Законод!$F$20),AG1128-Законод!$E$20,IF('01_Доходи'!AG1128&gt;=Законод!$G$19,Законод!$F$21,0)))),IF(B1124="Лікар-терапевт",IF(AG1128&lt;Законод!$C$27,0,(IF(AND(AG1128&gt;=Законод!$F$27,AG1128&lt;=Законод!$F$28),AG1128-Законод!$E$28,IF('01_Доходи'!AG1128&gt;=Законод!$G$27,Законод!$F$29,0)))),0)))</f>
        <v>0</v>
      </c>
      <c r="AH1131" s="773"/>
      <c r="AI1131" s="176"/>
      <c r="AJ1131" s="764"/>
      <c r="AK1131" s="767"/>
      <c r="AL1131" s="767"/>
      <c r="AM1131" s="799"/>
      <c r="AN1131" s="544">
        <f>IF(B1124="Лікар загальної практики - сімейний лікар",L1131*Законод!$F$30,IF(B1124="Лікар-педіатр",L1131*Законод!$F$30,IF(B1124="Лікар-терапевт",L1131*Законод!$F$30,0)))</f>
        <v>0</v>
      </c>
      <c r="AO1131" s="544">
        <f>IF(B1124="Лікар загальної практики - сімейний лікар",S1131*Законод!$F$47,IF(B1124="Лікар-педіатр",S1131*Законод!$F$47,IF(B1124="Лікар-терапевт",S1131*Законод!$F$47,0)))</f>
        <v>0</v>
      </c>
      <c r="AP1131" s="544">
        <f>IF(B1124="Лікар загальної практики - сімейний лікар",Z1131*Законод!$F$64,IF(B1124="Лікар-педіатр",Z1131*Законод!$F$64,IF(B1124="Лікар-терапевт",Z1131*Законод!$F$64,0)))</f>
        <v>0</v>
      </c>
      <c r="AQ1131" s="544">
        <f>IF(B1124="Лікар загальної практики - сімейний лікар",AG1131*Законод!$F$81,IF(B1124="Лікар-педіатр",AG1131*Законод!$F$81,IF(B1124="Лікар-терапевт",AG1131*Законод!$F$81,0)))</f>
        <v>0</v>
      </c>
      <c r="AR1131" s="185">
        <f>SUM(AN1131:AQ1131)</f>
        <v>0</v>
      </c>
    </row>
    <row r="1132" spans="1:44" ht="20.45" customHeight="1" x14ac:dyDescent="0.25">
      <c r="A1132" s="172"/>
      <c r="B1132" s="781"/>
      <c r="C1132" s="784"/>
      <c r="D1132" s="787"/>
      <c r="E1132" s="790"/>
      <c r="F1132" s="186" t="str">
        <f>IF(B1124="Лікар-педіатр",Законод!$G$18,IF(B1124="Лікар загальної практики - сімейний лікар",Законод!$G$22,IF(B1124="Лікар-терапевт",Законод!$G$26,"х")))</f>
        <v>х</v>
      </c>
      <c r="G1132" s="750" t="s">
        <v>157</v>
      </c>
      <c r="H1132" s="751"/>
      <c r="I1132" s="751"/>
      <c r="J1132" s="751"/>
      <c r="K1132" s="752"/>
      <c r="L1132" s="171">
        <f>IF(B1124="Лікар загальної практики - сімейний лікар",IF(L1128&lt;Законод!$C$23,0,(IF(AND(L1128&gt;=Законод!$G$23,L1128&lt;=Законод!$G$24),L1128-Законод!$F$24,IF('01_Доходи'!L1128&gt;=Законод!$H$23,Законод!$G$25,0)))),IF(B1124="Лікар-педіатр",IF(L1128&lt;Законод!$C$19,0,(IF(AND(L1128&gt;=Законод!$G$19,L1128&lt;=Законод!$G$20),L1128-Законод!$F$20,IF('01_Доходи'!L1128&gt;=Законод!$H$19,Законод!$G$21,0)))),IF(B1124="Лікар-терапевт",IF(L1128&lt;Законод!$C$27,0,(IF(AND(L1128&gt;=Законод!$G$27,L1128&lt;=Законод!$G$28),L1128-Законод!$F$28,IF('01_Доходи'!L1128&gt;=Законод!$H$27,Законод!$G$29,0)))),0)))</f>
        <v>0</v>
      </c>
      <c r="M1132" s="770"/>
      <c r="N1132" s="750" t="s">
        <v>157</v>
      </c>
      <c r="O1132" s="751"/>
      <c r="P1132" s="751"/>
      <c r="Q1132" s="751"/>
      <c r="R1132" s="752"/>
      <c r="S1132" s="171">
        <f>IF(B1124="Лікар загальної практики - сімейний лікар",IF(S1128&lt;Законод!$C$23,0,(IF(AND(S1128&gt;=Законод!$G$23,S1128&lt;=Законод!$G$24),S1128-Законод!$F$24,IF('01_Доходи'!S1128&gt;=Законод!$H$23,Законод!$G$25,0)))),IF(B1124="Лікар-педіатр",IF(S1128&lt;Законод!$C$19,0,(IF(AND(S1128&gt;=Законод!$G$19,S1128&lt;=Законод!$G$20),S1128-Законод!$F$20,IF('01_Доходи'!S1128&gt;=Законод!$H$19,Законод!$G$21,0)))),IF(B1124="Лікар-терапевт",IF(S1128&lt;Законод!$C$27,0,(IF(AND(S1128&gt;=Законод!$G$27,S1128&lt;=Законод!$G$28),S1128-Законод!$F$28,IF('01_Доходи'!S1128&gt;=Законод!$H$27,Законод!$G$29,0)))),0)))</f>
        <v>0</v>
      </c>
      <c r="T1132" s="770"/>
      <c r="U1132" s="750" t="s">
        <v>157</v>
      </c>
      <c r="V1132" s="751"/>
      <c r="W1132" s="751"/>
      <c r="X1132" s="751"/>
      <c r="Y1132" s="752"/>
      <c r="Z1132" s="171">
        <f>IF(B1124="Лікар загальної практики - сімейний лікар",IF(Z1128&lt;Законод!$C$23,0,(IF(AND(Z1128&gt;=Законод!$G$23,Z1128&lt;=Законод!$G$24),Z1128-Законод!$F$24,IF('01_Доходи'!Z1128&gt;=Законод!$H$23,Законод!$G$25,0)))),IF(B1124="Лікар-педіатр",IF(Z1128&lt;Законод!$C$19,0,(IF(AND(Z1128&gt;=Законод!$G$19,Z1128&lt;=Законод!$G$20),Z1128-Законод!$F$20,IF('01_Доходи'!Z1128&gt;=Законод!$H$19,Законод!$G$21,0)))),IF(B1124="Лікар-терапевт",IF(Z1128&lt;Законод!$C$27,0,(IF(AND(Z1128&gt;=Законод!$G$27,Z1128&lt;=Законод!$G$28),Z1128-Законод!$F$28,IF('01_Доходи'!Z1128&gt;=Законод!$H$27,Законод!$G$29,0)))),0)))</f>
        <v>0</v>
      </c>
      <c r="AA1132" s="770"/>
      <c r="AB1132" s="750" t="s">
        <v>157</v>
      </c>
      <c r="AC1132" s="751"/>
      <c r="AD1132" s="751"/>
      <c r="AE1132" s="751"/>
      <c r="AF1132" s="752"/>
      <c r="AG1132" s="171">
        <f>IF(B1124="Лікар загальної практики - сімейний лікар",IF(AG1128&lt;Законод!$C$23,0,(IF(AND(AG1128&gt;=Законод!$G$23,AG1128&lt;=Законод!$G$24),AG1128-Законод!$F$24,IF('01_Доходи'!AG1128&gt;=Законод!$H$23,Законод!$G$25,0)))),IF(B1124="Лікар-педіатр",IF(AG1128&lt;Законод!$C$19,0,(IF(AND(AG1128&gt;=Законод!$G$19,AG1128&lt;=Законод!$G$20),AG1128-Законод!$F$20,IF('01_Доходи'!AG1128&gt;=Законод!$H$19,Законод!$G$21,0)))),IF(B1124="Лікар-терапевт",IF(AG1128&lt;Законод!$C$27,0,(IF(AND(AG1128&gt;=Законод!$G$27,AG1128&lt;=Законод!$G$28),AG1128-Законод!$F$28,IF('01_Доходи'!AG1128&gt;=Законод!$H$27,Законод!$G$29,0)))),0)))</f>
        <v>0</v>
      </c>
      <c r="AH1132" s="773"/>
      <c r="AI1132" s="176"/>
      <c r="AJ1132" s="764"/>
      <c r="AK1132" s="767"/>
      <c r="AL1132" s="767"/>
      <c r="AM1132" s="799"/>
      <c r="AN1132" s="544">
        <f>IF(B1124="Лікар загальної практики - сімейний лікар",L1132*Законод!$G$39,IF(B1124="Лікар-педіатр",L1132*Законод!$G$30,IF(B1124="Лікар-терапевт",L1132*Законод!$G$30,0)))</f>
        <v>0</v>
      </c>
      <c r="AO1132" s="544">
        <f>IF(B1124="Лікар загальної практики - сімейний лікар",S1132*Законод!$G$47,IF(B1124="Лікар-педіатр",S1132*Законод!$G$47,IF(B1124="Лікар-терапевт",S1132*Законод!$G$47,0)))</f>
        <v>0</v>
      </c>
      <c r="AP1132" s="544">
        <f>IF(B1124="Лікар загальної практики - сімейний лікар",Z1132*Законод!$G$64,IF(B1124="Лікар-педіатр",Z1132*Законод!$G$64,IF(B1124="Лікар-терапевт",Z1132*Законод!$G$64,0)))</f>
        <v>0</v>
      </c>
      <c r="AQ1132" s="544">
        <f>IF(B1124="Лікар загальної практики - сімейний лікар",AG1132*Законод!$G$81,IF(B1124="Лікар-педіатр",AG1132*Законод!$G$81,IF(B1124="Лікар-терапевт",AG1132*Законод!$G$81,0)))</f>
        <v>0</v>
      </c>
      <c r="AR1132" s="185">
        <f t="shared" ref="AR1132" si="168">SUM(AN1132:AQ1132)</f>
        <v>0</v>
      </c>
    </row>
    <row r="1133" spans="1:44" ht="20.45" customHeight="1" x14ac:dyDescent="0.25">
      <c r="A1133" s="172"/>
      <c r="B1133" s="781"/>
      <c r="C1133" s="784"/>
      <c r="D1133" s="787"/>
      <c r="E1133" s="790"/>
      <c r="F1133" s="186" t="str">
        <f>IF(B1124="Лікар-педіатр",Законод!$H$18,IF(B1124="Лікар загальної практики - сімейний лікар",Законод!$H$22,IF(B1124="Лікар-терапевт",Законод!$H$26,"х")))</f>
        <v>х</v>
      </c>
      <c r="G1133" s="750" t="s">
        <v>157</v>
      </c>
      <c r="H1133" s="751"/>
      <c r="I1133" s="751"/>
      <c r="J1133" s="751"/>
      <c r="K1133" s="752"/>
      <c r="L1133" s="171">
        <f>IF(B1124="Лікар загальної практики - сімейний лікар",IF(L1128&lt;Законод!$C$23,0,(IF(AND(L1128&gt;=Законод!$H$23,L1128&lt;=Законод!$H$24),L1128-Законод!$G$24,IF('01_Доходи'!L1128&gt;=Законод!$I$23,Законод!$H$25,0)))),IF(B1124="Лікар-педіатр",IF(L1128&lt;Законод!$C$19,0,(IF(AND(L1128&gt;=Законод!$H$19,L1128&lt;=Законод!$H$20),L1128-Законод!$G$20,IF('01_Доходи'!L1128&gt;=Законод!$I$19,Законод!$H$21,0)))),IF(B1124="Лікар-терапевт",IF(L1128&lt;Законод!$C$27,0,(IF(AND(L1128&gt;=Законод!$H$27,L1128&lt;=Законод!$H$28),L1128-Законод!$G$28,IF(L1128&gt;=Законод!$I$27,Законод!$H$29,0)))),0)))</f>
        <v>0</v>
      </c>
      <c r="M1133" s="770"/>
      <c r="N1133" s="750" t="s">
        <v>157</v>
      </c>
      <c r="O1133" s="751"/>
      <c r="P1133" s="751"/>
      <c r="Q1133" s="751"/>
      <c r="R1133" s="752"/>
      <c r="S1133" s="171">
        <f>IF(B1124="Лікар загальної практики - сімейний лікар",IF(S1128&lt;Законод!$C$23,0,(IF(AND(S1128&gt;=Законод!$H$23,S1128&lt;=Законод!$H$24),S1128-Законод!$G$24,IF('01_Доходи'!S1128&gt;=Законод!$I$23,Законод!$H$25,0)))),IF(B1124="Лікар-педіатр",IF(S1128&lt;Законод!$C$19,0,(IF(AND(S1128&gt;=Законод!$H$19,S1128&lt;=Законод!$H$20),S1128-Законод!$G$20,IF('01_Доходи'!S1128&gt;=Законод!$I$19,Законод!$H$21,0)))),IF(B1124="Лікар-терапевт",IF(S1128&lt;Законод!$C$27,0,(IF(AND(S1128&gt;=Законод!$H$27,S1128&lt;=Законод!$H$28),S1128-Законод!$G$28,IF(S1128&gt;=Законод!$I$27,Законод!$H$29,0)))),0)))</f>
        <v>0</v>
      </c>
      <c r="T1133" s="770"/>
      <c r="U1133" s="750" t="s">
        <v>157</v>
      </c>
      <c r="V1133" s="751"/>
      <c r="W1133" s="751"/>
      <c r="X1133" s="751"/>
      <c r="Y1133" s="752"/>
      <c r="Z1133" s="171">
        <f>IF(B1124="Лікар загальної практики - сімейний лікар",IF(Z1128&lt;Законод!$C$23,0,(IF(AND(Z1128&gt;=Законод!$H$23,Z1128&lt;=Законод!$H$24),Z1128-Законод!$G$24,IF('01_Доходи'!Z1128&gt;=Законод!$I$23,Законод!$H$25,0)))),IF(B1124="Лікар-педіатр",IF(Z1128&lt;Законод!$C$19,0,(IF(AND(Z1128&gt;=Законод!$H$19,Z1128&lt;=Законод!$H$20),Z1128-Законод!$G$20,IF('01_Доходи'!Z1128&gt;=Законод!$I$19,Законод!$H$21,0)))),IF(B1124="Лікар-терапевт",IF(Z1128&lt;Законод!$C$27,0,(IF(AND(Z1128&gt;=Законод!$H$27,Z1128&lt;=Законод!$H$28),Z1128-Законод!$G$28,IF(Z1128&gt;=Законод!$I$27,Законод!$H$29,0)))),0)))</f>
        <v>0</v>
      </c>
      <c r="AA1133" s="770"/>
      <c r="AB1133" s="750" t="s">
        <v>157</v>
      </c>
      <c r="AC1133" s="751"/>
      <c r="AD1133" s="751"/>
      <c r="AE1133" s="751"/>
      <c r="AF1133" s="752"/>
      <c r="AG1133" s="171">
        <f>IF(B1124="Лікар загальної практики - сімейний лікар",IF(AG1128&lt;Законод!$C$23,0,(IF(AND(AG1128&gt;=Законод!$H$23,AG1128&lt;=Законод!$H$24),AG1128-Законод!$G$24,IF('01_Доходи'!AG1128&gt;=Законод!$I$23,Законод!$H$25,0)))),IF(B1124="Лікар-педіатр",IF(AG1128&lt;Законод!$C$19,0,(IF(AND(AG1128&gt;=Законод!$H$19,AG1128&lt;=Законод!$H$20),AG1128-Законод!$G$20,IF('01_Доходи'!AG1128&gt;=Законод!$I$19,Законод!$H$21,0)))),IF(B1124="Лікар-терапевт",IF(AG1128&lt;Законод!$C$27,0,(IF(AND(AG1128&gt;=Законод!$H$27,AG1128&lt;=Законод!$H$28),AG1128-Законод!$G$28,IF(AG1128&gt;=Законод!$I$27,Законод!$H$29,0)))),0)))</f>
        <v>0</v>
      </c>
      <c r="AH1133" s="773"/>
      <c r="AI1133" s="176"/>
      <c r="AJ1133" s="764"/>
      <c r="AK1133" s="767"/>
      <c r="AL1133" s="767"/>
      <c r="AM1133" s="799"/>
      <c r="AN1133" s="544">
        <f>IF(B1124="Лікар загальної практики - сімейний лікар",L1133*Законод!$H$30,IF(B1124="Лікар-педіатр",L1133*Законод!$H$30,IF(B1124="Лікар-терапевт",L1133*Законод!$H$30,0)))</f>
        <v>0</v>
      </c>
      <c r="AO1133" s="544">
        <f>IF(B1124="Лікар загальної практики - сімейний лікар",S1133*Законод!$H$47,IF(B1124="Лікар-педіатр",S1133*Законод!$H$47,IF(B1124="Лікар-терапевт",S1133*Законод!$H$47,0)))</f>
        <v>0</v>
      </c>
      <c r="AP1133" s="544">
        <f>IF(B1124="Лікар загальної практики - сімейний лікар",Z1133*Законод!$H$64,IF(B1124="Лікар-педіатр",Z1133*Законод!$H$64,IF(B1124="Лікар-терапевт",Z1133*Законод!$H$64,0)))</f>
        <v>0</v>
      </c>
      <c r="AQ1133" s="544">
        <f>IF(B1124="Лікар загальної практики - сімейний лікар",AG1133*Законод!$H$81,IF(B1124="Лікар-педіатр",AG1133*Законод!$H$81,IF(B1124="Лікар-терапевт",AG1133*Законод!$H$81,0)))</f>
        <v>0</v>
      </c>
      <c r="AR1133" s="185">
        <f>SUM(AN1133:AQ1133)</f>
        <v>0</v>
      </c>
    </row>
    <row r="1134" spans="1:44" ht="20.45" customHeight="1" x14ac:dyDescent="0.25">
      <c r="A1134" s="172"/>
      <c r="B1134" s="781"/>
      <c r="C1134" s="784"/>
      <c r="D1134" s="787"/>
      <c r="E1134" s="790"/>
      <c r="F1134" s="186" t="str">
        <f>IF(B1124="Лікар-педіатр",Законод!$I$18,IF(B1124="Лікар загальної практики - сімейний лікар",Законод!$I$22,IF(B1124="Лікар-терапевт",Законод!$I$26,"х")))</f>
        <v>х</v>
      </c>
      <c r="G1134" s="750" t="s">
        <v>157</v>
      </c>
      <c r="H1134" s="751"/>
      <c r="I1134" s="751"/>
      <c r="J1134" s="751"/>
      <c r="K1134" s="752"/>
      <c r="L1134" s="171">
        <f>IF(B1124="Лікар загальної практики - сімейний лікар",IF(L1128&lt;Законод!$C$23,0,(IF(AND(L1128&gt;=Законод!$I$23,L1128&lt;=Законод!$I$24),L1128-Законод!$H$24,IF('01_Доходи'!L1128&gt;=Законод!$I$23,Законод!$I$25,0)))),IF(B1124="Лікар-педіатр",IF(L1128&lt;Законод!$C$19,0,(IF(AND(L1128&gt;=Законод!$I$19,L1128&lt;=Законод!$I$20),L1128-Законод!$H$20,IF('01_Доходи'!L1128&gt;=Законод!$I$19,Законод!$H$21,0)))),IF(B1124="Лікар-терапевт",IF(L1128&lt;Законод!$C$27,0,(IF(AND(L1128&gt;=Законод!$I$27,L1128&lt;=Законод!$I$28),L1128-Законод!$H$28,IF('01_Доходи'!L1128&gt;=Законод!$I$27,Законод!$H$29,0)))),0)))</f>
        <v>0</v>
      </c>
      <c r="M1134" s="770"/>
      <c r="N1134" s="750" t="s">
        <v>157</v>
      </c>
      <c r="O1134" s="751"/>
      <c r="P1134" s="751"/>
      <c r="Q1134" s="751"/>
      <c r="R1134" s="752"/>
      <c r="S1134" s="171">
        <f>IF(B1124="Лікар загальної практики - сімейний лікар",IF(S1128&lt;Законод!$C$23,0,(IF(AND(S1128&gt;=Законод!$I$23,S1128&lt;=Законод!$I$24),S1128-Законод!$H$24,IF('01_Доходи'!S1128&gt;=Законод!$I$23,Законод!$I$25,0)))),IF(B1124="Лікар-педіатр",IF(S1128&lt;Законод!$C$19,0,(IF(AND(S1128&gt;=Законод!$I$19,S1128&lt;=Законод!$I$20),S1128-Законод!$H$20,IF('01_Доходи'!S1128&gt;=Законод!$I$19,Законод!$H$21,0)))),IF(B1124="Лікар-терапевт",IF(S1128&lt;Законод!$C$27,0,(IF(AND(S1128&gt;=Законод!$I$27,S1128&lt;=Законод!$I$28),S1128-Законод!$H$28,IF('01_Доходи'!S1128&gt;=Законод!$I$27,Законод!$H$29,0)))),0)))</f>
        <v>0</v>
      </c>
      <c r="T1134" s="770"/>
      <c r="U1134" s="750" t="s">
        <v>157</v>
      </c>
      <c r="V1134" s="751"/>
      <c r="W1134" s="751"/>
      <c r="X1134" s="751"/>
      <c r="Y1134" s="752"/>
      <c r="Z1134" s="171">
        <f>IF(B1124="Лікар загальної практики - сімейний лікар",IF(Z1128&lt;Законод!$C$23,0,(IF(AND(Z1128&gt;=Законод!$I$23,Z1128&lt;=Законод!$I$24),Z1128-Законод!$H$24,IF('01_Доходи'!Z1128&gt;=Законод!$I$23,Законод!$I$25,0)))),IF(B1124="Лікар-педіатр",IF(Z1128&lt;Законод!$C$19,0,(IF(AND(Z1128&gt;=Законод!$I$19,Z1128&lt;=Законод!$I$20),Z1128-Законод!$H$20,IF('01_Доходи'!Z1128&gt;=Законод!$I$19,Законод!$H$21,0)))),IF(B1124="Лікар-терапевт",IF(Z1128&lt;Законод!$C$27,0,(IF(AND(Z1128&gt;=Законод!$I$27,Z1128&lt;=Законод!$I$28),Z1128-Законод!$H$28,IF('01_Доходи'!Z1128&gt;=Законод!$I$27,Законод!$H$29,0)))),0)))</f>
        <v>0</v>
      </c>
      <c r="AA1134" s="770"/>
      <c r="AB1134" s="750" t="s">
        <v>157</v>
      </c>
      <c r="AC1134" s="751"/>
      <c r="AD1134" s="751"/>
      <c r="AE1134" s="751"/>
      <c r="AF1134" s="752"/>
      <c r="AG1134" s="171">
        <f>IF(B1124="Лікар загальної практики - сімейний лікар",IF(AG1128&lt;Законод!$C$23,0,(IF(AND(AG1128&gt;=Законод!$I$23,AG1128&lt;=Законод!$I$24),AG1128-Законод!$H$24,IF('01_Доходи'!AG1128&gt;=Законод!$I$23,Законод!$I$25,0)))),IF(B1124="Лікар-педіатр",IF(AG1128&lt;Законод!$C$19,0,(IF(AND(AG1128&gt;=Законод!$I$19,AG1128&lt;=Законод!$I$20),AG1128-Законод!$H$20,IF('01_Доходи'!AG1128&gt;=Законод!$I$19,Законод!$H$21,0)))),IF(B1124="Лікар-терапевт",IF(AG1128&lt;Законод!$C$27,0,(IF(AND(AG1128&gt;=Законод!$I$27,AG1128&lt;=Законод!$I$28),AG1128-Законод!$H$28,IF('01_Доходи'!AG1128&gt;=Законод!$I$27,Законод!$H$29,0)))),0)))</f>
        <v>0</v>
      </c>
      <c r="AH1134" s="773"/>
      <c r="AI1134" s="176"/>
      <c r="AJ1134" s="764"/>
      <c r="AK1134" s="767"/>
      <c r="AL1134" s="767"/>
      <c r="AM1134" s="799"/>
      <c r="AN1134" s="544">
        <f>IF(B1124="Лікар загальної практики - сімейний лікар",L1134*Законод!$I$30,IF(B1124="Лікар-педіатр",L1134*Законод!$I$30,IF(B1124="Лікар-терапевт",L1134*Законод!$I$30,0)))</f>
        <v>0</v>
      </c>
      <c r="AO1134" s="544">
        <f>IF(B1124="Лікар загальної практики - сімейний лікар",S1134*Законод!$I$47,IF(B1124="Лікар-педіатр",S1134*Законод!$I$47,IF(B1124="Лікар-терапевт",S1134*Законод!$I$47,0)))</f>
        <v>0</v>
      </c>
      <c r="AP1134" s="544">
        <f>IF(B1124="Лікар загальної практики - сімейний лікар",Z1134*Законод!$I$64,IF(B1124="Лікар-педіатр",Z1134*Законод!$I$64,IF(B1124="Лікар-терапевт",Z1134*Законод!$I$64,0)))</f>
        <v>0</v>
      </c>
      <c r="AQ1134" s="544">
        <f>IF(B1124="Лікар загальної практики - сімейний лікар",AG1134*Законод!$I$81,IF(B1124="Лікар-педіатр",AG1134*Законод!$I$81,IF(B1124="Лікар-терапевт",AG1134*Законод!$I$81,0)))</f>
        <v>0</v>
      </c>
      <c r="AR1134" s="185">
        <f>SUM(AN1134:AQ1134)</f>
        <v>0</v>
      </c>
    </row>
    <row r="1135" spans="1:44" ht="21" customHeight="1" thickBot="1" x14ac:dyDescent="0.3">
      <c r="A1135" s="187"/>
      <c r="B1135" s="782"/>
      <c r="C1135" s="785"/>
      <c r="D1135" s="788"/>
      <c r="E1135" s="791"/>
      <c r="F1135" s="660" t="str">
        <f>IF(B1124="Лікар-педіатр",Законод!$J$18,IF(B1124="Лікар загальної практики - сімейний лікар",Законод!$J$22,IF(B1124="Лікар-терапевт",Законод!$J$22,"х")))</f>
        <v>х</v>
      </c>
      <c r="G1135" s="747" t="s">
        <v>157</v>
      </c>
      <c r="H1135" s="748"/>
      <c r="I1135" s="748"/>
      <c r="J1135" s="748"/>
      <c r="K1135" s="749"/>
      <c r="L1135" s="171">
        <f>IF(B1124="Лікар загальної практики - сімейний лікар",IF(L1128&gt;=Законод!$J$23,'01_Доходи'!L1128-('01_Доходи'!L1129+'01_Доходи'!L1130+'01_Доходи'!L1131+'01_Доходи'!L1132+'01_Доходи'!L1133+'01_Доходи'!L1134),0),IF(B1124="Лікар-педіатр",IF(L1128&gt;=Законод!$J$19,'01_Доходи'!L1128-('01_Доходи'!L1129+'01_Доходи'!L1130+'01_Доходи'!L1131+'01_Доходи'!L1132+'01_Доходи'!L1133+'01_Доходи'!L1134),0),IF(B1124="Лікар-терапевт",IF('01_Доходи'!L1128&gt;=Законод!$J$27,L1128-Законод!$I$28,0),0)))</f>
        <v>0</v>
      </c>
      <c r="M1135" s="771"/>
      <c r="N1135" s="747" t="s">
        <v>157</v>
      </c>
      <c r="O1135" s="748"/>
      <c r="P1135" s="748"/>
      <c r="Q1135" s="748"/>
      <c r="R1135" s="749"/>
      <c r="S1135" s="171">
        <f>IF(B1124="Лікар загальної практики - сімейний лікар",IF(S1128&gt;=Законод!$J$23,'01_Доходи'!S1128-('01_Доходи'!S1129+'01_Доходи'!S1130+'01_Доходи'!S1131+'01_Доходи'!S1132+'01_Доходи'!S1133+'01_Доходи'!S1134),0),IF(B1124="Лікар-педіатр",IF(S1128&gt;=Законод!$J$19,'01_Доходи'!S1128-('01_Доходи'!S1129+'01_Доходи'!S1130+'01_Доходи'!S1131+'01_Доходи'!S1132+'01_Доходи'!S1133+'01_Доходи'!S1134),0),IF(B1124="Лікар-терапевт",IF('01_Доходи'!S1128&gt;=Законод!$J$27,S1128-Законод!$I$28,0),0)))</f>
        <v>0</v>
      </c>
      <c r="T1135" s="771"/>
      <c r="U1135" s="747" t="s">
        <v>157</v>
      </c>
      <c r="V1135" s="748"/>
      <c r="W1135" s="748"/>
      <c r="X1135" s="748"/>
      <c r="Y1135" s="749"/>
      <c r="Z1135" s="171">
        <f>IF(B1124="Лікар загальної практики - сімейний лікар",IF(Z1128&gt;=Законод!$J$23,'01_Доходи'!Z1128-('01_Доходи'!Z1129+'01_Доходи'!Z1130+'01_Доходи'!Z1131+'01_Доходи'!Z1132+'01_Доходи'!Z1133+'01_Доходи'!Z1134),0),IF(B1124="Лікар-педіатр",IF(Z1128&gt;=Законод!$J$19,'01_Доходи'!Z1128-('01_Доходи'!Z1129+'01_Доходи'!Z1130+'01_Доходи'!Z1131+'01_Доходи'!Z1132+'01_Доходи'!Z1133+'01_Доходи'!Z1134),0),IF(B1124="Лікар-терапевт",IF('01_Доходи'!Z1128&gt;=Законод!$J$27,Z1128-Законод!$I$28,0),0)))</f>
        <v>0</v>
      </c>
      <c r="AA1135" s="771"/>
      <c r="AB1135" s="747" t="s">
        <v>157</v>
      </c>
      <c r="AC1135" s="748"/>
      <c r="AD1135" s="748"/>
      <c r="AE1135" s="748"/>
      <c r="AF1135" s="749"/>
      <c r="AG1135" s="171">
        <f>IF(B1124="Лікар загальної практики - сімейний лікар",IF(AG1128&gt;=Законод!$J$23,'01_Доходи'!AG1128-('01_Доходи'!AG1129+'01_Доходи'!AG1130+'01_Доходи'!AG1131+'01_Доходи'!AG1132+'01_Доходи'!AG1133+'01_Доходи'!AG1134),0),IF(B1124="Лікар-педіатр",IF(AG1128&gt;=Законод!$J$19,'01_Доходи'!AG1128-('01_Доходи'!AG1129+'01_Доходи'!AG1130+'01_Доходи'!AG1131+'01_Доходи'!AG1132+'01_Доходи'!AG1133+'01_Доходи'!AG1134),0),IF(B1124="Лікар-терапевт",IF('01_Доходи'!AG1128&gt;=Законод!$J$27,AG1128-Законод!$I$28,0),0)))</f>
        <v>0</v>
      </c>
      <c r="AH1135" s="774"/>
      <c r="AI1135" s="188"/>
      <c r="AJ1135" s="765"/>
      <c r="AK1135" s="768"/>
      <c r="AL1135" s="768"/>
      <c r="AM1135" s="800"/>
      <c r="AN1135" s="661">
        <f>IF(B1124="Лікар загальної практики - сімейний лікар",L1135*Законод!$J$30,IF(B1124="Лікар-педіатр",L1135*Законод!$J$30,IF(B1124="Лікар-терапевт",L1135*Законод!$J$30,0)))</f>
        <v>0</v>
      </c>
      <c r="AO1135" s="661">
        <f>IF(B1124="Лікар загальної практики - сімейний лікар",S1135*Законод!$J$47,IF(B1124="Лікар-педіатр",S1135*Законод!$J$47,IF(B1124="Лікар-терапевт",S1135*Законод!$J$47,0)))</f>
        <v>0</v>
      </c>
      <c r="AP1135" s="661">
        <f>IF(B1124="Лікар загальної практики - сімейний лікар",S1135*Законод!$J$64,IF(B1124="Лікар-педіатр",S1135*Законод!$J$64,IF(B1124="Лікар-терапевт",S1135*Законод!$J$64,0)))</f>
        <v>0</v>
      </c>
      <c r="AQ1135" s="661">
        <f>IF(B1124="Лікар загальної практики - сімейний лікар",AG1135*Законод!$J$81,IF(B1124="Лікар-педіатр",AG1135*Законод!$J$81,IF(B1124="Лікар-терапевт",AG1135*Законод!$J$81,0)))</f>
        <v>0</v>
      </c>
      <c r="AR1135" s="662">
        <f t="shared" ref="AR1135" si="169">SUM(AN1135:AQ1135)</f>
        <v>0</v>
      </c>
    </row>
    <row r="1136" spans="1:44" ht="23.25" thickBot="1" x14ac:dyDescent="0.3">
      <c r="A1136" s="206"/>
      <c r="B1136" s="207"/>
      <c r="C1136" s="207"/>
      <c r="D1136" s="207"/>
      <c r="E1136" s="207"/>
      <c r="F1136" s="208"/>
      <c r="G1136" s="209"/>
      <c r="H1136" s="209"/>
      <c r="I1136" s="210"/>
      <c r="J1136" s="210"/>
      <c r="K1136" s="210"/>
      <c r="L1136" s="211"/>
      <c r="M1136" s="210"/>
      <c r="N1136" s="210"/>
      <c r="O1136" s="210"/>
      <c r="P1136" s="210"/>
      <c r="Q1136" s="210"/>
      <c r="R1136" s="210"/>
      <c r="S1136" s="211"/>
      <c r="T1136" s="210"/>
      <c r="U1136" s="210"/>
      <c r="V1136" s="210"/>
      <c r="W1136" s="210"/>
      <c r="X1136" s="210"/>
      <c r="Y1136" s="210"/>
      <c r="Z1136" s="211"/>
      <c r="AA1136" s="210"/>
      <c r="AB1136" s="210"/>
      <c r="AC1136" s="210"/>
      <c r="AD1136" s="210"/>
      <c r="AE1136" s="210"/>
      <c r="AF1136" s="210"/>
      <c r="AG1136" s="211"/>
      <c r="AH1136" s="210"/>
      <c r="AI1136" s="210"/>
      <c r="AJ1136" s="210"/>
      <c r="AK1136" s="210"/>
      <c r="AL1136" s="210"/>
      <c r="AM1136" s="212"/>
      <c r="AN1136" s="210"/>
      <c r="AO1136" s="210"/>
      <c r="AP1136" s="210"/>
      <c r="AQ1136" s="210"/>
      <c r="AR1136" s="213"/>
    </row>
    <row r="1137" spans="1:44" ht="18" customHeight="1" x14ac:dyDescent="0.25">
      <c r="A1137" s="169">
        <f>A1124+1</f>
        <v>86</v>
      </c>
      <c r="B1137" s="780"/>
      <c r="C1137" s="783"/>
      <c r="D1137" s="786"/>
      <c r="E1137" s="789"/>
      <c r="F1137" s="170" t="s">
        <v>431</v>
      </c>
      <c r="G1137" s="171">
        <f>IFERROR(IF(B1137="Лікар-педіатр",G1139/L1139*L1137,IF(B1137="Лікар-терапевт","х",IF(B1137="Лікар загальної практики - сімейний лікар",G1139/L1139*L1137,0))),0)</f>
        <v>0</v>
      </c>
      <c r="H1137" s="171">
        <f>IFERROR(IF(B1137="Лікар-педіатр",H1139/L1139*L1137,IF(B1137="Лікар-терапевт","х",IF(B1137="Лікар загальної практики - сімейний лікар",H1139/L1139*L1137,0))),0)</f>
        <v>0</v>
      </c>
      <c r="I1137" s="171">
        <f>IFERROR(IF(B1137="Лікар-педіатр","x",IF(B1137="Лікар-терапевт",I1139/L1139*L1137,IF(B1137="Лікар загальної практики - сімейний лікар",I1139/L1139*L1137,0))),0)</f>
        <v>0</v>
      </c>
      <c r="J1137" s="171">
        <f>IFERROR(IF(B1137="Лікар-педіатр","x",IF(B1137="Лікар-терапевт",J1139/L1139*L1137,IF(B1137="Лікар загальної практики - сімейний лікар",J1139/L1139*L1137,0))),0)</f>
        <v>0</v>
      </c>
      <c r="K1137" s="171">
        <f>IFERROR(IF(B1137="Лікар-педіатр","x",IF(B1137="Лікар-терапевт",K1140*L1137,IF(B1137="Лікар загальної практики - сімейний лікар",K1140*L1137,0))),0)</f>
        <v>0</v>
      </c>
      <c r="L1137" s="472"/>
      <c r="M1137" s="769"/>
      <c r="N1137" s="171">
        <f>IFERROR(IF(B1137="Лікар-педіатр",N1139/S1139*S1137,IF(B1137="Лікар-терапевт","х",IF(B1137="Лікар загальної практики - сімейний лікар",N1139/S1139*S1137,0))),0)</f>
        <v>0</v>
      </c>
      <c r="O1137" s="171">
        <f>IFERROR(IF(B1137="Лікар-педіатр",O1139/S1139*S1137,IF(B1137="Лікар-терапевт","х",IF(B1137="Лікар загальної практики - сімейний лікар",O1139/S1139*S1137,0))),0)</f>
        <v>0</v>
      </c>
      <c r="P1137" s="171">
        <f>IFERROR(IF(B1137="Лікар-педіатр","x",IF(B1137="Лікар-терапевт",P1139/S1139*S1137,IF(B1137="Лікар загальної практики - сімейний лікар",P1139/S1139*S1137,0))),0)</f>
        <v>0</v>
      </c>
      <c r="Q1137" s="171">
        <f>IFERROR(IF(B1137="Лікар-педіатр","x",IF(B1137="Лікар-терапевт",Q1139/S1139*S1137,IF(B1137="Лікар загальної практики - сімейний лікар",Q1139/S1139*S1137,0))),0)</f>
        <v>0</v>
      </c>
      <c r="R1137" s="171">
        <f>IFERROR(IF(B1137="Лікар-педіатр","x",IF(B1137="Лікар-терапевт",R1140*S1137,IF(B1137="Лікар загальної практики - сімейний лікар",R1140*S1137,0))),0)</f>
        <v>0</v>
      </c>
      <c r="S1137" s="472"/>
      <c r="T1137" s="769"/>
      <c r="U1137" s="171">
        <f>IFERROR(IF(B1137="Лікар-педіатр",U1139/Z1139*Z1137,IF(B1137="Лікар-терапевт","х",IF(B1137="Лікар загальної практики - сімейний лікар",U1139/Z1139*Z1137,0))),0)</f>
        <v>0</v>
      </c>
      <c r="V1137" s="171">
        <f>IFERROR(IF(B1137="Лікар-педіатр",V1139/Z1139*Z1137,IF(B1137="Лікар-терапевт","х",IF(B1137="Лікар загальної практики - сімейний лікар",V1139/Z1139*Z1137,0))),0)</f>
        <v>0</v>
      </c>
      <c r="W1137" s="171">
        <f>IFERROR(IF(B1137="Лікар-педіатр","x",IF(B1137="Лікар-терапевт",W1139/Z1139*Z1137,IF(B1137="Лікар загальної практики - сімейний лікар",W1139/Z1139*Z1137,0))),0)</f>
        <v>0</v>
      </c>
      <c r="X1137" s="171">
        <f>IFERROR(IF(B1137="Лікар-педіатр","x",IF(B1137="Лікар-терапевт",X1139/Z1139*Z1137,IF(B1137="Лікар загальної практики - сімейний лікар",X1139/Z1139*Z1137,0))),0)</f>
        <v>0</v>
      </c>
      <c r="Y1137" s="171">
        <f>IFERROR(IF(B1137="Лікар-педіатр","x",IF(B1137="Лікар-терапевт",Y1140*Z1137,IF(B1137="Лікар загальної практики - сімейний лікар",Y1140*Z1137,0))),0)</f>
        <v>0</v>
      </c>
      <c r="Z1137" s="472"/>
      <c r="AA1137" s="769"/>
      <c r="AB1137" s="171">
        <f>IFERROR(IF(B1137="Лікар-педіатр",AB1139/AG1139*AG1137,IF(B1137="Лікар-терапевт","х",IF(B1137="Лікар загальної практики - сімейний лікар",AB1139/AG1139*AG1137,0))),0)</f>
        <v>0</v>
      </c>
      <c r="AC1137" s="171">
        <f>IFERROR(IF(B1137="Лікар-педіатр",AC1139/AG1139*AG1137,IF(B1137="Лікар-терапевт","х",IF(B1137="Лікар загальної практики - сімейний лікар",AC1139/AG1139*AG1137,0))),0)</f>
        <v>0</v>
      </c>
      <c r="AD1137" s="171">
        <f>IFERROR(IF(B1137="Лікар-педіатр","x",IF(B1137="Лікар-терапевт",AD1139/AG1139*AG1137,IF(B1137="Лікар загальної практики - сімейний лікар",AD1139/AG1139*AG1137,0))),0)</f>
        <v>0</v>
      </c>
      <c r="AE1137" s="171">
        <f>IFERROR(IF(B1137="Лікар-педіатр","x",IF(B1137="Лікар-терапевт",AE1139/AG1139*AG1137,IF(B1137="Лікар загальної практики - сімейний лікар",AE1139/AG1139*AG1137,0))),0)</f>
        <v>0</v>
      </c>
      <c r="AF1137" s="171">
        <f>IFERROR(IF(B1137="Лікар-педіатр","x",IF(B1137="Лікар-терапевт",AF1140*AG1137,IF(B1137="Лікар загальної практики - сімейний лікар",AF1140*AG1137,0))),0)</f>
        <v>0</v>
      </c>
      <c r="AG1137" s="472"/>
      <c r="AH1137" s="772"/>
      <c r="AI1137" s="461">
        <f>A1137</f>
        <v>86</v>
      </c>
      <c r="AJ1137" s="763">
        <f>B1137</f>
        <v>0</v>
      </c>
      <c r="AK1137" s="766">
        <f>C1137</f>
        <v>0</v>
      </c>
      <c r="AL1137" s="766">
        <f>D1137</f>
        <v>0</v>
      </c>
      <c r="AM1137" s="753" t="s">
        <v>566</v>
      </c>
      <c r="AN1137" s="792">
        <f>SUM(AN1142:AN1148)</f>
        <v>0</v>
      </c>
      <c r="AO1137" s="792">
        <f>SUM(AO1142:AO1148)</f>
        <v>0</v>
      </c>
      <c r="AP1137" s="792">
        <f>SUM(AP1142:AP1148)</f>
        <v>0</v>
      </c>
      <c r="AQ1137" s="792">
        <f>SUM(AQ1142:AQ1148)</f>
        <v>0</v>
      </c>
      <c r="AR1137" s="795">
        <f>SUM(AN1137:AQ1141)</f>
        <v>0</v>
      </c>
    </row>
    <row r="1138" spans="1:44" ht="18" customHeight="1" x14ac:dyDescent="0.25">
      <c r="A1138" s="172"/>
      <c r="B1138" s="781"/>
      <c r="C1138" s="784"/>
      <c r="D1138" s="787"/>
      <c r="E1138" s="790"/>
      <c r="F1138" s="170" t="s">
        <v>432</v>
      </c>
      <c r="G1138" s="171">
        <f>IFERROR(IF(B1137="Лікар-педіатр",G1140*L1138,IF(B1137="Лікар-терапевт","х",IF(B1137="Лікар загальної практики - сімейний лікар",G1140*L1138,0))),0)</f>
        <v>0</v>
      </c>
      <c r="H1138" s="171">
        <f>IFERROR(IF(B1137="Лікар-педіатр",H1140*L1138,IF(B1137="Лікар-терапевт","х",IF(B1137="Лікар загальної практики - сімейний лікар",H1140*L1138,0))),0)</f>
        <v>0</v>
      </c>
      <c r="I1138" s="171">
        <f>IFERROR(IF(B1137="Лікар-педіатр","x",IF(B1137="Лікар-терапевт",I1140*L1138,IF(B1137="Лікар загальної практики - сімейний лікар",I1140*L1138,0))),0)</f>
        <v>0</v>
      </c>
      <c r="J1138" s="171">
        <f>IFERROR(IF(B1137="Лікар-педіатр","x",IF(B1137="Лікар-терапевт",J1140*L1138,IF(B1137="Лікар загальної практики - сімейний лікар",J1140*L1138,0))),0)</f>
        <v>0</v>
      </c>
      <c r="K1138" s="171">
        <f>IFERROR(IF(B1137="Лікар-педіатр","x",IF(B1137="Лікар-терапевт",K1140*L1138,IF(B1137="Лікар загальної практики - сімейний лікар",K1140*L1138,0))),0)</f>
        <v>0</v>
      </c>
      <c r="L1138" s="472"/>
      <c r="M1138" s="770"/>
      <c r="N1138" s="171">
        <f>IFERROR(IF(B1137="Лікар-педіатр",N1140*S1138,IF(B1137="Лікар-терапевт","х",IF(B1137="Лікар загальної практики - сімейний лікар",N1140*S1138,0))),0)</f>
        <v>0</v>
      </c>
      <c r="O1138" s="171">
        <f>IFERROR(IF(B1137="Лікар-педіатр",O1140*S1138,IF(B1137="Лікар-терапевт","х",IF(B1137="Лікар загальної практики - сімейний лікар",O1140*S1138,0))),0)</f>
        <v>0</v>
      </c>
      <c r="P1138" s="171">
        <f>IFERROR(IF(B1137="Лікар-педіатр","x",IF(B1137="Лікар-терапевт",P1140*S1138,IF(B1137="Лікар загальної практики - сімейний лікар",P1140*S1138,0))),0)</f>
        <v>0</v>
      </c>
      <c r="Q1138" s="171">
        <f>IFERROR(IF(B1137="Лікар-педіатр","x",IF(B1137="Лікар-терапевт",Q1140*S1138,IF(B1137="Лікар загальної практики - сімейний лікар",Q1140*S1138,0))),0)</f>
        <v>0</v>
      </c>
      <c r="R1138" s="171">
        <f>IFERROR(IF(B1137="Лікар-педіатр","x",IF(B1137="Лікар-терапевт",R1140*S1138,IF(B1137="Лікар загальної практики - сімейний лікар",R1140*S1138,0))),0)</f>
        <v>0</v>
      </c>
      <c r="S1138" s="472"/>
      <c r="T1138" s="770"/>
      <c r="U1138" s="171">
        <f>IFERROR(IF(B1137="Лікар-педіатр",U1140*Z1138,IF(B1137="Лікар-терапевт","х",IF(B1137="Лікар загальної практики - сімейний лікар",U1140*Z1138,0))),0)</f>
        <v>0</v>
      </c>
      <c r="V1138" s="171">
        <f>IFERROR(IF(B1137="Лікар-педіатр",V1140*Z1138,IF(B1137="Лікар-терапевт","х",IF(B1137="Лікар загальної практики - сімейний лікар",V1140*Z1138,0))),0)</f>
        <v>0</v>
      </c>
      <c r="W1138" s="171">
        <f>IFERROR(IF(B1137="Лікар-педіатр","x",IF(B1137="Лікар-терапевт",W1140*Z1138,IF(B1137="Лікар загальної практики - сімейний лікар",W1140*Z1138,0))),0)</f>
        <v>0</v>
      </c>
      <c r="X1138" s="171">
        <f>IFERROR(IF(B1137="Лікар-педіатр","x",IF(B1137="Лікар-терапевт",X1140*Z1138,IF(B1137="Лікар загальної практики - сімейний лікар",X1140*Z1138,0))),0)</f>
        <v>0</v>
      </c>
      <c r="Y1138" s="171">
        <f>IFERROR(IF(B1137="Лікар-педіатр","x",IF(B1137="Лікар-терапевт",Y1140*Z1138,IF(B1137="Лікар загальної практики - сімейний лікар",Y1140*Z1138,0))),0)</f>
        <v>0</v>
      </c>
      <c r="Z1138" s="472"/>
      <c r="AA1138" s="770"/>
      <c r="AB1138" s="171">
        <f>IFERROR(IF(B1137="Лікар-педіатр",AB1140*AG1138,IF(B1137="Лікар-терапевт","х",IF(B1137="Лікар загальної практики - сімейний лікар",AB1140*AG1138,0))),0)</f>
        <v>0</v>
      </c>
      <c r="AC1138" s="171">
        <f>IFERROR(IF(B1137="Лікар-педіатр",AC1140*AG1138,IF(B1137="Лікар-терапевт","х",IF(B1137="Лікар загальної практики - сімейний лікар",AC1140*AG1138,0))),0)</f>
        <v>0</v>
      </c>
      <c r="AD1138" s="171">
        <f>IFERROR(IF(B1137="Лікар-педіатр","x",IF(B1137="Лікар-терапевт",AD1140*AG1138,IF(B1137="Лікар загальної практики - сімейний лікар",AD1140*AG1138,0))),0)</f>
        <v>0</v>
      </c>
      <c r="AE1138" s="171">
        <f>IFERROR(IF(B1137="Лікар-педіатр","x",IF(B1137="Лікар-терапевт",AE1140*AG1138,IF(B1137="Лікар загальної практики - сімейний лікар",AE1140*AG1138,0))),0)</f>
        <v>0</v>
      </c>
      <c r="AF1138" s="171">
        <f>IFERROR(IF(B1137="Лікар-педіатр","x",IF(B1137="Лікар-терапевт",AF1140*AG1138,IF(B1137="Лікар загальної практики - сімейний лікар",AF1140*AG1138,0))),0)</f>
        <v>0</v>
      </c>
      <c r="AG1138" s="472"/>
      <c r="AH1138" s="773"/>
      <c r="AI1138" s="173"/>
      <c r="AJ1138" s="764"/>
      <c r="AK1138" s="767"/>
      <c r="AL1138" s="767"/>
      <c r="AM1138" s="754"/>
      <c r="AN1138" s="793"/>
      <c r="AO1138" s="793"/>
      <c r="AP1138" s="793"/>
      <c r="AQ1138" s="793"/>
      <c r="AR1138" s="796"/>
    </row>
    <row r="1139" spans="1:44" ht="18" customHeight="1" x14ac:dyDescent="0.25">
      <c r="A1139" s="205"/>
      <c r="B1139" s="781"/>
      <c r="C1139" s="784"/>
      <c r="D1139" s="787"/>
      <c r="E1139" s="790"/>
      <c r="F1139" s="170" t="s">
        <v>433</v>
      </c>
      <c r="G1139" s="174">
        <f>IF(B1137="Лікар загальної практики - сімейний лікар"," ",IF(B1137="Лікар-педіатр"," ",IF(B1137="Лікар-терапевт","х",0)))</f>
        <v>0</v>
      </c>
      <c r="H1139" s="174">
        <f>IF(B1137="Лікар загальної практики - сімейний лікар"," ",IF(B1137="Лікар-педіатр"," ",IF(B1137="Лікар-терапевт","х",0)))</f>
        <v>0</v>
      </c>
      <c r="I1139" s="174">
        <f>IF(B1137="Лікар загальної практики - сімейний лікар"," ",IF(B1137="Лікар-педіатр","х",IF(B1137="Лікар-терапевт"," ",0)))</f>
        <v>0</v>
      </c>
      <c r="J1139" s="174">
        <f>IF(B1137="Лікар загальної практики - сімейний лікар"," ",IF(B1137="Лікар-педіатр","х",IF(B1137="Лікар-терапевт"," ",0)))</f>
        <v>0</v>
      </c>
      <c r="K1139" s="174">
        <f>IF(B1137="Лікар загальної практики - сімейний лікар"," ",IF(B1137="Лікар-педіатр","х",IF(B1137="Лікар-терапевт"," ",0)))</f>
        <v>0</v>
      </c>
      <c r="L1139" s="175">
        <f>SUM(G1139:K1139)</f>
        <v>0</v>
      </c>
      <c r="M1139" s="770"/>
      <c r="N1139" s="174">
        <f>IF(B1137="Лікар загальної практики - сімейний лікар"," ",IF(B1137="Лікар-педіатр"," ",IF(B1137="Лікар-терапевт","х",0)))</f>
        <v>0</v>
      </c>
      <c r="O1139" s="174">
        <f>IF(B1137="Лікар загальної практики - сімейний лікар"," ",IF(B1137="Лікар-педіатр"," ",IF(B1137="Лікар-терапевт","х",0)))</f>
        <v>0</v>
      </c>
      <c r="P1139" s="174">
        <f>IF(B1137="Лікар загальної практики - сімейний лікар"," ",IF(B1137="Лікар-педіатр","х",IF(B1137="Лікар-терапевт"," ",0)))</f>
        <v>0</v>
      </c>
      <c r="Q1139" s="174">
        <f>IF(B1137="Лікар загальної практики - сімейний лікар"," ",IF(B1137="Лікар-педіатр","х",IF(B1137="Лікар-терапевт"," ",0)))</f>
        <v>0</v>
      </c>
      <c r="R1139" s="174">
        <f>IF(B1137="Лікар загальної практики - сімейний лікар"," ",IF(B1137="Лікар-педіатр","х",IF(B1137="Лікар-терапевт"," ",0)))</f>
        <v>0</v>
      </c>
      <c r="S1139" s="175">
        <f>SUM(N1139:R1139)</f>
        <v>0</v>
      </c>
      <c r="T1139" s="770"/>
      <c r="U1139" s="174">
        <f>IF(B1137="Лікар загальної практики - сімейний лікар"," ",IF(B1137="Лікар-педіатр"," ",IF(B1137="Лікар-терапевт","х",0)))</f>
        <v>0</v>
      </c>
      <c r="V1139" s="174">
        <f>IF(B1137="Лікар загальної практики - сімейний лікар"," ",IF(B1137="Лікар-педіатр"," ",IF(B1137="Лікар-терапевт","х",0)))</f>
        <v>0</v>
      </c>
      <c r="W1139" s="174">
        <f>IF(B1137="Лікар загальної практики - сімейний лікар"," ",IF(B1137="Лікар-педіатр","х",IF(B1137="Лікар-терапевт"," ",0)))</f>
        <v>0</v>
      </c>
      <c r="X1139" s="174">
        <f>IF(B1137="Лікар загальної практики - сімейний лікар"," ",IF(B1137="Лікар-педіатр","х",IF(B1137="Лікар-терапевт"," ",0)))</f>
        <v>0</v>
      </c>
      <c r="Y1139" s="174">
        <f>IF(B1137="Лікар загальної практики - сімейний лікар"," ",IF(B1137="Лікар-педіатр","х",IF(B1137="Лікар-терапевт"," ",0)))</f>
        <v>0</v>
      </c>
      <c r="Z1139" s="175">
        <f>SUM(U1139:Y1139)</f>
        <v>0</v>
      </c>
      <c r="AA1139" s="770"/>
      <c r="AB1139" s="174">
        <f>IF(B1137="Лікар загальної практики - сімейний лікар"," ",IF(B1137="Лікар-педіатр"," ",IF(B1137="Лікар-терапевт","х",0)))</f>
        <v>0</v>
      </c>
      <c r="AC1139" s="174">
        <f>IF(B1137="Лікар загальної практики - сімейний лікар"," ",IF(B1137="Лікар-педіатр"," ",IF(B1137="Лікар-терапевт","х",0)))</f>
        <v>0</v>
      </c>
      <c r="AD1139" s="174">
        <f>IF(B1137="Лікар загальної практики - сімейний лікар"," ",IF(B1137="Лікар-педіатр","х",IF(B1137="Лікар-терапевт"," ",0)))</f>
        <v>0</v>
      </c>
      <c r="AE1139" s="174">
        <f>IF(B1137="Лікар загальної практики - сімейний лікар"," ",IF(B1137="Лікар-педіатр","х",IF(B1137="Лікар-терапевт"," ",0)))</f>
        <v>0</v>
      </c>
      <c r="AF1139" s="174">
        <f>IF(B1137="Лікар загальної практики - сімейний лікар"," ",IF(B1137="Лікар-педіатр","х",IF(B1137="Лікар-терапевт"," ",0)))</f>
        <v>0</v>
      </c>
      <c r="AG1139" s="175">
        <f>SUM(AB1139:AF1139)</f>
        <v>0</v>
      </c>
      <c r="AH1139" s="773"/>
      <c r="AI1139" s="176"/>
      <c r="AJ1139" s="764"/>
      <c r="AK1139" s="767"/>
      <c r="AL1139" s="767"/>
      <c r="AM1139" s="754"/>
      <c r="AN1139" s="793"/>
      <c r="AO1139" s="793"/>
      <c r="AP1139" s="793"/>
      <c r="AQ1139" s="793"/>
      <c r="AR1139" s="796"/>
    </row>
    <row r="1140" spans="1:44" ht="18.600000000000001" customHeight="1" thickBot="1" x14ac:dyDescent="0.3">
      <c r="A1140" s="172"/>
      <c r="B1140" s="781"/>
      <c r="C1140" s="784"/>
      <c r="D1140" s="787"/>
      <c r="E1140" s="790"/>
      <c r="F1140" s="177" t="s">
        <v>160</v>
      </c>
      <c r="G1140" s="178">
        <f>IFERROR(IF(B1137="Лікар-педіатр",G1139/L1139,IF(B1137="Лікар-терапевт","х",IF(B1137="Лікар загальної практики - сімейний лікар",G1139/L1139,0))),0)</f>
        <v>0</v>
      </c>
      <c r="H1140" s="178">
        <f>IFERROR(IF(B1137="Лікар-педіатр",H1139/L1139,IF(B1137="Лікар-терапевт","х",IF(B1137="Лікар загальної практики - сімейний лікар",H1139/L1139,0))),0)</f>
        <v>0</v>
      </c>
      <c r="I1140" s="178">
        <f>IFERROR(IF(B1137="Лікар-педіатр","x",IF(B1137="Лікар-терапевт",I1139/L1139,IF(B1137="Лікар загальної практики - сімейний лікар",I1139/L1139,0))),0)</f>
        <v>0</v>
      </c>
      <c r="J1140" s="178">
        <f>IFERROR(IF(B1137="Лікар-педіатр","x",IF(B1137="Лікар-терапевт",J1139/L1139,IF(B1137="Лікар загальної практики - сімейний лікар",J1139/L1139,0))),0)</f>
        <v>0</v>
      </c>
      <c r="K1140" s="178">
        <f>IFERROR(IF(B1137="Лікар-педіатр","x",IF(B1137="Лікар-терапевт",K1139/L1139,IF(B1137="Лікар загальної практики - сімейний лікар",K1139/L1139,0))),0)</f>
        <v>0</v>
      </c>
      <c r="L1140" s="178">
        <f>SUM(G1140:K1140)</f>
        <v>0</v>
      </c>
      <c r="M1140" s="770"/>
      <c r="N1140" s="178">
        <f>IFERROR(IF(B1137="Лікар-педіатр",N1139/S1139,IF(B1137="Лікар-терапевт","х",IF(B1137="Лікар загальної практики - сімейний лікар",N1139/S1139,0))),0)</f>
        <v>0</v>
      </c>
      <c r="O1140" s="178">
        <f>IFERROR(IF(B1137="Лікар-педіатр",O1139/S1139,IF(B1137="Лікар-терапевт","х",IF(B1137="Лікар загальної практики - сімейний лікар",O1139/S1139,0))),0)</f>
        <v>0</v>
      </c>
      <c r="P1140" s="178">
        <f>IFERROR(IF(B1137="Лікар-педіатр","x",IF(B1137="Лікар-терапевт",P1139/S1139,IF(B1137="Лікар загальної практики - сімейний лікар",P1139/S1139,0))),0)</f>
        <v>0</v>
      </c>
      <c r="Q1140" s="178">
        <f>IFERROR(IF(B1137="Лікар-педіатр","x",IF(B1137="Лікар-терапевт",Q1139/S1139,IF(B1137="Лікар загальної практики - сімейний лікар",Q1139/S1139,0))),0)</f>
        <v>0</v>
      </c>
      <c r="R1140" s="178">
        <f>IFERROR(IF(B1137="Лікар-педіатр","x",IF(B1137="Лікар-терапевт",R1139/S1139,IF(B1137="Лікар загальної практики - сімейний лікар",R1139/S1139,0))),0)</f>
        <v>0</v>
      </c>
      <c r="S1140" s="178">
        <f>SUM(N1140:R1140)</f>
        <v>0</v>
      </c>
      <c r="T1140" s="770"/>
      <c r="U1140" s="178">
        <f>IFERROR(IF(B1137="Лікар-педіатр",U1139/Z1139,IF(B1137="Лікар-терапевт","х",IF(B1137="Лікар загальної практики - сімейний лікар",U1139/Z1139,0))),0)</f>
        <v>0</v>
      </c>
      <c r="V1140" s="178">
        <f>IFERROR(IF(B1137="Лікар-педіатр",V1139/Z1139,IF(B1137="Лікар-терапевт","х",IF(B1137="Лікар загальної практики - сімейний лікар",V1139/Z1139,0))),0)</f>
        <v>0</v>
      </c>
      <c r="W1140" s="178">
        <f>IFERROR(IF(B1137="Лікар-педіатр","x",IF(B1137="Лікар-терапевт",W1139/Z1139,IF(B1137="Лікар загальної практики - сімейний лікар",W1139/Z1139,0))),0)</f>
        <v>0</v>
      </c>
      <c r="X1140" s="178">
        <f>IFERROR(IF(B1137="Лікар-педіатр","x",IF(B1137="Лікар-терапевт",X1139/Z1139,IF(B1137="Лікар загальної практики - сімейний лікар",X1139/Z1139,0))),0)</f>
        <v>0</v>
      </c>
      <c r="Y1140" s="178">
        <f>IFERROR(IF(B1137="Лікар-педіатр","x",IF(B1137="Лікар-терапевт",Y1139/Z1139,IF(B1137="Лікар загальної практики - сімейний лікар",Y1139/Z1139,0))),0)</f>
        <v>0</v>
      </c>
      <c r="Z1140" s="178">
        <f>SUM(U1140:Y1140)</f>
        <v>0</v>
      </c>
      <c r="AA1140" s="770"/>
      <c r="AB1140" s="178">
        <f>IFERROR(IF(B1137="Лікар-педіатр",AB1139/AG1139,IF(B1137="Лікар-терапевт","х",IF(B1137="Лікар загальної практики - сімейний лікар",AB1139/AG1139,0))),0)</f>
        <v>0</v>
      </c>
      <c r="AC1140" s="178">
        <f>IFERROR(IF(B1137="Лікар-педіатр",AC1139/AG1139,IF(B1137="Лікар-терапевт","х",IF(B1137="Лікар загальної практики - сімейний лікар",AC1139/AG1139,0))),0)</f>
        <v>0</v>
      </c>
      <c r="AD1140" s="178">
        <f>IFERROR(IF(B1137="Лікар-педіатр","x",IF(B1137="Лікар-терапевт",AD1139/AG1139,IF(B1137="Лікар загальної практики - сімейний лікар",AD1139/AG1139,0))),0)</f>
        <v>0</v>
      </c>
      <c r="AE1140" s="178">
        <f>IFERROR(IF(B1137="Лікар-педіатр","x",IF(B1137="Лікар-терапевт",AE1139/AG1139,IF(B1137="Лікар загальної практики - сімейний лікар",AE1139/AG1139,0))),0)</f>
        <v>0</v>
      </c>
      <c r="AF1140" s="178">
        <f>IFERROR(IF(B1137="Лікар-педіатр","x",IF(B1137="Лікар-терапевт",AF1139/AG1139,IF(B1137="Лікар загальної практики - сімейний лікар",AF1139/AG1139,0))),0)</f>
        <v>0</v>
      </c>
      <c r="AG1140" s="178">
        <f>SUM(AB1140:AF1140)</f>
        <v>0</v>
      </c>
      <c r="AH1140" s="773"/>
      <c r="AI1140" s="176"/>
      <c r="AJ1140" s="764"/>
      <c r="AK1140" s="767"/>
      <c r="AL1140" s="767"/>
      <c r="AM1140" s="754"/>
      <c r="AN1140" s="793"/>
      <c r="AO1140" s="793"/>
      <c r="AP1140" s="793"/>
      <c r="AQ1140" s="793"/>
      <c r="AR1140" s="796"/>
    </row>
    <row r="1141" spans="1:44" ht="32.25" thickBot="1" x14ac:dyDescent="0.3">
      <c r="A1141" s="172"/>
      <c r="B1141" s="781"/>
      <c r="C1141" s="784"/>
      <c r="D1141" s="787"/>
      <c r="E1141" s="790"/>
      <c r="F1141" s="179" t="s">
        <v>434</v>
      </c>
      <c r="G1141" s="180">
        <f>IF(B1137="Лікар загальної практики - сімейний лікар",AVERAGE(G1137:G1139),IF(B1137="Лікар-педіатр",AVERAGE(G1137:G1139),IF(B1137="Лікар-терапевт","х",0)))</f>
        <v>0</v>
      </c>
      <c r="H1141" s="180">
        <f>IF(B1137="Лікар загальної практики - сімейний лікар",AVERAGE(H1137:H1139),IF(B1137="Лікар-педіатр",AVERAGE(H1137:H1139),IF(B1137="Лікар-терапевт","х",0)))</f>
        <v>0</v>
      </c>
      <c r="I1141" s="180">
        <f>IF(B1137="Лікар загальної практики - сімейний лікар",AVERAGE(I1137:I1139),IF(B1137="Лікар-педіатр","x",IF(B1137="Лікар-терапевт",AVERAGE(I1137:I1139),0)))</f>
        <v>0</v>
      </c>
      <c r="J1141" s="180">
        <f>IF(B1137="Лікар загальної практики - сімейний лікар",AVERAGE(J1137:J1139),IF(B1137="Лікар-педіатр","x",IF(B1137="Лікар-терапевт",AVERAGE(J1137:J1139),0)))</f>
        <v>0</v>
      </c>
      <c r="K1141" s="180">
        <f>IF(B1137="Лікар загальної практики - сімейний лікар",AVERAGE(K1137:K1139),IF(B1137="Лікар-педіатр","x",IF(B1137="Лікар-терапевт",AVERAGE(K1137:K1139),0)))</f>
        <v>0</v>
      </c>
      <c r="L1141" s="181">
        <f>SUM(G1141:K1141)</f>
        <v>0</v>
      </c>
      <c r="M1141" s="770"/>
      <c r="N1141" s="543">
        <f>IF(B1137="Лікар загальної практики - сімейний лікар",AVERAGE(N1137:N1139),IF(B1137="Лікар-педіатр",AVERAGE(N1137:N1139),IF(B1137="Лікар-терапевт","х",0)))</f>
        <v>0</v>
      </c>
      <c r="O1141" s="180">
        <f>IF(B1137="Лікар загальної практики - сімейний лікар",AVERAGE(O1137:O1139),IF(B1137="Лікар-педіатр",AVERAGE(O1137:O1139),IF(B1137="Лікар-терапевт","х",0)))</f>
        <v>0</v>
      </c>
      <c r="P1141" s="180">
        <f>IF(B1137="Лікар загальної практики - сімейний лікар",AVERAGE(P1137:P1139),IF(B1137="Лікар-педіатр","x",IF(B1137="Лікар-терапевт",AVERAGE(P1137:P1139),0)))</f>
        <v>0</v>
      </c>
      <c r="Q1141" s="180">
        <f>IF(B1137="Лікар загальної практики - сімейний лікар",AVERAGE(Q1137:Q1139),IF(B1137="Лікар-педіатр","x",IF(B1137="Лікар-терапевт",AVERAGE(Q1137:Q1139),0)))</f>
        <v>0</v>
      </c>
      <c r="R1141" s="180">
        <f>IF(B1137="Лікар загальної практики - сімейний лікар",AVERAGE(R1137:R1139),IF(B1137="Лікар-педіатр","x",IF(B1137="Лікар-терапевт",AVERAGE(R1137:R1139),0)))</f>
        <v>0</v>
      </c>
      <c r="S1141" s="181">
        <f>SUM(N1141:R1141)</f>
        <v>0</v>
      </c>
      <c r="T1141" s="770"/>
      <c r="U1141" s="543">
        <f>IF(B1137="Лікар загальної практики - сімейний лікар",AVERAGE(U1137:U1139),IF(B1137="Лікар-педіатр",AVERAGE(U1137:U1139),IF(B1137="Лікар-терапевт","х",0)))</f>
        <v>0</v>
      </c>
      <c r="V1141" s="180">
        <f>IF(B1137="Лікар загальної практики - сімейний лікар",AVERAGE(V1137:V1139),IF(B1137="Лікар-педіатр",AVERAGE(V1137:V1139),IF(B1137="Лікар-терапевт","х",0)))</f>
        <v>0</v>
      </c>
      <c r="W1141" s="180">
        <f>IF(B1137="Лікар загальної практики - сімейний лікар",AVERAGE(W1137:W1139),IF(B1137="Лікар-педіатр","x",IF(B1137="Лікар-терапевт",AVERAGE(W1137:W1139),0)))</f>
        <v>0</v>
      </c>
      <c r="X1141" s="180">
        <f>IF(B1137="Лікар загальної практики - сімейний лікар",AVERAGE(X1137:X1139),IF(B1137="Лікар-педіатр","x",IF(B1137="Лікар-терапевт",AVERAGE(X1137:X1139),0)))</f>
        <v>0</v>
      </c>
      <c r="Y1141" s="180">
        <f>IF(B1137="Лікар загальної практики - сімейний лікар",AVERAGE(Y1137:Y1139),IF(B1137="Лікар-педіатр","x",IF(B1137="Лікар-терапевт",AVERAGE(Y1137:Y1139),0)))</f>
        <v>0</v>
      </c>
      <c r="Z1141" s="181">
        <f>SUM(U1141:Y1141)</f>
        <v>0</v>
      </c>
      <c r="AA1141" s="770"/>
      <c r="AB1141" s="543">
        <f>IF(B1137="Лікар загальної практики - сімейний лікар",AVERAGE(AB1137:AB1139),IF(B1137="Лікар-педіатр",AVERAGE(AB1137:AB1139),IF(B1137="Лікар-терапевт","х",0)))</f>
        <v>0</v>
      </c>
      <c r="AC1141" s="180">
        <f>IF(B1137="Лікар загальної практики - сімейний лікар",AVERAGE(AC1137:AC1139),IF(B1137="Лікар-педіатр",AVERAGE(AC1137:AC1139),IF(B1137="Лікар-терапевт","х",0)))</f>
        <v>0</v>
      </c>
      <c r="AD1141" s="180">
        <f>IF(B1137="Лікар загальної практики - сімейний лікар",AVERAGE(AD1137:AD1139),IF(B1137="Лікар-педіатр","x",IF(B1137="Лікар-терапевт",AVERAGE(AD1137:AD1139),0)))</f>
        <v>0</v>
      </c>
      <c r="AE1141" s="180">
        <f>IF(B1137="Лікар загальної практики - сімейний лікар",AVERAGE(AE1137:AE1139),IF(B1137="Лікар-педіатр","x",IF(B1137="Лікар-терапевт",AVERAGE(AE1137:AE1139),0)))</f>
        <v>0</v>
      </c>
      <c r="AF1141" s="180">
        <f>IF(B1137="Лікар загальної практики - сімейний лікар",AVERAGE(AF1137:AF1139),IF(B1137="Лікар-педіатр","x",IF(B1137="Лікар-терапевт",AVERAGE(AF1137:AF1139),0)))</f>
        <v>0</v>
      </c>
      <c r="AG1141" s="181">
        <f>SUM(AB1141:AF1141)</f>
        <v>0</v>
      </c>
      <c r="AH1141" s="773"/>
      <c r="AI1141" s="176"/>
      <c r="AJ1141" s="764"/>
      <c r="AK1141" s="767"/>
      <c r="AL1141" s="767"/>
      <c r="AM1141" s="755"/>
      <c r="AN1141" s="794"/>
      <c r="AO1141" s="794"/>
      <c r="AP1141" s="794"/>
      <c r="AQ1141" s="794"/>
      <c r="AR1141" s="797"/>
    </row>
    <row r="1142" spans="1:44" ht="40.5" x14ac:dyDescent="0.25">
      <c r="A1142" s="172"/>
      <c r="B1142" s="781"/>
      <c r="C1142" s="784"/>
      <c r="D1142" s="787"/>
      <c r="E1142" s="790"/>
      <c r="F1142" s="182" t="str">
        <f>IF(B1137="Лікар-педіатр",Законод!$C$18,IF(B1137="Лікар загальної практики - сімейний лікар",Законод!$C$22,IF(B1137="Лікар-терапевт",Законод!$C$26,"х")))</f>
        <v>х</v>
      </c>
      <c r="G1142" s="183">
        <f>IF(B1137="Лікар загальної практики - сімейний лікар",IF(L1141&lt;=Законод!$C$23,G1141,Законод!$C$23*'01_Доходи'!G1140),IF(B1137="Лікар-педіатр",IF(L1141&lt;=Законод!$C$19,G1141,Законод!$C$19*'01_Доходи'!G1140),IF(B1137="Лікар-терапевт","x",0)))</f>
        <v>0</v>
      </c>
      <c r="H1142" s="183">
        <f>IF(B1137="Лікар загальної практики - сімейний лікар",IF(L1141&lt;=Законод!$C$23,H1141,Законод!$C$23*'01_Доходи'!H1140),IF(B1137="Лікар-педіатр",IF(L1141&lt;=Законод!$C$19,H1141,Законод!$C$19*'01_Доходи'!H1140),IF(B1137="Лікар-терапевт","x",0)))</f>
        <v>0</v>
      </c>
      <c r="I1142" s="183">
        <f>IF(B1137="Лікар загальної практики - сімейний лікар",IF(L1141&lt;=Законод!$C$23,I1141,Законод!$C$23*'01_Доходи'!I1140),IF(B1137="Лікар-педіатр",IF(L1141&lt;=Законод!$C$27,I1141,Законод!$C$27*'01_Доходи'!I1140),IF(B1137="Лікар-терапевт","x",0)))</f>
        <v>0</v>
      </c>
      <c r="J1142" s="183">
        <f>IF(B1137="Лікар загальної практики - сімейний лікар",IF(L1141&lt;=Законод!$C$23,J1141,Законод!$C$23*'01_Доходи'!J1140),IF(B1137="Лікар-педіатр",IF(L1141&lt;=Законод!$C$27,J1141,Законод!$C$27*'01_Доходи'!J1140),IF(B1137="Лікар-терапевт","x",0)))</f>
        <v>0</v>
      </c>
      <c r="K1142" s="183">
        <f>IF(B1137="Лікар загальної практики - сімейний лікар",IF(L1141&lt;=Законод!$C$23,K1141,Законод!$C$23*'01_Доходи'!K1140),IF(B1137="Лікар-педіатр",IF(L1141&lt;=Законод!$C$27,K1141,Законод!$C$27*'01_Доходи'!K1140),IF(B1137="Лікар-терапевт","x",0)))</f>
        <v>0</v>
      </c>
      <c r="L1142" s="184">
        <f>SUM(G1142:K1142)</f>
        <v>0</v>
      </c>
      <c r="M1142" s="770"/>
      <c r="N1142" s="183">
        <f>IF(B1137="Лікар загальної практики - сімейний лікар",IF(L1141&lt;=Законод!$C$23,N1141,Законод!$C$23*'01_Доходи'!N1140),IF(B1137="Лікар-педіатр",IF(L1141&lt;=Законод!$C$19,N1141,Законод!$C$19*'01_Доходи'!N1140),IF(B1137="Лікар-терапевт","x",0)))</f>
        <v>0</v>
      </c>
      <c r="O1142" s="183">
        <f>IF(B1137="Лікар загальної практики - сімейний лікар",IF(L1141&lt;=Законод!$C$23,O1141,Законод!$C$23*'01_Доходи'!O1140),IF(B1137="Лікар-педіатр",IF(L1141&lt;=Законод!$C$19,O1141,Законод!$C$19*'01_Доходи'!O1140),IF(B1137="Лікар-терапевт","x",0)))</f>
        <v>0</v>
      </c>
      <c r="P1142" s="183">
        <f>IF(B1137="Лікар загальної практики - сімейний лікар",IF(L1141&lt;=Законод!$C$23,P1141,Законод!$C$23*'01_Доходи'!P1140),IF(B1137="Лікар-педіатр",IF(L1141&lt;=Законод!$C$27,P1141,Законод!$C$27*'01_Доходи'!P1140),IF(B1137="Лікар-терапевт","x",0)))</f>
        <v>0</v>
      </c>
      <c r="Q1142" s="183">
        <f>IF(B1137="Лікар загальної практики - сімейний лікар",IF(L1141&lt;=Законод!$C$23,Q1141,Законод!$C$23*'01_Доходи'!Q1140),IF(B1137="Лікар-педіатр",IF(L1141&lt;=Законод!$C$27,Q1141,Законод!$C$27*'01_Доходи'!Q1140),IF(B1137="Лікар-терапевт","x",0)))</f>
        <v>0</v>
      </c>
      <c r="R1142" s="183">
        <f>IF(B1137="Лікар загальної практики - сімейний лікар",IF(L1141&lt;=Законод!$C$23,R1141,Законод!$C$23*'01_Доходи'!R1140),IF(B1137="Лікар-педіатр",IF(L1141&lt;=Законод!$C$27,R1141,Законод!$C$27*'01_Доходи'!R1140),IF(B1137="Лікар-терапевт","x",0)))</f>
        <v>0</v>
      </c>
      <c r="S1142" s="184">
        <f>SUM(N1142:R1142)</f>
        <v>0</v>
      </c>
      <c r="T1142" s="770"/>
      <c r="U1142" s="183">
        <f>IF(B1137="Лікар загальної практики - сімейний лікар",IF(L1141&lt;=Законод!$C$23,U1141,Законод!$C$23*'01_Доходи'!U1140),IF(B1137="Лікар-педіатр",IF(L1141&lt;=Законод!$C$19,U1141,Законод!$C$19*'01_Доходи'!U1140),IF(B1137="Лікар-терапевт","x",0)))</f>
        <v>0</v>
      </c>
      <c r="V1142" s="183">
        <f>IF(B1137="Лікар загальної практики - сімейний лікар",IF(L1141&lt;=Законод!$C$23,V1141,Законод!$C$23*'01_Доходи'!V1140),IF(B1137="Лікар-педіатр",IF(L1141&lt;=Законод!$C$19,V1141,Законод!$C$19*'01_Доходи'!V1140),IF(B1137="Лікар-терапевт","x",0)))</f>
        <v>0</v>
      </c>
      <c r="W1142" s="183">
        <f>IF(B1137="Лікар загальної практики - сімейний лікар",IF(L1141&lt;=Законод!$C$23,W1141,Законод!$C$23*'01_Доходи'!W1140),IF(B1137="Лікар-педіатр",IF(L1141&lt;=Законод!$C$27,W1141,Законод!$C$27*'01_Доходи'!W1140),IF(B1137="Лікар-терапевт","x",0)))</f>
        <v>0</v>
      </c>
      <c r="X1142" s="183">
        <f>IF(B1137="Лікар загальної практики - сімейний лікар",IF(L1141&lt;=Законод!$C$23,X1141,Законод!$C$23*'01_Доходи'!X1140),IF(B1137="Лікар-педіатр",IF(L1141&lt;=Законод!$C$27,X1141,Законод!$C$27*'01_Доходи'!X1140),IF(B1137="Лікар-терапевт","x",0)))</f>
        <v>0</v>
      </c>
      <c r="Y1142" s="183">
        <f>IF(B1137="Лікар загальної практики - сімейний лікар",IF(L1141&lt;=Законод!$C$23,Y1141,Законод!$C$23*'01_Доходи'!H1140),IF(Y1137="Лікар-педіатр",IF(L1141&lt;=Законод!$C$27,Y1141,Законод!$C$27*'01_Доходи'!Y1140),IF(B1137="Лікар-терапевт","x",0)))</f>
        <v>0</v>
      </c>
      <c r="Z1142" s="184">
        <f>SUM(U1142:Y1142)</f>
        <v>0</v>
      </c>
      <c r="AA1142" s="770"/>
      <c r="AB1142" s="183">
        <f>IF(B1137="Лікар загальної практики - сімейний лікар",IF(L1141&lt;=Законод!$C$23,AB1141,Законод!$C$23*'01_Доходи'!AB1140),IF(B1137="Лікар-педіатр",IF(L1141&lt;=Законод!$C$19,AB1141,Законод!$C$19*'01_Доходи'!AB1140),IF(B1137="Лікар-терапевт","x",0)))</f>
        <v>0</v>
      </c>
      <c r="AC1142" s="183">
        <f>IF(B1137="Лікар загальної практики - сімейний лікар",IF(L1141&lt;=Законод!$C$23,AC1141,Законод!$C$23*'01_Доходи'!AC1140),IF(B1137="Лікар-педіатр",IF(L1141&lt;=Законод!$C$19,AC1141,Законод!$C$19*'01_Доходи'!AC1140),IF(B1137="Лікар-терапевт","x",0)))</f>
        <v>0</v>
      </c>
      <c r="AD1142" s="183">
        <f>IF(B1137="Лікар загальної практики - сімейний лікар",IF(L1141&lt;=Законод!$C$23,AD1141,Законод!$C$23*'01_Доходи'!AD1140),IF(B1137="Лікар-педіатр",IF(L1141&lt;=Законод!$C$27,AD1141,Законод!$C$27*'01_Доходи'!AD1140),IF(B1137="Лікар-терапевт","x",0)))</f>
        <v>0</v>
      </c>
      <c r="AE1142" s="183">
        <f>IF(B1137="Лікар загальної практики - сімейний лікар",IF(L1141&lt;=Законод!$C$23,AE1141,Законод!$C$23*'01_Доходи'!AE1140),IF(B1137="Лікар-педіатр",IF(L1141&lt;=Законод!$C$27,AE1141,Законод!$C$27*'01_Доходи'!AE1140),IF(B1137="Лікар-терапевт","x",0)))</f>
        <v>0</v>
      </c>
      <c r="AF1142" s="183">
        <f>IF(B1137="Лікар загальної практики - сімейний лікар",IF(L1141&lt;=Законод!$C$23,AF1141,Законод!$C$23*'01_Доходи'!AF1140),IF(B1137="Лікар-педіатр",IF(L1141&lt;=Законод!$C$27,AF1141,Законод!$C$27*'01_Доходи'!AF1140),IF(B1137="Лікар-терапевт","x",0)))</f>
        <v>0</v>
      </c>
      <c r="AG1142" s="184">
        <f>SUM(AB1142:AF1142)</f>
        <v>0</v>
      </c>
      <c r="AH1142" s="773"/>
      <c r="AI1142" s="176"/>
      <c r="AJ1142" s="764"/>
      <c r="AK1142" s="767"/>
      <c r="AL1142" s="767"/>
      <c r="AM1142" s="268" t="s">
        <v>175</v>
      </c>
      <c r="AN1142" s="544">
        <f>IF(B1137="Лікар загальної практики - сімейний лікар",G1142*Законод!$J$10+'01_Доходи'!H1142*Законод!$K$10+'01_Доходи'!I1142*Законод!$L$10+'01_Доходи'!J1142*Законод!$M$10+'01_Доходи'!K1142*Законод!$N$10,IF(B1137="Лікар-педіатр",G1142*Законод!$J$10+'01_Доходи'!H1142*Законод!$K$10,IF(B1137="Лікар-терапевт",'01_Доходи'!I1142*Законод!$L$10+'01_Доходи'!J1142*Законод!$M$10+'01_Доходи'!K1142*Законод!$N$10,0)))</f>
        <v>0</v>
      </c>
      <c r="AO1142" s="544">
        <f>IF(B1137="Лікар загальної практики - сімейний лікар",N1142*Законод!$J$11+'01_Доходи'!O1142*Законод!$K$11+'01_Доходи'!P1142*Законод!$L$11+'01_Доходи'!Q1142*Законод!$M$11+'01_Доходи'!R1142*Законод!$N$11,IF(B1137="Лікар-педіатр",N1142*Законод!$J$11+'01_Доходи'!O1142*Законод!$K$11,IF(B1137="Лікар-терапевт",'01_Доходи'!P1142*Законод!$L$11+'01_Доходи'!Q1142*Законод!$M$11+'01_Доходи'!R1142*Законод!$N$11,0)))</f>
        <v>0</v>
      </c>
      <c r="AP1142" s="544">
        <f>IF(B1137="Лікар загальної практики - сімейний лікар",U1142*Законод!$J$12+'01_Доходи'!V1142*Законод!$K$12+'01_Доходи'!W1142*Законод!$L$12+'01_Доходи'!X1142*Законод!$M$12+'01_Доходи'!Y1142*Законод!$N$12,IF(B1137="Лікар-педіатр",U1142*Законод!$J$12+'01_Доходи'!V1142*Законод!$K$12,IF(B1137="Лікар-терапевт",'01_Доходи'!W1142*Законод!$L$12+'01_Доходи'!X1142*Законод!$M$12+'01_Доходи'!Y1142*Законод!$N$12,0)))</f>
        <v>0</v>
      </c>
      <c r="AQ1142" s="544">
        <f>IF(B1137="Лікар загальної практики - сімейний лікар",AB1142*Законод!$J$13+'01_Доходи'!AC1142*Законод!$K$13+'01_Доходи'!AD1142*Законод!$L$13+'01_Доходи'!AE1142*Законод!$M$13+'01_Доходи'!AF1142*Законод!$N$13,IF(B1137="Лікар-педіатр",AB1142*Законод!$J$13+'01_Доходи'!AC1142*Законод!$K$13,IF(B1137="Лікар-терапевт",'01_Доходи'!AD1142*Законод!$L$13+'01_Доходи'!AE1142*Законод!$M$13+'01_Доходи'!AF1142*Законод!$N$13,0)))</f>
        <v>0</v>
      </c>
      <c r="AR1142" s="185">
        <f>SUM(AN1142:AQ1142)</f>
        <v>0</v>
      </c>
    </row>
    <row r="1143" spans="1:44" ht="20.45" customHeight="1" x14ac:dyDescent="0.25">
      <c r="A1143" s="172"/>
      <c r="B1143" s="781"/>
      <c r="C1143" s="784"/>
      <c r="D1143" s="787"/>
      <c r="E1143" s="790"/>
      <c r="F1143" s="186" t="str">
        <f>IF(B1137="Лікар-педіатр",Законод!$E$18,IF(B1137="Лікар загальної практики - сімейний лікар",Законод!$E$22,IF(B1137="Лікар-терапевт",Законод!$E$26,"х")))</f>
        <v>х</v>
      </c>
      <c r="G1143" s="750" t="s">
        <v>157</v>
      </c>
      <c r="H1143" s="751"/>
      <c r="I1143" s="751"/>
      <c r="J1143" s="751"/>
      <c r="K1143" s="752"/>
      <c r="L1143" s="171">
        <f>IF(B1137="Лікар загальної практики - сімейний лікар",IF(L1141&lt;Законод!$C$23,0,(IF(AND(L1141&gt;=Законод!$E$23,L1141&lt;=Законод!$E$24),L1141-Законод!$C$23,IF('01_Доходи'!L1141&gt;=Законод!$F$23,Законод!$E$25,0)))),IF(B1137="Лікар-педіатр",IF(L1141&lt;Законод!$C$19,0,(IF(AND(L1141&gt;=Законод!$E$19,L1141&lt;=Законод!$E$20),L1141-Законод!$C$19,IF('01_Доходи'!L1141&gt;=Законод!$F$19,Законод!$E$21,0)))),IF(B1137="Лікар-терапевт",IF(L1141&lt;Законод!$C$27,0,(IF(AND(L1141&gt;=Законод!$E$27,L1141&lt;=Законод!$E$28),L1141-Законод!$C$27,IF('01_Доходи'!L1141&gt;=Законод!$F$27,Законод!$E$29,0)))),0)))</f>
        <v>0</v>
      </c>
      <c r="M1143" s="770"/>
      <c r="N1143" s="750" t="s">
        <v>157</v>
      </c>
      <c r="O1143" s="751"/>
      <c r="P1143" s="751"/>
      <c r="Q1143" s="751"/>
      <c r="R1143" s="752"/>
      <c r="S1143" s="171">
        <f>IF(B1137="Лікар загальної практики - сімейний лікар",IF(S1141&lt;Законод!$C$23,0,(IF(AND(S1141&gt;=Законод!$E$23,S1141&lt;=Законод!$E$24),S1141-Законод!$C$23,IF('01_Доходи'!S1141&gt;=Законод!$F$23,Законод!$E$25,0)))),IF(B1137="Лікар-педіатр",IF(S1141&lt;Законод!$C$19,0,(IF(AND(S1141&gt;=Законод!$E$19,S1141&lt;=Законод!$E$20),S1141-Законод!$C$19,IF('01_Доходи'!S1141&gt;=Законод!$F$19,Законод!$E$21,0)))),IF(B1137="Лікар-терапевт",IF(S1141&lt;Законод!$C$27,0,(IF(AND(S1141&gt;=Законод!$E$27,S1141&lt;=Законод!$E$28),S1141-Законод!$C$27,IF('01_Доходи'!S1141&gt;=Законод!$F$27,Законод!$E$29,0)))),0)))</f>
        <v>0</v>
      </c>
      <c r="T1143" s="770"/>
      <c r="U1143" s="750" t="s">
        <v>157</v>
      </c>
      <c r="V1143" s="751"/>
      <c r="W1143" s="751"/>
      <c r="X1143" s="751"/>
      <c r="Y1143" s="752"/>
      <c r="Z1143" s="171">
        <f>IF(B1137="Лікар загальної практики - сімейний лікар",IF(Z1141&lt;Законод!$C$23,0,(IF(AND(Z1141&gt;=Законод!$E$23,Z1141&lt;=Законод!$E$24),Z1141-Законод!$C$23,IF('01_Доходи'!Z1141&gt;=Законод!$F$23,Законод!$E$25,0)))),IF(B1137="Лікар-педіатр",IF(Z1141&lt;Законод!$C$19,0,(IF(AND(Z1141&gt;=Законод!$E$19,Z1141&lt;=Законод!$E$20),Z1141-Законод!$C$19,IF('01_Доходи'!Z1141&gt;=Законод!$F$19,Законод!$E$21,0)))),IF(B1137="Лікар-терапевт",IF(Z1141&lt;Законод!$C$27,0,(IF(AND(Z1141&gt;=Законод!$E$27,Z1141&lt;=Законод!$E$28),Z1141-Законод!$C$27,IF('01_Доходи'!Z1141&gt;=Законод!$F$27,Законод!$E$29,0)))),0)))</f>
        <v>0</v>
      </c>
      <c r="AA1143" s="770"/>
      <c r="AB1143" s="750" t="s">
        <v>157</v>
      </c>
      <c r="AC1143" s="751"/>
      <c r="AD1143" s="751"/>
      <c r="AE1143" s="751"/>
      <c r="AF1143" s="752"/>
      <c r="AG1143" s="171">
        <f>IF(B1137="Лікар загальної практики - сімейний лікар",IF(S1141&lt;Законод!$C$23,0,(IF(AND(AG1141&gt;=Законод!$E$23,AG1141&lt;=Законод!$E$24),AG1141-Законод!$C$23,IF('01_Доходи'!AG1141&gt;=Законод!$F$23,Законод!$E$25,0)))),IF(B1137="Лікар-педіатр",IF(AG1141&lt;Законод!$C$19,0,(IF(AND(AG1141&gt;=Законод!$E$19,AG1141&lt;=Законод!$E$20),AG1141-Законод!$C$19,IF('01_Доходи'!AG1141&gt;=Законод!$F$19,Законод!$E$21,0)))),IF(B1137="Лікар-терапевт",IF(AG1141&lt;Законод!$C$27,0,(IF(AND(AG1141&gt;=Законод!$E$27,AG1141&lt;=Законод!$E$28),AG1141-Законод!$C$27,IF('01_Доходи'!AG1141&gt;=Законод!$F$27,Законод!$E$29,0)))),0)))</f>
        <v>0</v>
      </c>
      <c r="AH1143" s="773"/>
      <c r="AI1143" s="176"/>
      <c r="AJ1143" s="764"/>
      <c r="AK1143" s="767"/>
      <c r="AL1143" s="767"/>
      <c r="AM1143" s="798" t="s">
        <v>176</v>
      </c>
      <c r="AN1143" s="544">
        <f>IF(B1137="Лікар загальної практики - сімейний лікар",L1143*Законод!$E$30,IF(B1137="Лікар-педіатр",L1143*Законод!$E$30,IF(B1137="Лікар-терапевт",L1143*Законод!$E$30,0)))</f>
        <v>0</v>
      </c>
      <c r="AO1143" s="544">
        <f>IF(B1137="Лікар загальної практики - сімейний лікар",S1143*Законод!$E$47,IF(B1137="Лікар-педіатр",S1143*Законод!$E$47,IF(B1137="Лікар-терапевт",S1143*Законод!$E$47,0)))</f>
        <v>0</v>
      </c>
      <c r="AP1143" s="544">
        <f>IF(B1137="Лікар загальної практики - сімейний лікар",Z1143*Законод!$E$64,IF(B1137="Лікар-педіатр",Z1143*Законод!$E$64,IF(B1137="Лікар-терапевт",Z1143*Законод!$E$64,0)))</f>
        <v>0</v>
      </c>
      <c r="AQ1143" s="544">
        <f>IF(B1137="Лікар загальної практики - сімейний лікар",AG1143*Законод!$E$81,IF(B1137="Лікар-педіатр",AG1143*Законод!$E$81,IF(B1137="Лікар-терапевт",AG1143*Законод!$E$81,0)))</f>
        <v>0</v>
      </c>
      <c r="AR1143" s="185">
        <f>SUM(AN1143:AQ1143)</f>
        <v>0</v>
      </c>
    </row>
    <row r="1144" spans="1:44" ht="20.45" customHeight="1" x14ac:dyDescent="0.25">
      <c r="A1144" s="172"/>
      <c r="B1144" s="781"/>
      <c r="C1144" s="784"/>
      <c r="D1144" s="787"/>
      <c r="E1144" s="790"/>
      <c r="F1144" s="186" t="str">
        <f>IF(B1137="Лікар-педіатр",Законод!$F$18,IF(B1137="Лікар загальної практики - сімейний лікар",Законод!$F$22,IF(B1137="Лікар-терапевт",Законод!$F$26,"х")))</f>
        <v>х</v>
      </c>
      <c r="G1144" s="750" t="s">
        <v>157</v>
      </c>
      <c r="H1144" s="751"/>
      <c r="I1144" s="751"/>
      <c r="J1144" s="751"/>
      <c r="K1144" s="752"/>
      <c r="L1144" s="171">
        <f>IF(B1137="Лікар загальної практики - сімейний лікар",IF(L1141&lt;Законод!$C$23,0,(IF(AND(L1141&gt;=Законод!$F$23,L1141&lt;=Законод!$F$24),L1141-Законод!$E$24,IF('01_Доходи'!L1141&gt;=Законод!$G$23,Законод!$F$25,0)))),IF(B1137="Лікар-педіатр",IF(L1141&lt;Законод!$C$19,0,(IF(AND(L1141&gt;=Законод!$F$19,L1141&lt;=Законод!$F$20),L1141-Законод!$E$20,IF('01_Доходи'!L1141&gt;=Законод!$G$19,Законод!$F$21,0)))),IF(B1137="Лікар-терапевт",IF(L1141&lt;Законод!$C$27,0,(IF(AND(L1141&gt;=Законод!$F$27,L1141&lt;=Законод!$F$28),L1141-Законод!$E$28,IF('01_Доходи'!L1141&gt;=Законод!$G$27,Законод!$F$29,0)))),0)))</f>
        <v>0</v>
      </c>
      <c r="M1144" s="770"/>
      <c r="N1144" s="750" t="s">
        <v>157</v>
      </c>
      <c r="O1144" s="751"/>
      <c r="P1144" s="751"/>
      <c r="Q1144" s="751"/>
      <c r="R1144" s="752"/>
      <c r="S1144" s="171">
        <f>IF(B1137="Лікар загальної практики - сімейний лікар",IF(S1141&lt;Законод!$C$23,0,(IF(AND(S1141&gt;=Законод!$F$23,S1141&lt;=Законод!$F$24),S1141-Законод!$E$24,IF('01_Доходи'!S1141&gt;=Законод!$G$23,Законод!$F$25,0)))),IF(B1137="Лікар-педіатр",IF(S1141&lt;Законод!$C$19,0,(IF(AND(S1141&gt;=Законод!$F$19,S1141&lt;=Законод!$F$20),S1141-Законод!$E$20,IF('01_Доходи'!S1141&gt;=Законод!$G$19,Законод!$F$21,0)))),IF(B1137="Лікар-терапевт",IF(S1141&lt;Законод!$C$27,0,(IF(AND(S1141&gt;=Законод!$F$27,S1141&lt;=Законод!$F$28),S1141-Законод!$E$28,IF('01_Доходи'!S1141&gt;=Законод!$G$27,Законод!$F$29,0)))),0)))</f>
        <v>0</v>
      </c>
      <c r="T1144" s="770"/>
      <c r="U1144" s="750" t="s">
        <v>157</v>
      </c>
      <c r="V1144" s="751"/>
      <c r="W1144" s="751"/>
      <c r="X1144" s="751"/>
      <c r="Y1144" s="752"/>
      <c r="Z1144" s="171">
        <f>IF(B1137="Лікар загальної практики - сімейний лікар",IF(Z1141&lt;Законод!$C$23,0,(IF(AND(Z1141&gt;=Законод!$F$23,Z1141&lt;=Законод!$F$24),Z1141-Законод!$E$24,IF('01_Доходи'!Z1141&gt;=Законод!$G$23,Законод!$F$25,0)))),IF(B1137="Лікар-педіатр",IF(Z1141&lt;Законод!$C$19,0,(IF(AND(Z1141&gt;=Законод!$F$19,Z1141&lt;=Законод!$F$20),Z1141-Законод!$E$20,IF('01_Доходи'!Z1141&gt;=Законод!$G$19,Законод!$F$21,0)))),IF(B1137="Лікар-терапевт",IF(Z1141&lt;Законод!$C$27,0,(IF(AND(Z1141&gt;=Законод!$F$27,Z1141&lt;=Законод!$F$28),Z1141-Законод!$E$28,IF('01_Доходи'!Z1141&gt;=Законод!$G$27,Законод!$F$29,0)))),0)))</f>
        <v>0</v>
      </c>
      <c r="AA1144" s="770"/>
      <c r="AB1144" s="750" t="s">
        <v>157</v>
      </c>
      <c r="AC1144" s="751"/>
      <c r="AD1144" s="751"/>
      <c r="AE1144" s="751"/>
      <c r="AF1144" s="752"/>
      <c r="AG1144" s="171">
        <f>IF(B1137="Лікар загальної практики - сімейний лікар",IF(AG1141&lt;Законод!$C$23,0,(IF(AND(AG1141&gt;=Законод!$F$23,AG1141&lt;=Законод!$F$24),AG1141-Законод!$E$24,IF('01_Доходи'!AG1141&gt;=Законод!$G$23,Законод!$F$25,0)))),IF(B1137="Лікар-педіатр",IF(AG1141&lt;Законод!$C$19,0,(IF(AND(AG1141&gt;=Законод!$F$19,AG1141&lt;=Законод!$F$20),AG1141-Законод!$E$20,IF('01_Доходи'!AG1141&gt;=Законод!$G$19,Законод!$F$21,0)))),IF(B1137="Лікар-терапевт",IF(AG1141&lt;Законод!$C$27,0,(IF(AND(AG1141&gt;=Законод!$F$27,AG1141&lt;=Законод!$F$28),AG1141-Законод!$E$28,IF('01_Доходи'!AG1141&gt;=Законод!$G$27,Законод!$F$29,0)))),0)))</f>
        <v>0</v>
      </c>
      <c r="AH1144" s="773"/>
      <c r="AI1144" s="176"/>
      <c r="AJ1144" s="764"/>
      <c r="AK1144" s="767"/>
      <c r="AL1144" s="767"/>
      <c r="AM1144" s="799"/>
      <c r="AN1144" s="544">
        <f>IF(B1137="Лікар загальної практики - сімейний лікар",L1144*Законод!$F$30,IF(B1137="Лікар-педіатр",L1144*Законод!$F$30,IF(B1137="Лікар-терапевт",L1144*Законод!$F$30,0)))</f>
        <v>0</v>
      </c>
      <c r="AO1144" s="544">
        <f>IF(B1137="Лікар загальної практики - сімейний лікар",S1144*Законод!$F$47,IF(B1137="Лікар-педіатр",S1144*Законод!$F$47,IF(B1137="Лікар-терапевт",S1144*Законод!$F$47,0)))</f>
        <v>0</v>
      </c>
      <c r="AP1144" s="544">
        <f>IF(B1137="Лікар загальної практики - сімейний лікар",Z1144*Законод!$F$64,IF(B1137="Лікар-педіатр",Z1144*Законод!$F$64,IF(B1137="Лікар-терапевт",Z1144*Законод!$F$64,0)))</f>
        <v>0</v>
      </c>
      <c r="AQ1144" s="544">
        <f>IF(B1137="Лікар загальної практики - сімейний лікар",AG1144*Законод!$F$81,IF(B1137="Лікар-педіатр",AG1144*Законод!$F$81,IF(B1137="Лікар-терапевт",AG1144*Законод!$F$81,0)))</f>
        <v>0</v>
      </c>
      <c r="AR1144" s="185">
        <f>SUM(AN1144:AQ1144)</f>
        <v>0</v>
      </c>
    </row>
    <row r="1145" spans="1:44" ht="20.45" customHeight="1" x14ac:dyDescent="0.25">
      <c r="A1145" s="172"/>
      <c r="B1145" s="781"/>
      <c r="C1145" s="784"/>
      <c r="D1145" s="787"/>
      <c r="E1145" s="790"/>
      <c r="F1145" s="186" t="str">
        <f>IF(B1137="Лікар-педіатр",Законод!$G$18,IF(B1137="Лікар загальної практики - сімейний лікар",Законод!$G$22,IF(B1137="Лікар-терапевт",Законод!$G$26,"х")))</f>
        <v>х</v>
      </c>
      <c r="G1145" s="750" t="s">
        <v>157</v>
      </c>
      <c r="H1145" s="751"/>
      <c r="I1145" s="751"/>
      <c r="J1145" s="751"/>
      <c r="K1145" s="752"/>
      <c r="L1145" s="171">
        <f>IF(B1137="Лікар загальної практики - сімейний лікар",IF(L1141&lt;Законод!$C$23,0,(IF(AND(L1141&gt;=Законод!$G$23,L1141&lt;=Законод!$G$24),L1141-Законод!$F$24,IF('01_Доходи'!L1141&gt;=Законод!$H$23,Законод!$G$25,0)))),IF(B1137="Лікар-педіатр",IF(L1141&lt;Законод!$C$19,0,(IF(AND(L1141&gt;=Законод!$G$19,L1141&lt;=Законод!$G$20),L1141-Законод!$F$20,IF('01_Доходи'!L1141&gt;=Законод!$H$19,Законод!$G$21,0)))),IF(B1137="Лікар-терапевт",IF(L1141&lt;Законод!$C$27,0,(IF(AND(L1141&gt;=Законод!$G$27,L1141&lt;=Законод!$G$28),L1141-Законод!$F$28,IF('01_Доходи'!L1141&gt;=Законод!$H$27,Законод!$G$29,0)))),0)))</f>
        <v>0</v>
      </c>
      <c r="M1145" s="770"/>
      <c r="N1145" s="750" t="s">
        <v>157</v>
      </c>
      <c r="O1145" s="751"/>
      <c r="P1145" s="751"/>
      <c r="Q1145" s="751"/>
      <c r="R1145" s="752"/>
      <c r="S1145" s="171">
        <f>IF(B1137="Лікар загальної практики - сімейний лікар",IF(S1141&lt;Законод!$C$23,0,(IF(AND(S1141&gt;=Законод!$G$23,S1141&lt;=Законод!$G$24),S1141-Законод!$F$24,IF('01_Доходи'!S1141&gt;=Законод!$H$23,Законод!$G$25,0)))),IF(B1137="Лікар-педіатр",IF(S1141&lt;Законод!$C$19,0,(IF(AND(S1141&gt;=Законод!$G$19,S1141&lt;=Законод!$G$20),S1141-Законод!$F$20,IF('01_Доходи'!S1141&gt;=Законод!$H$19,Законод!$G$21,0)))),IF(B1137="Лікар-терапевт",IF(S1141&lt;Законод!$C$27,0,(IF(AND(S1141&gt;=Законод!$G$27,S1141&lt;=Законод!$G$28),S1141-Законод!$F$28,IF('01_Доходи'!S1141&gt;=Законод!$H$27,Законод!$G$29,0)))),0)))</f>
        <v>0</v>
      </c>
      <c r="T1145" s="770"/>
      <c r="U1145" s="750" t="s">
        <v>157</v>
      </c>
      <c r="V1145" s="751"/>
      <c r="W1145" s="751"/>
      <c r="X1145" s="751"/>
      <c r="Y1145" s="752"/>
      <c r="Z1145" s="171">
        <f>IF(B1137="Лікар загальної практики - сімейний лікар",IF(Z1141&lt;Законод!$C$23,0,(IF(AND(Z1141&gt;=Законод!$G$23,Z1141&lt;=Законод!$G$24),Z1141-Законод!$F$24,IF('01_Доходи'!Z1141&gt;=Законод!$H$23,Законод!$G$25,0)))),IF(B1137="Лікар-педіатр",IF(Z1141&lt;Законод!$C$19,0,(IF(AND(Z1141&gt;=Законод!$G$19,Z1141&lt;=Законод!$G$20),Z1141-Законод!$F$20,IF('01_Доходи'!Z1141&gt;=Законод!$H$19,Законод!$G$21,0)))),IF(B1137="Лікар-терапевт",IF(Z1141&lt;Законод!$C$27,0,(IF(AND(Z1141&gt;=Законод!$G$27,Z1141&lt;=Законод!$G$28),Z1141-Законод!$F$28,IF('01_Доходи'!Z1141&gt;=Законод!$H$27,Законод!$G$29,0)))),0)))</f>
        <v>0</v>
      </c>
      <c r="AA1145" s="770"/>
      <c r="AB1145" s="750" t="s">
        <v>157</v>
      </c>
      <c r="AC1145" s="751"/>
      <c r="AD1145" s="751"/>
      <c r="AE1145" s="751"/>
      <c r="AF1145" s="752"/>
      <c r="AG1145" s="171">
        <f>IF(B1137="Лікар загальної практики - сімейний лікар",IF(AG1141&lt;Законод!$C$23,0,(IF(AND(AG1141&gt;=Законод!$G$23,AG1141&lt;=Законод!$G$24),AG1141-Законод!$F$24,IF('01_Доходи'!AG1141&gt;=Законод!$H$23,Законод!$G$25,0)))),IF(B1137="Лікар-педіатр",IF(AG1141&lt;Законод!$C$19,0,(IF(AND(AG1141&gt;=Законод!$G$19,AG1141&lt;=Законод!$G$20),AG1141-Законод!$F$20,IF('01_Доходи'!AG1141&gt;=Законод!$H$19,Законод!$G$21,0)))),IF(B1137="Лікар-терапевт",IF(AG1141&lt;Законод!$C$27,0,(IF(AND(AG1141&gt;=Законод!$G$27,AG1141&lt;=Законод!$G$28),AG1141-Законод!$F$28,IF('01_Доходи'!AG1141&gt;=Законод!$H$27,Законод!$G$29,0)))),0)))</f>
        <v>0</v>
      </c>
      <c r="AH1145" s="773"/>
      <c r="AI1145" s="176"/>
      <c r="AJ1145" s="764"/>
      <c r="AK1145" s="767"/>
      <c r="AL1145" s="767"/>
      <c r="AM1145" s="799"/>
      <c r="AN1145" s="544">
        <f>IF(B1137="Лікар загальної практики - сімейний лікар",L1145*Законод!$G$39,IF(B1137="Лікар-педіатр",L1145*Законод!$G$30,IF(B1137="Лікар-терапевт",L1145*Законод!$G$30,0)))</f>
        <v>0</v>
      </c>
      <c r="AO1145" s="544">
        <f>IF(B1137="Лікар загальної практики - сімейний лікар",S1145*Законод!$G$47,IF(B1137="Лікар-педіатр",S1145*Законод!$G$47,IF(B1137="Лікар-терапевт",S1145*Законод!$G$47,0)))</f>
        <v>0</v>
      </c>
      <c r="AP1145" s="544">
        <f>IF(B1137="Лікар загальної практики - сімейний лікар",Z1145*Законод!$G$64,IF(B1137="Лікар-педіатр",Z1145*Законод!$G$64,IF(B1137="Лікар-терапевт",Z1145*Законод!$G$64,0)))</f>
        <v>0</v>
      </c>
      <c r="AQ1145" s="544">
        <f>IF(B1137="Лікар загальної практики - сімейний лікар",AG1145*Законод!$G$81,IF(B1137="Лікар-педіатр",AG1145*Законод!$G$81,IF(B1137="Лікар-терапевт",AG1145*Законод!$G$81,0)))</f>
        <v>0</v>
      </c>
      <c r="AR1145" s="185">
        <f t="shared" ref="AR1145" si="170">SUM(AN1145:AQ1145)</f>
        <v>0</v>
      </c>
    </row>
    <row r="1146" spans="1:44" ht="20.45" customHeight="1" x14ac:dyDescent="0.25">
      <c r="A1146" s="172"/>
      <c r="B1146" s="781"/>
      <c r="C1146" s="784"/>
      <c r="D1146" s="787"/>
      <c r="E1146" s="790"/>
      <c r="F1146" s="186" t="str">
        <f>IF(B1137="Лікар-педіатр",Законод!$H$18,IF(B1137="Лікар загальної практики - сімейний лікар",Законод!$H$22,IF(B1137="Лікар-терапевт",Законод!$H$26,"х")))</f>
        <v>х</v>
      </c>
      <c r="G1146" s="750" t="s">
        <v>157</v>
      </c>
      <c r="H1146" s="751"/>
      <c r="I1146" s="751"/>
      <c r="J1146" s="751"/>
      <c r="K1146" s="752"/>
      <c r="L1146" s="171">
        <f>IF(B1137="Лікар загальної практики - сімейний лікар",IF(L1141&lt;Законод!$C$23,0,(IF(AND(L1141&gt;=Законод!$H$23,L1141&lt;=Законод!$H$24),L1141-Законод!$G$24,IF('01_Доходи'!L1141&gt;=Законод!$I$23,Законод!$H$25,0)))),IF(B1137="Лікар-педіатр",IF(L1141&lt;Законод!$C$19,0,(IF(AND(L1141&gt;=Законод!$H$19,L1141&lt;=Законод!$H$20),L1141-Законод!$G$20,IF('01_Доходи'!L1141&gt;=Законод!$I$19,Законод!$H$21,0)))),IF(B1137="Лікар-терапевт",IF(L1141&lt;Законод!$C$27,0,(IF(AND(L1141&gt;=Законод!$H$27,L1141&lt;=Законод!$H$28),L1141-Законод!$G$28,IF(L1141&gt;=Законод!$I$27,Законод!$H$29,0)))),0)))</f>
        <v>0</v>
      </c>
      <c r="M1146" s="770"/>
      <c r="N1146" s="750" t="s">
        <v>157</v>
      </c>
      <c r="O1146" s="751"/>
      <c r="P1146" s="751"/>
      <c r="Q1146" s="751"/>
      <c r="R1146" s="752"/>
      <c r="S1146" s="171">
        <f>IF(B1137="Лікар загальної практики - сімейний лікар",IF(S1141&lt;Законод!$C$23,0,(IF(AND(S1141&gt;=Законод!$H$23,S1141&lt;=Законод!$H$24),S1141-Законод!$G$24,IF('01_Доходи'!S1141&gt;=Законод!$I$23,Законод!$H$25,0)))),IF(B1137="Лікар-педіатр",IF(S1141&lt;Законод!$C$19,0,(IF(AND(S1141&gt;=Законод!$H$19,S1141&lt;=Законод!$H$20),S1141-Законод!$G$20,IF('01_Доходи'!S1141&gt;=Законод!$I$19,Законод!$H$21,0)))),IF(B1137="Лікар-терапевт",IF(S1141&lt;Законод!$C$27,0,(IF(AND(S1141&gt;=Законод!$H$27,S1141&lt;=Законод!$H$28),S1141-Законод!$G$28,IF(S1141&gt;=Законод!$I$27,Законод!$H$29,0)))),0)))</f>
        <v>0</v>
      </c>
      <c r="T1146" s="770"/>
      <c r="U1146" s="750" t="s">
        <v>157</v>
      </c>
      <c r="V1146" s="751"/>
      <c r="W1146" s="751"/>
      <c r="X1146" s="751"/>
      <c r="Y1146" s="752"/>
      <c r="Z1146" s="171">
        <f>IF(B1137="Лікар загальної практики - сімейний лікар",IF(Z1141&lt;Законод!$C$23,0,(IF(AND(Z1141&gt;=Законод!$H$23,Z1141&lt;=Законод!$H$24),Z1141-Законод!$G$24,IF('01_Доходи'!Z1141&gt;=Законод!$I$23,Законод!$H$25,0)))),IF(B1137="Лікар-педіатр",IF(Z1141&lt;Законод!$C$19,0,(IF(AND(Z1141&gt;=Законод!$H$19,Z1141&lt;=Законод!$H$20),Z1141-Законод!$G$20,IF('01_Доходи'!Z1141&gt;=Законод!$I$19,Законод!$H$21,0)))),IF(B1137="Лікар-терапевт",IF(Z1141&lt;Законод!$C$27,0,(IF(AND(Z1141&gt;=Законод!$H$27,Z1141&lt;=Законод!$H$28),Z1141-Законод!$G$28,IF(Z1141&gt;=Законод!$I$27,Законод!$H$29,0)))),0)))</f>
        <v>0</v>
      </c>
      <c r="AA1146" s="770"/>
      <c r="AB1146" s="750" t="s">
        <v>157</v>
      </c>
      <c r="AC1146" s="751"/>
      <c r="AD1146" s="751"/>
      <c r="AE1146" s="751"/>
      <c r="AF1146" s="752"/>
      <c r="AG1146" s="171">
        <f>IF(B1137="Лікар загальної практики - сімейний лікар",IF(AG1141&lt;Законод!$C$23,0,(IF(AND(AG1141&gt;=Законод!$H$23,AG1141&lt;=Законод!$H$24),AG1141-Законод!$G$24,IF('01_Доходи'!AG1141&gt;=Законод!$I$23,Законод!$H$25,0)))),IF(B1137="Лікар-педіатр",IF(AG1141&lt;Законод!$C$19,0,(IF(AND(AG1141&gt;=Законод!$H$19,AG1141&lt;=Законод!$H$20),AG1141-Законод!$G$20,IF('01_Доходи'!AG1141&gt;=Законод!$I$19,Законод!$H$21,0)))),IF(B1137="Лікар-терапевт",IF(AG1141&lt;Законод!$C$27,0,(IF(AND(AG1141&gt;=Законод!$H$27,AG1141&lt;=Законод!$H$28),AG1141-Законод!$G$28,IF(AG1141&gt;=Законод!$I$27,Законод!$H$29,0)))),0)))</f>
        <v>0</v>
      </c>
      <c r="AH1146" s="773"/>
      <c r="AI1146" s="176"/>
      <c r="AJ1146" s="764"/>
      <c r="AK1146" s="767"/>
      <c r="AL1146" s="767"/>
      <c r="AM1146" s="799"/>
      <c r="AN1146" s="544">
        <f>IF(B1137="Лікар загальної практики - сімейний лікар",L1146*Законод!$H$30,IF(B1137="Лікар-педіатр",L1146*Законод!$H$30,IF(B1137="Лікар-терапевт",L1146*Законод!$H$30,0)))</f>
        <v>0</v>
      </c>
      <c r="AO1146" s="544">
        <f>IF(B1137="Лікар загальної практики - сімейний лікар",S1146*Законод!$H$47,IF(B1137="Лікар-педіатр",S1146*Законод!$H$47,IF(B1137="Лікар-терапевт",S1146*Законод!$H$47,0)))</f>
        <v>0</v>
      </c>
      <c r="AP1146" s="544">
        <f>IF(B1137="Лікар загальної практики - сімейний лікар",Z1146*Законод!$H$64,IF(B1137="Лікар-педіатр",Z1146*Законод!$H$64,IF(B1137="Лікар-терапевт",Z1146*Законод!$H$64,0)))</f>
        <v>0</v>
      </c>
      <c r="AQ1146" s="544">
        <f>IF(B1137="Лікар загальної практики - сімейний лікар",AG1146*Законод!$H$81,IF(B1137="Лікар-педіатр",AG1146*Законод!$H$81,IF(B1137="Лікар-терапевт",AG1146*Законод!$H$81,0)))</f>
        <v>0</v>
      </c>
      <c r="AR1146" s="185">
        <f>SUM(AN1146:AQ1146)</f>
        <v>0</v>
      </c>
    </row>
    <row r="1147" spans="1:44" ht="20.45" customHeight="1" x14ac:dyDescent="0.25">
      <c r="A1147" s="172"/>
      <c r="B1147" s="781"/>
      <c r="C1147" s="784"/>
      <c r="D1147" s="787"/>
      <c r="E1147" s="790"/>
      <c r="F1147" s="186" t="str">
        <f>IF(B1137="Лікар-педіатр",Законод!$I$18,IF(B1137="Лікар загальної практики - сімейний лікар",Законод!$I$22,IF(B1137="Лікар-терапевт",Законод!$I$26,"х")))</f>
        <v>х</v>
      </c>
      <c r="G1147" s="750" t="s">
        <v>157</v>
      </c>
      <c r="H1147" s="751"/>
      <c r="I1147" s="751"/>
      <c r="J1147" s="751"/>
      <c r="K1147" s="752"/>
      <c r="L1147" s="171">
        <f>IF(B1137="Лікар загальної практики - сімейний лікар",IF(L1141&lt;Законод!$C$23,0,(IF(AND(L1141&gt;=Законод!$I$23,L1141&lt;=Законод!$I$24),L1141-Законод!$H$24,IF('01_Доходи'!L1141&gt;=Законод!$I$23,Законод!$I$25,0)))),IF(B1137="Лікар-педіатр",IF(L1141&lt;Законод!$C$19,0,(IF(AND(L1141&gt;=Законод!$I$19,L1141&lt;=Законод!$I$20),L1141-Законод!$H$20,IF('01_Доходи'!L1141&gt;=Законод!$I$19,Законод!$H$21,0)))),IF(B1137="Лікар-терапевт",IF(L1141&lt;Законод!$C$27,0,(IF(AND(L1141&gt;=Законод!$I$27,L1141&lt;=Законод!$I$28),L1141-Законод!$H$28,IF('01_Доходи'!L1141&gt;=Законод!$I$27,Законод!$H$29,0)))),0)))</f>
        <v>0</v>
      </c>
      <c r="M1147" s="770"/>
      <c r="N1147" s="750" t="s">
        <v>157</v>
      </c>
      <c r="O1147" s="751"/>
      <c r="P1147" s="751"/>
      <c r="Q1147" s="751"/>
      <c r="R1147" s="752"/>
      <c r="S1147" s="171">
        <f>IF(B1137="Лікар загальної практики - сімейний лікар",IF(S1141&lt;Законод!$C$23,0,(IF(AND(S1141&gt;=Законод!$I$23,S1141&lt;=Законод!$I$24),S1141-Законод!$H$24,IF('01_Доходи'!S1141&gt;=Законод!$I$23,Законод!$I$25,0)))),IF(B1137="Лікар-педіатр",IF(S1141&lt;Законод!$C$19,0,(IF(AND(S1141&gt;=Законод!$I$19,S1141&lt;=Законод!$I$20),S1141-Законод!$H$20,IF('01_Доходи'!S1141&gt;=Законод!$I$19,Законод!$H$21,0)))),IF(B1137="Лікар-терапевт",IF(S1141&lt;Законод!$C$27,0,(IF(AND(S1141&gt;=Законод!$I$27,S1141&lt;=Законод!$I$28),S1141-Законод!$H$28,IF('01_Доходи'!S1141&gt;=Законод!$I$27,Законод!$H$29,0)))),0)))</f>
        <v>0</v>
      </c>
      <c r="T1147" s="770"/>
      <c r="U1147" s="750" t="s">
        <v>157</v>
      </c>
      <c r="V1147" s="751"/>
      <c r="W1147" s="751"/>
      <c r="X1147" s="751"/>
      <c r="Y1147" s="752"/>
      <c r="Z1147" s="171">
        <f>IF(B1137="Лікар загальної практики - сімейний лікар",IF(Z1141&lt;Законод!$C$23,0,(IF(AND(Z1141&gt;=Законод!$I$23,Z1141&lt;=Законод!$I$24),Z1141-Законод!$H$24,IF('01_Доходи'!Z1141&gt;=Законод!$I$23,Законод!$I$25,0)))),IF(B1137="Лікар-педіатр",IF(Z1141&lt;Законод!$C$19,0,(IF(AND(Z1141&gt;=Законод!$I$19,Z1141&lt;=Законод!$I$20),Z1141-Законод!$H$20,IF('01_Доходи'!Z1141&gt;=Законод!$I$19,Законод!$H$21,0)))),IF(B1137="Лікар-терапевт",IF(Z1141&lt;Законод!$C$27,0,(IF(AND(Z1141&gt;=Законод!$I$27,Z1141&lt;=Законод!$I$28),Z1141-Законод!$H$28,IF('01_Доходи'!Z1141&gt;=Законод!$I$27,Законод!$H$29,0)))),0)))</f>
        <v>0</v>
      </c>
      <c r="AA1147" s="770"/>
      <c r="AB1147" s="750" t="s">
        <v>157</v>
      </c>
      <c r="AC1147" s="751"/>
      <c r="AD1147" s="751"/>
      <c r="AE1147" s="751"/>
      <c r="AF1147" s="752"/>
      <c r="AG1147" s="171">
        <f>IF(B1137="Лікар загальної практики - сімейний лікар",IF(AG1141&lt;Законод!$C$23,0,(IF(AND(AG1141&gt;=Законод!$I$23,AG1141&lt;=Законод!$I$24),AG1141-Законод!$H$24,IF('01_Доходи'!AG1141&gt;=Законод!$I$23,Законод!$I$25,0)))),IF(B1137="Лікар-педіатр",IF(AG1141&lt;Законод!$C$19,0,(IF(AND(AG1141&gt;=Законод!$I$19,AG1141&lt;=Законод!$I$20),AG1141-Законод!$H$20,IF('01_Доходи'!AG1141&gt;=Законод!$I$19,Законод!$H$21,0)))),IF(B1137="Лікар-терапевт",IF(AG1141&lt;Законод!$C$27,0,(IF(AND(AG1141&gt;=Законод!$I$27,AG1141&lt;=Законод!$I$28),AG1141-Законод!$H$28,IF('01_Доходи'!AG1141&gt;=Законод!$I$27,Законод!$H$29,0)))),0)))</f>
        <v>0</v>
      </c>
      <c r="AH1147" s="773"/>
      <c r="AI1147" s="176"/>
      <c r="AJ1147" s="764"/>
      <c r="AK1147" s="767"/>
      <c r="AL1147" s="767"/>
      <c r="AM1147" s="799"/>
      <c r="AN1147" s="544">
        <f>IF(B1137="Лікар загальної практики - сімейний лікар",L1147*Законод!$I$30,IF(B1137="Лікар-педіатр",L1147*Законод!$I$30,IF(B1137="Лікар-терапевт",L1147*Законод!$I$30,0)))</f>
        <v>0</v>
      </c>
      <c r="AO1147" s="544">
        <f>IF(B1137="Лікар загальної практики - сімейний лікар",S1147*Законод!$I$47,IF(B1137="Лікар-педіатр",S1147*Законод!$I$47,IF(B1137="Лікар-терапевт",S1147*Законод!$I$47,0)))</f>
        <v>0</v>
      </c>
      <c r="AP1147" s="544">
        <f>IF(B1137="Лікар загальної практики - сімейний лікар",Z1147*Законод!$I$64,IF(B1137="Лікар-педіатр",Z1147*Законод!$I$64,IF(B1137="Лікар-терапевт",Z1147*Законод!$I$64,0)))</f>
        <v>0</v>
      </c>
      <c r="AQ1147" s="544">
        <f>IF(B1137="Лікар загальної практики - сімейний лікар",AG1147*Законод!$I$81,IF(B1137="Лікар-педіатр",AG1147*Законод!$I$81,IF(B1137="Лікар-терапевт",AG1147*Законод!$I$81,0)))</f>
        <v>0</v>
      </c>
      <c r="AR1147" s="185">
        <f>SUM(AN1147:AQ1147)</f>
        <v>0</v>
      </c>
    </row>
    <row r="1148" spans="1:44" ht="21" customHeight="1" thickBot="1" x14ac:dyDescent="0.3">
      <c r="A1148" s="187"/>
      <c r="B1148" s="782"/>
      <c r="C1148" s="785"/>
      <c r="D1148" s="788"/>
      <c r="E1148" s="791"/>
      <c r="F1148" s="660" t="str">
        <f>IF(B1137="Лікар-педіатр",Законод!$J$18,IF(B1137="Лікар загальної практики - сімейний лікар",Законод!$J$22,IF(B1137="Лікар-терапевт",Законод!$J$22,"х")))</f>
        <v>х</v>
      </c>
      <c r="G1148" s="747" t="s">
        <v>157</v>
      </c>
      <c r="H1148" s="748"/>
      <c r="I1148" s="748"/>
      <c r="J1148" s="748"/>
      <c r="K1148" s="749"/>
      <c r="L1148" s="171">
        <f>IF(B1137="Лікар загальної практики - сімейний лікар",IF(L1141&gt;=Законод!$J$23,'01_Доходи'!L1141-('01_Доходи'!L1142+'01_Доходи'!L1143+'01_Доходи'!L1144+'01_Доходи'!L1145+'01_Доходи'!L1146+'01_Доходи'!L1147),0),IF(B1137="Лікар-педіатр",IF(L1141&gt;=Законод!$J$19,'01_Доходи'!L1141-('01_Доходи'!L1142+'01_Доходи'!L1143+'01_Доходи'!L1144+'01_Доходи'!L1145+'01_Доходи'!L1146+'01_Доходи'!L1147),0),IF(B1137="Лікар-терапевт",IF('01_Доходи'!L1141&gt;=Законод!$J$27,L1141-Законод!$I$28,0),0)))</f>
        <v>0</v>
      </c>
      <c r="M1148" s="771"/>
      <c r="N1148" s="747" t="s">
        <v>157</v>
      </c>
      <c r="O1148" s="748"/>
      <c r="P1148" s="748"/>
      <c r="Q1148" s="748"/>
      <c r="R1148" s="749"/>
      <c r="S1148" s="171">
        <f>IF(B1137="Лікар загальної практики - сімейний лікар",IF(S1141&gt;=Законод!$J$23,'01_Доходи'!S1141-('01_Доходи'!S1142+'01_Доходи'!S1143+'01_Доходи'!S1144+'01_Доходи'!S1145+'01_Доходи'!S1146+'01_Доходи'!S1147),0),IF(B1137="Лікар-педіатр",IF(S1141&gt;=Законод!$J$19,'01_Доходи'!S1141-('01_Доходи'!S1142+'01_Доходи'!S1143+'01_Доходи'!S1144+'01_Доходи'!S1145+'01_Доходи'!S1146+'01_Доходи'!S1147),0),IF(B1137="Лікар-терапевт",IF('01_Доходи'!S1141&gt;=Законод!$J$27,S1141-Законод!$I$28,0),0)))</f>
        <v>0</v>
      </c>
      <c r="T1148" s="771"/>
      <c r="U1148" s="747" t="s">
        <v>157</v>
      </c>
      <c r="V1148" s="748"/>
      <c r="W1148" s="748"/>
      <c r="X1148" s="748"/>
      <c r="Y1148" s="749"/>
      <c r="Z1148" s="171">
        <f>IF(B1137="Лікар загальної практики - сімейний лікар",IF(Z1141&gt;=Законод!$J$23,'01_Доходи'!Z1141-('01_Доходи'!Z1142+'01_Доходи'!Z1143+'01_Доходи'!Z1144+'01_Доходи'!Z1145+'01_Доходи'!Z1146+'01_Доходи'!Z1147),0),IF(B1137="Лікар-педіатр",IF(Z1141&gt;=Законод!$J$19,'01_Доходи'!Z1141-('01_Доходи'!Z1142+'01_Доходи'!Z1143+'01_Доходи'!Z1144+'01_Доходи'!Z1145+'01_Доходи'!Z1146+'01_Доходи'!Z1147),0),IF(B1137="Лікар-терапевт",IF('01_Доходи'!Z1141&gt;=Законод!$J$27,Z1141-Законод!$I$28,0),0)))</f>
        <v>0</v>
      </c>
      <c r="AA1148" s="771"/>
      <c r="AB1148" s="747" t="s">
        <v>157</v>
      </c>
      <c r="AC1148" s="748"/>
      <c r="AD1148" s="748"/>
      <c r="AE1148" s="748"/>
      <c r="AF1148" s="749"/>
      <c r="AG1148" s="171">
        <f>IF(B1137="Лікар загальної практики - сімейний лікар",IF(AG1141&gt;=Законод!$J$23,'01_Доходи'!AG1141-('01_Доходи'!AG1142+'01_Доходи'!AG1143+'01_Доходи'!AG1144+'01_Доходи'!AG1145+'01_Доходи'!AG1146+'01_Доходи'!AG1147),0),IF(B1137="Лікар-педіатр",IF(AG1141&gt;=Законод!$J$19,'01_Доходи'!AG1141-('01_Доходи'!AG1142+'01_Доходи'!AG1143+'01_Доходи'!AG1144+'01_Доходи'!AG1145+'01_Доходи'!AG1146+'01_Доходи'!AG1147),0),IF(B1137="Лікар-терапевт",IF('01_Доходи'!AG1141&gt;=Законод!$J$27,AG1141-Законод!$I$28,0),0)))</f>
        <v>0</v>
      </c>
      <c r="AH1148" s="774"/>
      <c r="AI1148" s="188"/>
      <c r="AJ1148" s="765"/>
      <c r="AK1148" s="768"/>
      <c r="AL1148" s="768"/>
      <c r="AM1148" s="800"/>
      <c r="AN1148" s="661">
        <f>IF(B1137="Лікар загальної практики - сімейний лікар",L1148*Законод!$J$30,IF(B1137="Лікар-педіатр",L1148*Законод!$J$30,IF(B1137="Лікар-терапевт",L1148*Законод!$J$30,0)))</f>
        <v>0</v>
      </c>
      <c r="AO1148" s="661">
        <f>IF(B1137="Лікар загальної практики - сімейний лікар",S1148*Законод!$J$47,IF(B1137="Лікар-педіатр",S1148*Законод!$J$47,IF(B1137="Лікар-терапевт",S1148*Законод!$J$47,0)))</f>
        <v>0</v>
      </c>
      <c r="AP1148" s="661">
        <f>IF(B1137="Лікар загальної практики - сімейний лікар",S1148*Законод!$J$64,IF(B1137="Лікар-педіатр",S1148*Законод!$J$64,IF(B1137="Лікар-терапевт",S1148*Законод!$J$64,0)))</f>
        <v>0</v>
      </c>
      <c r="AQ1148" s="661">
        <f>IF(B1137="Лікар загальної практики - сімейний лікар",AG1148*Законод!$J$81,IF(B1137="Лікар-педіатр",AG1148*Законод!$J$81,IF(B1137="Лікар-терапевт",AG1148*Законод!$J$81,0)))</f>
        <v>0</v>
      </c>
      <c r="AR1148" s="662">
        <f t="shared" ref="AR1148" si="171">SUM(AN1148:AQ1148)</f>
        <v>0</v>
      </c>
    </row>
    <row r="1149" spans="1:44" ht="23.25" thickBot="1" x14ac:dyDescent="0.3">
      <c r="A1149" s="206"/>
      <c r="B1149" s="207"/>
      <c r="C1149" s="207"/>
      <c r="D1149" s="207"/>
      <c r="E1149" s="207"/>
      <c r="F1149" s="208"/>
      <c r="G1149" s="209"/>
      <c r="H1149" s="209"/>
      <c r="I1149" s="210"/>
      <c r="J1149" s="210"/>
      <c r="K1149" s="210"/>
      <c r="L1149" s="211"/>
      <c r="M1149" s="210"/>
      <c r="N1149" s="210"/>
      <c r="O1149" s="210"/>
      <c r="P1149" s="210"/>
      <c r="Q1149" s="210"/>
      <c r="R1149" s="210"/>
      <c r="S1149" s="211"/>
      <c r="T1149" s="210"/>
      <c r="U1149" s="210"/>
      <c r="V1149" s="210"/>
      <c r="W1149" s="210"/>
      <c r="X1149" s="210"/>
      <c r="Y1149" s="210"/>
      <c r="Z1149" s="211"/>
      <c r="AA1149" s="210"/>
      <c r="AB1149" s="210"/>
      <c r="AC1149" s="210"/>
      <c r="AD1149" s="210"/>
      <c r="AE1149" s="210"/>
      <c r="AF1149" s="210"/>
      <c r="AG1149" s="211"/>
      <c r="AH1149" s="210"/>
      <c r="AI1149" s="210"/>
      <c r="AJ1149" s="210"/>
      <c r="AK1149" s="210"/>
      <c r="AL1149" s="210"/>
      <c r="AM1149" s="212"/>
      <c r="AN1149" s="210"/>
      <c r="AO1149" s="210"/>
      <c r="AP1149" s="210"/>
      <c r="AQ1149" s="210"/>
      <c r="AR1149" s="213"/>
    </row>
    <row r="1150" spans="1:44" ht="18" customHeight="1" x14ac:dyDescent="0.25">
      <c r="A1150" s="169">
        <f>A1137+1</f>
        <v>87</v>
      </c>
      <c r="B1150" s="780"/>
      <c r="C1150" s="783"/>
      <c r="D1150" s="786"/>
      <c r="E1150" s="789"/>
      <c r="F1150" s="170" t="s">
        <v>431</v>
      </c>
      <c r="G1150" s="171">
        <f>IFERROR(IF(B1150="Лікар-педіатр",G1152/L1152*L1150,IF(B1150="Лікар-терапевт","х",IF(B1150="Лікар загальної практики - сімейний лікар",G1152/L1152*L1150,0))),0)</f>
        <v>0</v>
      </c>
      <c r="H1150" s="171">
        <f>IFERROR(IF(B1150="Лікар-педіатр",H1152/L1152*L1150,IF(B1150="Лікар-терапевт","х",IF(B1150="Лікар загальної практики - сімейний лікар",H1152/L1152*L1150,0))),0)</f>
        <v>0</v>
      </c>
      <c r="I1150" s="171">
        <f>IFERROR(IF(B1150="Лікар-педіатр","x",IF(B1150="Лікар-терапевт",I1152/L1152*L1150,IF(B1150="Лікар загальної практики - сімейний лікар",I1152/L1152*L1150,0))),0)</f>
        <v>0</v>
      </c>
      <c r="J1150" s="171">
        <f>IFERROR(IF(B1150="Лікар-педіатр","x",IF(B1150="Лікар-терапевт",J1152/L1152*L1150,IF(B1150="Лікар загальної практики - сімейний лікар",J1152/L1152*L1150,0))),0)</f>
        <v>0</v>
      </c>
      <c r="K1150" s="171">
        <f>IFERROR(IF(B1150="Лікар-педіатр","x",IF(B1150="Лікар-терапевт",K1153*L1150,IF(B1150="Лікар загальної практики - сімейний лікар",K1153*L1150,0))),0)</f>
        <v>0</v>
      </c>
      <c r="L1150" s="472"/>
      <c r="M1150" s="769"/>
      <c r="N1150" s="171">
        <f>IFERROR(IF(B1150="Лікар-педіатр",N1152/S1152*S1150,IF(B1150="Лікар-терапевт","х",IF(B1150="Лікар загальної практики - сімейний лікар",N1152/S1152*S1150,0))),0)</f>
        <v>0</v>
      </c>
      <c r="O1150" s="171">
        <f>IFERROR(IF(B1150="Лікар-педіатр",O1152/S1152*S1150,IF(B1150="Лікар-терапевт","х",IF(B1150="Лікар загальної практики - сімейний лікар",O1152/S1152*S1150,0))),0)</f>
        <v>0</v>
      </c>
      <c r="P1150" s="171">
        <f>IFERROR(IF(B1150="Лікар-педіатр","x",IF(B1150="Лікар-терапевт",P1152/S1152*S1150,IF(B1150="Лікар загальної практики - сімейний лікар",P1152/S1152*S1150,0))),0)</f>
        <v>0</v>
      </c>
      <c r="Q1150" s="171">
        <f>IFERROR(IF(B1150="Лікар-педіатр","x",IF(B1150="Лікар-терапевт",Q1152/S1152*S1150,IF(B1150="Лікар загальної практики - сімейний лікар",Q1152/S1152*S1150,0))),0)</f>
        <v>0</v>
      </c>
      <c r="R1150" s="171">
        <f>IFERROR(IF(B1150="Лікар-педіатр","x",IF(B1150="Лікар-терапевт",R1153*S1150,IF(B1150="Лікар загальної практики - сімейний лікар",R1153*S1150,0))),0)</f>
        <v>0</v>
      </c>
      <c r="S1150" s="472"/>
      <c r="T1150" s="769"/>
      <c r="U1150" s="171">
        <f>IFERROR(IF(B1150="Лікар-педіатр",U1152/Z1152*Z1150,IF(B1150="Лікар-терапевт","х",IF(B1150="Лікар загальної практики - сімейний лікар",U1152/Z1152*Z1150,0))),0)</f>
        <v>0</v>
      </c>
      <c r="V1150" s="171">
        <f>IFERROR(IF(B1150="Лікар-педіатр",V1152/Z1152*Z1150,IF(B1150="Лікар-терапевт","х",IF(B1150="Лікар загальної практики - сімейний лікар",V1152/Z1152*Z1150,0))),0)</f>
        <v>0</v>
      </c>
      <c r="W1150" s="171">
        <f>IFERROR(IF(B1150="Лікар-педіатр","x",IF(B1150="Лікар-терапевт",W1152/Z1152*Z1150,IF(B1150="Лікар загальної практики - сімейний лікар",W1152/Z1152*Z1150,0))),0)</f>
        <v>0</v>
      </c>
      <c r="X1150" s="171">
        <f>IFERROR(IF(B1150="Лікар-педіатр","x",IF(B1150="Лікар-терапевт",X1152/Z1152*Z1150,IF(B1150="Лікар загальної практики - сімейний лікар",X1152/Z1152*Z1150,0))),0)</f>
        <v>0</v>
      </c>
      <c r="Y1150" s="171">
        <f>IFERROR(IF(B1150="Лікар-педіатр","x",IF(B1150="Лікар-терапевт",Y1153*Z1150,IF(B1150="Лікар загальної практики - сімейний лікар",Y1153*Z1150,0))),0)</f>
        <v>0</v>
      </c>
      <c r="Z1150" s="472"/>
      <c r="AA1150" s="769"/>
      <c r="AB1150" s="171">
        <f>IFERROR(IF(B1150="Лікар-педіатр",AB1152/AG1152*AG1150,IF(B1150="Лікар-терапевт","х",IF(B1150="Лікар загальної практики - сімейний лікар",AB1152/AG1152*AG1150,0))),0)</f>
        <v>0</v>
      </c>
      <c r="AC1150" s="171">
        <f>IFERROR(IF(B1150="Лікар-педіатр",AC1152/AG1152*AG1150,IF(B1150="Лікар-терапевт","х",IF(B1150="Лікар загальної практики - сімейний лікар",AC1152/AG1152*AG1150,0))),0)</f>
        <v>0</v>
      </c>
      <c r="AD1150" s="171">
        <f>IFERROR(IF(B1150="Лікар-педіатр","x",IF(B1150="Лікар-терапевт",AD1152/AG1152*AG1150,IF(B1150="Лікар загальної практики - сімейний лікар",AD1152/AG1152*AG1150,0))),0)</f>
        <v>0</v>
      </c>
      <c r="AE1150" s="171">
        <f>IFERROR(IF(B1150="Лікар-педіатр","x",IF(B1150="Лікар-терапевт",AE1152/AG1152*AG1150,IF(B1150="Лікар загальної практики - сімейний лікар",AE1152/AG1152*AG1150,0))),0)</f>
        <v>0</v>
      </c>
      <c r="AF1150" s="171">
        <f>IFERROR(IF(B1150="Лікар-педіатр","x",IF(B1150="Лікар-терапевт",AF1153*AG1150,IF(B1150="Лікар загальної практики - сімейний лікар",AF1153*AG1150,0))),0)</f>
        <v>0</v>
      </c>
      <c r="AG1150" s="472"/>
      <c r="AH1150" s="772"/>
      <c r="AI1150" s="461">
        <f>A1150</f>
        <v>87</v>
      </c>
      <c r="AJ1150" s="763">
        <f>B1150</f>
        <v>0</v>
      </c>
      <c r="AK1150" s="766">
        <f>C1150</f>
        <v>0</v>
      </c>
      <c r="AL1150" s="766">
        <f>D1150</f>
        <v>0</v>
      </c>
      <c r="AM1150" s="753" t="s">
        <v>566</v>
      </c>
      <c r="AN1150" s="792">
        <f>SUM(AN1155:AN1161)</f>
        <v>0</v>
      </c>
      <c r="AO1150" s="792">
        <f>SUM(AO1155:AO1161)</f>
        <v>0</v>
      </c>
      <c r="AP1150" s="792">
        <f>SUM(AP1155:AP1161)</f>
        <v>0</v>
      </c>
      <c r="AQ1150" s="792">
        <f>SUM(AQ1155:AQ1161)</f>
        <v>0</v>
      </c>
      <c r="AR1150" s="795">
        <f>SUM(AN1150:AQ1154)</f>
        <v>0</v>
      </c>
    </row>
    <row r="1151" spans="1:44" ht="18" customHeight="1" x14ac:dyDescent="0.25">
      <c r="A1151" s="172"/>
      <c r="B1151" s="781"/>
      <c r="C1151" s="784"/>
      <c r="D1151" s="787"/>
      <c r="E1151" s="790"/>
      <c r="F1151" s="170" t="s">
        <v>432</v>
      </c>
      <c r="G1151" s="171">
        <f>IFERROR(IF(B1150="Лікар-педіатр",G1153*L1151,IF(B1150="Лікар-терапевт","х",IF(B1150="Лікар загальної практики - сімейний лікар",G1153*L1151,0))),0)</f>
        <v>0</v>
      </c>
      <c r="H1151" s="171">
        <f>IFERROR(IF(B1150="Лікар-педіатр",H1153*L1151,IF(B1150="Лікар-терапевт","х",IF(B1150="Лікар загальної практики - сімейний лікар",H1153*L1151,0))),0)</f>
        <v>0</v>
      </c>
      <c r="I1151" s="171">
        <f>IFERROR(IF(B1150="Лікар-педіатр","x",IF(B1150="Лікар-терапевт",I1153*L1151,IF(B1150="Лікар загальної практики - сімейний лікар",I1153*L1151,0))),0)</f>
        <v>0</v>
      </c>
      <c r="J1151" s="171">
        <f>IFERROR(IF(B1150="Лікар-педіатр","x",IF(B1150="Лікар-терапевт",J1153*L1151,IF(B1150="Лікар загальної практики - сімейний лікар",J1153*L1151,0))),0)</f>
        <v>0</v>
      </c>
      <c r="K1151" s="171">
        <f>IFERROR(IF(B1150="Лікар-педіатр","x",IF(B1150="Лікар-терапевт",K1153*L1151,IF(B1150="Лікар загальної практики - сімейний лікар",K1153*L1151,0))),0)</f>
        <v>0</v>
      </c>
      <c r="L1151" s="472"/>
      <c r="M1151" s="770"/>
      <c r="N1151" s="171">
        <f>IFERROR(IF(B1150="Лікар-педіатр",N1153*S1151,IF(B1150="Лікар-терапевт","х",IF(B1150="Лікар загальної практики - сімейний лікар",N1153*S1151,0))),0)</f>
        <v>0</v>
      </c>
      <c r="O1151" s="171">
        <f>IFERROR(IF(B1150="Лікар-педіатр",O1153*S1151,IF(B1150="Лікар-терапевт","х",IF(B1150="Лікар загальної практики - сімейний лікар",O1153*S1151,0))),0)</f>
        <v>0</v>
      </c>
      <c r="P1151" s="171">
        <f>IFERROR(IF(B1150="Лікар-педіатр","x",IF(B1150="Лікар-терапевт",P1153*S1151,IF(B1150="Лікар загальної практики - сімейний лікар",P1153*S1151,0))),0)</f>
        <v>0</v>
      </c>
      <c r="Q1151" s="171">
        <f>IFERROR(IF(B1150="Лікар-педіатр","x",IF(B1150="Лікар-терапевт",Q1153*S1151,IF(B1150="Лікар загальної практики - сімейний лікар",Q1153*S1151,0))),0)</f>
        <v>0</v>
      </c>
      <c r="R1151" s="171">
        <f>IFERROR(IF(B1150="Лікар-педіатр","x",IF(B1150="Лікар-терапевт",R1153*S1151,IF(B1150="Лікар загальної практики - сімейний лікар",R1153*S1151,0))),0)</f>
        <v>0</v>
      </c>
      <c r="S1151" s="472"/>
      <c r="T1151" s="770"/>
      <c r="U1151" s="171">
        <f>IFERROR(IF(B1150="Лікар-педіатр",U1153*Z1151,IF(B1150="Лікар-терапевт","х",IF(B1150="Лікар загальної практики - сімейний лікар",U1153*Z1151,0))),0)</f>
        <v>0</v>
      </c>
      <c r="V1151" s="171">
        <f>IFERROR(IF(B1150="Лікар-педіатр",V1153*Z1151,IF(B1150="Лікар-терапевт","х",IF(B1150="Лікар загальної практики - сімейний лікар",V1153*Z1151,0))),0)</f>
        <v>0</v>
      </c>
      <c r="W1151" s="171">
        <f>IFERROR(IF(B1150="Лікар-педіатр","x",IF(B1150="Лікар-терапевт",W1153*Z1151,IF(B1150="Лікар загальної практики - сімейний лікар",W1153*Z1151,0))),0)</f>
        <v>0</v>
      </c>
      <c r="X1151" s="171">
        <f>IFERROR(IF(B1150="Лікар-педіатр","x",IF(B1150="Лікар-терапевт",X1153*Z1151,IF(B1150="Лікар загальної практики - сімейний лікар",X1153*Z1151,0))),0)</f>
        <v>0</v>
      </c>
      <c r="Y1151" s="171">
        <f>IFERROR(IF(B1150="Лікар-педіатр","x",IF(B1150="Лікар-терапевт",Y1153*Z1151,IF(B1150="Лікар загальної практики - сімейний лікар",Y1153*Z1151,0))),0)</f>
        <v>0</v>
      </c>
      <c r="Z1151" s="472"/>
      <c r="AA1151" s="770"/>
      <c r="AB1151" s="171">
        <f>IFERROR(IF(B1150="Лікар-педіатр",AB1153*AG1151,IF(B1150="Лікар-терапевт","х",IF(B1150="Лікар загальної практики - сімейний лікар",AB1153*AG1151,0))),0)</f>
        <v>0</v>
      </c>
      <c r="AC1151" s="171">
        <f>IFERROR(IF(B1150="Лікар-педіатр",AC1153*AG1151,IF(B1150="Лікар-терапевт","х",IF(B1150="Лікар загальної практики - сімейний лікар",AC1153*AG1151,0))),0)</f>
        <v>0</v>
      </c>
      <c r="AD1151" s="171">
        <f>IFERROR(IF(B1150="Лікар-педіатр","x",IF(B1150="Лікар-терапевт",AD1153*AG1151,IF(B1150="Лікар загальної практики - сімейний лікар",AD1153*AG1151,0))),0)</f>
        <v>0</v>
      </c>
      <c r="AE1151" s="171">
        <f>IFERROR(IF(B1150="Лікар-педіатр","x",IF(B1150="Лікар-терапевт",AE1153*AG1151,IF(B1150="Лікар загальної практики - сімейний лікар",AE1153*AG1151,0))),0)</f>
        <v>0</v>
      </c>
      <c r="AF1151" s="171">
        <f>IFERROR(IF(B1150="Лікар-педіатр","x",IF(B1150="Лікар-терапевт",AF1153*AG1151,IF(B1150="Лікар загальної практики - сімейний лікар",AF1153*AG1151,0))),0)</f>
        <v>0</v>
      </c>
      <c r="AG1151" s="472"/>
      <c r="AH1151" s="773"/>
      <c r="AI1151" s="173"/>
      <c r="AJ1151" s="764"/>
      <c r="AK1151" s="767"/>
      <c r="AL1151" s="767"/>
      <c r="AM1151" s="754"/>
      <c r="AN1151" s="793"/>
      <c r="AO1151" s="793"/>
      <c r="AP1151" s="793"/>
      <c r="AQ1151" s="793"/>
      <c r="AR1151" s="796"/>
    </row>
    <row r="1152" spans="1:44" ht="18" customHeight="1" x14ac:dyDescent="0.25">
      <c r="A1152" s="205"/>
      <c r="B1152" s="781"/>
      <c r="C1152" s="784"/>
      <c r="D1152" s="787"/>
      <c r="E1152" s="790"/>
      <c r="F1152" s="170" t="s">
        <v>433</v>
      </c>
      <c r="G1152" s="174">
        <f>IF(B1150="Лікар загальної практики - сімейний лікар"," ",IF(B1150="Лікар-педіатр"," ",IF(B1150="Лікар-терапевт","х",0)))</f>
        <v>0</v>
      </c>
      <c r="H1152" s="174">
        <f>IF(B1150="Лікар загальної практики - сімейний лікар"," ",IF(B1150="Лікар-педіатр"," ",IF(B1150="Лікар-терапевт","х",0)))</f>
        <v>0</v>
      </c>
      <c r="I1152" s="174">
        <f>IF(B1150="Лікар загальної практики - сімейний лікар"," ",IF(B1150="Лікар-педіатр","х",IF(B1150="Лікар-терапевт"," ",0)))</f>
        <v>0</v>
      </c>
      <c r="J1152" s="174">
        <f>IF(B1150="Лікар загальної практики - сімейний лікар"," ",IF(B1150="Лікар-педіатр","х",IF(B1150="Лікар-терапевт"," ",0)))</f>
        <v>0</v>
      </c>
      <c r="K1152" s="174">
        <f>IF(B1150="Лікар загальної практики - сімейний лікар"," ",IF(B1150="Лікар-педіатр","х",IF(B1150="Лікар-терапевт"," ",0)))</f>
        <v>0</v>
      </c>
      <c r="L1152" s="175">
        <f>SUM(G1152:K1152)</f>
        <v>0</v>
      </c>
      <c r="M1152" s="770"/>
      <c r="N1152" s="174">
        <f>IF(B1150="Лікар загальної практики - сімейний лікар"," ",IF(B1150="Лікар-педіатр"," ",IF(B1150="Лікар-терапевт","х",0)))</f>
        <v>0</v>
      </c>
      <c r="O1152" s="174">
        <f>IF(B1150="Лікар загальної практики - сімейний лікар"," ",IF(B1150="Лікар-педіатр"," ",IF(B1150="Лікар-терапевт","х",0)))</f>
        <v>0</v>
      </c>
      <c r="P1152" s="174">
        <f>IF(B1150="Лікар загальної практики - сімейний лікар"," ",IF(B1150="Лікар-педіатр","х",IF(B1150="Лікар-терапевт"," ",0)))</f>
        <v>0</v>
      </c>
      <c r="Q1152" s="174">
        <f>IF(B1150="Лікар загальної практики - сімейний лікар"," ",IF(B1150="Лікар-педіатр","х",IF(B1150="Лікар-терапевт"," ",0)))</f>
        <v>0</v>
      </c>
      <c r="R1152" s="174">
        <f>IF(B1150="Лікар загальної практики - сімейний лікар"," ",IF(B1150="Лікар-педіатр","х",IF(B1150="Лікар-терапевт"," ",0)))</f>
        <v>0</v>
      </c>
      <c r="S1152" s="175">
        <f>SUM(N1152:R1152)</f>
        <v>0</v>
      </c>
      <c r="T1152" s="770"/>
      <c r="U1152" s="174">
        <f>IF(B1150="Лікар загальної практики - сімейний лікар"," ",IF(B1150="Лікар-педіатр"," ",IF(B1150="Лікар-терапевт","х",0)))</f>
        <v>0</v>
      </c>
      <c r="V1152" s="174">
        <f>IF(B1150="Лікар загальної практики - сімейний лікар"," ",IF(B1150="Лікар-педіатр"," ",IF(B1150="Лікар-терапевт","х",0)))</f>
        <v>0</v>
      </c>
      <c r="W1152" s="174">
        <f>IF(B1150="Лікар загальної практики - сімейний лікар"," ",IF(B1150="Лікар-педіатр","х",IF(B1150="Лікар-терапевт"," ",0)))</f>
        <v>0</v>
      </c>
      <c r="X1152" s="174">
        <f>IF(B1150="Лікар загальної практики - сімейний лікар"," ",IF(B1150="Лікар-педіатр","х",IF(B1150="Лікар-терапевт"," ",0)))</f>
        <v>0</v>
      </c>
      <c r="Y1152" s="174">
        <f>IF(B1150="Лікар загальної практики - сімейний лікар"," ",IF(B1150="Лікар-педіатр","х",IF(B1150="Лікар-терапевт"," ",0)))</f>
        <v>0</v>
      </c>
      <c r="Z1152" s="175">
        <f>SUM(U1152:Y1152)</f>
        <v>0</v>
      </c>
      <c r="AA1152" s="770"/>
      <c r="AB1152" s="174">
        <f>IF(B1150="Лікар загальної практики - сімейний лікар"," ",IF(B1150="Лікар-педіатр"," ",IF(B1150="Лікар-терапевт","х",0)))</f>
        <v>0</v>
      </c>
      <c r="AC1152" s="174">
        <f>IF(B1150="Лікар загальної практики - сімейний лікар"," ",IF(B1150="Лікар-педіатр"," ",IF(B1150="Лікар-терапевт","х",0)))</f>
        <v>0</v>
      </c>
      <c r="AD1152" s="174">
        <f>IF(B1150="Лікар загальної практики - сімейний лікар"," ",IF(B1150="Лікар-педіатр","х",IF(B1150="Лікар-терапевт"," ",0)))</f>
        <v>0</v>
      </c>
      <c r="AE1152" s="174">
        <f>IF(B1150="Лікар загальної практики - сімейний лікар"," ",IF(B1150="Лікар-педіатр","х",IF(B1150="Лікар-терапевт"," ",0)))</f>
        <v>0</v>
      </c>
      <c r="AF1152" s="174">
        <f>IF(B1150="Лікар загальної практики - сімейний лікар"," ",IF(B1150="Лікар-педіатр","х",IF(B1150="Лікар-терапевт"," ",0)))</f>
        <v>0</v>
      </c>
      <c r="AG1152" s="175">
        <f>SUM(AB1152:AF1152)</f>
        <v>0</v>
      </c>
      <c r="AH1152" s="773"/>
      <c r="AI1152" s="176"/>
      <c r="AJ1152" s="764"/>
      <c r="AK1152" s="767"/>
      <c r="AL1152" s="767"/>
      <c r="AM1152" s="754"/>
      <c r="AN1152" s="793"/>
      <c r="AO1152" s="793"/>
      <c r="AP1152" s="793"/>
      <c r="AQ1152" s="793"/>
      <c r="AR1152" s="796"/>
    </row>
    <row r="1153" spans="1:44" ht="18.600000000000001" customHeight="1" thickBot="1" x14ac:dyDescent="0.3">
      <c r="A1153" s="172"/>
      <c r="B1153" s="781"/>
      <c r="C1153" s="784"/>
      <c r="D1153" s="787"/>
      <c r="E1153" s="790"/>
      <c r="F1153" s="177" t="s">
        <v>160</v>
      </c>
      <c r="G1153" s="178">
        <f>IFERROR(IF(B1150="Лікар-педіатр",G1152/L1152,IF(B1150="Лікар-терапевт","х",IF(B1150="Лікар загальної практики - сімейний лікар",G1152/L1152,0))),0)</f>
        <v>0</v>
      </c>
      <c r="H1153" s="178">
        <f>IFERROR(IF(B1150="Лікар-педіатр",H1152/L1152,IF(B1150="Лікар-терапевт","х",IF(B1150="Лікар загальної практики - сімейний лікар",H1152/L1152,0))),0)</f>
        <v>0</v>
      </c>
      <c r="I1153" s="178">
        <f>IFERROR(IF(B1150="Лікар-педіатр","x",IF(B1150="Лікар-терапевт",I1152/L1152,IF(B1150="Лікар загальної практики - сімейний лікар",I1152/L1152,0))),0)</f>
        <v>0</v>
      </c>
      <c r="J1153" s="178">
        <f>IFERROR(IF(B1150="Лікар-педіатр","x",IF(B1150="Лікар-терапевт",J1152/L1152,IF(B1150="Лікар загальної практики - сімейний лікар",J1152/L1152,0))),0)</f>
        <v>0</v>
      </c>
      <c r="K1153" s="178">
        <f>IFERROR(IF(B1150="Лікар-педіатр","x",IF(B1150="Лікар-терапевт",K1152/L1152,IF(B1150="Лікар загальної практики - сімейний лікар",K1152/L1152,0))),0)</f>
        <v>0</v>
      </c>
      <c r="L1153" s="178">
        <f>SUM(G1153:K1153)</f>
        <v>0</v>
      </c>
      <c r="M1153" s="770"/>
      <c r="N1153" s="178">
        <f>IFERROR(IF(B1150="Лікар-педіатр",N1152/S1152,IF(B1150="Лікар-терапевт","х",IF(B1150="Лікар загальної практики - сімейний лікар",N1152/S1152,0))),0)</f>
        <v>0</v>
      </c>
      <c r="O1153" s="178">
        <f>IFERROR(IF(B1150="Лікар-педіатр",O1152/S1152,IF(B1150="Лікар-терапевт","х",IF(B1150="Лікар загальної практики - сімейний лікар",O1152/S1152,0))),0)</f>
        <v>0</v>
      </c>
      <c r="P1153" s="178">
        <f>IFERROR(IF(B1150="Лікар-педіатр","x",IF(B1150="Лікар-терапевт",P1152/S1152,IF(B1150="Лікар загальної практики - сімейний лікар",P1152/S1152,0))),0)</f>
        <v>0</v>
      </c>
      <c r="Q1153" s="178">
        <f>IFERROR(IF(B1150="Лікар-педіатр","x",IF(B1150="Лікар-терапевт",Q1152/S1152,IF(B1150="Лікар загальної практики - сімейний лікар",Q1152/S1152,0))),0)</f>
        <v>0</v>
      </c>
      <c r="R1153" s="178">
        <f>IFERROR(IF(B1150="Лікар-педіатр","x",IF(B1150="Лікар-терапевт",R1152/S1152,IF(B1150="Лікар загальної практики - сімейний лікар",R1152/S1152,0))),0)</f>
        <v>0</v>
      </c>
      <c r="S1153" s="178">
        <f>SUM(N1153:R1153)</f>
        <v>0</v>
      </c>
      <c r="T1153" s="770"/>
      <c r="U1153" s="178">
        <f>IFERROR(IF(B1150="Лікар-педіатр",U1152/Z1152,IF(B1150="Лікар-терапевт","х",IF(B1150="Лікар загальної практики - сімейний лікар",U1152/Z1152,0))),0)</f>
        <v>0</v>
      </c>
      <c r="V1153" s="178">
        <f>IFERROR(IF(B1150="Лікар-педіатр",V1152/Z1152,IF(B1150="Лікар-терапевт","х",IF(B1150="Лікар загальної практики - сімейний лікар",V1152/Z1152,0))),0)</f>
        <v>0</v>
      </c>
      <c r="W1153" s="178">
        <f>IFERROR(IF(B1150="Лікар-педіатр","x",IF(B1150="Лікар-терапевт",W1152/Z1152,IF(B1150="Лікар загальної практики - сімейний лікар",W1152/Z1152,0))),0)</f>
        <v>0</v>
      </c>
      <c r="X1153" s="178">
        <f>IFERROR(IF(B1150="Лікар-педіатр","x",IF(B1150="Лікар-терапевт",X1152/Z1152,IF(B1150="Лікар загальної практики - сімейний лікар",X1152/Z1152,0))),0)</f>
        <v>0</v>
      </c>
      <c r="Y1153" s="178">
        <f>IFERROR(IF(B1150="Лікар-педіатр","x",IF(B1150="Лікар-терапевт",Y1152/Z1152,IF(B1150="Лікар загальної практики - сімейний лікар",Y1152/Z1152,0))),0)</f>
        <v>0</v>
      </c>
      <c r="Z1153" s="178">
        <f>SUM(U1153:Y1153)</f>
        <v>0</v>
      </c>
      <c r="AA1153" s="770"/>
      <c r="AB1153" s="178">
        <f>IFERROR(IF(B1150="Лікар-педіатр",AB1152/AG1152,IF(B1150="Лікар-терапевт","х",IF(B1150="Лікар загальної практики - сімейний лікар",AB1152/AG1152,0))),0)</f>
        <v>0</v>
      </c>
      <c r="AC1153" s="178">
        <f>IFERROR(IF(B1150="Лікар-педіатр",AC1152/AG1152,IF(B1150="Лікар-терапевт","х",IF(B1150="Лікар загальної практики - сімейний лікар",AC1152/AG1152,0))),0)</f>
        <v>0</v>
      </c>
      <c r="AD1153" s="178">
        <f>IFERROR(IF(B1150="Лікар-педіатр","x",IF(B1150="Лікар-терапевт",AD1152/AG1152,IF(B1150="Лікар загальної практики - сімейний лікар",AD1152/AG1152,0))),0)</f>
        <v>0</v>
      </c>
      <c r="AE1153" s="178">
        <f>IFERROR(IF(B1150="Лікар-педіатр","x",IF(B1150="Лікар-терапевт",AE1152/AG1152,IF(B1150="Лікар загальної практики - сімейний лікар",AE1152/AG1152,0))),0)</f>
        <v>0</v>
      </c>
      <c r="AF1153" s="178">
        <f>IFERROR(IF(B1150="Лікар-педіатр","x",IF(B1150="Лікар-терапевт",AF1152/AG1152,IF(B1150="Лікар загальної практики - сімейний лікар",AF1152/AG1152,0))),0)</f>
        <v>0</v>
      </c>
      <c r="AG1153" s="178">
        <f>SUM(AB1153:AF1153)</f>
        <v>0</v>
      </c>
      <c r="AH1153" s="773"/>
      <c r="AI1153" s="176"/>
      <c r="AJ1153" s="764"/>
      <c r="AK1153" s="767"/>
      <c r="AL1153" s="767"/>
      <c r="AM1153" s="754"/>
      <c r="AN1153" s="793"/>
      <c r="AO1153" s="793"/>
      <c r="AP1153" s="793"/>
      <c r="AQ1153" s="793"/>
      <c r="AR1153" s="796"/>
    </row>
    <row r="1154" spans="1:44" ht="32.25" thickBot="1" x14ac:dyDescent="0.3">
      <c r="A1154" s="172"/>
      <c r="B1154" s="781"/>
      <c r="C1154" s="784"/>
      <c r="D1154" s="787"/>
      <c r="E1154" s="790"/>
      <c r="F1154" s="179" t="s">
        <v>434</v>
      </c>
      <c r="G1154" s="180">
        <f>IF(B1150="Лікар загальної практики - сімейний лікар",AVERAGE(G1150:G1152),IF(B1150="Лікар-педіатр",AVERAGE(G1150:G1152),IF(B1150="Лікар-терапевт","х",0)))</f>
        <v>0</v>
      </c>
      <c r="H1154" s="180">
        <f>IF(B1150="Лікар загальної практики - сімейний лікар",AVERAGE(H1150:H1152),IF(B1150="Лікар-педіатр",AVERAGE(H1150:H1152),IF(B1150="Лікар-терапевт","х",0)))</f>
        <v>0</v>
      </c>
      <c r="I1154" s="180">
        <f>IF(B1150="Лікар загальної практики - сімейний лікар",AVERAGE(I1150:I1152),IF(B1150="Лікар-педіатр","x",IF(B1150="Лікар-терапевт",AVERAGE(I1150:I1152),0)))</f>
        <v>0</v>
      </c>
      <c r="J1154" s="180">
        <f>IF(B1150="Лікар загальної практики - сімейний лікар",AVERAGE(J1150:J1152),IF(B1150="Лікар-педіатр","x",IF(B1150="Лікар-терапевт",AVERAGE(J1150:J1152),0)))</f>
        <v>0</v>
      </c>
      <c r="K1154" s="180">
        <f>IF(B1150="Лікар загальної практики - сімейний лікар",AVERAGE(K1150:K1152),IF(B1150="Лікар-педіатр","x",IF(B1150="Лікар-терапевт",AVERAGE(K1150:K1152),0)))</f>
        <v>0</v>
      </c>
      <c r="L1154" s="181">
        <f>SUM(G1154:K1154)</f>
        <v>0</v>
      </c>
      <c r="M1154" s="770"/>
      <c r="N1154" s="543">
        <f>IF(B1150="Лікар загальної практики - сімейний лікар",AVERAGE(N1150:N1152),IF(B1150="Лікар-педіатр",AVERAGE(N1150:N1152),IF(B1150="Лікар-терапевт","х",0)))</f>
        <v>0</v>
      </c>
      <c r="O1154" s="180">
        <f>IF(B1150="Лікар загальної практики - сімейний лікар",AVERAGE(O1150:O1152),IF(B1150="Лікар-педіатр",AVERAGE(O1150:O1152),IF(B1150="Лікар-терапевт","х",0)))</f>
        <v>0</v>
      </c>
      <c r="P1154" s="180">
        <f>IF(B1150="Лікар загальної практики - сімейний лікар",AVERAGE(P1150:P1152),IF(B1150="Лікар-педіатр","x",IF(B1150="Лікар-терапевт",AVERAGE(P1150:P1152),0)))</f>
        <v>0</v>
      </c>
      <c r="Q1154" s="180">
        <f>IF(B1150="Лікар загальної практики - сімейний лікар",AVERAGE(Q1150:Q1152),IF(B1150="Лікар-педіатр","x",IF(B1150="Лікар-терапевт",AVERAGE(Q1150:Q1152),0)))</f>
        <v>0</v>
      </c>
      <c r="R1154" s="180">
        <f>IF(B1150="Лікар загальної практики - сімейний лікар",AVERAGE(R1150:R1152),IF(B1150="Лікар-педіатр","x",IF(B1150="Лікар-терапевт",AVERAGE(R1150:R1152),0)))</f>
        <v>0</v>
      </c>
      <c r="S1154" s="181">
        <f>SUM(N1154:R1154)</f>
        <v>0</v>
      </c>
      <c r="T1154" s="770"/>
      <c r="U1154" s="543">
        <f>IF(B1150="Лікар загальної практики - сімейний лікар",AVERAGE(U1150:U1152),IF(B1150="Лікар-педіатр",AVERAGE(U1150:U1152),IF(B1150="Лікар-терапевт","х",0)))</f>
        <v>0</v>
      </c>
      <c r="V1154" s="180">
        <f>IF(B1150="Лікар загальної практики - сімейний лікар",AVERAGE(V1150:V1152),IF(B1150="Лікар-педіатр",AVERAGE(V1150:V1152),IF(B1150="Лікар-терапевт","х",0)))</f>
        <v>0</v>
      </c>
      <c r="W1154" s="180">
        <f>IF(B1150="Лікар загальної практики - сімейний лікар",AVERAGE(W1150:W1152),IF(B1150="Лікар-педіатр","x",IF(B1150="Лікар-терапевт",AVERAGE(W1150:W1152),0)))</f>
        <v>0</v>
      </c>
      <c r="X1154" s="180">
        <f>IF(B1150="Лікар загальної практики - сімейний лікар",AVERAGE(X1150:X1152),IF(B1150="Лікар-педіатр","x",IF(B1150="Лікар-терапевт",AVERAGE(X1150:X1152),0)))</f>
        <v>0</v>
      </c>
      <c r="Y1154" s="180">
        <f>IF(B1150="Лікар загальної практики - сімейний лікар",AVERAGE(Y1150:Y1152),IF(B1150="Лікар-педіатр","x",IF(B1150="Лікар-терапевт",AVERAGE(Y1150:Y1152),0)))</f>
        <v>0</v>
      </c>
      <c r="Z1154" s="181">
        <f>SUM(U1154:Y1154)</f>
        <v>0</v>
      </c>
      <c r="AA1154" s="770"/>
      <c r="AB1154" s="543">
        <f>IF(B1150="Лікар загальної практики - сімейний лікар",AVERAGE(AB1150:AB1152),IF(B1150="Лікар-педіатр",AVERAGE(AB1150:AB1152),IF(B1150="Лікар-терапевт","х",0)))</f>
        <v>0</v>
      </c>
      <c r="AC1154" s="180">
        <f>IF(B1150="Лікар загальної практики - сімейний лікар",AVERAGE(AC1150:AC1152),IF(B1150="Лікар-педіатр",AVERAGE(AC1150:AC1152),IF(B1150="Лікар-терапевт","х",0)))</f>
        <v>0</v>
      </c>
      <c r="AD1154" s="180">
        <f>IF(B1150="Лікар загальної практики - сімейний лікар",AVERAGE(AD1150:AD1152),IF(B1150="Лікар-педіатр","x",IF(B1150="Лікар-терапевт",AVERAGE(AD1150:AD1152),0)))</f>
        <v>0</v>
      </c>
      <c r="AE1154" s="180">
        <f>IF(B1150="Лікар загальної практики - сімейний лікар",AVERAGE(AE1150:AE1152),IF(B1150="Лікар-педіатр","x",IF(B1150="Лікар-терапевт",AVERAGE(AE1150:AE1152),0)))</f>
        <v>0</v>
      </c>
      <c r="AF1154" s="180">
        <f>IF(B1150="Лікар загальної практики - сімейний лікар",AVERAGE(AF1150:AF1152),IF(B1150="Лікар-педіатр","x",IF(B1150="Лікар-терапевт",AVERAGE(AF1150:AF1152),0)))</f>
        <v>0</v>
      </c>
      <c r="AG1154" s="181">
        <f>SUM(AB1154:AF1154)</f>
        <v>0</v>
      </c>
      <c r="AH1154" s="773"/>
      <c r="AI1154" s="176"/>
      <c r="AJ1154" s="764"/>
      <c r="AK1154" s="767"/>
      <c r="AL1154" s="767"/>
      <c r="AM1154" s="755"/>
      <c r="AN1154" s="794"/>
      <c r="AO1154" s="794"/>
      <c r="AP1154" s="794"/>
      <c r="AQ1154" s="794"/>
      <c r="AR1154" s="797"/>
    </row>
    <row r="1155" spans="1:44" ht="40.5" x14ac:dyDescent="0.25">
      <c r="A1155" s="172"/>
      <c r="B1155" s="781"/>
      <c r="C1155" s="784"/>
      <c r="D1155" s="787"/>
      <c r="E1155" s="790"/>
      <c r="F1155" s="182" t="str">
        <f>IF(B1150="Лікар-педіатр",Законод!$C$18,IF(B1150="Лікар загальної практики - сімейний лікар",Законод!$C$22,IF(B1150="Лікар-терапевт",Законод!$C$26,"х")))</f>
        <v>х</v>
      </c>
      <c r="G1155" s="183">
        <f>IF(B1150="Лікар загальної практики - сімейний лікар",IF(L1154&lt;=Законод!$C$23,G1154,Законод!$C$23*'01_Доходи'!G1153),IF(B1150="Лікар-педіатр",IF(L1154&lt;=Законод!$C$19,G1154,Законод!$C$19*'01_Доходи'!G1153),IF(B1150="Лікар-терапевт","x",0)))</f>
        <v>0</v>
      </c>
      <c r="H1155" s="183">
        <f>IF(B1150="Лікар загальної практики - сімейний лікар",IF(L1154&lt;=Законод!$C$23,H1154,Законод!$C$23*'01_Доходи'!H1153),IF(B1150="Лікар-педіатр",IF(L1154&lt;=Законод!$C$19,H1154,Законод!$C$19*'01_Доходи'!H1153),IF(B1150="Лікар-терапевт","x",0)))</f>
        <v>0</v>
      </c>
      <c r="I1155" s="183">
        <f>IF(B1150="Лікар загальної практики - сімейний лікар",IF(L1154&lt;=Законод!$C$23,I1154,Законод!$C$23*'01_Доходи'!I1153),IF(B1150="Лікар-педіатр",IF(L1154&lt;=Законод!$C$27,I1154,Законод!$C$27*'01_Доходи'!I1153),IF(B1150="Лікар-терапевт","x",0)))</f>
        <v>0</v>
      </c>
      <c r="J1155" s="183">
        <f>IF(B1150="Лікар загальної практики - сімейний лікар",IF(L1154&lt;=Законод!$C$23,J1154,Законод!$C$23*'01_Доходи'!J1153),IF(B1150="Лікар-педіатр",IF(L1154&lt;=Законод!$C$27,J1154,Законод!$C$27*'01_Доходи'!J1153),IF(B1150="Лікар-терапевт","x",0)))</f>
        <v>0</v>
      </c>
      <c r="K1155" s="183">
        <f>IF(B1150="Лікар загальної практики - сімейний лікар",IF(L1154&lt;=Законод!$C$23,K1154,Законод!$C$23*'01_Доходи'!K1153),IF(B1150="Лікар-педіатр",IF(L1154&lt;=Законод!$C$27,K1154,Законод!$C$27*'01_Доходи'!K1153),IF(B1150="Лікар-терапевт","x",0)))</f>
        <v>0</v>
      </c>
      <c r="L1155" s="184">
        <f>SUM(G1155:K1155)</f>
        <v>0</v>
      </c>
      <c r="M1155" s="770"/>
      <c r="N1155" s="183">
        <f>IF(B1150="Лікар загальної практики - сімейний лікар",IF(L1154&lt;=Законод!$C$23,N1154,Законод!$C$23*'01_Доходи'!N1153),IF(B1150="Лікар-педіатр",IF(L1154&lt;=Законод!$C$19,N1154,Законод!$C$19*'01_Доходи'!N1153),IF(B1150="Лікар-терапевт","x",0)))</f>
        <v>0</v>
      </c>
      <c r="O1155" s="183">
        <f>IF(B1150="Лікар загальної практики - сімейний лікар",IF(L1154&lt;=Законод!$C$23,O1154,Законод!$C$23*'01_Доходи'!O1153),IF(B1150="Лікар-педіатр",IF(L1154&lt;=Законод!$C$19,O1154,Законод!$C$19*'01_Доходи'!O1153),IF(B1150="Лікар-терапевт","x",0)))</f>
        <v>0</v>
      </c>
      <c r="P1155" s="183">
        <f>IF(B1150="Лікар загальної практики - сімейний лікар",IF(L1154&lt;=Законод!$C$23,P1154,Законод!$C$23*'01_Доходи'!P1153),IF(B1150="Лікар-педіатр",IF(L1154&lt;=Законод!$C$27,P1154,Законод!$C$27*'01_Доходи'!P1153),IF(B1150="Лікар-терапевт","x",0)))</f>
        <v>0</v>
      </c>
      <c r="Q1155" s="183">
        <f>IF(B1150="Лікар загальної практики - сімейний лікар",IF(L1154&lt;=Законод!$C$23,Q1154,Законод!$C$23*'01_Доходи'!Q1153),IF(B1150="Лікар-педіатр",IF(L1154&lt;=Законод!$C$27,Q1154,Законод!$C$27*'01_Доходи'!Q1153),IF(B1150="Лікар-терапевт","x",0)))</f>
        <v>0</v>
      </c>
      <c r="R1155" s="183">
        <f>IF(B1150="Лікар загальної практики - сімейний лікар",IF(L1154&lt;=Законод!$C$23,R1154,Законод!$C$23*'01_Доходи'!R1153),IF(B1150="Лікар-педіатр",IF(L1154&lt;=Законод!$C$27,R1154,Законод!$C$27*'01_Доходи'!R1153),IF(B1150="Лікар-терапевт","x",0)))</f>
        <v>0</v>
      </c>
      <c r="S1155" s="184">
        <f>SUM(N1155:R1155)</f>
        <v>0</v>
      </c>
      <c r="T1155" s="770"/>
      <c r="U1155" s="183">
        <f>IF(B1150="Лікар загальної практики - сімейний лікар",IF(L1154&lt;=Законод!$C$23,U1154,Законод!$C$23*'01_Доходи'!U1153),IF(B1150="Лікар-педіатр",IF(L1154&lt;=Законод!$C$19,U1154,Законод!$C$19*'01_Доходи'!U1153),IF(B1150="Лікар-терапевт","x",0)))</f>
        <v>0</v>
      </c>
      <c r="V1155" s="183">
        <f>IF(B1150="Лікар загальної практики - сімейний лікар",IF(L1154&lt;=Законод!$C$23,V1154,Законод!$C$23*'01_Доходи'!V1153),IF(B1150="Лікар-педіатр",IF(L1154&lt;=Законод!$C$19,V1154,Законод!$C$19*'01_Доходи'!V1153),IF(B1150="Лікар-терапевт","x",0)))</f>
        <v>0</v>
      </c>
      <c r="W1155" s="183">
        <f>IF(B1150="Лікар загальної практики - сімейний лікар",IF(L1154&lt;=Законод!$C$23,W1154,Законод!$C$23*'01_Доходи'!W1153),IF(B1150="Лікар-педіатр",IF(L1154&lt;=Законод!$C$27,W1154,Законод!$C$27*'01_Доходи'!W1153),IF(B1150="Лікар-терапевт","x",0)))</f>
        <v>0</v>
      </c>
      <c r="X1155" s="183">
        <f>IF(B1150="Лікар загальної практики - сімейний лікар",IF(L1154&lt;=Законод!$C$23,X1154,Законод!$C$23*'01_Доходи'!X1153),IF(B1150="Лікар-педіатр",IF(L1154&lt;=Законод!$C$27,X1154,Законод!$C$27*'01_Доходи'!X1153),IF(B1150="Лікар-терапевт","x",0)))</f>
        <v>0</v>
      </c>
      <c r="Y1155" s="183">
        <f>IF(B1150="Лікар загальної практики - сімейний лікар",IF(L1154&lt;=Законод!$C$23,Y1154,Законод!$C$23*'01_Доходи'!H1153),IF(Y1150="Лікар-педіатр",IF(L1154&lt;=Законод!$C$27,Y1154,Законод!$C$27*'01_Доходи'!Y1153),IF(B1150="Лікар-терапевт","x",0)))</f>
        <v>0</v>
      </c>
      <c r="Z1155" s="184">
        <f>SUM(U1155:Y1155)</f>
        <v>0</v>
      </c>
      <c r="AA1155" s="770"/>
      <c r="AB1155" s="183">
        <f>IF(B1150="Лікар загальної практики - сімейний лікар",IF(L1154&lt;=Законод!$C$23,AB1154,Законод!$C$23*'01_Доходи'!AB1153),IF(B1150="Лікар-педіатр",IF(L1154&lt;=Законод!$C$19,AB1154,Законод!$C$19*'01_Доходи'!AB1153),IF(B1150="Лікар-терапевт","x",0)))</f>
        <v>0</v>
      </c>
      <c r="AC1155" s="183">
        <f>IF(B1150="Лікар загальної практики - сімейний лікар",IF(L1154&lt;=Законод!$C$23,AC1154,Законод!$C$23*'01_Доходи'!AC1153),IF(B1150="Лікар-педіатр",IF(L1154&lt;=Законод!$C$19,AC1154,Законод!$C$19*'01_Доходи'!AC1153),IF(B1150="Лікар-терапевт","x",0)))</f>
        <v>0</v>
      </c>
      <c r="AD1155" s="183">
        <f>IF(B1150="Лікар загальної практики - сімейний лікар",IF(L1154&lt;=Законод!$C$23,AD1154,Законод!$C$23*'01_Доходи'!AD1153),IF(B1150="Лікар-педіатр",IF(L1154&lt;=Законод!$C$27,AD1154,Законод!$C$27*'01_Доходи'!AD1153),IF(B1150="Лікар-терапевт","x",0)))</f>
        <v>0</v>
      </c>
      <c r="AE1155" s="183">
        <f>IF(B1150="Лікар загальної практики - сімейний лікар",IF(L1154&lt;=Законод!$C$23,AE1154,Законод!$C$23*'01_Доходи'!AE1153),IF(B1150="Лікар-педіатр",IF(L1154&lt;=Законод!$C$27,AE1154,Законод!$C$27*'01_Доходи'!AE1153),IF(B1150="Лікар-терапевт","x",0)))</f>
        <v>0</v>
      </c>
      <c r="AF1155" s="183">
        <f>IF(B1150="Лікар загальної практики - сімейний лікар",IF(L1154&lt;=Законод!$C$23,AF1154,Законод!$C$23*'01_Доходи'!AF1153),IF(B1150="Лікар-педіатр",IF(L1154&lt;=Законод!$C$27,AF1154,Законод!$C$27*'01_Доходи'!AF1153),IF(B1150="Лікар-терапевт","x",0)))</f>
        <v>0</v>
      </c>
      <c r="AG1155" s="184">
        <f>SUM(AB1155:AF1155)</f>
        <v>0</v>
      </c>
      <c r="AH1155" s="773"/>
      <c r="AI1155" s="176"/>
      <c r="AJ1155" s="764"/>
      <c r="AK1155" s="767"/>
      <c r="AL1155" s="767"/>
      <c r="AM1155" s="268" t="s">
        <v>175</v>
      </c>
      <c r="AN1155" s="544">
        <f>IF(B1150="Лікар загальної практики - сімейний лікар",G1155*Законод!$J$10+'01_Доходи'!H1155*Законод!$K$10+'01_Доходи'!I1155*Законод!$L$10+'01_Доходи'!J1155*Законод!$M$10+'01_Доходи'!K1155*Законод!$N$10,IF(B1150="Лікар-педіатр",G1155*Законод!$J$10+'01_Доходи'!H1155*Законод!$K$10,IF(B1150="Лікар-терапевт",'01_Доходи'!I1155*Законод!$L$10+'01_Доходи'!J1155*Законод!$M$10+'01_Доходи'!K1155*Законод!$N$10,0)))</f>
        <v>0</v>
      </c>
      <c r="AO1155" s="544">
        <f>IF(B1150="Лікар загальної практики - сімейний лікар",N1155*Законод!$J$11+'01_Доходи'!O1155*Законод!$K$11+'01_Доходи'!P1155*Законод!$L$11+'01_Доходи'!Q1155*Законод!$M$11+'01_Доходи'!R1155*Законод!$N$11,IF(B1150="Лікар-педіатр",N1155*Законод!$J$11+'01_Доходи'!O1155*Законод!$K$11,IF(B1150="Лікар-терапевт",'01_Доходи'!P1155*Законод!$L$11+'01_Доходи'!Q1155*Законод!$M$11+'01_Доходи'!R1155*Законод!$N$11,0)))</f>
        <v>0</v>
      </c>
      <c r="AP1155" s="544">
        <f>IF(B1150="Лікар загальної практики - сімейний лікар",U1155*Законод!$J$12+'01_Доходи'!V1155*Законод!$K$12+'01_Доходи'!W1155*Законод!$L$12+'01_Доходи'!X1155*Законод!$M$12+'01_Доходи'!Y1155*Законод!$N$12,IF(B1150="Лікар-педіатр",U1155*Законод!$J$12+'01_Доходи'!V1155*Законод!$K$12,IF(B1150="Лікар-терапевт",'01_Доходи'!W1155*Законод!$L$12+'01_Доходи'!X1155*Законод!$M$12+'01_Доходи'!Y1155*Законод!$N$12,0)))</f>
        <v>0</v>
      </c>
      <c r="AQ1155" s="544">
        <f>IF(B1150="Лікар загальної практики - сімейний лікар",AB1155*Законод!$J$13+'01_Доходи'!AC1155*Законод!$K$13+'01_Доходи'!AD1155*Законод!$L$13+'01_Доходи'!AE1155*Законод!$M$13+'01_Доходи'!AF1155*Законод!$N$13,IF(B1150="Лікар-педіатр",AB1155*Законод!$J$13+'01_Доходи'!AC1155*Законод!$K$13,IF(B1150="Лікар-терапевт",'01_Доходи'!AD1155*Законод!$L$13+'01_Доходи'!AE1155*Законод!$M$13+'01_Доходи'!AF1155*Законод!$N$13,0)))</f>
        <v>0</v>
      </c>
      <c r="AR1155" s="185">
        <f>SUM(AN1155:AQ1155)</f>
        <v>0</v>
      </c>
    </row>
    <row r="1156" spans="1:44" ht="20.45" customHeight="1" x14ac:dyDescent="0.25">
      <c r="A1156" s="172"/>
      <c r="B1156" s="781"/>
      <c r="C1156" s="784"/>
      <c r="D1156" s="787"/>
      <c r="E1156" s="790"/>
      <c r="F1156" s="186" t="str">
        <f>IF(B1150="Лікар-педіатр",Законод!$E$18,IF(B1150="Лікар загальної практики - сімейний лікар",Законод!$E$22,IF(B1150="Лікар-терапевт",Законод!$E$26,"х")))</f>
        <v>х</v>
      </c>
      <c r="G1156" s="750" t="s">
        <v>157</v>
      </c>
      <c r="H1156" s="751"/>
      <c r="I1156" s="751"/>
      <c r="J1156" s="751"/>
      <c r="K1156" s="752"/>
      <c r="L1156" s="171">
        <f>IF(B1150="Лікар загальної практики - сімейний лікар",IF(L1154&lt;Законод!$C$23,0,(IF(AND(L1154&gt;=Законод!$E$23,L1154&lt;=Законод!$E$24),L1154-Законод!$C$23,IF('01_Доходи'!L1154&gt;=Законод!$F$23,Законод!$E$25,0)))),IF(B1150="Лікар-педіатр",IF(L1154&lt;Законод!$C$19,0,(IF(AND(L1154&gt;=Законод!$E$19,L1154&lt;=Законод!$E$20),L1154-Законод!$C$19,IF('01_Доходи'!L1154&gt;=Законод!$F$19,Законод!$E$21,0)))),IF(B1150="Лікар-терапевт",IF(L1154&lt;Законод!$C$27,0,(IF(AND(L1154&gt;=Законод!$E$27,L1154&lt;=Законод!$E$28),L1154-Законод!$C$27,IF('01_Доходи'!L1154&gt;=Законод!$F$27,Законод!$E$29,0)))),0)))</f>
        <v>0</v>
      </c>
      <c r="M1156" s="770"/>
      <c r="N1156" s="750" t="s">
        <v>157</v>
      </c>
      <c r="O1156" s="751"/>
      <c r="P1156" s="751"/>
      <c r="Q1156" s="751"/>
      <c r="R1156" s="752"/>
      <c r="S1156" s="171">
        <f>IF(B1150="Лікар загальної практики - сімейний лікар",IF(S1154&lt;Законод!$C$23,0,(IF(AND(S1154&gt;=Законод!$E$23,S1154&lt;=Законод!$E$24),S1154-Законод!$C$23,IF('01_Доходи'!S1154&gt;=Законод!$F$23,Законод!$E$25,0)))),IF(B1150="Лікар-педіатр",IF(S1154&lt;Законод!$C$19,0,(IF(AND(S1154&gt;=Законод!$E$19,S1154&lt;=Законод!$E$20),S1154-Законод!$C$19,IF('01_Доходи'!S1154&gt;=Законод!$F$19,Законод!$E$21,0)))),IF(B1150="Лікар-терапевт",IF(S1154&lt;Законод!$C$27,0,(IF(AND(S1154&gt;=Законод!$E$27,S1154&lt;=Законод!$E$28),S1154-Законод!$C$27,IF('01_Доходи'!S1154&gt;=Законод!$F$27,Законод!$E$29,0)))),0)))</f>
        <v>0</v>
      </c>
      <c r="T1156" s="770"/>
      <c r="U1156" s="750" t="s">
        <v>157</v>
      </c>
      <c r="V1156" s="751"/>
      <c r="W1156" s="751"/>
      <c r="X1156" s="751"/>
      <c r="Y1156" s="752"/>
      <c r="Z1156" s="171">
        <f>IF(B1150="Лікар загальної практики - сімейний лікар",IF(Z1154&lt;Законод!$C$23,0,(IF(AND(Z1154&gt;=Законод!$E$23,Z1154&lt;=Законод!$E$24),Z1154-Законод!$C$23,IF('01_Доходи'!Z1154&gt;=Законод!$F$23,Законод!$E$25,0)))),IF(B1150="Лікар-педіатр",IF(Z1154&lt;Законод!$C$19,0,(IF(AND(Z1154&gt;=Законод!$E$19,Z1154&lt;=Законод!$E$20),Z1154-Законод!$C$19,IF('01_Доходи'!Z1154&gt;=Законод!$F$19,Законод!$E$21,0)))),IF(B1150="Лікар-терапевт",IF(Z1154&lt;Законод!$C$27,0,(IF(AND(Z1154&gt;=Законод!$E$27,Z1154&lt;=Законод!$E$28),Z1154-Законод!$C$27,IF('01_Доходи'!Z1154&gt;=Законод!$F$27,Законод!$E$29,0)))),0)))</f>
        <v>0</v>
      </c>
      <c r="AA1156" s="770"/>
      <c r="AB1156" s="750" t="s">
        <v>157</v>
      </c>
      <c r="AC1156" s="751"/>
      <c r="AD1156" s="751"/>
      <c r="AE1156" s="751"/>
      <c r="AF1156" s="752"/>
      <c r="AG1156" s="171">
        <f>IF(B1150="Лікар загальної практики - сімейний лікар",IF(S1154&lt;Законод!$C$23,0,(IF(AND(AG1154&gt;=Законод!$E$23,AG1154&lt;=Законод!$E$24),AG1154-Законод!$C$23,IF('01_Доходи'!AG1154&gt;=Законод!$F$23,Законод!$E$25,0)))),IF(B1150="Лікар-педіатр",IF(AG1154&lt;Законод!$C$19,0,(IF(AND(AG1154&gt;=Законод!$E$19,AG1154&lt;=Законод!$E$20),AG1154-Законод!$C$19,IF('01_Доходи'!AG1154&gt;=Законод!$F$19,Законод!$E$21,0)))),IF(B1150="Лікар-терапевт",IF(AG1154&lt;Законод!$C$27,0,(IF(AND(AG1154&gt;=Законод!$E$27,AG1154&lt;=Законод!$E$28),AG1154-Законод!$C$27,IF('01_Доходи'!AG1154&gt;=Законод!$F$27,Законод!$E$29,0)))),0)))</f>
        <v>0</v>
      </c>
      <c r="AH1156" s="773"/>
      <c r="AI1156" s="176"/>
      <c r="AJ1156" s="764"/>
      <c r="AK1156" s="767"/>
      <c r="AL1156" s="767"/>
      <c r="AM1156" s="798" t="s">
        <v>176</v>
      </c>
      <c r="AN1156" s="544">
        <f>IF(B1150="Лікар загальної практики - сімейний лікар",L1156*Законод!$E$30,IF(B1150="Лікар-педіатр",L1156*Законод!$E$30,IF(B1150="Лікар-терапевт",L1156*Законод!$E$30,0)))</f>
        <v>0</v>
      </c>
      <c r="AO1156" s="544">
        <f>IF(B1150="Лікар загальної практики - сімейний лікар",S1156*Законод!$E$47,IF(B1150="Лікар-педіатр",S1156*Законод!$E$47,IF(B1150="Лікар-терапевт",S1156*Законод!$E$47,0)))</f>
        <v>0</v>
      </c>
      <c r="AP1156" s="544">
        <f>IF(B1150="Лікар загальної практики - сімейний лікар",Z1156*Законод!$E$64,IF(B1150="Лікар-педіатр",Z1156*Законод!$E$64,IF(B1150="Лікар-терапевт",Z1156*Законод!$E$64,0)))</f>
        <v>0</v>
      </c>
      <c r="AQ1156" s="544">
        <f>IF(B1150="Лікар загальної практики - сімейний лікар",AG1156*Законод!$E$81,IF(B1150="Лікар-педіатр",AG1156*Законод!$E$81,IF(B1150="Лікар-терапевт",AG1156*Законод!$E$81,0)))</f>
        <v>0</v>
      </c>
      <c r="AR1156" s="185">
        <f>SUM(AN1156:AQ1156)</f>
        <v>0</v>
      </c>
    </row>
    <row r="1157" spans="1:44" ht="20.45" customHeight="1" x14ac:dyDescent="0.25">
      <c r="A1157" s="172"/>
      <c r="B1157" s="781"/>
      <c r="C1157" s="784"/>
      <c r="D1157" s="787"/>
      <c r="E1157" s="790"/>
      <c r="F1157" s="186" t="str">
        <f>IF(B1150="Лікар-педіатр",Законод!$F$18,IF(B1150="Лікар загальної практики - сімейний лікар",Законод!$F$22,IF(B1150="Лікар-терапевт",Законод!$F$26,"х")))</f>
        <v>х</v>
      </c>
      <c r="G1157" s="750" t="s">
        <v>157</v>
      </c>
      <c r="H1157" s="751"/>
      <c r="I1157" s="751"/>
      <c r="J1157" s="751"/>
      <c r="K1157" s="752"/>
      <c r="L1157" s="171">
        <f>IF(B1150="Лікар загальної практики - сімейний лікар",IF(L1154&lt;Законод!$C$23,0,(IF(AND(L1154&gt;=Законод!$F$23,L1154&lt;=Законод!$F$24),L1154-Законод!$E$24,IF('01_Доходи'!L1154&gt;=Законод!$G$23,Законод!$F$25,0)))),IF(B1150="Лікар-педіатр",IF(L1154&lt;Законод!$C$19,0,(IF(AND(L1154&gt;=Законод!$F$19,L1154&lt;=Законод!$F$20),L1154-Законод!$E$20,IF('01_Доходи'!L1154&gt;=Законод!$G$19,Законод!$F$21,0)))),IF(B1150="Лікар-терапевт",IF(L1154&lt;Законод!$C$27,0,(IF(AND(L1154&gt;=Законод!$F$27,L1154&lt;=Законод!$F$28),L1154-Законод!$E$28,IF('01_Доходи'!L1154&gt;=Законод!$G$27,Законод!$F$29,0)))),0)))</f>
        <v>0</v>
      </c>
      <c r="M1157" s="770"/>
      <c r="N1157" s="750" t="s">
        <v>157</v>
      </c>
      <c r="O1157" s="751"/>
      <c r="P1157" s="751"/>
      <c r="Q1157" s="751"/>
      <c r="R1157" s="752"/>
      <c r="S1157" s="171">
        <f>IF(B1150="Лікар загальної практики - сімейний лікар",IF(S1154&lt;Законод!$C$23,0,(IF(AND(S1154&gt;=Законод!$F$23,S1154&lt;=Законод!$F$24),S1154-Законод!$E$24,IF('01_Доходи'!S1154&gt;=Законод!$G$23,Законод!$F$25,0)))),IF(B1150="Лікар-педіатр",IF(S1154&lt;Законод!$C$19,0,(IF(AND(S1154&gt;=Законод!$F$19,S1154&lt;=Законод!$F$20),S1154-Законод!$E$20,IF('01_Доходи'!S1154&gt;=Законод!$G$19,Законод!$F$21,0)))),IF(B1150="Лікар-терапевт",IF(S1154&lt;Законод!$C$27,0,(IF(AND(S1154&gt;=Законод!$F$27,S1154&lt;=Законод!$F$28),S1154-Законод!$E$28,IF('01_Доходи'!S1154&gt;=Законод!$G$27,Законод!$F$29,0)))),0)))</f>
        <v>0</v>
      </c>
      <c r="T1157" s="770"/>
      <c r="U1157" s="750" t="s">
        <v>157</v>
      </c>
      <c r="V1157" s="751"/>
      <c r="W1157" s="751"/>
      <c r="X1157" s="751"/>
      <c r="Y1157" s="752"/>
      <c r="Z1157" s="171">
        <f>IF(B1150="Лікар загальної практики - сімейний лікар",IF(Z1154&lt;Законод!$C$23,0,(IF(AND(Z1154&gt;=Законод!$F$23,Z1154&lt;=Законод!$F$24),Z1154-Законод!$E$24,IF('01_Доходи'!Z1154&gt;=Законод!$G$23,Законод!$F$25,0)))),IF(B1150="Лікар-педіатр",IF(Z1154&lt;Законод!$C$19,0,(IF(AND(Z1154&gt;=Законод!$F$19,Z1154&lt;=Законод!$F$20),Z1154-Законод!$E$20,IF('01_Доходи'!Z1154&gt;=Законод!$G$19,Законод!$F$21,0)))),IF(B1150="Лікар-терапевт",IF(Z1154&lt;Законод!$C$27,0,(IF(AND(Z1154&gt;=Законод!$F$27,Z1154&lt;=Законод!$F$28),Z1154-Законод!$E$28,IF('01_Доходи'!Z1154&gt;=Законод!$G$27,Законод!$F$29,0)))),0)))</f>
        <v>0</v>
      </c>
      <c r="AA1157" s="770"/>
      <c r="AB1157" s="750" t="s">
        <v>157</v>
      </c>
      <c r="AC1157" s="751"/>
      <c r="AD1157" s="751"/>
      <c r="AE1157" s="751"/>
      <c r="AF1157" s="752"/>
      <c r="AG1157" s="171">
        <f>IF(B1150="Лікар загальної практики - сімейний лікар",IF(AG1154&lt;Законод!$C$23,0,(IF(AND(AG1154&gt;=Законод!$F$23,AG1154&lt;=Законод!$F$24),AG1154-Законод!$E$24,IF('01_Доходи'!AG1154&gt;=Законод!$G$23,Законод!$F$25,0)))),IF(B1150="Лікар-педіатр",IF(AG1154&lt;Законод!$C$19,0,(IF(AND(AG1154&gt;=Законод!$F$19,AG1154&lt;=Законод!$F$20),AG1154-Законод!$E$20,IF('01_Доходи'!AG1154&gt;=Законод!$G$19,Законод!$F$21,0)))),IF(B1150="Лікар-терапевт",IF(AG1154&lt;Законод!$C$27,0,(IF(AND(AG1154&gt;=Законод!$F$27,AG1154&lt;=Законод!$F$28),AG1154-Законод!$E$28,IF('01_Доходи'!AG1154&gt;=Законод!$G$27,Законод!$F$29,0)))),0)))</f>
        <v>0</v>
      </c>
      <c r="AH1157" s="773"/>
      <c r="AI1157" s="176"/>
      <c r="AJ1157" s="764"/>
      <c r="AK1157" s="767"/>
      <c r="AL1157" s="767"/>
      <c r="AM1157" s="799"/>
      <c r="AN1157" s="544">
        <f>IF(B1150="Лікар загальної практики - сімейний лікар",L1157*Законод!$F$30,IF(B1150="Лікар-педіатр",L1157*Законод!$F$30,IF(B1150="Лікар-терапевт",L1157*Законод!$F$30,0)))</f>
        <v>0</v>
      </c>
      <c r="AO1157" s="544">
        <f>IF(B1150="Лікар загальної практики - сімейний лікар",S1157*Законод!$F$47,IF(B1150="Лікар-педіатр",S1157*Законод!$F$47,IF(B1150="Лікар-терапевт",S1157*Законод!$F$47,0)))</f>
        <v>0</v>
      </c>
      <c r="AP1157" s="544">
        <f>IF(B1150="Лікар загальної практики - сімейний лікар",Z1157*Законод!$F$64,IF(B1150="Лікар-педіатр",Z1157*Законод!$F$64,IF(B1150="Лікар-терапевт",Z1157*Законод!$F$64,0)))</f>
        <v>0</v>
      </c>
      <c r="AQ1157" s="544">
        <f>IF(B1150="Лікар загальної практики - сімейний лікар",AG1157*Законод!$F$81,IF(B1150="Лікар-педіатр",AG1157*Законод!$F$81,IF(B1150="Лікар-терапевт",AG1157*Законод!$F$81,0)))</f>
        <v>0</v>
      </c>
      <c r="AR1157" s="185">
        <f>SUM(AN1157:AQ1157)</f>
        <v>0</v>
      </c>
    </row>
    <row r="1158" spans="1:44" ht="20.45" customHeight="1" x14ac:dyDescent="0.25">
      <c r="A1158" s="172"/>
      <c r="B1158" s="781"/>
      <c r="C1158" s="784"/>
      <c r="D1158" s="787"/>
      <c r="E1158" s="790"/>
      <c r="F1158" s="186" t="str">
        <f>IF(B1150="Лікар-педіатр",Законод!$G$18,IF(B1150="Лікар загальної практики - сімейний лікар",Законод!$G$22,IF(B1150="Лікар-терапевт",Законод!$G$26,"х")))</f>
        <v>х</v>
      </c>
      <c r="G1158" s="750" t="s">
        <v>157</v>
      </c>
      <c r="H1158" s="751"/>
      <c r="I1158" s="751"/>
      <c r="J1158" s="751"/>
      <c r="K1158" s="752"/>
      <c r="L1158" s="171">
        <f>IF(B1150="Лікар загальної практики - сімейний лікар",IF(L1154&lt;Законод!$C$23,0,(IF(AND(L1154&gt;=Законод!$G$23,L1154&lt;=Законод!$G$24),L1154-Законод!$F$24,IF('01_Доходи'!L1154&gt;=Законод!$H$23,Законод!$G$25,0)))),IF(B1150="Лікар-педіатр",IF(L1154&lt;Законод!$C$19,0,(IF(AND(L1154&gt;=Законод!$G$19,L1154&lt;=Законод!$G$20),L1154-Законод!$F$20,IF('01_Доходи'!L1154&gt;=Законод!$H$19,Законод!$G$21,0)))),IF(B1150="Лікар-терапевт",IF(L1154&lt;Законод!$C$27,0,(IF(AND(L1154&gt;=Законод!$G$27,L1154&lt;=Законод!$G$28),L1154-Законод!$F$28,IF('01_Доходи'!L1154&gt;=Законод!$H$27,Законод!$G$29,0)))),0)))</f>
        <v>0</v>
      </c>
      <c r="M1158" s="770"/>
      <c r="N1158" s="750" t="s">
        <v>157</v>
      </c>
      <c r="O1158" s="751"/>
      <c r="P1158" s="751"/>
      <c r="Q1158" s="751"/>
      <c r="R1158" s="752"/>
      <c r="S1158" s="171">
        <f>IF(B1150="Лікар загальної практики - сімейний лікар",IF(S1154&lt;Законод!$C$23,0,(IF(AND(S1154&gt;=Законод!$G$23,S1154&lt;=Законод!$G$24),S1154-Законод!$F$24,IF('01_Доходи'!S1154&gt;=Законод!$H$23,Законод!$G$25,0)))),IF(B1150="Лікар-педіатр",IF(S1154&lt;Законод!$C$19,0,(IF(AND(S1154&gt;=Законод!$G$19,S1154&lt;=Законод!$G$20),S1154-Законод!$F$20,IF('01_Доходи'!S1154&gt;=Законод!$H$19,Законод!$G$21,0)))),IF(B1150="Лікар-терапевт",IF(S1154&lt;Законод!$C$27,0,(IF(AND(S1154&gt;=Законод!$G$27,S1154&lt;=Законод!$G$28),S1154-Законод!$F$28,IF('01_Доходи'!S1154&gt;=Законод!$H$27,Законод!$G$29,0)))),0)))</f>
        <v>0</v>
      </c>
      <c r="T1158" s="770"/>
      <c r="U1158" s="750" t="s">
        <v>157</v>
      </c>
      <c r="V1158" s="751"/>
      <c r="W1158" s="751"/>
      <c r="X1158" s="751"/>
      <c r="Y1158" s="752"/>
      <c r="Z1158" s="171">
        <f>IF(B1150="Лікар загальної практики - сімейний лікар",IF(Z1154&lt;Законод!$C$23,0,(IF(AND(Z1154&gt;=Законод!$G$23,Z1154&lt;=Законод!$G$24),Z1154-Законод!$F$24,IF('01_Доходи'!Z1154&gt;=Законод!$H$23,Законод!$G$25,0)))),IF(B1150="Лікар-педіатр",IF(Z1154&lt;Законод!$C$19,0,(IF(AND(Z1154&gt;=Законод!$G$19,Z1154&lt;=Законод!$G$20),Z1154-Законод!$F$20,IF('01_Доходи'!Z1154&gt;=Законод!$H$19,Законод!$G$21,0)))),IF(B1150="Лікар-терапевт",IF(Z1154&lt;Законод!$C$27,0,(IF(AND(Z1154&gt;=Законод!$G$27,Z1154&lt;=Законод!$G$28),Z1154-Законод!$F$28,IF('01_Доходи'!Z1154&gt;=Законод!$H$27,Законод!$G$29,0)))),0)))</f>
        <v>0</v>
      </c>
      <c r="AA1158" s="770"/>
      <c r="AB1158" s="750" t="s">
        <v>157</v>
      </c>
      <c r="AC1158" s="751"/>
      <c r="AD1158" s="751"/>
      <c r="AE1158" s="751"/>
      <c r="AF1158" s="752"/>
      <c r="AG1158" s="171">
        <f>IF(B1150="Лікар загальної практики - сімейний лікар",IF(AG1154&lt;Законод!$C$23,0,(IF(AND(AG1154&gt;=Законод!$G$23,AG1154&lt;=Законод!$G$24),AG1154-Законод!$F$24,IF('01_Доходи'!AG1154&gt;=Законод!$H$23,Законод!$G$25,0)))),IF(B1150="Лікар-педіатр",IF(AG1154&lt;Законод!$C$19,0,(IF(AND(AG1154&gt;=Законод!$G$19,AG1154&lt;=Законод!$G$20),AG1154-Законод!$F$20,IF('01_Доходи'!AG1154&gt;=Законод!$H$19,Законод!$G$21,0)))),IF(B1150="Лікар-терапевт",IF(AG1154&lt;Законод!$C$27,0,(IF(AND(AG1154&gt;=Законод!$G$27,AG1154&lt;=Законод!$G$28),AG1154-Законод!$F$28,IF('01_Доходи'!AG1154&gt;=Законод!$H$27,Законод!$G$29,0)))),0)))</f>
        <v>0</v>
      </c>
      <c r="AH1158" s="773"/>
      <c r="AI1158" s="176"/>
      <c r="AJ1158" s="764"/>
      <c r="AK1158" s="767"/>
      <c r="AL1158" s="767"/>
      <c r="AM1158" s="799"/>
      <c r="AN1158" s="544">
        <f>IF(B1150="Лікар загальної практики - сімейний лікар",L1158*Законод!$G$39,IF(B1150="Лікар-педіатр",L1158*Законод!$G$30,IF(B1150="Лікар-терапевт",L1158*Законод!$G$30,0)))</f>
        <v>0</v>
      </c>
      <c r="AO1158" s="544">
        <f>IF(B1150="Лікар загальної практики - сімейний лікар",S1158*Законод!$G$47,IF(B1150="Лікар-педіатр",S1158*Законод!$G$47,IF(B1150="Лікар-терапевт",S1158*Законод!$G$47,0)))</f>
        <v>0</v>
      </c>
      <c r="AP1158" s="544">
        <f>IF(B1150="Лікар загальної практики - сімейний лікар",Z1158*Законод!$G$64,IF(B1150="Лікар-педіатр",Z1158*Законод!$G$64,IF(B1150="Лікар-терапевт",Z1158*Законод!$G$64,0)))</f>
        <v>0</v>
      </c>
      <c r="AQ1158" s="544">
        <f>IF(B1150="Лікар загальної практики - сімейний лікар",AG1158*Законод!$G$81,IF(B1150="Лікар-педіатр",AG1158*Законод!$G$81,IF(B1150="Лікар-терапевт",AG1158*Законод!$G$81,0)))</f>
        <v>0</v>
      </c>
      <c r="AR1158" s="185">
        <f t="shared" ref="AR1158" si="172">SUM(AN1158:AQ1158)</f>
        <v>0</v>
      </c>
    </row>
    <row r="1159" spans="1:44" ht="20.45" customHeight="1" x14ac:dyDescent="0.25">
      <c r="A1159" s="172"/>
      <c r="B1159" s="781"/>
      <c r="C1159" s="784"/>
      <c r="D1159" s="787"/>
      <c r="E1159" s="790"/>
      <c r="F1159" s="186" t="str">
        <f>IF(B1150="Лікар-педіатр",Законод!$H$18,IF(B1150="Лікар загальної практики - сімейний лікар",Законод!$H$22,IF(B1150="Лікар-терапевт",Законод!$H$26,"х")))</f>
        <v>х</v>
      </c>
      <c r="G1159" s="750" t="s">
        <v>157</v>
      </c>
      <c r="H1159" s="751"/>
      <c r="I1159" s="751"/>
      <c r="J1159" s="751"/>
      <c r="K1159" s="752"/>
      <c r="L1159" s="171">
        <f>IF(B1150="Лікар загальної практики - сімейний лікар",IF(L1154&lt;Законод!$C$23,0,(IF(AND(L1154&gt;=Законод!$H$23,L1154&lt;=Законод!$H$24),L1154-Законод!$G$24,IF('01_Доходи'!L1154&gt;=Законод!$I$23,Законод!$H$25,0)))),IF(B1150="Лікар-педіатр",IF(L1154&lt;Законод!$C$19,0,(IF(AND(L1154&gt;=Законод!$H$19,L1154&lt;=Законод!$H$20),L1154-Законод!$G$20,IF('01_Доходи'!L1154&gt;=Законод!$I$19,Законод!$H$21,0)))),IF(B1150="Лікар-терапевт",IF(L1154&lt;Законод!$C$27,0,(IF(AND(L1154&gt;=Законод!$H$27,L1154&lt;=Законод!$H$28),L1154-Законод!$G$28,IF(L1154&gt;=Законод!$I$27,Законод!$H$29,0)))),0)))</f>
        <v>0</v>
      </c>
      <c r="M1159" s="770"/>
      <c r="N1159" s="750" t="s">
        <v>157</v>
      </c>
      <c r="O1159" s="751"/>
      <c r="P1159" s="751"/>
      <c r="Q1159" s="751"/>
      <c r="R1159" s="752"/>
      <c r="S1159" s="171">
        <f>IF(B1150="Лікар загальної практики - сімейний лікар",IF(S1154&lt;Законод!$C$23,0,(IF(AND(S1154&gt;=Законод!$H$23,S1154&lt;=Законод!$H$24),S1154-Законод!$G$24,IF('01_Доходи'!S1154&gt;=Законод!$I$23,Законод!$H$25,0)))),IF(B1150="Лікар-педіатр",IF(S1154&lt;Законод!$C$19,0,(IF(AND(S1154&gt;=Законод!$H$19,S1154&lt;=Законод!$H$20),S1154-Законод!$G$20,IF('01_Доходи'!S1154&gt;=Законод!$I$19,Законод!$H$21,0)))),IF(B1150="Лікар-терапевт",IF(S1154&lt;Законод!$C$27,0,(IF(AND(S1154&gt;=Законод!$H$27,S1154&lt;=Законод!$H$28),S1154-Законод!$G$28,IF(S1154&gt;=Законод!$I$27,Законод!$H$29,0)))),0)))</f>
        <v>0</v>
      </c>
      <c r="T1159" s="770"/>
      <c r="U1159" s="750" t="s">
        <v>157</v>
      </c>
      <c r="V1159" s="751"/>
      <c r="W1159" s="751"/>
      <c r="X1159" s="751"/>
      <c r="Y1159" s="752"/>
      <c r="Z1159" s="171">
        <f>IF(B1150="Лікар загальної практики - сімейний лікар",IF(Z1154&lt;Законод!$C$23,0,(IF(AND(Z1154&gt;=Законод!$H$23,Z1154&lt;=Законод!$H$24),Z1154-Законод!$G$24,IF('01_Доходи'!Z1154&gt;=Законод!$I$23,Законод!$H$25,0)))),IF(B1150="Лікар-педіатр",IF(Z1154&lt;Законод!$C$19,0,(IF(AND(Z1154&gt;=Законод!$H$19,Z1154&lt;=Законод!$H$20),Z1154-Законод!$G$20,IF('01_Доходи'!Z1154&gt;=Законод!$I$19,Законод!$H$21,0)))),IF(B1150="Лікар-терапевт",IF(Z1154&lt;Законод!$C$27,0,(IF(AND(Z1154&gt;=Законод!$H$27,Z1154&lt;=Законод!$H$28),Z1154-Законод!$G$28,IF(Z1154&gt;=Законод!$I$27,Законод!$H$29,0)))),0)))</f>
        <v>0</v>
      </c>
      <c r="AA1159" s="770"/>
      <c r="AB1159" s="750" t="s">
        <v>157</v>
      </c>
      <c r="AC1159" s="751"/>
      <c r="AD1159" s="751"/>
      <c r="AE1159" s="751"/>
      <c r="AF1159" s="752"/>
      <c r="AG1159" s="171">
        <f>IF(B1150="Лікар загальної практики - сімейний лікар",IF(AG1154&lt;Законод!$C$23,0,(IF(AND(AG1154&gt;=Законод!$H$23,AG1154&lt;=Законод!$H$24),AG1154-Законод!$G$24,IF('01_Доходи'!AG1154&gt;=Законод!$I$23,Законод!$H$25,0)))),IF(B1150="Лікар-педіатр",IF(AG1154&lt;Законод!$C$19,0,(IF(AND(AG1154&gt;=Законод!$H$19,AG1154&lt;=Законод!$H$20),AG1154-Законод!$G$20,IF('01_Доходи'!AG1154&gt;=Законод!$I$19,Законод!$H$21,0)))),IF(B1150="Лікар-терапевт",IF(AG1154&lt;Законод!$C$27,0,(IF(AND(AG1154&gt;=Законод!$H$27,AG1154&lt;=Законод!$H$28),AG1154-Законод!$G$28,IF(AG1154&gt;=Законод!$I$27,Законод!$H$29,0)))),0)))</f>
        <v>0</v>
      </c>
      <c r="AH1159" s="773"/>
      <c r="AI1159" s="176"/>
      <c r="AJ1159" s="764"/>
      <c r="AK1159" s="767"/>
      <c r="AL1159" s="767"/>
      <c r="AM1159" s="799"/>
      <c r="AN1159" s="544">
        <f>IF(B1150="Лікар загальної практики - сімейний лікар",L1159*Законод!$H$30,IF(B1150="Лікар-педіатр",L1159*Законод!$H$30,IF(B1150="Лікар-терапевт",L1159*Законод!$H$30,0)))</f>
        <v>0</v>
      </c>
      <c r="AO1159" s="544">
        <f>IF(B1150="Лікар загальної практики - сімейний лікар",S1159*Законод!$H$47,IF(B1150="Лікар-педіатр",S1159*Законод!$H$47,IF(B1150="Лікар-терапевт",S1159*Законод!$H$47,0)))</f>
        <v>0</v>
      </c>
      <c r="AP1159" s="544">
        <f>IF(B1150="Лікар загальної практики - сімейний лікар",Z1159*Законод!$H$64,IF(B1150="Лікар-педіатр",Z1159*Законод!$H$64,IF(B1150="Лікар-терапевт",Z1159*Законод!$H$64,0)))</f>
        <v>0</v>
      </c>
      <c r="AQ1159" s="544">
        <f>IF(B1150="Лікар загальної практики - сімейний лікар",AG1159*Законод!$H$81,IF(B1150="Лікар-педіатр",AG1159*Законод!$H$81,IF(B1150="Лікар-терапевт",AG1159*Законод!$H$81,0)))</f>
        <v>0</v>
      </c>
      <c r="AR1159" s="185">
        <f>SUM(AN1159:AQ1159)</f>
        <v>0</v>
      </c>
    </row>
    <row r="1160" spans="1:44" ht="20.45" customHeight="1" x14ac:dyDescent="0.25">
      <c r="A1160" s="172"/>
      <c r="B1160" s="781"/>
      <c r="C1160" s="784"/>
      <c r="D1160" s="787"/>
      <c r="E1160" s="790"/>
      <c r="F1160" s="186" t="str">
        <f>IF(B1150="Лікар-педіатр",Законод!$I$18,IF(B1150="Лікар загальної практики - сімейний лікар",Законод!$I$22,IF(B1150="Лікар-терапевт",Законод!$I$26,"х")))</f>
        <v>х</v>
      </c>
      <c r="G1160" s="750" t="s">
        <v>157</v>
      </c>
      <c r="H1160" s="751"/>
      <c r="I1160" s="751"/>
      <c r="J1160" s="751"/>
      <c r="K1160" s="752"/>
      <c r="L1160" s="171">
        <f>IF(B1150="Лікар загальної практики - сімейний лікар",IF(L1154&lt;Законод!$C$23,0,(IF(AND(L1154&gt;=Законод!$I$23,L1154&lt;=Законод!$I$24),L1154-Законод!$H$24,IF('01_Доходи'!L1154&gt;=Законод!$I$23,Законод!$I$25,0)))),IF(B1150="Лікар-педіатр",IF(L1154&lt;Законод!$C$19,0,(IF(AND(L1154&gt;=Законод!$I$19,L1154&lt;=Законод!$I$20),L1154-Законод!$H$20,IF('01_Доходи'!L1154&gt;=Законод!$I$19,Законод!$H$21,0)))),IF(B1150="Лікар-терапевт",IF(L1154&lt;Законод!$C$27,0,(IF(AND(L1154&gt;=Законод!$I$27,L1154&lt;=Законод!$I$28),L1154-Законод!$H$28,IF('01_Доходи'!L1154&gt;=Законод!$I$27,Законод!$H$29,0)))),0)))</f>
        <v>0</v>
      </c>
      <c r="M1160" s="770"/>
      <c r="N1160" s="750" t="s">
        <v>157</v>
      </c>
      <c r="O1160" s="751"/>
      <c r="P1160" s="751"/>
      <c r="Q1160" s="751"/>
      <c r="R1160" s="752"/>
      <c r="S1160" s="171">
        <f>IF(B1150="Лікар загальної практики - сімейний лікар",IF(S1154&lt;Законод!$C$23,0,(IF(AND(S1154&gt;=Законод!$I$23,S1154&lt;=Законод!$I$24),S1154-Законод!$H$24,IF('01_Доходи'!S1154&gt;=Законод!$I$23,Законод!$I$25,0)))),IF(B1150="Лікар-педіатр",IF(S1154&lt;Законод!$C$19,0,(IF(AND(S1154&gt;=Законод!$I$19,S1154&lt;=Законод!$I$20),S1154-Законод!$H$20,IF('01_Доходи'!S1154&gt;=Законод!$I$19,Законод!$H$21,0)))),IF(B1150="Лікар-терапевт",IF(S1154&lt;Законод!$C$27,0,(IF(AND(S1154&gt;=Законод!$I$27,S1154&lt;=Законод!$I$28),S1154-Законод!$H$28,IF('01_Доходи'!S1154&gt;=Законод!$I$27,Законод!$H$29,0)))),0)))</f>
        <v>0</v>
      </c>
      <c r="T1160" s="770"/>
      <c r="U1160" s="750" t="s">
        <v>157</v>
      </c>
      <c r="V1160" s="751"/>
      <c r="W1160" s="751"/>
      <c r="X1160" s="751"/>
      <c r="Y1160" s="752"/>
      <c r="Z1160" s="171">
        <f>IF(B1150="Лікар загальної практики - сімейний лікар",IF(Z1154&lt;Законод!$C$23,0,(IF(AND(Z1154&gt;=Законод!$I$23,Z1154&lt;=Законод!$I$24),Z1154-Законод!$H$24,IF('01_Доходи'!Z1154&gt;=Законод!$I$23,Законод!$I$25,0)))),IF(B1150="Лікар-педіатр",IF(Z1154&lt;Законод!$C$19,0,(IF(AND(Z1154&gt;=Законод!$I$19,Z1154&lt;=Законод!$I$20),Z1154-Законод!$H$20,IF('01_Доходи'!Z1154&gt;=Законод!$I$19,Законод!$H$21,0)))),IF(B1150="Лікар-терапевт",IF(Z1154&lt;Законод!$C$27,0,(IF(AND(Z1154&gt;=Законод!$I$27,Z1154&lt;=Законод!$I$28),Z1154-Законод!$H$28,IF('01_Доходи'!Z1154&gt;=Законод!$I$27,Законод!$H$29,0)))),0)))</f>
        <v>0</v>
      </c>
      <c r="AA1160" s="770"/>
      <c r="AB1160" s="750" t="s">
        <v>157</v>
      </c>
      <c r="AC1160" s="751"/>
      <c r="AD1160" s="751"/>
      <c r="AE1160" s="751"/>
      <c r="AF1160" s="752"/>
      <c r="AG1160" s="171">
        <f>IF(B1150="Лікар загальної практики - сімейний лікар",IF(AG1154&lt;Законод!$C$23,0,(IF(AND(AG1154&gt;=Законод!$I$23,AG1154&lt;=Законод!$I$24),AG1154-Законод!$H$24,IF('01_Доходи'!AG1154&gt;=Законод!$I$23,Законод!$I$25,0)))),IF(B1150="Лікар-педіатр",IF(AG1154&lt;Законод!$C$19,0,(IF(AND(AG1154&gt;=Законод!$I$19,AG1154&lt;=Законод!$I$20),AG1154-Законод!$H$20,IF('01_Доходи'!AG1154&gt;=Законод!$I$19,Законод!$H$21,0)))),IF(B1150="Лікар-терапевт",IF(AG1154&lt;Законод!$C$27,0,(IF(AND(AG1154&gt;=Законод!$I$27,AG1154&lt;=Законод!$I$28),AG1154-Законод!$H$28,IF('01_Доходи'!AG1154&gt;=Законод!$I$27,Законод!$H$29,0)))),0)))</f>
        <v>0</v>
      </c>
      <c r="AH1160" s="773"/>
      <c r="AI1160" s="176"/>
      <c r="AJ1160" s="764"/>
      <c r="AK1160" s="767"/>
      <c r="AL1160" s="767"/>
      <c r="AM1160" s="799"/>
      <c r="AN1160" s="544">
        <f>IF(B1150="Лікар загальної практики - сімейний лікар",L1160*Законод!$I$30,IF(B1150="Лікар-педіатр",L1160*Законод!$I$30,IF(B1150="Лікар-терапевт",L1160*Законод!$I$30,0)))</f>
        <v>0</v>
      </c>
      <c r="AO1160" s="544">
        <f>IF(B1150="Лікар загальної практики - сімейний лікар",S1160*Законод!$I$47,IF(B1150="Лікар-педіатр",S1160*Законод!$I$47,IF(B1150="Лікар-терапевт",S1160*Законод!$I$47,0)))</f>
        <v>0</v>
      </c>
      <c r="AP1160" s="544">
        <f>IF(B1150="Лікар загальної практики - сімейний лікар",Z1160*Законод!$I$64,IF(B1150="Лікар-педіатр",Z1160*Законод!$I$64,IF(B1150="Лікар-терапевт",Z1160*Законод!$I$64,0)))</f>
        <v>0</v>
      </c>
      <c r="AQ1160" s="544">
        <f>IF(B1150="Лікар загальної практики - сімейний лікар",AG1160*Законод!$I$81,IF(B1150="Лікар-педіатр",AG1160*Законод!$I$81,IF(B1150="Лікар-терапевт",AG1160*Законод!$I$81,0)))</f>
        <v>0</v>
      </c>
      <c r="AR1160" s="185">
        <f>SUM(AN1160:AQ1160)</f>
        <v>0</v>
      </c>
    </row>
    <row r="1161" spans="1:44" ht="21" customHeight="1" thickBot="1" x14ac:dyDescent="0.3">
      <c r="A1161" s="187"/>
      <c r="B1161" s="782"/>
      <c r="C1161" s="785"/>
      <c r="D1161" s="788"/>
      <c r="E1161" s="791"/>
      <c r="F1161" s="660" t="str">
        <f>IF(B1150="Лікар-педіатр",Законод!$J$18,IF(B1150="Лікар загальної практики - сімейний лікар",Законод!$J$22,IF(B1150="Лікар-терапевт",Законод!$J$22,"х")))</f>
        <v>х</v>
      </c>
      <c r="G1161" s="747" t="s">
        <v>157</v>
      </c>
      <c r="H1161" s="748"/>
      <c r="I1161" s="748"/>
      <c r="J1161" s="748"/>
      <c r="K1161" s="749"/>
      <c r="L1161" s="171">
        <f>IF(B1150="Лікар загальної практики - сімейний лікар",IF(L1154&gt;=Законод!$J$23,'01_Доходи'!L1154-('01_Доходи'!L1155+'01_Доходи'!L1156+'01_Доходи'!L1157+'01_Доходи'!L1158+'01_Доходи'!L1159+'01_Доходи'!L1160),0),IF(B1150="Лікар-педіатр",IF(L1154&gt;=Законод!$J$19,'01_Доходи'!L1154-('01_Доходи'!L1155+'01_Доходи'!L1156+'01_Доходи'!L1157+'01_Доходи'!L1158+'01_Доходи'!L1159+'01_Доходи'!L1160),0),IF(B1150="Лікар-терапевт",IF('01_Доходи'!L1154&gt;=Законод!$J$27,L1154-Законод!$I$28,0),0)))</f>
        <v>0</v>
      </c>
      <c r="M1161" s="771"/>
      <c r="N1161" s="747" t="s">
        <v>157</v>
      </c>
      <c r="O1161" s="748"/>
      <c r="P1161" s="748"/>
      <c r="Q1161" s="748"/>
      <c r="R1161" s="749"/>
      <c r="S1161" s="171">
        <f>IF(B1150="Лікар загальної практики - сімейний лікар",IF(S1154&gt;=Законод!$J$23,'01_Доходи'!S1154-('01_Доходи'!S1155+'01_Доходи'!S1156+'01_Доходи'!S1157+'01_Доходи'!S1158+'01_Доходи'!S1159+'01_Доходи'!S1160),0),IF(B1150="Лікар-педіатр",IF(S1154&gt;=Законод!$J$19,'01_Доходи'!S1154-('01_Доходи'!S1155+'01_Доходи'!S1156+'01_Доходи'!S1157+'01_Доходи'!S1158+'01_Доходи'!S1159+'01_Доходи'!S1160),0),IF(B1150="Лікар-терапевт",IF('01_Доходи'!S1154&gt;=Законод!$J$27,S1154-Законод!$I$28,0),0)))</f>
        <v>0</v>
      </c>
      <c r="T1161" s="771"/>
      <c r="U1161" s="747" t="s">
        <v>157</v>
      </c>
      <c r="V1161" s="748"/>
      <c r="W1161" s="748"/>
      <c r="X1161" s="748"/>
      <c r="Y1161" s="749"/>
      <c r="Z1161" s="171">
        <f>IF(B1150="Лікар загальної практики - сімейний лікар",IF(Z1154&gt;=Законод!$J$23,'01_Доходи'!Z1154-('01_Доходи'!Z1155+'01_Доходи'!Z1156+'01_Доходи'!Z1157+'01_Доходи'!Z1158+'01_Доходи'!Z1159+'01_Доходи'!Z1160),0),IF(B1150="Лікар-педіатр",IF(Z1154&gt;=Законод!$J$19,'01_Доходи'!Z1154-('01_Доходи'!Z1155+'01_Доходи'!Z1156+'01_Доходи'!Z1157+'01_Доходи'!Z1158+'01_Доходи'!Z1159+'01_Доходи'!Z1160),0),IF(B1150="Лікар-терапевт",IF('01_Доходи'!Z1154&gt;=Законод!$J$27,Z1154-Законод!$I$28,0),0)))</f>
        <v>0</v>
      </c>
      <c r="AA1161" s="771"/>
      <c r="AB1161" s="747" t="s">
        <v>157</v>
      </c>
      <c r="AC1161" s="748"/>
      <c r="AD1161" s="748"/>
      <c r="AE1161" s="748"/>
      <c r="AF1161" s="749"/>
      <c r="AG1161" s="171">
        <f>IF(B1150="Лікар загальної практики - сімейний лікар",IF(AG1154&gt;=Законод!$J$23,'01_Доходи'!AG1154-('01_Доходи'!AG1155+'01_Доходи'!AG1156+'01_Доходи'!AG1157+'01_Доходи'!AG1158+'01_Доходи'!AG1159+'01_Доходи'!AG1160),0),IF(B1150="Лікар-педіатр",IF(AG1154&gt;=Законод!$J$19,'01_Доходи'!AG1154-('01_Доходи'!AG1155+'01_Доходи'!AG1156+'01_Доходи'!AG1157+'01_Доходи'!AG1158+'01_Доходи'!AG1159+'01_Доходи'!AG1160),0),IF(B1150="Лікар-терапевт",IF('01_Доходи'!AG1154&gt;=Законод!$J$27,AG1154-Законод!$I$28,0),0)))</f>
        <v>0</v>
      </c>
      <c r="AH1161" s="774"/>
      <c r="AI1161" s="188"/>
      <c r="AJ1161" s="765"/>
      <c r="AK1161" s="768"/>
      <c r="AL1161" s="768"/>
      <c r="AM1161" s="800"/>
      <c r="AN1161" s="661">
        <f>IF(B1150="Лікар загальної практики - сімейний лікар",L1161*Законод!$J$30,IF(B1150="Лікар-педіатр",L1161*Законод!$J$30,IF(B1150="Лікар-терапевт",L1161*Законод!$J$30,0)))</f>
        <v>0</v>
      </c>
      <c r="AO1161" s="661">
        <f>IF(B1150="Лікар загальної практики - сімейний лікар",S1161*Законод!$J$47,IF(B1150="Лікар-педіатр",S1161*Законод!$J$47,IF(B1150="Лікар-терапевт",S1161*Законод!$J$47,0)))</f>
        <v>0</v>
      </c>
      <c r="AP1161" s="661">
        <f>IF(B1150="Лікар загальної практики - сімейний лікар",S1161*Законод!$J$64,IF(B1150="Лікар-педіатр",S1161*Законод!$J$64,IF(B1150="Лікар-терапевт",S1161*Законод!$J$64,0)))</f>
        <v>0</v>
      </c>
      <c r="AQ1161" s="661">
        <f>IF(B1150="Лікар загальної практики - сімейний лікар",AG1161*Законод!$J$81,IF(B1150="Лікар-педіатр",AG1161*Законод!$J$81,IF(B1150="Лікар-терапевт",AG1161*Законод!$J$81,0)))</f>
        <v>0</v>
      </c>
      <c r="AR1161" s="662">
        <f t="shared" ref="AR1161" si="173">SUM(AN1161:AQ1161)</f>
        <v>0</v>
      </c>
    </row>
    <row r="1162" spans="1:44" ht="23.25" thickBot="1" x14ac:dyDescent="0.3">
      <c r="A1162" s="206"/>
      <c r="B1162" s="207"/>
      <c r="C1162" s="207"/>
      <c r="D1162" s="207"/>
      <c r="E1162" s="207"/>
      <c r="F1162" s="208"/>
      <c r="G1162" s="209"/>
      <c r="H1162" s="209"/>
      <c r="I1162" s="210"/>
      <c r="J1162" s="210"/>
      <c r="K1162" s="210"/>
      <c r="L1162" s="211"/>
      <c r="M1162" s="210"/>
      <c r="N1162" s="210"/>
      <c r="O1162" s="210"/>
      <c r="P1162" s="210"/>
      <c r="Q1162" s="210"/>
      <c r="R1162" s="210"/>
      <c r="S1162" s="211"/>
      <c r="T1162" s="210"/>
      <c r="U1162" s="210"/>
      <c r="V1162" s="210"/>
      <c r="W1162" s="210"/>
      <c r="X1162" s="210"/>
      <c r="Y1162" s="210"/>
      <c r="Z1162" s="211"/>
      <c r="AA1162" s="210"/>
      <c r="AB1162" s="210"/>
      <c r="AC1162" s="210"/>
      <c r="AD1162" s="210"/>
      <c r="AE1162" s="210"/>
      <c r="AF1162" s="210"/>
      <c r="AG1162" s="211"/>
      <c r="AH1162" s="210"/>
      <c r="AI1162" s="210"/>
      <c r="AJ1162" s="210"/>
      <c r="AK1162" s="210"/>
      <c r="AL1162" s="210"/>
      <c r="AM1162" s="212"/>
      <c r="AN1162" s="210"/>
      <c r="AO1162" s="210"/>
      <c r="AP1162" s="210"/>
      <c r="AQ1162" s="210"/>
      <c r="AR1162" s="213"/>
    </row>
    <row r="1163" spans="1:44" ht="18" customHeight="1" x14ac:dyDescent="0.25">
      <c r="A1163" s="169">
        <f>A1150+1</f>
        <v>88</v>
      </c>
      <c r="B1163" s="780"/>
      <c r="C1163" s="783"/>
      <c r="D1163" s="786"/>
      <c r="E1163" s="789"/>
      <c r="F1163" s="170" t="s">
        <v>431</v>
      </c>
      <c r="G1163" s="171">
        <f>IFERROR(IF(B1163="Лікар-педіатр",G1165/L1165*L1163,IF(B1163="Лікар-терапевт","х",IF(B1163="Лікар загальної практики - сімейний лікар",G1165/L1165*L1163,0))),0)</f>
        <v>0</v>
      </c>
      <c r="H1163" s="171">
        <f>IFERROR(IF(B1163="Лікар-педіатр",H1165/L1165*L1163,IF(B1163="Лікар-терапевт","х",IF(B1163="Лікар загальної практики - сімейний лікар",H1165/L1165*L1163,0))),0)</f>
        <v>0</v>
      </c>
      <c r="I1163" s="171">
        <f>IFERROR(IF(B1163="Лікар-педіатр","x",IF(B1163="Лікар-терапевт",I1165/L1165*L1163,IF(B1163="Лікар загальної практики - сімейний лікар",I1165/L1165*L1163,0))),0)</f>
        <v>0</v>
      </c>
      <c r="J1163" s="171">
        <f>IFERROR(IF(B1163="Лікар-педіатр","x",IF(B1163="Лікар-терапевт",J1165/L1165*L1163,IF(B1163="Лікар загальної практики - сімейний лікар",J1165/L1165*L1163,0))),0)</f>
        <v>0</v>
      </c>
      <c r="K1163" s="171">
        <f>IFERROR(IF(B1163="Лікар-педіатр","x",IF(B1163="Лікар-терапевт",K1166*L1163,IF(B1163="Лікар загальної практики - сімейний лікар",K1166*L1163,0))),0)</f>
        <v>0</v>
      </c>
      <c r="L1163" s="472"/>
      <c r="M1163" s="769"/>
      <c r="N1163" s="171">
        <f>IFERROR(IF(B1163="Лікар-педіатр",N1165/S1165*S1163,IF(B1163="Лікар-терапевт","х",IF(B1163="Лікар загальної практики - сімейний лікар",N1165/S1165*S1163,0))),0)</f>
        <v>0</v>
      </c>
      <c r="O1163" s="171">
        <f>IFERROR(IF(B1163="Лікар-педіатр",O1165/S1165*S1163,IF(B1163="Лікар-терапевт","х",IF(B1163="Лікар загальної практики - сімейний лікар",O1165/S1165*S1163,0))),0)</f>
        <v>0</v>
      </c>
      <c r="P1163" s="171">
        <f>IFERROR(IF(B1163="Лікар-педіатр","x",IF(B1163="Лікар-терапевт",P1165/S1165*S1163,IF(B1163="Лікар загальної практики - сімейний лікар",P1165/S1165*S1163,0))),0)</f>
        <v>0</v>
      </c>
      <c r="Q1163" s="171">
        <f>IFERROR(IF(B1163="Лікар-педіатр","x",IF(B1163="Лікар-терапевт",Q1165/S1165*S1163,IF(B1163="Лікар загальної практики - сімейний лікар",Q1165/S1165*S1163,0))),0)</f>
        <v>0</v>
      </c>
      <c r="R1163" s="171">
        <f>IFERROR(IF(B1163="Лікар-педіатр","x",IF(B1163="Лікар-терапевт",R1166*S1163,IF(B1163="Лікар загальної практики - сімейний лікар",R1166*S1163,0))),0)</f>
        <v>0</v>
      </c>
      <c r="S1163" s="472"/>
      <c r="T1163" s="769"/>
      <c r="U1163" s="171">
        <f>IFERROR(IF(B1163="Лікар-педіатр",U1165/Z1165*Z1163,IF(B1163="Лікар-терапевт","х",IF(B1163="Лікар загальної практики - сімейний лікар",U1165/Z1165*Z1163,0))),0)</f>
        <v>0</v>
      </c>
      <c r="V1163" s="171">
        <f>IFERROR(IF(B1163="Лікар-педіатр",V1165/Z1165*Z1163,IF(B1163="Лікар-терапевт","х",IF(B1163="Лікар загальної практики - сімейний лікар",V1165/Z1165*Z1163,0))),0)</f>
        <v>0</v>
      </c>
      <c r="W1163" s="171">
        <f>IFERROR(IF(B1163="Лікар-педіатр","x",IF(B1163="Лікар-терапевт",W1165/Z1165*Z1163,IF(B1163="Лікар загальної практики - сімейний лікар",W1165/Z1165*Z1163,0))),0)</f>
        <v>0</v>
      </c>
      <c r="X1163" s="171">
        <f>IFERROR(IF(B1163="Лікар-педіатр","x",IF(B1163="Лікар-терапевт",X1165/Z1165*Z1163,IF(B1163="Лікар загальної практики - сімейний лікар",X1165/Z1165*Z1163,0))),0)</f>
        <v>0</v>
      </c>
      <c r="Y1163" s="171">
        <f>IFERROR(IF(B1163="Лікар-педіатр","x",IF(B1163="Лікар-терапевт",Y1166*Z1163,IF(B1163="Лікар загальної практики - сімейний лікар",Y1166*Z1163,0))),0)</f>
        <v>0</v>
      </c>
      <c r="Z1163" s="472"/>
      <c r="AA1163" s="769"/>
      <c r="AB1163" s="171">
        <f>IFERROR(IF(B1163="Лікар-педіатр",AB1165/AG1165*AG1163,IF(B1163="Лікар-терапевт","х",IF(B1163="Лікар загальної практики - сімейний лікар",AB1165/AG1165*AG1163,0))),0)</f>
        <v>0</v>
      </c>
      <c r="AC1163" s="171">
        <f>IFERROR(IF(B1163="Лікар-педіатр",AC1165/AG1165*AG1163,IF(B1163="Лікар-терапевт","х",IF(B1163="Лікар загальної практики - сімейний лікар",AC1165/AG1165*AG1163,0))),0)</f>
        <v>0</v>
      </c>
      <c r="AD1163" s="171">
        <f>IFERROR(IF(B1163="Лікар-педіатр","x",IF(B1163="Лікар-терапевт",AD1165/AG1165*AG1163,IF(B1163="Лікар загальної практики - сімейний лікар",AD1165/AG1165*AG1163,0))),0)</f>
        <v>0</v>
      </c>
      <c r="AE1163" s="171">
        <f>IFERROR(IF(B1163="Лікар-педіатр","x",IF(B1163="Лікар-терапевт",AE1165/AG1165*AG1163,IF(B1163="Лікар загальної практики - сімейний лікар",AE1165/AG1165*AG1163,0))),0)</f>
        <v>0</v>
      </c>
      <c r="AF1163" s="171">
        <f>IFERROR(IF(B1163="Лікар-педіатр","x",IF(B1163="Лікар-терапевт",AF1166*AG1163,IF(B1163="Лікар загальної практики - сімейний лікар",AF1166*AG1163,0))),0)</f>
        <v>0</v>
      </c>
      <c r="AG1163" s="472"/>
      <c r="AH1163" s="772"/>
      <c r="AI1163" s="461">
        <f>A1163</f>
        <v>88</v>
      </c>
      <c r="AJ1163" s="763">
        <f>B1163</f>
        <v>0</v>
      </c>
      <c r="AK1163" s="766">
        <f>C1163</f>
        <v>0</v>
      </c>
      <c r="AL1163" s="766">
        <f>D1163</f>
        <v>0</v>
      </c>
      <c r="AM1163" s="753" t="s">
        <v>566</v>
      </c>
      <c r="AN1163" s="792">
        <f>SUM(AN1168:AN1174)</f>
        <v>0</v>
      </c>
      <c r="AO1163" s="792">
        <f>SUM(AO1168:AO1174)</f>
        <v>0</v>
      </c>
      <c r="AP1163" s="792">
        <f>SUM(AP1168:AP1174)</f>
        <v>0</v>
      </c>
      <c r="AQ1163" s="792">
        <f>SUM(AQ1168:AQ1174)</f>
        <v>0</v>
      </c>
      <c r="AR1163" s="795">
        <f>SUM(AN1163:AQ1167)</f>
        <v>0</v>
      </c>
    </row>
    <row r="1164" spans="1:44" ht="18" customHeight="1" x14ac:dyDescent="0.25">
      <c r="A1164" s="172"/>
      <c r="B1164" s="781"/>
      <c r="C1164" s="784"/>
      <c r="D1164" s="787"/>
      <c r="E1164" s="790"/>
      <c r="F1164" s="170" t="s">
        <v>432</v>
      </c>
      <c r="G1164" s="171">
        <f>IFERROR(IF(B1163="Лікар-педіатр",G1166*L1164,IF(B1163="Лікар-терапевт","х",IF(B1163="Лікар загальної практики - сімейний лікар",G1166*L1164,0))),0)</f>
        <v>0</v>
      </c>
      <c r="H1164" s="171">
        <f>IFERROR(IF(B1163="Лікар-педіатр",H1166*L1164,IF(B1163="Лікар-терапевт","х",IF(B1163="Лікар загальної практики - сімейний лікар",H1166*L1164,0))),0)</f>
        <v>0</v>
      </c>
      <c r="I1164" s="171">
        <f>IFERROR(IF(B1163="Лікар-педіатр","x",IF(B1163="Лікар-терапевт",I1166*L1164,IF(B1163="Лікар загальної практики - сімейний лікар",I1166*L1164,0))),0)</f>
        <v>0</v>
      </c>
      <c r="J1164" s="171">
        <f>IFERROR(IF(B1163="Лікар-педіатр","x",IF(B1163="Лікар-терапевт",J1166*L1164,IF(B1163="Лікар загальної практики - сімейний лікар",J1166*L1164,0))),0)</f>
        <v>0</v>
      </c>
      <c r="K1164" s="171">
        <f>IFERROR(IF(B1163="Лікар-педіатр","x",IF(B1163="Лікар-терапевт",K1166*L1164,IF(B1163="Лікар загальної практики - сімейний лікар",K1166*L1164,0))),0)</f>
        <v>0</v>
      </c>
      <c r="L1164" s="472"/>
      <c r="M1164" s="770"/>
      <c r="N1164" s="171">
        <f>IFERROR(IF(B1163="Лікар-педіатр",N1166*S1164,IF(B1163="Лікар-терапевт","х",IF(B1163="Лікар загальної практики - сімейний лікар",N1166*S1164,0))),0)</f>
        <v>0</v>
      </c>
      <c r="O1164" s="171">
        <f>IFERROR(IF(B1163="Лікар-педіатр",O1166*S1164,IF(B1163="Лікар-терапевт","х",IF(B1163="Лікар загальної практики - сімейний лікар",O1166*S1164,0))),0)</f>
        <v>0</v>
      </c>
      <c r="P1164" s="171">
        <f>IFERROR(IF(B1163="Лікар-педіатр","x",IF(B1163="Лікар-терапевт",P1166*S1164,IF(B1163="Лікар загальної практики - сімейний лікар",P1166*S1164,0))),0)</f>
        <v>0</v>
      </c>
      <c r="Q1164" s="171">
        <f>IFERROR(IF(B1163="Лікар-педіатр","x",IF(B1163="Лікар-терапевт",Q1166*S1164,IF(B1163="Лікар загальної практики - сімейний лікар",Q1166*S1164,0))),0)</f>
        <v>0</v>
      </c>
      <c r="R1164" s="171">
        <f>IFERROR(IF(B1163="Лікар-педіатр","x",IF(B1163="Лікар-терапевт",R1166*S1164,IF(B1163="Лікар загальної практики - сімейний лікар",R1166*S1164,0))),0)</f>
        <v>0</v>
      </c>
      <c r="S1164" s="472"/>
      <c r="T1164" s="770"/>
      <c r="U1164" s="171">
        <f>IFERROR(IF(B1163="Лікар-педіатр",U1166*Z1164,IF(B1163="Лікар-терапевт","х",IF(B1163="Лікар загальної практики - сімейний лікар",U1166*Z1164,0))),0)</f>
        <v>0</v>
      </c>
      <c r="V1164" s="171">
        <f>IFERROR(IF(B1163="Лікар-педіатр",V1166*Z1164,IF(B1163="Лікар-терапевт","х",IF(B1163="Лікар загальної практики - сімейний лікар",V1166*Z1164,0))),0)</f>
        <v>0</v>
      </c>
      <c r="W1164" s="171">
        <f>IFERROR(IF(B1163="Лікар-педіатр","x",IF(B1163="Лікар-терапевт",W1166*Z1164,IF(B1163="Лікар загальної практики - сімейний лікар",W1166*Z1164,0))),0)</f>
        <v>0</v>
      </c>
      <c r="X1164" s="171">
        <f>IFERROR(IF(B1163="Лікар-педіатр","x",IF(B1163="Лікар-терапевт",X1166*Z1164,IF(B1163="Лікар загальної практики - сімейний лікар",X1166*Z1164,0))),0)</f>
        <v>0</v>
      </c>
      <c r="Y1164" s="171">
        <f>IFERROR(IF(B1163="Лікар-педіатр","x",IF(B1163="Лікар-терапевт",Y1166*Z1164,IF(B1163="Лікар загальної практики - сімейний лікар",Y1166*Z1164,0))),0)</f>
        <v>0</v>
      </c>
      <c r="Z1164" s="472"/>
      <c r="AA1164" s="770"/>
      <c r="AB1164" s="171">
        <f>IFERROR(IF(B1163="Лікар-педіатр",AB1166*AG1164,IF(B1163="Лікар-терапевт","х",IF(B1163="Лікар загальної практики - сімейний лікар",AB1166*AG1164,0))),0)</f>
        <v>0</v>
      </c>
      <c r="AC1164" s="171">
        <f>IFERROR(IF(B1163="Лікар-педіатр",AC1166*AG1164,IF(B1163="Лікар-терапевт","х",IF(B1163="Лікар загальної практики - сімейний лікар",AC1166*AG1164,0))),0)</f>
        <v>0</v>
      </c>
      <c r="AD1164" s="171">
        <f>IFERROR(IF(B1163="Лікар-педіатр","x",IF(B1163="Лікар-терапевт",AD1166*AG1164,IF(B1163="Лікар загальної практики - сімейний лікар",AD1166*AG1164,0))),0)</f>
        <v>0</v>
      </c>
      <c r="AE1164" s="171">
        <f>IFERROR(IF(B1163="Лікар-педіатр","x",IF(B1163="Лікар-терапевт",AE1166*AG1164,IF(B1163="Лікар загальної практики - сімейний лікар",AE1166*AG1164,0))),0)</f>
        <v>0</v>
      </c>
      <c r="AF1164" s="171">
        <f>IFERROR(IF(B1163="Лікар-педіатр","x",IF(B1163="Лікар-терапевт",AF1166*AG1164,IF(B1163="Лікар загальної практики - сімейний лікар",AF1166*AG1164,0))),0)</f>
        <v>0</v>
      </c>
      <c r="AG1164" s="472"/>
      <c r="AH1164" s="773"/>
      <c r="AI1164" s="173"/>
      <c r="AJ1164" s="764"/>
      <c r="AK1164" s="767"/>
      <c r="AL1164" s="767"/>
      <c r="AM1164" s="754"/>
      <c r="AN1164" s="793"/>
      <c r="AO1164" s="793"/>
      <c r="AP1164" s="793"/>
      <c r="AQ1164" s="793"/>
      <c r="AR1164" s="796"/>
    </row>
    <row r="1165" spans="1:44" ht="18" customHeight="1" x14ac:dyDescent="0.25">
      <c r="A1165" s="205"/>
      <c r="B1165" s="781"/>
      <c r="C1165" s="784"/>
      <c r="D1165" s="787"/>
      <c r="E1165" s="790"/>
      <c r="F1165" s="170" t="s">
        <v>433</v>
      </c>
      <c r="G1165" s="174">
        <f>IF(B1163="Лікар загальної практики - сімейний лікар"," ",IF(B1163="Лікар-педіатр"," ",IF(B1163="Лікар-терапевт","х",0)))</f>
        <v>0</v>
      </c>
      <c r="H1165" s="174">
        <f>IF(B1163="Лікар загальної практики - сімейний лікар"," ",IF(B1163="Лікар-педіатр"," ",IF(B1163="Лікар-терапевт","х",0)))</f>
        <v>0</v>
      </c>
      <c r="I1165" s="174">
        <f>IF(B1163="Лікар загальної практики - сімейний лікар"," ",IF(B1163="Лікар-педіатр","х",IF(B1163="Лікар-терапевт"," ",0)))</f>
        <v>0</v>
      </c>
      <c r="J1165" s="174">
        <f>IF(B1163="Лікар загальної практики - сімейний лікар"," ",IF(B1163="Лікар-педіатр","х",IF(B1163="Лікар-терапевт"," ",0)))</f>
        <v>0</v>
      </c>
      <c r="K1165" s="174">
        <f>IF(B1163="Лікар загальної практики - сімейний лікар"," ",IF(B1163="Лікар-педіатр","х",IF(B1163="Лікар-терапевт"," ",0)))</f>
        <v>0</v>
      </c>
      <c r="L1165" s="175">
        <f>SUM(G1165:K1165)</f>
        <v>0</v>
      </c>
      <c r="M1165" s="770"/>
      <c r="N1165" s="174">
        <f>IF(B1163="Лікар загальної практики - сімейний лікар"," ",IF(B1163="Лікар-педіатр"," ",IF(B1163="Лікар-терапевт","х",0)))</f>
        <v>0</v>
      </c>
      <c r="O1165" s="174">
        <f>IF(B1163="Лікар загальної практики - сімейний лікар"," ",IF(B1163="Лікар-педіатр"," ",IF(B1163="Лікар-терапевт","х",0)))</f>
        <v>0</v>
      </c>
      <c r="P1165" s="174">
        <f>IF(B1163="Лікар загальної практики - сімейний лікар"," ",IF(B1163="Лікар-педіатр","х",IF(B1163="Лікар-терапевт"," ",0)))</f>
        <v>0</v>
      </c>
      <c r="Q1165" s="174">
        <f>IF(B1163="Лікар загальної практики - сімейний лікар"," ",IF(B1163="Лікар-педіатр","х",IF(B1163="Лікар-терапевт"," ",0)))</f>
        <v>0</v>
      </c>
      <c r="R1165" s="174">
        <f>IF(B1163="Лікар загальної практики - сімейний лікар"," ",IF(B1163="Лікар-педіатр","х",IF(B1163="Лікар-терапевт"," ",0)))</f>
        <v>0</v>
      </c>
      <c r="S1165" s="175">
        <f>SUM(N1165:R1165)</f>
        <v>0</v>
      </c>
      <c r="T1165" s="770"/>
      <c r="U1165" s="174">
        <f>IF(B1163="Лікар загальної практики - сімейний лікар"," ",IF(B1163="Лікар-педіатр"," ",IF(B1163="Лікар-терапевт","х",0)))</f>
        <v>0</v>
      </c>
      <c r="V1165" s="174">
        <f>IF(B1163="Лікар загальної практики - сімейний лікар"," ",IF(B1163="Лікар-педіатр"," ",IF(B1163="Лікар-терапевт","х",0)))</f>
        <v>0</v>
      </c>
      <c r="W1165" s="174">
        <f>IF(B1163="Лікар загальної практики - сімейний лікар"," ",IF(B1163="Лікар-педіатр","х",IF(B1163="Лікар-терапевт"," ",0)))</f>
        <v>0</v>
      </c>
      <c r="X1165" s="174">
        <f>IF(B1163="Лікар загальної практики - сімейний лікар"," ",IF(B1163="Лікар-педіатр","х",IF(B1163="Лікар-терапевт"," ",0)))</f>
        <v>0</v>
      </c>
      <c r="Y1165" s="174">
        <f>IF(B1163="Лікар загальної практики - сімейний лікар"," ",IF(B1163="Лікар-педіатр","х",IF(B1163="Лікар-терапевт"," ",0)))</f>
        <v>0</v>
      </c>
      <c r="Z1165" s="175">
        <f>SUM(U1165:Y1165)</f>
        <v>0</v>
      </c>
      <c r="AA1165" s="770"/>
      <c r="AB1165" s="174">
        <f>IF(B1163="Лікар загальної практики - сімейний лікар"," ",IF(B1163="Лікар-педіатр"," ",IF(B1163="Лікар-терапевт","х",0)))</f>
        <v>0</v>
      </c>
      <c r="AC1165" s="174">
        <f>IF(B1163="Лікар загальної практики - сімейний лікар"," ",IF(B1163="Лікар-педіатр"," ",IF(B1163="Лікар-терапевт","х",0)))</f>
        <v>0</v>
      </c>
      <c r="AD1165" s="174">
        <f>IF(B1163="Лікар загальної практики - сімейний лікар"," ",IF(B1163="Лікар-педіатр","х",IF(B1163="Лікар-терапевт"," ",0)))</f>
        <v>0</v>
      </c>
      <c r="AE1165" s="174">
        <f>IF(B1163="Лікар загальної практики - сімейний лікар"," ",IF(B1163="Лікар-педіатр","х",IF(B1163="Лікар-терапевт"," ",0)))</f>
        <v>0</v>
      </c>
      <c r="AF1165" s="174">
        <f>IF(B1163="Лікар загальної практики - сімейний лікар"," ",IF(B1163="Лікар-педіатр","х",IF(B1163="Лікар-терапевт"," ",0)))</f>
        <v>0</v>
      </c>
      <c r="AG1165" s="175">
        <f>SUM(AB1165:AF1165)</f>
        <v>0</v>
      </c>
      <c r="AH1165" s="773"/>
      <c r="AI1165" s="176"/>
      <c r="AJ1165" s="764"/>
      <c r="AK1165" s="767"/>
      <c r="AL1165" s="767"/>
      <c r="AM1165" s="754"/>
      <c r="AN1165" s="793"/>
      <c r="AO1165" s="793"/>
      <c r="AP1165" s="793"/>
      <c r="AQ1165" s="793"/>
      <c r="AR1165" s="796"/>
    </row>
    <row r="1166" spans="1:44" ht="18.600000000000001" customHeight="1" thickBot="1" x14ac:dyDescent="0.3">
      <c r="A1166" s="172"/>
      <c r="B1166" s="781"/>
      <c r="C1166" s="784"/>
      <c r="D1166" s="787"/>
      <c r="E1166" s="790"/>
      <c r="F1166" s="177" t="s">
        <v>160</v>
      </c>
      <c r="G1166" s="178">
        <f>IFERROR(IF(B1163="Лікар-педіатр",G1165/L1165,IF(B1163="Лікар-терапевт","х",IF(B1163="Лікар загальної практики - сімейний лікар",G1165/L1165,0))),0)</f>
        <v>0</v>
      </c>
      <c r="H1166" s="178">
        <f>IFERROR(IF(B1163="Лікар-педіатр",H1165/L1165,IF(B1163="Лікар-терапевт","х",IF(B1163="Лікар загальної практики - сімейний лікар",H1165/L1165,0))),0)</f>
        <v>0</v>
      </c>
      <c r="I1166" s="178">
        <f>IFERROR(IF(B1163="Лікар-педіатр","x",IF(B1163="Лікар-терапевт",I1165/L1165,IF(B1163="Лікар загальної практики - сімейний лікар",I1165/L1165,0))),0)</f>
        <v>0</v>
      </c>
      <c r="J1166" s="178">
        <f>IFERROR(IF(B1163="Лікар-педіатр","x",IF(B1163="Лікар-терапевт",J1165/L1165,IF(B1163="Лікар загальної практики - сімейний лікар",J1165/L1165,0))),0)</f>
        <v>0</v>
      </c>
      <c r="K1166" s="178">
        <f>IFERROR(IF(B1163="Лікар-педіатр","x",IF(B1163="Лікар-терапевт",K1165/L1165,IF(B1163="Лікар загальної практики - сімейний лікар",K1165/L1165,0))),0)</f>
        <v>0</v>
      </c>
      <c r="L1166" s="178">
        <f>SUM(G1166:K1166)</f>
        <v>0</v>
      </c>
      <c r="M1166" s="770"/>
      <c r="N1166" s="178">
        <f>IFERROR(IF(B1163="Лікар-педіатр",N1165/S1165,IF(B1163="Лікар-терапевт","х",IF(B1163="Лікар загальної практики - сімейний лікар",N1165/S1165,0))),0)</f>
        <v>0</v>
      </c>
      <c r="O1166" s="178">
        <f>IFERROR(IF(B1163="Лікар-педіатр",O1165/S1165,IF(B1163="Лікар-терапевт","х",IF(B1163="Лікар загальної практики - сімейний лікар",O1165/S1165,0))),0)</f>
        <v>0</v>
      </c>
      <c r="P1166" s="178">
        <f>IFERROR(IF(B1163="Лікар-педіатр","x",IF(B1163="Лікар-терапевт",P1165/S1165,IF(B1163="Лікар загальної практики - сімейний лікар",P1165/S1165,0))),0)</f>
        <v>0</v>
      </c>
      <c r="Q1166" s="178">
        <f>IFERROR(IF(B1163="Лікар-педіатр","x",IF(B1163="Лікар-терапевт",Q1165/S1165,IF(B1163="Лікар загальної практики - сімейний лікар",Q1165/S1165,0))),0)</f>
        <v>0</v>
      </c>
      <c r="R1166" s="178">
        <f>IFERROR(IF(B1163="Лікар-педіатр","x",IF(B1163="Лікар-терапевт",R1165/S1165,IF(B1163="Лікар загальної практики - сімейний лікар",R1165/S1165,0))),0)</f>
        <v>0</v>
      </c>
      <c r="S1166" s="178">
        <f>SUM(N1166:R1166)</f>
        <v>0</v>
      </c>
      <c r="T1166" s="770"/>
      <c r="U1166" s="178">
        <f>IFERROR(IF(B1163="Лікар-педіатр",U1165/Z1165,IF(B1163="Лікар-терапевт","х",IF(B1163="Лікар загальної практики - сімейний лікар",U1165/Z1165,0))),0)</f>
        <v>0</v>
      </c>
      <c r="V1166" s="178">
        <f>IFERROR(IF(B1163="Лікар-педіатр",V1165/Z1165,IF(B1163="Лікар-терапевт","х",IF(B1163="Лікар загальної практики - сімейний лікар",V1165/Z1165,0))),0)</f>
        <v>0</v>
      </c>
      <c r="W1166" s="178">
        <f>IFERROR(IF(B1163="Лікар-педіатр","x",IF(B1163="Лікар-терапевт",W1165/Z1165,IF(B1163="Лікар загальної практики - сімейний лікар",W1165/Z1165,0))),0)</f>
        <v>0</v>
      </c>
      <c r="X1166" s="178">
        <f>IFERROR(IF(B1163="Лікар-педіатр","x",IF(B1163="Лікар-терапевт",X1165/Z1165,IF(B1163="Лікар загальної практики - сімейний лікар",X1165/Z1165,0))),0)</f>
        <v>0</v>
      </c>
      <c r="Y1166" s="178">
        <f>IFERROR(IF(B1163="Лікар-педіатр","x",IF(B1163="Лікар-терапевт",Y1165/Z1165,IF(B1163="Лікар загальної практики - сімейний лікар",Y1165/Z1165,0))),0)</f>
        <v>0</v>
      </c>
      <c r="Z1166" s="178">
        <f>SUM(U1166:Y1166)</f>
        <v>0</v>
      </c>
      <c r="AA1166" s="770"/>
      <c r="AB1166" s="178">
        <f>IFERROR(IF(B1163="Лікар-педіатр",AB1165/AG1165,IF(B1163="Лікар-терапевт","х",IF(B1163="Лікар загальної практики - сімейний лікар",AB1165/AG1165,0))),0)</f>
        <v>0</v>
      </c>
      <c r="AC1166" s="178">
        <f>IFERROR(IF(B1163="Лікар-педіатр",AC1165/AG1165,IF(B1163="Лікар-терапевт","х",IF(B1163="Лікар загальної практики - сімейний лікар",AC1165/AG1165,0))),0)</f>
        <v>0</v>
      </c>
      <c r="AD1166" s="178">
        <f>IFERROR(IF(B1163="Лікар-педіатр","x",IF(B1163="Лікар-терапевт",AD1165/AG1165,IF(B1163="Лікар загальної практики - сімейний лікар",AD1165/AG1165,0))),0)</f>
        <v>0</v>
      </c>
      <c r="AE1166" s="178">
        <f>IFERROR(IF(B1163="Лікар-педіатр","x",IF(B1163="Лікар-терапевт",AE1165/AG1165,IF(B1163="Лікар загальної практики - сімейний лікар",AE1165/AG1165,0))),0)</f>
        <v>0</v>
      </c>
      <c r="AF1166" s="178">
        <f>IFERROR(IF(B1163="Лікар-педіатр","x",IF(B1163="Лікар-терапевт",AF1165/AG1165,IF(B1163="Лікар загальної практики - сімейний лікар",AF1165/AG1165,0))),0)</f>
        <v>0</v>
      </c>
      <c r="AG1166" s="178">
        <f>SUM(AB1166:AF1166)</f>
        <v>0</v>
      </c>
      <c r="AH1166" s="773"/>
      <c r="AI1166" s="176"/>
      <c r="AJ1166" s="764"/>
      <c r="AK1166" s="767"/>
      <c r="AL1166" s="767"/>
      <c r="AM1166" s="754"/>
      <c r="AN1166" s="793"/>
      <c r="AO1166" s="793"/>
      <c r="AP1166" s="793"/>
      <c r="AQ1166" s="793"/>
      <c r="AR1166" s="796"/>
    </row>
    <row r="1167" spans="1:44" ht="32.25" thickBot="1" x14ac:dyDescent="0.3">
      <c r="A1167" s="172"/>
      <c r="B1167" s="781"/>
      <c r="C1167" s="784"/>
      <c r="D1167" s="787"/>
      <c r="E1167" s="790"/>
      <c r="F1167" s="179" t="s">
        <v>434</v>
      </c>
      <c r="G1167" s="180">
        <f>IF(B1163="Лікар загальної практики - сімейний лікар",AVERAGE(G1163:G1165),IF(B1163="Лікар-педіатр",AVERAGE(G1163:G1165),IF(B1163="Лікар-терапевт","х",0)))</f>
        <v>0</v>
      </c>
      <c r="H1167" s="180">
        <f>IF(B1163="Лікар загальної практики - сімейний лікар",AVERAGE(H1163:H1165),IF(B1163="Лікар-педіатр",AVERAGE(H1163:H1165),IF(B1163="Лікар-терапевт","х",0)))</f>
        <v>0</v>
      </c>
      <c r="I1167" s="180">
        <f>IF(B1163="Лікар загальної практики - сімейний лікар",AVERAGE(I1163:I1165),IF(B1163="Лікар-педіатр","x",IF(B1163="Лікар-терапевт",AVERAGE(I1163:I1165),0)))</f>
        <v>0</v>
      </c>
      <c r="J1167" s="180">
        <f>IF(B1163="Лікар загальної практики - сімейний лікар",AVERAGE(J1163:J1165),IF(B1163="Лікар-педіатр","x",IF(B1163="Лікар-терапевт",AVERAGE(J1163:J1165),0)))</f>
        <v>0</v>
      </c>
      <c r="K1167" s="180">
        <f>IF(B1163="Лікар загальної практики - сімейний лікар",AVERAGE(K1163:K1165),IF(B1163="Лікар-педіатр","x",IF(B1163="Лікар-терапевт",AVERAGE(K1163:K1165),0)))</f>
        <v>0</v>
      </c>
      <c r="L1167" s="181">
        <f>SUM(G1167:K1167)</f>
        <v>0</v>
      </c>
      <c r="M1167" s="770"/>
      <c r="N1167" s="543">
        <f>IF(B1163="Лікар загальної практики - сімейний лікар",AVERAGE(N1163:N1165),IF(B1163="Лікар-педіатр",AVERAGE(N1163:N1165),IF(B1163="Лікар-терапевт","х",0)))</f>
        <v>0</v>
      </c>
      <c r="O1167" s="180">
        <f>IF(B1163="Лікар загальної практики - сімейний лікар",AVERAGE(O1163:O1165),IF(B1163="Лікар-педіатр",AVERAGE(O1163:O1165),IF(B1163="Лікар-терапевт","х",0)))</f>
        <v>0</v>
      </c>
      <c r="P1167" s="180">
        <f>IF(B1163="Лікар загальної практики - сімейний лікар",AVERAGE(P1163:P1165),IF(B1163="Лікар-педіатр","x",IF(B1163="Лікар-терапевт",AVERAGE(P1163:P1165),0)))</f>
        <v>0</v>
      </c>
      <c r="Q1167" s="180">
        <f>IF(B1163="Лікар загальної практики - сімейний лікар",AVERAGE(Q1163:Q1165),IF(B1163="Лікар-педіатр","x",IF(B1163="Лікар-терапевт",AVERAGE(Q1163:Q1165),0)))</f>
        <v>0</v>
      </c>
      <c r="R1167" s="180">
        <f>IF(B1163="Лікар загальної практики - сімейний лікар",AVERAGE(R1163:R1165),IF(B1163="Лікар-педіатр","x",IF(B1163="Лікар-терапевт",AVERAGE(R1163:R1165),0)))</f>
        <v>0</v>
      </c>
      <c r="S1167" s="181">
        <f>SUM(N1167:R1167)</f>
        <v>0</v>
      </c>
      <c r="T1167" s="770"/>
      <c r="U1167" s="543">
        <f>IF(B1163="Лікар загальної практики - сімейний лікар",AVERAGE(U1163:U1165),IF(B1163="Лікар-педіатр",AVERAGE(U1163:U1165),IF(B1163="Лікар-терапевт","х",0)))</f>
        <v>0</v>
      </c>
      <c r="V1167" s="180">
        <f>IF(B1163="Лікар загальної практики - сімейний лікар",AVERAGE(V1163:V1165),IF(B1163="Лікар-педіатр",AVERAGE(V1163:V1165),IF(B1163="Лікар-терапевт","х",0)))</f>
        <v>0</v>
      </c>
      <c r="W1167" s="180">
        <f>IF(B1163="Лікар загальної практики - сімейний лікар",AVERAGE(W1163:W1165),IF(B1163="Лікар-педіатр","x",IF(B1163="Лікар-терапевт",AVERAGE(W1163:W1165),0)))</f>
        <v>0</v>
      </c>
      <c r="X1167" s="180">
        <f>IF(B1163="Лікар загальної практики - сімейний лікар",AVERAGE(X1163:X1165),IF(B1163="Лікар-педіатр","x",IF(B1163="Лікар-терапевт",AVERAGE(X1163:X1165),0)))</f>
        <v>0</v>
      </c>
      <c r="Y1167" s="180">
        <f>IF(B1163="Лікар загальної практики - сімейний лікар",AVERAGE(Y1163:Y1165),IF(B1163="Лікар-педіатр","x",IF(B1163="Лікар-терапевт",AVERAGE(Y1163:Y1165),0)))</f>
        <v>0</v>
      </c>
      <c r="Z1167" s="181">
        <f>SUM(U1167:Y1167)</f>
        <v>0</v>
      </c>
      <c r="AA1167" s="770"/>
      <c r="AB1167" s="543">
        <f>IF(B1163="Лікар загальної практики - сімейний лікар",AVERAGE(AB1163:AB1165),IF(B1163="Лікар-педіатр",AVERAGE(AB1163:AB1165),IF(B1163="Лікар-терапевт","х",0)))</f>
        <v>0</v>
      </c>
      <c r="AC1167" s="180">
        <f>IF(B1163="Лікар загальної практики - сімейний лікар",AVERAGE(AC1163:AC1165),IF(B1163="Лікар-педіатр",AVERAGE(AC1163:AC1165),IF(B1163="Лікар-терапевт","х",0)))</f>
        <v>0</v>
      </c>
      <c r="AD1167" s="180">
        <f>IF(B1163="Лікар загальної практики - сімейний лікар",AVERAGE(AD1163:AD1165),IF(B1163="Лікар-педіатр","x",IF(B1163="Лікар-терапевт",AVERAGE(AD1163:AD1165),0)))</f>
        <v>0</v>
      </c>
      <c r="AE1167" s="180">
        <f>IF(B1163="Лікар загальної практики - сімейний лікар",AVERAGE(AE1163:AE1165),IF(B1163="Лікар-педіатр","x",IF(B1163="Лікар-терапевт",AVERAGE(AE1163:AE1165),0)))</f>
        <v>0</v>
      </c>
      <c r="AF1167" s="180">
        <f>IF(B1163="Лікар загальної практики - сімейний лікар",AVERAGE(AF1163:AF1165),IF(B1163="Лікар-педіатр","x",IF(B1163="Лікар-терапевт",AVERAGE(AF1163:AF1165),0)))</f>
        <v>0</v>
      </c>
      <c r="AG1167" s="181">
        <f>SUM(AB1167:AF1167)</f>
        <v>0</v>
      </c>
      <c r="AH1167" s="773"/>
      <c r="AI1167" s="176"/>
      <c r="AJ1167" s="764"/>
      <c r="AK1167" s="767"/>
      <c r="AL1167" s="767"/>
      <c r="AM1167" s="755"/>
      <c r="AN1167" s="794"/>
      <c r="AO1167" s="794"/>
      <c r="AP1167" s="794"/>
      <c r="AQ1167" s="794"/>
      <c r="AR1167" s="797"/>
    </row>
    <row r="1168" spans="1:44" ht="40.5" x14ac:dyDescent="0.25">
      <c r="A1168" s="172"/>
      <c r="B1168" s="781"/>
      <c r="C1168" s="784"/>
      <c r="D1168" s="787"/>
      <c r="E1168" s="790"/>
      <c r="F1168" s="182" t="str">
        <f>IF(B1163="Лікар-педіатр",Законод!$C$18,IF(B1163="Лікар загальної практики - сімейний лікар",Законод!$C$22,IF(B1163="Лікар-терапевт",Законод!$C$26,"х")))</f>
        <v>х</v>
      </c>
      <c r="G1168" s="183">
        <f>IF(B1163="Лікар загальної практики - сімейний лікар",IF(L1167&lt;=Законод!$C$23,G1167,Законод!$C$23*'01_Доходи'!G1166),IF(B1163="Лікар-педіатр",IF(L1167&lt;=Законод!$C$19,G1167,Законод!$C$19*'01_Доходи'!G1166),IF(B1163="Лікар-терапевт","x",0)))</f>
        <v>0</v>
      </c>
      <c r="H1168" s="183">
        <f>IF(B1163="Лікар загальної практики - сімейний лікар",IF(L1167&lt;=Законод!$C$23,H1167,Законод!$C$23*'01_Доходи'!H1166),IF(B1163="Лікар-педіатр",IF(L1167&lt;=Законод!$C$19,H1167,Законод!$C$19*'01_Доходи'!H1166),IF(B1163="Лікар-терапевт","x",0)))</f>
        <v>0</v>
      </c>
      <c r="I1168" s="183">
        <f>IF(B1163="Лікар загальної практики - сімейний лікар",IF(L1167&lt;=Законод!$C$23,I1167,Законод!$C$23*'01_Доходи'!I1166),IF(B1163="Лікар-педіатр",IF(L1167&lt;=Законод!$C$27,I1167,Законод!$C$27*'01_Доходи'!I1166),IF(B1163="Лікар-терапевт","x",0)))</f>
        <v>0</v>
      </c>
      <c r="J1168" s="183">
        <f>IF(B1163="Лікар загальної практики - сімейний лікар",IF(L1167&lt;=Законод!$C$23,J1167,Законод!$C$23*'01_Доходи'!J1166),IF(B1163="Лікар-педіатр",IF(L1167&lt;=Законод!$C$27,J1167,Законод!$C$27*'01_Доходи'!J1166),IF(B1163="Лікар-терапевт","x",0)))</f>
        <v>0</v>
      </c>
      <c r="K1168" s="183">
        <f>IF(B1163="Лікар загальної практики - сімейний лікар",IF(L1167&lt;=Законод!$C$23,K1167,Законод!$C$23*'01_Доходи'!K1166),IF(B1163="Лікар-педіатр",IF(L1167&lt;=Законод!$C$27,K1167,Законод!$C$27*'01_Доходи'!K1166),IF(B1163="Лікар-терапевт","x",0)))</f>
        <v>0</v>
      </c>
      <c r="L1168" s="184">
        <f>SUM(G1168:K1168)</f>
        <v>0</v>
      </c>
      <c r="M1168" s="770"/>
      <c r="N1168" s="183">
        <f>IF(B1163="Лікар загальної практики - сімейний лікар",IF(L1167&lt;=Законод!$C$23,N1167,Законод!$C$23*'01_Доходи'!N1166),IF(B1163="Лікар-педіатр",IF(L1167&lt;=Законод!$C$19,N1167,Законод!$C$19*'01_Доходи'!N1166),IF(B1163="Лікар-терапевт","x",0)))</f>
        <v>0</v>
      </c>
      <c r="O1168" s="183">
        <f>IF(B1163="Лікар загальної практики - сімейний лікар",IF(L1167&lt;=Законод!$C$23,O1167,Законод!$C$23*'01_Доходи'!O1166),IF(B1163="Лікар-педіатр",IF(L1167&lt;=Законод!$C$19,O1167,Законод!$C$19*'01_Доходи'!O1166),IF(B1163="Лікар-терапевт","x",0)))</f>
        <v>0</v>
      </c>
      <c r="P1168" s="183">
        <f>IF(B1163="Лікар загальної практики - сімейний лікар",IF(L1167&lt;=Законод!$C$23,P1167,Законод!$C$23*'01_Доходи'!P1166),IF(B1163="Лікар-педіатр",IF(L1167&lt;=Законод!$C$27,P1167,Законод!$C$27*'01_Доходи'!P1166),IF(B1163="Лікар-терапевт","x",0)))</f>
        <v>0</v>
      </c>
      <c r="Q1168" s="183">
        <f>IF(B1163="Лікар загальної практики - сімейний лікар",IF(L1167&lt;=Законод!$C$23,Q1167,Законод!$C$23*'01_Доходи'!Q1166),IF(B1163="Лікар-педіатр",IF(L1167&lt;=Законод!$C$27,Q1167,Законод!$C$27*'01_Доходи'!Q1166),IF(B1163="Лікар-терапевт","x",0)))</f>
        <v>0</v>
      </c>
      <c r="R1168" s="183">
        <f>IF(B1163="Лікар загальної практики - сімейний лікар",IF(L1167&lt;=Законод!$C$23,R1167,Законод!$C$23*'01_Доходи'!R1166),IF(B1163="Лікар-педіатр",IF(L1167&lt;=Законод!$C$27,R1167,Законод!$C$27*'01_Доходи'!R1166),IF(B1163="Лікар-терапевт","x",0)))</f>
        <v>0</v>
      </c>
      <c r="S1168" s="184">
        <f>SUM(N1168:R1168)</f>
        <v>0</v>
      </c>
      <c r="T1168" s="770"/>
      <c r="U1168" s="183">
        <f>IF(B1163="Лікар загальної практики - сімейний лікар",IF(L1167&lt;=Законод!$C$23,U1167,Законод!$C$23*'01_Доходи'!U1166),IF(B1163="Лікар-педіатр",IF(L1167&lt;=Законод!$C$19,U1167,Законод!$C$19*'01_Доходи'!U1166),IF(B1163="Лікар-терапевт","x",0)))</f>
        <v>0</v>
      </c>
      <c r="V1168" s="183">
        <f>IF(B1163="Лікар загальної практики - сімейний лікар",IF(L1167&lt;=Законод!$C$23,V1167,Законод!$C$23*'01_Доходи'!V1166),IF(B1163="Лікар-педіатр",IF(L1167&lt;=Законод!$C$19,V1167,Законод!$C$19*'01_Доходи'!V1166),IF(B1163="Лікар-терапевт","x",0)))</f>
        <v>0</v>
      </c>
      <c r="W1168" s="183">
        <f>IF(B1163="Лікар загальної практики - сімейний лікар",IF(L1167&lt;=Законод!$C$23,W1167,Законод!$C$23*'01_Доходи'!W1166),IF(B1163="Лікар-педіатр",IF(L1167&lt;=Законод!$C$27,W1167,Законод!$C$27*'01_Доходи'!W1166),IF(B1163="Лікар-терапевт","x",0)))</f>
        <v>0</v>
      </c>
      <c r="X1168" s="183">
        <f>IF(B1163="Лікар загальної практики - сімейний лікар",IF(L1167&lt;=Законод!$C$23,X1167,Законод!$C$23*'01_Доходи'!X1166),IF(B1163="Лікар-педіатр",IF(L1167&lt;=Законод!$C$27,X1167,Законод!$C$27*'01_Доходи'!X1166),IF(B1163="Лікар-терапевт","x",0)))</f>
        <v>0</v>
      </c>
      <c r="Y1168" s="183">
        <f>IF(B1163="Лікар загальної практики - сімейний лікар",IF(L1167&lt;=Законод!$C$23,Y1167,Законод!$C$23*'01_Доходи'!H1166),IF(Y1163="Лікар-педіатр",IF(L1167&lt;=Законод!$C$27,Y1167,Законод!$C$27*'01_Доходи'!Y1166),IF(B1163="Лікар-терапевт","x",0)))</f>
        <v>0</v>
      </c>
      <c r="Z1168" s="184">
        <f>SUM(U1168:Y1168)</f>
        <v>0</v>
      </c>
      <c r="AA1168" s="770"/>
      <c r="AB1168" s="183">
        <f>IF(B1163="Лікар загальної практики - сімейний лікар",IF(L1167&lt;=Законод!$C$23,AB1167,Законод!$C$23*'01_Доходи'!AB1166),IF(B1163="Лікар-педіатр",IF(L1167&lt;=Законод!$C$19,AB1167,Законод!$C$19*'01_Доходи'!AB1166),IF(B1163="Лікар-терапевт","x",0)))</f>
        <v>0</v>
      </c>
      <c r="AC1168" s="183">
        <f>IF(B1163="Лікар загальної практики - сімейний лікар",IF(L1167&lt;=Законод!$C$23,AC1167,Законод!$C$23*'01_Доходи'!AC1166),IF(B1163="Лікар-педіатр",IF(L1167&lt;=Законод!$C$19,AC1167,Законод!$C$19*'01_Доходи'!AC1166),IF(B1163="Лікар-терапевт","x",0)))</f>
        <v>0</v>
      </c>
      <c r="AD1168" s="183">
        <f>IF(B1163="Лікар загальної практики - сімейний лікар",IF(L1167&lt;=Законод!$C$23,AD1167,Законод!$C$23*'01_Доходи'!AD1166),IF(B1163="Лікар-педіатр",IF(L1167&lt;=Законод!$C$27,AD1167,Законод!$C$27*'01_Доходи'!AD1166),IF(B1163="Лікар-терапевт","x",0)))</f>
        <v>0</v>
      </c>
      <c r="AE1168" s="183">
        <f>IF(B1163="Лікар загальної практики - сімейний лікар",IF(L1167&lt;=Законод!$C$23,AE1167,Законод!$C$23*'01_Доходи'!AE1166),IF(B1163="Лікар-педіатр",IF(L1167&lt;=Законод!$C$27,AE1167,Законод!$C$27*'01_Доходи'!AE1166),IF(B1163="Лікар-терапевт","x",0)))</f>
        <v>0</v>
      </c>
      <c r="AF1168" s="183">
        <f>IF(B1163="Лікар загальної практики - сімейний лікар",IF(L1167&lt;=Законод!$C$23,AF1167,Законод!$C$23*'01_Доходи'!AF1166),IF(B1163="Лікар-педіатр",IF(L1167&lt;=Законод!$C$27,AF1167,Законод!$C$27*'01_Доходи'!AF1166),IF(B1163="Лікар-терапевт","x",0)))</f>
        <v>0</v>
      </c>
      <c r="AG1168" s="184">
        <f>SUM(AB1168:AF1168)</f>
        <v>0</v>
      </c>
      <c r="AH1168" s="773"/>
      <c r="AI1168" s="176"/>
      <c r="AJ1168" s="764"/>
      <c r="AK1168" s="767"/>
      <c r="AL1168" s="767"/>
      <c r="AM1168" s="268" t="s">
        <v>175</v>
      </c>
      <c r="AN1168" s="544">
        <f>IF(B1163="Лікар загальної практики - сімейний лікар",G1168*Законод!$J$10+'01_Доходи'!H1168*Законод!$K$10+'01_Доходи'!I1168*Законод!$L$10+'01_Доходи'!J1168*Законод!$M$10+'01_Доходи'!K1168*Законод!$N$10,IF(B1163="Лікар-педіатр",G1168*Законод!$J$10+'01_Доходи'!H1168*Законод!$K$10,IF(B1163="Лікар-терапевт",'01_Доходи'!I1168*Законод!$L$10+'01_Доходи'!J1168*Законод!$M$10+'01_Доходи'!K1168*Законод!$N$10,0)))</f>
        <v>0</v>
      </c>
      <c r="AO1168" s="544">
        <f>IF(B1163="Лікар загальної практики - сімейний лікар",N1168*Законод!$J$11+'01_Доходи'!O1168*Законод!$K$11+'01_Доходи'!P1168*Законод!$L$11+'01_Доходи'!Q1168*Законод!$M$11+'01_Доходи'!R1168*Законод!$N$11,IF(B1163="Лікар-педіатр",N1168*Законод!$J$11+'01_Доходи'!O1168*Законод!$K$11,IF(B1163="Лікар-терапевт",'01_Доходи'!P1168*Законод!$L$11+'01_Доходи'!Q1168*Законод!$M$11+'01_Доходи'!R1168*Законод!$N$11,0)))</f>
        <v>0</v>
      </c>
      <c r="AP1168" s="544">
        <f>IF(B1163="Лікар загальної практики - сімейний лікар",U1168*Законод!$J$12+'01_Доходи'!V1168*Законод!$K$12+'01_Доходи'!W1168*Законод!$L$12+'01_Доходи'!X1168*Законод!$M$12+'01_Доходи'!Y1168*Законод!$N$12,IF(B1163="Лікар-педіатр",U1168*Законод!$J$12+'01_Доходи'!V1168*Законод!$K$12,IF(B1163="Лікар-терапевт",'01_Доходи'!W1168*Законод!$L$12+'01_Доходи'!X1168*Законод!$M$12+'01_Доходи'!Y1168*Законод!$N$12,0)))</f>
        <v>0</v>
      </c>
      <c r="AQ1168" s="544">
        <f>IF(B1163="Лікар загальної практики - сімейний лікар",AB1168*Законод!$J$13+'01_Доходи'!AC1168*Законод!$K$13+'01_Доходи'!AD1168*Законод!$L$13+'01_Доходи'!AE1168*Законод!$M$13+'01_Доходи'!AF1168*Законод!$N$13,IF(B1163="Лікар-педіатр",AB1168*Законод!$J$13+'01_Доходи'!AC1168*Законод!$K$13,IF(B1163="Лікар-терапевт",'01_Доходи'!AD1168*Законод!$L$13+'01_Доходи'!AE1168*Законод!$M$13+'01_Доходи'!AF1168*Законод!$N$13,0)))</f>
        <v>0</v>
      </c>
      <c r="AR1168" s="185">
        <f>SUM(AN1168:AQ1168)</f>
        <v>0</v>
      </c>
    </row>
    <row r="1169" spans="1:44" ht="20.45" customHeight="1" x14ac:dyDescent="0.25">
      <c r="A1169" s="172"/>
      <c r="B1169" s="781"/>
      <c r="C1169" s="784"/>
      <c r="D1169" s="787"/>
      <c r="E1169" s="790"/>
      <c r="F1169" s="186" t="str">
        <f>IF(B1163="Лікар-педіатр",Законод!$E$18,IF(B1163="Лікар загальної практики - сімейний лікар",Законод!$E$22,IF(B1163="Лікар-терапевт",Законод!$E$26,"х")))</f>
        <v>х</v>
      </c>
      <c r="G1169" s="750" t="s">
        <v>157</v>
      </c>
      <c r="H1169" s="751"/>
      <c r="I1169" s="751"/>
      <c r="J1169" s="751"/>
      <c r="K1169" s="752"/>
      <c r="L1169" s="171">
        <f>IF(B1163="Лікар загальної практики - сімейний лікар",IF(L1167&lt;Законод!$C$23,0,(IF(AND(L1167&gt;=Законод!$E$23,L1167&lt;=Законод!$E$24),L1167-Законод!$C$23,IF('01_Доходи'!L1167&gt;=Законод!$F$23,Законод!$E$25,0)))),IF(B1163="Лікар-педіатр",IF(L1167&lt;Законод!$C$19,0,(IF(AND(L1167&gt;=Законод!$E$19,L1167&lt;=Законод!$E$20),L1167-Законод!$C$19,IF('01_Доходи'!L1167&gt;=Законод!$F$19,Законод!$E$21,0)))),IF(B1163="Лікар-терапевт",IF(L1167&lt;Законод!$C$27,0,(IF(AND(L1167&gt;=Законод!$E$27,L1167&lt;=Законод!$E$28),L1167-Законод!$C$27,IF('01_Доходи'!L1167&gt;=Законод!$F$27,Законод!$E$29,0)))),0)))</f>
        <v>0</v>
      </c>
      <c r="M1169" s="770"/>
      <c r="N1169" s="750" t="s">
        <v>157</v>
      </c>
      <c r="O1169" s="751"/>
      <c r="P1169" s="751"/>
      <c r="Q1169" s="751"/>
      <c r="R1169" s="752"/>
      <c r="S1169" s="171">
        <f>IF(B1163="Лікар загальної практики - сімейний лікар",IF(S1167&lt;Законод!$C$23,0,(IF(AND(S1167&gt;=Законод!$E$23,S1167&lt;=Законод!$E$24),S1167-Законод!$C$23,IF('01_Доходи'!S1167&gt;=Законод!$F$23,Законод!$E$25,0)))),IF(B1163="Лікар-педіатр",IF(S1167&lt;Законод!$C$19,0,(IF(AND(S1167&gt;=Законод!$E$19,S1167&lt;=Законод!$E$20),S1167-Законод!$C$19,IF('01_Доходи'!S1167&gt;=Законод!$F$19,Законод!$E$21,0)))),IF(B1163="Лікар-терапевт",IF(S1167&lt;Законод!$C$27,0,(IF(AND(S1167&gt;=Законод!$E$27,S1167&lt;=Законод!$E$28),S1167-Законод!$C$27,IF('01_Доходи'!S1167&gt;=Законод!$F$27,Законод!$E$29,0)))),0)))</f>
        <v>0</v>
      </c>
      <c r="T1169" s="770"/>
      <c r="U1169" s="750" t="s">
        <v>157</v>
      </c>
      <c r="V1169" s="751"/>
      <c r="W1169" s="751"/>
      <c r="X1169" s="751"/>
      <c r="Y1169" s="752"/>
      <c r="Z1169" s="171">
        <f>IF(B1163="Лікар загальної практики - сімейний лікар",IF(Z1167&lt;Законод!$C$23,0,(IF(AND(Z1167&gt;=Законод!$E$23,Z1167&lt;=Законод!$E$24),Z1167-Законод!$C$23,IF('01_Доходи'!Z1167&gt;=Законод!$F$23,Законод!$E$25,0)))),IF(B1163="Лікар-педіатр",IF(Z1167&lt;Законод!$C$19,0,(IF(AND(Z1167&gt;=Законод!$E$19,Z1167&lt;=Законод!$E$20),Z1167-Законод!$C$19,IF('01_Доходи'!Z1167&gt;=Законод!$F$19,Законод!$E$21,0)))),IF(B1163="Лікар-терапевт",IF(Z1167&lt;Законод!$C$27,0,(IF(AND(Z1167&gt;=Законод!$E$27,Z1167&lt;=Законод!$E$28),Z1167-Законод!$C$27,IF('01_Доходи'!Z1167&gt;=Законод!$F$27,Законод!$E$29,0)))),0)))</f>
        <v>0</v>
      </c>
      <c r="AA1169" s="770"/>
      <c r="AB1169" s="750" t="s">
        <v>157</v>
      </c>
      <c r="AC1169" s="751"/>
      <c r="AD1169" s="751"/>
      <c r="AE1169" s="751"/>
      <c r="AF1169" s="752"/>
      <c r="AG1169" s="171">
        <f>IF(B1163="Лікар загальної практики - сімейний лікар",IF(S1167&lt;Законод!$C$23,0,(IF(AND(AG1167&gt;=Законод!$E$23,AG1167&lt;=Законод!$E$24),AG1167-Законод!$C$23,IF('01_Доходи'!AG1167&gt;=Законод!$F$23,Законод!$E$25,0)))),IF(B1163="Лікар-педіатр",IF(AG1167&lt;Законод!$C$19,0,(IF(AND(AG1167&gt;=Законод!$E$19,AG1167&lt;=Законод!$E$20),AG1167-Законод!$C$19,IF('01_Доходи'!AG1167&gt;=Законод!$F$19,Законод!$E$21,0)))),IF(B1163="Лікар-терапевт",IF(AG1167&lt;Законод!$C$27,0,(IF(AND(AG1167&gt;=Законод!$E$27,AG1167&lt;=Законод!$E$28),AG1167-Законод!$C$27,IF('01_Доходи'!AG1167&gt;=Законод!$F$27,Законод!$E$29,0)))),0)))</f>
        <v>0</v>
      </c>
      <c r="AH1169" s="773"/>
      <c r="AI1169" s="176"/>
      <c r="AJ1169" s="764"/>
      <c r="AK1169" s="767"/>
      <c r="AL1169" s="767"/>
      <c r="AM1169" s="798" t="s">
        <v>176</v>
      </c>
      <c r="AN1169" s="544">
        <f>IF(B1163="Лікар загальної практики - сімейний лікар",L1169*Законод!$E$30,IF(B1163="Лікар-педіатр",L1169*Законод!$E$30,IF(B1163="Лікар-терапевт",L1169*Законод!$E$30,0)))</f>
        <v>0</v>
      </c>
      <c r="AO1169" s="544">
        <f>IF(B1163="Лікар загальної практики - сімейний лікар",S1169*Законод!$E$47,IF(B1163="Лікар-педіатр",S1169*Законод!$E$47,IF(B1163="Лікар-терапевт",S1169*Законод!$E$47,0)))</f>
        <v>0</v>
      </c>
      <c r="AP1169" s="544">
        <f>IF(B1163="Лікар загальної практики - сімейний лікар",Z1169*Законод!$E$64,IF(B1163="Лікар-педіатр",Z1169*Законод!$E$64,IF(B1163="Лікар-терапевт",Z1169*Законод!$E$64,0)))</f>
        <v>0</v>
      </c>
      <c r="AQ1169" s="544">
        <f>IF(B1163="Лікар загальної практики - сімейний лікар",AG1169*Законод!$E$81,IF(B1163="Лікар-педіатр",AG1169*Законод!$E$81,IF(B1163="Лікар-терапевт",AG1169*Законод!$E$81,0)))</f>
        <v>0</v>
      </c>
      <c r="AR1169" s="185">
        <f>SUM(AN1169:AQ1169)</f>
        <v>0</v>
      </c>
    </row>
    <row r="1170" spans="1:44" ht="20.45" customHeight="1" x14ac:dyDescent="0.25">
      <c r="A1170" s="172"/>
      <c r="B1170" s="781"/>
      <c r="C1170" s="784"/>
      <c r="D1170" s="787"/>
      <c r="E1170" s="790"/>
      <c r="F1170" s="186" t="str">
        <f>IF(B1163="Лікар-педіатр",Законод!$F$18,IF(B1163="Лікар загальної практики - сімейний лікар",Законод!$F$22,IF(B1163="Лікар-терапевт",Законод!$F$26,"х")))</f>
        <v>х</v>
      </c>
      <c r="G1170" s="750" t="s">
        <v>157</v>
      </c>
      <c r="H1170" s="751"/>
      <c r="I1170" s="751"/>
      <c r="J1170" s="751"/>
      <c r="K1170" s="752"/>
      <c r="L1170" s="171">
        <f>IF(B1163="Лікар загальної практики - сімейний лікар",IF(L1167&lt;Законод!$C$23,0,(IF(AND(L1167&gt;=Законод!$F$23,L1167&lt;=Законод!$F$24),L1167-Законод!$E$24,IF('01_Доходи'!L1167&gt;=Законод!$G$23,Законод!$F$25,0)))),IF(B1163="Лікар-педіатр",IF(L1167&lt;Законод!$C$19,0,(IF(AND(L1167&gt;=Законод!$F$19,L1167&lt;=Законод!$F$20),L1167-Законод!$E$20,IF('01_Доходи'!L1167&gt;=Законод!$G$19,Законод!$F$21,0)))),IF(B1163="Лікар-терапевт",IF(L1167&lt;Законод!$C$27,0,(IF(AND(L1167&gt;=Законод!$F$27,L1167&lt;=Законод!$F$28),L1167-Законод!$E$28,IF('01_Доходи'!L1167&gt;=Законод!$G$27,Законод!$F$29,0)))),0)))</f>
        <v>0</v>
      </c>
      <c r="M1170" s="770"/>
      <c r="N1170" s="750" t="s">
        <v>157</v>
      </c>
      <c r="O1170" s="751"/>
      <c r="P1170" s="751"/>
      <c r="Q1170" s="751"/>
      <c r="R1170" s="752"/>
      <c r="S1170" s="171">
        <f>IF(B1163="Лікар загальної практики - сімейний лікар",IF(S1167&lt;Законод!$C$23,0,(IF(AND(S1167&gt;=Законод!$F$23,S1167&lt;=Законод!$F$24),S1167-Законод!$E$24,IF('01_Доходи'!S1167&gt;=Законод!$G$23,Законод!$F$25,0)))),IF(B1163="Лікар-педіатр",IF(S1167&lt;Законод!$C$19,0,(IF(AND(S1167&gt;=Законод!$F$19,S1167&lt;=Законод!$F$20),S1167-Законод!$E$20,IF('01_Доходи'!S1167&gt;=Законод!$G$19,Законод!$F$21,0)))),IF(B1163="Лікар-терапевт",IF(S1167&lt;Законод!$C$27,0,(IF(AND(S1167&gt;=Законод!$F$27,S1167&lt;=Законод!$F$28),S1167-Законод!$E$28,IF('01_Доходи'!S1167&gt;=Законод!$G$27,Законод!$F$29,0)))),0)))</f>
        <v>0</v>
      </c>
      <c r="T1170" s="770"/>
      <c r="U1170" s="750" t="s">
        <v>157</v>
      </c>
      <c r="V1170" s="751"/>
      <c r="W1170" s="751"/>
      <c r="X1170" s="751"/>
      <c r="Y1170" s="752"/>
      <c r="Z1170" s="171">
        <f>IF(B1163="Лікар загальної практики - сімейний лікар",IF(Z1167&lt;Законод!$C$23,0,(IF(AND(Z1167&gt;=Законод!$F$23,Z1167&lt;=Законод!$F$24),Z1167-Законод!$E$24,IF('01_Доходи'!Z1167&gt;=Законод!$G$23,Законод!$F$25,0)))),IF(B1163="Лікар-педіатр",IF(Z1167&lt;Законод!$C$19,0,(IF(AND(Z1167&gt;=Законод!$F$19,Z1167&lt;=Законод!$F$20),Z1167-Законод!$E$20,IF('01_Доходи'!Z1167&gt;=Законод!$G$19,Законод!$F$21,0)))),IF(B1163="Лікар-терапевт",IF(Z1167&lt;Законод!$C$27,0,(IF(AND(Z1167&gt;=Законод!$F$27,Z1167&lt;=Законод!$F$28),Z1167-Законод!$E$28,IF('01_Доходи'!Z1167&gt;=Законод!$G$27,Законод!$F$29,0)))),0)))</f>
        <v>0</v>
      </c>
      <c r="AA1170" s="770"/>
      <c r="AB1170" s="750" t="s">
        <v>157</v>
      </c>
      <c r="AC1170" s="751"/>
      <c r="AD1170" s="751"/>
      <c r="AE1170" s="751"/>
      <c r="AF1170" s="752"/>
      <c r="AG1170" s="171">
        <f>IF(B1163="Лікар загальної практики - сімейний лікар",IF(AG1167&lt;Законод!$C$23,0,(IF(AND(AG1167&gt;=Законод!$F$23,AG1167&lt;=Законод!$F$24),AG1167-Законод!$E$24,IF('01_Доходи'!AG1167&gt;=Законод!$G$23,Законод!$F$25,0)))),IF(B1163="Лікар-педіатр",IF(AG1167&lt;Законод!$C$19,0,(IF(AND(AG1167&gt;=Законод!$F$19,AG1167&lt;=Законод!$F$20),AG1167-Законод!$E$20,IF('01_Доходи'!AG1167&gt;=Законод!$G$19,Законод!$F$21,0)))),IF(B1163="Лікар-терапевт",IF(AG1167&lt;Законод!$C$27,0,(IF(AND(AG1167&gt;=Законод!$F$27,AG1167&lt;=Законод!$F$28),AG1167-Законод!$E$28,IF('01_Доходи'!AG1167&gt;=Законод!$G$27,Законод!$F$29,0)))),0)))</f>
        <v>0</v>
      </c>
      <c r="AH1170" s="773"/>
      <c r="AI1170" s="176"/>
      <c r="AJ1170" s="764"/>
      <c r="AK1170" s="767"/>
      <c r="AL1170" s="767"/>
      <c r="AM1170" s="799"/>
      <c r="AN1170" s="544">
        <f>IF(B1163="Лікар загальної практики - сімейний лікар",L1170*Законод!$F$30,IF(B1163="Лікар-педіатр",L1170*Законод!$F$30,IF(B1163="Лікар-терапевт",L1170*Законод!$F$30,0)))</f>
        <v>0</v>
      </c>
      <c r="AO1170" s="544">
        <f>IF(B1163="Лікар загальної практики - сімейний лікар",S1170*Законод!$F$47,IF(B1163="Лікар-педіатр",S1170*Законод!$F$47,IF(B1163="Лікар-терапевт",S1170*Законод!$F$47,0)))</f>
        <v>0</v>
      </c>
      <c r="AP1170" s="544">
        <f>IF(B1163="Лікар загальної практики - сімейний лікар",Z1170*Законод!$F$64,IF(B1163="Лікар-педіатр",Z1170*Законод!$F$64,IF(B1163="Лікар-терапевт",Z1170*Законод!$F$64,0)))</f>
        <v>0</v>
      </c>
      <c r="AQ1170" s="544">
        <f>IF(B1163="Лікар загальної практики - сімейний лікар",AG1170*Законод!$F$81,IF(B1163="Лікар-педіатр",AG1170*Законод!$F$81,IF(B1163="Лікар-терапевт",AG1170*Законод!$F$81,0)))</f>
        <v>0</v>
      </c>
      <c r="AR1170" s="185">
        <f>SUM(AN1170:AQ1170)</f>
        <v>0</v>
      </c>
    </row>
    <row r="1171" spans="1:44" ht="20.45" customHeight="1" x14ac:dyDescent="0.25">
      <c r="A1171" s="172"/>
      <c r="B1171" s="781"/>
      <c r="C1171" s="784"/>
      <c r="D1171" s="787"/>
      <c r="E1171" s="790"/>
      <c r="F1171" s="186" t="str">
        <f>IF(B1163="Лікар-педіатр",Законод!$G$18,IF(B1163="Лікар загальної практики - сімейний лікар",Законод!$G$22,IF(B1163="Лікар-терапевт",Законод!$G$26,"х")))</f>
        <v>х</v>
      </c>
      <c r="G1171" s="750" t="s">
        <v>157</v>
      </c>
      <c r="H1171" s="751"/>
      <c r="I1171" s="751"/>
      <c r="J1171" s="751"/>
      <c r="K1171" s="752"/>
      <c r="L1171" s="171">
        <f>IF(B1163="Лікар загальної практики - сімейний лікар",IF(L1167&lt;Законод!$C$23,0,(IF(AND(L1167&gt;=Законод!$G$23,L1167&lt;=Законод!$G$24),L1167-Законод!$F$24,IF('01_Доходи'!L1167&gt;=Законод!$H$23,Законод!$G$25,0)))),IF(B1163="Лікар-педіатр",IF(L1167&lt;Законод!$C$19,0,(IF(AND(L1167&gt;=Законод!$G$19,L1167&lt;=Законод!$G$20),L1167-Законод!$F$20,IF('01_Доходи'!L1167&gt;=Законод!$H$19,Законод!$G$21,0)))),IF(B1163="Лікар-терапевт",IF(L1167&lt;Законод!$C$27,0,(IF(AND(L1167&gt;=Законод!$G$27,L1167&lt;=Законод!$G$28),L1167-Законод!$F$28,IF('01_Доходи'!L1167&gt;=Законод!$H$27,Законод!$G$29,0)))),0)))</f>
        <v>0</v>
      </c>
      <c r="M1171" s="770"/>
      <c r="N1171" s="750" t="s">
        <v>157</v>
      </c>
      <c r="O1171" s="751"/>
      <c r="P1171" s="751"/>
      <c r="Q1171" s="751"/>
      <c r="R1171" s="752"/>
      <c r="S1171" s="171">
        <f>IF(B1163="Лікар загальної практики - сімейний лікар",IF(S1167&lt;Законод!$C$23,0,(IF(AND(S1167&gt;=Законод!$G$23,S1167&lt;=Законод!$G$24),S1167-Законод!$F$24,IF('01_Доходи'!S1167&gt;=Законод!$H$23,Законод!$G$25,0)))),IF(B1163="Лікар-педіатр",IF(S1167&lt;Законод!$C$19,0,(IF(AND(S1167&gt;=Законод!$G$19,S1167&lt;=Законод!$G$20),S1167-Законод!$F$20,IF('01_Доходи'!S1167&gt;=Законод!$H$19,Законод!$G$21,0)))),IF(B1163="Лікар-терапевт",IF(S1167&lt;Законод!$C$27,0,(IF(AND(S1167&gt;=Законод!$G$27,S1167&lt;=Законод!$G$28),S1167-Законод!$F$28,IF('01_Доходи'!S1167&gt;=Законод!$H$27,Законод!$G$29,0)))),0)))</f>
        <v>0</v>
      </c>
      <c r="T1171" s="770"/>
      <c r="U1171" s="750" t="s">
        <v>157</v>
      </c>
      <c r="V1171" s="751"/>
      <c r="W1171" s="751"/>
      <c r="X1171" s="751"/>
      <c r="Y1171" s="752"/>
      <c r="Z1171" s="171">
        <f>IF(B1163="Лікар загальної практики - сімейний лікар",IF(Z1167&lt;Законод!$C$23,0,(IF(AND(Z1167&gt;=Законод!$G$23,Z1167&lt;=Законод!$G$24),Z1167-Законод!$F$24,IF('01_Доходи'!Z1167&gt;=Законод!$H$23,Законод!$G$25,0)))),IF(B1163="Лікар-педіатр",IF(Z1167&lt;Законод!$C$19,0,(IF(AND(Z1167&gt;=Законод!$G$19,Z1167&lt;=Законод!$G$20),Z1167-Законод!$F$20,IF('01_Доходи'!Z1167&gt;=Законод!$H$19,Законод!$G$21,0)))),IF(B1163="Лікар-терапевт",IF(Z1167&lt;Законод!$C$27,0,(IF(AND(Z1167&gt;=Законод!$G$27,Z1167&lt;=Законод!$G$28),Z1167-Законод!$F$28,IF('01_Доходи'!Z1167&gt;=Законод!$H$27,Законод!$G$29,0)))),0)))</f>
        <v>0</v>
      </c>
      <c r="AA1171" s="770"/>
      <c r="AB1171" s="750" t="s">
        <v>157</v>
      </c>
      <c r="AC1171" s="751"/>
      <c r="AD1171" s="751"/>
      <c r="AE1171" s="751"/>
      <c r="AF1171" s="752"/>
      <c r="AG1171" s="171">
        <f>IF(B1163="Лікар загальної практики - сімейний лікар",IF(AG1167&lt;Законод!$C$23,0,(IF(AND(AG1167&gt;=Законод!$G$23,AG1167&lt;=Законод!$G$24),AG1167-Законод!$F$24,IF('01_Доходи'!AG1167&gt;=Законод!$H$23,Законод!$G$25,0)))),IF(B1163="Лікар-педіатр",IF(AG1167&lt;Законод!$C$19,0,(IF(AND(AG1167&gt;=Законод!$G$19,AG1167&lt;=Законод!$G$20),AG1167-Законод!$F$20,IF('01_Доходи'!AG1167&gt;=Законод!$H$19,Законод!$G$21,0)))),IF(B1163="Лікар-терапевт",IF(AG1167&lt;Законод!$C$27,0,(IF(AND(AG1167&gt;=Законод!$G$27,AG1167&lt;=Законод!$G$28),AG1167-Законод!$F$28,IF('01_Доходи'!AG1167&gt;=Законод!$H$27,Законод!$G$29,0)))),0)))</f>
        <v>0</v>
      </c>
      <c r="AH1171" s="773"/>
      <c r="AI1171" s="176"/>
      <c r="AJ1171" s="764"/>
      <c r="AK1171" s="767"/>
      <c r="AL1171" s="767"/>
      <c r="AM1171" s="799"/>
      <c r="AN1171" s="544">
        <f>IF(B1163="Лікар загальної практики - сімейний лікар",L1171*Законод!$G$39,IF(B1163="Лікар-педіатр",L1171*Законод!$G$30,IF(B1163="Лікар-терапевт",L1171*Законод!$G$30,0)))</f>
        <v>0</v>
      </c>
      <c r="AO1171" s="544">
        <f>IF(B1163="Лікар загальної практики - сімейний лікар",S1171*Законод!$G$47,IF(B1163="Лікар-педіатр",S1171*Законод!$G$47,IF(B1163="Лікар-терапевт",S1171*Законод!$G$47,0)))</f>
        <v>0</v>
      </c>
      <c r="AP1171" s="544">
        <f>IF(B1163="Лікар загальної практики - сімейний лікар",Z1171*Законод!$G$64,IF(B1163="Лікар-педіатр",Z1171*Законод!$G$64,IF(B1163="Лікар-терапевт",Z1171*Законод!$G$64,0)))</f>
        <v>0</v>
      </c>
      <c r="AQ1171" s="544">
        <f>IF(B1163="Лікар загальної практики - сімейний лікар",AG1171*Законод!$G$81,IF(B1163="Лікар-педіатр",AG1171*Законод!$G$81,IF(B1163="Лікар-терапевт",AG1171*Законод!$G$81,0)))</f>
        <v>0</v>
      </c>
      <c r="AR1171" s="185">
        <f t="shared" ref="AR1171" si="174">SUM(AN1171:AQ1171)</f>
        <v>0</v>
      </c>
    </row>
    <row r="1172" spans="1:44" ht="20.45" customHeight="1" x14ac:dyDescent="0.25">
      <c r="A1172" s="172"/>
      <c r="B1172" s="781"/>
      <c r="C1172" s="784"/>
      <c r="D1172" s="787"/>
      <c r="E1172" s="790"/>
      <c r="F1172" s="186" t="str">
        <f>IF(B1163="Лікар-педіатр",Законод!$H$18,IF(B1163="Лікар загальної практики - сімейний лікар",Законод!$H$22,IF(B1163="Лікар-терапевт",Законод!$H$26,"х")))</f>
        <v>х</v>
      </c>
      <c r="G1172" s="750" t="s">
        <v>157</v>
      </c>
      <c r="H1172" s="751"/>
      <c r="I1172" s="751"/>
      <c r="J1172" s="751"/>
      <c r="K1172" s="752"/>
      <c r="L1172" s="171">
        <f>IF(B1163="Лікар загальної практики - сімейний лікар",IF(L1167&lt;Законод!$C$23,0,(IF(AND(L1167&gt;=Законод!$H$23,L1167&lt;=Законод!$H$24),L1167-Законод!$G$24,IF('01_Доходи'!L1167&gt;=Законод!$I$23,Законод!$H$25,0)))),IF(B1163="Лікар-педіатр",IF(L1167&lt;Законод!$C$19,0,(IF(AND(L1167&gt;=Законод!$H$19,L1167&lt;=Законод!$H$20),L1167-Законод!$G$20,IF('01_Доходи'!L1167&gt;=Законод!$I$19,Законод!$H$21,0)))),IF(B1163="Лікар-терапевт",IF(L1167&lt;Законод!$C$27,0,(IF(AND(L1167&gt;=Законод!$H$27,L1167&lt;=Законод!$H$28),L1167-Законод!$G$28,IF(L1167&gt;=Законод!$I$27,Законод!$H$29,0)))),0)))</f>
        <v>0</v>
      </c>
      <c r="M1172" s="770"/>
      <c r="N1172" s="750" t="s">
        <v>157</v>
      </c>
      <c r="O1172" s="751"/>
      <c r="P1172" s="751"/>
      <c r="Q1172" s="751"/>
      <c r="R1172" s="752"/>
      <c r="S1172" s="171">
        <f>IF(B1163="Лікар загальної практики - сімейний лікар",IF(S1167&lt;Законод!$C$23,0,(IF(AND(S1167&gt;=Законод!$H$23,S1167&lt;=Законод!$H$24),S1167-Законод!$G$24,IF('01_Доходи'!S1167&gt;=Законод!$I$23,Законод!$H$25,0)))),IF(B1163="Лікар-педіатр",IF(S1167&lt;Законод!$C$19,0,(IF(AND(S1167&gt;=Законод!$H$19,S1167&lt;=Законод!$H$20),S1167-Законод!$G$20,IF('01_Доходи'!S1167&gt;=Законод!$I$19,Законод!$H$21,0)))),IF(B1163="Лікар-терапевт",IF(S1167&lt;Законод!$C$27,0,(IF(AND(S1167&gt;=Законод!$H$27,S1167&lt;=Законод!$H$28),S1167-Законод!$G$28,IF(S1167&gt;=Законод!$I$27,Законод!$H$29,0)))),0)))</f>
        <v>0</v>
      </c>
      <c r="T1172" s="770"/>
      <c r="U1172" s="750" t="s">
        <v>157</v>
      </c>
      <c r="V1172" s="751"/>
      <c r="W1172" s="751"/>
      <c r="X1172" s="751"/>
      <c r="Y1172" s="752"/>
      <c r="Z1172" s="171">
        <f>IF(B1163="Лікар загальної практики - сімейний лікар",IF(Z1167&lt;Законод!$C$23,0,(IF(AND(Z1167&gt;=Законод!$H$23,Z1167&lt;=Законод!$H$24),Z1167-Законод!$G$24,IF('01_Доходи'!Z1167&gt;=Законод!$I$23,Законод!$H$25,0)))),IF(B1163="Лікар-педіатр",IF(Z1167&lt;Законод!$C$19,0,(IF(AND(Z1167&gt;=Законод!$H$19,Z1167&lt;=Законод!$H$20),Z1167-Законод!$G$20,IF('01_Доходи'!Z1167&gt;=Законод!$I$19,Законод!$H$21,0)))),IF(B1163="Лікар-терапевт",IF(Z1167&lt;Законод!$C$27,0,(IF(AND(Z1167&gt;=Законод!$H$27,Z1167&lt;=Законод!$H$28),Z1167-Законод!$G$28,IF(Z1167&gt;=Законод!$I$27,Законод!$H$29,0)))),0)))</f>
        <v>0</v>
      </c>
      <c r="AA1172" s="770"/>
      <c r="AB1172" s="750" t="s">
        <v>157</v>
      </c>
      <c r="AC1172" s="751"/>
      <c r="AD1172" s="751"/>
      <c r="AE1172" s="751"/>
      <c r="AF1172" s="752"/>
      <c r="AG1172" s="171">
        <f>IF(B1163="Лікар загальної практики - сімейний лікар",IF(AG1167&lt;Законод!$C$23,0,(IF(AND(AG1167&gt;=Законод!$H$23,AG1167&lt;=Законод!$H$24),AG1167-Законод!$G$24,IF('01_Доходи'!AG1167&gt;=Законод!$I$23,Законод!$H$25,0)))),IF(B1163="Лікар-педіатр",IF(AG1167&lt;Законод!$C$19,0,(IF(AND(AG1167&gt;=Законод!$H$19,AG1167&lt;=Законод!$H$20),AG1167-Законод!$G$20,IF('01_Доходи'!AG1167&gt;=Законод!$I$19,Законод!$H$21,0)))),IF(B1163="Лікар-терапевт",IF(AG1167&lt;Законод!$C$27,0,(IF(AND(AG1167&gt;=Законод!$H$27,AG1167&lt;=Законод!$H$28),AG1167-Законод!$G$28,IF(AG1167&gt;=Законод!$I$27,Законод!$H$29,0)))),0)))</f>
        <v>0</v>
      </c>
      <c r="AH1172" s="773"/>
      <c r="AI1172" s="176"/>
      <c r="AJ1172" s="764"/>
      <c r="AK1172" s="767"/>
      <c r="AL1172" s="767"/>
      <c r="AM1172" s="799"/>
      <c r="AN1172" s="544">
        <f>IF(B1163="Лікар загальної практики - сімейний лікар",L1172*Законод!$H$30,IF(B1163="Лікар-педіатр",L1172*Законод!$H$30,IF(B1163="Лікар-терапевт",L1172*Законод!$H$30,0)))</f>
        <v>0</v>
      </c>
      <c r="AO1172" s="544">
        <f>IF(B1163="Лікар загальної практики - сімейний лікар",S1172*Законод!$H$47,IF(B1163="Лікар-педіатр",S1172*Законод!$H$47,IF(B1163="Лікар-терапевт",S1172*Законод!$H$47,0)))</f>
        <v>0</v>
      </c>
      <c r="AP1172" s="544">
        <f>IF(B1163="Лікар загальної практики - сімейний лікар",Z1172*Законод!$H$64,IF(B1163="Лікар-педіатр",Z1172*Законод!$H$64,IF(B1163="Лікар-терапевт",Z1172*Законод!$H$64,0)))</f>
        <v>0</v>
      </c>
      <c r="AQ1172" s="544">
        <f>IF(B1163="Лікар загальної практики - сімейний лікар",AG1172*Законод!$H$81,IF(B1163="Лікар-педіатр",AG1172*Законод!$H$81,IF(B1163="Лікар-терапевт",AG1172*Законод!$H$81,0)))</f>
        <v>0</v>
      </c>
      <c r="AR1172" s="185">
        <f>SUM(AN1172:AQ1172)</f>
        <v>0</v>
      </c>
    </row>
    <row r="1173" spans="1:44" ht="20.45" customHeight="1" x14ac:dyDescent="0.25">
      <c r="A1173" s="172"/>
      <c r="B1173" s="781"/>
      <c r="C1173" s="784"/>
      <c r="D1173" s="787"/>
      <c r="E1173" s="790"/>
      <c r="F1173" s="186" t="str">
        <f>IF(B1163="Лікар-педіатр",Законод!$I$18,IF(B1163="Лікар загальної практики - сімейний лікар",Законод!$I$22,IF(B1163="Лікар-терапевт",Законод!$I$26,"х")))</f>
        <v>х</v>
      </c>
      <c r="G1173" s="750" t="s">
        <v>157</v>
      </c>
      <c r="H1173" s="751"/>
      <c r="I1173" s="751"/>
      <c r="J1173" s="751"/>
      <c r="K1173" s="752"/>
      <c r="L1173" s="171">
        <f>IF(B1163="Лікар загальної практики - сімейний лікар",IF(L1167&lt;Законод!$C$23,0,(IF(AND(L1167&gt;=Законод!$I$23,L1167&lt;=Законод!$I$24),L1167-Законод!$H$24,IF('01_Доходи'!L1167&gt;=Законод!$I$23,Законод!$I$25,0)))),IF(B1163="Лікар-педіатр",IF(L1167&lt;Законод!$C$19,0,(IF(AND(L1167&gt;=Законод!$I$19,L1167&lt;=Законод!$I$20),L1167-Законод!$H$20,IF('01_Доходи'!L1167&gt;=Законод!$I$19,Законод!$H$21,0)))),IF(B1163="Лікар-терапевт",IF(L1167&lt;Законод!$C$27,0,(IF(AND(L1167&gt;=Законод!$I$27,L1167&lt;=Законод!$I$28),L1167-Законод!$H$28,IF('01_Доходи'!L1167&gt;=Законод!$I$27,Законод!$H$29,0)))),0)))</f>
        <v>0</v>
      </c>
      <c r="M1173" s="770"/>
      <c r="N1173" s="750" t="s">
        <v>157</v>
      </c>
      <c r="O1173" s="751"/>
      <c r="P1173" s="751"/>
      <c r="Q1173" s="751"/>
      <c r="R1173" s="752"/>
      <c r="S1173" s="171">
        <f>IF(B1163="Лікар загальної практики - сімейний лікар",IF(S1167&lt;Законод!$C$23,0,(IF(AND(S1167&gt;=Законод!$I$23,S1167&lt;=Законод!$I$24),S1167-Законод!$H$24,IF('01_Доходи'!S1167&gt;=Законод!$I$23,Законод!$I$25,0)))),IF(B1163="Лікар-педіатр",IF(S1167&lt;Законод!$C$19,0,(IF(AND(S1167&gt;=Законод!$I$19,S1167&lt;=Законод!$I$20),S1167-Законод!$H$20,IF('01_Доходи'!S1167&gt;=Законод!$I$19,Законод!$H$21,0)))),IF(B1163="Лікар-терапевт",IF(S1167&lt;Законод!$C$27,0,(IF(AND(S1167&gt;=Законод!$I$27,S1167&lt;=Законод!$I$28),S1167-Законод!$H$28,IF('01_Доходи'!S1167&gt;=Законод!$I$27,Законод!$H$29,0)))),0)))</f>
        <v>0</v>
      </c>
      <c r="T1173" s="770"/>
      <c r="U1173" s="750" t="s">
        <v>157</v>
      </c>
      <c r="V1173" s="751"/>
      <c r="W1173" s="751"/>
      <c r="X1173" s="751"/>
      <c r="Y1173" s="752"/>
      <c r="Z1173" s="171">
        <f>IF(B1163="Лікар загальної практики - сімейний лікар",IF(Z1167&lt;Законод!$C$23,0,(IF(AND(Z1167&gt;=Законод!$I$23,Z1167&lt;=Законод!$I$24),Z1167-Законод!$H$24,IF('01_Доходи'!Z1167&gt;=Законод!$I$23,Законод!$I$25,0)))),IF(B1163="Лікар-педіатр",IF(Z1167&lt;Законод!$C$19,0,(IF(AND(Z1167&gt;=Законод!$I$19,Z1167&lt;=Законод!$I$20),Z1167-Законод!$H$20,IF('01_Доходи'!Z1167&gt;=Законод!$I$19,Законод!$H$21,0)))),IF(B1163="Лікар-терапевт",IF(Z1167&lt;Законод!$C$27,0,(IF(AND(Z1167&gt;=Законод!$I$27,Z1167&lt;=Законод!$I$28),Z1167-Законод!$H$28,IF('01_Доходи'!Z1167&gt;=Законод!$I$27,Законод!$H$29,0)))),0)))</f>
        <v>0</v>
      </c>
      <c r="AA1173" s="770"/>
      <c r="AB1173" s="750" t="s">
        <v>157</v>
      </c>
      <c r="AC1173" s="751"/>
      <c r="AD1173" s="751"/>
      <c r="AE1173" s="751"/>
      <c r="AF1173" s="752"/>
      <c r="AG1173" s="171">
        <f>IF(B1163="Лікар загальної практики - сімейний лікар",IF(AG1167&lt;Законод!$C$23,0,(IF(AND(AG1167&gt;=Законод!$I$23,AG1167&lt;=Законод!$I$24),AG1167-Законод!$H$24,IF('01_Доходи'!AG1167&gt;=Законод!$I$23,Законод!$I$25,0)))),IF(B1163="Лікар-педіатр",IF(AG1167&lt;Законод!$C$19,0,(IF(AND(AG1167&gt;=Законод!$I$19,AG1167&lt;=Законод!$I$20),AG1167-Законод!$H$20,IF('01_Доходи'!AG1167&gt;=Законод!$I$19,Законод!$H$21,0)))),IF(B1163="Лікар-терапевт",IF(AG1167&lt;Законод!$C$27,0,(IF(AND(AG1167&gt;=Законод!$I$27,AG1167&lt;=Законод!$I$28),AG1167-Законод!$H$28,IF('01_Доходи'!AG1167&gt;=Законод!$I$27,Законод!$H$29,0)))),0)))</f>
        <v>0</v>
      </c>
      <c r="AH1173" s="773"/>
      <c r="AI1173" s="176"/>
      <c r="AJ1173" s="764"/>
      <c r="AK1173" s="767"/>
      <c r="AL1173" s="767"/>
      <c r="AM1173" s="799"/>
      <c r="AN1173" s="544">
        <f>IF(B1163="Лікар загальної практики - сімейний лікар",L1173*Законод!$I$30,IF(B1163="Лікар-педіатр",L1173*Законод!$I$30,IF(B1163="Лікар-терапевт",L1173*Законод!$I$30,0)))</f>
        <v>0</v>
      </c>
      <c r="AO1173" s="544">
        <f>IF(B1163="Лікар загальної практики - сімейний лікар",S1173*Законод!$I$47,IF(B1163="Лікар-педіатр",S1173*Законод!$I$47,IF(B1163="Лікар-терапевт",S1173*Законод!$I$47,0)))</f>
        <v>0</v>
      </c>
      <c r="AP1173" s="544">
        <f>IF(B1163="Лікар загальної практики - сімейний лікар",Z1173*Законод!$I$64,IF(B1163="Лікар-педіатр",Z1173*Законод!$I$64,IF(B1163="Лікар-терапевт",Z1173*Законод!$I$64,0)))</f>
        <v>0</v>
      </c>
      <c r="AQ1173" s="544">
        <f>IF(B1163="Лікар загальної практики - сімейний лікар",AG1173*Законод!$I$81,IF(B1163="Лікар-педіатр",AG1173*Законод!$I$81,IF(B1163="Лікар-терапевт",AG1173*Законод!$I$81,0)))</f>
        <v>0</v>
      </c>
      <c r="AR1173" s="185">
        <f>SUM(AN1173:AQ1173)</f>
        <v>0</v>
      </c>
    </row>
    <row r="1174" spans="1:44" ht="21" customHeight="1" thickBot="1" x14ac:dyDescent="0.3">
      <c r="A1174" s="187"/>
      <c r="B1174" s="782"/>
      <c r="C1174" s="785"/>
      <c r="D1174" s="788"/>
      <c r="E1174" s="791"/>
      <c r="F1174" s="660" t="str">
        <f>IF(B1163="Лікар-педіатр",Законод!$J$18,IF(B1163="Лікар загальної практики - сімейний лікар",Законод!$J$22,IF(B1163="Лікар-терапевт",Законод!$J$22,"х")))</f>
        <v>х</v>
      </c>
      <c r="G1174" s="747" t="s">
        <v>157</v>
      </c>
      <c r="H1174" s="748"/>
      <c r="I1174" s="748"/>
      <c r="J1174" s="748"/>
      <c r="K1174" s="749"/>
      <c r="L1174" s="171">
        <f>IF(B1163="Лікар загальної практики - сімейний лікар",IF(L1167&gt;=Законод!$J$23,'01_Доходи'!L1167-('01_Доходи'!L1168+'01_Доходи'!L1169+'01_Доходи'!L1170+'01_Доходи'!L1171+'01_Доходи'!L1172+'01_Доходи'!L1173),0),IF(B1163="Лікар-педіатр",IF(L1167&gt;=Законод!$J$19,'01_Доходи'!L1167-('01_Доходи'!L1168+'01_Доходи'!L1169+'01_Доходи'!L1170+'01_Доходи'!L1171+'01_Доходи'!L1172+'01_Доходи'!L1173),0),IF(B1163="Лікар-терапевт",IF('01_Доходи'!L1167&gt;=Законод!$J$27,L1167-Законод!$I$28,0),0)))</f>
        <v>0</v>
      </c>
      <c r="M1174" s="771"/>
      <c r="N1174" s="747" t="s">
        <v>157</v>
      </c>
      <c r="O1174" s="748"/>
      <c r="P1174" s="748"/>
      <c r="Q1174" s="748"/>
      <c r="R1174" s="749"/>
      <c r="S1174" s="171">
        <f>IF(B1163="Лікар загальної практики - сімейний лікар",IF(S1167&gt;=Законод!$J$23,'01_Доходи'!S1167-('01_Доходи'!S1168+'01_Доходи'!S1169+'01_Доходи'!S1170+'01_Доходи'!S1171+'01_Доходи'!S1172+'01_Доходи'!S1173),0),IF(B1163="Лікар-педіатр",IF(S1167&gt;=Законод!$J$19,'01_Доходи'!S1167-('01_Доходи'!S1168+'01_Доходи'!S1169+'01_Доходи'!S1170+'01_Доходи'!S1171+'01_Доходи'!S1172+'01_Доходи'!S1173),0),IF(B1163="Лікар-терапевт",IF('01_Доходи'!S1167&gt;=Законод!$J$27,S1167-Законод!$I$28,0),0)))</f>
        <v>0</v>
      </c>
      <c r="T1174" s="771"/>
      <c r="U1174" s="747" t="s">
        <v>157</v>
      </c>
      <c r="V1174" s="748"/>
      <c r="W1174" s="748"/>
      <c r="X1174" s="748"/>
      <c r="Y1174" s="749"/>
      <c r="Z1174" s="171">
        <f>IF(B1163="Лікар загальної практики - сімейний лікар",IF(Z1167&gt;=Законод!$J$23,'01_Доходи'!Z1167-('01_Доходи'!Z1168+'01_Доходи'!Z1169+'01_Доходи'!Z1170+'01_Доходи'!Z1171+'01_Доходи'!Z1172+'01_Доходи'!Z1173),0),IF(B1163="Лікар-педіатр",IF(Z1167&gt;=Законод!$J$19,'01_Доходи'!Z1167-('01_Доходи'!Z1168+'01_Доходи'!Z1169+'01_Доходи'!Z1170+'01_Доходи'!Z1171+'01_Доходи'!Z1172+'01_Доходи'!Z1173),0),IF(B1163="Лікар-терапевт",IF('01_Доходи'!Z1167&gt;=Законод!$J$27,Z1167-Законод!$I$28,0),0)))</f>
        <v>0</v>
      </c>
      <c r="AA1174" s="771"/>
      <c r="AB1174" s="747" t="s">
        <v>157</v>
      </c>
      <c r="AC1174" s="748"/>
      <c r="AD1174" s="748"/>
      <c r="AE1174" s="748"/>
      <c r="AF1174" s="749"/>
      <c r="AG1174" s="171">
        <f>IF(B1163="Лікар загальної практики - сімейний лікар",IF(AG1167&gt;=Законод!$J$23,'01_Доходи'!AG1167-('01_Доходи'!AG1168+'01_Доходи'!AG1169+'01_Доходи'!AG1170+'01_Доходи'!AG1171+'01_Доходи'!AG1172+'01_Доходи'!AG1173),0),IF(B1163="Лікар-педіатр",IF(AG1167&gt;=Законод!$J$19,'01_Доходи'!AG1167-('01_Доходи'!AG1168+'01_Доходи'!AG1169+'01_Доходи'!AG1170+'01_Доходи'!AG1171+'01_Доходи'!AG1172+'01_Доходи'!AG1173),0),IF(B1163="Лікар-терапевт",IF('01_Доходи'!AG1167&gt;=Законод!$J$27,AG1167-Законод!$I$28,0),0)))</f>
        <v>0</v>
      </c>
      <c r="AH1174" s="774"/>
      <c r="AI1174" s="188"/>
      <c r="AJ1174" s="765"/>
      <c r="AK1174" s="768"/>
      <c r="AL1174" s="768"/>
      <c r="AM1174" s="800"/>
      <c r="AN1174" s="661">
        <f>IF(B1163="Лікар загальної практики - сімейний лікар",L1174*Законод!$J$30,IF(B1163="Лікар-педіатр",L1174*Законод!$J$30,IF(B1163="Лікар-терапевт",L1174*Законод!$J$30,0)))</f>
        <v>0</v>
      </c>
      <c r="AO1174" s="661">
        <f>IF(B1163="Лікар загальної практики - сімейний лікар",S1174*Законод!$J$47,IF(B1163="Лікар-педіатр",S1174*Законод!$J$47,IF(B1163="Лікар-терапевт",S1174*Законод!$J$47,0)))</f>
        <v>0</v>
      </c>
      <c r="AP1174" s="661">
        <f>IF(B1163="Лікар загальної практики - сімейний лікар",S1174*Законод!$J$64,IF(B1163="Лікар-педіатр",S1174*Законод!$J$64,IF(B1163="Лікар-терапевт",S1174*Законод!$J$64,0)))</f>
        <v>0</v>
      </c>
      <c r="AQ1174" s="661">
        <f>IF(B1163="Лікар загальної практики - сімейний лікар",AG1174*Законод!$J$81,IF(B1163="Лікар-педіатр",AG1174*Законод!$J$81,IF(B1163="Лікар-терапевт",AG1174*Законод!$J$81,0)))</f>
        <v>0</v>
      </c>
      <c r="AR1174" s="662">
        <f t="shared" ref="AR1174" si="175">SUM(AN1174:AQ1174)</f>
        <v>0</v>
      </c>
    </row>
    <row r="1175" spans="1:44" ht="23.25" thickBot="1" x14ac:dyDescent="0.3">
      <c r="A1175" s="206"/>
      <c r="B1175" s="207"/>
      <c r="C1175" s="207"/>
      <c r="D1175" s="207"/>
      <c r="E1175" s="207"/>
      <c r="F1175" s="208"/>
      <c r="G1175" s="209"/>
      <c r="H1175" s="209"/>
      <c r="I1175" s="210"/>
      <c r="J1175" s="210"/>
      <c r="K1175" s="210"/>
      <c r="L1175" s="211"/>
      <c r="M1175" s="210"/>
      <c r="N1175" s="210"/>
      <c r="O1175" s="210"/>
      <c r="P1175" s="210"/>
      <c r="Q1175" s="210"/>
      <c r="R1175" s="210"/>
      <c r="S1175" s="211"/>
      <c r="T1175" s="210"/>
      <c r="U1175" s="210"/>
      <c r="V1175" s="210"/>
      <c r="W1175" s="210"/>
      <c r="X1175" s="210"/>
      <c r="Y1175" s="210"/>
      <c r="Z1175" s="211"/>
      <c r="AA1175" s="210"/>
      <c r="AB1175" s="210"/>
      <c r="AC1175" s="210"/>
      <c r="AD1175" s="210"/>
      <c r="AE1175" s="210"/>
      <c r="AF1175" s="210"/>
      <c r="AG1175" s="211"/>
      <c r="AH1175" s="210"/>
      <c r="AI1175" s="210"/>
      <c r="AJ1175" s="210"/>
      <c r="AK1175" s="210"/>
      <c r="AL1175" s="210"/>
      <c r="AM1175" s="212"/>
      <c r="AN1175" s="210"/>
      <c r="AO1175" s="210"/>
      <c r="AP1175" s="210"/>
      <c r="AQ1175" s="210"/>
      <c r="AR1175" s="213"/>
    </row>
    <row r="1176" spans="1:44" ht="18" customHeight="1" x14ac:dyDescent="0.25">
      <c r="A1176" s="169">
        <f>A1163+1</f>
        <v>89</v>
      </c>
      <c r="B1176" s="780"/>
      <c r="C1176" s="783"/>
      <c r="D1176" s="786"/>
      <c r="E1176" s="789"/>
      <c r="F1176" s="170" t="s">
        <v>431</v>
      </c>
      <c r="G1176" s="171">
        <f>IFERROR(IF(B1176="Лікар-педіатр",G1178/L1178*L1176,IF(B1176="Лікар-терапевт","х",IF(B1176="Лікар загальної практики - сімейний лікар",G1178/L1178*L1176,0))),0)</f>
        <v>0</v>
      </c>
      <c r="H1176" s="171">
        <f>IFERROR(IF(B1176="Лікар-педіатр",H1178/L1178*L1176,IF(B1176="Лікар-терапевт","х",IF(B1176="Лікар загальної практики - сімейний лікар",H1178/L1178*L1176,0))),0)</f>
        <v>0</v>
      </c>
      <c r="I1176" s="171">
        <f>IFERROR(IF(B1176="Лікар-педіатр","x",IF(B1176="Лікар-терапевт",I1178/L1178*L1176,IF(B1176="Лікар загальної практики - сімейний лікар",I1178/L1178*L1176,0))),0)</f>
        <v>0</v>
      </c>
      <c r="J1176" s="171">
        <f>IFERROR(IF(B1176="Лікар-педіатр","x",IF(B1176="Лікар-терапевт",J1178/L1178*L1176,IF(B1176="Лікар загальної практики - сімейний лікар",J1178/L1178*L1176,0))),0)</f>
        <v>0</v>
      </c>
      <c r="K1176" s="171">
        <f>IFERROR(IF(B1176="Лікар-педіатр","x",IF(B1176="Лікар-терапевт",K1179*L1176,IF(B1176="Лікар загальної практики - сімейний лікар",K1179*L1176,0))),0)</f>
        <v>0</v>
      </c>
      <c r="L1176" s="472"/>
      <c r="M1176" s="769"/>
      <c r="N1176" s="171">
        <f>IFERROR(IF(B1176="Лікар-педіатр",N1178/S1178*S1176,IF(B1176="Лікар-терапевт","х",IF(B1176="Лікар загальної практики - сімейний лікар",N1178/S1178*S1176,0))),0)</f>
        <v>0</v>
      </c>
      <c r="O1176" s="171">
        <f>IFERROR(IF(B1176="Лікар-педіатр",O1178/S1178*S1176,IF(B1176="Лікар-терапевт","х",IF(B1176="Лікар загальної практики - сімейний лікар",O1178/S1178*S1176,0))),0)</f>
        <v>0</v>
      </c>
      <c r="P1176" s="171">
        <f>IFERROR(IF(B1176="Лікар-педіатр","x",IF(B1176="Лікар-терапевт",P1178/S1178*S1176,IF(B1176="Лікар загальної практики - сімейний лікар",P1178/S1178*S1176,0))),0)</f>
        <v>0</v>
      </c>
      <c r="Q1176" s="171">
        <f>IFERROR(IF(B1176="Лікар-педіатр","x",IF(B1176="Лікар-терапевт",Q1178/S1178*S1176,IF(B1176="Лікар загальної практики - сімейний лікар",Q1178/S1178*S1176,0))),0)</f>
        <v>0</v>
      </c>
      <c r="R1176" s="171">
        <f>IFERROR(IF(B1176="Лікар-педіатр","x",IF(B1176="Лікар-терапевт",R1179*S1176,IF(B1176="Лікар загальної практики - сімейний лікар",R1179*S1176,0))),0)</f>
        <v>0</v>
      </c>
      <c r="S1176" s="472"/>
      <c r="T1176" s="769"/>
      <c r="U1176" s="171">
        <f>IFERROR(IF(B1176="Лікар-педіатр",U1178/Z1178*Z1176,IF(B1176="Лікар-терапевт","х",IF(B1176="Лікар загальної практики - сімейний лікар",U1178/Z1178*Z1176,0))),0)</f>
        <v>0</v>
      </c>
      <c r="V1176" s="171">
        <f>IFERROR(IF(B1176="Лікар-педіатр",V1178/Z1178*Z1176,IF(B1176="Лікар-терапевт","х",IF(B1176="Лікар загальної практики - сімейний лікар",V1178/Z1178*Z1176,0))),0)</f>
        <v>0</v>
      </c>
      <c r="W1176" s="171">
        <f>IFERROR(IF(B1176="Лікар-педіатр","x",IF(B1176="Лікар-терапевт",W1178/Z1178*Z1176,IF(B1176="Лікар загальної практики - сімейний лікар",W1178/Z1178*Z1176,0))),0)</f>
        <v>0</v>
      </c>
      <c r="X1176" s="171">
        <f>IFERROR(IF(B1176="Лікар-педіатр","x",IF(B1176="Лікар-терапевт",X1178/Z1178*Z1176,IF(B1176="Лікар загальної практики - сімейний лікар",X1178/Z1178*Z1176,0))),0)</f>
        <v>0</v>
      </c>
      <c r="Y1176" s="171">
        <f>IFERROR(IF(B1176="Лікар-педіатр","x",IF(B1176="Лікар-терапевт",Y1179*Z1176,IF(B1176="Лікар загальної практики - сімейний лікар",Y1179*Z1176,0))),0)</f>
        <v>0</v>
      </c>
      <c r="Z1176" s="472"/>
      <c r="AA1176" s="769"/>
      <c r="AB1176" s="171">
        <f>IFERROR(IF(B1176="Лікар-педіатр",AB1178/AG1178*AG1176,IF(B1176="Лікар-терапевт","х",IF(B1176="Лікар загальної практики - сімейний лікар",AB1178/AG1178*AG1176,0))),0)</f>
        <v>0</v>
      </c>
      <c r="AC1176" s="171">
        <f>IFERROR(IF(B1176="Лікар-педіатр",AC1178/AG1178*AG1176,IF(B1176="Лікар-терапевт","х",IF(B1176="Лікар загальної практики - сімейний лікар",AC1178/AG1178*AG1176,0))),0)</f>
        <v>0</v>
      </c>
      <c r="AD1176" s="171">
        <f>IFERROR(IF(B1176="Лікар-педіатр","x",IF(B1176="Лікар-терапевт",AD1178/AG1178*AG1176,IF(B1176="Лікар загальної практики - сімейний лікар",AD1178/AG1178*AG1176,0))),0)</f>
        <v>0</v>
      </c>
      <c r="AE1176" s="171">
        <f>IFERROR(IF(B1176="Лікар-педіатр","x",IF(B1176="Лікар-терапевт",AE1178/AG1178*AG1176,IF(B1176="Лікар загальної практики - сімейний лікар",AE1178/AG1178*AG1176,0))),0)</f>
        <v>0</v>
      </c>
      <c r="AF1176" s="171">
        <f>IFERROR(IF(B1176="Лікар-педіатр","x",IF(B1176="Лікар-терапевт",AF1179*AG1176,IF(B1176="Лікар загальної практики - сімейний лікар",AF1179*AG1176,0))),0)</f>
        <v>0</v>
      </c>
      <c r="AG1176" s="472"/>
      <c r="AH1176" s="772"/>
      <c r="AI1176" s="461">
        <f>A1176</f>
        <v>89</v>
      </c>
      <c r="AJ1176" s="763">
        <f>B1176</f>
        <v>0</v>
      </c>
      <c r="AK1176" s="766">
        <f>C1176</f>
        <v>0</v>
      </c>
      <c r="AL1176" s="766">
        <f>D1176</f>
        <v>0</v>
      </c>
      <c r="AM1176" s="753" t="s">
        <v>566</v>
      </c>
      <c r="AN1176" s="792">
        <f>SUM(AN1181:AN1187)</f>
        <v>0</v>
      </c>
      <c r="AO1176" s="792">
        <f>SUM(AO1181:AO1187)</f>
        <v>0</v>
      </c>
      <c r="AP1176" s="792">
        <f>SUM(AP1181:AP1187)</f>
        <v>0</v>
      </c>
      <c r="AQ1176" s="792">
        <f>SUM(AQ1181:AQ1187)</f>
        <v>0</v>
      </c>
      <c r="AR1176" s="795">
        <f>SUM(AN1176:AQ1180)</f>
        <v>0</v>
      </c>
    </row>
    <row r="1177" spans="1:44" ht="18" customHeight="1" x14ac:dyDescent="0.25">
      <c r="A1177" s="172"/>
      <c r="B1177" s="781"/>
      <c r="C1177" s="784"/>
      <c r="D1177" s="787"/>
      <c r="E1177" s="790"/>
      <c r="F1177" s="170" t="s">
        <v>432</v>
      </c>
      <c r="G1177" s="171">
        <f>IFERROR(IF(B1176="Лікар-педіатр",G1179*L1177,IF(B1176="Лікар-терапевт","х",IF(B1176="Лікар загальної практики - сімейний лікар",G1179*L1177,0))),0)</f>
        <v>0</v>
      </c>
      <c r="H1177" s="171">
        <f>IFERROR(IF(B1176="Лікар-педіатр",H1179*L1177,IF(B1176="Лікар-терапевт","х",IF(B1176="Лікар загальної практики - сімейний лікар",H1179*L1177,0))),0)</f>
        <v>0</v>
      </c>
      <c r="I1177" s="171">
        <f>IFERROR(IF(B1176="Лікар-педіатр","x",IF(B1176="Лікар-терапевт",I1179*L1177,IF(B1176="Лікар загальної практики - сімейний лікар",I1179*L1177,0))),0)</f>
        <v>0</v>
      </c>
      <c r="J1177" s="171">
        <f>IFERROR(IF(B1176="Лікар-педіатр","x",IF(B1176="Лікар-терапевт",J1179*L1177,IF(B1176="Лікар загальної практики - сімейний лікар",J1179*L1177,0))),0)</f>
        <v>0</v>
      </c>
      <c r="K1177" s="171">
        <f>IFERROR(IF(B1176="Лікар-педіатр","x",IF(B1176="Лікар-терапевт",K1179*L1177,IF(B1176="Лікар загальної практики - сімейний лікар",K1179*L1177,0))),0)</f>
        <v>0</v>
      </c>
      <c r="L1177" s="472"/>
      <c r="M1177" s="770"/>
      <c r="N1177" s="171">
        <f>IFERROR(IF(B1176="Лікар-педіатр",N1179*S1177,IF(B1176="Лікар-терапевт","х",IF(B1176="Лікар загальної практики - сімейний лікар",N1179*S1177,0))),0)</f>
        <v>0</v>
      </c>
      <c r="O1177" s="171">
        <f>IFERROR(IF(B1176="Лікар-педіатр",O1179*S1177,IF(B1176="Лікар-терапевт","х",IF(B1176="Лікар загальної практики - сімейний лікар",O1179*S1177,0))),0)</f>
        <v>0</v>
      </c>
      <c r="P1177" s="171">
        <f>IFERROR(IF(B1176="Лікар-педіатр","x",IF(B1176="Лікар-терапевт",P1179*S1177,IF(B1176="Лікар загальної практики - сімейний лікар",P1179*S1177,0))),0)</f>
        <v>0</v>
      </c>
      <c r="Q1177" s="171">
        <f>IFERROR(IF(B1176="Лікар-педіатр","x",IF(B1176="Лікар-терапевт",Q1179*S1177,IF(B1176="Лікар загальної практики - сімейний лікар",Q1179*S1177,0))),0)</f>
        <v>0</v>
      </c>
      <c r="R1177" s="171">
        <f>IFERROR(IF(B1176="Лікар-педіатр","x",IF(B1176="Лікар-терапевт",R1179*S1177,IF(B1176="Лікар загальної практики - сімейний лікар",R1179*S1177,0))),0)</f>
        <v>0</v>
      </c>
      <c r="S1177" s="472"/>
      <c r="T1177" s="770"/>
      <c r="U1177" s="171">
        <f>IFERROR(IF(B1176="Лікар-педіатр",U1179*Z1177,IF(B1176="Лікар-терапевт","х",IF(B1176="Лікар загальної практики - сімейний лікар",U1179*Z1177,0))),0)</f>
        <v>0</v>
      </c>
      <c r="V1177" s="171">
        <f>IFERROR(IF(B1176="Лікар-педіатр",V1179*Z1177,IF(B1176="Лікар-терапевт","х",IF(B1176="Лікар загальної практики - сімейний лікар",V1179*Z1177,0))),0)</f>
        <v>0</v>
      </c>
      <c r="W1177" s="171">
        <f>IFERROR(IF(B1176="Лікар-педіатр","x",IF(B1176="Лікар-терапевт",W1179*Z1177,IF(B1176="Лікар загальної практики - сімейний лікар",W1179*Z1177,0))),0)</f>
        <v>0</v>
      </c>
      <c r="X1177" s="171">
        <f>IFERROR(IF(B1176="Лікар-педіатр","x",IF(B1176="Лікар-терапевт",X1179*Z1177,IF(B1176="Лікар загальної практики - сімейний лікар",X1179*Z1177,0))),0)</f>
        <v>0</v>
      </c>
      <c r="Y1177" s="171">
        <f>IFERROR(IF(B1176="Лікар-педіатр","x",IF(B1176="Лікар-терапевт",Y1179*Z1177,IF(B1176="Лікар загальної практики - сімейний лікар",Y1179*Z1177,0))),0)</f>
        <v>0</v>
      </c>
      <c r="Z1177" s="472"/>
      <c r="AA1177" s="770"/>
      <c r="AB1177" s="171">
        <f>IFERROR(IF(B1176="Лікар-педіатр",AB1179*AG1177,IF(B1176="Лікар-терапевт","х",IF(B1176="Лікар загальної практики - сімейний лікар",AB1179*AG1177,0))),0)</f>
        <v>0</v>
      </c>
      <c r="AC1177" s="171">
        <f>IFERROR(IF(B1176="Лікар-педіатр",AC1179*AG1177,IF(B1176="Лікар-терапевт","х",IF(B1176="Лікар загальної практики - сімейний лікар",AC1179*AG1177,0))),0)</f>
        <v>0</v>
      </c>
      <c r="AD1177" s="171">
        <f>IFERROR(IF(B1176="Лікар-педіатр","x",IF(B1176="Лікар-терапевт",AD1179*AG1177,IF(B1176="Лікар загальної практики - сімейний лікар",AD1179*AG1177,0))),0)</f>
        <v>0</v>
      </c>
      <c r="AE1177" s="171">
        <f>IFERROR(IF(B1176="Лікар-педіатр","x",IF(B1176="Лікар-терапевт",AE1179*AG1177,IF(B1176="Лікар загальної практики - сімейний лікар",AE1179*AG1177,0))),0)</f>
        <v>0</v>
      </c>
      <c r="AF1177" s="171">
        <f>IFERROR(IF(B1176="Лікар-педіатр","x",IF(B1176="Лікар-терапевт",AF1179*AG1177,IF(B1176="Лікар загальної практики - сімейний лікар",AF1179*AG1177,0))),0)</f>
        <v>0</v>
      </c>
      <c r="AG1177" s="472"/>
      <c r="AH1177" s="773"/>
      <c r="AI1177" s="173"/>
      <c r="AJ1177" s="764"/>
      <c r="AK1177" s="767"/>
      <c r="AL1177" s="767"/>
      <c r="AM1177" s="754"/>
      <c r="AN1177" s="793"/>
      <c r="AO1177" s="793"/>
      <c r="AP1177" s="793"/>
      <c r="AQ1177" s="793"/>
      <c r="AR1177" s="796"/>
    </row>
    <row r="1178" spans="1:44" ht="18" customHeight="1" x14ac:dyDescent="0.25">
      <c r="A1178" s="205"/>
      <c r="B1178" s="781"/>
      <c r="C1178" s="784"/>
      <c r="D1178" s="787"/>
      <c r="E1178" s="790"/>
      <c r="F1178" s="170" t="s">
        <v>433</v>
      </c>
      <c r="G1178" s="174">
        <f>IF(B1176="Лікар загальної практики - сімейний лікар"," ",IF(B1176="Лікар-педіатр"," ",IF(B1176="Лікар-терапевт","х",0)))</f>
        <v>0</v>
      </c>
      <c r="H1178" s="174">
        <f>IF(B1176="Лікар загальної практики - сімейний лікар"," ",IF(B1176="Лікар-педіатр"," ",IF(B1176="Лікар-терапевт","х",0)))</f>
        <v>0</v>
      </c>
      <c r="I1178" s="174">
        <f>IF(B1176="Лікар загальної практики - сімейний лікар"," ",IF(B1176="Лікар-педіатр","х",IF(B1176="Лікар-терапевт"," ",0)))</f>
        <v>0</v>
      </c>
      <c r="J1178" s="174">
        <f>IF(B1176="Лікар загальної практики - сімейний лікар"," ",IF(B1176="Лікар-педіатр","х",IF(B1176="Лікар-терапевт"," ",0)))</f>
        <v>0</v>
      </c>
      <c r="K1178" s="174">
        <f>IF(B1176="Лікар загальної практики - сімейний лікар"," ",IF(B1176="Лікар-педіатр","х",IF(B1176="Лікар-терапевт"," ",0)))</f>
        <v>0</v>
      </c>
      <c r="L1178" s="175">
        <f>SUM(G1178:K1178)</f>
        <v>0</v>
      </c>
      <c r="M1178" s="770"/>
      <c r="N1178" s="174">
        <f>IF(B1176="Лікар загальної практики - сімейний лікар"," ",IF(B1176="Лікар-педіатр"," ",IF(B1176="Лікар-терапевт","х",0)))</f>
        <v>0</v>
      </c>
      <c r="O1178" s="174">
        <f>IF(B1176="Лікар загальної практики - сімейний лікар"," ",IF(B1176="Лікар-педіатр"," ",IF(B1176="Лікар-терапевт","х",0)))</f>
        <v>0</v>
      </c>
      <c r="P1178" s="174">
        <f>IF(B1176="Лікар загальної практики - сімейний лікар"," ",IF(B1176="Лікар-педіатр","х",IF(B1176="Лікар-терапевт"," ",0)))</f>
        <v>0</v>
      </c>
      <c r="Q1178" s="174">
        <f>IF(B1176="Лікар загальної практики - сімейний лікар"," ",IF(B1176="Лікар-педіатр","х",IF(B1176="Лікар-терапевт"," ",0)))</f>
        <v>0</v>
      </c>
      <c r="R1178" s="174">
        <f>IF(B1176="Лікар загальної практики - сімейний лікар"," ",IF(B1176="Лікар-педіатр","х",IF(B1176="Лікар-терапевт"," ",0)))</f>
        <v>0</v>
      </c>
      <c r="S1178" s="175">
        <f>SUM(N1178:R1178)</f>
        <v>0</v>
      </c>
      <c r="T1178" s="770"/>
      <c r="U1178" s="174">
        <f>IF(B1176="Лікар загальної практики - сімейний лікар"," ",IF(B1176="Лікар-педіатр"," ",IF(B1176="Лікар-терапевт","х",0)))</f>
        <v>0</v>
      </c>
      <c r="V1178" s="174">
        <f>IF(B1176="Лікар загальної практики - сімейний лікар"," ",IF(B1176="Лікар-педіатр"," ",IF(B1176="Лікар-терапевт","х",0)))</f>
        <v>0</v>
      </c>
      <c r="W1178" s="174">
        <f>IF(B1176="Лікар загальної практики - сімейний лікар"," ",IF(B1176="Лікар-педіатр","х",IF(B1176="Лікар-терапевт"," ",0)))</f>
        <v>0</v>
      </c>
      <c r="X1178" s="174">
        <f>IF(B1176="Лікар загальної практики - сімейний лікар"," ",IF(B1176="Лікар-педіатр","х",IF(B1176="Лікар-терапевт"," ",0)))</f>
        <v>0</v>
      </c>
      <c r="Y1178" s="174">
        <f>IF(B1176="Лікар загальної практики - сімейний лікар"," ",IF(B1176="Лікар-педіатр","х",IF(B1176="Лікар-терапевт"," ",0)))</f>
        <v>0</v>
      </c>
      <c r="Z1178" s="175">
        <f>SUM(U1178:Y1178)</f>
        <v>0</v>
      </c>
      <c r="AA1178" s="770"/>
      <c r="AB1178" s="174">
        <f>IF(B1176="Лікар загальної практики - сімейний лікар"," ",IF(B1176="Лікар-педіатр"," ",IF(B1176="Лікар-терапевт","х",0)))</f>
        <v>0</v>
      </c>
      <c r="AC1178" s="174">
        <f>IF(B1176="Лікар загальної практики - сімейний лікар"," ",IF(B1176="Лікар-педіатр"," ",IF(B1176="Лікар-терапевт","х",0)))</f>
        <v>0</v>
      </c>
      <c r="AD1178" s="174">
        <f>IF(B1176="Лікар загальної практики - сімейний лікар"," ",IF(B1176="Лікар-педіатр","х",IF(B1176="Лікар-терапевт"," ",0)))</f>
        <v>0</v>
      </c>
      <c r="AE1178" s="174">
        <f>IF(B1176="Лікар загальної практики - сімейний лікар"," ",IF(B1176="Лікар-педіатр","х",IF(B1176="Лікар-терапевт"," ",0)))</f>
        <v>0</v>
      </c>
      <c r="AF1178" s="174">
        <f>IF(B1176="Лікар загальної практики - сімейний лікар"," ",IF(B1176="Лікар-педіатр","х",IF(B1176="Лікар-терапевт"," ",0)))</f>
        <v>0</v>
      </c>
      <c r="AG1178" s="175">
        <f>SUM(AB1178:AF1178)</f>
        <v>0</v>
      </c>
      <c r="AH1178" s="773"/>
      <c r="AI1178" s="176"/>
      <c r="AJ1178" s="764"/>
      <c r="AK1178" s="767"/>
      <c r="AL1178" s="767"/>
      <c r="AM1178" s="754"/>
      <c r="AN1178" s="793"/>
      <c r="AO1178" s="793"/>
      <c r="AP1178" s="793"/>
      <c r="AQ1178" s="793"/>
      <c r="AR1178" s="796"/>
    </row>
    <row r="1179" spans="1:44" ht="18.600000000000001" customHeight="1" thickBot="1" x14ac:dyDescent="0.3">
      <c r="A1179" s="172"/>
      <c r="B1179" s="781"/>
      <c r="C1179" s="784"/>
      <c r="D1179" s="787"/>
      <c r="E1179" s="790"/>
      <c r="F1179" s="177" t="s">
        <v>160</v>
      </c>
      <c r="G1179" s="178">
        <f>IFERROR(IF(B1176="Лікар-педіатр",G1178/L1178,IF(B1176="Лікар-терапевт","х",IF(B1176="Лікар загальної практики - сімейний лікар",G1178/L1178,0))),0)</f>
        <v>0</v>
      </c>
      <c r="H1179" s="178">
        <f>IFERROR(IF(B1176="Лікар-педіатр",H1178/L1178,IF(B1176="Лікар-терапевт","х",IF(B1176="Лікар загальної практики - сімейний лікар",H1178/L1178,0))),0)</f>
        <v>0</v>
      </c>
      <c r="I1179" s="178">
        <f>IFERROR(IF(B1176="Лікар-педіатр","x",IF(B1176="Лікар-терапевт",I1178/L1178,IF(B1176="Лікар загальної практики - сімейний лікар",I1178/L1178,0))),0)</f>
        <v>0</v>
      </c>
      <c r="J1179" s="178">
        <f>IFERROR(IF(B1176="Лікар-педіатр","x",IF(B1176="Лікар-терапевт",J1178/L1178,IF(B1176="Лікар загальної практики - сімейний лікар",J1178/L1178,0))),0)</f>
        <v>0</v>
      </c>
      <c r="K1179" s="178">
        <f>IFERROR(IF(B1176="Лікар-педіатр","x",IF(B1176="Лікар-терапевт",K1178/L1178,IF(B1176="Лікар загальної практики - сімейний лікар",K1178/L1178,0))),0)</f>
        <v>0</v>
      </c>
      <c r="L1179" s="178">
        <f>SUM(G1179:K1179)</f>
        <v>0</v>
      </c>
      <c r="M1179" s="770"/>
      <c r="N1179" s="178">
        <f>IFERROR(IF(B1176="Лікар-педіатр",N1178/S1178,IF(B1176="Лікар-терапевт","х",IF(B1176="Лікар загальної практики - сімейний лікар",N1178/S1178,0))),0)</f>
        <v>0</v>
      </c>
      <c r="O1179" s="178">
        <f>IFERROR(IF(B1176="Лікар-педіатр",O1178/S1178,IF(B1176="Лікар-терапевт","х",IF(B1176="Лікар загальної практики - сімейний лікар",O1178/S1178,0))),0)</f>
        <v>0</v>
      </c>
      <c r="P1179" s="178">
        <f>IFERROR(IF(B1176="Лікар-педіатр","x",IF(B1176="Лікар-терапевт",P1178/S1178,IF(B1176="Лікар загальної практики - сімейний лікар",P1178/S1178,0))),0)</f>
        <v>0</v>
      </c>
      <c r="Q1179" s="178">
        <f>IFERROR(IF(B1176="Лікар-педіатр","x",IF(B1176="Лікар-терапевт",Q1178/S1178,IF(B1176="Лікар загальної практики - сімейний лікар",Q1178/S1178,0))),0)</f>
        <v>0</v>
      </c>
      <c r="R1179" s="178">
        <f>IFERROR(IF(B1176="Лікар-педіатр","x",IF(B1176="Лікар-терапевт",R1178/S1178,IF(B1176="Лікар загальної практики - сімейний лікар",R1178/S1178,0))),0)</f>
        <v>0</v>
      </c>
      <c r="S1179" s="178">
        <f>SUM(N1179:R1179)</f>
        <v>0</v>
      </c>
      <c r="T1179" s="770"/>
      <c r="U1179" s="178">
        <f>IFERROR(IF(B1176="Лікар-педіатр",U1178/Z1178,IF(B1176="Лікар-терапевт","х",IF(B1176="Лікар загальної практики - сімейний лікар",U1178/Z1178,0))),0)</f>
        <v>0</v>
      </c>
      <c r="V1179" s="178">
        <f>IFERROR(IF(B1176="Лікар-педіатр",V1178/Z1178,IF(B1176="Лікар-терапевт","х",IF(B1176="Лікар загальної практики - сімейний лікар",V1178/Z1178,0))),0)</f>
        <v>0</v>
      </c>
      <c r="W1179" s="178">
        <f>IFERROR(IF(B1176="Лікар-педіатр","x",IF(B1176="Лікар-терапевт",W1178/Z1178,IF(B1176="Лікар загальної практики - сімейний лікар",W1178/Z1178,0))),0)</f>
        <v>0</v>
      </c>
      <c r="X1179" s="178">
        <f>IFERROR(IF(B1176="Лікар-педіатр","x",IF(B1176="Лікар-терапевт",X1178/Z1178,IF(B1176="Лікар загальної практики - сімейний лікар",X1178/Z1178,0))),0)</f>
        <v>0</v>
      </c>
      <c r="Y1179" s="178">
        <f>IFERROR(IF(B1176="Лікар-педіатр","x",IF(B1176="Лікар-терапевт",Y1178/Z1178,IF(B1176="Лікар загальної практики - сімейний лікар",Y1178/Z1178,0))),0)</f>
        <v>0</v>
      </c>
      <c r="Z1179" s="178">
        <f>SUM(U1179:Y1179)</f>
        <v>0</v>
      </c>
      <c r="AA1179" s="770"/>
      <c r="AB1179" s="178">
        <f>IFERROR(IF(B1176="Лікар-педіатр",AB1178/AG1178,IF(B1176="Лікар-терапевт","х",IF(B1176="Лікар загальної практики - сімейний лікар",AB1178/AG1178,0))),0)</f>
        <v>0</v>
      </c>
      <c r="AC1179" s="178">
        <f>IFERROR(IF(B1176="Лікар-педіатр",AC1178/AG1178,IF(B1176="Лікар-терапевт","х",IF(B1176="Лікар загальної практики - сімейний лікар",AC1178/AG1178,0))),0)</f>
        <v>0</v>
      </c>
      <c r="AD1179" s="178">
        <f>IFERROR(IF(B1176="Лікар-педіатр","x",IF(B1176="Лікар-терапевт",AD1178/AG1178,IF(B1176="Лікар загальної практики - сімейний лікар",AD1178/AG1178,0))),0)</f>
        <v>0</v>
      </c>
      <c r="AE1179" s="178">
        <f>IFERROR(IF(B1176="Лікар-педіатр","x",IF(B1176="Лікар-терапевт",AE1178/AG1178,IF(B1176="Лікар загальної практики - сімейний лікар",AE1178/AG1178,0))),0)</f>
        <v>0</v>
      </c>
      <c r="AF1179" s="178">
        <f>IFERROR(IF(B1176="Лікар-педіатр","x",IF(B1176="Лікар-терапевт",AF1178/AG1178,IF(B1176="Лікар загальної практики - сімейний лікар",AF1178/AG1178,0))),0)</f>
        <v>0</v>
      </c>
      <c r="AG1179" s="178">
        <f>SUM(AB1179:AF1179)</f>
        <v>0</v>
      </c>
      <c r="AH1179" s="773"/>
      <c r="AI1179" s="176"/>
      <c r="AJ1179" s="764"/>
      <c r="AK1179" s="767"/>
      <c r="AL1179" s="767"/>
      <c r="AM1179" s="754"/>
      <c r="AN1179" s="793"/>
      <c r="AO1179" s="793"/>
      <c r="AP1179" s="793"/>
      <c r="AQ1179" s="793"/>
      <c r="AR1179" s="796"/>
    </row>
    <row r="1180" spans="1:44" ht="32.25" thickBot="1" x14ac:dyDescent="0.3">
      <c r="A1180" s="172"/>
      <c r="B1180" s="781"/>
      <c r="C1180" s="784"/>
      <c r="D1180" s="787"/>
      <c r="E1180" s="790"/>
      <c r="F1180" s="179" t="s">
        <v>434</v>
      </c>
      <c r="G1180" s="180">
        <f>IF(B1176="Лікар загальної практики - сімейний лікар",AVERAGE(G1176:G1178),IF(B1176="Лікар-педіатр",AVERAGE(G1176:G1178),IF(B1176="Лікар-терапевт","х",0)))</f>
        <v>0</v>
      </c>
      <c r="H1180" s="180">
        <f>IF(B1176="Лікар загальної практики - сімейний лікар",AVERAGE(H1176:H1178),IF(B1176="Лікар-педіатр",AVERAGE(H1176:H1178),IF(B1176="Лікар-терапевт","х",0)))</f>
        <v>0</v>
      </c>
      <c r="I1180" s="180">
        <f>IF(B1176="Лікар загальної практики - сімейний лікар",AVERAGE(I1176:I1178),IF(B1176="Лікар-педіатр","x",IF(B1176="Лікар-терапевт",AVERAGE(I1176:I1178),0)))</f>
        <v>0</v>
      </c>
      <c r="J1180" s="180">
        <f>IF(B1176="Лікар загальної практики - сімейний лікар",AVERAGE(J1176:J1178),IF(B1176="Лікар-педіатр","x",IF(B1176="Лікар-терапевт",AVERAGE(J1176:J1178),0)))</f>
        <v>0</v>
      </c>
      <c r="K1180" s="180">
        <f>IF(B1176="Лікар загальної практики - сімейний лікар",AVERAGE(K1176:K1178),IF(B1176="Лікар-педіатр","x",IF(B1176="Лікар-терапевт",AVERAGE(K1176:K1178),0)))</f>
        <v>0</v>
      </c>
      <c r="L1180" s="181">
        <f>SUM(G1180:K1180)</f>
        <v>0</v>
      </c>
      <c r="M1180" s="770"/>
      <c r="N1180" s="543">
        <f>IF(B1176="Лікар загальної практики - сімейний лікар",AVERAGE(N1176:N1178),IF(B1176="Лікар-педіатр",AVERAGE(N1176:N1178),IF(B1176="Лікар-терапевт","х",0)))</f>
        <v>0</v>
      </c>
      <c r="O1180" s="180">
        <f>IF(B1176="Лікар загальної практики - сімейний лікар",AVERAGE(O1176:O1178),IF(B1176="Лікар-педіатр",AVERAGE(O1176:O1178),IF(B1176="Лікар-терапевт","х",0)))</f>
        <v>0</v>
      </c>
      <c r="P1180" s="180">
        <f>IF(B1176="Лікар загальної практики - сімейний лікар",AVERAGE(P1176:P1178),IF(B1176="Лікар-педіатр","x",IF(B1176="Лікар-терапевт",AVERAGE(P1176:P1178),0)))</f>
        <v>0</v>
      </c>
      <c r="Q1180" s="180">
        <f>IF(B1176="Лікар загальної практики - сімейний лікар",AVERAGE(Q1176:Q1178),IF(B1176="Лікар-педіатр","x",IF(B1176="Лікар-терапевт",AVERAGE(Q1176:Q1178),0)))</f>
        <v>0</v>
      </c>
      <c r="R1180" s="180">
        <f>IF(B1176="Лікар загальної практики - сімейний лікар",AVERAGE(R1176:R1178),IF(B1176="Лікар-педіатр","x",IF(B1176="Лікар-терапевт",AVERAGE(R1176:R1178),0)))</f>
        <v>0</v>
      </c>
      <c r="S1180" s="181">
        <f>SUM(N1180:R1180)</f>
        <v>0</v>
      </c>
      <c r="T1180" s="770"/>
      <c r="U1180" s="543">
        <f>IF(B1176="Лікар загальної практики - сімейний лікар",AVERAGE(U1176:U1178),IF(B1176="Лікар-педіатр",AVERAGE(U1176:U1178),IF(B1176="Лікар-терапевт","х",0)))</f>
        <v>0</v>
      </c>
      <c r="V1180" s="180">
        <f>IF(B1176="Лікар загальної практики - сімейний лікар",AVERAGE(V1176:V1178),IF(B1176="Лікар-педіатр",AVERAGE(V1176:V1178),IF(B1176="Лікар-терапевт","х",0)))</f>
        <v>0</v>
      </c>
      <c r="W1180" s="180">
        <f>IF(B1176="Лікар загальної практики - сімейний лікар",AVERAGE(W1176:W1178),IF(B1176="Лікар-педіатр","x",IF(B1176="Лікар-терапевт",AVERAGE(W1176:W1178),0)))</f>
        <v>0</v>
      </c>
      <c r="X1180" s="180">
        <f>IF(B1176="Лікар загальної практики - сімейний лікар",AVERAGE(X1176:X1178),IF(B1176="Лікар-педіатр","x",IF(B1176="Лікар-терапевт",AVERAGE(X1176:X1178),0)))</f>
        <v>0</v>
      </c>
      <c r="Y1180" s="180">
        <f>IF(B1176="Лікар загальної практики - сімейний лікар",AVERAGE(Y1176:Y1178),IF(B1176="Лікар-педіатр","x",IF(B1176="Лікар-терапевт",AVERAGE(Y1176:Y1178),0)))</f>
        <v>0</v>
      </c>
      <c r="Z1180" s="181">
        <f>SUM(U1180:Y1180)</f>
        <v>0</v>
      </c>
      <c r="AA1180" s="770"/>
      <c r="AB1180" s="543">
        <f>IF(B1176="Лікар загальної практики - сімейний лікар",AVERAGE(AB1176:AB1178),IF(B1176="Лікар-педіатр",AVERAGE(AB1176:AB1178),IF(B1176="Лікар-терапевт","х",0)))</f>
        <v>0</v>
      </c>
      <c r="AC1180" s="180">
        <f>IF(B1176="Лікар загальної практики - сімейний лікар",AVERAGE(AC1176:AC1178),IF(B1176="Лікар-педіатр",AVERAGE(AC1176:AC1178),IF(B1176="Лікар-терапевт","х",0)))</f>
        <v>0</v>
      </c>
      <c r="AD1180" s="180">
        <f>IF(B1176="Лікар загальної практики - сімейний лікар",AVERAGE(AD1176:AD1178),IF(B1176="Лікар-педіатр","x",IF(B1176="Лікар-терапевт",AVERAGE(AD1176:AD1178),0)))</f>
        <v>0</v>
      </c>
      <c r="AE1180" s="180">
        <f>IF(B1176="Лікар загальної практики - сімейний лікар",AVERAGE(AE1176:AE1178),IF(B1176="Лікар-педіатр","x",IF(B1176="Лікар-терапевт",AVERAGE(AE1176:AE1178),0)))</f>
        <v>0</v>
      </c>
      <c r="AF1180" s="180">
        <f>IF(B1176="Лікар загальної практики - сімейний лікар",AVERAGE(AF1176:AF1178),IF(B1176="Лікар-педіатр","x",IF(B1176="Лікар-терапевт",AVERAGE(AF1176:AF1178),0)))</f>
        <v>0</v>
      </c>
      <c r="AG1180" s="181">
        <f>SUM(AB1180:AF1180)</f>
        <v>0</v>
      </c>
      <c r="AH1180" s="773"/>
      <c r="AI1180" s="176"/>
      <c r="AJ1180" s="764"/>
      <c r="AK1180" s="767"/>
      <c r="AL1180" s="767"/>
      <c r="AM1180" s="755"/>
      <c r="AN1180" s="794"/>
      <c r="AO1180" s="794"/>
      <c r="AP1180" s="794"/>
      <c r="AQ1180" s="794"/>
      <c r="AR1180" s="797"/>
    </row>
    <row r="1181" spans="1:44" ht="40.5" x14ac:dyDescent="0.25">
      <c r="A1181" s="172"/>
      <c r="B1181" s="781"/>
      <c r="C1181" s="784"/>
      <c r="D1181" s="787"/>
      <c r="E1181" s="790"/>
      <c r="F1181" s="182" t="str">
        <f>IF(B1176="Лікар-педіатр",Законод!$C$18,IF(B1176="Лікар загальної практики - сімейний лікар",Законод!$C$22,IF(B1176="Лікар-терапевт",Законод!$C$26,"х")))</f>
        <v>х</v>
      </c>
      <c r="G1181" s="183">
        <f>IF(B1176="Лікар загальної практики - сімейний лікар",IF(L1180&lt;=Законод!$C$23,G1180,Законод!$C$23*'01_Доходи'!G1179),IF(B1176="Лікар-педіатр",IF(L1180&lt;=Законод!$C$19,G1180,Законод!$C$19*'01_Доходи'!G1179),IF(B1176="Лікар-терапевт","x",0)))</f>
        <v>0</v>
      </c>
      <c r="H1181" s="183">
        <f>IF(B1176="Лікар загальної практики - сімейний лікар",IF(L1180&lt;=Законод!$C$23,H1180,Законод!$C$23*'01_Доходи'!H1179),IF(B1176="Лікар-педіатр",IF(L1180&lt;=Законод!$C$19,H1180,Законод!$C$19*'01_Доходи'!H1179),IF(B1176="Лікар-терапевт","x",0)))</f>
        <v>0</v>
      </c>
      <c r="I1181" s="183">
        <f>IF(B1176="Лікар загальної практики - сімейний лікар",IF(L1180&lt;=Законод!$C$23,I1180,Законод!$C$23*'01_Доходи'!I1179),IF(B1176="Лікар-педіатр",IF(L1180&lt;=Законод!$C$27,I1180,Законод!$C$27*'01_Доходи'!I1179),IF(B1176="Лікар-терапевт","x",0)))</f>
        <v>0</v>
      </c>
      <c r="J1181" s="183">
        <f>IF(B1176="Лікар загальної практики - сімейний лікар",IF(L1180&lt;=Законод!$C$23,J1180,Законод!$C$23*'01_Доходи'!J1179),IF(B1176="Лікар-педіатр",IF(L1180&lt;=Законод!$C$27,J1180,Законод!$C$27*'01_Доходи'!J1179),IF(B1176="Лікар-терапевт","x",0)))</f>
        <v>0</v>
      </c>
      <c r="K1181" s="183">
        <f>IF(B1176="Лікар загальної практики - сімейний лікар",IF(L1180&lt;=Законод!$C$23,K1180,Законод!$C$23*'01_Доходи'!K1179),IF(B1176="Лікар-педіатр",IF(L1180&lt;=Законод!$C$27,K1180,Законод!$C$27*'01_Доходи'!K1179),IF(B1176="Лікар-терапевт","x",0)))</f>
        <v>0</v>
      </c>
      <c r="L1181" s="184">
        <f>SUM(G1181:K1181)</f>
        <v>0</v>
      </c>
      <c r="M1181" s="770"/>
      <c r="N1181" s="183">
        <f>IF(B1176="Лікар загальної практики - сімейний лікар",IF(L1180&lt;=Законод!$C$23,N1180,Законод!$C$23*'01_Доходи'!N1179),IF(B1176="Лікар-педіатр",IF(L1180&lt;=Законод!$C$19,N1180,Законод!$C$19*'01_Доходи'!N1179),IF(B1176="Лікар-терапевт","x",0)))</f>
        <v>0</v>
      </c>
      <c r="O1181" s="183">
        <f>IF(B1176="Лікар загальної практики - сімейний лікар",IF(L1180&lt;=Законод!$C$23,O1180,Законод!$C$23*'01_Доходи'!O1179),IF(B1176="Лікар-педіатр",IF(L1180&lt;=Законод!$C$19,O1180,Законод!$C$19*'01_Доходи'!O1179),IF(B1176="Лікар-терапевт","x",0)))</f>
        <v>0</v>
      </c>
      <c r="P1181" s="183">
        <f>IF(B1176="Лікар загальної практики - сімейний лікар",IF(L1180&lt;=Законод!$C$23,P1180,Законод!$C$23*'01_Доходи'!P1179),IF(B1176="Лікар-педіатр",IF(L1180&lt;=Законод!$C$27,P1180,Законод!$C$27*'01_Доходи'!P1179),IF(B1176="Лікар-терапевт","x",0)))</f>
        <v>0</v>
      </c>
      <c r="Q1181" s="183">
        <f>IF(B1176="Лікар загальної практики - сімейний лікар",IF(L1180&lt;=Законод!$C$23,Q1180,Законод!$C$23*'01_Доходи'!Q1179),IF(B1176="Лікар-педіатр",IF(L1180&lt;=Законод!$C$27,Q1180,Законод!$C$27*'01_Доходи'!Q1179),IF(B1176="Лікар-терапевт","x",0)))</f>
        <v>0</v>
      </c>
      <c r="R1181" s="183">
        <f>IF(B1176="Лікар загальної практики - сімейний лікар",IF(L1180&lt;=Законод!$C$23,R1180,Законод!$C$23*'01_Доходи'!R1179),IF(B1176="Лікар-педіатр",IF(L1180&lt;=Законод!$C$27,R1180,Законод!$C$27*'01_Доходи'!R1179),IF(B1176="Лікар-терапевт","x",0)))</f>
        <v>0</v>
      </c>
      <c r="S1181" s="184">
        <f>SUM(N1181:R1181)</f>
        <v>0</v>
      </c>
      <c r="T1181" s="770"/>
      <c r="U1181" s="183">
        <f>IF(B1176="Лікар загальної практики - сімейний лікар",IF(L1180&lt;=Законод!$C$23,U1180,Законод!$C$23*'01_Доходи'!U1179),IF(B1176="Лікар-педіатр",IF(L1180&lt;=Законод!$C$19,U1180,Законод!$C$19*'01_Доходи'!U1179),IF(B1176="Лікар-терапевт","x",0)))</f>
        <v>0</v>
      </c>
      <c r="V1181" s="183">
        <f>IF(B1176="Лікар загальної практики - сімейний лікар",IF(L1180&lt;=Законод!$C$23,V1180,Законод!$C$23*'01_Доходи'!V1179),IF(B1176="Лікар-педіатр",IF(L1180&lt;=Законод!$C$19,V1180,Законод!$C$19*'01_Доходи'!V1179),IF(B1176="Лікар-терапевт","x",0)))</f>
        <v>0</v>
      </c>
      <c r="W1181" s="183">
        <f>IF(B1176="Лікар загальної практики - сімейний лікар",IF(L1180&lt;=Законод!$C$23,W1180,Законод!$C$23*'01_Доходи'!W1179),IF(B1176="Лікар-педіатр",IF(L1180&lt;=Законод!$C$27,W1180,Законод!$C$27*'01_Доходи'!W1179),IF(B1176="Лікар-терапевт","x",0)))</f>
        <v>0</v>
      </c>
      <c r="X1181" s="183">
        <f>IF(B1176="Лікар загальної практики - сімейний лікар",IF(L1180&lt;=Законод!$C$23,X1180,Законод!$C$23*'01_Доходи'!X1179),IF(B1176="Лікар-педіатр",IF(L1180&lt;=Законод!$C$27,X1180,Законод!$C$27*'01_Доходи'!X1179),IF(B1176="Лікар-терапевт","x",0)))</f>
        <v>0</v>
      </c>
      <c r="Y1181" s="183">
        <f>IF(B1176="Лікар загальної практики - сімейний лікар",IF(L1180&lt;=Законод!$C$23,Y1180,Законод!$C$23*'01_Доходи'!H1179),IF(Y1176="Лікар-педіатр",IF(L1180&lt;=Законод!$C$27,Y1180,Законод!$C$27*'01_Доходи'!Y1179),IF(B1176="Лікар-терапевт","x",0)))</f>
        <v>0</v>
      </c>
      <c r="Z1181" s="184">
        <f>SUM(U1181:Y1181)</f>
        <v>0</v>
      </c>
      <c r="AA1181" s="770"/>
      <c r="AB1181" s="183">
        <f>IF(B1176="Лікар загальної практики - сімейний лікар",IF(L1180&lt;=Законод!$C$23,AB1180,Законод!$C$23*'01_Доходи'!AB1179),IF(B1176="Лікар-педіатр",IF(L1180&lt;=Законод!$C$19,AB1180,Законод!$C$19*'01_Доходи'!AB1179),IF(B1176="Лікар-терапевт","x",0)))</f>
        <v>0</v>
      </c>
      <c r="AC1181" s="183">
        <f>IF(B1176="Лікар загальної практики - сімейний лікар",IF(L1180&lt;=Законод!$C$23,AC1180,Законод!$C$23*'01_Доходи'!AC1179),IF(B1176="Лікар-педіатр",IF(L1180&lt;=Законод!$C$19,AC1180,Законод!$C$19*'01_Доходи'!AC1179),IF(B1176="Лікар-терапевт","x",0)))</f>
        <v>0</v>
      </c>
      <c r="AD1181" s="183">
        <f>IF(B1176="Лікар загальної практики - сімейний лікар",IF(L1180&lt;=Законод!$C$23,AD1180,Законод!$C$23*'01_Доходи'!AD1179),IF(B1176="Лікар-педіатр",IF(L1180&lt;=Законод!$C$27,AD1180,Законод!$C$27*'01_Доходи'!AD1179),IF(B1176="Лікар-терапевт","x",0)))</f>
        <v>0</v>
      </c>
      <c r="AE1181" s="183">
        <f>IF(B1176="Лікар загальної практики - сімейний лікар",IF(L1180&lt;=Законод!$C$23,AE1180,Законод!$C$23*'01_Доходи'!AE1179),IF(B1176="Лікар-педіатр",IF(L1180&lt;=Законод!$C$27,AE1180,Законод!$C$27*'01_Доходи'!AE1179),IF(B1176="Лікар-терапевт","x",0)))</f>
        <v>0</v>
      </c>
      <c r="AF1181" s="183">
        <f>IF(B1176="Лікар загальної практики - сімейний лікар",IF(L1180&lt;=Законод!$C$23,AF1180,Законод!$C$23*'01_Доходи'!AF1179),IF(B1176="Лікар-педіатр",IF(L1180&lt;=Законод!$C$27,AF1180,Законод!$C$27*'01_Доходи'!AF1179),IF(B1176="Лікар-терапевт","x",0)))</f>
        <v>0</v>
      </c>
      <c r="AG1181" s="184">
        <f>SUM(AB1181:AF1181)</f>
        <v>0</v>
      </c>
      <c r="AH1181" s="773"/>
      <c r="AI1181" s="176"/>
      <c r="AJ1181" s="764"/>
      <c r="AK1181" s="767"/>
      <c r="AL1181" s="767"/>
      <c r="AM1181" s="268" t="s">
        <v>175</v>
      </c>
      <c r="AN1181" s="544">
        <f>IF(B1176="Лікар загальної практики - сімейний лікар",G1181*Законод!$J$10+'01_Доходи'!H1181*Законод!$K$10+'01_Доходи'!I1181*Законод!$L$10+'01_Доходи'!J1181*Законод!$M$10+'01_Доходи'!K1181*Законод!$N$10,IF(B1176="Лікар-педіатр",G1181*Законод!$J$10+'01_Доходи'!H1181*Законод!$K$10,IF(B1176="Лікар-терапевт",'01_Доходи'!I1181*Законод!$L$10+'01_Доходи'!J1181*Законод!$M$10+'01_Доходи'!K1181*Законод!$N$10,0)))</f>
        <v>0</v>
      </c>
      <c r="AO1181" s="544">
        <f>IF(B1176="Лікар загальної практики - сімейний лікар",N1181*Законод!$J$11+'01_Доходи'!O1181*Законод!$K$11+'01_Доходи'!P1181*Законод!$L$11+'01_Доходи'!Q1181*Законод!$M$11+'01_Доходи'!R1181*Законод!$N$11,IF(B1176="Лікар-педіатр",N1181*Законод!$J$11+'01_Доходи'!O1181*Законод!$K$11,IF(B1176="Лікар-терапевт",'01_Доходи'!P1181*Законод!$L$11+'01_Доходи'!Q1181*Законод!$M$11+'01_Доходи'!R1181*Законод!$N$11,0)))</f>
        <v>0</v>
      </c>
      <c r="AP1181" s="544">
        <f>IF(B1176="Лікар загальної практики - сімейний лікар",U1181*Законод!$J$12+'01_Доходи'!V1181*Законод!$K$12+'01_Доходи'!W1181*Законод!$L$12+'01_Доходи'!X1181*Законод!$M$12+'01_Доходи'!Y1181*Законод!$N$12,IF(B1176="Лікар-педіатр",U1181*Законод!$J$12+'01_Доходи'!V1181*Законод!$K$12,IF(B1176="Лікар-терапевт",'01_Доходи'!W1181*Законод!$L$12+'01_Доходи'!X1181*Законод!$M$12+'01_Доходи'!Y1181*Законод!$N$12,0)))</f>
        <v>0</v>
      </c>
      <c r="AQ1181" s="544">
        <f>IF(B1176="Лікар загальної практики - сімейний лікар",AB1181*Законод!$J$13+'01_Доходи'!AC1181*Законод!$K$13+'01_Доходи'!AD1181*Законод!$L$13+'01_Доходи'!AE1181*Законод!$M$13+'01_Доходи'!AF1181*Законод!$N$13,IF(B1176="Лікар-педіатр",AB1181*Законод!$J$13+'01_Доходи'!AC1181*Законод!$K$13,IF(B1176="Лікар-терапевт",'01_Доходи'!AD1181*Законод!$L$13+'01_Доходи'!AE1181*Законод!$M$13+'01_Доходи'!AF1181*Законод!$N$13,0)))</f>
        <v>0</v>
      </c>
      <c r="AR1181" s="185">
        <f>SUM(AN1181:AQ1181)</f>
        <v>0</v>
      </c>
    </row>
    <row r="1182" spans="1:44" ht="20.45" customHeight="1" x14ac:dyDescent="0.25">
      <c r="A1182" s="172"/>
      <c r="B1182" s="781"/>
      <c r="C1182" s="784"/>
      <c r="D1182" s="787"/>
      <c r="E1182" s="790"/>
      <c r="F1182" s="186" t="str">
        <f>IF(B1176="Лікар-педіатр",Законод!$E$18,IF(B1176="Лікар загальної практики - сімейний лікар",Законод!$E$22,IF(B1176="Лікар-терапевт",Законод!$E$26,"х")))</f>
        <v>х</v>
      </c>
      <c r="G1182" s="750" t="s">
        <v>157</v>
      </c>
      <c r="H1182" s="751"/>
      <c r="I1182" s="751"/>
      <c r="J1182" s="751"/>
      <c r="K1182" s="752"/>
      <c r="L1182" s="171">
        <f>IF(B1176="Лікар загальної практики - сімейний лікар",IF(L1180&lt;Законод!$C$23,0,(IF(AND(L1180&gt;=Законод!$E$23,L1180&lt;=Законод!$E$24),L1180-Законод!$C$23,IF('01_Доходи'!L1180&gt;=Законод!$F$23,Законод!$E$25,0)))),IF(B1176="Лікар-педіатр",IF(L1180&lt;Законод!$C$19,0,(IF(AND(L1180&gt;=Законод!$E$19,L1180&lt;=Законод!$E$20),L1180-Законод!$C$19,IF('01_Доходи'!L1180&gt;=Законод!$F$19,Законод!$E$21,0)))),IF(B1176="Лікар-терапевт",IF(L1180&lt;Законод!$C$27,0,(IF(AND(L1180&gt;=Законод!$E$27,L1180&lt;=Законод!$E$28),L1180-Законод!$C$27,IF('01_Доходи'!L1180&gt;=Законод!$F$27,Законод!$E$29,0)))),0)))</f>
        <v>0</v>
      </c>
      <c r="M1182" s="770"/>
      <c r="N1182" s="750" t="s">
        <v>157</v>
      </c>
      <c r="O1182" s="751"/>
      <c r="P1182" s="751"/>
      <c r="Q1182" s="751"/>
      <c r="R1182" s="752"/>
      <c r="S1182" s="171">
        <f>IF(B1176="Лікар загальної практики - сімейний лікар",IF(S1180&lt;Законод!$C$23,0,(IF(AND(S1180&gt;=Законод!$E$23,S1180&lt;=Законод!$E$24),S1180-Законод!$C$23,IF('01_Доходи'!S1180&gt;=Законод!$F$23,Законод!$E$25,0)))),IF(B1176="Лікар-педіатр",IF(S1180&lt;Законод!$C$19,0,(IF(AND(S1180&gt;=Законод!$E$19,S1180&lt;=Законод!$E$20),S1180-Законод!$C$19,IF('01_Доходи'!S1180&gt;=Законод!$F$19,Законод!$E$21,0)))),IF(B1176="Лікар-терапевт",IF(S1180&lt;Законод!$C$27,0,(IF(AND(S1180&gt;=Законод!$E$27,S1180&lt;=Законод!$E$28),S1180-Законод!$C$27,IF('01_Доходи'!S1180&gt;=Законод!$F$27,Законод!$E$29,0)))),0)))</f>
        <v>0</v>
      </c>
      <c r="T1182" s="770"/>
      <c r="U1182" s="750" t="s">
        <v>157</v>
      </c>
      <c r="V1182" s="751"/>
      <c r="W1182" s="751"/>
      <c r="X1182" s="751"/>
      <c r="Y1182" s="752"/>
      <c r="Z1182" s="171">
        <f>IF(B1176="Лікар загальної практики - сімейний лікар",IF(Z1180&lt;Законод!$C$23,0,(IF(AND(Z1180&gt;=Законод!$E$23,Z1180&lt;=Законод!$E$24),Z1180-Законод!$C$23,IF('01_Доходи'!Z1180&gt;=Законод!$F$23,Законод!$E$25,0)))),IF(B1176="Лікар-педіатр",IF(Z1180&lt;Законод!$C$19,0,(IF(AND(Z1180&gt;=Законод!$E$19,Z1180&lt;=Законод!$E$20),Z1180-Законод!$C$19,IF('01_Доходи'!Z1180&gt;=Законод!$F$19,Законод!$E$21,0)))),IF(B1176="Лікар-терапевт",IF(Z1180&lt;Законод!$C$27,0,(IF(AND(Z1180&gt;=Законод!$E$27,Z1180&lt;=Законод!$E$28),Z1180-Законод!$C$27,IF('01_Доходи'!Z1180&gt;=Законод!$F$27,Законод!$E$29,0)))),0)))</f>
        <v>0</v>
      </c>
      <c r="AA1182" s="770"/>
      <c r="AB1182" s="750" t="s">
        <v>157</v>
      </c>
      <c r="AC1182" s="751"/>
      <c r="AD1182" s="751"/>
      <c r="AE1182" s="751"/>
      <c r="AF1182" s="752"/>
      <c r="AG1182" s="171">
        <f>IF(B1176="Лікар загальної практики - сімейний лікар",IF(S1180&lt;Законод!$C$23,0,(IF(AND(AG1180&gt;=Законод!$E$23,AG1180&lt;=Законод!$E$24),AG1180-Законод!$C$23,IF('01_Доходи'!AG1180&gt;=Законод!$F$23,Законод!$E$25,0)))),IF(B1176="Лікар-педіатр",IF(AG1180&lt;Законод!$C$19,0,(IF(AND(AG1180&gt;=Законод!$E$19,AG1180&lt;=Законод!$E$20),AG1180-Законод!$C$19,IF('01_Доходи'!AG1180&gt;=Законод!$F$19,Законод!$E$21,0)))),IF(B1176="Лікар-терапевт",IF(AG1180&lt;Законод!$C$27,0,(IF(AND(AG1180&gt;=Законод!$E$27,AG1180&lt;=Законод!$E$28),AG1180-Законод!$C$27,IF('01_Доходи'!AG1180&gt;=Законод!$F$27,Законод!$E$29,0)))),0)))</f>
        <v>0</v>
      </c>
      <c r="AH1182" s="773"/>
      <c r="AI1182" s="176"/>
      <c r="AJ1182" s="764"/>
      <c r="AK1182" s="767"/>
      <c r="AL1182" s="767"/>
      <c r="AM1182" s="798" t="s">
        <v>176</v>
      </c>
      <c r="AN1182" s="544">
        <f>IF(B1176="Лікар загальної практики - сімейний лікар",L1182*Законод!$E$30,IF(B1176="Лікар-педіатр",L1182*Законод!$E$30,IF(B1176="Лікар-терапевт",L1182*Законод!$E$30,0)))</f>
        <v>0</v>
      </c>
      <c r="AO1182" s="544">
        <f>IF(B1176="Лікар загальної практики - сімейний лікар",S1182*Законод!$E$47,IF(B1176="Лікар-педіатр",S1182*Законод!$E$47,IF(B1176="Лікар-терапевт",S1182*Законод!$E$47,0)))</f>
        <v>0</v>
      </c>
      <c r="AP1182" s="544">
        <f>IF(B1176="Лікар загальної практики - сімейний лікар",Z1182*Законод!$E$64,IF(B1176="Лікар-педіатр",Z1182*Законод!$E$64,IF(B1176="Лікар-терапевт",Z1182*Законод!$E$64,0)))</f>
        <v>0</v>
      </c>
      <c r="AQ1182" s="544">
        <f>IF(B1176="Лікар загальної практики - сімейний лікар",AG1182*Законод!$E$81,IF(B1176="Лікар-педіатр",AG1182*Законод!$E$81,IF(B1176="Лікар-терапевт",AG1182*Законод!$E$81,0)))</f>
        <v>0</v>
      </c>
      <c r="AR1182" s="185">
        <f>SUM(AN1182:AQ1182)</f>
        <v>0</v>
      </c>
    </row>
    <row r="1183" spans="1:44" ht="20.45" customHeight="1" x14ac:dyDescent="0.25">
      <c r="A1183" s="172"/>
      <c r="B1183" s="781"/>
      <c r="C1183" s="784"/>
      <c r="D1183" s="787"/>
      <c r="E1183" s="790"/>
      <c r="F1183" s="186" t="str">
        <f>IF(B1176="Лікар-педіатр",Законод!$F$18,IF(B1176="Лікар загальної практики - сімейний лікар",Законод!$F$22,IF(B1176="Лікар-терапевт",Законод!$F$26,"х")))</f>
        <v>х</v>
      </c>
      <c r="G1183" s="750" t="s">
        <v>157</v>
      </c>
      <c r="H1183" s="751"/>
      <c r="I1183" s="751"/>
      <c r="J1183" s="751"/>
      <c r="K1183" s="752"/>
      <c r="L1183" s="171">
        <f>IF(B1176="Лікар загальної практики - сімейний лікар",IF(L1180&lt;Законод!$C$23,0,(IF(AND(L1180&gt;=Законод!$F$23,L1180&lt;=Законод!$F$24),L1180-Законод!$E$24,IF('01_Доходи'!L1180&gt;=Законод!$G$23,Законод!$F$25,0)))),IF(B1176="Лікар-педіатр",IF(L1180&lt;Законод!$C$19,0,(IF(AND(L1180&gt;=Законод!$F$19,L1180&lt;=Законод!$F$20),L1180-Законод!$E$20,IF('01_Доходи'!L1180&gt;=Законод!$G$19,Законод!$F$21,0)))),IF(B1176="Лікар-терапевт",IF(L1180&lt;Законод!$C$27,0,(IF(AND(L1180&gt;=Законод!$F$27,L1180&lt;=Законод!$F$28),L1180-Законод!$E$28,IF('01_Доходи'!L1180&gt;=Законод!$G$27,Законод!$F$29,0)))),0)))</f>
        <v>0</v>
      </c>
      <c r="M1183" s="770"/>
      <c r="N1183" s="750" t="s">
        <v>157</v>
      </c>
      <c r="O1183" s="751"/>
      <c r="P1183" s="751"/>
      <c r="Q1183" s="751"/>
      <c r="R1183" s="752"/>
      <c r="S1183" s="171">
        <f>IF(B1176="Лікар загальної практики - сімейний лікар",IF(S1180&lt;Законод!$C$23,0,(IF(AND(S1180&gt;=Законод!$F$23,S1180&lt;=Законод!$F$24),S1180-Законод!$E$24,IF('01_Доходи'!S1180&gt;=Законод!$G$23,Законод!$F$25,0)))),IF(B1176="Лікар-педіатр",IF(S1180&lt;Законод!$C$19,0,(IF(AND(S1180&gt;=Законод!$F$19,S1180&lt;=Законод!$F$20),S1180-Законод!$E$20,IF('01_Доходи'!S1180&gt;=Законод!$G$19,Законод!$F$21,0)))),IF(B1176="Лікар-терапевт",IF(S1180&lt;Законод!$C$27,0,(IF(AND(S1180&gt;=Законод!$F$27,S1180&lt;=Законод!$F$28),S1180-Законод!$E$28,IF('01_Доходи'!S1180&gt;=Законод!$G$27,Законод!$F$29,0)))),0)))</f>
        <v>0</v>
      </c>
      <c r="T1183" s="770"/>
      <c r="U1183" s="750" t="s">
        <v>157</v>
      </c>
      <c r="V1183" s="751"/>
      <c r="W1183" s="751"/>
      <c r="X1183" s="751"/>
      <c r="Y1183" s="752"/>
      <c r="Z1183" s="171">
        <f>IF(B1176="Лікар загальної практики - сімейний лікар",IF(Z1180&lt;Законод!$C$23,0,(IF(AND(Z1180&gt;=Законод!$F$23,Z1180&lt;=Законод!$F$24),Z1180-Законод!$E$24,IF('01_Доходи'!Z1180&gt;=Законод!$G$23,Законод!$F$25,0)))),IF(B1176="Лікар-педіатр",IF(Z1180&lt;Законод!$C$19,0,(IF(AND(Z1180&gt;=Законод!$F$19,Z1180&lt;=Законод!$F$20),Z1180-Законод!$E$20,IF('01_Доходи'!Z1180&gt;=Законод!$G$19,Законод!$F$21,0)))),IF(B1176="Лікар-терапевт",IF(Z1180&lt;Законод!$C$27,0,(IF(AND(Z1180&gt;=Законод!$F$27,Z1180&lt;=Законод!$F$28),Z1180-Законод!$E$28,IF('01_Доходи'!Z1180&gt;=Законод!$G$27,Законод!$F$29,0)))),0)))</f>
        <v>0</v>
      </c>
      <c r="AA1183" s="770"/>
      <c r="AB1183" s="750" t="s">
        <v>157</v>
      </c>
      <c r="AC1183" s="751"/>
      <c r="AD1183" s="751"/>
      <c r="AE1183" s="751"/>
      <c r="AF1183" s="752"/>
      <c r="AG1183" s="171">
        <f>IF(B1176="Лікар загальної практики - сімейний лікар",IF(AG1180&lt;Законод!$C$23,0,(IF(AND(AG1180&gt;=Законод!$F$23,AG1180&lt;=Законод!$F$24),AG1180-Законод!$E$24,IF('01_Доходи'!AG1180&gt;=Законод!$G$23,Законод!$F$25,0)))),IF(B1176="Лікар-педіатр",IF(AG1180&lt;Законод!$C$19,0,(IF(AND(AG1180&gt;=Законод!$F$19,AG1180&lt;=Законод!$F$20),AG1180-Законод!$E$20,IF('01_Доходи'!AG1180&gt;=Законод!$G$19,Законод!$F$21,0)))),IF(B1176="Лікар-терапевт",IF(AG1180&lt;Законод!$C$27,0,(IF(AND(AG1180&gt;=Законод!$F$27,AG1180&lt;=Законод!$F$28),AG1180-Законод!$E$28,IF('01_Доходи'!AG1180&gt;=Законод!$G$27,Законод!$F$29,0)))),0)))</f>
        <v>0</v>
      </c>
      <c r="AH1183" s="773"/>
      <c r="AI1183" s="176"/>
      <c r="AJ1183" s="764"/>
      <c r="AK1183" s="767"/>
      <c r="AL1183" s="767"/>
      <c r="AM1183" s="799"/>
      <c r="AN1183" s="544">
        <f>IF(B1176="Лікар загальної практики - сімейний лікар",L1183*Законод!$F$30,IF(B1176="Лікар-педіатр",L1183*Законод!$F$30,IF(B1176="Лікар-терапевт",L1183*Законод!$F$30,0)))</f>
        <v>0</v>
      </c>
      <c r="AO1183" s="544">
        <f>IF(B1176="Лікар загальної практики - сімейний лікар",S1183*Законод!$F$47,IF(B1176="Лікар-педіатр",S1183*Законод!$F$47,IF(B1176="Лікар-терапевт",S1183*Законод!$F$47,0)))</f>
        <v>0</v>
      </c>
      <c r="AP1183" s="544">
        <f>IF(B1176="Лікар загальної практики - сімейний лікар",Z1183*Законод!$F$64,IF(B1176="Лікар-педіатр",Z1183*Законод!$F$64,IF(B1176="Лікар-терапевт",Z1183*Законод!$F$64,0)))</f>
        <v>0</v>
      </c>
      <c r="AQ1183" s="544">
        <f>IF(B1176="Лікар загальної практики - сімейний лікар",AG1183*Законод!$F$81,IF(B1176="Лікар-педіатр",AG1183*Законод!$F$81,IF(B1176="Лікар-терапевт",AG1183*Законод!$F$81,0)))</f>
        <v>0</v>
      </c>
      <c r="AR1183" s="185">
        <f>SUM(AN1183:AQ1183)</f>
        <v>0</v>
      </c>
    </row>
    <row r="1184" spans="1:44" ht="20.45" customHeight="1" x14ac:dyDescent="0.25">
      <c r="A1184" s="172"/>
      <c r="B1184" s="781"/>
      <c r="C1184" s="784"/>
      <c r="D1184" s="787"/>
      <c r="E1184" s="790"/>
      <c r="F1184" s="186" t="str">
        <f>IF(B1176="Лікар-педіатр",Законод!$G$18,IF(B1176="Лікар загальної практики - сімейний лікар",Законод!$G$22,IF(B1176="Лікар-терапевт",Законод!$G$26,"х")))</f>
        <v>х</v>
      </c>
      <c r="G1184" s="750" t="s">
        <v>157</v>
      </c>
      <c r="H1184" s="751"/>
      <c r="I1184" s="751"/>
      <c r="J1184" s="751"/>
      <c r="K1184" s="752"/>
      <c r="L1184" s="171">
        <f>IF(B1176="Лікар загальної практики - сімейний лікар",IF(L1180&lt;Законод!$C$23,0,(IF(AND(L1180&gt;=Законод!$G$23,L1180&lt;=Законод!$G$24),L1180-Законод!$F$24,IF('01_Доходи'!L1180&gt;=Законод!$H$23,Законод!$G$25,0)))),IF(B1176="Лікар-педіатр",IF(L1180&lt;Законод!$C$19,0,(IF(AND(L1180&gt;=Законод!$G$19,L1180&lt;=Законод!$G$20),L1180-Законод!$F$20,IF('01_Доходи'!L1180&gt;=Законод!$H$19,Законод!$G$21,0)))),IF(B1176="Лікар-терапевт",IF(L1180&lt;Законод!$C$27,0,(IF(AND(L1180&gt;=Законод!$G$27,L1180&lt;=Законод!$G$28),L1180-Законод!$F$28,IF('01_Доходи'!L1180&gt;=Законод!$H$27,Законод!$G$29,0)))),0)))</f>
        <v>0</v>
      </c>
      <c r="M1184" s="770"/>
      <c r="N1184" s="750" t="s">
        <v>157</v>
      </c>
      <c r="O1184" s="751"/>
      <c r="P1184" s="751"/>
      <c r="Q1184" s="751"/>
      <c r="R1184" s="752"/>
      <c r="S1184" s="171">
        <f>IF(B1176="Лікар загальної практики - сімейний лікар",IF(S1180&lt;Законод!$C$23,0,(IF(AND(S1180&gt;=Законод!$G$23,S1180&lt;=Законод!$G$24),S1180-Законод!$F$24,IF('01_Доходи'!S1180&gt;=Законод!$H$23,Законод!$G$25,0)))),IF(B1176="Лікар-педіатр",IF(S1180&lt;Законод!$C$19,0,(IF(AND(S1180&gt;=Законод!$G$19,S1180&lt;=Законод!$G$20),S1180-Законод!$F$20,IF('01_Доходи'!S1180&gt;=Законод!$H$19,Законод!$G$21,0)))),IF(B1176="Лікар-терапевт",IF(S1180&lt;Законод!$C$27,0,(IF(AND(S1180&gt;=Законод!$G$27,S1180&lt;=Законод!$G$28),S1180-Законод!$F$28,IF('01_Доходи'!S1180&gt;=Законод!$H$27,Законод!$G$29,0)))),0)))</f>
        <v>0</v>
      </c>
      <c r="T1184" s="770"/>
      <c r="U1184" s="750" t="s">
        <v>157</v>
      </c>
      <c r="V1184" s="751"/>
      <c r="W1184" s="751"/>
      <c r="X1184" s="751"/>
      <c r="Y1184" s="752"/>
      <c r="Z1184" s="171">
        <f>IF(B1176="Лікар загальної практики - сімейний лікар",IF(Z1180&lt;Законод!$C$23,0,(IF(AND(Z1180&gt;=Законод!$G$23,Z1180&lt;=Законод!$G$24),Z1180-Законод!$F$24,IF('01_Доходи'!Z1180&gt;=Законод!$H$23,Законод!$G$25,0)))),IF(B1176="Лікар-педіатр",IF(Z1180&lt;Законод!$C$19,0,(IF(AND(Z1180&gt;=Законод!$G$19,Z1180&lt;=Законод!$G$20),Z1180-Законод!$F$20,IF('01_Доходи'!Z1180&gt;=Законод!$H$19,Законод!$G$21,0)))),IF(B1176="Лікар-терапевт",IF(Z1180&lt;Законод!$C$27,0,(IF(AND(Z1180&gt;=Законод!$G$27,Z1180&lt;=Законод!$G$28),Z1180-Законод!$F$28,IF('01_Доходи'!Z1180&gt;=Законод!$H$27,Законод!$G$29,0)))),0)))</f>
        <v>0</v>
      </c>
      <c r="AA1184" s="770"/>
      <c r="AB1184" s="750" t="s">
        <v>157</v>
      </c>
      <c r="AC1184" s="751"/>
      <c r="AD1184" s="751"/>
      <c r="AE1184" s="751"/>
      <c r="AF1184" s="752"/>
      <c r="AG1184" s="171">
        <f>IF(B1176="Лікар загальної практики - сімейний лікар",IF(AG1180&lt;Законод!$C$23,0,(IF(AND(AG1180&gt;=Законод!$G$23,AG1180&lt;=Законод!$G$24),AG1180-Законод!$F$24,IF('01_Доходи'!AG1180&gt;=Законод!$H$23,Законод!$G$25,0)))),IF(B1176="Лікар-педіатр",IF(AG1180&lt;Законод!$C$19,0,(IF(AND(AG1180&gt;=Законод!$G$19,AG1180&lt;=Законод!$G$20),AG1180-Законод!$F$20,IF('01_Доходи'!AG1180&gt;=Законод!$H$19,Законод!$G$21,0)))),IF(B1176="Лікар-терапевт",IF(AG1180&lt;Законод!$C$27,0,(IF(AND(AG1180&gt;=Законод!$G$27,AG1180&lt;=Законод!$G$28),AG1180-Законод!$F$28,IF('01_Доходи'!AG1180&gt;=Законод!$H$27,Законод!$G$29,0)))),0)))</f>
        <v>0</v>
      </c>
      <c r="AH1184" s="773"/>
      <c r="AI1184" s="176"/>
      <c r="AJ1184" s="764"/>
      <c r="AK1184" s="767"/>
      <c r="AL1184" s="767"/>
      <c r="AM1184" s="799"/>
      <c r="AN1184" s="544">
        <f>IF(B1176="Лікар загальної практики - сімейний лікар",L1184*Законод!$G$39,IF(B1176="Лікар-педіатр",L1184*Законод!$G$30,IF(B1176="Лікар-терапевт",L1184*Законод!$G$30,0)))</f>
        <v>0</v>
      </c>
      <c r="AO1184" s="544">
        <f>IF(B1176="Лікар загальної практики - сімейний лікар",S1184*Законод!$G$47,IF(B1176="Лікар-педіатр",S1184*Законод!$G$47,IF(B1176="Лікар-терапевт",S1184*Законод!$G$47,0)))</f>
        <v>0</v>
      </c>
      <c r="AP1184" s="544">
        <f>IF(B1176="Лікар загальної практики - сімейний лікар",Z1184*Законод!$G$64,IF(B1176="Лікар-педіатр",Z1184*Законод!$G$64,IF(B1176="Лікар-терапевт",Z1184*Законод!$G$64,0)))</f>
        <v>0</v>
      </c>
      <c r="AQ1184" s="544">
        <f>IF(B1176="Лікар загальної практики - сімейний лікар",AG1184*Законод!$G$81,IF(B1176="Лікар-педіатр",AG1184*Законод!$G$81,IF(B1176="Лікар-терапевт",AG1184*Законод!$G$81,0)))</f>
        <v>0</v>
      </c>
      <c r="AR1184" s="185">
        <f t="shared" ref="AR1184" si="176">SUM(AN1184:AQ1184)</f>
        <v>0</v>
      </c>
    </row>
    <row r="1185" spans="1:44" ht="20.45" customHeight="1" x14ac:dyDescent="0.25">
      <c r="A1185" s="172"/>
      <c r="B1185" s="781"/>
      <c r="C1185" s="784"/>
      <c r="D1185" s="787"/>
      <c r="E1185" s="790"/>
      <c r="F1185" s="186" t="str">
        <f>IF(B1176="Лікар-педіатр",Законод!$H$18,IF(B1176="Лікар загальної практики - сімейний лікар",Законод!$H$22,IF(B1176="Лікар-терапевт",Законод!$H$26,"х")))</f>
        <v>х</v>
      </c>
      <c r="G1185" s="750" t="s">
        <v>157</v>
      </c>
      <c r="H1185" s="751"/>
      <c r="I1185" s="751"/>
      <c r="J1185" s="751"/>
      <c r="K1185" s="752"/>
      <c r="L1185" s="171">
        <f>IF(B1176="Лікар загальної практики - сімейний лікар",IF(L1180&lt;Законод!$C$23,0,(IF(AND(L1180&gt;=Законод!$H$23,L1180&lt;=Законод!$H$24),L1180-Законод!$G$24,IF('01_Доходи'!L1180&gt;=Законод!$I$23,Законод!$H$25,0)))),IF(B1176="Лікар-педіатр",IF(L1180&lt;Законод!$C$19,0,(IF(AND(L1180&gt;=Законод!$H$19,L1180&lt;=Законод!$H$20),L1180-Законод!$G$20,IF('01_Доходи'!L1180&gt;=Законод!$I$19,Законод!$H$21,0)))),IF(B1176="Лікар-терапевт",IF(L1180&lt;Законод!$C$27,0,(IF(AND(L1180&gt;=Законод!$H$27,L1180&lt;=Законод!$H$28),L1180-Законод!$G$28,IF(L1180&gt;=Законод!$I$27,Законод!$H$29,0)))),0)))</f>
        <v>0</v>
      </c>
      <c r="M1185" s="770"/>
      <c r="N1185" s="750" t="s">
        <v>157</v>
      </c>
      <c r="O1185" s="751"/>
      <c r="P1185" s="751"/>
      <c r="Q1185" s="751"/>
      <c r="R1185" s="752"/>
      <c r="S1185" s="171">
        <f>IF(B1176="Лікар загальної практики - сімейний лікар",IF(S1180&lt;Законод!$C$23,0,(IF(AND(S1180&gt;=Законод!$H$23,S1180&lt;=Законод!$H$24),S1180-Законод!$G$24,IF('01_Доходи'!S1180&gt;=Законод!$I$23,Законод!$H$25,0)))),IF(B1176="Лікар-педіатр",IF(S1180&lt;Законод!$C$19,0,(IF(AND(S1180&gt;=Законод!$H$19,S1180&lt;=Законод!$H$20),S1180-Законод!$G$20,IF('01_Доходи'!S1180&gt;=Законод!$I$19,Законод!$H$21,0)))),IF(B1176="Лікар-терапевт",IF(S1180&lt;Законод!$C$27,0,(IF(AND(S1180&gt;=Законод!$H$27,S1180&lt;=Законод!$H$28),S1180-Законод!$G$28,IF(S1180&gt;=Законод!$I$27,Законод!$H$29,0)))),0)))</f>
        <v>0</v>
      </c>
      <c r="T1185" s="770"/>
      <c r="U1185" s="750" t="s">
        <v>157</v>
      </c>
      <c r="V1185" s="751"/>
      <c r="W1185" s="751"/>
      <c r="X1185" s="751"/>
      <c r="Y1185" s="752"/>
      <c r="Z1185" s="171">
        <f>IF(B1176="Лікар загальної практики - сімейний лікар",IF(Z1180&lt;Законод!$C$23,0,(IF(AND(Z1180&gt;=Законод!$H$23,Z1180&lt;=Законод!$H$24),Z1180-Законод!$G$24,IF('01_Доходи'!Z1180&gt;=Законод!$I$23,Законод!$H$25,0)))),IF(B1176="Лікар-педіатр",IF(Z1180&lt;Законод!$C$19,0,(IF(AND(Z1180&gt;=Законод!$H$19,Z1180&lt;=Законод!$H$20),Z1180-Законод!$G$20,IF('01_Доходи'!Z1180&gt;=Законод!$I$19,Законод!$H$21,0)))),IF(B1176="Лікар-терапевт",IF(Z1180&lt;Законод!$C$27,0,(IF(AND(Z1180&gt;=Законод!$H$27,Z1180&lt;=Законод!$H$28),Z1180-Законод!$G$28,IF(Z1180&gt;=Законод!$I$27,Законод!$H$29,0)))),0)))</f>
        <v>0</v>
      </c>
      <c r="AA1185" s="770"/>
      <c r="AB1185" s="750" t="s">
        <v>157</v>
      </c>
      <c r="AC1185" s="751"/>
      <c r="AD1185" s="751"/>
      <c r="AE1185" s="751"/>
      <c r="AF1185" s="752"/>
      <c r="AG1185" s="171">
        <f>IF(B1176="Лікар загальної практики - сімейний лікар",IF(AG1180&lt;Законод!$C$23,0,(IF(AND(AG1180&gt;=Законод!$H$23,AG1180&lt;=Законод!$H$24),AG1180-Законод!$G$24,IF('01_Доходи'!AG1180&gt;=Законод!$I$23,Законод!$H$25,0)))),IF(B1176="Лікар-педіатр",IF(AG1180&lt;Законод!$C$19,0,(IF(AND(AG1180&gt;=Законод!$H$19,AG1180&lt;=Законод!$H$20),AG1180-Законод!$G$20,IF('01_Доходи'!AG1180&gt;=Законод!$I$19,Законод!$H$21,0)))),IF(B1176="Лікар-терапевт",IF(AG1180&lt;Законод!$C$27,0,(IF(AND(AG1180&gt;=Законод!$H$27,AG1180&lt;=Законод!$H$28),AG1180-Законод!$G$28,IF(AG1180&gt;=Законод!$I$27,Законод!$H$29,0)))),0)))</f>
        <v>0</v>
      </c>
      <c r="AH1185" s="773"/>
      <c r="AI1185" s="176"/>
      <c r="AJ1185" s="764"/>
      <c r="AK1185" s="767"/>
      <c r="AL1185" s="767"/>
      <c r="AM1185" s="799"/>
      <c r="AN1185" s="544">
        <f>IF(B1176="Лікар загальної практики - сімейний лікар",L1185*Законод!$H$30,IF(B1176="Лікар-педіатр",L1185*Законод!$H$30,IF(B1176="Лікар-терапевт",L1185*Законод!$H$30,0)))</f>
        <v>0</v>
      </c>
      <c r="AO1185" s="544">
        <f>IF(B1176="Лікар загальної практики - сімейний лікар",S1185*Законод!$H$47,IF(B1176="Лікар-педіатр",S1185*Законод!$H$47,IF(B1176="Лікар-терапевт",S1185*Законод!$H$47,0)))</f>
        <v>0</v>
      </c>
      <c r="AP1185" s="544">
        <f>IF(B1176="Лікар загальної практики - сімейний лікар",Z1185*Законод!$H$64,IF(B1176="Лікар-педіатр",Z1185*Законод!$H$64,IF(B1176="Лікар-терапевт",Z1185*Законод!$H$64,0)))</f>
        <v>0</v>
      </c>
      <c r="AQ1185" s="544">
        <f>IF(B1176="Лікар загальної практики - сімейний лікар",AG1185*Законод!$H$81,IF(B1176="Лікар-педіатр",AG1185*Законод!$H$81,IF(B1176="Лікар-терапевт",AG1185*Законод!$H$81,0)))</f>
        <v>0</v>
      </c>
      <c r="AR1185" s="185">
        <f>SUM(AN1185:AQ1185)</f>
        <v>0</v>
      </c>
    </row>
    <row r="1186" spans="1:44" ht="20.45" customHeight="1" x14ac:dyDescent="0.25">
      <c r="A1186" s="172"/>
      <c r="B1186" s="781"/>
      <c r="C1186" s="784"/>
      <c r="D1186" s="787"/>
      <c r="E1186" s="790"/>
      <c r="F1186" s="186" t="str">
        <f>IF(B1176="Лікар-педіатр",Законод!$I$18,IF(B1176="Лікар загальної практики - сімейний лікар",Законод!$I$22,IF(B1176="Лікар-терапевт",Законод!$I$26,"х")))</f>
        <v>х</v>
      </c>
      <c r="G1186" s="750" t="s">
        <v>157</v>
      </c>
      <c r="H1186" s="751"/>
      <c r="I1186" s="751"/>
      <c r="J1186" s="751"/>
      <c r="K1186" s="752"/>
      <c r="L1186" s="171">
        <f>IF(B1176="Лікар загальної практики - сімейний лікар",IF(L1180&lt;Законод!$C$23,0,(IF(AND(L1180&gt;=Законод!$I$23,L1180&lt;=Законод!$I$24),L1180-Законод!$H$24,IF('01_Доходи'!L1180&gt;=Законод!$I$23,Законод!$I$25,0)))),IF(B1176="Лікар-педіатр",IF(L1180&lt;Законод!$C$19,0,(IF(AND(L1180&gt;=Законод!$I$19,L1180&lt;=Законод!$I$20),L1180-Законод!$H$20,IF('01_Доходи'!L1180&gt;=Законод!$I$19,Законод!$H$21,0)))),IF(B1176="Лікар-терапевт",IF(L1180&lt;Законод!$C$27,0,(IF(AND(L1180&gt;=Законод!$I$27,L1180&lt;=Законод!$I$28),L1180-Законод!$H$28,IF('01_Доходи'!L1180&gt;=Законод!$I$27,Законод!$H$29,0)))),0)))</f>
        <v>0</v>
      </c>
      <c r="M1186" s="770"/>
      <c r="N1186" s="750" t="s">
        <v>157</v>
      </c>
      <c r="O1186" s="751"/>
      <c r="P1186" s="751"/>
      <c r="Q1186" s="751"/>
      <c r="R1186" s="752"/>
      <c r="S1186" s="171">
        <f>IF(B1176="Лікар загальної практики - сімейний лікар",IF(S1180&lt;Законод!$C$23,0,(IF(AND(S1180&gt;=Законод!$I$23,S1180&lt;=Законод!$I$24),S1180-Законод!$H$24,IF('01_Доходи'!S1180&gt;=Законод!$I$23,Законод!$I$25,0)))),IF(B1176="Лікар-педіатр",IF(S1180&lt;Законод!$C$19,0,(IF(AND(S1180&gt;=Законод!$I$19,S1180&lt;=Законод!$I$20),S1180-Законод!$H$20,IF('01_Доходи'!S1180&gt;=Законод!$I$19,Законод!$H$21,0)))),IF(B1176="Лікар-терапевт",IF(S1180&lt;Законод!$C$27,0,(IF(AND(S1180&gt;=Законод!$I$27,S1180&lt;=Законод!$I$28),S1180-Законод!$H$28,IF('01_Доходи'!S1180&gt;=Законод!$I$27,Законод!$H$29,0)))),0)))</f>
        <v>0</v>
      </c>
      <c r="T1186" s="770"/>
      <c r="U1186" s="750" t="s">
        <v>157</v>
      </c>
      <c r="V1186" s="751"/>
      <c r="W1186" s="751"/>
      <c r="X1186" s="751"/>
      <c r="Y1186" s="752"/>
      <c r="Z1186" s="171">
        <f>IF(B1176="Лікар загальної практики - сімейний лікар",IF(Z1180&lt;Законод!$C$23,0,(IF(AND(Z1180&gt;=Законод!$I$23,Z1180&lt;=Законод!$I$24),Z1180-Законод!$H$24,IF('01_Доходи'!Z1180&gt;=Законод!$I$23,Законод!$I$25,0)))),IF(B1176="Лікар-педіатр",IF(Z1180&lt;Законод!$C$19,0,(IF(AND(Z1180&gt;=Законод!$I$19,Z1180&lt;=Законод!$I$20),Z1180-Законод!$H$20,IF('01_Доходи'!Z1180&gt;=Законод!$I$19,Законод!$H$21,0)))),IF(B1176="Лікар-терапевт",IF(Z1180&lt;Законод!$C$27,0,(IF(AND(Z1180&gt;=Законод!$I$27,Z1180&lt;=Законод!$I$28),Z1180-Законод!$H$28,IF('01_Доходи'!Z1180&gt;=Законод!$I$27,Законод!$H$29,0)))),0)))</f>
        <v>0</v>
      </c>
      <c r="AA1186" s="770"/>
      <c r="AB1186" s="750" t="s">
        <v>157</v>
      </c>
      <c r="AC1186" s="751"/>
      <c r="AD1186" s="751"/>
      <c r="AE1186" s="751"/>
      <c r="AF1186" s="752"/>
      <c r="AG1186" s="171">
        <f>IF(B1176="Лікар загальної практики - сімейний лікар",IF(AG1180&lt;Законод!$C$23,0,(IF(AND(AG1180&gt;=Законод!$I$23,AG1180&lt;=Законод!$I$24),AG1180-Законод!$H$24,IF('01_Доходи'!AG1180&gt;=Законод!$I$23,Законод!$I$25,0)))),IF(B1176="Лікар-педіатр",IF(AG1180&lt;Законод!$C$19,0,(IF(AND(AG1180&gt;=Законод!$I$19,AG1180&lt;=Законод!$I$20),AG1180-Законод!$H$20,IF('01_Доходи'!AG1180&gt;=Законод!$I$19,Законод!$H$21,0)))),IF(B1176="Лікар-терапевт",IF(AG1180&lt;Законод!$C$27,0,(IF(AND(AG1180&gt;=Законод!$I$27,AG1180&lt;=Законод!$I$28),AG1180-Законод!$H$28,IF('01_Доходи'!AG1180&gt;=Законод!$I$27,Законод!$H$29,0)))),0)))</f>
        <v>0</v>
      </c>
      <c r="AH1186" s="773"/>
      <c r="AI1186" s="176"/>
      <c r="AJ1186" s="764"/>
      <c r="AK1186" s="767"/>
      <c r="AL1186" s="767"/>
      <c r="AM1186" s="799"/>
      <c r="AN1186" s="544">
        <f>IF(B1176="Лікар загальної практики - сімейний лікар",L1186*Законод!$I$30,IF(B1176="Лікар-педіатр",L1186*Законод!$I$30,IF(B1176="Лікар-терапевт",L1186*Законод!$I$30,0)))</f>
        <v>0</v>
      </c>
      <c r="AO1186" s="544">
        <f>IF(B1176="Лікар загальної практики - сімейний лікар",S1186*Законод!$I$47,IF(B1176="Лікар-педіатр",S1186*Законод!$I$47,IF(B1176="Лікар-терапевт",S1186*Законод!$I$47,0)))</f>
        <v>0</v>
      </c>
      <c r="AP1186" s="544">
        <f>IF(B1176="Лікар загальної практики - сімейний лікар",Z1186*Законод!$I$64,IF(B1176="Лікар-педіатр",Z1186*Законод!$I$64,IF(B1176="Лікар-терапевт",Z1186*Законод!$I$64,0)))</f>
        <v>0</v>
      </c>
      <c r="AQ1186" s="544">
        <f>IF(B1176="Лікар загальної практики - сімейний лікар",AG1186*Законод!$I$81,IF(B1176="Лікар-педіатр",AG1186*Законод!$I$81,IF(B1176="Лікар-терапевт",AG1186*Законод!$I$81,0)))</f>
        <v>0</v>
      </c>
      <c r="AR1186" s="185">
        <f>SUM(AN1186:AQ1186)</f>
        <v>0</v>
      </c>
    </row>
    <row r="1187" spans="1:44" ht="21" customHeight="1" thickBot="1" x14ac:dyDescent="0.3">
      <c r="A1187" s="187"/>
      <c r="B1187" s="782"/>
      <c r="C1187" s="785"/>
      <c r="D1187" s="788"/>
      <c r="E1187" s="791"/>
      <c r="F1187" s="660" t="str">
        <f>IF(B1176="Лікар-педіатр",Законод!$J$18,IF(B1176="Лікар загальної практики - сімейний лікар",Законод!$J$22,IF(B1176="Лікар-терапевт",Законод!$J$22,"х")))</f>
        <v>х</v>
      </c>
      <c r="G1187" s="747" t="s">
        <v>157</v>
      </c>
      <c r="H1187" s="748"/>
      <c r="I1187" s="748"/>
      <c r="J1187" s="748"/>
      <c r="K1187" s="749"/>
      <c r="L1187" s="171">
        <f>IF(B1176="Лікар загальної практики - сімейний лікар",IF(L1180&gt;=Законод!$J$23,'01_Доходи'!L1180-('01_Доходи'!L1181+'01_Доходи'!L1182+'01_Доходи'!L1183+'01_Доходи'!L1184+'01_Доходи'!L1185+'01_Доходи'!L1186),0),IF(B1176="Лікар-педіатр",IF(L1180&gt;=Законод!$J$19,'01_Доходи'!L1180-('01_Доходи'!L1181+'01_Доходи'!L1182+'01_Доходи'!L1183+'01_Доходи'!L1184+'01_Доходи'!L1185+'01_Доходи'!L1186),0),IF(B1176="Лікар-терапевт",IF('01_Доходи'!L1180&gt;=Законод!$J$27,L1180-Законод!$I$28,0),0)))</f>
        <v>0</v>
      </c>
      <c r="M1187" s="771"/>
      <c r="N1187" s="747" t="s">
        <v>157</v>
      </c>
      <c r="O1187" s="748"/>
      <c r="P1187" s="748"/>
      <c r="Q1187" s="748"/>
      <c r="R1187" s="749"/>
      <c r="S1187" s="171">
        <f>IF(B1176="Лікар загальної практики - сімейний лікар",IF(S1180&gt;=Законод!$J$23,'01_Доходи'!S1180-('01_Доходи'!S1181+'01_Доходи'!S1182+'01_Доходи'!S1183+'01_Доходи'!S1184+'01_Доходи'!S1185+'01_Доходи'!S1186),0),IF(B1176="Лікар-педіатр",IF(S1180&gt;=Законод!$J$19,'01_Доходи'!S1180-('01_Доходи'!S1181+'01_Доходи'!S1182+'01_Доходи'!S1183+'01_Доходи'!S1184+'01_Доходи'!S1185+'01_Доходи'!S1186),0),IF(B1176="Лікар-терапевт",IF('01_Доходи'!S1180&gt;=Законод!$J$27,S1180-Законод!$I$28,0),0)))</f>
        <v>0</v>
      </c>
      <c r="T1187" s="771"/>
      <c r="U1187" s="747" t="s">
        <v>157</v>
      </c>
      <c r="V1187" s="748"/>
      <c r="W1187" s="748"/>
      <c r="X1187" s="748"/>
      <c r="Y1187" s="749"/>
      <c r="Z1187" s="171">
        <f>IF(B1176="Лікар загальної практики - сімейний лікар",IF(Z1180&gt;=Законод!$J$23,'01_Доходи'!Z1180-('01_Доходи'!Z1181+'01_Доходи'!Z1182+'01_Доходи'!Z1183+'01_Доходи'!Z1184+'01_Доходи'!Z1185+'01_Доходи'!Z1186),0),IF(B1176="Лікар-педіатр",IF(Z1180&gt;=Законод!$J$19,'01_Доходи'!Z1180-('01_Доходи'!Z1181+'01_Доходи'!Z1182+'01_Доходи'!Z1183+'01_Доходи'!Z1184+'01_Доходи'!Z1185+'01_Доходи'!Z1186),0),IF(B1176="Лікар-терапевт",IF('01_Доходи'!Z1180&gt;=Законод!$J$27,Z1180-Законод!$I$28,0),0)))</f>
        <v>0</v>
      </c>
      <c r="AA1187" s="771"/>
      <c r="AB1187" s="747" t="s">
        <v>157</v>
      </c>
      <c r="AC1187" s="748"/>
      <c r="AD1187" s="748"/>
      <c r="AE1187" s="748"/>
      <c r="AF1187" s="749"/>
      <c r="AG1187" s="171">
        <f>IF(B1176="Лікар загальної практики - сімейний лікар",IF(AG1180&gt;=Законод!$J$23,'01_Доходи'!AG1180-('01_Доходи'!AG1181+'01_Доходи'!AG1182+'01_Доходи'!AG1183+'01_Доходи'!AG1184+'01_Доходи'!AG1185+'01_Доходи'!AG1186),0),IF(B1176="Лікар-педіатр",IF(AG1180&gt;=Законод!$J$19,'01_Доходи'!AG1180-('01_Доходи'!AG1181+'01_Доходи'!AG1182+'01_Доходи'!AG1183+'01_Доходи'!AG1184+'01_Доходи'!AG1185+'01_Доходи'!AG1186),0),IF(B1176="Лікар-терапевт",IF('01_Доходи'!AG1180&gt;=Законод!$J$27,AG1180-Законод!$I$28,0),0)))</f>
        <v>0</v>
      </c>
      <c r="AH1187" s="774"/>
      <c r="AI1187" s="188"/>
      <c r="AJ1187" s="765"/>
      <c r="AK1187" s="768"/>
      <c r="AL1187" s="768"/>
      <c r="AM1187" s="800"/>
      <c r="AN1187" s="661">
        <f>IF(B1176="Лікар загальної практики - сімейний лікар",L1187*Законод!$J$30,IF(B1176="Лікар-педіатр",L1187*Законод!$J$30,IF(B1176="Лікар-терапевт",L1187*Законод!$J$30,0)))</f>
        <v>0</v>
      </c>
      <c r="AO1187" s="661">
        <f>IF(B1176="Лікар загальної практики - сімейний лікар",S1187*Законод!$J$47,IF(B1176="Лікар-педіатр",S1187*Законод!$J$47,IF(B1176="Лікар-терапевт",S1187*Законод!$J$47,0)))</f>
        <v>0</v>
      </c>
      <c r="AP1187" s="661">
        <f>IF(B1176="Лікар загальної практики - сімейний лікар",S1187*Законод!$J$64,IF(B1176="Лікар-педіатр",S1187*Законод!$J$64,IF(B1176="Лікар-терапевт",S1187*Законод!$J$64,0)))</f>
        <v>0</v>
      </c>
      <c r="AQ1187" s="661">
        <f>IF(B1176="Лікар загальної практики - сімейний лікар",AG1187*Законод!$J$81,IF(B1176="Лікар-педіатр",AG1187*Законод!$J$81,IF(B1176="Лікар-терапевт",AG1187*Законод!$J$81,0)))</f>
        <v>0</v>
      </c>
      <c r="AR1187" s="662">
        <f t="shared" ref="AR1187" si="177">SUM(AN1187:AQ1187)</f>
        <v>0</v>
      </c>
    </row>
    <row r="1188" spans="1:44" ht="23.25" thickBot="1" x14ac:dyDescent="0.3">
      <c r="A1188" s="206"/>
      <c r="B1188" s="207"/>
      <c r="C1188" s="207"/>
      <c r="D1188" s="207"/>
      <c r="E1188" s="207"/>
      <c r="F1188" s="208"/>
      <c r="G1188" s="209"/>
      <c r="H1188" s="209"/>
      <c r="I1188" s="210"/>
      <c r="J1188" s="210"/>
      <c r="K1188" s="210"/>
      <c r="L1188" s="211"/>
      <c r="M1188" s="210"/>
      <c r="N1188" s="210"/>
      <c r="O1188" s="210"/>
      <c r="P1188" s="210"/>
      <c r="Q1188" s="210"/>
      <c r="R1188" s="210"/>
      <c r="S1188" s="211"/>
      <c r="T1188" s="210"/>
      <c r="U1188" s="210"/>
      <c r="V1188" s="210"/>
      <c r="W1188" s="210"/>
      <c r="X1188" s="210"/>
      <c r="Y1188" s="210"/>
      <c r="Z1188" s="211"/>
      <c r="AA1188" s="210"/>
      <c r="AB1188" s="210"/>
      <c r="AC1188" s="210"/>
      <c r="AD1188" s="210"/>
      <c r="AE1188" s="210"/>
      <c r="AF1188" s="210"/>
      <c r="AG1188" s="211"/>
      <c r="AH1188" s="210"/>
      <c r="AI1188" s="210"/>
      <c r="AJ1188" s="210"/>
      <c r="AK1188" s="210"/>
      <c r="AL1188" s="210"/>
      <c r="AM1188" s="212"/>
      <c r="AN1188" s="210"/>
      <c r="AO1188" s="210"/>
      <c r="AP1188" s="210"/>
      <c r="AQ1188" s="210"/>
      <c r="AR1188" s="213"/>
    </row>
    <row r="1189" spans="1:44" ht="18" customHeight="1" x14ac:dyDescent="0.25">
      <c r="A1189" s="169">
        <f>A1176+1</f>
        <v>90</v>
      </c>
      <c r="B1189" s="780"/>
      <c r="C1189" s="783"/>
      <c r="D1189" s="786"/>
      <c r="E1189" s="789"/>
      <c r="F1189" s="170" t="s">
        <v>431</v>
      </c>
      <c r="G1189" s="171">
        <f>IFERROR(IF(B1189="Лікар-педіатр",G1191/L1191*L1189,IF(B1189="Лікар-терапевт","х",IF(B1189="Лікар загальної практики - сімейний лікар",G1191/L1191*L1189,0))),0)</f>
        <v>0</v>
      </c>
      <c r="H1189" s="171">
        <f>IFERROR(IF(B1189="Лікар-педіатр",H1191/L1191*L1189,IF(B1189="Лікар-терапевт","х",IF(B1189="Лікар загальної практики - сімейний лікар",H1191/L1191*L1189,0))),0)</f>
        <v>0</v>
      </c>
      <c r="I1189" s="171">
        <f>IFERROR(IF(B1189="Лікар-педіатр","x",IF(B1189="Лікар-терапевт",I1191/L1191*L1189,IF(B1189="Лікар загальної практики - сімейний лікар",I1191/L1191*L1189,0))),0)</f>
        <v>0</v>
      </c>
      <c r="J1189" s="171">
        <f>IFERROR(IF(B1189="Лікар-педіатр","x",IF(B1189="Лікар-терапевт",J1191/L1191*L1189,IF(B1189="Лікар загальної практики - сімейний лікар",J1191/L1191*L1189,0))),0)</f>
        <v>0</v>
      </c>
      <c r="K1189" s="171">
        <f>IFERROR(IF(B1189="Лікар-педіатр","x",IF(B1189="Лікар-терапевт",K1192*L1189,IF(B1189="Лікар загальної практики - сімейний лікар",K1192*L1189,0))),0)</f>
        <v>0</v>
      </c>
      <c r="L1189" s="472"/>
      <c r="M1189" s="769"/>
      <c r="N1189" s="171">
        <f>IFERROR(IF(B1189="Лікар-педіатр",N1191/S1191*S1189,IF(B1189="Лікар-терапевт","х",IF(B1189="Лікар загальної практики - сімейний лікар",N1191/S1191*S1189,0))),0)</f>
        <v>0</v>
      </c>
      <c r="O1189" s="171">
        <f>IFERROR(IF(B1189="Лікар-педіатр",O1191/S1191*S1189,IF(B1189="Лікар-терапевт","х",IF(B1189="Лікар загальної практики - сімейний лікар",O1191/S1191*S1189,0))),0)</f>
        <v>0</v>
      </c>
      <c r="P1189" s="171">
        <f>IFERROR(IF(B1189="Лікар-педіатр","x",IF(B1189="Лікар-терапевт",P1191/S1191*S1189,IF(B1189="Лікар загальної практики - сімейний лікар",P1191/S1191*S1189,0))),0)</f>
        <v>0</v>
      </c>
      <c r="Q1189" s="171">
        <f>IFERROR(IF(B1189="Лікар-педіатр","x",IF(B1189="Лікар-терапевт",Q1191/S1191*S1189,IF(B1189="Лікар загальної практики - сімейний лікар",Q1191/S1191*S1189,0))),0)</f>
        <v>0</v>
      </c>
      <c r="R1189" s="171">
        <f>IFERROR(IF(B1189="Лікар-педіатр","x",IF(B1189="Лікар-терапевт",R1192*S1189,IF(B1189="Лікар загальної практики - сімейний лікар",R1192*S1189,0))),0)</f>
        <v>0</v>
      </c>
      <c r="S1189" s="472"/>
      <c r="T1189" s="769"/>
      <c r="U1189" s="171">
        <f>IFERROR(IF(B1189="Лікар-педіатр",U1191/Z1191*Z1189,IF(B1189="Лікар-терапевт","х",IF(B1189="Лікар загальної практики - сімейний лікар",U1191/Z1191*Z1189,0))),0)</f>
        <v>0</v>
      </c>
      <c r="V1189" s="171">
        <f>IFERROR(IF(B1189="Лікар-педіатр",V1191/Z1191*Z1189,IF(B1189="Лікар-терапевт","х",IF(B1189="Лікар загальної практики - сімейний лікар",V1191/Z1191*Z1189,0))),0)</f>
        <v>0</v>
      </c>
      <c r="W1189" s="171">
        <f>IFERROR(IF(B1189="Лікар-педіатр","x",IF(B1189="Лікар-терапевт",W1191/Z1191*Z1189,IF(B1189="Лікар загальної практики - сімейний лікар",W1191/Z1191*Z1189,0))),0)</f>
        <v>0</v>
      </c>
      <c r="X1189" s="171">
        <f>IFERROR(IF(B1189="Лікар-педіатр","x",IF(B1189="Лікар-терапевт",X1191/Z1191*Z1189,IF(B1189="Лікар загальної практики - сімейний лікар",X1191/Z1191*Z1189,0))),0)</f>
        <v>0</v>
      </c>
      <c r="Y1189" s="171">
        <f>IFERROR(IF(B1189="Лікар-педіатр","x",IF(B1189="Лікар-терапевт",Y1192*Z1189,IF(B1189="Лікар загальної практики - сімейний лікар",Y1192*Z1189,0))),0)</f>
        <v>0</v>
      </c>
      <c r="Z1189" s="472"/>
      <c r="AA1189" s="769"/>
      <c r="AB1189" s="171">
        <f>IFERROR(IF(B1189="Лікар-педіатр",AB1191/AG1191*AG1189,IF(B1189="Лікар-терапевт","х",IF(B1189="Лікар загальної практики - сімейний лікар",AB1191/AG1191*AG1189,0))),0)</f>
        <v>0</v>
      </c>
      <c r="AC1189" s="171">
        <f>IFERROR(IF(B1189="Лікар-педіатр",AC1191/AG1191*AG1189,IF(B1189="Лікар-терапевт","х",IF(B1189="Лікар загальної практики - сімейний лікар",AC1191/AG1191*AG1189,0))),0)</f>
        <v>0</v>
      </c>
      <c r="AD1189" s="171">
        <f>IFERROR(IF(B1189="Лікар-педіатр","x",IF(B1189="Лікар-терапевт",AD1191/AG1191*AG1189,IF(B1189="Лікар загальної практики - сімейний лікар",AD1191/AG1191*AG1189,0))),0)</f>
        <v>0</v>
      </c>
      <c r="AE1189" s="171">
        <f>IFERROR(IF(B1189="Лікар-педіатр","x",IF(B1189="Лікар-терапевт",AE1191/AG1191*AG1189,IF(B1189="Лікар загальної практики - сімейний лікар",AE1191/AG1191*AG1189,0))),0)</f>
        <v>0</v>
      </c>
      <c r="AF1189" s="171">
        <f>IFERROR(IF(B1189="Лікар-педіатр","x",IF(B1189="Лікар-терапевт",AF1192*AG1189,IF(B1189="Лікар загальної практики - сімейний лікар",AF1192*AG1189,0))),0)</f>
        <v>0</v>
      </c>
      <c r="AG1189" s="472"/>
      <c r="AH1189" s="772"/>
      <c r="AI1189" s="461">
        <f>A1189</f>
        <v>90</v>
      </c>
      <c r="AJ1189" s="763">
        <f>B1189</f>
        <v>0</v>
      </c>
      <c r="AK1189" s="766">
        <f>C1189</f>
        <v>0</v>
      </c>
      <c r="AL1189" s="766">
        <f>D1189</f>
        <v>0</v>
      </c>
      <c r="AM1189" s="753" t="s">
        <v>566</v>
      </c>
      <c r="AN1189" s="792">
        <f>SUM(AN1194:AN1200)</f>
        <v>0</v>
      </c>
      <c r="AO1189" s="792">
        <f>SUM(AO1194:AO1200)</f>
        <v>0</v>
      </c>
      <c r="AP1189" s="792">
        <f>SUM(AP1194:AP1200)</f>
        <v>0</v>
      </c>
      <c r="AQ1189" s="792">
        <f>SUM(AQ1194:AQ1200)</f>
        <v>0</v>
      </c>
      <c r="AR1189" s="795">
        <f>SUM(AN1189:AQ1193)</f>
        <v>0</v>
      </c>
    </row>
    <row r="1190" spans="1:44" ht="18" customHeight="1" x14ac:dyDescent="0.25">
      <c r="A1190" s="172"/>
      <c r="B1190" s="781"/>
      <c r="C1190" s="784"/>
      <c r="D1190" s="787"/>
      <c r="E1190" s="790"/>
      <c r="F1190" s="170" t="s">
        <v>432</v>
      </c>
      <c r="G1190" s="171">
        <f>IFERROR(IF(B1189="Лікар-педіатр",G1192*L1190,IF(B1189="Лікар-терапевт","х",IF(B1189="Лікар загальної практики - сімейний лікар",G1192*L1190,0))),0)</f>
        <v>0</v>
      </c>
      <c r="H1190" s="171">
        <f>IFERROR(IF(B1189="Лікар-педіатр",H1192*L1190,IF(B1189="Лікар-терапевт","х",IF(B1189="Лікар загальної практики - сімейний лікар",H1192*L1190,0))),0)</f>
        <v>0</v>
      </c>
      <c r="I1190" s="171">
        <f>IFERROR(IF(B1189="Лікар-педіатр","x",IF(B1189="Лікар-терапевт",I1192*L1190,IF(B1189="Лікар загальної практики - сімейний лікар",I1192*L1190,0))),0)</f>
        <v>0</v>
      </c>
      <c r="J1190" s="171">
        <f>IFERROR(IF(B1189="Лікар-педіатр","x",IF(B1189="Лікар-терапевт",J1192*L1190,IF(B1189="Лікар загальної практики - сімейний лікар",J1192*L1190,0))),0)</f>
        <v>0</v>
      </c>
      <c r="K1190" s="171">
        <f>IFERROR(IF(B1189="Лікар-педіатр","x",IF(B1189="Лікар-терапевт",K1192*L1190,IF(B1189="Лікар загальної практики - сімейний лікар",K1192*L1190,0))),0)</f>
        <v>0</v>
      </c>
      <c r="L1190" s="472"/>
      <c r="M1190" s="770"/>
      <c r="N1190" s="171">
        <f>IFERROR(IF(B1189="Лікар-педіатр",N1192*S1190,IF(B1189="Лікар-терапевт","х",IF(B1189="Лікар загальної практики - сімейний лікар",N1192*S1190,0))),0)</f>
        <v>0</v>
      </c>
      <c r="O1190" s="171">
        <f>IFERROR(IF(B1189="Лікар-педіатр",O1192*S1190,IF(B1189="Лікар-терапевт","х",IF(B1189="Лікар загальної практики - сімейний лікар",O1192*S1190,0))),0)</f>
        <v>0</v>
      </c>
      <c r="P1190" s="171">
        <f>IFERROR(IF(B1189="Лікар-педіатр","x",IF(B1189="Лікар-терапевт",P1192*S1190,IF(B1189="Лікар загальної практики - сімейний лікар",P1192*S1190,0))),0)</f>
        <v>0</v>
      </c>
      <c r="Q1190" s="171">
        <f>IFERROR(IF(B1189="Лікар-педіатр","x",IF(B1189="Лікар-терапевт",Q1192*S1190,IF(B1189="Лікар загальної практики - сімейний лікар",Q1192*S1190,0))),0)</f>
        <v>0</v>
      </c>
      <c r="R1190" s="171">
        <f>IFERROR(IF(B1189="Лікар-педіатр","x",IF(B1189="Лікар-терапевт",R1192*S1190,IF(B1189="Лікар загальної практики - сімейний лікар",R1192*S1190,0))),0)</f>
        <v>0</v>
      </c>
      <c r="S1190" s="472"/>
      <c r="T1190" s="770"/>
      <c r="U1190" s="171">
        <f>IFERROR(IF(B1189="Лікар-педіатр",U1192*Z1190,IF(B1189="Лікар-терапевт","х",IF(B1189="Лікар загальної практики - сімейний лікар",U1192*Z1190,0))),0)</f>
        <v>0</v>
      </c>
      <c r="V1190" s="171">
        <f>IFERROR(IF(B1189="Лікар-педіатр",V1192*Z1190,IF(B1189="Лікар-терапевт","х",IF(B1189="Лікар загальної практики - сімейний лікар",V1192*Z1190,0))),0)</f>
        <v>0</v>
      </c>
      <c r="W1190" s="171">
        <f>IFERROR(IF(B1189="Лікар-педіатр","x",IF(B1189="Лікар-терапевт",W1192*Z1190,IF(B1189="Лікар загальної практики - сімейний лікар",W1192*Z1190,0))),0)</f>
        <v>0</v>
      </c>
      <c r="X1190" s="171">
        <f>IFERROR(IF(B1189="Лікар-педіатр","x",IF(B1189="Лікар-терапевт",X1192*Z1190,IF(B1189="Лікар загальної практики - сімейний лікар",X1192*Z1190,0))),0)</f>
        <v>0</v>
      </c>
      <c r="Y1190" s="171">
        <f>IFERROR(IF(B1189="Лікар-педіатр","x",IF(B1189="Лікар-терапевт",Y1192*Z1190,IF(B1189="Лікар загальної практики - сімейний лікар",Y1192*Z1190,0))),0)</f>
        <v>0</v>
      </c>
      <c r="Z1190" s="472"/>
      <c r="AA1190" s="770"/>
      <c r="AB1190" s="171">
        <f>IFERROR(IF(B1189="Лікар-педіатр",AB1192*AG1190,IF(B1189="Лікар-терапевт","х",IF(B1189="Лікар загальної практики - сімейний лікар",AB1192*AG1190,0))),0)</f>
        <v>0</v>
      </c>
      <c r="AC1190" s="171">
        <f>IFERROR(IF(B1189="Лікар-педіатр",AC1192*AG1190,IF(B1189="Лікар-терапевт","х",IF(B1189="Лікар загальної практики - сімейний лікар",AC1192*AG1190,0))),0)</f>
        <v>0</v>
      </c>
      <c r="AD1190" s="171">
        <f>IFERROR(IF(B1189="Лікар-педіатр","x",IF(B1189="Лікар-терапевт",AD1192*AG1190,IF(B1189="Лікар загальної практики - сімейний лікар",AD1192*AG1190,0))),0)</f>
        <v>0</v>
      </c>
      <c r="AE1190" s="171">
        <f>IFERROR(IF(B1189="Лікар-педіатр","x",IF(B1189="Лікар-терапевт",AE1192*AG1190,IF(B1189="Лікар загальної практики - сімейний лікар",AE1192*AG1190,0))),0)</f>
        <v>0</v>
      </c>
      <c r="AF1190" s="171">
        <f>IFERROR(IF(B1189="Лікар-педіатр","x",IF(B1189="Лікар-терапевт",AF1192*AG1190,IF(B1189="Лікар загальної практики - сімейний лікар",AF1192*AG1190,0))),0)</f>
        <v>0</v>
      </c>
      <c r="AG1190" s="472"/>
      <c r="AH1190" s="773"/>
      <c r="AI1190" s="173"/>
      <c r="AJ1190" s="764"/>
      <c r="AK1190" s="767"/>
      <c r="AL1190" s="767"/>
      <c r="AM1190" s="754"/>
      <c r="AN1190" s="793"/>
      <c r="AO1190" s="793"/>
      <c r="AP1190" s="793"/>
      <c r="AQ1190" s="793"/>
      <c r="AR1190" s="796"/>
    </row>
    <row r="1191" spans="1:44" ht="18" customHeight="1" x14ac:dyDescent="0.25">
      <c r="A1191" s="205"/>
      <c r="B1191" s="781"/>
      <c r="C1191" s="784"/>
      <c r="D1191" s="787"/>
      <c r="E1191" s="790"/>
      <c r="F1191" s="170" t="s">
        <v>433</v>
      </c>
      <c r="G1191" s="174">
        <f>IF(B1189="Лікар загальної практики - сімейний лікар"," ",IF(B1189="Лікар-педіатр"," ",IF(B1189="Лікар-терапевт","х",0)))</f>
        <v>0</v>
      </c>
      <c r="H1191" s="174">
        <f>IF(B1189="Лікар загальної практики - сімейний лікар"," ",IF(B1189="Лікар-педіатр"," ",IF(B1189="Лікар-терапевт","х",0)))</f>
        <v>0</v>
      </c>
      <c r="I1191" s="174">
        <f>IF(B1189="Лікар загальної практики - сімейний лікар"," ",IF(B1189="Лікар-педіатр","х",IF(B1189="Лікар-терапевт"," ",0)))</f>
        <v>0</v>
      </c>
      <c r="J1191" s="174">
        <f>IF(B1189="Лікар загальної практики - сімейний лікар"," ",IF(B1189="Лікар-педіатр","х",IF(B1189="Лікар-терапевт"," ",0)))</f>
        <v>0</v>
      </c>
      <c r="K1191" s="174">
        <f>IF(B1189="Лікар загальної практики - сімейний лікар"," ",IF(B1189="Лікар-педіатр","х",IF(B1189="Лікар-терапевт"," ",0)))</f>
        <v>0</v>
      </c>
      <c r="L1191" s="175">
        <f>SUM(G1191:K1191)</f>
        <v>0</v>
      </c>
      <c r="M1191" s="770"/>
      <c r="N1191" s="174">
        <f>IF(B1189="Лікар загальної практики - сімейний лікар"," ",IF(B1189="Лікар-педіатр"," ",IF(B1189="Лікар-терапевт","х",0)))</f>
        <v>0</v>
      </c>
      <c r="O1191" s="174">
        <f>IF(B1189="Лікар загальної практики - сімейний лікар"," ",IF(B1189="Лікар-педіатр"," ",IF(B1189="Лікар-терапевт","х",0)))</f>
        <v>0</v>
      </c>
      <c r="P1191" s="174">
        <f>IF(B1189="Лікар загальної практики - сімейний лікар"," ",IF(B1189="Лікар-педіатр","х",IF(B1189="Лікар-терапевт"," ",0)))</f>
        <v>0</v>
      </c>
      <c r="Q1191" s="174">
        <f>IF(B1189="Лікар загальної практики - сімейний лікар"," ",IF(B1189="Лікар-педіатр","х",IF(B1189="Лікар-терапевт"," ",0)))</f>
        <v>0</v>
      </c>
      <c r="R1191" s="174">
        <f>IF(B1189="Лікар загальної практики - сімейний лікар"," ",IF(B1189="Лікар-педіатр","х",IF(B1189="Лікар-терапевт"," ",0)))</f>
        <v>0</v>
      </c>
      <c r="S1191" s="175">
        <f>SUM(N1191:R1191)</f>
        <v>0</v>
      </c>
      <c r="T1191" s="770"/>
      <c r="U1191" s="174">
        <f>IF(B1189="Лікар загальної практики - сімейний лікар"," ",IF(B1189="Лікар-педіатр"," ",IF(B1189="Лікар-терапевт","х",0)))</f>
        <v>0</v>
      </c>
      <c r="V1191" s="174">
        <f>IF(B1189="Лікар загальної практики - сімейний лікар"," ",IF(B1189="Лікар-педіатр"," ",IF(B1189="Лікар-терапевт","х",0)))</f>
        <v>0</v>
      </c>
      <c r="W1191" s="174">
        <f>IF(B1189="Лікар загальної практики - сімейний лікар"," ",IF(B1189="Лікар-педіатр","х",IF(B1189="Лікар-терапевт"," ",0)))</f>
        <v>0</v>
      </c>
      <c r="X1191" s="174">
        <f>IF(B1189="Лікар загальної практики - сімейний лікар"," ",IF(B1189="Лікар-педіатр","х",IF(B1189="Лікар-терапевт"," ",0)))</f>
        <v>0</v>
      </c>
      <c r="Y1191" s="174">
        <f>IF(B1189="Лікар загальної практики - сімейний лікар"," ",IF(B1189="Лікар-педіатр","х",IF(B1189="Лікар-терапевт"," ",0)))</f>
        <v>0</v>
      </c>
      <c r="Z1191" s="175">
        <f>SUM(U1191:Y1191)</f>
        <v>0</v>
      </c>
      <c r="AA1191" s="770"/>
      <c r="AB1191" s="174">
        <f>IF(B1189="Лікар загальної практики - сімейний лікар"," ",IF(B1189="Лікар-педіатр"," ",IF(B1189="Лікар-терапевт","х",0)))</f>
        <v>0</v>
      </c>
      <c r="AC1191" s="174">
        <f>IF(B1189="Лікар загальної практики - сімейний лікар"," ",IF(B1189="Лікар-педіатр"," ",IF(B1189="Лікар-терапевт","х",0)))</f>
        <v>0</v>
      </c>
      <c r="AD1191" s="174">
        <f>IF(B1189="Лікар загальної практики - сімейний лікар"," ",IF(B1189="Лікар-педіатр","х",IF(B1189="Лікар-терапевт"," ",0)))</f>
        <v>0</v>
      </c>
      <c r="AE1191" s="174">
        <f>IF(B1189="Лікар загальної практики - сімейний лікар"," ",IF(B1189="Лікар-педіатр","х",IF(B1189="Лікар-терапевт"," ",0)))</f>
        <v>0</v>
      </c>
      <c r="AF1191" s="174">
        <f>IF(B1189="Лікар загальної практики - сімейний лікар"," ",IF(B1189="Лікар-педіатр","х",IF(B1189="Лікар-терапевт"," ",0)))</f>
        <v>0</v>
      </c>
      <c r="AG1191" s="175">
        <f>SUM(AB1191:AF1191)</f>
        <v>0</v>
      </c>
      <c r="AH1191" s="773"/>
      <c r="AI1191" s="176"/>
      <c r="AJ1191" s="764"/>
      <c r="AK1191" s="767"/>
      <c r="AL1191" s="767"/>
      <c r="AM1191" s="754"/>
      <c r="AN1191" s="793"/>
      <c r="AO1191" s="793"/>
      <c r="AP1191" s="793"/>
      <c r="AQ1191" s="793"/>
      <c r="AR1191" s="796"/>
    </row>
    <row r="1192" spans="1:44" ht="18.600000000000001" customHeight="1" thickBot="1" x14ac:dyDescent="0.3">
      <c r="A1192" s="172"/>
      <c r="B1192" s="781"/>
      <c r="C1192" s="784"/>
      <c r="D1192" s="787"/>
      <c r="E1192" s="790"/>
      <c r="F1192" s="177" t="s">
        <v>160</v>
      </c>
      <c r="G1192" s="178">
        <f>IFERROR(IF(B1189="Лікар-педіатр",G1191/L1191,IF(B1189="Лікар-терапевт","х",IF(B1189="Лікар загальної практики - сімейний лікар",G1191/L1191,0))),0)</f>
        <v>0</v>
      </c>
      <c r="H1192" s="178">
        <f>IFERROR(IF(B1189="Лікар-педіатр",H1191/L1191,IF(B1189="Лікар-терапевт","х",IF(B1189="Лікар загальної практики - сімейний лікар",H1191/L1191,0))),0)</f>
        <v>0</v>
      </c>
      <c r="I1192" s="178">
        <f>IFERROR(IF(B1189="Лікар-педіатр","x",IF(B1189="Лікар-терапевт",I1191/L1191,IF(B1189="Лікар загальної практики - сімейний лікар",I1191/L1191,0))),0)</f>
        <v>0</v>
      </c>
      <c r="J1192" s="178">
        <f>IFERROR(IF(B1189="Лікар-педіатр","x",IF(B1189="Лікар-терапевт",J1191/L1191,IF(B1189="Лікар загальної практики - сімейний лікар",J1191/L1191,0))),0)</f>
        <v>0</v>
      </c>
      <c r="K1192" s="178">
        <f>IFERROR(IF(B1189="Лікар-педіатр","x",IF(B1189="Лікар-терапевт",K1191/L1191,IF(B1189="Лікар загальної практики - сімейний лікар",K1191/L1191,0))),0)</f>
        <v>0</v>
      </c>
      <c r="L1192" s="178">
        <f>SUM(G1192:K1192)</f>
        <v>0</v>
      </c>
      <c r="M1192" s="770"/>
      <c r="N1192" s="178">
        <f>IFERROR(IF(B1189="Лікар-педіатр",N1191/S1191,IF(B1189="Лікар-терапевт","х",IF(B1189="Лікар загальної практики - сімейний лікар",N1191/S1191,0))),0)</f>
        <v>0</v>
      </c>
      <c r="O1192" s="178">
        <f>IFERROR(IF(B1189="Лікар-педіатр",O1191/S1191,IF(B1189="Лікар-терапевт","х",IF(B1189="Лікар загальної практики - сімейний лікар",O1191/S1191,0))),0)</f>
        <v>0</v>
      </c>
      <c r="P1192" s="178">
        <f>IFERROR(IF(B1189="Лікар-педіатр","x",IF(B1189="Лікар-терапевт",P1191/S1191,IF(B1189="Лікар загальної практики - сімейний лікар",P1191/S1191,0))),0)</f>
        <v>0</v>
      </c>
      <c r="Q1192" s="178">
        <f>IFERROR(IF(B1189="Лікар-педіатр","x",IF(B1189="Лікар-терапевт",Q1191/S1191,IF(B1189="Лікар загальної практики - сімейний лікар",Q1191/S1191,0))),0)</f>
        <v>0</v>
      </c>
      <c r="R1192" s="178">
        <f>IFERROR(IF(B1189="Лікар-педіатр","x",IF(B1189="Лікар-терапевт",R1191/S1191,IF(B1189="Лікар загальної практики - сімейний лікар",R1191/S1191,0))),0)</f>
        <v>0</v>
      </c>
      <c r="S1192" s="178">
        <f>SUM(N1192:R1192)</f>
        <v>0</v>
      </c>
      <c r="T1192" s="770"/>
      <c r="U1192" s="178">
        <f>IFERROR(IF(B1189="Лікар-педіатр",U1191/Z1191,IF(B1189="Лікар-терапевт","х",IF(B1189="Лікар загальної практики - сімейний лікар",U1191/Z1191,0))),0)</f>
        <v>0</v>
      </c>
      <c r="V1192" s="178">
        <f>IFERROR(IF(B1189="Лікар-педіатр",V1191/Z1191,IF(B1189="Лікар-терапевт","х",IF(B1189="Лікар загальної практики - сімейний лікар",V1191/Z1191,0))),0)</f>
        <v>0</v>
      </c>
      <c r="W1192" s="178">
        <f>IFERROR(IF(B1189="Лікар-педіатр","x",IF(B1189="Лікар-терапевт",W1191/Z1191,IF(B1189="Лікар загальної практики - сімейний лікар",W1191/Z1191,0))),0)</f>
        <v>0</v>
      </c>
      <c r="X1192" s="178">
        <f>IFERROR(IF(B1189="Лікар-педіатр","x",IF(B1189="Лікар-терапевт",X1191/Z1191,IF(B1189="Лікар загальної практики - сімейний лікар",X1191/Z1191,0))),0)</f>
        <v>0</v>
      </c>
      <c r="Y1192" s="178">
        <f>IFERROR(IF(B1189="Лікар-педіатр","x",IF(B1189="Лікар-терапевт",Y1191/Z1191,IF(B1189="Лікар загальної практики - сімейний лікар",Y1191/Z1191,0))),0)</f>
        <v>0</v>
      </c>
      <c r="Z1192" s="178">
        <f>SUM(U1192:Y1192)</f>
        <v>0</v>
      </c>
      <c r="AA1192" s="770"/>
      <c r="AB1192" s="178">
        <f>IFERROR(IF(B1189="Лікар-педіатр",AB1191/AG1191,IF(B1189="Лікар-терапевт","х",IF(B1189="Лікар загальної практики - сімейний лікар",AB1191/AG1191,0))),0)</f>
        <v>0</v>
      </c>
      <c r="AC1192" s="178">
        <f>IFERROR(IF(B1189="Лікар-педіатр",AC1191/AG1191,IF(B1189="Лікар-терапевт","х",IF(B1189="Лікар загальної практики - сімейний лікар",AC1191/AG1191,0))),0)</f>
        <v>0</v>
      </c>
      <c r="AD1192" s="178">
        <f>IFERROR(IF(B1189="Лікар-педіатр","x",IF(B1189="Лікар-терапевт",AD1191/AG1191,IF(B1189="Лікар загальної практики - сімейний лікар",AD1191/AG1191,0))),0)</f>
        <v>0</v>
      </c>
      <c r="AE1192" s="178">
        <f>IFERROR(IF(B1189="Лікар-педіатр","x",IF(B1189="Лікар-терапевт",AE1191/AG1191,IF(B1189="Лікар загальної практики - сімейний лікар",AE1191/AG1191,0))),0)</f>
        <v>0</v>
      </c>
      <c r="AF1192" s="178">
        <f>IFERROR(IF(B1189="Лікар-педіатр","x",IF(B1189="Лікар-терапевт",AF1191/AG1191,IF(B1189="Лікар загальної практики - сімейний лікар",AF1191/AG1191,0))),0)</f>
        <v>0</v>
      </c>
      <c r="AG1192" s="178">
        <f>SUM(AB1192:AF1192)</f>
        <v>0</v>
      </c>
      <c r="AH1192" s="773"/>
      <c r="AI1192" s="176"/>
      <c r="AJ1192" s="764"/>
      <c r="AK1192" s="767"/>
      <c r="AL1192" s="767"/>
      <c r="AM1192" s="754"/>
      <c r="AN1192" s="793"/>
      <c r="AO1192" s="793"/>
      <c r="AP1192" s="793"/>
      <c r="AQ1192" s="793"/>
      <c r="AR1192" s="796"/>
    </row>
    <row r="1193" spans="1:44" ht="32.25" thickBot="1" x14ac:dyDescent="0.3">
      <c r="A1193" s="172"/>
      <c r="B1193" s="781"/>
      <c r="C1193" s="784"/>
      <c r="D1193" s="787"/>
      <c r="E1193" s="790"/>
      <c r="F1193" s="179" t="s">
        <v>434</v>
      </c>
      <c r="G1193" s="180">
        <f>IF(B1189="Лікар загальної практики - сімейний лікар",AVERAGE(G1189:G1191),IF(B1189="Лікар-педіатр",AVERAGE(G1189:G1191),IF(B1189="Лікар-терапевт","х",0)))</f>
        <v>0</v>
      </c>
      <c r="H1193" s="180">
        <f>IF(B1189="Лікар загальної практики - сімейний лікар",AVERAGE(H1189:H1191),IF(B1189="Лікар-педіатр",AVERAGE(H1189:H1191),IF(B1189="Лікар-терапевт","х",0)))</f>
        <v>0</v>
      </c>
      <c r="I1193" s="180">
        <f>IF(B1189="Лікар загальної практики - сімейний лікар",AVERAGE(I1189:I1191),IF(B1189="Лікар-педіатр","x",IF(B1189="Лікар-терапевт",AVERAGE(I1189:I1191),0)))</f>
        <v>0</v>
      </c>
      <c r="J1193" s="180">
        <f>IF(B1189="Лікар загальної практики - сімейний лікар",AVERAGE(J1189:J1191),IF(B1189="Лікар-педіатр","x",IF(B1189="Лікар-терапевт",AVERAGE(J1189:J1191),0)))</f>
        <v>0</v>
      </c>
      <c r="K1193" s="180">
        <f>IF(B1189="Лікар загальної практики - сімейний лікар",AVERAGE(K1189:K1191),IF(B1189="Лікар-педіатр","x",IF(B1189="Лікар-терапевт",AVERAGE(K1189:K1191),0)))</f>
        <v>0</v>
      </c>
      <c r="L1193" s="181">
        <f>SUM(G1193:K1193)</f>
        <v>0</v>
      </c>
      <c r="M1193" s="770"/>
      <c r="N1193" s="543">
        <f>IF(B1189="Лікар загальної практики - сімейний лікар",AVERAGE(N1189:N1191),IF(B1189="Лікар-педіатр",AVERAGE(N1189:N1191),IF(B1189="Лікар-терапевт","х",0)))</f>
        <v>0</v>
      </c>
      <c r="O1193" s="180">
        <f>IF(B1189="Лікар загальної практики - сімейний лікар",AVERAGE(O1189:O1191),IF(B1189="Лікар-педіатр",AVERAGE(O1189:O1191),IF(B1189="Лікар-терапевт","х",0)))</f>
        <v>0</v>
      </c>
      <c r="P1193" s="180">
        <f>IF(B1189="Лікар загальної практики - сімейний лікар",AVERAGE(P1189:P1191),IF(B1189="Лікар-педіатр","x",IF(B1189="Лікар-терапевт",AVERAGE(P1189:P1191),0)))</f>
        <v>0</v>
      </c>
      <c r="Q1193" s="180">
        <f>IF(B1189="Лікар загальної практики - сімейний лікар",AVERAGE(Q1189:Q1191),IF(B1189="Лікар-педіатр","x",IF(B1189="Лікар-терапевт",AVERAGE(Q1189:Q1191),0)))</f>
        <v>0</v>
      </c>
      <c r="R1193" s="180">
        <f>IF(B1189="Лікар загальної практики - сімейний лікар",AVERAGE(R1189:R1191),IF(B1189="Лікар-педіатр","x",IF(B1189="Лікар-терапевт",AVERAGE(R1189:R1191),0)))</f>
        <v>0</v>
      </c>
      <c r="S1193" s="181">
        <f>SUM(N1193:R1193)</f>
        <v>0</v>
      </c>
      <c r="T1193" s="770"/>
      <c r="U1193" s="543">
        <f>IF(B1189="Лікар загальної практики - сімейний лікар",AVERAGE(U1189:U1191),IF(B1189="Лікар-педіатр",AVERAGE(U1189:U1191),IF(B1189="Лікар-терапевт","х",0)))</f>
        <v>0</v>
      </c>
      <c r="V1193" s="180">
        <f>IF(B1189="Лікар загальної практики - сімейний лікар",AVERAGE(V1189:V1191),IF(B1189="Лікар-педіатр",AVERAGE(V1189:V1191),IF(B1189="Лікар-терапевт","х",0)))</f>
        <v>0</v>
      </c>
      <c r="W1193" s="180">
        <f>IF(B1189="Лікар загальної практики - сімейний лікар",AVERAGE(W1189:W1191),IF(B1189="Лікар-педіатр","x",IF(B1189="Лікар-терапевт",AVERAGE(W1189:W1191),0)))</f>
        <v>0</v>
      </c>
      <c r="X1193" s="180">
        <f>IF(B1189="Лікар загальної практики - сімейний лікар",AVERAGE(X1189:X1191),IF(B1189="Лікар-педіатр","x",IF(B1189="Лікар-терапевт",AVERAGE(X1189:X1191),0)))</f>
        <v>0</v>
      </c>
      <c r="Y1193" s="180">
        <f>IF(B1189="Лікар загальної практики - сімейний лікар",AVERAGE(Y1189:Y1191),IF(B1189="Лікар-педіатр","x",IF(B1189="Лікар-терапевт",AVERAGE(Y1189:Y1191),0)))</f>
        <v>0</v>
      </c>
      <c r="Z1193" s="181">
        <f>SUM(U1193:Y1193)</f>
        <v>0</v>
      </c>
      <c r="AA1193" s="770"/>
      <c r="AB1193" s="543">
        <f>IF(B1189="Лікар загальної практики - сімейний лікар",AVERAGE(AB1189:AB1191),IF(B1189="Лікар-педіатр",AVERAGE(AB1189:AB1191),IF(B1189="Лікар-терапевт","х",0)))</f>
        <v>0</v>
      </c>
      <c r="AC1193" s="180">
        <f>IF(B1189="Лікар загальної практики - сімейний лікар",AVERAGE(AC1189:AC1191),IF(B1189="Лікар-педіатр",AVERAGE(AC1189:AC1191),IF(B1189="Лікар-терапевт","х",0)))</f>
        <v>0</v>
      </c>
      <c r="AD1193" s="180">
        <f>IF(B1189="Лікар загальної практики - сімейний лікар",AVERAGE(AD1189:AD1191),IF(B1189="Лікар-педіатр","x",IF(B1189="Лікар-терапевт",AVERAGE(AD1189:AD1191),0)))</f>
        <v>0</v>
      </c>
      <c r="AE1193" s="180">
        <f>IF(B1189="Лікар загальної практики - сімейний лікар",AVERAGE(AE1189:AE1191),IF(B1189="Лікар-педіатр","x",IF(B1189="Лікар-терапевт",AVERAGE(AE1189:AE1191),0)))</f>
        <v>0</v>
      </c>
      <c r="AF1193" s="180">
        <f>IF(B1189="Лікар загальної практики - сімейний лікар",AVERAGE(AF1189:AF1191),IF(B1189="Лікар-педіатр","x",IF(B1189="Лікар-терапевт",AVERAGE(AF1189:AF1191),0)))</f>
        <v>0</v>
      </c>
      <c r="AG1193" s="181">
        <f>SUM(AB1193:AF1193)</f>
        <v>0</v>
      </c>
      <c r="AH1193" s="773"/>
      <c r="AI1193" s="176"/>
      <c r="AJ1193" s="764"/>
      <c r="AK1193" s="767"/>
      <c r="AL1193" s="767"/>
      <c r="AM1193" s="755"/>
      <c r="AN1193" s="794"/>
      <c r="AO1193" s="794"/>
      <c r="AP1193" s="794"/>
      <c r="AQ1193" s="794"/>
      <c r="AR1193" s="797"/>
    </row>
    <row r="1194" spans="1:44" ht="40.5" x14ac:dyDescent="0.25">
      <c r="A1194" s="172"/>
      <c r="B1194" s="781"/>
      <c r="C1194" s="784"/>
      <c r="D1194" s="787"/>
      <c r="E1194" s="790"/>
      <c r="F1194" s="182" t="str">
        <f>IF(B1189="Лікар-педіатр",Законод!$C$18,IF(B1189="Лікар загальної практики - сімейний лікар",Законод!$C$22,IF(B1189="Лікар-терапевт",Законод!$C$26,"х")))</f>
        <v>х</v>
      </c>
      <c r="G1194" s="183">
        <f>IF(B1189="Лікар загальної практики - сімейний лікар",IF(L1193&lt;=Законод!$C$23,G1193,Законод!$C$23*'01_Доходи'!G1192),IF(B1189="Лікар-педіатр",IF(L1193&lt;=Законод!$C$19,G1193,Законод!$C$19*'01_Доходи'!G1192),IF(B1189="Лікар-терапевт","x",0)))</f>
        <v>0</v>
      </c>
      <c r="H1194" s="183">
        <f>IF(B1189="Лікар загальної практики - сімейний лікар",IF(L1193&lt;=Законод!$C$23,H1193,Законод!$C$23*'01_Доходи'!H1192),IF(B1189="Лікар-педіатр",IF(L1193&lt;=Законод!$C$19,H1193,Законод!$C$19*'01_Доходи'!H1192),IF(B1189="Лікар-терапевт","x",0)))</f>
        <v>0</v>
      </c>
      <c r="I1194" s="183">
        <f>IF(B1189="Лікар загальної практики - сімейний лікар",IF(L1193&lt;=Законод!$C$23,I1193,Законод!$C$23*'01_Доходи'!I1192),IF(B1189="Лікар-педіатр",IF(L1193&lt;=Законод!$C$27,I1193,Законод!$C$27*'01_Доходи'!I1192),IF(B1189="Лікар-терапевт","x",0)))</f>
        <v>0</v>
      </c>
      <c r="J1194" s="183">
        <f>IF(B1189="Лікар загальної практики - сімейний лікар",IF(L1193&lt;=Законод!$C$23,J1193,Законод!$C$23*'01_Доходи'!J1192),IF(B1189="Лікар-педіатр",IF(L1193&lt;=Законод!$C$27,J1193,Законод!$C$27*'01_Доходи'!J1192),IF(B1189="Лікар-терапевт","x",0)))</f>
        <v>0</v>
      </c>
      <c r="K1194" s="183">
        <f>IF(B1189="Лікар загальної практики - сімейний лікар",IF(L1193&lt;=Законод!$C$23,K1193,Законод!$C$23*'01_Доходи'!K1192),IF(B1189="Лікар-педіатр",IF(L1193&lt;=Законод!$C$27,K1193,Законод!$C$27*'01_Доходи'!K1192),IF(B1189="Лікар-терапевт","x",0)))</f>
        <v>0</v>
      </c>
      <c r="L1194" s="184">
        <f>SUM(G1194:K1194)</f>
        <v>0</v>
      </c>
      <c r="M1194" s="770"/>
      <c r="N1194" s="183">
        <f>IF(B1189="Лікар загальної практики - сімейний лікар",IF(L1193&lt;=Законод!$C$23,N1193,Законод!$C$23*'01_Доходи'!N1192),IF(B1189="Лікар-педіатр",IF(L1193&lt;=Законод!$C$19,N1193,Законод!$C$19*'01_Доходи'!N1192),IF(B1189="Лікар-терапевт","x",0)))</f>
        <v>0</v>
      </c>
      <c r="O1194" s="183">
        <f>IF(B1189="Лікар загальної практики - сімейний лікар",IF(L1193&lt;=Законод!$C$23,O1193,Законод!$C$23*'01_Доходи'!O1192),IF(B1189="Лікар-педіатр",IF(L1193&lt;=Законод!$C$19,O1193,Законод!$C$19*'01_Доходи'!O1192),IF(B1189="Лікар-терапевт","x",0)))</f>
        <v>0</v>
      </c>
      <c r="P1194" s="183">
        <f>IF(B1189="Лікар загальної практики - сімейний лікар",IF(L1193&lt;=Законод!$C$23,P1193,Законод!$C$23*'01_Доходи'!P1192),IF(B1189="Лікар-педіатр",IF(L1193&lt;=Законод!$C$27,P1193,Законод!$C$27*'01_Доходи'!P1192),IF(B1189="Лікар-терапевт","x",0)))</f>
        <v>0</v>
      </c>
      <c r="Q1194" s="183">
        <f>IF(B1189="Лікар загальної практики - сімейний лікар",IF(L1193&lt;=Законод!$C$23,Q1193,Законод!$C$23*'01_Доходи'!Q1192),IF(B1189="Лікар-педіатр",IF(L1193&lt;=Законод!$C$27,Q1193,Законод!$C$27*'01_Доходи'!Q1192),IF(B1189="Лікар-терапевт","x",0)))</f>
        <v>0</v>
      </c>
      <c r="R1194" s="183">
        <f>IF(B1189="Лікар загальної практики - сімейний лікар",IF(L1193&lt;=Законод!$C$23,R1193,Законод!$C$23*'01_Доходи'!R1192),IF(B1189="Лікар-педіатр",IF(L1193&lt;=Законод!$C$27,R1193,Законод!$C$27*'01_Доходи'!R1192),IF(B1189="Лікар-терапевт","x",0)))</f>
        <v>0</v>
      </c>
      <c r="S1194" s="184">
        <f>SUM(N1194:R1194)</f>
        <v>0</v>
      </c>
      <c r="T1194" s="770"/>
      <c r="U1194" s="183">
        <f>IF(B1189="Лікар загальної практики - сімейний лікар",IF(L1193&lt;=Законод!$C$23,U1193,Законод!$C$23*'01_Доходи'!U1192),IF(B1189="Лікар-педіатр",IF(L1193&lt;=Законод!$C$19,U1193,Законод!$C$19*'01_Доходи'!U1192),IF(B1189="Лікар-терапевт","x",0)))</f>
        <v>0</v>
      </c>
      <c r="V1194" s="183">
        <f>IF(B1189="Лікар загальної практики - сімейний лікар",IF(L1193&lt;=Законод!$C$23,V1193,Законод!$C$23*'01_Доходи'!V1192),IF(B1189="Лікар-педіатр",IF(L1193&lt;=Законод!$C$19,V1193,Законод!$C$19*'01_Доходи'!V1192),IF(B1189="Лікар-терапевт","x",0)))</f>
        <v>0</v>
      </c>
      <c r="W1194" s="183">
        <f>IF(B1189="Лікар загальної практики - сімейний лікар",IF(L1193&lt;=Законод!$C$23,W1193,Законод!$C$23*'01_Доходи'!W1192),IF(B1189="Лікар-педіатр",IF(L1193&lt;=Законод!$C$27,W1193,Законод!$C$27*'01_Доходи'!W1192),IF(B1189="Лікар-терапевт","x",0)))</f>
        <v>0</v>
      </c>
      <c r="X1194" s="183">
        <f>IF(B1189="Лікар загальної практики - сімейний лікар",IF(L1193&lt;=Законод!$C$23,X1193,Законод!$C$23*'01_Доходи'!X1192),IF(B1189="Лікар-педіатр",IF(L1193&lt;=Законод!$C$27,X1193,Законод!$C$27*'01_Доходи'!X1192),IF(B1189="Лікар-терапевт","x",0)))</f>
        <v>0</v>
      </c>
      <c r="Y1194" s="183">
        <f>IF(B1189="Лікар загальної практики - сімейний лікар",IF(L1193&lt;=Законод!$C$23,Y1193,Законод!$C$23*'01_Доходи'!H1192),IF(Y1189="Лікар-педіатр",IF(L1193&lt;=Законод!$C$27,Y1193,Законод!$C$27*'01_Доходи'!Y1192),IF(B1189="Лікар-терапевт","x",0)))</f>
        <v>0</v>
      </c>
      <c r="Z1194" s="184">
        <f>SUM(U1194:Y1194)</f>
        <v>0</v>
      </c>
      <c r="AA1194" s="770"/>
      <c r="AB1194" s="183">
        <f>IF(B1189="Лікар загальної практики - сімейний лікар",IF(L1193&lt;=Законод!$C$23,AB1193,Законод!$C$23*'01_Доходи'!AB1192),IF(B1189="Лікар-педіатр",IF(L1193&lt;=Законод!$C$19,AB1193,Законод!$C$19*'01_Доходи'!AB1192),IF(B1189="Лікар-терапевт","x",0)))</f>
        <v>0</v>
      </c>
      <c r="AC1194" s="183">
        <f>IF(B1189="Лікар загальної практики - сімейний лікар",IF(L1193&lt;=Законод!$C$23,AC1193,Законод!$C$23*'01_Доходи'!AC1192),IF(B1189="Лікар-педіатр",IF(L1193&lt;=Законод!$C$19,AC1193,Законод!$C$19*'01_Доходи'!AC1192),IF(B1189="Лікар-терапевт","x",0)))</f>
        <v>0</v>
      </c>
      <c r="AD1194" s="183">
        <f>IF(B1189="Лікар загальної практики - сімейний лікар",IF(L1193&lt;=Законод!$C$23,AD1193,Законод!$C$23*'01_Доходи'!AD1192),IF(B1189="Лікар-педіатр",IF(L1193&lt;=Законод!$C$27,AD1193,Законод!$C$27*'01_Доходи'!AD1192),IF(B1189="Лікар-терапевт","x",0)))</f>
        <v>0</v>
      </c>
      <c r="AE1194" s="183">
        <f>IF(B1189="Лікар загальної практики - сімейний лікар",IF(L1193&lt;=Законод!$C$23,AE1193,Законод!$C$23*'01_Доходи'!AE1192),IF(B1189="Лікар-педіатр",IF(L1193&lt;=Законод!$C$27,AE1193,Законод!$C$27*'01_Доходи'!AE1192),IF(B1189="Лікар-терапевт","x",0)))</f>
        <v>0</v>
      </c>
      <c r="AF1194" s="183">
        <f>IF(B1189="Лікар загальної практики - сімейний лікар",IF(L1193&lt;=Законод!$C$23,AF1193,Законод!$C$23*'01_Доходи'!AF1192),IF(B1189="Лікар-педіатр",IF(L1193&lt;=Законод!$C$27,AF1193,Законод!$C$27*'01_Доходи'!AF1192),IF(B1189="Лікар-терапевт","x",0)))</f>
        <v>0</v>
      </c>
      <c r="AG1194" s="184">
        <f>SUM(AB1194:AF1194)</f>
        <v>0</v>
      </c>
      <c r="AH1194" s="773"/>
      <c r="AI1194" s="176"/>
      <c r="AJ1194" s="764"/>
      <c r="AK1194" s="767"/>
      <c r="AL1194" s="767"/>
      <c r="AM1194" s="268" t="s">
        <v>175</v>
      </c>
      <c r="AN1194" s="544">
        <f>IF(B1189="Лікар загальної практики - сімейний лікар",G1194*Законод!$J$10+'01_Доходи'!H1194*Законод!$K$10+'01_Доходи'!I1194*Законод!$L$10+'01_Доходи'!J1194*Законод!$M$10+'01_Доходи'!K1194*Законод!$N$10,IF(B1189="Лікар-педіатр",G1194*Законод!$J$10+'01_Доходи'!H1194*Законод!$K$10,IF(B1189="Лікар-терапевт",'01_Доходи'!I1194*Законод!$L$10+'01_Доходи'!J1194*Законод!$M$10+'01_Доходи'!K1194*Законод!$N$10,0)))</f>
        <v>0</v>
      </c>
      <c r="AO1194" s="544">
        <f>IF(B1189="Лікар загальної практики - сімейний лікар",N1194*Законод!$J$11+'01_Доходи'!O1194*Законод!$K$11+'01_Доходи'!P1194*Законод!$L$11+'01_Доходи'!Q1194*Законод!$M$11+'01_Доходи'!R1194*Законод!$N$11,IF(B1189="Лікар-педіатр",N1194*Законод!$J$11+'01_Доходи'!O1194*Законод!$K$11,IF(B1189="Лікар-терапевт",'01_Доходи'!P1194*Законод!$L$11+'01_Доходи'!Q1194*Законод!$M$11+'01_Доходи'!R1194*Законод!$N$11,0)))</f>
        <v>0</v>
      </c>
      <c r="AP1194" s="544">
        <f>IF(B1189="Лікар загальної практики - сімейний лікар",U1194*Законод!$J$12+'01_Доходи'!V1194*Законод!$K$12+'01_Доходи'!W1194*Законод!$L$12+'01_Доходи'!X1194*Законод!$M$12+'01_Доходи'!Y1194*Законод!$N$12,IF(B1189="Лікар-педіатр",U1194*Законод!$J$12+'01_Доходи'!V1194*Законод!$K$12,IF(B1189="Лікар-терапевт",'01_Доходи'!W1194*Законод!$L$12+'01_Доходи'!X1194*Законод!$M$12+'01_Доходи'!Y1194*Законод!$N$12,0)))</f>
        <v>0</v>
      </c>
      <c r="AQ1194" s="544">
        <f>IF(B1189="Лікар загальної практики - сімейний лікар",AB1194*Законод!$J$13+'01_Доходи'!AC1194*Законод!$K$13+'01_Доходи'!AD1194*Законод!$L$13+'01_Доходи'!AE1194*Законод!$M$13+'01_Доходи'!AF1194*Законод!$N$13,IF(B1189="Лікар-педіатр",AB1194*Законод!$J$13+'01_Доходи'!AC1194*Законод!$K$13,IF(B1189="Лікар-терапевт",'01_Доходи'!AD1194*Законод!$L$13+'01_Доходи'!AE1194*Законод!$M$13+'01_Доходи'!AF1194*Законод!$N$13,0)))</f>
        <v>0</v>
      </c>
      <c r="AR1194" s="185">
        <f>SUM(AN1194:AQ1194)</f>
        <v>0</v>
      </c>
    </row>
    <row r="1195" spans="1:44" ht="20.45" customHeight="1" x14ac:dyDescent="0.25">
      <c r="A1195" s="172"/>
      <c r="B1195" s="781"/>
      <c r="C1195" s="784"/>
      <c r="D1195" s="787"/>
      <c r="E1195" s="790"/>
      <c r="F1195" s="186" t="str">
        <f>IF(B1189="Лікар-педіатр",Законод!$E$18,IF(B1189="Лікар загальної практики - сімейний лікар",Законод!$E$22,IF(B1189="Лікар-терапевт",Законод!$E$26,"х")))</f>
        <v>х</v>
      </c>
      <c r="G1195" s="750" t="s">
        <v>157</v>
      </c>
      <c r="H1195" s="751"/>
      <c r="I1195" s="751"/>
      <c r="J1195" s="751"/>
      <c r="K1195" s="752"/>
      <c r="L1195" s="171">
        <f>IF(B1189="Лікар загальної практики - сімейний лікар",IF(L1193&lt;Законод!$C$23,0,(IF(AND(L1193&gt;=Законод!$E$23,L1193&lt;=Законод!$E$24),L1193-Законод!$C$23,IF('01_Доходи'!L1193&gt;=Законод!$F$23,Законод!$E$25,0)))),IF(B1189="Лікар-педіатр",IF(L1193&lt;Законод!$C$19,0,(IF(AND(L1193&gt;=Законод!$E$19,L1193&lt;=Законод!$E$20),L1193-Законод!$C$19,IF('01_Доходи'!L1193&gt;=Законод!$F$19,Законод!$E$21,0)))),IF(B1189="Лікар-терапевт",IF(L1193&lt;Законод!$C$27,0,(IF(AND(L1193&gt;=Законод!$E$27,L1193&lt;=Законод!$E$28),L1193-Законод!$C$27,IF('01_Доходи'!L1193&gt;=Законод!$F$27,Законод!$E$29,0)))),0)))</f>
        <v>0</v>
      </c>
      <c r="M1195" s="770"/>
      <c r="N1195" s="750" t="s">
        <v>157</v>
      </c>
      <c r="O1195" s="751"/>
      <c r="P1195" s="751"/>
      <c r="Q1195" s="751"/>
      <c r="R1195" s="752"/>
      <c r="S1195" s="171">
        <f>IF(B1189="Лікар загальної практики - сімейний лікар",IF(S1193&lt;Законод!$C$23,0,(IF(AND(S1193&gt;=Законод!$E$23,S1193&lt;=Законод!$E$24),S1193-Законод!$C$23,IF('01_Доходи'!S1193&gt;=Законод!$F$23,Законод!$E$25,0)))),IF(B1189="Лікар-педіатр",IF(S1193&lt;Законод!$C$19,0,(IF(AND(S1193&gt;=Законод!$E$19,S1193&lt;=Законод!$E$20),S1193-Законод!$C$19,IF('01_Доходи'!S1193&gt;=Законод!$F$19,Законод!$E$21,0)))),IF(B1189="Лікар-терапевт",IF(S1193&lt;Законод!$C$27,0,(IF(AND(S1193&gt;=Законод!$E$27,S1193&lt;=Законод!$E$28),S1193-Законод!$C$27,IF('01_Доходи'!S1193&gt;=Законод!$F$27,Законод!$E$29,0)))),0)))</f>
        <v>0</v>
      </c>
      <c r="T1195" s="770"/>
      <c r="U1195" s="750" t="s">
        <v>157</v>
      </c>
      <c r="V1195" s="751"/>
      <c r="W1195" s="751"/>
      <c r="X1195" s="751"/>
      <c r="Y1195" s="752"/>
      <c r="Z1195" s="171">
        <f>IF(B1189="Лікар загальної практики - сімейний лікар",IF(Z1193&lt;Законод!$C$23,0,(IF(AND(Z1193&gt;=Законод!$E$23,Z1193&lt;=Законод!$E$24),Z1193-Законод!$C$23,IF('01_Доходи'!Z1193&gt;=Законод!$F$23,Законод!$E$25,0)))),IF(B1189="Лікар-педіатр",IF(Z1193&lt;Законод!$C$19,0,(IF(AND(Z1193&gt;=Законод!$E$19,Z1193&lt;=Законод!$E$20),Z1193-Законод!$C$19,IF('01_Доходи'!Z1193&gt;=Законод!$F$19,Законод!$E$21,0)))),IF(B1189="Лікар-терапевт",IF(Z1193&lt;Законод!$C$27,0,(IF(AND(Z1193&gt;=Законод!$E$27,Z1193&lt;=Законод!$E$28),Z1193-Законод!$C$27,IF('01_Доходи'!Z1193&gt;=Законод!$F$27,Законод!$E$29,0)))),0)))</f>
        <v>0</v>
      </c>
      <c r="AA1195" s="770"/>
      <c r="AB1195" s="750" t="s">
        <v>157</v>
      </c>
      <c r="AC1195" s="751"/>
      <c r="AD1195" s="751"/>
      <c r="AE1195" s="751"/>
      <c r="AF1195" s="752"/>
      <c r="AG1195" s="171">
        <f>IF(B1189="Лікар загальної практики - сімейний лікар",IF(S1193&lt;Законод!$C$23,0,(IF(AND(AG1193&gt;=Законод!$E$23,AG1193&lt;=Законод!$E$24),AG1193-Законод!$C$23,IF('01_Доходи'!AG1193&gt;=Законод!$F$23,Законод!$E$25,0)))),IF(B1189="Лікар-педіатр",IF(AG1193&lt;Законод!$C$19,0,(IF(AND(AG1193&gt;=Законод!$E$19,AG1193&lt;=Законод!$E$20),AG1193-Законод!$C$19,IF('01_Доходи'!AG1193&gt;=Законод!$F$19,Законод!$E$21,0)))),IF(B1189="Лікар-терапевт",IF(AG1193&lt;Законод!$C$27,0,(IF(AND(AG1193&gt;=Законод!$E$27,AG1193&lt;=Законод!$E$28),AG1193-Законод!$C$27,IF('01_Доходи'!AG1193&gt;=Законод!$F$27,Законод!$E$29,0)))),0)))</f>
        <v>0</v>
      </c>
      <c r="AH1195" s="773"/>
      <c r="AI1195" s="176"/>
      <c r="AJ1195" s="764"/>
      <c r="AK1195" s="767"/>
      <c r="AL1195" s="767"/>
      <c r="AM1195" s="798" t="s">
        <v>176</v>
      </c>
      <c r="AN1195" s="544">
        <f>IF(B1189="Лікар загальної практики - сімейний лікар",L1195*Законод!$E$30,IF(B1189="Лікар-педіатр",L1195*Законод!$E$30,IF(B1189="Лікар-терапевт",L1195*Законод!$E$30,0)))</f>
        <v>0</v>
      </c>
      <c r="AO1195" s="544">
        <f>IF(B1189="Лікар загальної практики - сімейний лікар",S1195*Законод!$E$47,IF(B1189="Лікар-педіатр",S1195*Законод!$E$47,IF(B1189="Лікар-терапевт",S1195*Законод!$E$47,0)))</f>
        <v>0</v>
      </c>
      <c r="AP1195" s="544">
        <f>IF(B1189="Лікар загальної практики - сімейний лікар",Z1195*Законод!$E$64,IF(B1189="Лікар-педіатр",Z1195*Законод!$E$64,IF(B1189="Лікар-терапевт",Z1195*Законод!$E$64,0)))</f>
        <v>0</v>
      </c>
      <c r="AQ1195" s="544">
        <f>IF(B1189="Лікар загальної практики - сімейний лікар",AG1195*Законод!$E$81,IF(B1189="Лікар-педіатр",AG1195*Законод!$E$81,IF(B1189="Лікар-терапевт",AG1195*Законод!$E$81,0)))</f>
        <v>0</v>
      </c>
      <c r="AR1195" s="185">
        <f>SUM(AN1195:AQ1195)</f>
        <v>0</v>
      </c>
    </row>
    <row r="1196" spans="1:44" ht="20.45" customHeight="1" x14ac:dyDescent="0.25">
      <c r="A1196" s="172"/>
      <c r="B1196" s="781"/>
      <c r="C1196" s="784"/>
      <c r="D1196" s="787"/>
      <c r="E1196" s="790"/>
      <c r="F1196" s="186" t="str">
        <f>IF(B1189="Лікар-педіатр",Законод!$F$18,IF(B1189="Лікар загальної практики - сімейний лікар",Законод!$F$22,IF(B1189="Лікар-терапевт",Законод!$F$26,"х")))</f>
        <v>х</v>
      </c>
      <c r="G1196" s="750" t="s">
        <v>157</v>
      </c>
      <c r="H1196" s="751"/>
      <c r="I1196" s="751"/>
      <c r="J1196" s="751"/>
      <c r="K1196" s="752"/>
      <c r="L1196" s="171">
        <f>IF(B1189="Лікар загальної практики - сімейний лікар",IF(L1193&lt;Законод!$C$23,0,(IF(AND(L1193&gt;=Законод!$F$23,L1193&lt;=Законод!$F$24),L1193-Законод!$E$24,IF('01_Доходи'!L1193&gt;=Законод!$G$23,Законод!$F$25,0)))),IF(B1189="Лікар-педіатр",IF(L1193&lt;Законод!$C$19,0,(IF(AND(L1193&gt;=Законод!$F$19,L1193&lt;=Законод!$F$20),L1193-Законод!$E$20,IF('01_Доходи'!L1193&gt;=Законод!$G$19,Законод!$F$21,0)))),IF(B1189="Лікар-терапевт",IF(L1193&lt;Законод!$C$27,0,(IF(AND(L1193&gt;=Законод!$F$27,L1193&lt;=Законод!$F$28),L1193-Законод!$E$28,IF('01_Доходи'!L1193&gt;=Законод!$G$27,Законод!$F$29,0)))),0)))</f>
        <v>0</v>
      </c>
      <c r="M1196" s="770"/>
      <c r="N1196" s="750" t="s">
        <v>157</v>
      </c>
      <c r="O1196" s="751"/>
      <c r="P1196" s="751"/>
      <c r="Q1196" s="751"/>
      <c r="R1196" s="752"/>
      <c r="S1196" s="171">
        <f>IF(B1189="Лікар загальної практики - сімейний лікар",IF(S1193&lt;Законод!$C$23,0,(IF(AND(S1193&gt;=Законод!$F$23,S1193&lt;=Законод!$F$24),S1193-Законод!$E$24,IF('01_Доходи'!S1193&gt;=Законод!$G$23,Законод!$F$25,0)))),IF(B1189="Лікар-педіатр",IF(S1193&lt;Законод!$C$19,0,(IF(AND(S1193&gt;=Законод!$F$19,S1193&lt;=Законод!$F$20),S1193-Законод!$E$20,IF('01_Доходи'!S1193&gt;=Законод!$G$19,Законод!$F$21,0)))),IF(B1189="Лікар-терапевт",IF(S1193&lt;Законод!$C$27,0,(IF(AND(S1193&gt;=Законод!$F$27,S1193&lt;=Законод!$F$28),S1193-Законод!$E$28,IF('01_Доходи'!S1193&gt;=Законод!$G$27,Законод!$F$29,0)))),0)))</f>
        <v>0</v>
      </c>
      <c r="T1196" s="770"/>
      <c r="U1196" s="750" t="s">
        <v>157</v>
      </c>
      <c r="V1196" s="751"/>
      <c r="W1196" s="751"/>
      <c r="X1196" s="751"/>
      <c r="Y1196" s="752"/>
      <c r="Z1196" s="171">
        <f>IF(B1189="Лікар загальної практики - сімейний лікар",IF(Z1193&lt;Законод!$C$23,0,(IF(AND(Z1193&gt;=Законод!$F$23,Z1193&lt;=Законод!$F$24),Z1193-Законод!$E$24,IF('01_Доходи'!Z1193&gt;=Законод!$G$23,Законод!$F$25,0)))),IF(B1189="Лікар-педіатр",IF(Z1193&lt;Законод!$C$19,0,(IF(AND(Z1193&gt;=Законод!$F$19,Z1193&lt;=Законод!$F$20),Z1193-Законод!$E$20,IF('01_Доходи'!Z1193&gt;=Законод!$G$19,Законод!$F$21,0)))),IF(B1189="Лікар-терапевт",IF(Z1193&lt;Законод!$C$27,0,(IF(AND(Z1193&gt;=Законод!$F$27,Z1193&lt;=Законод!$F$28),Z1193-Законод!$E$28,IF('01_Доходи'!Z1193&gt;=Законод!$G$27,Законод!$F$29,0)))),0)))</f>
        <v>0</v>
      </c>
      <c r="AA1196" s="770"/>
      <c r="AB1196" s="750" t="s">
        <v>157</v>
      </c>
      <c r="AC1196" s="751"/>
      <c r="AD1196" s="751"/>
      <c r="AE1196" s="751"/>
      <c r="AF1196" s="752"/>
      <c r="AG1196" s="171">
        <f>IF(B1189="Лікар загальної практики - сімейний лікар",IF(AG1193&lt;Законод!$C$23,0,(IF(AND(AG1193&gt;=Законод!$F$23,AG1193&lt;=Законод!$F$24),AG1193-Законод!$E$24,IF('01_Доходи'!AG1193&gt;=Законод!$G$23,Законод!$F$25,0)))),IF(B1189="Лікар-педіатр",IF(AG1193&lt;Законод!$C$19,0,(IF(AND(AG1193&gt;=Законод!$F$19,AG1193&lt;=Законод!$F$20),AG1193-Законод!$E$20,IF('01_Доходи'!AG1193&gt;=Законод!$G$19,Законод!$F$21,0)))),IF(B1189="Лікар-терапевт",IF(AG1193&lt;Законод!$C$27,0,(IF(AND(AG1193&gt;=Законод!$F$27,AG1193&lt;=Законод!$F$28),AG1193-Законод!$E$28,IF('01_Доходи'!AG1193&gt;=Законод!$G$27,Законод!$F$29,0)))),0)))</f>
        <v>0</v>
      </c>
      <c r="AH1196" s="773"/>
      <c r="AI1196" s="176"/>
      <c r="AJ1196" s="764"/>
      <c r="AK1196" s="767"/>
      <c r="AL1196" s="767"/>
      <c r="AM1196" s="799"/>
      <c r="AN1196" s="544">
        <f>IF(B1189="Лікар загальної практики - сімейний лікар",L1196*Законод!$F$30,IF(B1189="Лікар-педіатр",L1196*Законод!$F$30,IF(B1189="Лікар-терапевт",L1196*Законод!$F$30,0)))</f>
        <v>0</v>
      </c>
      <c r="AO1196" s="544">
        <f>IF(B1189="Лікар загальної практики - сімейний лікар",S1196*Законод!$F$47,IF(B1189="Лікар-педіатр",S1196*Законод!$F$47,IF(B1189="Лікар-терапевт",S1196*Законод!$F$47,0)))</f>
        <v>0</v>
      </c>
      <c r="AP1196" s="544">
        <f>IF(B1189="Лікар загальної практики - сімейний лікар",Z1196*Законод!$F$64,IF(B1189="Лікар-педіатр",Z1196*Законод!$F$64,IF(B1189="Лікар-терапевт",Z1196*Законод!$F$64,0)))</f>
        <v>0</v>
      </c>
      <c r="AQ1196" s="544">
        <f>IF(B1189="Лікар загальної практики - сімейний лікар",AG1196*Законод!$F$81,IF(B1189="Лікар-педіатр",AG1196*Законод!$F$81,IF(B1189="Лікар-терапевт",AG1196*Законод!$F$81,0)))</f>
        <v>0</v>
      </c>
      <c r="AR1196" s="185">
        <f>SUM(AN1196:AQ1196)</f>
        <v>0</v>
      </c>
    </row>
    <row r="1197" spans="1:44" ht="20.45" customHeight="1" x14ac:dyDescent="0.25">
      <c r="A1197" s="172"/>
      <c r="B1197" s="781"/>
      <c r="C1197" s="784"/>
      <c r="D1197" s="787"/>
      <c r="E1197" s="790"/>
      <c r="F1197" s="186" t="str">
        <f>IF(B1189="Лікар-педіатр",Законод!$G$18,IF(B1189="Лікар загальної практики - сімейний лікар",Законод!$G$22,IF(B1189="Лікар-терапевт",Законод!$G$26,"х")))</f>
        <v>х</v>
      </c>
      <c r="G1197" s="750" t="s">
        <v>157</v>
      </c>
      <c r="H1197" s="751"/>
      <c r="I1197" s="751"/>
      <c r="J1197" s="751"/>
      <c r="K1197" s="752"/>
      <c r="L1197" s="171">
        <f>IF(B1189="Лікар загальної практики - сімейний лікар",IF(L1193&lt;Законод!$C$23,0,(IF(AND(L1193&gt;=Законод!$G$23,L1193&lt;=Законод!$G$24),L1193-Законод!$F$24,IF('01_Доходи'!L1193&gt;=Законод!$H$23,Законод!$G$25,0)))),IF(B1189="Лікар-педіатр",IF(L1193&lt;Законод!$C$19,0,(IF(AND(L1193&gt;=Законод!$G$19,L1193&lt;=Законод!$G$20),L1193-Законод!$F$20,IF('01_Доходи'!L1193&gt;=Законод!$H$19,Законод!$G$21,0)))),IF(B1189="Лікар-терапевт",IF(L1193&lt;Законод!$C$27,0,(IF(AND(L1193&gt;=Законод!$G$27,L1193&lt;=Законод!$G$28),L1193-Законод!$F$28,IF('01_Доходи'!L1193&gt;=Законод!$H$27,Законод!$G$29,0)))),0)))</f>
        <v>0</v>
      </c>
      <c r="M1197" s="770"/>
      <c r="N1197" s="750" t="s">
        <v>157</v>
      </c>
      <c r="O1197" s="751"/>
      <c r="P1197" s="751"/>
      <c r="Q1197" s="751"/>
      <c r="R1197" s="752"/>
      <c r="S1197" s="171">
        <f>IF(B1189="Лікар загальної практики - сімейний лікар",IF(S1193&lt;Законод!$C$23,0,(IF(AND(S1193&gt;=Законод!$G$23,S1193&lt;=Законод!$G$24),S1193-Законод!$F$24,IF('01_Доходи'!S1193&gt;=Законод!$H$23,Законод!$G$25,0)))),IF(B1189="Лікар-педіатр",IF(S1193&lt;Законод!$C$19,0,(IF(AND(S1193&gt;=Законод!$G$19,S1193&lt;=Законод!$G$20),S1193-Законод!$F$20,IF('01_Доходи'!S1193&gt;=Законод!$H$19,Законод!$G$21,0)))),IF(B1189="Лікар-терапевт",IF(S1193&lt;Законод!$C$27,0,(IF(AND(S1193&gt;=Законод!$G$27,S1193&lt;=Законод!$G$28),S1193-Законод!$F$28,IF('01_Доходи'!S1193&gt;=Законод!$H$27,Законод!$G$29,0)))),0)))</f>
        <v>0</v>
      </c>
      <c r="T1197" s="770"/>
      <c r="U1197" s="750" t="s">
        <v>157</v>
      </c>
      <c r="V1197" s="751"/>
      <c r="W1197" s="751"/>
      <c r="X1197" s="751"/>
      <c r="Y1197" s="752"/>
      <c r="Z1197" s="171">
        <f>IF(B1189="Лікар загальної практики - сімейний лікар",IF(Z1193&lt;Законод!$C$23,0,(IF(AND(Z1193&gt;=Законод!$G$23,Z1193&lt;=Законод!$G$24),Z1193-Законод!$F$24,IF('01_Доходи'!Z1193&gt;=Законод!$H$23,Законод!$G$25,0)))),IF(B1189="Лікар-педіатр",IF(Z1193&lt;Законод!$C$19,0,(IF(AND(Z1193&gt;=Законод!$G$19,Z1193&lt;=Законод!$G$20),Z1193-Законод!$F$20,IF('01_Доходи'!Z1193&gt;=Законод!$H$19,Законод!$G$21,0)))),IF(B1189="Лікар-терапевт",IF(Z1193&lt;Законод!$C$27,0,(IF(AND(Z1193&gt;=Законод!$G$27,Z1193&lt;=Законод!$G$28),Z1193-Законод!$F$28,IF('01_Доходи'!Z1193&gt;=Законод!$H$27,Законод!$G$29,0)))),0)))</f>
        <v>0</v>
      </c>
      <c r="AA1197" s="770"/>
      <c r="AB1197" s="750" t="s">
        <v>157</v>
      </c>
      <c r="AC1197" s="751"/>
      <c r="AD1197" s="751"/>
      <c r="AE1197" s="751"/>
      <c r="AF1197" s="752"/>
      <c r="AG1197" s="171">
        <f>IF(B1189="Лікар загальної практики - сімейний лікар",IF(AG1193&lt;Законод!$C$23,0,(IF(AND(AG1193&gt;=Законод!$G$23,AG1193&lt;=Законод!$G$24),AG1193-Законод!$F$24,IF('01_Доходи'!AG1193&gt;=Законод!$H$23,Законод!$G$25,0)))),IF(B1189="Лікар-педіатр",IF(AG1193&lt;Законод!$C$19,0,(IF(AND(AG1193&gt;=Законод!$G$19,AG1193&lt;=Законод!$G$20),AG1193-Законод!$F$20,IF('01_Доходи'!AG1193&gt;=Законод!$H$19,Законод!$G$21,0)))),IF(B1189="Лікар-терапевт",IF(AG1193&lt;Законод!$C$27,0,(IF(AND(AG1193&gt;=Законод!$G$27,AG1193&lt;=Законод!$G$28),AG1193-Законод!$F$28,IF('01_Доходи'!AG1193&gt;=Законод!$H$27,Законод!$G$29,0)))),0)))</f>
        <v>0</v>
      </c>
      <c r="AH1197" s="773"/>
      <c r="AI1197" s="176"/>
      <c r="AJ1197" s="764"/>
      <c r="AK1197" s="767"/>
      <c r="AL1197" s="767"/>
      <c r="AM1197" s="799"/>
      <c r="AN1197" s="544">
        <f>IF(B1189="Лікар загальної практики - сімейний лікар",L1197*Законод!$G$39,IF(B1189="Лікар-педіатр",L1197*Законод!$G$30,IF(B1189="Лікар-терапевт",L1197*Законод!$G$30,0)))</f>
        <v>0</v>
      </c>
      <c r="AO1197" s="544">
        <f>IF(B1189="Лікар загальної практики - сімейний лікар",S1197*Законод!$G$47,IF(B1189="Лікар-педіатр",S1197*Законод!$G$47,IF(B1189="Лікар-терапевт",S1197*Законод!$G$47,0)))</f>
        <v>0</v>
      </c>
      <c r="AP1197" s="544">
        <f>IF(B1189="Лікар загальної практики - сімейний лікар",Z1197*Законод!$G$64,IF(B1189="Лікар-педіатр",Z1197*Законод!$G$64,IF(B1189="Лікар-терапевт",Z1197*Законод!$G$64,0)))</f>
        <v>0</v>
      </c>
      <c r="AQ1197" s="544">
        <f>IF(B1189="Лікар загальної практики - сімейний лікар",AG1197*Законод!$G$81,IF(B1189="Лікар-педіатр",AG1197*Законод!$G$81,IF(B1189="Лікар-терапевт",AG1197*Законод!$G$81,0)))</f>
        <v>0</v>
      </c>
      <c r="AR1197" s="185">
        <f t="shared" ref="AR1197" si="178">SUM(AN1197:AQ1197)</f>
        <v>0</v>
      </c>
    </row>
    <row r="1198" spans="1:44" ht="20.45" customHeight="1" x14ac:dyDescent="0.25">
      <c r="A1198" s="172"/>
      <c r="B1198" s="781"/>
      <c r="C1198" s="784"/>
      <c r="D1198" s="787"/>
      <c r="E1198" s="790"/>
      <c r="F1198" s="186" t="str">
        <f>IF(B1189="Лікар-педіатр",Законод!$H$18,IF(B1189="Лікар загальної практики - сімейний лікар",Законод!$H$22,IF(B1189="Лікар-терапевт",Законод!$H$26,"х")))</f>
        <v>х</v>
      </c>
      <c r="G1198" s="750" t="s">
        <v>157</v>
      </c>
      <c r="H1198" s="751"/>
      <c r="I1198" s="751"/>
      <c r="J1198" s="751"/>
      <c r="K1198" s="752"/>
      <c r="L1198" s="171">
        <f>IF(B1189="Лікар загальної практики - сімейний лікар",IF(L1193&lt;Законод!$C$23,0,(IF(AND(L1193&gt;=Законод!$H$23,L1193&lt;=Законод!$H$24),L1193-Законод!$G$24,IF('01_Доходи'!L1193&gt;=Законод!$I$23,Законод!$H$25,0)))),IF(B1189="Лікар-педіатр",IF(L1193&lt;Законод!$C$19,0,(IF(AND(L1193&gt;=Законод!$H$19,L1193&lt;=Законод!$H$20),L1193-Законод!$G$20,IF('01_Доходи'!L1193&gt;=Законод!$I$19,Законод!$H$21,0)))),IF(B1189="Лікар-терапевт",IF(L1193&lt;Законод!$C$27,0,(IF(AND(L1193&gt;=Законод!$H$27,L1193&lt;=Законод!$H$28),L1193-Законод!$G$28,IF(L1193&gt;=Законод!$I$27,Законод!$H$29,0)))),0)))</f>
        <v>0</v>
      </c>
      <c r="M1198" s="770"/>
      <c r="N1198" s="750" t="s">
        <v>157</v>
      </c>
      <c r="O1198" s="751"/>
      <c r="P1198" s="751"/>
      <c r="Q1198" s="751"/>
      <c r="R1198" s="752"/>
      <c r="S1198" s="171">
        <f>IF(B1189="Лікар загальної практики - сімейний лікар",IF(S1193&lt;Законод!$C$23,0,(IF(AND(S1193&gt;=Законод!$H$23,S1193&lt;=Законод!$H$24),S1193-Законод!$G$24,IF('01_Доходи'!S1193&gt;=Законод!$I$23,Законод!$H$25,0)))),IF(B1189="Лікар-педіатр",IF(S1193&lt;Законод!$C$19,0,(IF(AND(S1193&gt;=Законод!$H$19,S1193&lt;=Законод!$H$20),S1193-Законод!$G$20,IF('01_Доходи'!S1193&gt;=Законод!$I$19,Законод!$H$21,0)))),IF(B1189="Лікар-терапевт",IF(S1193&lt;Законод!$C$27,0,(IF(AND(S1193&gt;=Законод!$H$27,S1193&lt;=Законод!$H$28),S1193-Законод!$G$28,IF(S1193&gt;=Законод!$I$27,Законод!$H$29,0)))),0)))</f>
        <v>0</v>
      </c>
      <c r="T1198" s="770"/>
      <c r="U1198" s="750" t="s">
        <v>157</v>
      </c>
      <c r="V1198" s="751"/>
      <c r="W1198" s="751"/>
      <c r="X1198" s="751"/>
      <c r="Y1198" s="752"/>
      <c r="Z1198" s="171">
        <f>IF(B1189="Лікар загальної практики - сімейний лікар",IF(Z1193&lt;Законод!$C$23,0,(IF(AND(Z1193&gt;=Законод!$H$23,Z1193&lt;=Законод!$H$24),Z1193-Законод!$G$24,IF('01_Доходи'!Z1193&gt;=Законод!$I$23,Законод!$H$25,0)))),IF(B1189="Лікар-педіатр",IF(Z1193&lt;Законод!$C$19,0,(IF(AND(Z1193&gt;=Законод!$H$19,Z1193&lt;=Законод!$H$20),Z1193-Законод!$G$20,IF('01_Доходи'!Z1193&gt;=Законод!$I$19,Законод!$H$21,0)))),IF(B1189="Лікар-терапевт",IF(Z1193&lt;Законод!$C$27,0,(IF(AND(Z1193&gt;=Законод!$H$27,Z1193&lt;=Законод!$H$28),Z1193-Законод!$G$28,IF(Z1193&gt;=Законод!$I$27,Законод!$H$29,0)))),0)))</f>
        <v>0</v>
      </c>
      <c r="AA1198" s="770"/>
      <c r="AB1198" s="750" t="s">
        <v>157</v>
      </c>
      <c r="AC1198" s="751"/>
      <c r="AD1198" s="751"/>
      <c r="AE1198" s="751"/>
      <c r="AF1198" s="752"/>
      <c r="AG1198" s="171">
        <f>IF(B1189="Лікар загальної практики - сімейний лікар",IF(AG1193&lt;Законод!$C$23,0,(IF(AND(AG1193&gt;=Законод!$H$23,AG1193&lt;=Законод!$H$24),AG1193-Законод!$G$24,IF('01_Доходи'!AG1193&gt;=Законод!$I$23,Законод!$H$25,0)))),IF(B1189="Лікар-педіатр",IF(AG1193&lt;Законод!$C$19,0,(IF(AND(AG1193&gt;=Законод!$H$19,AG1193&lt;=Законод!$H$20),AG1193-Законод!$G$20,IF('01_Доходи'!AG1193&gt;=Законод!$I$19,Законод!$H$21,0)))),IF(B1189="Лікар-терапевт",IF(AG1193&lt;Законод!$C$27,0,(IF(AND(AG1193&gt;=Законод!$H$27,AG1193&lt;=Законод!$H$28),AG1193-Законод!$G$28,IF(AG1193&gt;=Законод!$I$27,Законод!$H$29,0)))),0)))</f>
        <v>0</v>
      </c>
      <c r="AH1198" s="773"/>
      <c r="AI1198" s="176"/>
      <c r="AJ1198" s="764"/>
      <c r="AK1198" s="767"/>
      <c r="AL1198" s="767"/>
      <c r="AM1198" s="799"/>
      <c r="AN1198" s="544">
        <f>IF(B1189="Лікар загальної практики - сімейний лікар",L1198*Законод!$H$30,IF(B1189="Лікар-педіатр",L1198*Законод!$H$30,IF(B1189="Лікар-терапевт",L1198*Законод!$H$30,0)))</f>
        <v>0</v>
      </c>
      <c r="AO1198" s="544">
        <f>IF(B1189="Лікар загальної практики - сімейний лікар",S1198*Законод!$H$47,IF(B1189="Лікар-педіатр",S1198*Законод!$H$47,IF(B1189="Лікар-терапевт",S1198*Законод!$H$47,0)))</f>
        <v>0</v>
      </c>
      <c r="AP1198" s="544">
        <f>IF(B1189="Лікар загальної практики - сімейний лікар",Z1198*Законод!$H$64,IF(B1189="Лікар-педіатр",Z1198*Законод!$H$64,IF(B1189="Лікар-терапевт",Z1198*Законод!$H$64,0)))</f>
        <v>0</v>
      </c>
      <c r="AQ1198" s="544">
        <f>IF(B1189="Лікар загальної практики - сімейний лікар",AG1198*Законод!$H$81,IF(B1189="Лікар-педіатр",AG1198*Законод!$H$81,IF(B1189="Лікар-терапевт",AG1198*Законод!$H$81,0)))</f>
        <v>0</v>
      </c>
      <c r="AR1198" s="185">
        <f>SUM(AN1198:AQ1198)</f>
        <v>0</v>
      </c>
    </row>
    <row r="1199" spans="1:44" ht="20.45" customHeight="1" x14ac:dyDescent="0.25">
      <c r="A1199" s="172"/>
      <c r="B1199" s="781"/>
      <c r="C1199" s="784"/>
      <c r="D1199" s="787"/>
      <c r="E1199" s="790"/>
      <c r="F1199" s="186" t="str">
        <f>IF(B1189="Лікар-педіатр",Законод!$I$18,IF(B1189="Лікар загальної практики - сімейний лікар",Законод!$I$22,IF(B1189="Лікар-терапевт",Законод!$I$26,"х")))</f>
        <v>х</v>
      </c>
      <c r="G1199" s="750" t="s">
        <v>157</v>
      </c>
      <c r="H1199" s="751"/>
      <c r="I1199" s="751"/>
      <c r="J1199" s="751"/>
      <c r="K1199" s="752"/>
      <c r="L1199" s="171">
        <f>IF(B1189="Лікар загальної практики - сімейний лікар",IF(L1193&lt;Законод!$C$23,0,(IF(AND(L1193&gt;=Законод!$I$23,L1193&lt;=Законод!$I$24),L1193-Законод!$H$24,IF('01_Доходи'!L1193&gt;=Законод!$I$23,Законод!$I$25,0)))),IF(B1189="Лікар-педіатр",IF(L1193&lt;Законод!$C$19,0,(IF(AND(L1193&gt;=Законод!$I$19,L1193&lt;=Законод!$I$20),L1193-Законод!$H$20,IF('01_Доходи'!L1193&gt;=Законод!$I$19,Законод!$H$21,0)))),IF(B1189="Лікар-терапевт",IF(L1193&lt;Законод!$C$27,0,(IF(AND(L1193&gt;=Законод!$I$27,L1193&lt;=Законод!$I$28),L1193-Законод!$H$28,IF('01_Доходи'!L1193&gt;=Законод!$I$27,Законод!$H$29,0)))),0)))</f>
        <v>0</v>
      </c>
      <c r="M1199" s="770"/>
      <c r="N1199" s="750" t="s">
        <v>157</v>
      </c>
      <c r="O1199" s="751"/>
      <c r="P1199" s="751"/>
      <c r="Q1199" s="751"/>
      <c r="R1199" s="752"/>
      <c r="S1199" s="171">
        <f>IF(B1189="Лікар загальної практики - сімейний лікар",IF(S1193&lt;Законод!$C$23,0,(IF(AND(S1193&gt;=Законод!$I$23,S1193&lt;=Законод!$I$24),S1193-Законод!$H$24,IF('01_Доходи'!S1193&gt;=Законод!$I$23,Законод!$I$25,0)))),IF(B1189="Лікар-педіатр",IF(S1193&lt;Законод!$C$19,0,(IF(AND(S1193&gt;=Законод!$I$19,S1193&lt;=Законод!$I$20),S1193-Законод!$H$20,IF('01_Доходи'!S1193&gt;=Законод!$I$19,Законод!$H$21,0)))),IF(B1189="Лікар-терапевт",IF(S1193&lt;Законод!$C$27,0,(IF(AND(S1193&gt;=Законод!$I$27,S1193&lt;=Законод!$I$28),S1193-Законод!$H$28,IF('01_Доходи'!S1193&gt;=Законод!$I$27,Законод!$H$29,0)))),0)))</f>
        <v>0</v>
      </c>
      <c r="T1199" s="770"/>
      <c r="U1199" s="750" t="s">
        <v>157</v>
      </c>
      <c r="V1199" s="751"/>
      <c r="W1199" s="751"/>
      <c r="X1199" s="751"/>
      <c r="Y1199" s="752"/>
      <c r="Z1199" s="171">
        <f>IF(B1189="Лікар загальної практики - сімейний лікар",IF(Z1193&lt;Законод!$C$23,0,(IF(AND(Z1193&gt;=Законод!$I$23,Z1193&lt;=Законод!$I$24),Z1193-Законод!$H$24,IF('01_Доходи'!Z1193&gt;=Законод!$I$23,Законод!$I$25,0)))),IF(B1189="Лікар-педіатр",IF(Z1193&lt;Законод!$C$19,0,(IF(AND(Z1193&gt;=Законод!$I$19,Z1193&lt;=Законод!$I$20),Z1193-Законод!$H$20,IF('01_Доходи'!Z1193&gt;=Законод!$I$19,Законод!$H$21,0)))),IF(B1189="Лікар-терапевт",IF(Z1193&lt;Законод!$C$27,0,(IF(AND(Z1193&gt;=Законод!$I$27,Z1193&lt;=Законод!$I$28),Z1193-Законод!$H$28,IF('01_Доходи'!Z1193&gt;=Законод!$I$27,Законод!$H$29,0)))),0)))</f>
        <v>0</v>
      </c>
      <c r="AA1199" s="770"/>
      <c r="AB1199" s="750" t="s">
        <v>157</v>
      </c>
      <c r="AC1199" s="751"/>
      <c r="AD1199" s="751"/>
      <c r="AE1199" s="751"/>
      <c r="AF1199" s="752"/>
      <c r="AG1199" s="171">
        <f>IF(B1189="Лікар загальної практики - сімейний лікар",IF(AG1193&lt;Законод!$C$23,0,(IF(AND(AG1193&gt;=Законод!$I$23,AG1193&lt;=Законод!$I$24),AG1193-Законод!$H$24,IF('01_Доходи'!AG1193&gt;=Законод!$I$23,Законод!$I$25,0)))),IF(B1189="Лікар-педіатр",IF(AG1193&lt;Законод!$C$19,0,(IF(AND(AG1193&gt;=Законод!$I$19,AG1193&lt;=Законод!$I$20),AG1193-Законод!$H$20,IF('01_Доходи'!AG1193&gt;=Законод!$I$19,Законод!$H$21,0)))),IF(B1189="Лікар-терапевт",IF(AG1193&lt;Законод!$C$27,0,(IF(AND(AG1193&gt;=Законод!$I$27,AG1193&lt;=Законод!$I$28),AG1193-Законод!$H$28,IF('01_Доходи'!AG1193&gt;=Законод!$I$27,Законод!$H$29,0)))),0)))</f>
        <v>0</v>
      </c>
      <c r="AH1199" s="773"/>
      <c r="AI1199" s="176"/>
      <c r="AJ1199" s="764"/>
      <c r="AK1199" s="767"/>
      <c r="AL1199" s="767"/>
      <c r="AM1199" s="799"/>
      <c r="AN1199" s="544">
        <f>IF(B1189="Лікар загальної практики - сімейний лікар",L1199*Законод!$I$30,IF(B1189="Лікар-педіатр",L1199*Законод!$I$30,IF(B1189="Лікар-терапевт",L1199*Законод!$I$30,0)))</f>
        <v>0</v>
      </c>
      <c r="AO1199" s="544">
        <f>IF(B1189="Лікар загальної практики - сімейний лікар",S1199*Законод!$I$47,IF(B1189="Лікар-педіатр",S1199*Законод!$I$47,IF(B1189="Лікар-терапевт",S1199*Законод!$I$47,0)))</f>
        <v>0</v>
      </c>
      <c r="AP1199" s="544">
        <f>IF(B1189="Лікар загальної практики - сімейний лікар",Z1199*Законод!$I$64,IF(B1189="Лікар-педіатр",Z1199*Законод!$I$64,IF(B1189="Лікар-терапевт",Z1199*Законод!$I$64,0)))</f>
        <v>0</v>
      </c>
      <c r="AQ1199" s="544">
        <f>IF(B1189="Лікар загальної практики - сімейний лікар",AG1199*Законод!$I$81,IF(B1189="Лікар-педіатр",AG1199*Законод!$I$81,IF(B1189="Лікар-терапевт",AG1199*Законод!$I$81,0)))</f>
        <v>0</v>
      </c>
      <c r="AR1199" s="185">
        <f>SUM(AN1199:AQ1199)</f>
        <v>0</v>
      </c>
    </row>
    <row r="1200" spans="1:44" ht="21" customHeight="1" thickBot="1" x14ac:dyDescent="0.3">
      <c r="A1200" s="187"/>
      <c r="B1200" s="782"/>
      <c r="C1200" s="785"/>
      <c r="D1200" s="788"/>
      <c r="E1200" s="791"/>
      <c r="F1200" s="660" t="str">
        <f>IF(B1189="Лікар-педіатр",Законод!$J$18,IF(B1189="Лікар загальної практики - сімейний лікар",Законод!$J$22,IF(B1189="Лікар-терапевт",Законод!$J$22,"х")))</f>
        <v>х</v>
      </c>
      <c r="G1200" s="747" t="s">
        <v>157</v>
      </c>
      <c r="H1200" s="748"/>
      <c r="I1200" s="748"/>
      <c r="J1200" s="748"/>
      <c r="K1200" s="749"/>
      <c r="L1200" s="171">
        <f>IF(B1189="Лікар загальної практики - сімейний лікар",IF(L1193&gt;=Законод!$J$23,'01_Доходи'!L1193-('01_Доходи'!L1194+'01_Доходи'!L1195+'01_Доходи'!L1196+'01_Доходи'!L1197+'01_Доходи'!L1198+'01_Доходи'!L1199),0),IF(B1189="Лікар-педіатр",IF(L1193&gt;=Законод!$J$19,'01_Доходи'!L1193-('01_Доходи'!L1194+'01_Доходи'!L1195+'01_Доходи'!L1196+'01_Доходи'!L1197+'01_Доходи'!L1198+'01_Доходи'!L1199),0),IF(B1189="Лікар-терапевт",IF('01_Доходи'!L1193&gt;=Законод!$J$27,L1193-Законод!$I$28,0),0)))</f>
        <v>0</v>
      </c>
      <c r="M1200" s="771"/>
      <c r="N1200" s="747" t="s">
        <v>157</v>
      </c>
      <c r="O1200" s="748"/>
      <c r="P1200" s="748"/>
      <c r="Q1200" s="748"/>
      <c r="R1200" s="749"/>
      <c r="S1200" s="171">
        <f>IF(B1189="Лікар загальної практики - сімейний лікар",IF(S1193&gt;=Законод!$J$23,'01_Доходи'!S1193-('01_Доходи'!S1194+'01_Доходи'!S1195+'01_Доходи'!S1196+'01_Доходи'!S1197+'01_Доходи'!S1198+'01_Доходи'!S1199),0),IF(B1189="Лікар-педіатр",IF(S1193&gt;=Законод!$J$19,'01_Доходи'!S1193-('01_Доходи'!S1194+'01_Доходи'!S1195+'01_Доходи'!S1196+'01_Доходи'!S1197+'01_Доходи'!S1198+'01_Доходи'!S1199),0),IF(B1189="Лікар-терапевт",IF('01_Доходи'!S1193&gt;=Законод!$J$27,S1193-Законод!$I$28,0),0)))</f>
        <v>0</v>
      </c>
      <c r="T1200" s="771"/>
      <c r="U1200" s="747" t="s">
        <v>157</v>
      </c>
      <c r="V1200" s="748"/>
      <c r="W1200" s="748"/>
      <c r="X1200" s="748"/>
      <c r="Y1200" s="749"/>
      <c r="Z1200" s="171">
        <f>IF(B1189="Лікар загальної практики - сімейний лікар",IF(Z1193&gt;=Законод!$J$23,'01_Доходи'!Z1193-('01_Доходи'!Z1194+'01_Доходи'!Z1195+'01_Доходи'!Z1196+'01_Доходи'!Z1197+'01_Доходи'!Z1198+'01_Доходи'!Z1199),0),IF(B1189="Лікар-педіатр",IF(Z1193&gt;=Законод!$J$19,'01_Доходи'!Z1193-('01_Доходи'!Z1194+'01_Доходи'!Z1195+'01_Доходи'!Z1196+'01_Доходи'!Z1197+'01_Доходи'!Z1198+'01_Доходи'!Z1199),0),IF(B1189="Лікар-терапевт",IF('01_Доходи'!Z1193&gt;=Законод!$J$27,Z1193-Законод!$I$28,0),0)))</f>
        <v>0</v>
      </c>
      <c r="AA1200" s="771"/>
      <c r="AB1200" s="747" t="s">
        <v>157</v>
      </c>
      <c r="AC1200" s="748"/>
      <c r="AD1200" s="748"/>
      <c r="AE1200" s="748"/>
      <c r="AF1200" s="749"/>
      <c r="AG1200" s="171">
        <f>IF(B1189="Лікар загальної практики - сімейний лікар",IF(AG1193&gt;=Законод!$J$23,'01_Доходи'!AG1193-('01_Доходи'!AG1194+'01_Доходи'!AG1195+'01_Доходи'!AG1196+'01_Доходи'!AG1197+'01_Доходи'!AG1198+'01_Доходи'!AG1199),0),IF(B1189="Лікар-педіатр",IF(AG1193&gt;=Законод!$J$19,'01_Доходи'!AG1193-('01_Доходи'!AG1194+'01_Доходи'!AG1195+'01_Доходи'!AG1196+'01_Доходи'!AG1197+'01_Доходи'!AG1198+'01_Доходи'!AG1199),0),IF(B1189="Лікар-терапевт",IF('01_Доходи'!AG1193&gt;=Законод!$J$27,AG1193-Законод!$I$28,0),0)))</f>
        <v>0</v>
      </c>
      <c r="AH1200" s="774"/>
      <c r="AI1200" s="188"/>
      <c r="AJ1200" s="765"/>
      <c r="AK1200" s="768"/>
      <c r="AL1200" s="768"/>
      <c r="AM1200" s="800"/>
      <c r="AN1200" s="661">
        <f>IF(B1189="Лікар загальної практики - сімейний лікар",L1200*Законод!$J$30,IF(B1189="Лікар-педіатр",L1200*Законод!$J$30,IF(B1189="Лікар-терапевт",L1200*Законод!$J$30,0)))</f>
        <v>0</v>
      </c>
      <c r="AO1200" s="661">
        <f>IF(B1189="Лікар загальної практики - сімейний лікар",S1200*Законод!$J$47,IF(B1189="Лікар-педіатр",S1200*Законод!$J$47,IF(B1189="Лікар-терапевт",S1200*Законод!$J$47,0)))</f>
        <v>0</v>
      </c>
      <c r="AP1200" s="661">
        <f>IF(B1189="Лікар загальної практики - сімейний лікар",S1200*Законод!$J$64,IF(B1189="Лікар-педіатр",S1200*Законод!$J$64,IF(B1189="Лікар-терапевт",S1200*Законод!$J$64,0)))</f>
        <v>0</v>
      </c>
      <c r="AQ1200" s="661">
        <f>IF(B1189="Лікар загальної практики - сімейний лікар",AG1200*Законод!$J$81,IF(B1189="Лікар-педіатр",AG1200*Законод!$J$81,IF(B1189="Лікар-терапевт",AG1200*Законод!$J$81,0)))</f>
        <v>0</v>
      </c>
      <c r="AR1200" s="662">
        <f t="shared" ref="AR1200" si="179">SUM(AN1200:AQ1200)</f>
        <v>0</v>
      </c>
    </row>
    <row r="1201" spans="1:44" ht="23.25" thickBot="1" x14ac:dyDescent="0.3">
      <c r="A1201" s="206"/>
      <c r="B1201" s="207"/>
      <c r="C1201" s="207"/>
      <c r="D1201" s="207"/>
      <c r="E1201" s="207"/>
      <c r="F1201" s="208"/>
      <c r="G1201" s="209"/>
      <c r="H1201" s="209"/>
      <c r="I1201" s="210"/>
      <c r="J1201" s="210"/>
      <c r="K1201" s="210"/>
      <c r="L1201" s="211"/>
      <c r="M1201" s="210"/>
      <c r="N1201" s="210"/>
      <c r="O1201" s="210"/>
      <c r="P1201" s="210"/>
      <c r="Q1201" s="210"/>
      <c r="R1201" s="210"/>
      <c r="S1201" s="211"/>
      <c r="T1201" s="210"/>
      <c r="U1201" s="210"/>
      <c r="V1201" s="210"/>
      <c r="W1201" s="210"/>
      <c r="X1201" s="210"/>
      <c r="Y1201" s="210"/>
      <c r="Z1201" s="211"/>
      <c r="AA1201" s="210"/>
      <c r="AB1201" s="210"/>
      <c r="AC1201" s="210"/>
      <c r="AD1201" s="210"/>
      <c r="AE1201" s="210"/>
      <c r="AF1201" s="210"/>
      <c r="AG1201" s="211"/>
      <c r="AH1201" s="210"/>
      <c r="AI1201" s="210"/>
      <c r="AJ1201" s="210"/>
      <c r="AK1201" s="210"/>
      <c r="AL1201" s="210"/>
      <c r="AM1201" s="212"/>
      <c r="AN1201" s="210"/>
      <c r="AO1201" s="210"/>
      <c r="AP1201" s="210"/>
      <c r="AQ1201" s="210"/>
      <c r="AR1201" s="213"/>
    </row>
    <row r="1202" spans="1:44" ht="18" customHeight="1" x14ac:dyDescent="0.25">
      <c r="A1202" s="169">
        <f>A1189+1</f>
        <v>91</v>
      </c>
      <c r="B1202" s="780"/>
      <c r="C1202" s="783"/>
      <c r="D1202" s="786"/>
      <c r="E1202" s="789"/>
      <c r="F1202" s="170" t="s">
        <v>431</v>
      </c>
      <c r="G1202" s="171">
        <f>IFERROR(IF(B1202="Лікар-педіатр",G1204/L1204*L1202,IF(B1202="Лікар-терапевт","х",IF(B1202="Лікар загальної практики - сімейний лікар",G1204/L1204*L1202,0))),0)</f>
        <v>0</v>
      </c>
      <c r="H1202" s="171">
        <f>IFERROR(IF(B1202="Лікар-педіатр",H1204/L1204*L1202,IF(B1202="Лікар-терапевт","х",IF(B1202="Лікар загальної практики - сімейний лікар",H1204/L1204*L1202,0))),0)</f>
        <v>0</v>
      </c>
      <c r="I1202" s="171">
        <f>IFERROR(IF(B1202="Лікар-педіатр","x",IF(B1202="Лікар-терапевт",I1204/L1204*L1202,IF(B1202="Лікар загальної практики - сімейний лікар",I1204/L1204*L1202,0))),0)</f>
        <v>0</v>
      </c>
      <c r="J1202" s="171">
        <f>IFERROR(IF(B1202="Лікар-педіатр","x",IF(B1202="Лікар-терапевт",J1204/L1204*L1202,IF(B1202="Лікар загальної практики - сімейний лікар",J1204/L1204*L1202,0))),0)</f>
        <v>0</v>
      </c>
      <c r="K1202" s="171">
        <f>IFERROR(IF(B1202="Лікар-педіатр","x",IF(B1202="Лікар-терапевт",K1205*L1202,IF(B1202="Лікар загальної практики - сімейний лікар",K1205*L1202,0))),0)</f>
        <v>0</v>
      </c>
      <c r="L1202" s="472"/>
      <c r="M1202" s="769"/>
      <c r="N1202" s="171">
        <f>IFERROR(IF(B1202="Лікар-педіатр",N1204/S1204*S1202,IF(B1202="Лікар-терапевт","х",IF(B1202="Лікар загальної практики - сімейний лікар",N1204/S1204*S1202,0))),0)</f>
        <v>0</v>
      </c>
      <c r="O1202" s="171">
        <f>IFERROR(IF(B1202="Лікар-педіатр",O1204/S1204*S1202,IF(B1202="Лікар-терапевт","х",IF(B1202="Лікар загальної практики - сімейний лікар",O1204/S1204*S1202,0))),0)</f>
        <v>0</v>
      </c>
      <c r="P1202" s="171">
        <f>IFERROR(IF(B1202="Лікар-педіатр","x",IF(B1202="Лікар-терапевт",P1204/S1204*S1202,IF(B1202="Лікар загальної практики - сімейний лікар",P1204/S1204*S1202,0))),0)</f>
        <v>0</v>
      </c>
      <c r="Q1202" s="171">
        <f>IFERROR(IF(B1202="Лікар-педіатр","x",IF(B1202="Лікар-терапевт",Q1204/S1204*S1202,IF(B1202="Лікар загальної практики - сімейний лікар",Q1204/S1204*S1202,0))),0)</f>
        <v>0</v>
      </c>
      <c r="R1202" s="171">
        <f>IFERROR(IF(B1202="Лікар-педіатр","x",IF(B1202="Лікар-терапевт",R1205*S1202,IF(B1202="Лікар загальної практики - сімейний лікар",R1205*S1202,0))),0)</f>
        <v>0</v>
      </c>
      <c r="S1202" s="472"/>
      <c r="T1202" s="769"/>
      <c r="U1202" s="171">
        <f>IFERROR(IF(B1202="Лікар-педіатр",U1204/Z1204*Z1202,IF(B1202="Лікар-терапевт","х",IF(B1202="Лікар загальної практики - сімейний лікар",U1204/Z1204*Z1202,0))),0)</f>
        <v>0</v>
      </c>
      <c r="V1202" s="171">
        <f>IFERROR(IF(B1202="Лікар-педіатр",V1204/Z1204*Z1202,IF(B1202="Лікар-терапевт","х",IF(B1202="Лікар загальної практики - сімейний лікар",V1204/Z1204*Z1202,0))),0)</f>
        <v>0</v>
      </c>
      <c r="W1202" s="171">
        <f>IFERROR(IF(B1202="Лікар-педіатр","x",IF(B1202="Лікар-терапевт",W1204/Z1204*Z1202,IF(B1202="Лікар загальної практики - сімейний лікар",W1204/Z1204*Z1202,0))),0)</f>
        <v>0</v>
      </c>
      <c r="X1202" s="171">
        <f>IFERROR(IF(B1202="Лікар-педіатр","x",IF(B1202="Лікар-терапевт",X1204/Z1204*Z1202,IF(B1202="Лікар загальної практики - сімейний лікар",X1204/Z1204*Z1202,0))),0)</f>
        <v>0</v>
      </c>
      <c r="Y1202" s="171">
        <f>IFERROR(IF(B1202="Лікар-педіатр","x",IF(B1202="Лікар-терапевт",Y1205*Z1202,IF(B1202="Лікар загальної практики - сімейний лікар",Y1205*Z1202,0))),0)</f>
        <v>0</v>
      </c>
      <c r="Z1202" s="472"/>
      <c r="AA1202" s="769"/>
      <c r="AB1202" s="171">
        <f>IFERROR(IF(B1202="Лікар-педіатр",AB1204/AG1204*AG1202,IF(B1202="Лікар-терапевт","х",IF(B1202="Лікар загальної практики - сімейний лікар",AB1204/AG1204*AG1202,0))),0)</f>
        <v>0</v>
      </c>
      <c r="AC1202" s="171">
        <f>IFERROR(IF(B1202="Лікар-педіатр",AC1204/AG1204*AG1202,IF(B1202="Лікар-терапевт","х",IF(B1202="Лікар загальної практики - сімейний лікар",AC1204/AG1204*AG1202,0))),0)</f>
        <v>0</v>
      </c>
      <c r="AD1202" s="171">
        <f>IFERROR(IF(B1202="Лікар-педіатр","x",IF(B1202="Лікар-терапевт",AD1204/AG1204*AG1202,IF(B1202="Лікар загальної практики - сімейний лікар",AD1204/AG1204*AG1202,0))),0)</f>
        <v>0</v>
      </c>
      <c r="AE1202" s="171">
        <f>IFERROR(IF(B1202="Лікар-педіатр","x",IF(B1202="Лікар-терапевт",AE1204/AG1204*AG1202,IF(B1202="Лікар загальної практики - сімейний лікар",AE1204/AG1204*AG1202,0))),0)</f>
        <v>0</v>
      </c>
      <c r="AF1202" s="171">
        <f>IFERROR(IF(B1202="Лікар-педіатр","x",IF(B1202="Лікар-терапевт",AF1205*AG1202,IF(B1202="Лікар загальної практики - сімейний лікар",AF1205*AG1202,0))),0)</f>
        <v>0</v>
      </c>
      <c r="AG1202" s="472"/>
      <c r="AH1202" s="772"/>
      <c r="AI1202" s="461">
        <f>A1202</f>
        <v>91</v>
      </c>
      <c r="AJ1202" s="763">
        <f>B1202</f>
        <v>0</v>
      </c>
      <c r="AK1202" s="766">
        <f>C1202</f>
        <v>0</v>
      </c>
      <c r="AL1202" s="766">
        <f>D1202</f>
        <v>0</v>
      </c>
      <c r="AM1202" s="753" t="s">
        <v>566</v>
      </c>
      <c r="AN1202" s="792">
        <f>SUM(AN1207:AN1213)</f>
        <v>0</v>
      </c>
      <c r="AO1202" s="792">
        <f>SUM(AO1207:AO1213)</f>
        <v>0</v>
      </c>
      <c r="AP1202" s="792">
        <f>SUM(AP1207:AP1213)</f>
        <v>0</v>
      </c>
      <c r="AQ1202" s="792">
        <f>SUM(AQ1207:AQ1213)</f>
        <v>0</v>
      </c>
      <c r="AR1202" s="795">
        <f>SUM(AN1202:AQ1206)</f>
        <v>0</v>
      </c>
    </row>
    <row r="1203" spans="1:44" ht="18" customHeight="1" x14ac:dyDescent="0.25">
      <c r="A1203" s="172"/>
      <c r="B1203" s="781"/>
      <c r="C1203" s="784"/>
      <c r="D1203" s="787"/>
      <c r="E1203" s="790"/>
      <c r="F1203" s="170" t="s">
        <v>432</v>
      </c>
      <c r="G1203" s="171">
        <f>IFERROR(IF(B1202="Лікар-педіатр",G1205*L1203,IF(B1202="Лікар-терапевт","х",IF(B1202="Лікар загальної практики - сімейний лікар",G1205*L1203,0))),0)</f>
        <v>0</v>
      </c>
      <c r="H1203" s="171">
        <f>IFERROR(IF(B1202="Лікар-педіатр",H1205*L1203,IF(B1202="Лікар-терапевт","х",IF(B1202="Лікар загальної практики - сімейний лікар",H1205*L1203,0))),0)</f>
        <v>0</v>
      </c>
      <c r="I1203" s="171">
        <f>IFERROR(IF(B1202="Лікар-педіатр","x",IF(B1202="Лікар-терапевт",I1205*L1203,IF(B1202="Лікар загальної практики - сімейний лікар",I1205*L1203,0))),0)</f>
        <v>0</v>
      </c>
      <c r="J1203" s="171">
        <f>IFERROR(IF(B1202="Лікар-педіатр","x",IF(B1202="Лікар-терапевт",J1205*L1203,IF(B1202="Лікар загальної практики - сімейний лікар",J1205*L1203,0))),0)</f>
        <v>0</v>
      </c>
      <c r="K1203" s="171">
        <f>IFERROR(IF(B1202="Лікар-педіатр","x",IF(B1202="Лікар-терапевт",K1205*L1203,IF(B1202="Лікар загальної практики - сімейний лікар",K1205*L1203,0))),0)</f>
        <v>0</v>
      </c>
      <c r="L1203" s="472"/>
      <c r="M1203" s="770"/>
      <c r="N1203" s="171">
        <f>IFERROR(IF(B1202="Лікар-педіатр",N1205*S1203,IF(B1202="Лікар-терапевт","х",IF(B1202="Лікар загальної практики - сімейний лікар",N1205*S1203,0))),0)</f>
        <v>0</v>
      </c>
      <c r="O1203" s="171">
        <f>IFERROR(IF(B1202="Лікар-педіатр",O1205*S1203,IF(B1202="Лікар-терапевт","х",IF(B1202="Лікар загальної практики - сімейний лікар",O1205*S1203,0))),0)</f>
        <v>0</v>
      </c>
      <c r="P1203" s="171">
        <f>IFERROR(IF(B1202="Лікар-педіатр","x",IF(B1202="Лікар-терапевт",P1205*S1203,IF(B1202="Лікар загальної практики - сімейний лікар",P1205*S1203,0))),0)</f>
        <v>0</v>
      </c>
      <c r="Q1203" s="171">
        <f>IFERROR(IF(B1202="Лікар-педіатр","x",IF(B1202="Лікар-терапевт",Q1205*S1203,IF(B1202="Лікар загальної практики - сімейний лікар",Q1205*S1203,0))),0)</f>
        <v>0</v>
      </c>
      <c r="R1203" s="171">
        <f>IFERROR(IF(B1202="Лікар-педіатр","x",IF(B1202="Лікар-терапевт",R1205*S1203,IF(B1202="Лікар загальної практики - сімейний лікар",R1205*S1203,0))),0)</f>
        <v>0</v>
      </c>
      <c r="S1203" s="472"/>
      <c r="T1203" s="770"/>
      <c r="U1203" s="171">
        <f>IFERROR(IF(B1202="Лікар-педіатр",U1205*Z1203,IF(B1202="Лікар-терапевт","х",IF(B1202="Лікар загальної практики - сімейний лікар",U1205*Z1203,0))),0)</f>
        <v>0</v>
      </c>
      <c r="V1203" s="171">
        <f>IFERROR(IF(B1202="Лікар-педіатр",V1205*Z1203,IF(B1202="Лікар-терапевт","х",IF(B1202="Лікар загальної практики - сімейний лікар",V1205*Z1203,0))),0)</f>
        <v>0</v>
      </c>
      <c r="W1203" s="171">
        <f>IFERROR(IF(B1202="Лікар-педіатр","x",IF(B1202="Лікар-терапевт",W1205*Z1203,IF(B1202="Лікар загальної практики - сімейний лікар",W1205*Z1203,0))),0)</f>
        <v>0</v>
      </c>
      <c r="X1203" s="171">
        <f>IFERROR(IF(B1202="Лікар-педіатр","x",IF(B1202="Лікар-терапевт",X1205*Z1203,IF(B1202="Лікар загальної практики - сімейний лікар",X1205*Z1203,0))),0)</f>
        <v>0</v>
      </c>
      <c r="Y1203" s="171">
        <f>IFERROR(IF(B1202="Лікар-педіатр","x",IF(B1202="Лікар-терапевт",Y1205*Z1203,IF(B1202="Лікар загальної практики - сімейний лікар",Y1205*Z1203,0))),0)</f>
        <v>0</v>
      </c>
      <c r="Z1203" s="472"/>
      <c r="AA1203" s="770"/>
      <c r="AB1203" s="171">
        <f>IFERROR(IF(B1202="Лікар-педіатр",AB1205*AG1203,IF(B1202="Лікар-терапевт","х",IF(B1202="Лікар загальної практики - сімейний лікар",AB1205*AG1203,0))),0)</f>
        <v>0</v>
      </c>
      <c r="AC1203" s="171">
        <f>IFERROR(IF(B1202="Лікар-педіатр",AC1205*AG1203,IF(B1202="Лікар-терапевт","х",IF(B1202="Лікар загальної практики - сімейний лікар",AC1205*AG1203,0))),0)</f>
        <v>0</v>
      </c>
      <c r="AD1203" s="171">
        <f>IFERROR(IF(B1202="Лікар-педіатр","x",IF(B1202="Лікар-терапевт",AD1205*AG1203,IF(B1202="Лікар загальної практики - сімейний лікар",AD1205*AG1203,0))),0)</f>
        <v>0</v>
      </c>
      <c r="AE1203" s="171">
        <f>IFERROR(IF(B1202="Лікар-педіатр","x",IF(B1202="Лікар-терапевт",AE1205*AG1203,IF(B1202="Лікар загальної практики - сімейний лікар",AE1205*AG1203,0))),0)</f>
        <v>0</v>
      </c>
      <c r="AF1203" s="171">
        <f>IFERROR(IF(B1202="Лікар-педіатр","x",IF(B1202="Лікар-терапевт",AF1205*AG1203,IF(B1202="Лікар загальної практики - сімейний лікар",AF1205*AG1203,0))),0)</f>
        <v>0</v>
      </c>
      <c r="AG1203" s="472"/>
      <c r="AH1203" s="773"/>
      <c r="AI1203" s="173"/>
      <c r="AJ1203" s="764"/>
      <c r="AK1203" s="767"/>
      <c r="AL1203" s="767"/>
      <c r="AM1203" s="754"/>
      <c r="AN1203" s="793"/>
      <c r="AO1203" s="793"/>
      <c r="AP1203" s="793"/>
      <c r="AQ1203" s="793"/>
      <c r="AR1203" s="796"/>
    </row>
    <row r="1204" spans="1:44" ht="18" customHeight="1" x14ac:dyDescent="0.25">
      <c r="A1204" s="205"/>
      <c r="B1204" s="781"/>
      <c r="C1204" s="784"/>
      <c r="D1204" s="787"/>
      <c r="E1204" s="790"/>
      <c r="F1204" s="170" t="s">
        <v>433</v>
      </c>
      <c r="G1204" s="174">
        <f>IF(B1202="Лікар загальної практики - сімейний лікар"," ",IF(B1202="Лікар-педіатр"," ",IF(B1202="Лікар-терапевт","х",0)))</f>
        <v>0</v>
      </c>
      <c r="H1204" s="174">
        <f>IF(B1202="Лікар загальної практики - сімейний лікар"," ",IF(B1202="Лікар-педіатр"," ",IF(B1202="Лікар-терапевт","х",0)))</f>
        <v>0</v>
      </c>
      <c r="I1204" s="174">
        <f>IF(B1202="Лікар загальної практики - сімейний лікар"," ",IF(B1202="Лікар-педіатр","х",IF(B1202="Лікар-терапевт"," ",0)))</f>
        <v>0</v>
      </c>
      <c r="J1204" s="174">
        <f>IF(B1202="Лікар загальної практики - сімейний лікар"," ",IF(B1202="Лікар-педіатр","х",IF(B1202="Лікар-терапевт"," ",0)))</f>
        <v>0</v>
      </c>
      <c r="K1204" s="174">
        <f>IF(B1202="Лікар загальної практики - сімейний лікар"," ",IF(B1202="Лікар-педіатр","х",IF(B1202="Лікар-терапевт"," ",0)))</f>
        <v>0</v>
      </c>
      <c r="L1204" s="175">
        <f>SUM(G1204:K1204)</f>
        <v>0</v>
      </c>
      <c r="M1204" s="770"/>
      <c r="N1204" s="174">
        <f>IF(B1202="Лікар загальної практики - сімейний лікар"," ",IF(B1202="Лікар-педіатр"," ",IF(B1202="Лікар-терапевт","х",0)))</f>
        <v>0</v>
      </c>
      <c r="O1204" s="174">
        <f>IF(B1202="Лікар загальної практики - сімейний лікар"," ",IF(B1202="Лікар-педіатр"," ",IF(B1202="Лікар-терапевт","х",0)))</f>
        <v>0</v>
      </c>
      <c r="P1204" s="174">
        <f>IF(B1202="Лікар загальної практики - сімейний лікар"," ",IF(B1202="Лікар-педіатр","х",IF(B1202="Лікар-терапевт"," ",0)))</f>
        <v>0</v>
      </c>
      <c r="Q1204" s="174">
        <f>IF(B1202="Лікар загальної практики - сімейний лікар"," ",IF(B1202="Лікар-педіатр","х",IF(B1202="Лікар-терапевт"," ",0)))</f>
        <v>0</v>
      </c>
      <c r="R1204" s="174">
        <f>IF(B1202="Лікар загальної практики - сімейний лікар"," ",IF(B1202="Лікар-педіатр","х",IF(B1202="Лікар-терапевт"," ",0)))</f>
        <v>0</v>
      </c>
      <c r="S1204" s="175">
        <f>SUM(N1204:R1204)</f>
        <v>0</v>
      </c>
      <c r="T1204" s="770"/>
      <c r="U1204" s="174">
        <f>IF(B1202="Лікар загальної практики - сімейний лікар"," ",IF(B1202="Лікар-педіатр"," ",IF(B1202="Лікар-терапевт","х",0)))</f>
        <v>0</v>
      </c>
      <c r="V1204" s="174">
        <f>IF(B1202="Лікар загальної практики - сімейний лікар"," ",IF(B1202="Лікар-педіатр"," ",IF(B1202="Лікар-терапевт","х",0)))</f>
        <v>0</v>
      </c>
      <c r="W1204" s="174">
        <f>IF(B1202="Лікар загальної практики - сімейний лікар"," ",IF(B1202="Лікар-педіатр","х",IF(B1202="Лікар-терапевт"," ",0)))</f>
        <v>0</v>
      </c>
      <c r="X1204" s="174">
        <f>IF(B1202="Лікар загальної практики - сімейний лікар"," ",IF(B1202="Лікар-педіатр","х",IF(B1202="Лікар-терапевт"," ",0)))</f>
        <v>0</v>
      </c>
      <c r="Y1204" s="174">
        <f>IF(B1202="Лікар загальної практики - сімейний лікар"," ",IF(B1202="Лікар-педіатр","х",IF(B1202="Лікар-терапевт"," ",0)))</f>
        <v>0</v>
      </c>
      <c r="Z1204" s="175">
        <f>SUM(U1204:Y1204)</f>
        <v>0</v>
      </c>
      <c r="AA1204" s="770"/>
      <c r="AB1204" s="174">
        <f>IF(B1202="Лікар загальної практики - сімейний лікар"," ",IF(B1202="Лікар-педіатр"," ",IF(B1202="Лікар-терапевт","х",0)))</f>
        <v>0</v>
      </c>
      <c r="AC1204" s="174">
        <f>IF(B1202="Лікар загальної практики - сімейний лікар"," ",IF(B1202="Лікар-педіатр"," ",IF(B1202="Лікар-терапевт","х",0)))</f>
        <v>0</v>
      </c>
      <c r="AD1204" s="174">
        <f>IF(B1202="Лікар загальної практики - сімейний лікар"," ",IF(B1202="Лікар-педіатр","х",IF(B1202="Лікар-терапевт"," ",0)))</f>
        <v>0</v>
      </c>
      <c r="AE1204" s="174">
        <f>IF(B1202="Лікар загальної практики - сімейний лікар"," ",IF(B1202="Лікар-педіатр","х",IF(B1202="Лікар-терапевт"," ",0)))</f>
        <v>0</v>
      </c>
      <c r="AF1204" s="174">
        <f>IF(B1202="Лікар загальної практики - сімейний лікар"," ",IF(B1202="Лікар-педіатр","х",IF(B1202="Лікар-терапевт"," ",0)))</f>
        <v>0</v>
      </c>
      <c r="AG1204" s="175">
        <f>SUM(AB1204:AF1204)</f>
        <v>0</v>
      </c>
      <c r="AH1204" s="773"/>
      <c r="AI1204" s="176"/>
      <c r="AJ1204" s="764"/>
      <c r="AK1204" s="767"/>
      <c r="AL1204" s="767"/>
      <c r="AM1204" s="754"/>
      <c r="AN1204" s="793"/>
      <c r="AO1204" s="793"/>
      <c r="AP1204" s="793"/>
      <c r="AQ1204" s="793"/>
      <c r="AR1204" s="796"/>
    </row>
    <row r="1205" spans="1:44" ht="18.600000000000001" customHeight="1" thickBot="1" x14ac:dyDescent="0.3">
      <c r="A1205" s="172"/>
      <c r="B1205" s="781"/>
      <c r="C1205" s="784"/>
      <c r="D1205" s="787"/>
      <c r="E1205" s="790"/>
      <c r="F1205" s="177" t="s">
        <v>160</v>
      </c>
      <c r="G1205" s="178">
        <f>IFERROR(IF(B1202="Лікар-педіатр",G1204/L1204,IF(B1202="Лікар-терапевт","х",IF(B1202="Лікар загальної практики - сімейний лікар",G1204/L1204,0))),0)</f>
        <v>0</v>
      </c>
      <c r="H1205" s="178">
        <f>IFERROR(IF(B1202="Лікар-педіатр",H1204/L1204,IF(B1202="Лікар-терапевт","х",IF(B1202="Лікар загальної практики - сімейний лікар",H1204/L1204,0))),0)</f>
        <v>0</v>
      </c>
      <c r="I1205" s="178">
        <f>IFERROR(IF(B1202="Лікар-педіатр","x",IF(B1202="Лікар-терапевт",I1204/L1204,IF(B1202="Лікар загальної практики - сімейний лікар",I1204/L1204,0))),0)</f>
        <v>0</v>
      </c>
      <c r="J1205" s="178">
        <f>IFERROR(IF(B1202="Лікар-педіатр","x",IF(B1202="Лікар-терапевт",J1204/L1204,IF(B1202="Лікар загальної практики - сімейний лікар",J1204/L1204,0))),0)</f>
        <v>0</v>
      </c>
      <c r="K1205" s="178">
        <f>IFERROR(IF(B1202="Лікар-педіатр","x",IF(B1202="Лікар-терапевт",K1204/L1204,IF(B1202="Лікар загальної практики - сімейний лікар",K1204/L1204,0))),0)</f>
        <v>0</v>
      </c>
      <c r="L1205" s="178">
        <f>SUM(G1205:K1205)</f>
        <v>0</v>
      </c>
      <c r="M1205" s="770"/>
      <c r="N1205" s="178">
        <f>IFERROR(IF(B1202="Лікар-педіатр",N1204/S1204,IF(B1202="Лікар-терапевт","х",IF(B1202="Лікар загальної практики - сімейний лікар",N1204/S1204,0))),0)</f>
        <v>0</v>
      </c>
      <c r="O1205" s="178">
        <f>IFERROR(IF(B1202="Лікар-педіатр",O1204/S1204,IF(B1202="Лікар-терапевт","х",IF(B1202="Лікар загальної практики - сімейний лікар",O1204/S1204,0))),0)</f>
        <v>0</v>
      </c>
      <c r="P1205" s="178">
        <f>IFERROR(IF(B1202="Лікар-педіатр","x",IF(B1202="Лікар-терапевт",P1204/S1204,IF(B1202="Лікар загальної практики - сімейний лікар",P1204/S1204,0))),0)</f>
        <v>0</v>
      </c>
      <c r="Q1205" s="178">
        <f>IFERROR(IF(B1202="Лікар-педіатр","x",IF(B1202="Лікар-терапевт",Q1204/S1204,IF(B1202="Лікар загальної практики - сімейний лікар",Q1204/S1204,0))),0)</f>
        <v>0</v>
      </c>
      <c r="R1205" s="178">
        <f>IFERROR(IF(B1202="Лікар-педіатр","x",IF(B1202="Лікар-терапевт",R1204/S1204,IF(B1202="Лікар загальної практики - сімейний лікар",R1204/S1204,0))),0)</f>
        <v>0</v>
      </c>
      <c r="S1205" s="178">
        <f>SUM(N1205:R1205)</f>
        <v>0</v>
      </c>
      <c r="T1205" s="770"/>
      <c r="U1205" s="178">
        <f>IFERROR(IF(B1202="Лікар-педіатр",U1204/Z1204,IF(B1202="Лікар-терапевт","х",IF(B1202="Лікар загальної практики - сімейний лікар",U1204/Z1204,0))),0)</f>
        <v>0</v>
      </c>
      <c r="V1205" s="178">
        <f>IFERROR(IF(B1202="Лікар-педіатр",V1204/Z1204,IF(B1202="Лікар-терапевт","х",IF(B1202="Лікар загальної практики - сімейний лікар",V1204/Z1204,0))),0)</f>
        <v>0</v>
      </c>
      <c r="W1205" s="178">
        <f>IFERROR(IF(B1202="Лікар-педіатр","x",IF(B1202="Лікар-терапевт",W1204/Z1204,IF(B1202="Лікар загальної практики - сімейний лікар",W1204/Z1204,0))),0)</f>
        <v>0</v>
      </c>
      <c r="X1205" s="178">
        <f>IFERROR(IF(B1202="Лікар-педіатр","x",IF(B1202="Лікар-терапевт",X1204/Z1204,IF(B1202="Лікар загальної практики - сімейний лікар",X1204/Z1204,0))),0)</f>
        <v>0</v>
      </c>
      <c r="Y1205" s="178">
        <f>IFERROR(IF(B1202="Лікар-педіатр","x",IF(B1202="Лікар-терапевт",Y1204/Z1204,IF(B1202="Лікар загальної практики - сімейний лікар",Y1204/Z1204,0))),0)</f>
        <v>0</v>
      </c>
      <c r="Z1205" s="178">
        <f>SUM(U1205:Y1205)</f>
        <v>0</v>
      </c>
      <c r="AA1205" s="770"/>
      <c r="AB1205" s="178">
        <f>IFERROR(IF(B1202="Лікар-педіатр",AB1204/AG1204,IF(B1202="Лікар-терапевт","х",IF(B1202="Лікар загальної практики - сімейний лікар",AB1204/AG1204,0))),0)</f>
        <v>0</v>
      </c>
      <c r="AC1205" s="178">
        <f>IFERROR(IF(B1202="Лікар-педіатр",AC1204/AG1204,IF(B1202="Лікар-терапевт","х",IF(B1202="Лікар загальної практики - сімейний лікар",AC1204/AG1204,0))),0)</f>
        <v>0</v>
      </c>
      <c r="AD1205" s="178">
        <f>IFERROR(IF(B1202="Лікар-педіатр","x",IF(B1202="Лікар-терапевт",AD1204/AG1204,IF(B1202="Лікар загальної практики - сімейний лікар",AD1204/AG1204,0))),0)</f>
        <v>0</v>
      </c>
      <c r="AE1205" s="178">
        <f>IFERROR(IF(B1202="Лікар-педіатр","x",IF(B1202="Лікар-терапевт",AE1204/AG1204,IF(B1202="Лікар загальної практики - сімейний лікар",AE1204/AG1204,0))),0)</f>
        <v>0</v>
      </c>
      <c r="AF1205" s="178">
        <f>IFERROR(IF(B1202="Лікар-педіатр","x",IF(B1202="Лікар-терапевт",AF1204/AG1204,IF(B1202="Лікар загальної практики - сімейний лікар",AF1204/AG1204,0))),0)</f>
        <v>0</v>
      </c>
      <c r="AG1205" s="178">
        <f>SUM(AB1205:AF1205)</f>
        <v>0</v>
      </c>
      <c r="AH1205" s="773"/>
      <c r="AI1205" s="176"/>
      <c r="AJ1205" s="764"/>
      <c r="AK1205" s="767"/>
      <c r="AL1205" s="767"/>
      <c r="AM1205" s="754"/>
      <c r="AN1205" s="793"/>
      <c r="AO1205" s="793"/>
      <c r="AP1205" s="793"/>
      <c r="AQ1205" s="793"/>
      <c r="AR1205" s="796"/>
    </row>
    <row r="1206" spans="1:44" ht="32.25" thickBot="1" x14ac:dyDescent="0.3">
      <c r="A1206" s="172"/>
      <c r="B1206" s="781"/>
      <c r="C1206" s="784"/>
      <c r="D1206" s="787"/>
      <c r="E1206" s="790"/>
      <c r="F1206" s="179" t="s">
        <v>434</v>
      </c>
      <c r="G1206" s="180">
        <f>IF(B1202="Лікар загальної практики - сімейний лікар",AVERAGE(G1202:G1204),IF(B1202="Лікар-педіатр",AVERAGE(G1202:G1204),IF(B1202="Лікар-терапевт","х",0)))</f>
        <v>0</v>
      </c>
      <c r="H1206" s="180">
        <f>IF(B1202="Лікар загальної практики - сімейний лікар",AVERAGE(H1202:H1204),IF(B1202="Лікар-педіатр",AVERAGE(H1202:H1204),IF(B1202="Лікар-терапевт","х",0)))</f>
        <v>0</v>
      </c>
      <c r="I1206" s="180">
        <f>IF(B1202="Лікар загальної практики - сімейний лікар",AVERAGE(I1202:I1204),IF(B1202="Лікар-педіатр","x",IF(B1202="Лікар-терапевт",AVERAGE(I1202:I1204),0)))</f>
        <v>0</v>
      </c>
      <c r="J1206" s="180">
        <f>IF(B1202="Лікар загальної практики - сімейний лікар",AVERAGE(J1202:J1204),IF(B1202="Лікар-педіатр","x",IF(B1202="Лікар-терапевт",AVERAGE(J1202:J1204),0)))</f>
        <v>0</v>
      </c>
      <c r="K1206" s="180">
        <f>IF(B1202="Лікар загальної практики - сімейний лікар",AVERAGE(K1202:K1204),IF(B1202="Лікар-педіатр","x",IF(B1202="Лікар-терапевт",AVERAGE(K1202:K1204),0)))</f>
        <v>0</v>
      </c>
      <c r="L1206" s="181">
        <f>SUM(G1206:K1206)</f>
        <v>0</v>
      </c>
      <c r="M1206" s="770"/>
      <c r="N1206" s="543">
        <f>IF(B1202="Лікар загальної практики - сімейний лікар",AVERAGE(N1202:N1204),IF(B1202="Лікар-педіатр",AVERAGE(N1202:N1204),IF(B1202="Лікар-терапевт","х",0)))</f>
        <v>0</v>
      </c>
      <c r="O1206" s="180">
        <f>IF(B1202="Лікар загальної практики - сімейний лікар",AVERAGE(O1202:O1204),IF(B1202="Лікар-педіатр",AVERAGE(O1202:O1204),IF(B1202="Лікар-терапевт","х",0)))</f>
        <v>0</v>
      </c>
      <c r="P1206" s="180">
        <f>IF(B1202="Лікар загальної практики - сімейний лікар",AVERAGE(P1202:P1204),IF(B1202="Лікар-педіатр","x",IF(B1202="Лікар-терапевт",AVERAGE(P1202:P1204),0)))</f>
        <v>0</v>
      </c>
      <c r="Q1206" s="180">
        <f>IF(B1202="Лікар загальної практики - сімейний лікар",AVERAGE(Q1202:Q1204),IF(B1202="Лікар-педіатр","x",IF(B1202="Лікар-терапевт",AVERAGE(Q1202:Q1204),0)))</f>
        <v>0</v>
      </c>
      <c r="R1206" s="180">
        <f>IF(B1202="Лікар загальної практики - сімейний лікар",AVERAGE(R1202:R1204),IF(B1202="Лікар-педіатр","x",IF(B1202="Лікар-терапевт",AVERAGE(R1202:R1204),0)))</f>
        <v>0</v>
      </c>
      <c r="S1206" s="181">
        <f>SUM(N1206:R1206)</f>
        <v>0</v>
      </c>
      <c r="T1206" s="770"/>
      <c r="U1206" s="543">
        <f>IF(B1202="Лікар загальної практики - сімейний лікар",AVERAGE(U1202:U1204),IF(B1202="Лікар-педіатр",AVERAGE(U1202:U1204),IF(B1202="Лікар-терапевт","х",0)))</f>
        <v>0</v>
      </c>
      <c r="V1206" s="180">
        <f>IF(B1202="Лікар загальної практики - сімейний лікар",AVERAGE(V1202:V1204),IF(B1202="Лікар-педіатр",AVERAGE(V1202:V1204),IF(B1202="Лікар-терапевт","х",0)))</f>
        <v>0</v>
      </c>
      <c r="W1206" s="180">
        <f>IF(B1202="Лікар загальної практики - сімейний лікар",AVERAGE(W1202:W1204),IF(B1202="Лікар-педіатр","x",IF(B1202="Лікар-терапевт",AVERAGE(W1202:W1204),0)))</f>
        <v>0</v>
      </c>
      <c r="X1206" s="180">
        <f>IF(B1202="Лікар загальної практики - сімейний лікар",AVERAGE(X1202:X1204),IF(B1202="Лікар-педіатр","x",IF(B1202="Лікар-терапевт",AVERAGE(X1202:X1204),0)))</f>
        <v>0</v>
      </c>
      <c r="Y1206" s="180">
        <f>IF(B1202="Лікар загальної практики - сімейний лікар",AVERAGE(Y1202:Y1204),IF(B1202="Лікар-педіатр","x",IF(B1202="Лікар-терапевт",AVERAGE(Y1202:Y1204),0)))</f>
        <v>0</v>
      </c>
      <c r="Z1206" s="181">
        <f>SUM(U1206:Y1206)</f>
        <v>0</v>
      </c>
      <c r="AA1206" s="770"/>
      <c r="AB1206" s="543">
        <f>IF(B1202="Лікар загальної практики - сімейний лікар",AVERAGE(AB1202:AB1204),IF(B1202="Лікар-педіатр",AVERAGE(AB1202:AB1204),IF(B1202="Лікар-терапевт","х",0)))</f>
        <v>0</v>
      </c>
      <c r="AC1206" s="180">
        <f>IF(B1202="Лікар загальної практики - сімейний лікар",AVERAGE(AC1202:AC1204),IF(B1202="Лікар-педіатр",AVERAGE(AC1202:AC1204),IF(B1202="Лікар-терапевт","х",0)))</f>
        <v>0</v>
      </c>
      <c r="AD1206" s="180">
        <f>IF(B1202="Лікар загальної практики - сімейний лікар",AVERAGE(AD1202:AD1204),IF(B1202="Лікар-педіатр","x",IF(B1202="Лікар-терапевт",AVERAGE(AD1202:AD1204),0)))</f>
        <v>0</v>
      </c>
      <c r="AE1206" s="180">
        <f>IF(B1202="Лікар загальної практики - сімейний лікар",AVERAGE(AE1202:AE1204),IF(B1202="Лікар-педіатр","x",IF(B1202="Лікар-терапевт",AVERAGE(AE1202:AE1204),0)))</f>
        <v>0</v>
      </c>
      <c r="AF1206" s="180">
        <f>IF(B1202="Лікар загальної практики - сімейний лікар",AVERAGE(AF1202:AF1204),IF(B1202="Лікар-педіатр","x",IF(B1202="Лікар-терапевт",AVERAGE(AF1202:AF1204),0)))</f>
        <v>0</v>
      </c>
      <c r="AG1206" s="181">
        <f>SUM(AB1206:AF1206)</f>
        <v>0</v>
      </c>
      <c r="AH1206" s="773"/>
      <c r="AI1206" s="176"/>
      <c r="AJ1206" s="764"/>
      <c r="AK1206" s="767"/>
      <c r="AL1206" s="767"/>
      <c r="AM1206" s="755"/>
      <c r="AN1206" s="794"/>
      <c r="AO1206" s="794"/>
      <c r="AP1206" s="794"/>
      <c r="AQ1206" s="794"/>
      <c r="AR1206" s="797"/>
    </row>
    <row r="1207" spans="1:44" ht="40.5" x14ac:dyDescent="0.25">
      <c r="A1207" s="172"/>
      <c r="B1207" s="781"/>
      <c r="C1207" s="784"/>
      <c r="D1207" s="787"/>
      <c r="E1207" s="790"/>
      <c r="F1207" s="182" t="str">
        <f>IF(B1202="Лікар-педіатр",Законод!$C$18,IF(B1202="Лікар загальної практики - сімейний лікар",Законод!$C$22,IF(B1202="Лікар-терапевт",Законод!$C$26,"х")))</f>
        <v>х</v>
      </c>
      <c r="G1207" s="183">
        <f>IF(B1202="Лікар загальної практики - сімейний лікар",IF(L1206&lt;=Законод!$C$23,G1206,Законод!$C$23*'01_Доходи'!G1205),IF(B1202="Лікар-педіатр",IF(L1206&lt;=Законод!$C$19,G1206,Законод!$C$19*'01_Доходи'!G1205),IF(B1202="Лікар-терапевт","x",0)))</f>
        <v>0</v>
      </c>
      <c r="H1207" s="183">
        <f>IF(B1202="Лікар загальної практики - сімейний лікар",IF(L1206&lt;=Законод!$C$23,H1206,Законод!$C$23*'01_Доходи'!H1205),IF(B1202="Лікар-педіатр",IF(L1206&lt;=Законод!$C$19,H1206,Законод!$C$19*'01_Доходи'!H1205),IF(B1202="Лікар-терапевт","x",0)))</f>
        <v>0</v>
      </c>
      <c r="I1207" s="183">
        <f>IF(B1202="Лікар загальної практики - сімейний лікар",IF(L1206&lt;=Законод!$C$23,I1206,Законод!$C$23*'01_Доходи'!I1205),IF(B1202="Лікар-педіатр",IF(L1206&lt;=Законод!$C$27,I1206,Законод!$C$27*'01_Доходи'!I1205),IF(B1202="Лікар-терапевт","x",0)))</f>
        <v>0</v>
      </c>
      <c r="J1207" s="183">
        <f>IF(B1202="Лікар загальної практики - сімейний лікар",IF(L1206&lt;=Законод!$C$23,J1206,Законод!$C$23*'01_Доходи'!J1205),IF(B1202="Лікар-педіатр",IF(L1206&lt;=Законод!$C$27,J1206,Законод!$C$27*'01_Доходи'!J1205),IF(B1202="Лікар-терапевт","x",0)))</f>
        <v>0</v>
      </c>
      <c r="K1207" s="183">
        <f>IF(B1202="Лікар загальної практики - сімейний лікар",IF(L1206&lt;=Законод!$C$23,K1206,Законод!$C$23*'01_Доходи'!K1205),IF(B1202="Лікар-педіатр",IF(L1206&lt;=Законод!$C$27,K1206,Законод!$C$27*'01_Доходи'!K1205),IF(B1202="Лікар-терапевт","x",0)))</f>
        <v>0</v>
      </c>
      <c r="L1207" s="184">
        <f>SUM(G1207:K1207)</f>
        <v>0</v>
      </c>
      <c r="M1207" s="770"/>
      <c r="N1207" s="183">
        <f>IF(B1202="Лікар загальної практики - сімейний лікар",IF(L1206&lt;=Законод!$C$23,N1206,Законод!$C$23*'01_Доходи'!N1205),IF(B1202="Лікар-педіатр",IF(L1206&lt;=Законод!$C$19,N1206,Законод!$C$19*'01_Доходи'!N1205),IF(B1202="Лікар-терапевт","x",0)))</f>
        <v>0</v>
      </c>
      <c r="O1207" s="183">
        <f>IF(B1202="Лікар загальної практики - сімейний лікар",IF(L1206&lt;=Законод!$C$23,O1206,Законод!$C$23*'01_Доходи'!O1205),IF(B1202="Лікар-педіатр",IF(L1206&lt;=Законод!$C$19,O1206,Законод!$C$19*'01_Доходи'!O1205),IF(B1202="Лікар-терапевт","x",0)))</f>
        <v>0</v>
      </c>
      <c r="P1207" s="183">
        <f>IF(B1202="Лікар загальної практики - сімейний лікар",IF(L1206&lt;=Законод!$C$23,P1206,Законод!$C$23*'01_Доходи'!P1205),IF(B1202="Лікар-педіатр",IF(L1206&lt;=Законод!$C$27,P1206,Законод!$C$27*'01_Доходи'!P1205),IF(B1202="Лікар-терапевт","x",0)))</f>
        <v>0</v>
      </c>
      <c r="Q1207" s="183">
        <f>IF(B1202="Лікар загальної практики - сімейний лікар",IF(L1206&lt;=Законод!$C$23,Q1206,Законод!$C$23*'01_Доходи'!Q1205),IF(B1202="Лікар-педіатр",IF(L1206&lt;=Законод!$C$27,Q1206,Законод!$C$27*'01_Доходи'!Q1205),IF(B1202="Лікар-терапевт","x",0)))</f>
        <v>0</v>
      </c>
      <c r="R1207" s="183">
        <f>IF(B1202="Лікар загальної практики - сімейний лікар",IF(L1206&lt;=Законод!$C$23,R1206,Законод!$C$23*'01_Доходи'!R1205),IF(B1202="Лікар-педіатр",IF(L1206&lt;=Законод!$C$27,R1206,Законод!$C$27*'01_Доходи'!R1205),IF(B1202="Лікар-терапевт","x",0)))</f>
        <v>0</v>
      </c>
      <c r="S1207" s="184">
        <f>SUM(N1207:R1207)</f>
        <v>0</v>
      </c>
      <c r="T1207" s="770"/>
      <c r="U1207" s="183">
        <f>IF(B1202="Лікар загальної практики - сімейний лікар",IF(L1206&lt;=Законод!$C$23,U1206,Законод!$C$23*'01_Доходи'!U1205),IF(B1202="Лікар-педіатр",IF(L1206&lt;=Законод!$C$19,U1206,Законод!$C$19*'01_Доходи'!U1205),IF(B1202="Лікар-терапевт","x",0)))</f>
        <v>0</v>
      </c>
      <c r="V1207" s="183">
        <f>IF(B1202="Лікар загальної практики - сімейний лікар",IF(L1206&lt;=Законод!$C$23,V1206,Законод!$C$23*'01_Доходи'!V1205),IF(B1202="Лікар-педіатр",IF(L1206&lt;=Законод!$C$19,V1206,Законод!$C$19*'01_Доходи'!V1205),IF(B1202="Лікар-терапевт","x",0)))</f>
        <v>0</v>
      </c>
      <c r="W1207" s="183">
        <f>IF(B1202="Лікар загальної практики - сімейний лікар",IF(L1206&lt;=Законод!$C$23,W1206,Законод!$C$23*'01_Доходи'!W1205),IF(B1202="Лікар-педіатр",IF(L1206&lt;=Законод!$C$27,W1206,Законод!$C$27*'01_Доходи'!W1205),IF(B1202="Лікар-терапевт","x",0)))</f>
        <v>0</v>
      </c>
      <c r="X1207" s="183">
        <f>IF(B1202="Лікар загальної практики - сімейний лікар",IF(L1206&lt;=Законод!$C$23,X1206,Законод!$C$23*'01_Доходи'!X1205),IF(B1202="Лікар-педіатр",IF(L1206&lt;=Законод!$C$27,X1206,Законод!$C$27*'01_Доходи'!X1205),IF(B1202="Лікар-терапевт","x",0)))</f>
        <v>0</v>
      </c>
      <c r="Y1207" s="183">
        <f>IF(B1202="Лікар загальної практики - сімейний лікар",IF(L1206&lt;=Законод!$C$23,Y1206,Законод!$C$23*'01_Доходи'!H1205),IF(Y1202="Лікар-педіатр",IF(L1206&lt;=Законод!$C$27,Y1206,Законод!$C$27*'01_Доходи'!Y1205),IF(B1202="Лікар-терапевт","x",0)))</f>
        <v>0</v>
      </c>
      <c r="Z1207" s="184">
        <f>SUM(U1207:Y1207)</f>
        <v>0</v>
      </c>
      <c r="AA1207" s="770"/>
      <c r="AB1207" s="183">
        <f>IF(B1202="Лікар загальної практики - сімейний лікар",IF(L1206&lt;=Законод!$C$23,AB1206,Законод!$C$23*'01_Доходи'!AB1205),IF(B1202="Лікар-педіатр",IF(L1206&lt;=Законод!$C$19,AB1206,Законод!$C$19*'01_Доходи'!AB1205),IF(B1202="Лікар-терапевт","x",0)))</f>
        <v>0</v>
      </c>
      <c r="AC1207" s="183">
        <f>IF(B1202="Лікар загальної практики - сімейний лікар",IF(L1206&lt;=Законод!$C$23,AC1206,Законод!$C$23*'01_Доходи'!AC1205),IF(B1202="Лікар-педіатр",IF(L1206&lt;=Законод!$C$19,AC1206,Законод!$C$19*'01_Доходи'!AC1205),IF(B1202="Лікар-терапевт","x",0)))</f>
        <v>0</v>
      </c>
      <c r="AD1207" s="183">
        <f>IF(B1202="Лікар загальної практики - сімейний лікар",IF(L1206&lt;=Законод!$C$23,AD1206,Законод!$C$23*'01_Доходи'!AD1205),IF(B1202="Лікар-педіатр",IF(L1206&lt;=Законод!$C$27,AD1206,Законод!$C$27*'01_Доходи'!AD1205),IF(B1202="Лікар-терапевт","x",0)))</f>
        <v>0</v>
      </c>
      <c r="AE1207" s="183">
        <f>IF(B1202="Лікар загальної практики - сімейний лікар",IF(L1206&lt;=Законод!$C$23,AE1206,Законод!$C$23*'01_Доходи'!AE1205),IF(B1202="Лікар-педіатр",IF(L1206&lt;=Законод!$C$27,AE1206,Законод!$C$27*'01_Доходи'!AE1205),IF(B1202="Лікар-терапевт","x",0)))</f>
        <v>0</v>
      </c>
      <c r="AF1207" s="183">
        <f>IF(B1202="Лікар загальної практики - сімейний лікар",IF(L1206&lt;=Законод!$C$23,AF1206,Законод!$C$23*'01_Доходи'!AF1205),IF(B1202="Лікар-педіатр",IF(L1206&lt;=Законод!$C$27,AF1206,Законод!$C$27*'01_Доходи'!AF1205),IF(B1202="Лікар-терапевт","x",0)))</f>
        <v>0</v>
      </c>
      <c r="AG1207" s="184">
        <f>SUM(AB1207:AF1207)</f>
        <v>0</v>
      </c>
      <c r="AH1207" s="773"/>
      <c r="AI1207" s="176"/>
      <c r="AJ1207" s="764"/>
      <c r="AK1207" s="767"/>
      <c r="AL1207" s="767"/>
      <c r="AM1207" s="268" t="s">
        <v>175</v>
      </c>
      <c r="AN1207" s="544">
        <f>IF(B1202="Лікар загальної практики - сімейний лікар",G1207*Законод!$J$10+'01_Доходи'!H1207*Законод!$K$10+'01_Доходи'!I1207*Законод!$L$10+'01_Доходи'!J1207*Законод!$M$10+'01_Доходи'!K1207*Законод!$N$10,IF(B1202="Лікар-педіатр",G1207*Законод!$J$10+'01_Доходи'!H1207*Законод!$K$10,IF(B1202="Лікар-терапевт",'01_Доходи'!I1207*Законод!$L$10+'01_Доходи'!J1207*Законод!$M$10+'01_Доходи'!K1207*Законод!$N$10,0)))</f>
        <v>0</v>
      </c>
      <c r="AO1207" s="544">
        <f>IF(B1202="Лікар загальної практики - сімейний лікар",N1207*Законод!$J$11+'01_Доходи'!O1207*Законод!$K$11+'01_Доходи'!P1207*Законод!$L$11+'01_Доходи'!Q1207*Законод!$M$11+'01_Доходи'!R1207*Законод!$N$11,IF(B1202="Лікар-педіатр",N1207*Законод!$J$11+'01_Доходи'!O1207*Законод!$K$11,IF(B1202="Лікар-терапевт",'01_Доходи'!P1207*Законод!$L$11+'01_Доходи'!Q1207*Законод!$M$11+'01_Доходи'!R1207*Законод!$N$11,0)))</f>
        <v>0</v>
      </c>
      <c r="AP1207" s="544">
        <f>IF(B1202="Лікар загальної практики - сімейний лікар",U1207*Законод!$J$12+'01_Доходи'!V1207*Законод!$K$12+'01_Доходи'!W1207*Законод!$L$12+'01_Доходи'!X1207*Законод!$M$12+'01_Доходи'!Y1207*Законод!$N$12,IF(B1202="Лікар-педіатр",U1207*Законод!$J$12+'01_Доходи'!V1207*Законод!$K$12,IF(B1202="Лікар-терапевт",'01_Доходи'!W1207*Законод!$L$12+'01_Доходи'!X1207*Законод!$M$12+'01_Доходи'!Y1207*Законод!$N$12,0)))</f>
        <v>0</v>
      </c>
      <c r="AQ1207" s="544">
        <f>IF(B1202="Лікар загальної практики - сімейний лікар",AB1207*Законод!$J$13+'01_Доходи'!AC1207*Законод!$K$13+'01_Доходи'!AD1207*Законод!$L$13+'01_Доходи'!AE1207*Законод!$M$13+'01_Доходи'!AF1207*Законод!$N$13,IF(B1202="Лікар-педіатр",AB1207*Законод!$J$13+'01_Доходи'!AC1207*Законод!$K$13,IF(B1202="Лікар-терапевт",'01_Доходи'!AD1207*Законод!$L$13+'01_Доходи'!AE1207*Законод!$M$13+'01_Доходи'!AF1207*Законод!$N$13,0)))</f>
        <v>0</v>
      </c>
      <c r="AR1207" s="185">
        <f>SUM(AN1207:AQ1207)</f>
        <v>0</v>
      </c>
    </row>
    <row r="1208" spans="1:44" ht="20.45" customHeight="1" x14ac:dyDescent="0.25">
      <c r="A1208" s="172"/>
      <c r="B1208" s="781"/>
      <c r="C1208" s="784"/>
      <c r="D1208" s="787"/>
      <c r="E1208" s="790"/>
      <c r="F1208" s="186" t="str">
        <f>IF(B1202="Лікар-педіатр",Законод!$E$18,IF(B1202="Лікар загальної практики - сімейний лікар",Законод!$E$22,IF(B1202="Лікар-терапевт",Законод!$E$26,"х")))</f>
        <v>х</v>
      </c>
      <c r="G1208" s="750" t="s">
        <v>157</v>
      </c>
      <c r="H1208" s="751"/>
      <c r="I1208" s="751"/>
      <c r="J1208" s="751"/>
      <c r="K1208" s="752"/>
      <c r="L1208" s="171">
        <f>IF(B1202="Лікар загальної практики - сімейний лікар",IF(L1206&lt;Законод!$C$23,0,(IF(AND(L1206&gt;=Законод!$E$23,L1206&lt;=Законод!$E$24),L1206-Законод!$C$23,IF('01_Доходи'!L1206&gt;=Законод!$F$23,Законод!$E$25,0)))),IF(B1202="Лікар-педіатр",IF(L1206&lt;Законод!$C$19,0,(IF(AND(L1206&gt;=Законод!$E$19,L1206&lt;=Законод!$E$20),L1206-Законод!$C$19,IF('01_Доходи'!L1206&gt;=Законод!$F$19,Законод!$E$21,0)))),IF(B1202="Лікар-терапевт",IF(L1206&lt;Законод!$C$27,0,(IF(AND(L1206&gt;=Законод!$E$27,L1206&lt;=Законод!$E$28),L1206-Законод!$C$27,IF('01_Доходи'!L1206&gt;=Законод!$F$27,Законод!$E$29,0)))),0)))</f>
        <v>0</v>
      </c>
      <c r="M1208" s="770"/>
      <c r="N1208" s="750" t="s">
        <v>157</v>
      </c>
      <c r="O1208" s="751"/>
      <c r="P1208" s="751"/>
      <c r="Q1208" s="751"/>
      <c r="R1208" s="752"/>
      <c r="S1208" s="171">
        <f>IF(B1202="Лікар загальної практики - сімейний лікар",IF(S1206&lt;Законод!$C$23,0,(IF(AND(S1206&gt;=Законод!$E$23,S1206&lt;=Законод!$E$24),S1206-Законод!$C$23,IF('01_Доходи'!S1206&gt;=Законод!$F$23,Законод!$E$25,0)))),IF(B1202="Лікар-педіатр",IF(S1206&lt;Законод!$C$19,0,(IF(AND(S1206&gt;=Законод!$E$19,S1206&lt;=Законод!$E$20),S1206-Законод!$C$19,IF('01_Доходи'!S1206&gt;=Законод!$F$19,Законод!$E$21,0)))),IF(B1202="Лікар-терапевт",IF(S1206&lt;Законод!$C$27,0,(IF(AND(S1206&gt;=Законод!$E$27,S1206&lt;=Законод!$E$28),S1206-Законод!$C$27,IF('01_Доходи'!S1206&gt;=Законод!$F$27,Законод!$E$29,0)))),0)))</f>
        <v>0</v>
      </c>
      <c r="T1208" s="770"/>
      <c r="U1208" s="750" t="s">
        <v>157</v>
      </c>
      <c r="V1208" s="751"/>
      <c r="W1208" s="751"/>
      <c r="X1208" s="751"/>
      <c r="Y1208" s="752"/>
      <c r="Z1208" s="171">
        <f>IF(B1202="Лікар загальної практики - сімейний лікар",IF(Z1206&lt;Законод!$C$23,0,(IF(AND(Z1206&gt;=Законод!$E$23,Z1206&lt;=Законод!$E$24),Z1206-Законод!$C$23,IF('01_Доходи'!Z1206&gt;=Законод!$F$23,Законод!$E$25,0)))),IF(B1202="Лікар-педіатр",IF(Z1206&lt;Законод!$C$19,0,(IF(AND(Z1206&gt;=Законод!$E$19,Z1206&lt;=Законод!$E$20),Z1206-Законод!$C$19,IF('01_Доходи'!Z1206&gt;=Законод!$F$19,Законод!$E$21,0)))),IF(B1202="Лікар-терапевт",IF(Z1206&lt;Законод!$C$27,0,(IF(AND(Z1206&gt;=Законод!$E$27,Z1206&lt;=Законод!$E$28),Z1206-Законод!$C$27,IF('01_Доходи'!Z1206&gt;=Законод!$F$27,Законод!$E$29,0)))),0)))</f>
        <v>0</v>
      </c>
      <c r="AA1208" s="770"/>
      <c r="AB1208" s="750" t="s">
        <v>157</v>
      </c>
      <c r="AC1208" s="751"/>
      <c r="AD1208" s="751"/>
      <c r="AE1208" s="751"/>
      <c r="AF1208" s="752"/>
      <c r="AG1208" s="171">
        <f>IF(B1202="Лікар загальної практики - сімейний лікар",IF(S1206&lt;Законод!$C$23,0,(IF(AND(AG1206&gt;=Законод!$E$23,AG1206&lt;=Законод!$E$24),AG1206-Законод!$C$23,IF('01_Доходи'!AG1206&gt;=Законод!$F$23,Законод!$E$25,0)))),IF(B1202="Лікар-педіатр",IF(AG1206&lt;Законод!$C$19,0,(IF(AND(AG1206&gt;=Законод!$E$19,AG1206&lt;=Законод!$E$20),AG1206-Законод!$C$19,IF('01_Доходи'!AG1206&gt;=Законод!$F$19,Законод!$E$21,0)))),IF(B1202="Лікар-терапевт",IF(AG1206&lt;Законод!$C$27,0,(IF(AND(AG1206&gt;=Законод!$E$27,AG1206&lt;=Законод!$E$28),AG1206-Законод!$C$27,IF('01_Доходи'!AG1206&gt;=Законод!$F$27,Законод!$E$29,0)))),0)))</f>
        <v>0</v>
      </c>
      <c r="AH1208" s="773"/>
      <c r="AI1208" s="176"/>
      <c r="AJ1208" s="764"/>
      <c r="AK1208" s="767"/>
      <c r="AL1208" s="767"/>
      <c r="AM1208" s="798" t="s">
        <v>176</v>
      </c>
      <c r="AN1208" s="544">
        <f>IF(B1202="Лікар загальної практики - сімейний лікар",L1208*Законод!$E$30,IF(B1202="Лікар-педіатр",L1208*Законод!$E$30,IF(B1202="Лікар-терапевт",L1208*Законод!$E$30,0)))</f>
        <v>0</v>
      </c>
      <c r="AO1208" s="544">
        <f>IF(B1202="Лікар загальної практики - сімейний лікар",S1208*Законод!$E$47,IF(B1202="Лікар-педіатр",S1208*Законод!$E$47,IF(B1202="Лікар-терапевт",S1208*Законод!$E$47,0)))</f>
        <v>0</v>
      </c>
      <c r="AP1208" s="544">
        <f>IF(B1202="Лікар загальної практики - сімейний лікар",Z1208*Законод!$E$64,IF(B1202="Лікар-педіатр",Z1208*Законод!$E$64,IF(B1202="Лікар-терапевт",Z1208*Законод!$E$64,0)))</f>
        <v>0</v>
      </c>
      <c r="AQ1208" s="544">
        <f>IF(B1202="Лікар загальної практики - сімейний лікар",AG1208*Законод!$E$81,IF(B1202="Лікар-педіатр",AG1208*Законод!$E$81,IF(B1202="Лікар-терапевт",AG1208*Законод!$E$81,0)))</f>
        <v>0</v>
      </c>
      <c r="AR1208" s="185">
        <f>SUM(AN1208:AQ1208)</f>
        <v>0</v>
      </c>
    </row>
    <row r="1209" spans="1:44" ht="20.45" customHeight="1" x14ac:dyDescent="0.25">
      <c r="A1209" s="172"/>
      <c r="B1209" s="781"/>
      <c r="C1209" s="784"/>
      <c r="D1209" s="787"/>
      <c r="E1209" s="790"/>
      <c r="F1209" s="186" t="str">
        <f>IF(B1202="Лікар-педіатр",Законод!$F$18,IF(B1202="Лікар загальної практики - сімейний лікар",Законод!$F$22,IF(B1202="Лікар-терапевт",Законод!$F$26,"х")))</f>
        <v>х</v>
      </c>
      <c r="G1209" s="750" t="s">
        <v>157</v>
      </c>
      <c r="H1209" s="751"/>
      <c r="I1209" s="751"/>
      <c r="J1209" s="751"/>
      <c r="K1209" s="752"/>
      <c r="L1209" s="171">
        <f>IF(B1202="Лікар загальної практики - сімейний лікар",IF(L1206&lt;Законод!$C$23,0,(IF(AND(L1206&gt;=Законод!$F$23,L1206&lt;=Законод!$F$24),L1206-Законод!$E$24,IF('01_Доходи'!L1206&gt;=Законод!$G$23,Законод!$F$25,0)))),IF(B1202="Лікар-педіатр",IF(L1206&lt;Законод!$C$19,0,(IF(AND(L1206&gt;=Законод!$F$19,L1206&lt;=Законод!$F$20),L1206-Законод!$E$20,IF('01_Доходи'!L1206&gt;=Законод!$G$19,Законод!$F$21,0)))),IF(B1202="Лікар-терапевт",IF(L1206&lt;Законод!$C$27,0,(IF(AND(L1206&gt;=Законод!$F$27,L1206&lt;=Законод!$F$28),L1206-Законод!$E$28,IF('01_Доходи'!L1206&gt;=Законод!$G$27,Законод!$F$29,0)))),0)))</f>
        <v>0</v>
      </c>
      <c r="M1209" s="770"/>
      <c r="N1209" s="750" t="s">
        <v>157</v>
      </c>
      <c r="O1209" s="751"/>
      <c r="P1209" s="751"/>
      <c r="Q1209" s="751"/>
      <c r="R1209" s="752"/>
      <c r="S1209" s="171">
        <f>IF(B1202="Лікар загальної практики - сімейний лікар",IF(S1206&lt;Законод!$C$23,0,(IF(AND(S1206&gt;=Законод!$F$23,S1206&lt;=Законод!$F$24),S1206-Законод!$E$24,IF('01_Доходи'!S1206&gt;=Законод!$G$23,Законод!$F$25,0)))),IF(B1202="Лікар-педіатр",IF(S1206&lt;Законод!$C$19,0,(IF(AND(S1206&gt;=Законод!$F$19,S1206&lt;=Законод!$F$20),S1206-Законод!$E$20,IF('01_Доходи'!S1206&gt;=Законод!$G$19,Законод!$F$21,0)))),IF(B1202="Лікар-терапевт",IF(S1206&lt;Законод!$C$27,0,(IF(AND(S1206&gt;=Законод!$F$27,S1206&lt;=Законод!$F$28),S1206-Законод!$E$28,IF('01_Доходи'!S1206&gt;=Законод!$G$27,Законод!$F$29,0)))),0)))</f>
        <v>0</v>
      </c>
      <c r="T1209" s="770"/>
      <c r="U1209" s="750" t="s">
        <v>157</v>
      </c>
      <c r="V1209" s="751"/>
      <c r="W1209" s="751"/>
      <c r="X1209" s="751"/>
      <c r="Y1209" s="752"/>
      <c r="Z1209" s="171">
        <f>IF(B1202="Лікар загальної практики - сімейний лікар",IF(Z1206&lt;Законод!$C$23,0,(IF(AND(Z1206&gt;=Законод!$F$23,Z1206&lt;=Законод!$F$24),Z1206-Законод!$E$24,IF('01_Доходи'!Z1206&gt;=Законод!$G$23,Законод!$F$25,0)))),IF(B1202="Лікар-педіатр",IF(Z1206&lt;Законод!$C$19,0,(IF(AND(Z1206&gt;=Законод!$F$19,Z1206&lt;=Законод!$F$20),Z1206-Законод!$E$20,IF('01_Доходи'!Z1206&gt;=Законод!$G$19,Законод!$F$21,0)))),IF(B1202="Лікар-терапевт",IF(Z1206&lt;Законод!$C$27,0,(IF(AND(Z1206&gt;=Законод!$F$27,Z1206&lt;=Законод!$F$28),Z1206-Законод!$E$28,IF('01_Доходи'!Z1206&gt;=Законод!$G$27,Законод!$F$29,0)))),0)))</f>
        <v>0</v>
      </c>
      <c r="AA1209" s="770"/>
      <c r="AB1209" s="750" t="s">
        <v>157</v>
      </c>
      <c r="AC1209" s="751"/>
      <c r="AD1209" s="751"/>
      <c r="AE1209" s="751"/>
      <c r="AF1209" s="752"/>
      <c r="AG1209" s="171">
        <f>IF(B1202="Лікар загальної практики - сімейний лікар",IF(AG1206&lt;Законод!$C$23,0,(IF(AND(AG1206&gt;=Законод!$F$23,AG1206&lt;=Законод!$F$24),AG1206-Законод!$E$24,IF('01_Доходи'!AG1206&gt;=Законод!$G$23,Законод!$F$25,0)))),IF(B1202="Лікар-педіатр",IF(AG1206&lt;Законод!$C$19,0,(IF(AND(AG1206&gt;=Законод!$F$19,AG1206&lt;=Законод!$F$20),AG1206-Законод!$E$20,IF('01_Доходи'!AG1206&gt;=Законод!$G$19,Законод!$F$21,0)))),IF(B1202="Лікар-терапевт",IF(AG1206&lt;Законод!$C$27,0,(IF(AND(AG1206&gt;=Законод!$F$27,AG1206&lt;=Законод!$F$28),AG1206-Законод!$E$28,IF('01_Доходи'!AG1206&gt;=Законод!$G$27,Законод!$F$29,0)))),0)))</f>
        <v>0</v>
      </c>
      <c r="AH1209" s="773"/>
      <c r="AI1209" s="176"/>
      <c r="AJ1209" s="764"/>
      <c r="AK1209" s="767"/>
      <c r="AL1209" s="767"/>
      <c r="AM1209" s="799"/>
      <c r="AN1209" s="544">
        <f>IF(B1202="Лікар загальної практики - сімейний лікар",L1209*Законод!$F$30,IF(B1202="Лікар-педіатр",L1209*Законод!$F$30,IF(B1202="Лікар-терапевт",L1209*Законод!$F$30,0)))</f>
        <v>0</v>
      </c>
      <c r="AO1209" s="544">
        <f>IF(B1202="Лікар загальної практики - сімейний лікар",S1209*Законод!$F$47,IF(B1202="Лікар-педіатр",S1209*Законод!$F$47,IF(B1202="Лікар-терапевт",S1209*Законод!$F$47,0)))</f>
        <v>0</v>
      </c>
      <c r="AP1209" s="544">
        <f>IF(B1202="Лікар загальної практики - сімейний лікар",Z1209*Законод!$F$64,IF(B1202="Лікар-педіатр",Z1209*Законод!$F$64,IF(B1202="Лікар-терапевт",Z1209*Законод!$F$64,0)))</f>
        <v>0</v>
      </c>
      <c r="AQ1209" s="544">
        <f>IF(B1202="Лікар загальної практики - сімейний лікар",AG1209*Законод!$F$81,IF(B1202="Лікар-педіатр",AG1209*Законод!$F$81,IF(B1202="Лікар-терапевт",AG1209*Законод!$F$81,0)))</f>
        <v>0</v>
      </c>
      <c r="AR1209" s="185">
        <f>SUM(AN1209:AQ1209)</f>
        <v>0</v>
      </c>
    </row>
    <row r="1210" spans="1:44" ht="20.45" customHeight="1" x14ac:dyDescent="0.25">
      <c r="A1210" s="172"/>
      <c r="B1210" s="781"/>
      <c r="C1210" s="784"/>
      <c r="D1210" s="787"/>
      <c r="E1210" s="790"/>
      <c r="F1210" s="186" t="str">
        <f>IF(B1202="Лікар-педіатр",Законод!$G$18,IF(B1202="Лікар загальної практики - сімейний лікар",Законод!$G$22,IF(B1202="Лікар-терапевт",Законод!$G$26,"х")))</f>
        <v>х</v>
      </c>
      <c r="G1210" s="750" t="s">
        <v>157</v>
      </c>
      <c r="H1210" s="751"/>
      <c r="I1210" s="751"/>
      <c r="J1210" s="751"/>
      <c r="K1210" s="752"/>
      <c r="L1210" s="171">
        <f>IF(B1202="Лікар загальної практики - сімейний лікар",IF(L1206&lt;Законод!$C$23,0,(IF(AND(L1206&gt;=Законод!$G$23,L1206&lt;=Законод!$G$24),L1206-Законод!$F$24,IF('01_Доходи'!L1206&gt;=Законод!$H$23,Законод!$G$25,0)))),IF(B1202="Лікар-педіатр",IF(L1206&lt;Законод!$C$19,0,(IF(AND(L1206&gt;=Законод!$G$19,L1206&lt;=Законод!$G$20),L1206-Законод!$F$20,IF('01_Доходи'!L1206&gt;=Законод!$H$19,Законод!$G$21,0)))),IF(B1202="Лікар-терапевт",IF(L1206&lt;Законод!$C$27,0,(IF(AND(L1206&gt;=Законод!$G$27,L1206&lt;=Законод!$G$28),L1206-Законод!$F$28,IF('01_Доходи'!L1206&gt;=Законод!$H$27,Законод!$G$29,0)))),0)))</f>
        <v>0</v>
      </c>
      <c r="M1210" s="770"/>
      <c r="N1210" s="750" t="s">
        <v>157</v>
      </c>
      <c r="O1210" s="751"/>
      <c r="P1210" s="751"/>
      <c r="Q1210" s="751"/>
      <c r="R1210" s="752"/>
      <c r="S1210" s="171">
        <f>IF(B1202="Лікар загальної практики - сімейний лікар",IF(S1206&lt;Законод!$C$23,0,(IF(AND(S1206&gt;=Законод!$G$23,S1206&lt;=Законод!$G$24),S1206-Законод!$F$24,IF('01_Доходи'!S1206&gt;=Законод!$H$23,Законод!$G$25,0)))),IF(B1202="Лікар-педіатр",IF(S1206&lt;Законод!$C$19,0,(IF(AND(S1206&gt;=Законод!$G$19,S1206&lt;=Законод!$G$20),S1206-Законод!$F$20,IF('01_Доходи'!S1206&gt;=Законод!$H$19,Законод!$G$21,0)))),IF(B1202="Лікар-терапевт",IF(S1206&lt;Законод!$C$27,0,(IF(AND(S1206&gt;=Законод!$G$27,S1206&lt;=Законод!$G$28),S1206-Законод!$F$28,IF('01_Доходи'!S1206&gt;=Законод!$H$27,Законод!$G$29,0)))),0)))</f>
        <v>0</v>
      </c>
      <c r="T1210" s="770"/>
      <c r="U1210" s="750" t="s">
        <v>157</v>
      </c>
      <c r="V1210" s="751"/>
      <c r="W1210" s="751"/>
      <c r="X1210" s="751"/>
      <c r="Y1210" s="752"/>
      <c r="Z1210" s="171">
        <f>IF(B1202="Лікар загальної практики - сімейний лікар",IF(Z1206&lt;Законод!$C$23,0,(IF(AND(Z1206&gt;=Законод!$G$23,Z1206&lt;=Законод!$G$24),Z1206-Законод!$F$24,IF('01_Доходи'!Z1206&gt;=Законод!$H$23,Законод!$G$25,0)))),IF(B1202="Лікар-педіатр",IF(Z1206&lt;Законод!$C$19,0,(IF(AND(Z1206&gt;=Законод!$G$19,Z1206&lt;=Законод!$G$20),Z1206-Законод!$F$20,IF('01_Доходи'!Z1206&gt;=Законод!$H$19,Законод!$G$21,0)))),IF(B1202="Лікар-терапевт",IF(Z1206&lt;Законод!$C$27,0,(IF(AND(Z1206&gt;=Законод!$G$27,Z1206&lt;=Законод!$G$28),Z1206-Законод!$F$28,IF('01_Доходи'!Z1206&gt;=Законод!$H$27,Законод!$G$29,0)))),0)))</f>
        <v>0</v>
      </c>
      <c r="AA1210" s="770"/>
      <c r="AB1210" s="750" t="s">
        <v>157</v>
      </c>
      <c r="AC1210" s="751"/>
      <c r="AD1210" s="751"/>
      <c r="AE1210" s="751"/>
      <c r="AF1210" s="752"/>
      <c r="AG1210" s="171">
        <f>IF(B1202="Лікар загальної практики - сімейний лікар",IF(AG1206&lt;Законод!$C$23,0,(IF(AND(AG1206&gt;=Законод!$G$23,AG1206&lt;=Законод!$G$24),AG1206-Законод!$F$24,IF('01_Доходи'!AG1206&gt;=Законод!$H$23,Законод!$G$25,0)))),IF(B1202="Лікар-педіатр",IF(AG1206&lt;Законод!$C$19,0,(IF(AND(AG1206&gt;=Законод!$G$19,AG1206&lt;=Законод!$G$20),AG1206-Законод!$F$20,IF('01_Доходи'!AG1206&gt;=Законод!$H$19,Законод!$G$21,0)))),IF(B1202="Лікар-терапевт",IF(AG1206&lt;Законод!$C$27,0,(IF(AND(AG1206&gt;=Законод!$G$27,AG1206&lt;=Законод!$G$28),AG1206-Законод!$F$28,IF('01_Доходи'!AG1206&gt;=Законод!$H$27,Законод!$G$29,0)))),0)))</f>
        <v>0</v>
      </c>
      <c r="AH1210" s="773"/>
      <c r="AI1210" s="176"/>
      <c r="AJ1210" s="764"/>
      <c r="AK1210" s="767"/>
      <c r="AL1210" s="767"/>
      <c r="AM1210" s="799"/>
      <c r="AN1210" s="544">
        <f>IF(B1202="Лікар загальної практики - сімейний лікар",L1210*Законод!$G$39,IF(B1202="Лікар-педіатр",L1210*Законод!$G$30,IF(B1202="Лікар-терапевт",L1210*Законод!$G$30,0)))</f>
        <v>0</v>
      </c>
      <c r="AO1210" s="544">
        <f>IF(B1202="Лікар загальної практики - сімейний лікар",S1210*Законод!$G$47,IF(B1202="Лікар-педіатр",S1210*Законод!$G$47,IF(B1202="Лікар-терапевт",S1210*Законод!$G$47,0)))</f>
        <v>0</v>
      </c>
      <c r="AP1210" s="544">
        <f>IF(B1202="Лікар загальної практики - сімейний лікар",Z1210*Законод!$G$64,IF(B1202="Лікар-педіатр",Z1210*Законод!$G$64,IF(B1202="Лікар-терапевт",Z1210*Законод!$G$64,0)))</f>
        <v>0</v>
      </c>
      <c r="AQ1210" s="544">
        <f>IF(B1202="Лікар загальної практики - сімейний лікар",AG1210*Законод!$G$81,IF(B1202="Лікар-педіатр",AG1210*Законод!$G$81,IF(B1202="Лікар-терапевт",AG1210*Законод!$G$81,0)))</f>
        <v>0</v>
      </c>
      <c r="AR1210" s="185">
        <f t="shared" ref="AR1210" si="180">SUM(AN1210:AQ1210)</f>
        <v>0</v>
      </c>
    </row>
    <row r="1211" spans="1:44" ht="20.45" customHeight="1" x14ac:dyDescent="0.25">
      <c r="A1211" s="172"/>
      <c r="B1211" s="781"/>
      <c r="C1211" s="784"/>
      <c r="D1211" s="787"/>
      <c r="E1211" s="790"/>
      <c r="F1211" s="186" t="str">
        <f>IF(B1202="Лікар-педіатр",Законод!$H$18,IF(B1202="Лікар загальної практики - сімейний лікар",Законод!$H$22,IF(B1202="Лікар-терапевт",Законод!$H$26,"х")))</f>
        <v>х</v>
      </c>
      <c r="G1211" s="750" t="s">
        <v>157</v>
      </c>
      <c r="H1211" s="751"/>
      <c r="I1211" s="751"/>
      <c r="J1211" s="751"/>
      <c r="K1211" s="752"/>
      <c r="L1211" s="171">
        <f>IF(B1202="Лікар загальної практики - сімейний лікар",IF(L1206&lt;Законод!$C$23,0,(IF(AND(L1206&gt;=Законод!$H$23,L1206&lt;=Законод!$H$24),L1206-Законод!$G$24,IF('01_Доходи'!L1206&gt;=Законод!$I$23,Законод!$H$25,0)))),IF(B1202="Лікар-педіатр",IF(L1206&lt;Законод!$C$19,0,(IF(AND(L1206&gt;=Законод!$H$19,L1206&lt;=Законод!$H$20),L1206-Законод!$G$20,IF('01_Доходи'!L1206&gt;=Законод!$I$19,Законод!$H$21,0)))),IF(B1202="Лікар-терапевт",IF(L1206&lt;Законод!$C$27,0,(IF(AND(L1206&gt;=Законод!$H$27,L1206&lt;=Законод!$H$28),L1206-Законод!$G$28,IF(L1206&gt;=Законод!$I$27,Законод!$H$29,0)))),0)))</f>
        <v>0</v>
      </c>
      <c r="M1211" s="770"/>
      <c r="N1211" s="750" t="s">
        <v>157</v>
      </c>
      <c r="O1211" s="751"/>
      <c r="P1211" s="751"/>
      <c r="Q1211" s="751"/>
      <c r="R1211" s="752"/>
      <c r="S1211" s="171">
        <f>IF(B1202="Лікар загальної практики - сімейний лікар",IF(S1206&lt;Законод!$C$23,0,(IF(AND(S1206&gt;=Законод!$H$23,S1206&lt;=Законод!$H$24),S1206-Законод!$G$24,IF('01_Доходи'!S1206&gt;=Законод!$I$23,Законод!$H$25,0)))),IF(B1202="Лікар-педіатр",IF(S1206&lt;Законод!$C$19,0,(IF(AND(S1206&gt;=Законод!$H$19,S1206&lt;=Законод!$H$20),S1206-Законод!$G$20,IF('01_Доходи'!S1206&gt;=Законод!$I$19,Законод!$H$21,0)))),IF(B1202="Лікар-терапевт",IF(S1206&lt;Законод!$C$27,0,(IF(AND(S1206&gt;=Законод!$H$27,S1206&lt;=Законод!$H$28),S1206-Законод!$G$28,IF(S1206&gt;=Законод!$I$27,Законод!$H$29,0)))),0)))</f>
        <v>0</v>
      </c>
      <c r="T1211" s="770"/>
      <c r="U1211" s="750" t="s">
        <v>157</v>
      </c>
      <c r="V1211" s="751"/>
      <c r="W1211" s="751"/>
      <c r="X1211" s="751"/>
      <c r="Y1211" s="752"/>
      <c r="Z1211" s="171">
        <f>IF(B1202="Лікар загальної практики - сімейний лікар",IF(Z1206&lt;Законод!$C$23,0,(IF(AND(Z1206&gt;=Законод!$H$23,Z1206&lt;=Законод!$H$24),Z1206-Законод!$G$24,IF('01_Доходи'!Z1206&gt;=Законод!$I$23,Законод!$H$25,0)))),IF(B1202="Лікар-педіатр",IF(Z1206&lt;Законод!$C$19,0,(IF(AND(Z1206&gt;=Законод!$H$19,Z1206&lt;=Законод!$H$20),Z1206-Законод!$G$20,IF('01_Доходи'!Z1206&gt;=Законод!$I$19,Законод!$H$21,0)))),IF(B1202="Лікар-терапевт",IF(Z1206&lt;Законод!$C$27,0,(IF(AND(Z1206&gt;=Законод!$H$27,Z1206&lt;=Законод!$H$28),Z1206-Законод!$G$28,IF(Z1206&gt;=Законод!$I$27,Законод!$H$29,0)))),0)))</f>
        <v>0</v>
      </c>
      <c r="AA1211" s="770"/>
      <c r="AB1211" s="750" t="s">
        <v>157</v>
      </c>
      <c r="AC1211" s="751"/>
      <c r="AD1211" s="751"/>
      <c r="AE1211" s="751"/>
      <c r="AF1211" s="752"/>
      <c r="AG1211" s="171">
        <f>IF(B1202="Лікар загальної практики - сімейний лікар",IF(AG1206&lt;Законод!$C$23,0,(IF(AND(AG1206&gt;=Законод!$H$23,AG1206&lt;=Законод!$H$24),AG1206-Законод!$G$24,IF('01_Доходи'!AG1206&gt;=Законод!$I$23,Законод!$H$25,0)))),IF(B1202="Лікар-педіатр",IF(AG1206&lt;Законод!$C$19,0,(IF(AND(AG1206&gt;=Законод!$H$19,AG1206&lt;=Законод!$H$20),AG1206-Законод!$G$20,IF('01_Доходи'!AG1206&gt;=Законод!$I$19,Законод!$H$21,0)))),IF(B1202="Лікар-терапевт",IF(AG1206&lt;Законод!$C$27,0,(IF(AND(AG1206&gt;=Законод!$H$27,AG1206&lt;=Законод!$H$28),AG1206-Законод!$G$28,IF(AG1206&gt;=Законод!$I$27,Законод!$H$29,0)))),0)))</f>
        <v>0</v>
      </c>
      <c r="AH1211" s="773"/>
      <c r="AI1211" s="176"/>
      <c r="AJ1211" s="764"/>
      <c r="AK1211" s="767"/>
      <c r="AL1211" s="767"/>
      <c r="AM1211" s="799"/>
      <c r="AN1211" s="544">
        <f>IF(B1202="Лікар загальної практики - сімейний лікар",L1211*Законод!$H$30,IF(B1202="Лікар-педіатр",L1211*Законод!$H$30,IF(B1202="Лікар-терапевт",L1211*Законод!$H$30,0)))</f>
        <v>0</v>
      </c>
      <c r="AO1211" s="544">
        <f>IF(B1202="Лікар загальної практики - сімейний лікар",S1211*Законод!$H$47,IF(B1202="Лікар-педіатр",S1211*Законод!$H$47,IF(B1202="Лікар-терапевт",S1211*Законод!$H$47,0)))</f>
        <v>0</v>
      </c>
      <c r="AP1211" s="544">
        <f>IF(B1202="Лікар загальної практики - сімейний лікар",Z1211*Законод!$H$64,IF(B1202="Лікар-педіатр",Z1211*Законод!$H$64,IF(B1202="Лікар-терапевт",Z1211*Законод!$H$64,0)))</f>
        <v>0</v>
      </c>
      <c r="AQ1211" s="544">
        <f>IF(B1202="Лікар загальної практики - сімейний лікар",AG1211*Законод!$H$81,IF(B1202="Лікар-педіатр",AG1211*Законод!$H$81,IF(B1202="Лікар-терапевт",AG1211*Законод!$H$81,0)))</f>
        <v>0</v>
      </c>
      <c r="AR1211" s="185">
        <f>SUM(AN1211:AQ1211)</f>
        <v>0</v>
      </c>
    </row>
    <row r="1212" spans="1:44" ht="20.45" customHeight="1" x14ac:dyDescent="0.25">
      <c r="A1212" s="172"/>
      <c r="B1212" s="781"/>
      <c r="C1212" s="784"/>
      <c r="D1212" s="787"/>
      <c r="E1212" s="790"/>
      <c r="F1212" s="186" t="str">
        <f>IF(B1202="Лікар-педіатр",Законод!$I$18,IF(B1202="Лікар загальної практики - сімейний лікар",Законод!$I$22,IF(B1202="Лікар-терапевт",Законод!$I$26,"х")))</f>
        <v>х</v>
      </c>
      <c r="G1212" s="750" t="s">
        <v>157</v>
      </c>
      <c r="H1212" s="751"/>
      <c r="I1212" s="751"/>
      <c r="J1212" s="751"/>
      <c r="K1212" s="752"/>
      <c r="L1212" s="171">
        <f>IF(B1202="Лікар загальної практики - сімейний лікар",IF(L1206&lt;Законод!$C$23,0,(IF(AND(L1206&gt;=Законод!$I$23,L1206&lt;=Законод!$I$24),L1206-Законод!$H$24,IF('01_Доходи'!L1206&gt;=Законод!$I$23,Законод!$I$25,0)))),IF(B1202="Лікар-педіатр",IF(L1206&lt;Законод!$C$19,0,(IF(AND(L1206&gt;=Законод!$I$19,L1206&lt;=Законод!$I$20),L1206-Законод!$H$20,IF('01_Доходи'!L1206&gt;=Законод!$I$19,Законод!$H$21,0)))),IF(B1202="Лікар-терапевт",IF(L1206&lt;Законод!$C$27,0,(IF(AND(L1206&gt;=Законод!$I$27,L1206&lt;=Законод!$I$28),L1206-Законод!$H$28,IF('01_Доходи'!L1206&gt;=Законод!$I$27,Законод!$H$29,0)))),0)))</f>
        <v>0</v>
      </c>
      <c r="M1212" s="770"/>
      <c r="N1212" s="750" t="s">
        <v>157</v>
      </c>
      <c r="O1212" s="751"/>
      <c r="P1212" s="751"/>
      <c r="Q1212" s="751"/>
      <c r="R1212" s="752"/>
      <c r="S1212" s="171">
        <f>IF(B1202="Лікар загальної практики - сімейний лікар",IF(S1206&lt;Законод!$C$23,0,(IF(AND(S1206&gt;=Законод!$I$23,S1206&lt;=Законод!$I$24),S1206-Законод!$H$24,IF('01_Доходи'!S1206&gt;=Законод!$I$23,Законод!$I$25,0)))),IF(B1202="Лікар-педіатр",IF(S1206&lt;Законод!$C$19,0,(IF(AND(S1206&gt;=Законод!$I$19,S1206&lt;=Законод!$I$20),S1206-Законод!$H$20,IF('01_Доходи'!S1206&gt;=Законод!$I$19,Законод!$H$21,0)))),IF(B1202="Лікар-терапевт",IF(S1206&lt;Законод!$C$27,0,(IF(AND(S1206&gt;=Законод!$I$27,S1206&lt;=Законод!$I$28),S1206-Законод!$H$28,IF('01_Доходи'!S1206&gt;=Законод!$I$27,Законод!$H$29,0)))),0)))</f>
        <v>0</v>
      </c>
      <c r="T1212" s="770"/>
      <c r="U1212" s="750" t="s">
        <v>157</v>
      </c>
      <c r="V1212" s="751"/>
      <c r="W1212" s="751"/>
      <c r="X1212" s="751"/>
      <c r="Y1212" s="752"/>
      <c r="Z1212" s="171">
        <f>IF(B1202="Лікар загальної практики - сімейний лікар",IF(Z1206&lt;Законод!$C$23,0,(IF(AND(Z1206&gt;=Законод!$I$23,Z1206&lt;=Законод!$I$24),Z1206-Законод!$H$24,IF('01_Доходи'!Z1206&gt;=Законод!$I$23,Законод!$I$25,0)))),IF(B1202="Лікар-педіатр",IF(Z1206&lt;Законод!$C$19,0,(IF(AND(Z1206&gt;=Законод!$I$19,Z1206&lt;=Законод!$I$20),Z1206-Законод!$H$20,IF('01_Доходи'!Z1206&gt;=Законод!$I$19,Законод!$H$21,0)))),IF(B1202="Лікар-терапевт",IF(Z1206&lt;Законод!$C$27,0,(IF(AND(Z1206&gt;=Законод!$I$27,Z1206&lt;=Законод!$I$28),Z1206-Законод!$H$28,IF('01_Доходи'!Z1206&gt;=Законод!$I$27,Законод!$H$29,0)))),0)))</f>
        <v>0</v>
      </c>
      <c r="AA1212" s="770"/>
      <c r="AB1212" s="750" t="s">
        <v>157</v>
      </c>
      <c r="AC1212" s="751"/>
      <c r="AD1212" s="751"/>
      <c r="AE1212" s="751"/>
      <c r="AF1212" s="752"/>
      <c r="AG1212" s="171">
        <f>IF(B1202="Лікар загальної практики - сімейний лікар",IF(AG1206&lt;Законод!$C$23,0,(IF(AND(AG1206&gt;=Законод!$I$23,AG1206&lt;=Законод!$I$24),AG1206-Законод!$H$24,IF('01_Доходи'!AG1206&gt;=Законод!$I$23,Законод!$I$25,0)))),IF(B1202="Лікар-педіатр",IF(AG1206&lt;Законод!$C$19,0,(IF(AND(AG1206&gt;=Законод!$I$19,AG1206&lt;=Законод!$I$20),AG1206-Законод!$H$20,IF('01_Доходи'!AG1206&gt;=Законод!$I$19,Законод!$H$21,0)))),IF(B1202="Лікар-терапевт",IF(AG1206&lt;Законод!$C$27,0,(IF(AND(AG1206&gt;=Законод!$I$27,AG1206&lt;=Законод!$I$28),AG1206-Законод!$H$28,IF('01_Доходи'!AG1206&gt;=Законод!$I$27,Законод!$H$29,0)))),0)))</f>
        <v>0</v>
      </c>
      <c r="AH1212" s="773"/>
      <c r="AI1212" s="176"/>
      <c r="AJ1212" s="764"/>
      <c r="AK1212" s="767"/>
      <c r="AL1212" s="767"/>
      <c r="AM1212" s="799"/>
      <c r="AN1212" s="544">
        <f>IF(B1202="Лікар загальної практики - сімейний лікар",L1212*Законод!$I$30,IF(B1202="Лікар-педіатр",L1212*Законод!$I$30,IF(B1202="Лікар-терапевт",L1212*Законод!$I$30,0)))</f>
        <v>0</v>
      </c>
      <c r="AO1212" s="544">
        <f>IF(B1202="Лікар загальної практики - сімейний лікар",S1212*Законод!$I$47,IF(B1202="Лікар-педіатр",S1212*Законод!$I$47,IF(B1202="Лікар-терапевт",S1212*Законод!$I$47,0)))</f>
        <v>0</v>
      </c>
      <c r="AP1212" s="544">
        <f>IF(B1202="Лікар загальної практики - сімейний лікар",Z1212*Законод!$I$64,IF(B1202="Лікар-педіатр",Z1212*Законод!$I$64,IF(B1202="Лікар-терапевт",Z1212*Законод!$I$64,0)))</f>
        <v>0</v>
      </c>
      <c r="AQ1212" s="544">
        <f>IF(B1202="Лікар загальної практики - сімейний лікар",AG1212*Законод!$I$81,IF(B1202="Лікар-педіатр",AG1212*Законод!$I$81,IF(B1202="Лікар-терапевт",AG1212*Законод!$I$81,0)))</f>
        <v>0</v>
      </c>
      <c r="AR1212" s="185">
        <f>SUM(AN1212:AQ1212)</f>
        <v>0</v>
      </c>
    </row>
    <row r="1213" spans="1:44" ht="21" customHeight="1" thickBot="1" x14ac:dyDescent="0.3">
      <c r="A1213" s="187"/>
      <c r="B1213" s="782"/>
      <c r="C1213" s="785"/>
      <c r="D1213" s="788"/>
      <c r="E1213" s="791"/>
      <c r="F1213" s="660" t="str">
        <f>IF(B1202="Лікар-педіатр",Законод!$J$18,IF(B1202="Лікар загальної практики - сімейний лікар",Законод!$J$22,IF(B1202="Лікар-терапевт",Законод!$J$22,"х")))</f>
        <v>х</v>
      </c>
      <c r="G1213" s="747" t="s">
        <v>157</v>
      </c>
      <c r="H1213" s="748"/>
      <c r="I1213" s="748"/>
      <c r="J1213" s="748"/>
      <c r="K1213" s="749"/>
      <c r="L1213" s="171">
        <f>IF(B1202="Лікар загальної практики - сімейний лікар",IF(L1206&gt;=Законод!$J$23,'01_Доходи'!L1206-('01_Доходи'!L1207+'01_Доходи'!L1208+'01_Доходи'!L1209+'01_Доходи'!L1210+'01_Доходи'!L1211+'01_Доходи'!L1212),0),IF(B1202="Лікар-педіатр",IF(L1206&gt;=Законод!$J$19,'01_Доходи'!L1206-('01_Доходи'!L1207+'01_Доходи'!L1208+'01_Доходи'!L1209+'01_Доходи'!L1210+'01_Доходи'!L1211+'01_Доходи'!L1212),0),IF(B1202="Лікар-терапевт",IF('01_Доходи'!L1206&gt;=Законод!$J$27,L1206-Законод!$I$28,0),0)))</f>
        <v>0</v>
      </c>
      <c r="M1213" s="771"/>
      <c r="N1213" s="747" t="s">
        <v>157</v>
      </c>
      <c r="O1213" s="748"/>
      <c r="P1213" s="748"/>
      <c r="Q1213" s="748"/>
      <c r="R1213" s="749"/>
      <c r="S1213" s="171">
        <f>IF(B1202="Лікар загальної практики - сімейний лікар",IF(S1206&gt;=Законод!$J$23,'01_Доходи'!S1206-('01_Доходи'!S1207+'01_Доходи'!S1208+'01_Доходи'!S1209+'01_Доходи'!S1210+'01_Доходи'!S1211+'01_Доходи'!S1212),0),IF(B1202="Лікар-педіатр",IF(S1206&gt;=Законод!$J$19,'01_Доходи'!S1206-('01_Доходи'!S1207+'01_Доходи'!S1208+'01_Доходи'!S1209+'01_Доходи'!S1210+'01_Доходи'!S1211+'01_Доходи'!S1212),0),IF(B1202="Лікар-терапевт",IF('01_Доходи'!S1206&gt;=Законод!$J$27,S1206-Законод!$I$28,0),0)))</f>
        <v>0</v>
      </c>
      <c r="T1213" s="771"/>
      <c r="U1213" s="747" t="s">
        <v>157</v>
      </c>
      <c r="V1213" s="748"/>
      <c r="W1213" s="748"/>
      <c r="X1213" s="748"/>
      <c r="Y1213" s="749"/>
      <c r="Z1213" s="171">
        <f>IF(B1202="Лікар загальної практики - сімейний лікар",IF(Z1206&gt;=Законод!$J$23,'01_Доходи'!Z1206-('01_Доходи'!Z1207+'01_Доходи'!Z1208+'01_Доходи'!Z1209+'01_Доходи'!Z1210+'01_Доходи'!Z1211+'01_Доходи'!Z1212),0),IF(B1202="Лікар-педіатр",IF(Z1206&gt;=Законод!$J$19,'01_Доходи'!Z1206-('01_Доходи'!Z1207+'01_Доходи'!Z1208+'01_Доходи'!Z1209+'01_Доходи'!Z1210+'01_Доходи'!Z1211+'01_Доходи'!Z1212),0),IF(B1202="Лікар-терапевт",IF('01_Доходи'!Z1206&gt;=Законод!$J$27,Z1206-Законод!$I$28,0),0)))</f>
        <v>0</v>
      </c>
      <c r="AA1213" s="771"/>
      <c r="AB1213" s="747" t="s">
        <v>157</v>
      </c>
      <c r="AC1213" s="748"/>
      <c r="AD1213" s="748"/>
      <c r="AE1213" s="748"/>
      <c r="AF1213" s="749"/>
      <c r="AG1213" s="171">
        <f>IF(B1202="Лікар загальної практики - сімейний лікар",IF(AG1206&gt;=Законод!$J$23,'01_Доходи'!AG1206-('01_Доходи'!AG1207+'01_Доходи'!AG1208+'01_Доходи'!AG1209+'01_Доходи'!AG1210+'01_Доходи'!AG1211+'01_Доходи'!AG1212),0),IF(B1202="Лікар-педіатр",IF(AG1206&gt;=Законод!$J$19,'01_Доходи'!AG1206-('01_Доходи'!AG1207+'01_Доходи'!AG1208+'01_Доходи'!AG1209+'01_Доходи'!AG1210+'01_Доходи'!AG1211+'01_Доходи'!AG1212),0),IF(B1202="Лікар-терапевт",IF('01_Доходи'!AG1206&gt;=Законод!$J$27,AG1206-Законод!$I$28,0),0)))</f>
        <v>0</v>
      </c>
      <c r="AH1213" s="774"/>
      <c r="AI1213" s="188"/>
      <c r="AJ1213" s="765"/>
      <c r="AK1213" s="768"/>
      <c r="AL1213" s="768"/>
      <c r="AM1213" s="800"/>
      <c r="AN1213" s="661">
        <f>IF(B1202="Лікар загальної практики - сімейний лікар",L1213*Законод!$J$30,IF(B1202="Лікар-педіатр",L1213*Законод!$J$30,IF(B1202="Лікар-терапевт",L1213*Законод!$J$30,0)))</f>
        <v>0</v>
      </c>
      <c r="AO1213" s="661">
        <f>IF(B1202="Лікар загальної практики - сімейний лікар",S1213*Законод!$J$47,IF(B1202="Лікар-педіатр",S1213*Законод!$J$47,IF(B1202="Лікар-терапевт",S1213*Законод!$J$47,0)))</f>
        <v>0</v>
      </c>
      <c r="AP1213" s="661">
        <f>IF(B1202="Лікар загальної практики - сімейний лікар",S1213*Законод!$J$64,IF(B1202="Лікар-педіатр",S1213*Законод!$J$64,IF(B1202="Лікар-терапевт",S1213*Законод!$J$64,0)))</f>
        <v>0</v>
      </c>
      <c r="AQ1213" s="661">
        <f>IF(B1202="Лікар загальної практики - сімейний лікар",AG1213*Законод!$J$81,IF(B1202="Лікар-педіатр",AG1213*Законод!$J$81,IF(B1202="Лікар-терапевт",AG1213*Законод!$J$81,0)))</f>
        <v>0</v>
      </c>
      <c r="AR1213" s="662">
        <f t="shared" ref="AR1213" si="181">SUM(AN1213:AQ1213)</f>
        <v>0</v>
      </c>
    </row>
    <row r="1214" spans="1:44" ht="23.25" thickBot="1" x14ac:dyDescent="0.3">
      <c r="A1214" s="206"/>
      <c r="B1214" s="207"/>
      <c r="C1214" s="207"/>
      <c r="D1214" s="207"/>
      <c r="E1214" s="207"/>
      <c r="F1214" s="208"/>
      <c r="G1214" s="209"/>
      <c r="H1214" s="209"/>
      <c r="I1214" s="210"/>
      <c r="J1214" s="210"/>
      <c r="K1214" s="210"/>
      <c r="L1214" s="211"/>
      <c r="M1214" s="210"/>
      <c r="N1214" s="210"/>
      <c r="O1214" s="210"/>
      <c r="P1214" s="210"/>
      <c r="Q1214" s="210"/>
      <c r="R1214" s="210"/>
      <c r="S1214" s="211"/>
      <c r="T1214" s="210"/>
      <c r="U1214" s="210"/>
      <c r="V1214" s="210"/>
      <c r="W1214" s="210"/>
      <c r="X1214" s="210"/>
      <c r="Y1214" s="210"/>
      <c r="Z1214" s="211"/>
      <c r="AA1214" s="210"/>
      <c r="AB1214" s="210"/>
      <c r="AC1214" s="210"/>
      <c r="AD1214" s="210"/>
      <c r="AE1214" s="210"/>
      <c r="AF1214" s="210"/>
      <c r="AG1214" s="211"/>
      <c r="AH1214" s="210"/>
      <c r="AI1214" s="210"/>
      <c r="AJ1214" s="210"/>
      <c r="AK1214" s="210"/>
      <c r="AL1214" s="210"/>
      <c r="AM1214" s="212"/>
      <c r="AN1214" s="210"/>
      <c r="AO1214" s="210"/>
      <c r="AP1214" s="210"/>
      <c r="AQ1214" s="210"/>
      <c r="AR1214" s="213"/>
    </row>
    <row r="1215" spans="1:44" ht="18" customHeight="1" x14ac:dyDescent="0.25">
      <c r="A1215" s="169">
        <f>A1202+1</f>
        <v>92</v>
      </c>
      <c r="B1215" s="780"/>
      <c r="C1215" s="783"/>
      <c r="D1215" s="786"/>
      <c r="E1215" s="789"/>
      <c r="F1215" s="170" t="s">
        <v>431</v>
      </c>
      <c r="G1215" s="171">
        <f>IFERROR(IF(B1215="Лікар-педіатр",G1217/L1217*L1215,IF(B1215="Лікар-терапевт","х",IF(B1215="Лікар загальної практики - сімейний лікар",G1217/L1217*L1215,0))),0)</f>
        <v>0</v>
      </c>
      <c r="H1215" s="171">
        <f>IFERROR(IF(B1215="Лікар-педіатр",H1217/L1217*L1215,IF(B1215="Лікар-терапевт","х",IF(B1215="Лікар загальної практики - сімейний лікар",H1217/L1217*L1215,0))),0)</f>
        <v>0</v>
      </c>
      <c r="I1215" s="171">
        <f>IFERROR(IF(B1215="Лікар-педіатр","x",IF(B1215="Лікар-терапевт",I1217/L1217*L1215,IF(B1215="Лікар загальної практики - сімейний лікар",I1217/L1217*L1215,0))),0)</f>
        <v>0</v>
      </c>
      <c r="J1215" s="171">
        <f>IFERROR(IF(B1215="Лікар-педіатр","x",IF(B1215="Лікар-терапевт",J1217/L1217*L1215,IF(B1215="Лікар загальної практики - сімейний лікар",J1217/L1217*L1215,0))),0)</f>
        <v>0</v>
      </c>
      <c r="K1215" s="171">
        <f>IFERROR(IF(B1215="Лікар-педіатр","x",IF(B1215="Лікар-терапевт",K1218*L1215,IF(B1215="Лікар загальної практики - сімейний лікар",K1218*L1215,0))),0)</f>
        <v>0</v>
      </c>
      <c r="L1215" s="472"/>
      <c r="M1215" s="769"/>
      <c r="N1215" s="171">
        <f>IFERROR(IF(B1215="Лікар-педіатр",N1217/S1217*S1215,IF(B1215="Лікар-терапевт","х",IF(B1215="Лікар загальної практики - сімейний лікар",N1217/S1217*S1215,0))),0)</f>
        <v>0</v>
      </c>
      <c r="O1215" s="171">
        <f>IFERROR(IF(B1215="Лікар-педіатр",O1217/S1217*S1215,IF(B1215="Лікар-терапевт","х",IF(B1215="Лікар загальної практики - сімейний лікар",O1217/S1217*S1215,0))),0)</f>
        <v>0</v>
      </c>
      <c r="P1215" s="171">
        <f>IFERROR(IF(B1215="Лікар-педіатр","x",IF(B1215="Лікар-терапевт",P1217/S1217*S1215,IF(B1215="Лікар загальної практики - сімейний лікар",P1217/S1217*S1215,0))),0)</f>
        <v>0</v>
      </c>
      <c r="Q1215" s="171">
        <f>IFERROR(IF(B1215="Лікар-педіатр","x",IF(B1215="Лікар-терапевт",Q1217/S1217*S1215,IF(B1215="Лікар загальної практики - сімейний лікар",Q1217/S1217*S1215,0))),0)</f>
        <v>0</v>
      </c>
      <c r="R1215" s="171">
        <f>IFERROR(IF(B1215="Лікар-педіатр","x",IF(B1215="Лікар-терапевт",R1218*S1215,IF(B1215="Лікар загальної практики - сімейний лікар",R1218*S1215,0))),0)</f>
        <v>0</v>
      </c>
      <c r="S1215" s="472"/>
      <c r="T1215" s="769"/>
      <c r="U1215" s="171">
        <f>IFERROR(IF(B1215="Лікар-педіатр",U1217/Z1217*Z1215,IF(B1215="Лікар-терапевт","х",IF(B1215="Лікар загальної практики - сімейний лікар",U1217/Z1217*Z1215,0))),0)</f>
        <v>0</v>
      </c>
      <c r="V1215" s="171">
        <f>IFERROR(IF(B1215="Лікар-педіатр",V1217/Z1217*Z1215,IF(B1215="Лікар-терапевт","х",IF(B1215="Лікар загальної практики - сімейний лікар",V1217/Z1217*Z1215,0))),0)</f>
        <v>0</v>
      </c>
      <c r="W1215" s="171">
        <f>IFERROR(IF(B1215="Лікар-педіатр","x",IF(B1215="Лікар-терапевт",W1217/Z1217*Z1215,IF(B1215="Лікар загальної практики - сімейний лікар",W1217/Z1217*Z1215,0))),0)</f>
        <v>0</v>
      </c>
      <c r="X1215" s="171">
        <f>IFERROR(IF(B1215="Лікар-педіатр","x",IF(B1215="Лікар-терапевт",X1217/Z1217*Z1215,IF(B1215="Лікар загальної практики - сімейний лікар",X1217/Z1217*Z1215,0))),0)</f>
        <v>0</v>
      </c>
      <c r="Y1215" s="171">
        <f>IFERROR(IF(B1215="Лікар-педіатр","x",IF(B1215="Лікар-терапевт",Y1218*Z1215,IF(B1215="Лікар загальної практики - сімейний лікар",Y1218*Z1215,0))),0)</f>
        <v>0</v>
      </c>
      <c r="Z1215" s="472"/>
      <c r="AA1215" s="769"/>
      <c r="AB1215" s="171">
        <f>IFERROR(IF(B1215="Лікар-педіатр",AB1217/AG1217*AG1215,IF(B1215="Лікар-терапевт","х",IF(B1215="Лікар загальної практики - сімейний лікар",AB1217/AG1217*AG1215,0))),0)</f>
        <v>0</v>
      </c>
      <c r="AC1215" s="171">
        <f>IFERROR(IF(B1215="Лікар-педіатр",AC1217/AG1217*AG1215,IF(B1215="Лікар-терапевт","х",IF(B1215="Лікар загальної практики - сімейний лікар",AC1217/AG1217*AG1215,0))),0)</f>
        <v>0</v>
      </c>
      <c r="AD1215" s="171">
        <f>IFERROR(IF(B1215="Лікар-педіатр","x",IF(B1215="Лікар-терапевт",AD1217/AG1217*AG1215,IF(B1215="Лікар загальної практики - сімейний лікар",AD1217/AG1217*AG1215,0))),0)</f>
        <v>0</v>
      </c>
      <c r="AE1215" s="171">
        <f>IFERROR(IF(B1215="Лікар-педіатр","x",IF(B1215="Лікар-терапевт",AE1217/AG1217*AG1215,IF(B1215="Лікар загальної практики - сімейний лікар",AE1217/AG1217*AG1215,0))),0)</f>
        <v>0</v>
      </c>
      <c r="AF1215" s="171">
        <f>IFERROR(IF(B1215="Лікар-педіатр","x",IF(B1215="Лікар-терапевт",AF1218*AG1215,IF(B1215="Лікар загальної практики - сімейний лікар",AF1218*AG1215,0))),0)</f>
        <v>0</v>
      </c>
      <c r="AG1215" s="472"/>
      <c r="AH1215" s="772"/>
      <c r="AI1215" s="461">
        <f>A1215</f>
        <v>92</v>
      </c>
      <c r="AJ1215" s="763">
        <f>B1215</f>
        <v>0</v>
      </c>
      <c r="AK1215" s="766">
        <f>C1215</f>
        <v>0</v>
      </c>
      <c r="AL1215" s="766">
        <f>D1215</f>
        <v>0</v>
      </c>
      <c r="AM1215" s="753" t="s">
        <v>566</v>
      </c>
      <c r="AN1215" s="792">
        <f>SUM(AN1220:AN1226)</f>
        <v>0</v>
      </c>
      <c r="AO1215" s="792">
        <f>SUM(AO1220:AO1226)</f>
        <v>0</v>
      </c>
      <c r="AP1215" s="792">
        <f>SUM(AP1220:AP1226)</f>
        <v>0</v>
      </c>
      <c r="AQ1215" s="792">
        <f>SUM(AQ1220:AQ1226)</f>
        <v>0</v>
      </c>
      <c r="AR1215" s="795">
        <f>SUM(AN1215:AQ1219)</f>
        <v>0</v>
      </c>
    </row>
    <row r="1216" spans="1:44" ht="18" customHeight="1" x14ac:dyDescent="0.25">
      <c r="A1216" s="172"/>
      <c r="B1216" s="781"/>
      <c r="C1216" s="784"/>
      <c r="D1216" s="787"/>
      <c r="E1216" s="790"/>
      <c r="F1216" s="170" t="s">
        <v>432</v>
      </c>
      <c r="G1216" s="171">
        <f>IFERROR(IF(B1215="Лікар-педіатр",G1218*L1216,IF(B1215="Лікар-терапевт","х",IF(B1215="Лікар загальної практики - сімейний лікар",G1218*L1216,0))),0)</f>
        <v>0</v>
      </c>
      <c r="H1216" s="171">
        <f>IFERROR(IF(B1215="Лікар-педіатр",H1218*L1216,IF(B1215="Лікар-терапевт","х",IF(B1215="Лікар загальної практики - сімейний лікар",H1218*L1216,0))),0)</f>
        <v>0</v>
      </c>
      <c r="I1216" s="171">
        <f>IFERROR(IF(B1215="Лікар-педіатр","x",IF(B1215="Лікар-терапевт",I1218*L1216,IF(B1215="Лікар загальної практики - сімейний лікар",I1218*L1216,0))),0)</f>
        <v>0</v>
      </c>
      <c r="J1216" s="171">
        <f>IFERROR(IF(B1215="Лікар-педіатр","x",IF(B1215="Лікар-терапевт",J1218*L1216,IF(B1215="Лікар загальної практики - сімейний лікар",J1218*L1216,0))),0)</f>
        <v>0</v>
      </c>
      <c r="K1216" s="171">
        <f>IFERROR(IF(B1215="Лікар-педіатр","x",IF(B1215="Лікар-терапевт",K1218*L1216,IF(B1215="Лікар загальної практики - сімейний лікар",K1218*L1216,0))),0)</f>
        <v>0</v>
      </c>
      <c r="L1216" s="472"/>
      <c r="M1216" s="770"/>
      <c r="N1216" s="171">
        <f>IFERROR(IF(B1215="Лікар-педіатр",N1218*S1216,IF(B1215="Лікар-терапевт","х",IF(B1215="Лікар загальної практики - сімейний лікар",N1218*S1216,0))),0)</f>
        <v>0</v>
      </c>
      <c r="O1216" s="171">
        <f>IFERROR(IF(B1215="Лікар-педіатр",O1218*S1216,IF(B1215="Лікар-терапевт","х",IF(B1215="Лікар загальної практики - сімейний лікар",O1218*S1216,0))),0)</f>
        <v>0</v>
      </c>
      <c r="P1216" s="171">
        <f>IFERROR(IF(B1215="Лікар-педіатр","x",IF(B1215="Лікар-терапевт",P1218*S1216,IF(B1215="Лікар загальної практики - сімейний лікар",P1218*S1216,0))),0)</f>
        <v>0</v>
      </c>
      <c r="Q1216" s="171">
        <f>IFERROR(IF(B1215="Лікар-педіатр","x",IF(B1215="Лікар-терапевт",Q1218*S1216,IF(B1215="Лікар загальної практики - сімейний лікар",Q1218*S1216,0))),0)</f>
        <v>0</v>
      </c>
      <c r="R1216" s="171">
        <f>IFERROR(IF(B1215="Лікар-педіатр","x",IF(B1215="Лікар-терапевт",R1218*S1216,IF(B1215="Лікар загальної практики - сімейний лікар",R1218*S1216,0))),0)</f>
        <v>0</v>
      </c>
      <c r="S1216" s="472"/>
      <c r="T1216" s="770"/>
      <c r="U1216" s="171">
        <f>IFERROR(IF(B1215="Лікар-педіатр",U1218*Z1216,IF(B1215="Лікар-терапевт","х",IF(B1215="Лікар загальної практики - сімейний лікар",U1218*Z1216,0))),0)</f>
        <v>0</v>
      </c>
      <c r="V1216" s="171">
        <f>IFERROR(IF(B1215="Лікар-педіатр",V1218*Z1216,IF(B1215="Лікар-терапевт","х",IF(B1215="Лікар загальної практики - сімейний лікар",V1218*Z1216,0))),0)</f>
        <v>0</v>
      </c>
      <c r="W1216" s="171">
        <f>IFERROR(IF(B1215="Лікар-педіатр","x",IF(B1215="Лікар-терапевт",W1218*Z1216,IF(B1215="Лікар загальної практики - сімейний лікар",W1218*Z1216,0))),0)</f>
        <v>0</v>
      </c>
      <c r="X1216" s="171">
        <f>IFERROR(IF(B1215="Лікар-педіатр","x",IF(B1215="Лікар-терапевт",X1218*Z1216,IF(B1215="Лікар загальної практики - сімейний лікар",X1218*Z1216,0))),0)</f>
        <v>0</v>
      </c>
      <c r="Y1216" s="171">
        <f>IFERROR(IF(B1215="Лікар-педіатр","x",IF(B1215="Лікар-терапевт",Y1218*Z1216,IF(B1215="Лікар загальної практики - сімейний лікар",Y1218*Z1216,0))),0)</f>
        <v>0</v>
      </c>
      <c r="Z1216" s="472"/>
      <c r="AA1216" s="770"/>
      <c r="AB1216" s="171">
        <f>IFERROR(IF(B1215="Лікар-педіатр",AB1218*AG1216,IF(B1215="Лікар-терапевт","х",IF(B1215="Лікар загальної практики - сімейний лікар",AB1218*AG1216,0))),0)</f>
        <v>0</v>
      </c>
      <c r="AC1216" s="171">
        <f>IFERROR(IF(B1215="Лікар-педіатр",AC1218*AG1216,IF(B1215="Лікар-терапевт","х",IF(B1215="Лікар загальної практики - сімейний лікар",AC1218*AG1216,0))),0)</f>
        <v>0</v>
      </c>
      <c r="AD1216" s="171">
        <f>IFERROR(IF(B1215="Лікар-педіатр","x",IF(B1215="Лікар-терапевт",AD1218*AG1216,IF(B1215="Лікар загальної практики - сімейний лікар",AD1218*AG1216,0))),0)</f>
        <v>0</v>
      </c>
      <c r="AE1216" s="171">
        <f>IFERROR(IF(B1215="Лікар-педіатр","x",IF(B1215="Лікар-терапевт",AE1218*AG1216,IF(B1215="Лікар загальної практики - сімейний лікар",AE1218*AG1216,0))),0)</f>
        <v>0</v>
      </c>
      <c r="AF1216" s="171">
        <f>IFERROR(IF(B1215="Лікар-педіатр","x",IF(B1215="Лікар-терапевт",AF1218*AG1216,IF(B1215="Лікар загальної практики - сімейний лікар",AF1218*AG1216,0))),0)</f>
        <v>0</v>
      </c>
      <c r="AG1216" s="472"/>
      <c r="AH1216" s="773"/>
      <c r="AI1216" s="173"/>
      <c r="AJ1216" s="764"/>
      <c r="AK1216" s="767"/>
      <c r="AL1216" s="767"/>
      <c r="AM1216" s="754"/>
      <c r="AN1216" s="793"/>
      <c r="AO1216" s="793"/>
      <c r="AP1216" s="793"/>
      <c r="AQ1216" s="793"/>
      <c r="AR1216" s="796"/>
    </row>
    <row r="1217" spans="1:44" ht="18" customHeight="1" x14ac:dyDescent="0.25">
      <c r="A1217" s="205"/>
      <c r="B1217" s="781"/>
      <c r="C1217" s="784"/>
      <c r="D1217" s="787"/>
      <c r="E1217" s="790"/>
      <c r="F1217" s="170" t="s">
        <v>433</v>
      </c>
      <c r="G1217" s="174">
        <f>IF(B1215="Лікар загальної практики - сімейний лікар"," ",IF(B1215="Лікар-педіатр"," ",IF(B1215="Лікар-терапевт","х",0)))</f>
        <v>0</v>
      </c>
      <c r="H1217" s="174">
        <f>IF(B1215="Лікар загальної практики - сімейний лікар"," ",IF(B1215="Лікар-педіатр"," ",IF(B1215="Лікар-терапевт","х",0)))</f>
        <v>0</v>
      </c>
      <c r="I1217" s="174">
        <f>IF(B1215="Лікар загальної практики - сімейний лікар"," ",IF(B1215="Лікар-педіатр","х",IF(B1215="Лікар-терапевт"," ",0)))</f>
        <v>0</v>
      </c>
      <c r="J1217" s="174">
        <f>IF(B1215="Лікар загальної практики - сімейний лікар"," ",IF(B1215="Лікар-педіатр","х",IF(B1215="Лікар-терапевт"," ",0)))</f>
        <v>0</v>
      </c>
      <c r="K1217" s="174">
        <f>IF(B1215="Лікар загальної практики - сімейний лікар"," ",IF(B1215="Лікар-педіатр","х",IF(B1215="Лікар-терапевт"," ",0)))</f>
        <v>0</v>
      </c>
      <c r="L1217" s="175">
        <f>SUM(G1217:K1217)</f>
        <v>0</v>
      </c>
      <c r="M1217" s="770"/>
      <c r="N1217" s="174">
        <f>IF(B1215="Лікар загальної практики - сімейний лікар"," ",IF(B1215="Лікар-педіатр"," ",IF(B1215="Лікар-терапевт","х",0)))</f>
        <v>0</v>
      </c>
      <c r="O1217" s="174">
        <f>IF(B1215="Лікар загальної практики - сімейний лікар"," ",IF(B1215="Лікар-педіатр"," ",IF(B1215="Лікар-терапевт","х",0)))</f>
        <v>0</v>
      </c>
      <c r="P1217" s="174">
        <f>IF(B1215="Лікар загальної практики - сімейний лікар"," ",IF(B1215="Лікар-педіатр","х",IF(B1215="Лікар-терапевт"," ",0)))</f>
        <v>0</v>
      </c>
      <c r="Q1217" s="174">
        <f>IF(B1215="Лікар загальної практики - сімейний лікар"," ",IF(B1215="Лікар-педіатр","х",IF(B1215="Лікар-терапевт"," ",0)))</f>
        <v>0</v>
      </c>
      <c r="R1217" s="174">
        <f>IF(B1215="Лікар загальної практики - сімейний лікар"," ",IF(B1215="Лікар-педіатр","х",IF(B1215="Лікар-терапевт"," ",0)))</f>
        <v>0</v>
      </c>
      <c r="S1217" s="175">
        <f>SUM(N1217:R1217)</f>
        <v>0</v>
      </c>
      <c r="T1217" s="770"/>
      <c r="U1217" s="174">
        <f>IF(B1215="Лікар загальної практики - сімейний лікар"," ",IF(B1215="Лікар-педіатр"," ",IF(B1215="Лікар-терапевт","х",0)))</f>
        <v>0</v>
      </c>
      <c r="V1217" s="174">
        <f>IF(B1215="Лікар загальної практики - сімейний лікар"," ",IF(B1215="Лікар-педіатр"," ",IF(B1215="Лікар-терапевт","х",0)))</f>
        <v>0</v>
      </c>
      <c r="W1217" s="174">
        <f>IF(B1215="Лікар загальної практики - сімейний лікар"," ",IF(B1215="Лікар-педіатр","х",IF(B1215="Лікар-терапевт"," ",0)))</f>
        <v>0</v>
      </c>
      <c r="X1217" s="174">
        <f>IF(B1215="Лікар загальної практики - сімейний лікар"," ",IF(B1215="Лікар-педіатр","х",IF(B1215="Лікар-терапевт"," ",0)))</f>
        <v>0</v>
      </c>
      <c r="Y1217" s="174">
        <f>IF(B1215="Лікар загальної практики - сімейний лікар"," ",IF(B1215="Лікар-педіатр","х",IF(B1215="Лікар-терапевт"," ",0)))</f>
        <v>0</v>
      </c>
      <c r="Z1217" s="175">
        <f>SUM(U1217:Y1217)</f>
        <v>0</v>
      </c>
      <c r="AA1217" s="770"/>
      <c r="AB1217" s="174">
        <f>IF(B1215="Лікар загальної практики - сімейний лікар"," ",IF(B1215="Лікар-педіатр"," ",IF(B1215="Лікар-терапевт","х",0)))</f>
        <v>0</v>
      </c>
      <c r="AC1217" s="174">
        <f>IF(B1215="Лікар загальної практики - сімейний лікар"," ",IF(B1215="Лікар-педіатр"," ",IF(B1215="Лікар-терапевт","х",0)))</f>
        <v>0</v>
      </c>
      <c r="AD1217" s="174">
        <f>IF(B1215="Лікар загальної практики - сімейний лікар"," ",IF(B1215="Лікар-педіатр","х",IF(B1215="Лікар-терапевт"," ",0)))</f>
        <v>0</v>
      </c>
      <c r="AE1217" s="174">
        <f>IF(B1215="Лікар загальної практики - сімейний лікар"," ",IF(B1215="Лікар-педіатр","х",IF(B1215="Лікар-терапевт"," ",0)))</f>
        <v>0</v>
      </c>
      <c r="AF1217" s="174">
        <f>IF(B1215="Лікар загальної практики - сімейний лікар"," ",IF(B1215="Лікар-педіатр","х",IF(B1215="Лікар-терапевт"," ",0)))</f>
        <v>0</v>
      </c>
      <c r="AG1217" s="175">
        <f>SUM(AB1217:AF1217)</f>
        <v>0</v>
      </c>
      <c r="AH1217" s="773"/>
      <c r="AI1217" s="176"/>
      <c r="AJ1217" s="764"/>
      <c r="AK1217" s="767"/>
      <c r="AL1217" s="767"/>
      <c r="AM1217" s="754"/>
      <c r="AN1217" s="793"/>
      <c r="AO1217" s="793"/>
      <c r="AP1217" s="793"/>
      <c r="AQ1217" s="793"/>
      <c r="AR1217" s="796"/>
    </row>
    <row r="1218" spans="1:44" ht="18.600000000000001" customHeight="1" thickBot="1" x14ac:dyDescent="0.3">
      <c r="A1218" s="172"/>
      <c r="B1218" s="781"/>
      <c r="C1218" s="784"/>
      <c r="D1218" s="787"/>
      <c r="E1218" s="790"/>
      <c r="F1218" s="177" t="s">
        <v>160</v>
      </c>
      <c r="G1218" s="178">
        <f>IFERROR(IF(B1215="Лікар-педіатр",G1217/L1217,IF(B1215="Лікар-терапевт","х",IF(B1215="Лікар загальної практики - сімейний лікар",G1217/L1217,0))),0)</f>
        <v>0</v>
      </c>
      <c r="H1218" s="178">
        <f>IFERROR(IF(B1215="Лікар-педіатр",H1217/L1217,IF(B1215="Лікар-терапевт","х",IF(B1215="Лікар загальної практики - сімейний лікар",H1217/L1217,0))),0)</f>
        <v>0</v>
      </c>
      <c r="I1218" s="178">
        <f>IFERROR(IF(B1215="Лікар-педіатр","x",IF(B1215="Лікар-терапевт",I1217/L1217,IF(B1215="Лікар загальної практики - сімейний лікар",I1217/L1217,0))),0)</f>
        <v>0</v>
      </c>
      <c r="J1218" s="178">
        <f>IFERROR(IF(B1215="Лікар-педіатр","x",IF(B1215="Лікар-терапевт",J1217/L1217,IF(B1215="Лікар загальної практики - сімейний лікар",J1217/L1217,0))),0)</f>
        <v>0</v>
      </c>
      <c r="K1218" s="178">
        <f>IFERROR(IF(B1215="Лікар-педіатр","x",IF(B1215="Лікар-терапевт",K1217/L1217,IF(B1215="Лікар загальної практики - сімейний лікар",K1217/L1217,0))),0)</f>
        <v>0</v>
      </c>
      <c r="L1218" s="178">
        <f>SUM(G1218:K1218)</f>
        <v>0</v>
      </c>
      <c r="M1218" s="770"/>
      <c r="N1218" s="178">
        <f>IFERROR(IF(B1215="Лікар-педіатр",N1217/S1217,IF(B1215="Лікар-терапевт","х",IF(B1215="Лікар загальної практики - сімейний лікар",N1217/S1217,0))),0)</f>
        <v>0</v>
      </c>
      <c r="O1218" s="178">
        <f>IFERROR(IF(B1215="Лікар-педіатр",O1217/S1217,IF(B1215="Лікар-терапевт","х",IF(B1215="Лікар загальної практики - сімейний лікар",O1217/S1217,0))),0)</f>
        <v>0</v>
      </c>
      <c r="P1218" s="178">
        <f>IFERROR(IF(B1215="Лікар-педіатр","x",IF(B1215="Лікар-терапевт",P1217/S1217,IF(B1215="Лікар загальної практики - сімейний лікар",P1217/S1217,0))),0)</f>
        <v>0</v>
      </c>
      <c r="Q1218" s="178">
        <f>IFERROR(IF(B1215="Лікар-педіатр","x",IF(B1215="Лікар-терапевт",Q1217/S1217,IF(B1215="Лікар загальної практики - сімейний лікар",Q1217/S1217,0))),0)</f>
        <v>0</v>
      </c>
      <c r="R1218" s="178">
        <f>IFERROR(IF(B1215="Лікар-педіатр","x",IF(B1215="Лікар-терапевт",R1217/S1217,IF(B1215="Лікар загальної практики - сімейний лікар",R1217/S1217,0))),0)</f>
        <v>0</v>
      </c>
      <c r="S1218" s="178">
        <f>SUM(N1218:R1218)</f>
        <v>0</v>
      </c>
      <c r="T1218" s="770"/>
      <c r="U1218" s="178">
        <f>IFERROR(IF(B1215="Лікар-педіатр",U1217/Z1217,IF(B1215="Лікар-терапевт","х",IF(B1215="Лікар загальної практики - сімейний лікар",U1217/Z1217,0))),0)</f>
        <v>0</v>
      </c>
      <c r="V1218" s="178">
        <f>IFERROR(IF(B1215="Лікар-педіатр",V1217/Z1217,IF(B1215="Лікар-терапевт","х",IF(B1215="Лікар загальної практики - сімейний лікар",V1217/Z1217,0))),0)</f>
        <v>0</v>
      </c>
      <c r="W1218" s="178">
        <f>IFERROR(IF(B1215="Лікар-педіатр","x",IF(B1215="Лікар-терапевт",W1217/Z1217,IF(B1215="Лікар загальної практики - сімейний лікар",W1217/Z1217,0))),0)</f>
        <v>0</v>
      </c>
      <c r="X1218" s="178">
        <f>IFERROR(IF(B1215="Лікар-педіатр","x",IF(B1215="Лікар-терапевт",X1217/Z1217,IF(B1215="Лікар загальної практики - сімейний лікар",X1217/Z1217,0))),0)</f>
        <v>0</v>
      </c>
      <c r="Y1218" s="178">
        <f>IFERROR(IF(B1215="Лікар-педіатр","x",IF(B1215="Лікар-терапевт",Y1217/Z1217,IF(B1215="Лікар загальної практики - сімейний лікар",Y1217/Z1217,0))),0)</f>
        <v>0</v>
      </c>
      <c r="Z1218" s="178">
        <f>SUM(U1218:Y1218)</f>
        <v>0</v>
      </c>
      <c r="AA1218" s="770"/>
      <c r="AB1218" s="178">
        <f>IFERROR(IF(B1215="Лікар-педіатр",AB1217/AG1217,IF(B1215="Лікар-терапевт","х",IF(B1215="Лікар загальної практики - сімейний лікар",AB1217/AG1217,0))),0)</f>
        <v>0</v>
      </c>
      <c r="AC1218" s="178">
        <f>IFERROR(IF(B1215="Лікар-педіатр",AC1217/AG1217,IF(B1215="Лікар-терапевт","х",IF(B1215="Лікар загальної практики - сімейний лікар",AC1217/AG1217,0))),0)</f>
        <v>0</v>
      </c>
      <c r="AD1218" s="178">
        <f>IFERROR(IF(B1215="Лікар-педіатр","x",IF(B1215="Лікар-терапевт",AD1217/AG1217,IF(B1215="Лікар загальної практики - сімейний лікар",AD1217/AG1217,0))),0)</f>
        <v>0</v>
      </c>
      <c r="AE1218" s="178">
        <f>IFERROR(IF(B1215="Лікар-педіатр","x",IF(B1215="Лікар-терапевт",AE1217/AG1217,IF(B1215="Лікар загальної практики - сімейний лікар",AE1217/AG1217,0))),0)</f>
        <v>0</v>
      </c>
      <c r="AF1218" s="178">
        <f>IFERROR(IF(B1215="Лікар-педіатр","x",IF(B1215="Лікар-терапевт",AF1217/AG1217,IF(B1215="Лікар загальної практики - сімейний лікар",AF1217/AG1217,0))),0)</f>
        <v>0</v>
      </c>
      <c r="AG1218" s="178">
        <f>SUM(AB1218:AF1218)</f>
        <v>0</v>
      </c>
      <c r="AH1218" s="773"/>
      <c r="AI1218" s="176"/>
      <c r="AJ1218" s="764"/>
      <c r="AK1218" s="767"/>
      <c r="AL1218" s="767"/>
      <c r="AM1218" s="754"/>
      <c r="AN1218" s="793"/>
      <c r="AO1218" s="793"/>
      <c r="AP1218" s="793"/>
      <c r="AQ1218" s="793"/>
      <c r="AR1218" s="796"/>
    </row>
    <row r="1219" spans="1:44" ht="32.25" thickBot="1" x14ac:dyDescent="0.3">
      <c r="A1219" s="172"/>
      <c r="B1219" s="781"/>
      <c r="C1219" s="784"/>
      <c r="D1219" s="787"/>
      <c r="E1219" s="790"/>
      <c r="F1219" s="179" t="s">
        <v>434</v>
      </c>
      <c r="G1219" s="180">
        <f>IF(B1215="Лікар загальної практики - сімейний лікар",AVERAGE(G1215:G1217),IF(B1215="Лікар-педіатр",AVERAGE(G1215:G1217),IF(B1215="Лікар-терапевт","х",0)))</f>
        <v>0</v>
      </c>
      <c r="H1219" s="180">
        <f>IF(B1215="Лікар загальної практики - сімейний лікар",AVERAGE(H1215:H1217),IF(B1215="Лікар-педіатр",AVERAGE(H1215:H1217),IF(B1215="Лікар-терапевт","х",0)))</f>
        <v>0</v>
      </c>
      <c r="I1219" s="180">
        <f>IF(B1215="Лікар загальної практики - сімейний лікар",AVERAGE(I1215:I1217),IF(B1215="Лікар-педіатр","x",IF(B1215="Лікар-терапевт",AVERAGE(I1215:I1217),0)))</f>
        <v>0</v>
      </c>
      <c r="J1219" s="180">
        <f>IF(B1215="Лікар загальної практики - сімейний лікар",AVERAGE(J1215:J1217),IF(B1215="Лікар-педіатр","x",IF(B1215="Лікар-терапевт",AVERAGE(J1215:J1217),0)))</f>
        <v>0</v>
      </c>
      <c r="K1219" s="180">
        <f>IF(B1215="Лікар загальної практики - сімейний лікар",AVERAGE(K1215:K1217),IF(B1215="Лікар-педіатр","x",IF(B1215="Лікар-терапевт",AVERAGE(K1215:K1217),0)))</f>
        <v>0</v>
      </c>
      <c r="L1219" s="181">
        <f>SUM(G1219:K1219)</f>
        <v>0</v>
      </c>
      <c r="M1219" s="770"/>
      <c r="N1219" s="543">
        <f>IF(B1215="Лікар загальної практики - сімейний лікар",AVERAGE(N1215:N1217),IF(B1215="Лікар-педіатр",AVERAGE(N1215:N1217),IF(B1215="Лікар-терапевт","х",0)))</f>
        <v>0</v>
      </c>
      <c r="O1219" s="180">
        <f>IF(B1215="Лікар загальної практики - сімейний лікар",AVERAGE(O1215:O1217),IF(B1215="Лікар-педіатр",AVERAGE(O1215:O1217),IF(B1215="Лікар-терапевт","х",0)))</f>
        <v>0</v>
      </c>
      <c r="P1219" s="180">
        <f>IF(B1215="Лікар загальної практики - сімейний лікар",AVERAGE(P1215:P1217),IF(B1215="Лікар-педіатр","x",IF(B1215="Лікар-терапевт",AVERAGE(P1215:P1217),0)))</f>
        <v>0</v>
      </c>
      <c r="Q1219" s="180">
        <f>IF(B1215="Лікар загальної практики - сімейний лікар",AVERAGE(Q1215:Q1217),IF(B1215="Лікар-педіатр","x",IF(B1215="Лікар-терапевт",AVERAGE(Q1215:Q1217),0)))</f>
        <v>0</v>
      </c>
      <c r="R1219" s="180">
        <f>IF(B1215="Лікар загальної практики - сімейний лікар",AVERAGE(R1215:R1217),IF(B1215="Лікар-педіатр","x",IF(B1215="Лікар-терапевт",AVERAGE(R1215:R1217),0)))</f>
        <v>0</v>
      </c>
      <c r="S1219" s="181">
        <f>SUM(N1219:R1219)</f>
        <v>0</v>
      </c>
      <c r="T1219" s="770"/>
      <c r="U1219" s="543">
        <f>IF(B1215="Лікар загальної практики - сімейний лікар",AVERAGE(U1215:U1217),IF(B1215="Лікар-педіатр",AVERAGE(U1215:U1217),IF(B1215="Лікар-терапевт","х",0)))</f>
        <v>0</v>
      </c>
      <c r="V1219" s="180">
        <f>IF(B1215="Лікар загальної практики - сімейний лікар",AVERAGE(V1215:V1217),IF(B1215="Лікар-педіатр",AVERAGE(V1215:V1217),IF(B1215="Лікар-терапевт","х",0)))</f>
        <v>0</v>
      </c>
      <c r="W1219" s="180">
        <f>IF(B1215="Лікар загальної практики - сімейний лікар",AVERAGE(W1215:W1217),IF(B1215="Лікар-педіатр","x",IF(B1215="Лікар-терапевт",AVERAGE(W1215:W1217),0)))</f>
        <v>0</v>
      </c>
      <c r="X1219" s="180">
        <f>IF(B1215="Лікар загальної практики - сімейний лікар",AVERAGE(X1215:X1217),IF(B1215="Лікар-педіатр","x",IF(B1215="Лікар-терапевт",AVERAGE(X1215:X1217),0)))</f>
        <v>0</v>
      </c>
      <c r="Y1219" s="180">
        <f>IF(B1215="Лікар загальної практики - сімейний лікар",AVERAGE(Y1215:Y1217),IF(B1215="Лікар-педіатр","x",IF(B1215="Лікар-терапевт",AVERAGE(Y1215:Y1217),0)))</f>
        <v>0</v>
      </c>
      <c r="Z1219" s="181">
        <f>SUM(U1219:Y1219)</f>
        <v>0</v>
      </c>
      <c r="AA1219" s="770"/>
      <c r="AB1219" s="543">
        <f>IF(B1215="Лікар загальної практики - сімейний лікар",AVERAGE(AB1215:AB1217),IF(B1215="Лікар-педіатр",AVERAGE(AB1215:AB1217),IF(B1215="Лікар-терапевт","х",0)))</f>
        <v>0</v>
      </c>
      <c r="AC1219" s="180">
        <f>IF(B1215="Лікар загальної практики - сімейний лікар",AVERAGE(AC1215:AC1217),IF(B1215="Лікар-педіатр",AVERAGE(AC1215:AC1217),IF(B1215="Лікар-терапевт","х",0)))</f>
        <v>0</v>
      </c>
      <c r="AD1219" s="180">
        <f>IF(B1215="Лікар загальної практики - сімейний лікар",AVERAGE(AD1215:AD1217),IF(B1215="Лікар-педіатр","x",IF(B1215="Лікар-терапевт",AVERAGE(AD1215:AD1217),0)))</f>
        <v>0</v>
      </c>
      <c r="AE1219" s="180">
        <f>IF(B1215="Лікар загальної практики - сімейний лікар",AVERAGE(AE1215:AE1217),IF(B1215="Лікар-педіатр","x",IF(B1215="Лікар-терапевт",AVERAGE(AE1215:AE1217),0)))</f>
        <v>0</v>
      </c>
      <c r="AF1219" s="180">
        <f>IF(B1215="Лікар загальної практики - сімейний лікар",AVERAGE(AF1215:AF1217),IF(B1215="Лікар-педіатр","x",IF(B1215="Лікар-терапевт",AVERAGE(AF1215:AF1217),0)))</f>
        <v>0</v>
      </c>
      <c r="AG1219" s="181">
        <f>SUM(AB1219:AF1219)</f>
        <v>0</v>
      </c>
      <c r="AH1219" s="773"/>
      <c r="AI1219" s="176"/>
      <c r="AJ1219" s="764"/>
      <c r="AK1219" s="767"/>
      <c r="AL1219" s="767"/>
      <c r="AM1219" s="755"/>
      <c r="AN1219" s="794"/>
      <c r="AO1219" s="794"/>
      <c r="AP1219" s="794"/>
      <c r="AQ1219" s="794"/>
      <c r="AR1219" s="797"/>
    </row>
    <row r="1220" spans="1:44" ht="40.5" x14ac:dyDescent="0.25">
      <c r="A1220" s="172"/>
      <c r="B1220" s="781"/>
      <c r="C1220" s="784"/>
      <c r="D1220" s="787"/>
      <c r="E1220" s="790"/>
      <c r="F1220" s="182" t="str">
        <f>IF(B1215="Лікар-педіатр",Законод!$C$18,IF(B1215="Лікар загальної практики - сімейний лікар",Законод!$C$22,IF(B1215="Лікар-терапевт",Законод!$C$26,"х")))</f>
        <v>х</v>
      </c>
      <c r="G1220" s="183">
        <f>IF(B1215="Лікар загальної практики - сімейний лікар",IF(L1219&lt;=Законод!$C$23,G1219,Законод!$C$23*'01_Доходи'!G1218),IF(B1215="Лікар-педіатр",IF(L1219&lt;=Законод!$C$19,G1219,Законод!$C$19*'01_Доходи'!G1218),IF(B1215="Лікар-терапевт","x",0)))</f>
        <v>0</v>
      </c>
      <c r="H1220" s="183">
        <f>IF(B1215="Лікар загальної практики - сімейний лікар",IF(L1219&lt;=Законод!$C$23,H1219,Законод!$C$23*'01_Доходи'!H1218),IF(B1215="Лікар-педіатр",IF(L1219&lt;=Законод!$C$19,H1219,Законод!$C$19*'01_Доходи'!H1218),IF(B1215="Лікар-терапевт","x",0)))</f>
        <v>0</v>
      </c>
      <c r="I1220" s="183">
        <f>IF(B1215="Лікар загальної практики - сімейний лікар",IF(L1219&lt;=Законод!$C$23,I1219,Законод!$C$23*'01_Доходи'!I1218),IF(B1215="Лікар-педіатр",IF(L1219&lt;=Законод!$C$27,I1219,Законод!$C$27*'01_Доходи'!I1218),IF(B1215="Лікар-терапевт","x",0)))</f>
        <v>0</v>
      </c>
      <c r="J1220" s="183">
        <f>IF(B1215="Лікар загальної практики - сімейний лікар",IF(L1219&lt;=Законод!$C$23,J1219,Законод!$C$23*'01_Доходи'!J1218),IF(B1215="Лікар-педіатр",IF(L1219&lt;=Законод!$C$27,J1219,Законод!$C$27*'01_Доходи'!J1218),IF(B1215="Лікар-терапевт","x",0)))</f>
        <v>0</v>
      </c>
      <c r="K1220" s="183">
        <f>IF(B1215="Лікар загальної практики - сімейний лікар",IF(L1219&lt;=Законод!$C$23,K1219,Законод!$C$23*'01_Доходи'!K1218),IF(B1215="Лікар-педіатр",IF(L1219&lt;=Законод!$C$27,K1219,Законод!$C$27*'01_Доходи'!K1218),IF(B1215="Лікар-терапевт","x",0)))</f>
        <v>0</v>
      </c>
      <c r="L1220" s="184">
        <f>SUM(G1220:K1220)</f>
        <v>0</v>
      </c>
      <c r="M1220" s="770"/>
      <c r="N1220" s="183">
        <f>IF(B1215="Лікар загальної практики - сімейний лікар",IF(L1219&lt;=Законод!$C$23,N1219,Законод!$C$23*'01_Доходи'!N1218),IF(B1215="Лікар-педіатр",IF(L1219&lt;=Законод!$C$19,N1219,Законод!$C$19*'01_Доходи'!N1218),IF(B1215="Лікар-терапевт","x",0)))</f>
        <v>0</v>
      </c>
      <c r="O1220" s="183">
        <f>IF(B1215="Лікар загальної практики - сімейний лікар",IF(L1219&lt;=Законод!$C$23,O1219,Законод!$C$23*'01_Доходи'!O1218),IF(B1215="Лікар-педіатр",IF(L1219&lt;=Законод!$C$19,O1219,Законод!$C$19*'01_Доходи'!O1218),IF(B1215="Лікар-терапевт","x",0)))</f>
        <v>0</v>
      </c>
      <c r="P1220" s="183">
        <f>IF(B1215="Лікар загальної практики - сімейний лікар",IF(L1219&lt;=Законод!$C$23,P1219,Законод!$C$23*'01_Доходи'!P1218),IF(B1215="Лікар-педіатр",IF(L1219&lt;=Законод!$C$27,P1219,Законод!$C$27*'01_Доходи'!P1218),IF(B1215="Лікар-терапевт","x",0)))</f>
        <v>0</v>
      </c>
      <c r="Q1220" s="183">
        <f>IF(B1215="Лікар загальної практики - сімейний лікар",IF(L1219&lt;=Законод!$C$23,Q1219,Законод!$C$23*'01_Доходи'!Q1218),IF(B1215="Лікар-педіатр",IF(L1219&lt;=Законод!$C$27,Q1219,Законод!$C$27*'01_Доходи'!Q1218),IF(B1215="Лікар-терапевт","x",0)))</f>
        <v>0</v>
      </c>
      <c r="R1220" s="183">
        <f>IF(B1215="Лікар загальної практики - сімейний лікар",IF(L1219&lt;=Законод!$C$23,R1219,Законод!$C$23*'01_Доходи'!R1218),IF(B1215="Лікар-педіатр",IF(L1219&lt;=Законод!$C$27,R1219,Законод!$C$27*'01_Доходи'!R1218),IF(B1215="Лікар-терапевт","x",0)))</f>
        <v>0</v>
      </c>
      <c r="S1220" s="184">
        <f>SUM(N1220:R1220)</f>
        <v>0</v>
      </c>
      <c r="T1220" s="770"/>
      <c r="U1220" s="183">
        <f>IF(B1215="Лікар загальної практики - сімейний лікар",IF(L1219&lt;=Законод!$C$23,U1219,Законод!$C$23*'01_Доходи'!U1218),IF(B1215="Лікар-педіатр",IF(L1219&lt;=Законод!$C$19,U1219,Законод!$C$19*'01_Доходи'!U1218),IF(B1215="Лікар-терапевт","x",0)))</f>
        <v>0</v>
      </c>
      <c r="V1220" s="183">
        <f>IF(B1215="Лікар загальної практики - сімейний лікар",IF(L1219&lt;=Законод!$C$23,V1219,Законод!$C$23*'01_Доходи'!V1218),IF(B1215="Лікар-педіатр",IF(L1219&lt;=Законод!$C$19,V1219,Законод!$C$19*'01_Доходи'!V1218),IF(B1215="Лікар-терапевт","x",0)))</f>
        <v>0</v>
      </c>
      <c r="W1220" s="183">
        <f>IF(B1215="Лікар загальної практики - сімейний лікар",IF(L1219&lt;=Законод!$C$23,W1219,Законод!$C$23*'01_Доходи'!W1218),IF(B1215="Лікар-педіатр",IF(L1219&lt;=Законод!$C$27,W1219,Законод!$C$27*'01_Доходи'!W1218),IF(B1215="Лікар-терапевт","x",0)))</f>
        <v>0</v>
      </c>
      <c r="X1220" s="183">
        <f>IF(B1215="Лікар загальної практики - сімейний лікар",IF(L1219&lt;=Законод!$C$23,X1219,Законод!$C$23*'01_Доходи'!X1218),IF(B1215="Лікар-педіатр",IF(L1219&lt;=Законод!$C$27,X1219,Законод!$C$27*'01_Доходи'!X1218),IF(B1215="Лікар-терапевт","x",0)))</f>
        <v>0</v>
      </c>
      <c r="Y1220" s="183">
        <f>IF(B1215="Лікар загальної практики - сімейний лікар",IF(L1219&lt;=Законод!$C$23,Y1219,Законод!$C$23*'01_Доходи'!H1218),IF(Y1215="Лікар-педіатр",IF(L1219&lt;=Законод!$C$27,Y1219,Законод!$C$27*'01_Доходи'!Y1218),IF(B1215="Лікар-терапевт","x",0)))</f>
        <v>0</v>
      </c>
      <c r="Z1220" s="184">
        <f>SUM(U1220:Y1220)</f>
        <v>0</v>
      </c>
      <c r="AA1220" s="770"/>
      <c r="AB1220" s="183">
        <f>IF(B1215="Лікар загальної практики - сімейний лікар",IF(L1219&lt;=Законод!$C$23,AB1219,Законод!$C$23*'01_Доходи'!AB1218),IF(B1215="Лікар-педіатр",IF(L1219&lt;=Законод!$C$19,AB1219,Законод!$C$19*'01_Доходи'!AB1218),IF(B1215="Лікар-терапевт","x",0)))</f>
        <v>0</v>
      </c>
      <c r="AC1220" s="183">
        <f>IF(B1215="Лікар загальної практики - сімейний лікар",IF(L1219&lt;=Законод!$C$23,AC1219,Законод!$C$23*'01_Доходи'!AC1218),IF(B1215="Лікар-педіатр",IF(L1219&lt;=Законод!$C$19,AC1219,Законод!$C$19*'01_Доходи'!AC1218),IF(B1215="Лікар-терапевт","x",0)))</f>
        <v>0</v>
      </c>
      <c r="AD1220" s="183">
        <f>IF(B1215="Лікар загальної практики - сімейний лікар",IF(L1219&lt;=Законод!$C$23,AD1219,Законод!$C$23*'01_Доходи'!AD1218),IF(B1215="Лікар-педіатр",IF(L1219&lt;=Законод!$C$27,AD1219,Законод!$C$27*'01_Доходи'!AD1218),IF(B1215="Лікар-терапевт","x",0)))</f>
        <v>0</v>
      </c>
      <c r="AE1220" s="183">
        <f>IF(B1215="Лікар загальної практики - сімейний лікар",IF(L1219&lt;=Законод!$C$23,AE1219,Законод!$C$23*'01_Доходи'!AE1218),IF(B1215="Лікар-педіатр",IF(L1219&lt;=Законод!$C$27,AE1219,Законод!$C$27*'01_Доходи'!AE1218),IF(B1215="Лікар-терапевт","x",0)))</f>
        <v>0</v>
      </c>
      <c r="AF1220" s="183">
        <f>IF(B1215="Лікар загальної практики - сімейний лікар",IF(L1219&lt;=Законод!$C$23,AF1219,Законод!$C$23*'01_Доходи'!AF1218),IF(B1215="Лікар-педіатр",IF(L1219&lt;=Законод!$C$27,AF1219,Законод!$C$27*'01_Доходи'!AF1218),IF(B1215="Лікар-терапевт","x",0)))</f>
        <v>0</v>
      </c>
      <c r="AG1220" s="184">
        <f>SUM(AB1220:AF1220)</f>
        <v>0</v>
      </c>
      <c r="AH1220" s="773"/>
      <c r="AI1220" s="176"/>
      <c r="AJ1220" s="764"/>
      <c r="AK1220" s="767"/>
      <c r="AL1220" s="767"/>
      <c r="AM1220" s="268" t="s">
        <v>175</v>
      </c>
      <c r="AN1220" s="544">
        <f>IF(B1215="Лікар загальної практики - сімейний лікар",G1220*Законод!$J$10+'01_Доходи'!H1220*Законод!$K$10+'01_Доходи'!I1220*Законод!$L$10+'01_Доходи'!J1220*Законод!$M$10+'01_Доходи'!K1220*Законод!$N$10,IF(B1215="Лікар-педіатр",G1220*Законод!$J$10+'01_Доходи'!H1220*Законод!$K$10,IF(B1215="Лікар-терапевт",'01_Доходи'!I1220*Законод!$L$10+'01_Доходи'!J1220*Законод!$M$10+'01_Доходи'!K1220*Законод!$N$10,0)))</f>
        <v>0</v>
      </c>
      <c r="AO1220" s="544">
        <f>IF(B1215="Лікар загальної практики - сімейний лікар",N1220*Законод!$J$11+'01_Доходи'!O1220*Законод!$K$11+'01_Доходи'!P1220*Законод!$L$11+'01_Доходи'!Q1220*Законод!$M$11+'01_Доходи'!R1220*Законод!$N$11,IF(B1215="Лікар-педіатр",N1220*Законод!$J$11+'01_Доходи'!O1220*Законод!$K$11,IF(B1215="Лікар-терапевт",'01_Доходи'!P1220*Законод!$L$11+'01_Доходи'!Q1220*Законод!$M$11+'01_Доходи'!R1220*Законод!$N$11,0)))</f>
        <v>0</v>
      </c>
      <c r="AP1220" s="544">
        <f>IF(B1215="Лікар загальної практики - сімейний лікар",U1220*Законод!$J$12+'01_Доходи'!V1220*Законод!$K$12+'01_Доходи'!W1220*Законод!$L$12+'01_Доходи'!X1220*Законод!$M$12+'01_Доходи'!Y1220*Законод!$N$12,IF(B1215="Лікар-педіатр",U1220*Законод!$J$12+'01_Доходи'!V1220*Законод!$K$12,IF(B1215="Лікар-терапевт",'01_Доходи'!W1220*Законод!$L$12+'01_Доходи'!X1220*Законод!$M$12+'01_Доходи'!Y1220*Законод!$N$12,0)))</f>
        <v>0</v>
      </c>
      <c r="AQ1220" s="544">
        <f>IF(B1215="Лікар загальної практики - сімейний лікар",AB1220*Законод!$J$13+'01_Доходи'!AC1220*Законод!$K$13+'01_Доходи'!AD1220*Законод!$L$13+'01_Доходи'!AE1220*Законод!$M$13+'01_Доходи'!AF1220*Законод!$N$13,IF(B1215="Лікар-педіатр",AB1220*Законод!$J$13+'01_Доходи'!AC1220*Законод!$K$13,IF(B1215="Лікар-терапевт",'01_Доходи'!AD1220*Законод!$L$13+'01_Доходи'!AE1220*Законод!$M$13+'01_Доходи'!AF1220*Законод!$N$13,0)))</f>
        <v>0</v>
      </c>
      <c r="AR1220" s="185">
        <f>SUM(AN1220:AQ1220)</f>
        <v>0</v>
      </c>
    </row>
    <row r="1221" spans="1:44" ht="20.45" customHeight="1" x14ac:dyDescent="0.25">
      <c r="A1221" s="172"/>
      <c r="B1221" s="781"/>
      <c r="C1221" s="784"/>
      <c r="D1221" s="787"/>
      <c r="E1221" s="790"/>
      <c r="F1221" s="186" t="str">
        <f>IF(B1215="Лікар-педіатр",Законод!$E$18,IF(B1215="Лікар загальної практики - сімейний лікар",Законод!$E$22,IF(B1215="Лікар-терапевт",Законод!$E$26,"х")))</f>
        <v>х</v>
      </c>
      <c r="G1221" s="750" t="s">
        <v>157</v>
      </c>
      <c r="H1221" s="751"/>
      <c r="I1221" s="751"/>
      <c r="J1221" s="751"/>
      <c r="K1221" s="752"/>
      <c r="L1221" s="171">
        <f>IF(B1215="Лікар загальної практики - сімейний лікар",IF(L1219&lt;Законод!$C$23,0,(IF(AND(L1219&gt;=Законод!$E$23,L1219&lt;=Законод!$E$24),L1219-Законод!$C$23,IF('01_Доходи'!L1219&gt;=Законод!$F$23,Законод!$E$25,0)))),IF(B1215="Лікар-педіатр",IF(L1219&lt;Законод!$C$19,0,(IF(AND(L1219&gt;=Законод!$E$19,L1219&lt;=Законод!$E$20),L1219-Законод!$C$19,IF('01_Доходи'!L1219&gt;=Законод!$F$19,Законод!$E$21,0)))),IF(B1215="Лікар-терапевт",IF(L1219&lt;Законод!$C$27,0,(IF(AND(L1219&gt;=Законод!$E$27,L1219&lt;=Законод!$E$28),L1219-Законод!$C$27,IF('01_Доходи'!L1219&gt;=Законод!$F$27,Законод!$E$29,0)))),0)))</f>
        <v>0</v>
      </c>
      <c r="M1221" s="770"/>
      <c r="N1221" s="750" t="s">
        <v>157</v>
      </c>
      <c r="O1221" s="751"/>
      <c r="P1221" s="751"/>
      <c r="Q1221" s="751"/>
      <c r="R1221" s="752"/>
      <c r="S1221" s="171">
        <f>IF(B1215="Лікар загальної практики - сімейний лікар",IF(S1219&lt;Законод!$C$23,0,(IF(AND(S1219&gt;=Законод!$E$23,S1219&lt;=Законод!$E$24),S1219-Законод!$C$23,IF('01_Доходи'!S1219&gt;=Законод!$F$23,Законод!$E$25,0)))),IF(B1215="Лікар-педіатр",IF(S1219&lt;Законод!$C$19,0,(IF(AND(S1219&gt;=Законод!$E$19,S1219&lt;=Законод!$E$20),S1219-Законод!$C$19,IF('01_Доходи'!S1219&gt;=Законод!$F$19,Законод!$E$21,0)))),IF(B1215="Лікар-терапевт",IF(S1219&lt;Законод!$C$27,0,(IF(AND(S1219&gt;=Законод!$E$27,S1219&lt;=Законод!$E$28),S1219-Законод!$C$27,IF('01_Доходи'!S1219&gt;=Законод!$F$27,Законод!$E$29,0)))),0)))</f>
        <v>0</v>
      </c>
      <c r="T1221" s="770"/>
      <c r="U1221" s="750" t="s">
        <v>157</v>
      </c>
      <c r="V1221" s="751"/>
      <c r="W1221" s="751"/>
      <c r="X1221" s="751"/>
      <c r="Y1221" s="752"/>
      <c r="Z1221" s="171">
        <f>IF(B1215="Лікар загальної практики - сімейний лікар",IF(Z1219&lt;Законод!$C$23,0,(IF(AND(Z1219&gt;=Законод!$E$23,Z1219&lt;=Законод!$E$24),Z1219-Законод!$C$23,IF('01_Доходи'!Z1219&gt;=Законод!$F$23,Законод!$E$25,0)))),IF(B1215="Лікар-педіатр",IF(Z1219&lt;Законод!$C$19,0,(IF(AND(Z1219&gt;=Законод!$E$19,Z1219&lt;=Законод!$E$20),Z1219-Законод!$C$19,IF('01_Доходи'!Z1219&gt;=Законод!$F$19,Законод!$E$21,0)))),IF(B1215="Лікар-терапевт",IF(Z1219&lt;Законод!$C$27,0,(IF(AND(Z1219&gt;=Законод!$E$27,Z1219&lt;=Законод!$E$28),Z1219-Законод!$C$27,IF('01_Доходи'!Z1219&gt;=Законод!$F$27,Законод!$E$29,0)))),0)))</f>
        <v>0</v>
      </c>
      <c r="AA1221" s="770"/>
      <c r="AB1221" s="750" t="s">
        <v>157</v>
      </c>
      <c r="AC1221" s="751"/>
      <c r="AD1221" s="751"/>
      <c r="AE1221" s="751"/>
      <c r="AF1221" s="752"/>
      <c r="AG1221" s="171">
        <f>IF(B1215="Лікар загальної практики - сімейний лікар",IF(S1219&lt;Законод!$C$23,0,(IF(AND(AG1219&gt;=Законод!$E$23,AG1219&lt;=Законод!$E$24),AG1219-Законод!$C$23,IF('01_Доходи'!AG1219&gt;=Законод!$F$23,Законод!$E$25,0)))),IF(B1215="Лікар-педіатр",IF(AG1219&lt;Законод!$C$19,0,(IF(AND(AG1219&gt;=Законод!$E$19,AG1219&lt;=Законод!$E$20),AG1219-Законод!$C$19,IF('01_Доходи'!AG1219&gt;=Законод!$F$19,Законод!$E$21,0)))),IF(B1215="Лікар-терапевт",IF(AG1219&lt;Законод!$C$27,0,(IF(AND(AG1219&gt;=Законод!$E$27,AG1219&lt;=Законод!$E$28),AG1219-Законод!$C$27,IF('01_Доходи'!AG1219&gt;=Законод!$F$27,Законод!$E$29,0)))),0)))</f>
        <v>0</v>
      </c>
      <c r="AH1221" s="773"/>
      <c r="AI1221" s="176"/>
      <c r="AJ1221" s="764"/>
      <c r="AK1221" s="767"/>
      <c r="AL1221" s="767"/>
      <c r="AM1221" s="798" t="s">
        <v>176</v>
      </c>
      <c r="AN1221" s="544">
        <f>IF(B1215="Лікар загальної практики - сімейний лікар",L1221*Законод!$E$30,IF(B1215="Лікар-педіатр",L1221*Законод!$E$30,IF(B1215="Лікар-терапевт",L1221*Законод!$E$30,0)))</f>
        <v>0</v>
      </c>
      <c r="AO1221" s="544">
        <f>IF(B1215="Лікар загальної практики - сімейний лікар",S1221*Законод!$E$47,IF(B1215="Лікар-педіатр",S1221*Законод!$E$47,IF(B1215="Лікар-терапевт",S1221*Законод!$E$47,0)))</f>
        <v>0</v>
      </c>
      <c r="AP1221" s="544">
        <f>IF(B1215="Лікар загальної практики - сімейний лікар",Z1221*Законод!$E$64,IF(B1215="Лікар-педіатр",Z1221*Законод!$E$64,IF(B1215="Лікар-терапевт",Z1221*Законод!$E$64,0)))</f>
        <v>0</v>
      </c>
      <c r="AQ1221" s="544">
        <f>IF(B1215="Лікар загальної практики - сімейний лікар",AG1221*Законод!$E$81,IF(B1215="Лікар-педіатр",AG1221*Законод!$E$81,IF(B1215="Лікар-терапевт",AG1221*Законод!$E$81,0)))</f>
        <v>0</v>
      </c>
      <c r="AR1221" s="185">
        <f>SUM(AN1221:AQ1221)</f>
        <v>0</v>
      </c>
    </row>
    <row r="1222" spans="1:44" ht="20.45" customHeight="1" x14ac:dyDescent="0.25">
      <c r="A1222" s="172"/>
      <c r="B1222" s="781"/>
      <c r="C1222" s="784"/>
      <c r="D1222" s="787"/>
      <c r="E1222" s="790"/>
      <c r="F1222" s="186" t="str">
        <f>IF(B1215="Лікар-педіатр",Законод!$F$18,IF(B1215="Лікар загальної практики - сімейний лікар",Законод!$F$22,IF(B1215="Лікар-терапевт",Законод!$F$26,"х")))</f>
        <v>х</v>
      </c>
      <c r="G1222" s="750" t="s">
        <v>157</v>
      </c>
      <c r="H1222" s="751"/>
      <c r="I1222" s="751"/>
      <c r="J1222" s="751"/>
      <c r="K1222" s="752"/>
      <c r="L1222" s="171">
        <f>IF(B1215="Лікар загальної практики - сімейний лікар",IF(L1219&lt;Законод!$C$23,0,(IF(AND(L1219&gt;=Законод!$F$23,L1219&lt;=Законод!$F$24),L1219-Законод!$E$24,IF('01_Доходи'!L1219&gt;=Законод!$G$23,Законод!$F$25,0)))),IF(B1215="Лікар-педіатр",IF(L1219&lt;Законод!$C$19,0,(IF(AND(L1219&gt;=Законод!$F$19,L1219&lt;=Законод!$F$20),L1219-Законод!$E$20,IF('01_Доходи'!L1219&gt;=Законод!$G$19,Законод!$F$21,0)))),IF(B1215="Лікар-терапевт",IF(L1219&lt;Законод!$C$27,0,(IF(AND(L1219&gt;=Законод!$F$27,L1219&lt;=Законод!$F$28),L1219-Законод!$E$28,IF('01_Доходи'!L1219&gt;=Законод!$G$27,Законод!$F$29,0)))),0)))</f>
        <v>0</v>
      </c>
      <c r="M1222" s="770"/>
      <c r="N1222" s="750" t="s">
        <v>157</v>
      </c>
      <c r="O1222" s="751"/>
      <c r="P1222" s="751"/>
      <c r="Q1222" s="751"/>
      <c r="R1222" s="752"/>
      <c r="S1222" s="171">
        <f>IF(B1215="Лікар загальної практики - сімейний лікар",IF(S1219&lt;Законод!$C$23,0,(IF(AND(S1219&gt;=Законод!$F$23,S1219&lt;=Законод!$F$24),S1219-Законод!$E$24,IF('01_Доходи'!S1219&gt;=Законод!$G$23,Законод!$F$25,0)))),IF(B1215="Лікар-педіатр",IF(S1219&lt;Законод!$C$19,0,(IF(AND(S1219&gt;=Законод!$F$19,S1219&lt;=Законод!$F$20),S1219-Законод!$E$20,IF('01_Доходи'!S1219&gt;=Законод!$G$19,Законод!$F$21,0)))),IF(B1215="Лікар-терапевт",IF(S1219&lt;Законод!$C$27,0,(IF(AND(S1219&gt;=Законод!$F$27,S1219&lt;=Законод!$F$28),S1219-Законод!$E$28,IF('01_Доходи'!S1219&gt;=Законод!$G$27,Законод!$F$29,0)))),0)))</f>
        <v>0</v>
      </c>
      <c r="T1222" s="770"/>
      <c r="U1222" s="750" t="s">
        <v>157</v>
      </c>
      <c r="V1222" s="751"/>
      <c r="W1222" s="751"/>
      <c r="X1222" s="751"/>
      <c r="Y1222" s="752"/>
      <c r="Z1222" s="171">
        <f>IF(B1215="Лікар загальної практики - сімейний лікар",IF(Z1219&lt;Законод!$C$23,0,(IF(AND(Z1219&gt;=Законод!$F$23,Z1219&lt;=Законод!$F$24),Z1219-Законод!$E$24,IF('01_Доходи'!Z1219&gt;=Законод!$G$23,Законод!$F$25,0)))),IF(B1215="Лікар-педіатр",IF(Z1219&lt;Законод!$C$19,0,(IF(AND(Z1219&gt;=Законод!$F$19,Z1219&lt;=Законод!$F$20),Z1219-Законод!$E$20,IF('01_Доходи'!Z1219&gt;=Законод!$G$19,Законод!$F$21,0)))),IF(B1215="Лікар-терапевт",IF(Z1219&lt;Законод!$C$27,0,(IF(AND(Z1219&gt;=Законод!$F$27,Z1219&lt;=Законод!$F$28),Z1219-Законод!$E$28,IF('01_Доходи'!Z1219&gt;=Законод!$G$27,Законод!$F$29,0)))),0)))</f>
        <v>0</v>
      </c>
      <c r="AA1222" s="770"/>
      <c r="AB1222" s="750" t="s">
        <v>157</v>
      </c>
      <c r="AC1222" s="751"/>
      <c r="AD1222" s="751"/>
      <c r="AE1222" s="751"/>
      <c r="AF1222" s="752"/>
      <c r="AG1222" s="171">
        <f>IF(B1215="Лікар загальної практики - сімейний лікар",IF(AG1219&lt;Законод!$C$23,0,(IF(AND(AG1219&gt;=Законод!$F$23,AG1219&lt;=Законод!$F$24),AG1219-Законод!$E$24,IF('01_Доходи'!AG1219&gt;=Законод!$G$23,Законод!$F$25,0)))),IF(B1215="Лікар-педіатр",IF(AG1219&lt;Законод!$C$19,0,(IF(AND(AG1219&gt;=Законод!$F$19,AG1219&lt;=Законод!$F$20),AG1219-Законод!$E$20,IF('01_Доходи'!AG1219&gt;=Законод!$G$19,Законод!$F$21,0)))),IF(B1215="Лікар-терапевт",IF(AG1219&lt;Законод!$C$27,0,(IF(AND(AG1219&gt;=Законод!$F$27,AG1219&lt;=Законод!$F$28),AG1219-Законод!$E$28,IF('01_Доходи'!AG1219&gt;=Законод!$G$27,Законод!$F$29,0)))),0)))</f>
        <v>0</v>
      </c>
      <c r="AH1222" s="773"/>
      <c r="AI1222" s="176"/>
      <c r="AJ1222" s="764"/>
      <c r="AK1222" s="767"/>
      <c r="AL1222" s="767"/>
      <c r="AM1222" s="799"/>
      <c r="AN1222" s="544">
        <f>IF(B1215="Лікар загальної практики - сімейний лікар",L1222*Законод!$F$30,IF(B1215="Лікар-педіатр",L1222*Законод!$F$30,IF(B1215="Лікар-терапевт",L1222*Законод!$F$30,0)))</f>
        <v>0</v>
      </c>
      <c r="AO1222" s="544">
        <f>IF(B1215="Лікар загальної практики - сімейний лікар",S1222*Законод!$F$47,IF(B1215="Лікар-педіатр",S1222*Законод!$F$47,IF(B1215="Лікар-терапевт",S1222*Законод!$F$47,0)))</f>
        <v>0</v>
      </c>
      <c r="AP1222" s="544">
        <f>IF(B1215="Лікар загальної практики - сімейний лікар",Z1222*Законод!$F$64,IF(B1215="Лікар-педіатр",Z1222*Законод!$F$64,IF(B1215="Лікар-терапевт",Z1222*Законод!$F$64,0)))</f>
        <v>0</v>
      </c>
      <c r="AQ1222" s="544">
        <f>IF(B1215="Лікар загальної практики - сімейний лікар",AG1222*Законод!$F$81,IF(B1215="Лікар-педіатр",AG1222*Законод!$F$81,IF(B1215="Лікар-терапевт",AG1222*Законод!$F$81,0)))</f>
        <v>0</v>
      </c>
      <c r="AR1222" s="185">
        <f>SUM(AN1222:AQ1222)</f>
        <v>0</v>
      </c>
    </row>
    <row r="1223" spans="1:44" ht="20.45" customHeight="1" x14ac:dyDescent="0.25">
      <c r="A1223" s="172"/>
      <c r="B1223" s="781"/>
      <c r="C1223" s="784"/>
      <c r="D1223" s="787"/>
      <c r="E1223" s="790"/>
      <c r="F1223" s="186" t="str">
        <f>IF(B1215="Лікар-педіатр",Законод!$G$18,IF(B1215="Лікар загальної практики - сімейний лікар",Законод!$G$22,IF(B1215="Лікар-терапевт",Законод!$G$26,"х")))</f>
        <v>х</v>
      </c>
      <c r="G1223" s="750" t="s">
        <v>157</v>
      </c>
      <c r="H1223" s="751"/>
      <c r="I1223" s="751"/>
      <c r="J1223" s="751"/>
      <c r="K1223" s="752"/>
      <c r="L1223" s="171">
        <f>IF(B1215="Лікар загальної практики - сімейний лікар",IF(L1219&lt;Законод!$C$23,0,(IF(AND(L1219&gt;=Законод!$G$23,L1219&lt;=Законод!$G$24),L1219-Законод!$F$24,IF('01_Доходи'!L1219&gt;=Законод!$H$23,Законод!$G$25,0)))),IF(B1215="Лікар-педіатр",IF(L1219&lt;Законод!$C$19,0,(IF(AND(L1219&gt;=Законод!$G$19,L1219&lt;=Законод!$G$20),L1219-Законод!$F$20,IF('01_Доходи'!L1219&gt;=Законод!$H$19,Законод!$G$21,0)))),IF(B1215="Лікар-терапевт",IF(L1219&lt;Законод!$C$27,0,(IF(AND(L1219&gt;=Законод!$G$27,L1219&lt;=Законод!$G$28),L1219-Законод!$F$28,IF('01_Доходи'!L1219&gt;=Законод!$H$27,Законод!$G$29,0)))),0)))</f>
        <v>0</v>
      </c>
      <c r="M1223" s="770"/>
      <c r="N1223" s="750" t="s">
        <v>157</v>
      </c>
      <c r="O1223" s="751"/>
      <c r="P1223" s="751"/>
      <c r="Q1223" s="751"/>
      <c r="R1223" s="752"/>
      <c r="S1223" s="171">
        <f>IF(B1215="Лікар загальної практики - сімейний лікар",IF(S1219&lt;Законод!$C$23,0,(IF(AND(S1219&gt;=Законод!$G$23,S1219&lt;=Законод!$G$24),S1219-Законод!$F$24,IF('01_Доходи'!S1219&gt;=Законод!$H$23,Законод!$G$25,0)))),IF(B1215="Лікар-педіатр",IF(S1219&lt;Законод!$C$19,0,(IF(AND(S1219&gt;=Законод!$G$19,S1219&lt;=Законод!$G$20),S1219-Законод!$F$20,IF('01_Доходи'!S1219&gt;=Законод!$H$19,Законод!$G$21,0)))),IF(B1215="Лікар-терапевт",IF(S1219&lt;Законод!$C$27,0,(IF(AND(S1219&gt;=Законод!$G$27,S1219&lt;=Законод!$G$28),S1219-Законод!$F$28,IF('01_Доходи'!S1219&gt;=Законод!$H$27,Законод!$G$29,0)))),0)))</f>
        <v>0</v>
      </c>
      <c r="T1223" s="770"/>
      <c r="U1223" s="750" t="s">
        <v>157</v>
      </c>
      <c r="V1223" s="751"/>
      <c r="W1223" s="751"/>
      <c r="X1223" s="751"/>
      <c r="Y1223" s="752"/>
      <c r="Z1223" s="171">
        <f>IF(B1215="Лікар загальної практики - сімейний лікар",IF(Z1219&lt;Законод!$C$23,0,(IF(AND(Z1219&gt;=Законод!$G$23,Z1219&lt;=Законод!$G$24),Z1219-Законод!$F$24,IF('01_Доходи'!Z1219&gt;=Законод!$H$23,Законод!$G$25,0)))),IF(B1215="Лікар-педіатр",IF(Z1219&lt;Законод!$C$19,0,(IF(AND(Z1219&gt;=Законод!$G$19,Z1219&lt;=Законод!$G$20),Z1219-Законод!$F$20,IF('01_Доходи'!Z1219&gt;=Законод!$H$19,Законод!$G$21,0)))),IF(B1215="Лікар-терапевт",IF(Z1219&lt;Законод!$C$27,0,(IF(AND(Z1219&gt;=Законод!$G$27,Z1219&lt;=Законод!$G$28),Z1219-Законод!$F$28,IF('01_Доходи'!Z1219&gt;=Законод!$H$27,Законод!$G$29,0)))),0)))</f>
        <v>0</v>
      </c>
      <c r="AA1223" s="770"/>
      <c r="AB1223" s="750" t="s">
        <v>157</v>
      </c>
      <c r="AC1223" s="751"/>
      <c r="AD1223" s="751"/>
      <c r="AE1223" s="751"/>
      <c r="AF1223" s="752"/>
      <c r="AG1223" s="171">
        <f>IF(B1215="Лікар загальної практики - сімейний лікар",IF(AG1219&lt;Законод!$C$23,0,(IF(AND(AG1219&gt;=Законод!$G$23,AG1219&lt;=Законод!$G$24),AG1219-Законод!$F$24,IF('01_Доходи'!AG1219&gt;=Законод!$H$23,Законод!$G$25,0)))),IF(B1215="Лікар-педіатр",IF(AG1219&lt;Законод!$C$19,0,(IF(AND(AG1219&gt;=Законод!$G$19,AG1219&lt;=Законод!$G$20),AG1219-Законод!$F$20,IF('01_Доходи'!AG1219&gt;=Законод!$H$19,Законод!$G$21,0)))),IF(B1215="Лікар-терапевт",IF(AG1219&lt;Законод!$C$27,0,(IF(AND(AG1219&gt;=Законод!$G$27,AG1219&lt;=Законод!$G$28),AG1219-Законод!$F$28,IF('01_Доходи'!AG1219&gt;=Законод!$H$27,Законод!$G$29,0)))),0)))</f>
        <v>0</v>
      </c>
      <c r="AH1223" s="773"/>
      <c r="AI1223" s="176"/>
      <c r="AJ1223" s="764"/>
      <c r="AK1223" s="767"/>
      <c r="AL1223" s="767"/>
      <c r="AM1223" s="799"/>
      <c r="AN1223" s="544">
        <f>IF(B1215="Лікар загальної практики - сімейний лікар",L1223*Законод!$G$39,IF(B1215="Лікар-педіатр",L1223*Законод!$G$30,IF(B1215="Лікар-терапевт",L1223*Законод!$G$30,0)))</f>
        <v>0</v>
      </c>
      <c r="AO1223" s="544">
        <f>IF(B1215="Лікар загальної практики - сімейний лікар",S1223*Законод!$G$47,IF(B1215="Лікар-педіатр",S1223*Законод!$G$47,IF(B1215="Лікар-терапевт",S1223*Законод!$G$47,0)))</f>
        <v>0</v>
      </c>
      <c r="AP1223" s="544">
        <f>IF(B1215="Лікар загальної практики - сімейний лікар",Z1223*Законод!$G$64,IF(B1215="Лікар-педіатр",Z1223*Законод!$G$64,IF(B1215="Лікар-терапевт",Z1223*Законод!$G$64,0)))</f>
        <v>0</v>
      </c>
      <c r="AQ1223" s="544">
        <f>IF(B1215="Лікар загальної практики - сімейний лікар",AG1223*Законод!$G$81,IF(B1215="Лікар-педіатр",AG1223*Законод!$G$81,IF(B1215="Лікар-терапевт",AG1223*Законод!$G$81,0)))</f>
        <v>0</v>
      </c>
      <c r="AR1223" s="185">
        <f t="shared" ref="AR1223" si="182">SUM(AN1223:AQ1223)</f>
        <v>0</v>
      </c>
    </row>
    <row r="1224" spans="1:44" ht="20.45" customHeight="1" x14ac:dyDescent="0.25">
      <c r="A1224" s="172"/>
      <c r="B1224" s="781"/>
      <c r="C1224" s="784"/>
      <c r="D1224" s="787"/>
      <c r="E1224" s="790"/>
      <c r="F1224" s="186" t="str">
        <f>IF(B1215="Лікар-педіатр",Законод!$H$18,IF(B1215="Лікар загальної практики - сімейний лікар",Законод!$H$22,IF(B1215="Лікар-терапевт",Законод!$H$26,"х")))</f>
        <v>х</v>
      </c>
      <c r="G1224" s="750" t="s">
        <v>157</v>
      </c>
      <c r="H1224" s="751"/>
      <c r="I1224" s="751"/>
      <c r="J1224" s="751"/>
      <c r="K1224" s="752"/>
      <c r="L1224" s="171">
        <f>IF(B1215="Лікар загальної практики - сімейний лікар",IF(L1219&lt;Законод!$C$23,0,(IF(AND(L1219&gt;=Законод!$H$23,L1219&lt;=Законод!$H$24),L1219-Законод!$G$24,IF('01_Доходи'!L1219&gt;=Законод!$I$23,Законод!$H$25,0)))),IF(B1215="Лікар-педіатр",IF(L1219&lt;Законод!$C$19,0,(IF(AND(L1219&gt;=Законод!$H$19,L1219&lt;=Законод!$H$20),L1219-Законод!$G$20,IF('01_Доходи'!L1219&gt;=Законод!$I$19,Законод!$H$21,0)))),IF(B1215="Лікар-терапевт",IF(L1219&lt;Законод!$C$27,0,(IF(AND(L1219&gt;=Законод!$H$27,L1219&lt;=Законод!$H$28),L1219-Законод!$G$28,IF(L1219&gt;=Законод!$I$27,Законод!$H$29,0)))),0)))</f>
        <v>0</v>
      </c>
      <c r="M1224" s="770"/>
      <c r="N1224" s="750" t="s">
        <v>157</v>
      </c>
      <c r="O1224" s="751"/>
      <c r="P1224" s="751"/>
      <c r="Q1224" s="751"/>
      <c r="R1224" s="752"/>
      <c r="S1224" s="171">
        <f>IF(B1215="Лікар загальної практики - сімейний лікар",IF(S1219&lt;Законод!$C$23,0,(IF(AND(S1219&gt;=Законод!$H$23,S1219&lt;=Законод!$H$24),S1219-Законод!$G$24,IF('01_Доходи'!S1219&gt;=Законод!$I$23,Законод!$H$25,0)))),IF(B1215="Лікар-педіатр",IF(S1219&lt;Законод!$C$19,0,(IF(AND(S1219&gt;=Законод!$H$19,S1219&lt;=Законод!$H$20),S1219-Законод!$G$20,IF('01_Доходи'!S1219&gt;=Законод!$I$19,Законод!$H$21,0)))),IF(B1215="Лікар-терапевт",IF(S1219&lt;Законод!$C$27,0,(IF(AND(S1219&gt;=Законод!$H$27,S1219&lt;=Законод!$H$28),S1219-Законод!$G$28,IF(S1219&gt;=Законод!$I$27,Законод!$H$29,0)))),0)))</f>
        <v>0</v>
      </c>
      <c r="T1224" s="770"/>
      <c r="U1224" s="750" t="s">
        <v>157</v>
      </c>
      <c r="V1224" s="751"/>
      <c r="W1224" s="751"/>
      <c r="X1224" s="751"/>
      <c r="Y1224" s="752"/>
      <c r="Z1224" s="171">
        <f>IF(B1215="Лікар загальної практики - сімейний лікар",IF(Z1219&lt;Законод!$C$23,0,(IF(AND(Z1219&gt;=Законод!$H$23,Z1219&lt;=Законод!$H$24),Z1219-Законод!$G$24,IF('01_Доходи'!Z1219&gt;=Законод!$I$23,Законод!$H$25,0)))),IF(B1215="Лікар-педіатр",IF(Z1219&lt;Законод!$C$19,0,(IF(AND(Z1219&gt;=Законод!$H$19,Z1219&lt;=Законод!$H$20),Z1219-Законод!$G$20,IF('01_Доходи'!Z1219&gt;=Законод!$I$19,Законод!$H$21,0)))),IF(B1215="Лікар-терапевт",IF(Z1219&lt;Законод!$C$27,0,(IF(AND(Z1219&gt;=Законод!$H$27,Z1219&lt;=Законод!$H$28),Z1219-Законод!$G$28,IF(Z1219&gt;=Законод!$I$27,Законод!$H$29,0)))),0)))</f>
        <v>0</v>
      </c>
      <c r="AA1224" s="770"/>
      <c r="AB1224" s="750" t="s">
        <v>157</v>
      </c>
      <c r="AC1224" s="751"/>
      <c r="AD1224" s="751"/>
      <c r="AE1224" s="751"/>
      <c r="AF1224" s="752"/>
      <c r="AG1224" s="171">
        <f>IF(B1215="Лікар загальної практики - сімейний лікар",IF(AG1219&lt;Законод!$C$23,0,(IF(AND(AG1219&gt;=Законод!$H$23,AG1219&lt;=Законод!$H$24),AG1219-Законод!$G$24,IF('01_Доходи'!AG1219&gt;=Законод!$I$23,Законод!$H$25,0)))),IF(B1215="Лікар-педіатр",IF(AG1219&lt;Законод!$C$19,0,(IF(AND(AG1219&gt;=Законод!$H$19,AG1219&lt;=Законод!$H$20),AG1219-Законод!$G$20,IF('01_Доходи'!AG1219&gt;=Законод!$I$19,Законод!$H$21,0)))),IF(B1215="Лікар-терапевт",IF(AG1219&lt;Законод!$C$27,0,(IF(AND(AG1219&gt;=Законод!$H$27,AG1219&lt;=Законод!$H$28),AG1219-Законод!$G$28,IF(AG1219&gt;=Законод!$I$27,Законод!$H$29,0)))),0)))</f>
        <v>0</v>
      </c>
      <c r="AH1224" s="773"/>
      <c r="AI1224" s="176"/>
      <c r="AJ1224" s="764"/>
      <c r="AK1224" s="767"/>
      <c r="AL1224" s="767"/>
      <c r="AM1224" s="799"/>
      <c r="AN1224" s="544">
        <f>IF(B1215="Лікар загальної практики - сімейний лікар",L1224*Законод!$H$30,IF(B1215="Лікар-педіатр",L1224*Законод!$H$30,IF(B1215="Лікар-терапевт",L1224*Законод!$H$30,0)))</f>
        <v>0</v>
      </c>
      <c r="AO1224" s="544">
        <f>IF(B1215="Лікар загальної практики - сімейний лікар",S1224*Законод!$H$47,IF(B1215="Лікар-педіатр",S1224*Законод!$H$47,IF(B1215="Лікар-терапевт",S1224*Законод!$H$47,0)))</f>
        <v>0</v>
      </c>
      <c r="AP1224" s="544">
        <f>IF(B1215="Лікар загальної практики - сімейний лікар",Z1224*Законод!$H$64,IF(B1215="Лікар-педіатр",Z1224*Законод!$H$64,IF(B1215="Лікар-терапевт",Z1224*Законод!$H$64,0)))</f>
        <v>0</v>
      </c>
      <c r="AQ1224" s="544">
        <f>IF(B1215="Лікар загальної практики - сімейний лікар",AG1224*Законод!$H$81,IF(B1215="Лікар-педіатр",AG1224*Законод!$H$81,IF(B1215="Лікар-терапевт",AG1224*Законод!$H$81,0)))</f>
        <v>0</v>
      </c>
      <c r="AR1224" s="185">
        <f>SUM(AN1224:AQ1224)</f>
        <v>0</v>
      </c>
    </row>
    <row r="1225" spans="1:44" ht="20.45" customHeight="1" x14ac:dyDescent="0.25">
      <c r="A1225" s="172"/>
      <c r="B1225" s="781"/>
      <c r="C1225" s="784"/>
      <c r="D1225" s="787"/>
      <c r="E1225" s="790"/>
      <c r="F1225" s="186" t="str">
        <f>IF(B1215="Лікар-педіатр",Законод!$I$18,IF(B1215="Лікар загальної практики - сімейний лікар",Законод!$I$22,IF(B1215="Лікар-терапевт",Законод!$I$26,"х")))</f>
        <v>х</v>
      </c>
      <c r="G1225" s="750" t="s">
        <v>157</v>
      </c>
      <c r="H1225" s="751"/>
      <c r="I1225" s="751"/>
      <c r="J1225" s="751"/>
      <c r="K1225" s="752"/>
      <c r="L1225" s="171">
        <f>IF(B1215="Лікар загальної практики - сімейний лікар",IF(L1219&lt;Законод!$C$23,0,(IF(AND(L1219&gt;=Законод!$I$23,L1219&lt;=Законод!$I$24),L1219-Законод!$H$24,IF('01_Доходи'!L1219&gt;=Законод!$I$23,Законод!$I$25,0)))),IF(B1215="Лікар-педіатр",IF(L1219&lt;Законод!$C$19,0,(IF(AND(L1219&gt;=Законод!$I$19,L1219&lt;=Законод!$I$20),L1219-Законод!$H$20,IF('01_Доходи'!L1219&gt;=Законод!$I$19,Законод!$H$21,0)))),IF(B1215="Лікар-терапевт",IF(L1219&lt;Законод!$C$27,0,(IF(AND(L1219&gt;=Законод!$I$27,L1219&lt;=Законод!$I$28),L1219-Законод!$H$28,IF('01_Доходи'!L1219&gt;=Законод!$I$27,Законод!$H$29,0)))),0)))</f>
        <v>0</v>
      </c>
      <c r="M1225" s="770"/>
      <c r="N1225" s="750" t="s">
        <v>157</v>
      </c>
      <c r="O1225" s="751"/>
      <c r="P1225" s="751"/>
      <c r="Q1225" s="751"/>
      <c r="R1225" s="752"/>
      <c r="S1225" s="171">
        <f>IF(B1215="Лікар загальної практики - сімейний лікар",IF(S1219&lt;Законод!$C$23,0,(IF(AND(S1219&gt;=Законод!$I$23,S1219&lt;=Законод!$I$24),S1219-Законод!$H$24,IF('01_Доходи'!S1219&gt;=Законод!$I$23,Законод!$I$25,0)))),IF(B1215="Лікар-педіатр",IF(S1219&lt;Законод!$C$19,0,(IF(AND(S1219&gt;=Законод!$I$19,S1219&lt;=Законод!$I$20),S1219-Законод!$H$20,IF('01_Доходи'!S1219&gt;=Законод!$I$19,Законод!$H$21,0)))),IF(B1215="Лікар-терапевт",IF(S1219&lt;Законод!$C$27,0,(IF(AND(S1219&gt;=Законод!$I$27,S1219&lt;=Законод!$I$28),S1219-Законод!$H$28,IF('01_Доходи'!S1219&gt;=Законод!$I$27,Законод!$H$29,0)))),0)))</f>
        <v>0</v>
      </c>
      <c r="T1225" s="770"/>
      <c r="U1225" s="750" t="s">
        <v>157</v>
      </c>
      <c r="V1225" s="751"/>
      <c r="W1225" s="751"/>
      <c r="X1225" s="751"/>
      <c r="Y1225" s="752"/>
      <c r="Z1225" s="171">
        <f>IF(B1215="Лікар загальної практики - сімейний лікар",IF(Z1219&lt;Законод!$C$23,0,(IF(AND(Z1219&gt;=Законод!$I$23,Z1219&lt;=Законод!$I$24),Z1219-Законод!$H$24,IF('01_Доходи'!Z1219&gt;=Законод!$I$23,Законод!$I$25,0)))),IF(B1215="Лікар-педіатр",IF(Z1219&lt;Законод!$C$19,0,(IF(AND(Z1219&gt;=Законод!$I$19,Z1219&lt;=Законод!$I$20),Z1219-Законод!$H$20,IF('01_Доходи'!Z1219&gt;=Законод!$I$19,Законод!$H$21,0)))),IF(B1215="Лікар-терапевт",IF(Z1219&lt;Законод!$C$27,0,(IF(AND(Z1219&gt;=Законод!$I$27,Z1219&lt;=Законод!$I$28),Z1219-Законод!$H$28,IF('01_Доходи'!Z1219&gt;=Законод!$I$27,Законод!$H$29,0)))),0)))</f>
        <v>0</v>
      </c>
      <c r="AA1225" s="770"/>
      <c r="AB1225" s="750" t="s">
        <v>157</v>
      </c>
      <c r="AC1225" s="751"/>
      <c r="AD1225" s="751"/>
      <c r="AE1225" s="751"/>
      <c r="AF1225" s="752"/>
      <c r="AG1225" s="171">
        <f>IF(B1215="Лікар загальної практики - сімейний лікар",IF(AG1219&lt;Законод!$C$23,0,(IF(AND(AG1219&gt;=Законод!$I$23,AG1219&lt;=Законод!$I$24),AG1219-Законод!$H$24,IF('01_Доходи'!AG1219&gt;=Законод!$I$23,Законод!$I$25,0)))),IF(B1215="Лікар-педіатр",IF(AG1219&lt;Законод!$C$19,0,(IF(AND(AG1219&gt;=Законод!$I$19,AG1219&lt;=Законод!$I$20),AG1219-Законод!$H$20,IF('01_Доходи'!AG1219&gt;=Законод!$I$19,Законод!$H$21,0)))),IF(B1215="Лікар-терапевт",IF(AG1219&lt;Законод!$C$27,0,(IF(AND(AG1219&gt;=Законод!$I$27,AG1219&lt;=Законод!$I$28),AG1219-Законод!$H$28,IF('01_Доходи'!AG1219&gt;=Законод!$I$27,Законод!$H$29,0)))),0)))</f>
        <v>0</v>
      </c>
      <c r="AH1225" s="773"/>
      <c r="AI1225" s="176"/>
      <c r="AJ1225" s="764"/>
      <c r="AK1225" s="767"/>
      <c r="AL1225" s="767"/>
      <c r="AM1225" s="799"/>
      <c r="AN1225" s="544">
        <f>IF(B1215="Лікар загальної практики - сімейний лікар",L1225*Законод!$I$30,IF(B1215="Лікар-педіатр",L1225*Законод!$I$30,IF(B1215="Лікар-терапевт",L1225*Законод!$I$30,0)))</f>
        <v>0</v>
      </c>
      <c r="AO1225" s="544">
        <f>IF(B1215="Лікар загальної практики - сімейний лікар",S1225*Законод!$I$47,IF(B1215="Лікар-педіатр",S1225*Законод!$I$47,IF(B1215="Лікар-терапевт",S1225*Законод!$I$47,0)))</f>
        <v>0</v>
      </c>
      <c r="AP1225" s="544">
        <f>IF(B1215="Лікар загальної практики - сімейний лікар",Z1225*Законод!$I$64,IF(B1215="Лікар-педіатр",Z1225*Законод!$I$64,IF(B1215="Лікар-терапевт",Z1225*Законод!$I$64,0)))</f>
        <v>0</v>
      </c>
      <c r="AQ1225" s="544">
        <f>IF(B1215="Лікар загальної практики - сімейний лікар",AG1225*Законод!$I$81,IF(B1215="Лікар-педіатр",AG1225*Законод!$I$81,IF(B1215="Лікар-терапевт",AG1225*Законод!$I$81,0)))</f>
        <v>0</v>
      </c>
      <c r="AR1225" s="185">
        <f>SUM(AN1225:AQ1225)</f>
        <v>0</v>
      </c>
    </row>
    <row r="1226" spans="1:44" ht="21" customHeight="1" thickBot="1" x14ac:dyDescent="0.3">
      <c r="A1226" s="187"/>
      <c r="B1226" s="782"/>
      <c r="C1226" s="785"/>
      <c r="D1226" s="788"/>
      <c r="E1226" s="791"/>
      <c r="F1226" s="660" t="str">
        <f>IF(B1215="Лікар-педіатр",Законод!$J$18,IF(B1215="Лікар загальної практики - сімейний лікар",Законод!$J$22,IF(B1215="Лікар-терапевт",Законод!$J$22,"х")))</f>
        <v>х</v>
      </c>
      <c r="G1226" s="747" t="s">
        <v>157</v>
      </c>
      <c r="H1226" s="748"/>
      <c r="I1226" s="748"/>
      <c r="J1226" s="748"/>
      <c r="K1226" s="749"/>
      <c r="L1226" s="171">
        <f>IF(B1215="Лікар загальної практики - сімейний лікар",IF(L1219&gt;=Законод!$J$23,'01_Доходи'!L1219-('01_Доходи'!L1220+'01_Доходи'!L1221+'01_Доходи'!L1222+'01_Доходи'!L1223+'01_Доходи'!L1224+'01_Доходи'!L1225),0),IF(B1215="Лікар-педіатр",IF(L1219&gt;=Законод!$J$19,'01_Доходи'!L1219-('01_Доходи'!L1220+'01_Доходи'!L1221+'01_Доходи'!L1222+'01_Доходи'!L1223+'01_Доходи'!L1224+'01_Доходи'!L1225),0),IF(B1215="Лікар-терапевт",IF('01_Доходи'!L1219&gt;=Законод!$J$27,L1219-Законод!$I$28,0),0)))</f>
        <v>0</v>
      </c>
      <c r="M1226" s="771"/>
      <c r="N1226" s="747" t="s">
        <v>157</v>
      </c>
      <c r="O1226" s="748"/>
      <c r="P1226" s="748"/>
      <c r="Q1226" s="748"/>
      <c r="R1226" s="749"/>
      <c r="S1226" s="171">
        <f>IF(B1215="Лікар загальної практики - сімейний лікар",IF(S1219&gt;=Законод!$J$23,'01_Доходи'!S1219-('01_Доходи'!S1220+'01_Доходи'!S1221+'01_Доходи'!S1222+'01_Доходи'!S1223+'01_Доходи'!S1224+'01_Доходи'!S1225),0),IF(B1215="Лікар-педіатр",IF(S1219&gt;=Законод!$J$19,'01_Доходи'!S1219-('01_Доходи'!S1220+'01_Доходи'!S1221+'01_Доходи'!S1222+'01_Доходи'!S1223+'01_Доходи'!S1224+'01_Доходи'!S1225),0),IF(B1215="Лікар-терапевт",IF('01_Доходи'!S1219&gt;=Законод!$J$27,S1219-Законод!$I$28,0),0)))</f>
        <v>0</v>
      </c>
      <c r="T1226" s="771"/>
      <c r="U1226" s="747" t="s">
        <v>157</v>
      </c>
      <c r="V1226" s="748"/>
      <c r="W1226" s="748"/>
      <c r="X1226" s="748"/>
      <c r="Y1226" s="749"/>
      <c r="Z1226" s="171">
        <f>IF(B1215="Лікар загальної практики - сімейний лікар",IF(Z1219&gt;=Законод!$J$23,'01_Доходи'!Z1219-('01_Доходи'!Z1220+'01_Доходи'!Z1221+'01_Доходи'!Z1222+'01_Доходи'!Z1223+'01_Доходи'!Z1224+'01_Доходи'!Z1225),0),IF(B1215="Лікар-педіатр",IF(Z1219&gt;=Законод!$J$19,'01_Доходи'!Z1219-('01_Доходи'!Z1220+'01_Доходи'!Z1221+'01_Доходи'!Z1222+'01_Доходи'!Z1223+'01_Доходи'!Z1224+'01_Доходи'!Z1225),0),IF(B1215="Лікар-терапевт",IF('01_Доходи'!Z1219&gt;=Законод!$J$27,Z1219-Законод!$I$28,0),0)))</f>
        <v>0</v>
      </c>
      <c r="AA1226" s="771"/>
      <c r="AB1226" s="747" t="s">
        <v>157</v>
      </c>
      <c r="AC1226" s="748"/>
      <c r="AD1226" s="748"/>
      <c r="AE1226" s="748"/>
      <c r="AF1226" s="749"/>
      <c r="AG1226" s="171">
        <f>IF(B1215="Лікар загальної практики - сімейний лікар",IF(AG1219&gt;=Законод!$J$23,'01_Доходи'!AG1219-('01_Доходи'!AG1220+'01_Доходи'!AG1221+'01_Доходи'!AG1222+'01_Доходи'!AG1223+'01_Доходи'!AG1224+'01_Доходи'!AG1225),0),IF(B1215="Лікар-педіатр",IF(AG1219&gt;=Законод!$J$19,'01_Доходи'!AG1219-('01_Доходи'!AG1220+'01_Доходи'!AG1221+'01_Доходи'!AG1222+'01_Доходи'!AG1223+'01_Доходи'!AG1224+'01_Доходи'!AG1225),0),IF(B1215="Лікар-терапевт",IF('01_Доходи'!AG1219&gt;=Законод!$J$27,AG1219-Законод!$I$28,0),0)))</f>
        <v>0</v>
      </c>
      <c r="AH1226" s="774"/>
      <c r="AI1226" s="188"/>
      <c r="AJ1226" s="765"/>
      <c r="AK1226" s="768"/>
      <c r="AL1226" s="768"/>
      <c r="AM1226" s="800"/>
      <c r="AN1226" s="661">
        <f>IF(B1215="Лікар загальної практики - сімейний лікар",L1226*Законод!$J$30,IF(B1215="Лікар-педіатр",L1226*Законод!$J$30,IF(B1215="Лікар-терапевт",L1226*Законод!$J$30,0)))</f>
        <v>0</v>
      </c>
      <c r="AO1226" s="661">
        <f>IF(B1215="Лікар загальної практики - сімейний лікар",S1226*Законод!$J$47,IF(B1215="Лікар-педіатр",S1226*Законод!$J$47,IF(B1215="Лікар-терапевт",S1226*Законод!$J$47,0)))</f>
        <v>0</v>
      </c>
      <c r="AP1226" s="661">
        <f>IF(B1215="Лікар загальної практики - сімейний лікар",S1226*Законод!$J$64,IF(B1215="Лікар-педіатр",S1226*Законод!$J$64,IF(B1215="Лікар-терапевт",S1226*Законод!$J$64,0)))</f>
        <v>0</v>
      </c>
      <c r="AQ1226" s="661">
        <f>IF(B1215="Лікар загальної практики - сімейний лікар",AG1226*Законод!$J$81,IF(B1215="Лікар-педіатр",AG1226*Законод!$J$81,IF(B1215="Лікар-терапевт",AG1226*Законод!$J$81,0)))</f>
        <v>0</v>
      </c>
      <c r="AR1226" s="662">
        <f t="shared" ref="AR1226" si="183">SUM(AN1226:AQ1226)</f>
        <v>0</v>
      </c>
    </row>
    <row r="1227" spans="1:44" ht="23.25" thickBot="1" x14ac:dyDescent="0.3">
      <c r="A1227" s="206"/>
      <c r="B1227" s="207"/>
      <c r="C1227" s="207"/>
      <c r="D1227" s="207"/>
      <c r="E1227" s="207"/>
      <c r="F1227" s="208"/>
      <c r="G1227" s="209"/>
      <c r="H1227" s="209"/>
      <c r="I1227" s="210"/>
      <c r="J1227" s="210"/>
      <c r="K1227" s="210"/>
      <c r="L1227" s="211"/>
      <c r="M1227" s="210"/>
      <c r="N1227" s="210"/>
      <c r="O1227" s="210"/>
      <c r="P1227" s="210"/>
      <c r="Q1227" s="210"/>
      <c r="R1227" s="210"/>
      <c r="S1227" s="211"/>
      <c r="T1227" s="210"/>
      <c r="U1227" s="210"/>
      <c r="V1227" s="210"/>
      <c r="W1227" s="210"/>
      <c r="X1227" s="210"/>
      <c r="Y1227" s="210"/>
      <c r="Z1227" s="211"/>
      <c r="AA1227" s="210"/>
      <c r="AB1227" s="210"/>
      <c r="AC1227" s="210"/>
      <c r="AD1227" s="210"/>
      <c r="AE1227" s="210"/>
      <c r="AF1227" s="210"/>
      <c r="AG1227" s="211"/>
      <c r="AH1227" s="210"/>
      <c r="AI1227" s="210"/>
      <c r="AJ1227" s="210"/>
      <c r="AK1227" s="210"/>
      <c r="AL1227" s="210"/>
      <c r="AM1227" s="212"/>
      <c r="AN1227" s="210"/>
      <c r="AO1227" s="210"/>
      <c r="AP1227" s="210"/>
      <c r="AQ1227" s="210"/>
      <c r="AR1227" s="213"/>
    </row>
    <row r="1228" spans="1:44" ht="18" customHeight="1" x14ac:dyDescent="0.25">
      <c r="A1228" s="169">
        <f>A1215+1</f>
        <v>93</v>
      </c>
      <c r="B1228" s="780"/>
      <c r="C1228" s="783"/>
      <c r="D1228" s="786"/>
      <c r="E1228" s="789"/>
      <c r="F1228" s="170" t="s">
        <v>431</v>
      </c>
      <c r="G1228" s="171">
        <f>IFERROR(IF(B1228="Лікар-педіатр",G1230/L1230*L1228,IF(B1228="Лікар-терапевт","х",IF(B1228="Лікар загальної практики - сімейний лікар",G1230/L1230*L1228,0))),0)</f>
        <v>0</v>
      </c>
      <c r="H1228" s="171">
        <f>IFERROR(IF(B1228="Лікар-педіатр",H1230/L1230*L1228,IF(B1228="Лікар-терапевт","х",IF(B1228="Лікар загальної практики - сімейний лікар",H1230/L1230*L1228,0))),0)</f>
        <v>0</v>
      </c>
      <c r="I1228" s="171">
        <f>IFERROR(IF(B1228="Лікар-педіатр","x",IF(B1228="Лікар-терапевт",I1230/L1230*L1228,IF(B1228="Лікар загальної практики - сімейний лікар",I1230/L1230*L1228,0))),0)</f>
        <v>0</v>
      </c>
      <c r="J1228" s="171">
        <f>IFERROR(IF(B1228="Лікар-педіатр","x",IF(B1228="Лікар-терапевт",J1230/L1230*L1228,IF(B1228="Лікар загальної практики - сімейний лікар",J1230/L1230*L1228,0))),0)</f>
        <v>0</v>
      </c>
      <c r="K1228" s="171">
        <f>IFERROR(IF(B1228="Лікар-педіатр","x",IF(B1228="Лікар-терапевт",K1231*L1228,IF(B1228="Лікар загальної практики - сімейний лікар",K1231*L1228,0))),0)</f>
        <v>0</v>
      </c>
      <c r="L1228" s="472"/>
      <c r="M1228" s="769"/>
      <c r="N1228" s="171">
        <f>IFERROR(IF(B1228="Лікар-педіатр",N1230/S1230*S1228,IF(B1228="Лікар-терапевт","х",IF(B1228="Лікар загальної практики - сімейний лікар",N1230/S1230*S1228,0))),0)</f>
        <v>0</v>
      </c>
      <c r="O1228" s="171">
        <f>IFERROR(IF(B1228="Лікар-педіатр",O1230/S1230*S1228,IF(B1228="Лікар-терапевт","х",IF(B1228="Лікар загальної практики - сімейний лікар",O1230/S1230*S1228,0))),0)</f>
        <v>0</v>
      </c>
      <c r="P1228" s="171">
        <f>IFERROR(IF(B1228="Лікар-педіатр","x",IF(B1228="Лікар-терапевт",P1230/S1230*S1228,IF(B1228="Лікар загальної практики - сімейний лікар",P1230/S1230*S1228,0))),0)</f>
        <v>0</v>
      </c>
      <c r="Q1228" s="171">
        <f>IFERROR(IF(B1228="Лікар-педіатр","x",IF(B1228="Лікар-терапевт",Q1230/S1230*S1228,IF(B1228="Лікар загальної практики - сімейний лікар",Q1230/S1230*S1228,0))),0)</f>
        <v>0</v>
      </c>
      <c r="R1228" s="171">
        <f>IFERROR(IF(B1228="Лікар-педіатр","x",IF(B1228="Лікар-терапевт",R1231*S1228,IF(B1228="Лікар загальної практики - сімейний лікар",R1231*S1228,0))),0)</f>
        <v>0</v>
      </c>
      <c r="S1228" s="472"/>
      <c r="T1228" s="769"/>
      <c r="U1228" s="171">
        <f>IFERROR(IF(B1228="Лікар-педіатр",U1230/Z1230*Z1228,IF(B1228="Лікар-терапевт","х",IF(B1228="Лікар загальної практики - сімейний лікар",U1230/Z1230*Z1228,0))),0)</f>
        <v>0</v>
      </c>
      <c r="V1228" s="171">
        <f>IFERROR(IF(B1228="Лікар-педіатр",V1230/Z1230*Z1228,IF(B1228="Лікар-терапевт","х",IF(B1228="Лікар загальної практики - сімейний лікар",V1230/Z1230*Z1228,0))),0)</f>
        <v>0</v>
      </c>
      <c r="W1228" s="171">
        <f>IFERROR(IF(B1228="Лікар-педіатр","x",IF(B1228="Лікар-терапевт",W1230/Z1230*Z1228,IF(B1228="Лікар загальної практики - сімейний лікар",W1230/Z1230*Z1228,0))),0)</f>
        <v>0</v>
      </c>
      <c r="X1228" s="171">
        <f>IFERROR(IF(B1228="Лікар-педіатр","x",IF(B1228="Лікар-терапевт",X1230/Z1230*Z1228,IF(B1228="Лікар загальної практики - сімейний лікар",X1230/Z1230*Z1228,0))),0)</f>
        <v>0</v>
      </c>
      <c r="Y1228" s="171">
        <f>IFERROR(IF(B1228="Лікар-педіатр","x",IF(B1228="Лікар-терапевт",Y1231*Z1228,IF(B1228="Лікар загальної практики - сімейний лікар",Y1231*Z1228,0))),0)</f>
        <v>0</v>
      </c>
      <c r="Z1228" s="472"/>
      <c r="AA1228" s="769"/>
      <c r="AB1228" s="171">
        <f>IFERROR(IF(B1228="Лікар-педіатр",AB1230/AG1230*AG1228,IF(B1228="Лікар-терапевт","х",IF(B1228="Лікар загальної практики - сімейний лікар",AB1230/AG1230*AG1228,0))),0)</f>
        <v>0</v>
      </c>
      <c r="AC1228" s="171">
        <f>IFERROR(IF(B1228="Лікар-педіатр",AC1230/AG1230*AG1228,IF(B1228="Лікар-терапевт","х",IF(B1228="Лікар загальної практики - сімейний лікар",AC1230/AG1230*AG1228,0))),0)</f>
        <v>0</v>
      </c>
      <c r="AD1228" s="171">
        <f>IFERROR(IF(B1228="Лікар-педіатр","x",IF(B1228="Лікар-терапевт",AD1230/AG1230*AG1228,IF(B1228="Лікар загальної практики - сімейний лікар",AD1230/AG1230*AG1228,0))),0)</f>
        <v>0</v>
      </c>
      <c r="AE1228" s="171">
        <f>IFERROR(IF(B1228="Лікар-педіатр","x",IF(B1228="Лікар-терапевт",AE1230/AG1230*AG1228,IF(B1228="Лікар загальної практики - сімейний лікар",AE1230/AG1230*AG1228,0))),0)</f>
        <v>0</v>
      </c>
      <c r="AF1228" s="171">
        <f>IFERROR(IF(B1228="Лікар-педіатр","x",IF(B1228="Лікар-терапевт",AF1231*AG1228,IF(B1228="Лікар загальної практики - сімейний лікар",AF1231*AG1228,0))),0)</f>
        <v>0</v>
      </c>
      <c r="AG1228" s="472"/>
      <c r="AH1228" s="772"/>
      <c r="AI1228" s="461">
        <f>A1228</f>
        <v>93</v>
      </c>
      <c r="AJ1228" s="763">
        <f>B1228</f>
        <v>0</v>
      </c>
      <c r="AK1228" s="766">
        <f>C1228</f>
        <v>0</v>
      </c>
      <c r="AL1228" s="766">
        <f>D1228</f>
        <v>0</v>
      </c>
      <c r="AM1228" s="753" t="s">
        <v>566</v>
      </c>
      <c r="AN1228" s="792">
        <f>SUM(AN1233:AN1239)</f>
        <v>0</v>
      </c>
      <c r="AO1228" s="792">
        <f>SUM(AO1233:AO1239)</f>
        <v>0</v>
      </c>
      <c r="AP1228" s="792">
        <f>SUM(AP1233:AP1239)</f>
        <v>0</v>
      </c>
      <c r="AQ1228" s="792">
        <f>SUM(AQ1233:AQ1239)</f>
        <v>0</v>
      </c>
      <c r="AR1228" s="795">
        <f>SUM(AN1228:AQ1232)</f>
        <v>0</v>
      </c>
    </row>
    <row r="1229" spans="1:44" ht="18" customHeight="1" x14ac:dyDescent="0.25">
      <c r="A1229" s="172"/>
      <c r="B1229" s="781"/>
      <c r="C1229" s="784"/>
      <c r="D1229" s="787"/>
      <c r="E1229" s="790"/>
      <c r="F1229" s="170" t="s">
        <v>432</v>
      </c>
      <c r="G1229" s="171">
        <f>IFERROR(IF(B1228="Лікар-педіатр",G1231*L1229,IF(B1228="Лікар-терапевт","х",IF(B1228="Лікар загальної практики - сімейний лікар",G1231*L1229,0))),0)</f>
        <v>0</v>
      </c>
      <c r="H1229" s="171">
        <f>IFERROR(IF(B1228="Лікар-педіатр",H1231*L1229,IF(B1228="Лікар-терапевт","х",IF(B1228="Лікар загальної практики - сімейний лікар",H1231*L1229,0))),0)</f>
        <v>0</v>
      </c>
      <c r="I1229" s="171">
        <f>IFERROR(IF(B1228="Лікар-педіатр","x",IF(B1228="Лікар-терапевт",I1231*L1229,IF(B1228="Лікар загальної практики - сімейний лікар",I1231*L1229,0))),0)</f>
        <v>0</v>
      </c>
      <c r="J1229" s="171">
        <f>IFERROR(IF(B1228="Лікар-педіатр","x",IF(B1228="Лікар-терапевт",J1231*L1229,IF(B1228="Лікар загальної практики - сімейний лікар",J1231*L1229,0))),0)</f>
        <v>0</v>
      </c>
      <c r="K1229" s="171">
        <f>IFERROR(IF(B1228="Лікар-педіатр","x",IF(B1228="Лікар-терапевт",K1231*L1229,IF(B1228="Лікар загальної практики - сімейний лікар",K1231*L1229,0))),0)</f>
        <v>0</v>
      </c>
      <c r="L1229" s="472"/>
      <c r="M1229" s="770"/>
      <c r="N1229" s="171">
        <f>IFERROR(IF(B1228="Лікар-педіатр",N1231*S1229,IF(B1228="Лікар-терапевт","х",IF(B1228="Лікар загальної практики - сімейний лікар",N1231*S1229,0))),0)</f>
        <v>0</v>
      </c>
      <c r="O1229" s="171">
        <f>IFERROR(IF(B1228="Лікар-педіатр",O1231*S1229,IF(B1228="Лікар-терапевт","х",IF(B1228="Лікар загальної практики - сімейний лікар",O1231*S1229,0))),0)</f>
        <v>0</v>
      </c>
      <c r="P1229" s="171">
        <f>IFERROR(IF(B1228="Лікар-педіатр","x",IF(B1228="Лікар-терапевт",P1231*S1229,IF(B1228="Лікар загальної практики - сімейний лікар",P1231*S1229,0))),0)</f>
        <v>0</v>
      </c>
      <c r="Q1229" s="171">
        <f>IFERROR(IF(B1228="Лікар-педіатр","x",IF(B1228="Лікар-терапевт",Q1231*S1229,IF(B1228="Лікар загальної практики - сімейний лікар",Q1231*S1229,0))),0)</f>
        <v>0</v>
      </c>
      <c r="R1229" s="171">
        <f>IFERROR(IF(B1228="Лікар-педіатр","x",IF(B1228="Лікар-терапевт",R1231*S1229,IF(B1228="Лікар загальної практики - сімейний лікар",R1231*S1229,0))),0)</f>
        <v>0</v>
      </c>
      <c r="S1229" s="472"/>
      <c r="T1229" s="770"/>
      <c r="U1229" s="171">
        <f>IFERROR(IF(B1228="Лікар-педіатр",U1231*Z1229,IF(B1228="Лікар-терапевт","х",IF(B1228="Лікар загальної практики - сімейний лікар",U1231*Z1229,0))),0)</f>
        <v>0</v>
      </c>
      <c r="V1229" s="171">
        <f>IFERROR(IF(B1228="Лікар-педіатр",V1231*Z1229,IF(B1228="Лікар-терапевт","х",IF(B1228="Лікар загальної практики - сімейний лікар",V1231*Z1229,0))),0)</f>
        <v>0</v>
      </c>
      <c r="W1229" s="171">
        <f>IFERROR(IF(B1228="Лікар-педіатр","x",IF(B1228="Лікар-терапевт",W1231*Z1229,IF(B1228="Лікар загальної практики - сімейний лікар",W1231*Z1229,0))),0)</f>
        <v>0</v>
      </c>
      <c r="X1229" s="171">
        <f>IFERROR(IF(B1228="Лікар-педіатр","x",IF(B1228="Лікар-терапевт",X1231*Z1229,IF(B1228="Лікар загальної практики - сімейний лікар",X1231*Z1229,0))),0)</f>
        <v>0</v>
      </c>
      <c r="Y1229" s="171">
        <f>IFERROR(IF(B1228="Лікар-педіатр","x",IF(B1228="Лікар-терапевт",Y1231*Z1229,IF(B1228="Лікар загальної практики - сімейний лікар",Y1231*Z1229,0))),0)</f>
        <v>0</v>
      </c>
      <c r="Z1229" s="472"/>
      <c r="AA1229" s="770"/>
      <c r="AB1229" s="171">
        <f>IFERROR(IF(B1228="Лікар-педіатр",AB1231*AG1229,IF(B1228="Лікар-терапевт","х",IF(B1228="Лікар загальної практики - сімейний лікар",AB1231*AG1229,0))),0)</f>
        <v>0</v>
      </c>
      <c r="AC1229" s="171">
        <f>IFERROR(IF(B1228="Лікар-педіатр",AC1231*AG1229,IF(B1228="Лікар-терапевт","х",IF(B1228="Лікар загальної практики - сімейний лікар",AC1231*AG1229,0))),0)</f>
        <v>0</v>
      </c>
      <c r="AD1229" s="171">
        <f>IFERROR(IF(B1228="Лікар-педіатр","x",IF(B1228="Лікар-терапевт",AD1231*AG1229,IF(B1228="Лікар загальної практики - сімейний лікар",AD1231*AG1229,0))),0)</f>
        <v>0</v>
      </c>
      <c r="AE1229" s="171">
        <f>IFERROR(IF(B1228="Лікар-педіатр","x",IF(B1228="Лікар-терапевт",AE1231*AG1229,IF(B1228="Лікар загальної практики - сімейний лікар",AE1231*AG1229,0))),0)</f>
        <v>0</v>
      </c>
      <c r="AF1229" s="171">
        <f>IFERROR(IF(B1228="Лікар-педіатр","x",IF(B1228="Лікар-терапевт",AF1231*AG1229,IF(B1228="Лікар загальної практики - сімейний лікар",AF1231*AG1229,0))),0)</f>
        <v>0</v>
      </c>
      <c r="AG1229" s="472"/>
      <c r="AH1229" s="773"/>
      <c r="AI1229" s="173"/>
      <c r="AJ1229" s="764"/>
      <c r="AK1229" s="767"/>
      <c r="AL1229" s="767"/>
      <c r="AM1229" s="754"/>
      <c r="AN1229" s="793"/>
      <c r="AO1229" s="793"/>
      <c r="AP1229" s="793"/>
      <c r="AQ1229" s="793"/>
      <c r="AR1229" s="796"/>
    </row>
    <row r="1230" spans="1:44" ht="18" customHeight="1" x14ac:dyDescent="0.25">
      <c r="A1230" s="205"/>
      <c r="B1230" s="781"/>
      <c r="C1230" s="784"/>
      <c r="D1230" s="787"/>
      <c r="E1230" s="790"/>
      <c r="F1230" s="170" t="s">
        <v>433</v>
      </c>
      <c r="G1230" s="174">
        <f>IF(B1228="Лікар загальної практики - сімейний лікар"," ",IF(B1228="Лікар-педіатр"," ",IF(B1228="Лікар-терапевт","х",0)))</f>
        <v>0</v>
      </c>
      <c r="H1230" s="174">
        <f>IF(B1228="Лікар загальної практики - сімейний лікар"," ",IF(B1228="Лікар-педіатр"," ",IF(B1228="Лікар-терапевт","х",0)))</f>
        <v>0</v>
      </c>
      <c r="I1230" s="174">
        <f>IF(B1228="Лікар загальної практики - сімейний лікар"," ",IF(B1228="Лікар-педіатр","х",IF(B1228="Лікар-терапевт"," ",0)))</f>
        <v>0</v>
      </c>
      <c r="J1230" s="174">
        <f>IF(B1228="Лікар загальної практики - сімейний лікар"," ",IF(B1228="Лікар-педіатр","х",IF(B1228="Лікар-терапевт"," ",0)))</f>
        <v>0</v>
      </c>
      <c r="K1230" s="174">
        <f>IF(B1228="Лікар загальної практики - сімейний лікар"," ",IF(B1228="Лікар-педіатр","х",IF(B1228="Лікар-терапевт"," ",0)))</f>
        <v>0</v>
      </c>
      <c r="L1230" s="175">
        <f>SUM(G1230:K1230)</f>
        <v>0</v>
      </c>
      <c r="M1230" s="770"/>
      <c r="N1230" s="174">
        <f>IF(B1228="Лікар загальної практики - сімейний лікар"," ",IF(B1228="Лікар-педіатр"," ",IF(B1228="Лікар-терапевт","х",0)))</f>
        <v>0</v>
      </c>
      <c r="O1230" s="174">
        <f>IF(B1228="Лікар загальної практики - сімейний лікар"," ",IF(B1228="Лікар-педіатр"," ",IF(B1228="Лікар-терапевт","х",0)))</f>
        <v>0</v>
      </c>
      <c r="P1230" s="174">
        <f>IF(B1228="Лікар загальної практики - сімейний лікар"," ",IF(B1228="Лікар-педіатр","х",IF(B1228="Лікар-терапевт"," ",0)))</f>
        <v>0</v>
      </c>
      <c r="Q1230" s="174">
        <f>IF(B1228="Лікар загальної практики - сімейний лікар"," ",IF(B1228="Лікар-педіатр","х",IF(B1228="Лікар-терапевт"," ",0)))</f>
        <v>0</v>
      </c>
      <c r="R1230" s="174">
        <f>IF(B1228="Лікар загальної практики - сімейний лікар"," ",IF(B1228="Лікар-педіатр","х",IF(B1228="Лікар-терапевт"," ",0)))</f>
        <v>0</v>
      </c>
      <c r="S1230" s="175">
        <f>SUM(N1230:R1230)</f>
        <v>0</v>
      </c>
      <c r="T1230" s="770"/>
      <c r="U1230" s="174">
        <f>IF(B1228="Лікар загальної практики - сімейний лікар"," ",IF(B1228="Лікар-педіатр"," ",IF(B1228="Лікар-терапевт","х",0)))</f>
        <v>0</v>
      </c>
      <c r="V1230" s="174">
        <f>IF(B1228="Лікар загальної практики - сімейний лікар"," ",IF(B1228="Лікар-педіатр"," ",IF(B1228="Лікар-терапевт","х",0)))</f>
        <v>0</v>
      </c>
      <c r="W1230" s="174">
        <f>IF(B1228="Лікар загальної практики - сімейний лікар"," ",IF(B1228="Лікар-педіатр","х",IF(B1228="Лікар-терапевт"," ",0)))</f>
        <v>0</v>
      </c>
      <c r="X1230" s="174">
        <f>IF(B1228="Лікар загальної практики - сімейний лікар"," ",IF(B1228="Лікар-педіатр","х",IF(B1228="Лікар-терапевт"," ",0)))</f>
        <v>0</v>
      </c>
      <c r="Y1230" s="174">
        <f>IF(B1228="Лікар загальної практики - сімейний лікар"," ",IF(B1228="Лікар-педіатр","х",IF(B1228="Лікар-терапевт"," ",0)))</f>
        <v>0</v>
      </c>
      <c r="Z1230" s="175">
        <f>SUM(U1230:Y1230)</f>
        <v>0</v>
      </c>
      <c r="AA1230" s="770"/>
      <c r="AB1230" s="174">
        <f>IF(B1228="Лікар загальної практики - сімейний лікар"," ",IF(B1228="Лікар-педіатр"," ",IF(B1228="Лікар-терапевт","х",0)))</f>
        <v>0</v>
      </c>
      <c r="AC1230" s="174">
        <f>IF(B1228="Лікар загальної практики - сімейний лікар"," ",IF(B1228="Лікар-педіатр"," ",IF(B1228="Лікар-терапевт","х",0)))</f>
        <v>0</v>
      </c>
      <c r="AD1230" s="174">
        <f>IF(B1228="Лікар загальної практики - сімейний лікар"," ",IF(B1228="Лікар-педіатр","х",IF(B1228="Лікар-терапевт"," ",0)))</f>
        <v>0</v>
      </c>
      <c r="AE1230" s="174">
        <f>IF(B1228="Лікар загальної практики - сімейний лікар"," ",IF(B1228="Лікар-педіатр","х",IF(B1228="Лікар-терапевт"," ",0)))</f>
        <v>0</v>
      </c>
      <c r="AF1230" s="174">
        <f>IF(B1228="Лікар загальної практики - сімейний лікар"," ",IF(B1228="Лікар-педіатр","х",IF(B1228="Лікар-терапевт"," ",0)))</f>
        <v>0</v>
      </c>
      <c r="AG1230" s="175">
        <f>SUM(AB1230:AF1230)</f>
        <v>0</v>
      </c>
      <c r="AH1230" s="773"/>
      <c r="AI1230" s="176"/>
      <c r="AJ1230" s="764"/>
      <c r="AK1230" s="767"/>
      <c r="AL1230" s="767"/>
      <c r="AM1230" s="754"/>
      <c r="AN1230" s="793"/>
      <c r="AO1230" s="793"/>
      <c r="AP1230" s="793"/>
      <c r="AQ1230" s="793"/>
      <c r="AR1230" s="796"/>
    </row>
    <row r="1231" spans="1:44" ht="18.600000000000001" customHeight="1" thickBot="1" x14ac:dyDescent="0.3">
      <c r="A1231" s="172"/>
      <c r="B1231" s="781"/>
      <c r="C1231" s="784"/>
      <c r="D1231" s="787"/>
      <c r="E1231" s="790"/>
      <c r="F1231" s="177" t="s">
        <v>160</v>
      </c>
      <c r="G1231" s="178">
        <f>IFERROR(IF(B1228="Лікар-педіатр",G1230/L1230,IF(B1228="Лікар-терапевт","х",IF(B1228="Лікар загальної практики - сімейний лікар",G1230/L1230,0))),0)</f>
        <v>0</v>
      </c>
      <c r="H1231" s="178">
        <f>IFERROR(IF(B1228="Лікар-педіатр",H1230/L1230,IF(B1228="Лікар-терапевт","х",IF(B1228="Лікар загальної практики - сімейний лікар",H1230/L1230,0))),0)</f>
        <v>0</v>
      </c>
      <c r="I1231" s="178">
        <f>IFERROR(IF(B1228="Лікар-педіатр","x",IF(B1228="Лікар-терапевт",I1230/L1230,IF(B1228="Лікар загальної практики - сімейний лікар",I1230/L1230,0))),0)</f>
        <v>0</v>
      </c>
      <c r="J1231" s="178">
        <f>IFERROR(IF(B1228="Лікар-педіатр","x",IF(B1228="Лікар-терапевт",J1230/L1230,IF(B1228="Лікар загальної практики - сімейний лікар",J1230/L1230,0))),0)</f>
        <v>0</v>
      </c>
      <c r="K1231" s="178">
        <f>IFERROR(IF(B1228="Лікар-педіатр","x",IF(B1228="Лікар-терапевт",K1230/L1230,IF(B1228="Лікар загальної практики - сімейний лікар",K1230/L1230,0))),0)</f>
        <v>0</v>
      </c>
      <c r="L1231" s="178">
        <f>SUM(G1231:K1231)</f>
        <v>0</v>
      </c>
      <c r="M1231" s="770"/>
      <c r="N1231" s="178">
        <f>IFERROR(IF(B1228="Лікар-педіатр",N1230/S1230,IF(B1228="Лікар-терапевт","х",IF(B1228="Лікар загальної практики - сімейний лікар",N1230/S1230,0))),0)</f>
        <v>0</v>
      </c>
      <c r="O1231" s="178">
        <f>IFERROR(IF(B1228="Лікар-педіатр",O1230/S1230,IF(B1228="Лікар-терапевт","х",IF(B1228="Лікар загальної практики - сімейний лікар",O1230/S1230,0))),0)</f>
        <v>0</v>
      </c>
      <c r="P1231" s="178">
        <f>IFERROR(IF(B1228="Лікар-педіатр","x",IF(B1228="Лікар-терапевт",P1230/S1230,IF(B1228="Лікар загальної практики - сімейний лікар",P1230/S1230,0))),0)</f>
        <v>0</v>
      </c>
      <c r="Q1231" s="178">
        <f>IFERROR(IF(B1228="Лікар-педіатр","x",IF(B1228="Лікар-терапевт",Q1230/S1230,IF(B1228="Лікар загальної практики - сімейний лікар",Q1230/S1230,0))),0)</f>
        <v>0</v>
      </c>
      <c r="R1231" s="178">
        <f>IFERROR(IF(B1228="Лікар-педіатр","x",IF(B1228="Лікар-терапевт",R1230/S1230,IF(B1228="Лікар загальної практики - сімейний лікар",R1230/S1230,0))),0)</f>
        <v>0</v>
      </c>
      <c r="S1231" s="178">
        <f>SUM(N1231:R1231)</f>
        <v>0</v>
      </c>
      <c r="T1231" s="770"/>
      <c r="U1231" s="178">
        <f>IFERROR(IF(B1228="Лікар-педіатр",U1230/Z1230,IF(B1228="Лікар-терапевт","х",IF(B1228="Лікар загальної практики - сімейний лікар",U1230/Z1230,0))),0)</f>
        <v>0</v>
      </c>
      <c r="V1231" s="178">
        <f>IFERROR(IF(B1228="Лікар-педіатр",V1230/Z1230,IF(B1228="Лікар-терапевт","х",IF(B1228="Лікар загальної практики - сімейний лікар",V1230/Z1230,0))),0)</f>
        <v>0</v>
      </c>
      <c r="W1231" s="178">
        <f>IFERROR(IF(B1228="Лікар-педіатр","x",IF(B1228="Лікар-терапевт",W1230/Z1230,IF(B1228="Лікар загальної практики - сімейний лікар",W1230/Z1230,0))),0)</f>
        <v>0</v>
      </c>
      <c r="X1231" s="178">
        <f>IFERROR(IF(B1228="Лікар-педіатр","x",IF(B1228="Лікар-терапевт",X1230/Z1230,IF(B1228="Лікар загальної практики - сімейний лікар",X1230/Z1230,0))),0)</f>
        <v>0</v>
      </c>
      <c r="Y1231" s="178">
        <f>IFERROR(IF(B1228="Лікар-педіатр","x",IF(B1228="Лікар-терапевт",Y1230/Z1230,IF(B1228="Лікар загальної практики - сімейний лікар",Y1230/Z1230,0))),0)</f>
        <v>0</v>
      </c>
      <c r="Z1231" s="178">
        <f>SUM(U1231:Y1231)</f>
        <v>0</v>
      </c>
      <c r="AA1231" s="770"/>
      <c r="AB1231" s="178">
        <f>IFERROR(IF(B1228="Лікар-педіатр",AB1230/AG1230,IF(B1228="Лікар-терапевт","х",IF(B1228="Лікар загальної практики - сімейний лікар",AB1230/AG1230,0))),0)</f>
        <v>0</v>
      </c>
      <c r="AC1231" s="178">
        <f>IFERROR(IF(B1228="Лікар-педіатр",AC1230/AG1230,IF(B1228="Лікар-терапевт","х",IF(B1228="Лікар загальної практики - сімейний лікар",AC1230/AG1230,0))),0)</f>
        <v>0</v>
      </c>
      <c r="AD1231" s="178">
        <f>IFERROR(IF(B1228="Лікар-педіатр","x",IF(B1228="Лікар-терапевт",AD1230/AG1230,IF(B1228="Лікар загальної практики - сімейний лікар",AD1230/AG1230,0))),0)</f>
        <v>0</v>
      </c>
      <c r="AE1231" s="178">
        <f>IFERROR(IF(B1228="Лікар-педіатр","x",IF(B1228="Лікар-терапевт",AE1230/AG1230,IF(B1228="Лікар загальної практики - сімейний лікар",AE1230/AG1230,0))),0)</f>
        <v>0</v>
      </c>
      <c r="AF1231" s="178">
        <f>IFERROR(IF(B1228="Лікар-педіатр","x",IF(B1228="Лікар-терапевт",AF1230/AG1230,IF(B1228="Лікар загальної практики - сімейний лікар",AF1230/AG1230,0))),0)</f>
        <v>0</v>
      </c>
      <c r="AG1231" s="178">
        <f>SUM(AB1231:AF1231)</f>
        <v>0</v>
      </c>
      <c r="AH1231" s="773"/>
      <c r="AI1231" s="176"/>
      <c r="AJ1231" s="764"/>
      <c r="AK1231" s="767"/>
      <c r="AL1231" s="767"/>
      <c r="AM1231" s="754"/>
      <c r="AN1231" s="793"/>
      <c r="AO1231" s="793"/>
      <c r="AP1231" s="793"/>
      <c r="AQ1231" s="793"/>
      <c r="AR1231" s="796"/>
    </row>
    <row r="1232" spans="1:44" ht="32.25" thickBot="1" x14ac:dyDescent="0.3">
      <c r="A1232" s="172"/>
      <c r="B1232" s="781"/>
      <c r="C1232" s="784"/>
      <c r="D1232" s="787"/>
      <c r="E1232" s="790"/>
      <c r="F1232" s="179" t="s">
        <v>434</v>
      </c>
      <c r="G1232" s="180">
        <f>IF(B1228="Лікар загальної практики - сімейний лікар",AVERAGE(G1228:G1230),IF(B1228="Лікар-педіатр",AVERAGE(G1228:G1230),IF(B1228="Лікар-терапевт","х",0)))</f>
        <v>0</v>
      </c>
      <c r="H1232" s="180">
        <f>IF(B1228="Лікар загальної практики - сімейний лікар",AVERAGE(H1228:H1230),IF(B1228="Лікар-педіатр",AVERAGE(H1228:H1230),IF(B1228="Лікар-терапевт","х",0)))</f>
        <v>0</v>
      </c>
      <c r="I1232" s="180">
        <f>IF(B1228="Лікар загальної практики - сімейний лікар",AVERAGE(I1228:I1230),IF(B1228="Лікар-педіатр","x",IF(B1228="Лікар-терапевт",AVERAGE(I1228:I1230),0)))</f>
        <v>0</v>
      </c>
      <c r="J1232" s="180">
        <f>IF(B1228="Лікар загальної практики - сімейний лікар",AVERAGE(J1228:J1230),IF(B1228="Лікар-педіатр","x",IF(B1228="Лікар-терапевт",AVERAGE(J1228:J1230),0)))</f>
        <v>0</v>
      </c>
      <c r="K1232" s="180">
        <f>IF(B1228="Лікар загальної практики - сімейний лікар",AVERAGE(K1228:K1230),IF(B1228="Лікар-педіатр","x",IF(B1228="Лікар-терапевт",AVERAGE(K1228:K1230),0)))</f>
        <v>0</v>
      </c>
      <c r="L1232" s="181">
        <f>SUM(G1232:K1232)</f>
        <v>0</v>
      </c>
      <c r="M1232" s="770"/>
      <c r="N1232" s="543">
        <f>IF(B1228="Лікар загальної практики - сімейний лікар",AVERAGE(N1228:N1230),IF(B1228="Лікар-педіатр",AVERAGE(N1228:N1230),IF(B1228="Лікар-терапевт","х",0)))</f>
        <v>0</v>
      </c>
      <c r="O1232" s="180">
        <f>IF(B1228="Лікар загальної практики - сімейний лікар",AVERAGE(O1228:O1230),IF(B1228="Лікар-педіатр",AVERAGE(O1228:O1230),IF(B1228="Лікар-терапевт","х",0)))</f>
        <v>0</v>
      </c>
      <c r="P1232" s="180">
        <f>IF(B1228="Лікар загальної практики - сімейний лікар",AVERAGE(P1228:P1230),IF(B1228="Лікар-педіатр","x",IF(B1228="Лікар-терапевт",AVERAGE(P1228:P1230),0)))</f>
        <v>0</v>
      </c>
      <c r="Q1232" s="180">
        <f>IF(B1228="Лікар загальної практики - сімейний лікар",AVERAGE(Q1228:Q1230),IF(B1228="Лікар-педіатр","x",IF(B1228="Лікар-терапевт",AVERAGE(Q1228:Q1230),0)))</f>
        <v>0</v>
      </c>
      <c r="R1232" s="180">
        <f>IF(B1228="Лікар загальної практики - сімейний лікар",AVERAGE(R1228:R1230),IF(B1228="Лікар-педіатр","x",IF(B1228="Лікар-терапевт",AVERAGE(R1228:R1230),0)))</f>
        <v>0</v>
      </c>
      <c r="S1232" s="181">
        <f>SUM(N1232:R1232)</f>
        <v>0</v>
      </c>
      <c r="T1232" s="770"/>
      <c r="U1232" s="543">
        <f>IF(B1228="Лікар загальної практики - сімейний лікар",AVERAGE(U1228:U1230),IF(B1228="Лікар-педіатр",AVERAGE(U1228:U1230),IF(B1228="Лікар-терапевт","х",0)))</f>
        <v>0</v>
      </c>
      <c r="V1232" s="180">
        <f>IF(B1228="Лікар загальної практики - сімейний лікар",AVERAGE(V1228:V1230),IF(B1228="Лікар-педіатр",AVERAGE(V1228:V1230),IF(B1228="Лікар-терапевт","х",0)))</f>
        <v>0</v>
      </c>
      <c r="W1232" s="180">
        <f>IF(B1228="Лікар загальної практики - сімейний лікар",AVERAGE(W1228:W1230),IF(B1228="Лікар-педіатр","x",IF(B1228="Лікар-терапевт",AVERAGE(W1228:W1230),0)))</f>
        <v>0</v>
      </c>
      <c r="X1232" s="180">
        <f>IF(B1228="Лікар загальної практики - сімейний лікар",AVERAGE(X1228:X1230),IF(B1228="Лікар-педіатр","x",IF(B1228="Лікар-терапевт",AVERAGE(X1228:X1230),0)))</f>
        <v>0</v>
      </c>
      <c r="Y1232" s="180">
        <f>IF(B1228="Лікар загальної практики - сімейний лікар",AVERAGE(Y1228:Y1230),IF(B1228="Лікар-педіатр","x",IF(B1228="Лікар-терапевт",AVERAGE(Y1228:Y1230),0)))</f>
        <v>0</v>
      </c>
      <c r="Z1232" s="181">
        <f>SUM(U1232:Y1232)</f>
        <v>0</v>
      </c>
      <c r="AA1232" s="770"/>
      <c r="AB1232" s="543">
        <f>IF(B1228="Лікар загальної практики - сімейний лікар",AVERAGE(AB1228:AB1230),IF(B1228="Лікар-педіатр",AVERAGE(AB1228:AB1230),IF(B1228="Лікар-терапевт","х",0)))</f>
        <v>0</v>
      </c>
      <c r="AC1232" s="180">
        <f>IF(B1228="Лікар загальної практики - сімейний лікар",AVERAGE(AC1228:AC1230),IF(B1228="Лікар-педіатр",AVERAGE(AC1228:AC1230),IF(B1228="Лікар-терапевт","х",0)))</f>
        <v>0</v>
      </c>
      <c r="AD1232" s="180">
        <f>IF(B1228="Лікар загальної практики - сімейний лікар",AVERAGE(AD1228:AD1230),IF(B1228="Лікар-педіатр","x",IF(B1228="Лікар-терапевт",AVERAGE(AD1228:AD1230),0)))</f>
        <v>0</v>
      </c>
      <c r="AE1232" s="180">
        <f>IF(B1228="Лікар загальної практики - сімейний лікар",AVERAGE(AE1228:AE1230),IF(B1228="Лікар-педіатр","x",IF(B1228="Лікар-терапевт",AVERAGE(AE1228:AE1230),0)))</f>
        <v>0</v>
      </c>
      <c r="AF1232" s="180">
        <f>IF(B1228="Лікар загальної практики - сімейний лікар",AVERAGE(AF1228:AF1230),IF(B1228="Лікар-педіатр","x",IF(B1228="Лікар-терапевт",AVERAGE(AF1228:AF1230),0)))</f>
        <v>0</v>
      </c>
      <c r="AG1232" s="181">
        <f>SUM(AB1232:AF1232)</f>
        <v>0</v>
      </c>
      <c r="AH1232" s="773"/>
      <c r="AI1232" s="176"/>
      <c r="AJ1232" s="764"/>
      <c r="AK1232" s="767"/>
      <c r="AL1232" s="767"/>
      <c r="AM1232" s="755"/>
      <c r="AN1232" s="794"/>
      <c r="AO1232" s="794"/>
      <c r="AP1232" s="794"/>
      <c r="AQ1232" s="794"/>
      <c r="AR1232" s="797"/>
    </row>
    <row r="1233" spans="1:44" ht="40.5" x14ac:dyDescent="0.25">
      <c r="A1233" s="172"/>
      <c r="B1233" s="781"/>
      <c r="C1233" s="784"/>
      <c r="D1233" s="787"/>
      <c r="E1233" s="790"/>
      <c r="F1233" s="182" t="str">
        <f>IF(B1228="Лікар-педіатр",Законод!$C$18,IF(B1228="Лікар загальної практики - сімейний лікар",Законод!$C$22,IF(B1228="Лікар-терапевт",Законод!$C$26,"х")))</f>
        <v>х</v>
      </c>
      <c r="G1233" s="183">
        <f>IF(B1228="Лікар загальної практики - сімейний лікар",IF(L1232&lt;=Законод!$C$23,G1232,Законод!$C$23*'01_Доходи'!G1231),IF(B1228="Лікар-педіатр",IF(L1232&lt;=Законод!$C$19,G1232,Законод!$C$19*'01_Доходи'!G1231),IF(B1228="Лікар-терапевт","x",0)))</f>
        <v>0</v>
      </c>
      <c r="H1233" s="183">
        <f>IF(B1228="Лікар загальної практики - сімейний лікар",IF(L1232&lt;=Законод!$C$23,H1232,Законод!$C$23*'01_Доходи'!H1231),IF(B1228="Лікар-педіатр",IF(L1232&lt;=Законод!$C$19,H1232,Законод!$C$19*'01_Доходи'!H1231),IF(B1228="Лікар-терапевт","x",0)))</f>
        <v>0</v>
      </c>
      <c r="I1233" s="183">
        <f>IF(B1228="Лікар загальної практики - сімейний лікар",IF(L1232&lt;=Законод!$C$23,I1232,Законод!$C$23*'01_Доходи'!I1231),IF(B1228="Лікар-педіатр",IF(L1232&lt;=Законод!$C$27,I1232,Законод!$C$27*'01_Доходи'!I1231),IF(B1228="Лікар-терапевт","x",0)))</f>
        <v>0</v>
      </c>
      <c r="J1233" s="183">
        <f>IF(B1228="Лікар загальної практики - сімейний лікар",IF(L1232&lt;=Законод!$C$23,J1232,Законод!$C$23*'01_Доходи'!J1231),IF(B1228="Лікар-педіатр",IF(L1232&lt;=Законод!$C$27,J1232,Законод!$C$27*'01_Доходи'!J1231),IF(B1228="Лікар-терапевт","x",0)))</f>
        <v>0</v>
      </c>
      <c r="K1233" s="183">
        <f>IF(B1228="Лікар загальної практики - сімейний лікар",IF(L1232&lt;=Законод!$C$23,K1232,Законод!$C$23*'01_Доходи'!K1231),IF(B1228="Лікар-педіатр",IF(L1232&lt;=Законод!$C$27,K1232,Законод!$C$27*'01_Доходи'!K1231),IF(B1228="Лікар-терапевт","x",0)))</f>
        <v>0</v>
      </c>
      <c r="L1233" s="184">
        <f>SUM(G1233:K1233)</f>
        <v>0</v>
      </c>
      <c r="M1233" s="770"/>
      <c r="N1233" s="183">
        <f>IF(B1228="Лікар загальної практики - сімейний лікар",IF(L1232&lt;=Законод!$C$23,N1232,Законод!$C$23*'01_Доходи'!N1231),IF(B1228="Лікар-педіатр",IF(L1232&lt;=Законод!$C$19,N1232,Законод!$C$19*'01_Доходи'!N1231),IF(B1228="Лікар-терапевт","x",0)))</f>
        <v>0</v>
      </c>
      <c r="O1233" s="183">
        <f>IF(B1228="Лікар загальної практики - сімейний лікар",IF(L1232&lt;=Законод!$C$23,O1232,Законод!$C$23*'01_Доходи'!O1231),IF(B1228="Лікар-педіатр",IF(L1232&lt;=Законод!$C$19,O1232,Законод!$C$19*'01_Доходи'!O1231),IF(B1228="Лікар-терапевт","x",0)))</f>
        <v>0</v>
      </c>
      <c r="P1233" s="183">
        <f>IF(B1228="Лікар загальної практики - сімейний лікар",IF(L1232&lt;=Законод!$C$23,P1232,Законод!$C$23*'01_Доходи'!P1231),IF(B1228="Лікар-педіатр",IF(L1232&lt;=Законод!$C$27,P1232,Законод!$C$27*'01_Доходи'!P1231),IF(B1228="Лікар-терапевт","x",0)))</f>
        <v>0</v>
      </c>
      <c r="Q1233" s="183">
        <f>IF(B1228="Лікар загальної практики - сімейний лікар",IF(L1232&lt;=Законод!$C$23,Q1232,Законод!$C$23*'01_Доходи'!Q1231),IF(B1228="Лікар-педіатр",IF(L1232&lt;=Законод!$C$27,Q1232,Законод!$C$27*'01_Доходи'!Q1231),IF(B1228="Лікар-терапевт","x",0)))</f>
        <v>0</v>
      </c>
      <c r="R1233" s="183">
        <f>IF(B1228="Лікар загальної практики - сімейний лікар",IF(L1232&lt;=Законод!$C$23,R1232,Законод!$C$23*'01_Доходи'!R1231),IF(B1228="Лікар-педіатр",IF(L1232&lt;=Законод!$C$27,R1232,Законод!$C$27*'01_Доходи'!R1231),IF(B1228="Лікар-терапевт","x",0)))</f>
        <v>0</v>
      </c>
      <c r="S1233" s="184">
        <f>SUM(N1233:R1233)</f>
        <v>0</v>
      </c>
      <c r="T1233" s="770"/>
      <c r="U1233" s="183">
        <f>IF(B1228="Лікар загальної практики - сімейний лікар",IF(L1232&lt;=Законод!$C$23,U1232,Законод!$C$23*'01_Доходи'!U1231),IF(B1228="Лікар-педіатр",IF(L1232&lt;=Законод!$C$19,U1232,Законод!$C$19*'01_Доходи'!U1231),IF(B1228="Лікар-терапевт","x",0)))</f>
        <v>0</v>
      </c>
      <c r="V1233" s="183">
        <f>IF(B1228="Лікар загальної практики - сімейний лікар",IF(L1232&lt;=Законод!$C$23,V1232,Законод!$C$23*'01_Доходи'!V1231),IF(B1228="Лікар-педіатр",IF(L1232&lt;=Законод!$C$19,V1232,Законод!$C$19*'01_Доходи'!V1231),IF(B1228="Лікар-терапевт","x",0)))</f>
        <v>0</v>
      </c>
      <c r="W1233" s="183">
        <f>IF(B1228="Лікар загальної практики - сімейний лікар",IF(L1232&lt;=Законод!$C$23,W1232,Законод!$C$23*'01_Доходи'!W1231),IF(B1228="Лікар-педіатр",IF(L1232&lt;=Законод!$C$27,W1232,Законод!$C$27*'01_Доходи'!W1231),IF(B1228="Лікар-терапевт","x",0)))</f>
        <v>0</v>
      </c>
      <c r="X1233" s="183">
        <f>IF(B1228="Лікар загальної практики - сімейний лікар",IF(L1232&lt;=Законод!$C$23,X1232,Законод!$C$23*'01_Доходи'!X1231),IF(B1228="Лікар-педіатр",IF(L1232&lt;=Законод!$C$27,X1232,Законод!$C$27*'01_Доходи'!X1231),IF(B1228="Лікар-терапевт","x",0)))</f>
        <v>0</v>
      </c>
      <c r="Y1233" s="183">
        <f>IF(B1228="Лікар загальної практики - сімейний лікар",IF(L1232&lt;=Законод!$C$23,Y1232,Законод!$C$23*'01_Доходи'!H1231),IF(Y1228="Лікар-педіатр",IF(L1232&lt;=Законод!$C$27,Y1232,Законод!$C$27*'01_Доходи'!Y1231),IF(B1228="Лікар-терапевт","x",0)))</f>
        <v>0</v>
      </c>
      <c r="Z1233" s="184">
        <f>SUM(U1233:Y1233)</f>
        <v>0</v>
      </c>
      <c r="AA1233" s="770"/>
      <c r="AB1233" s="183">
        <f>IF(B1228="Лікар загальної практики - сімейний лікар",IF(L1232&lt;=Законод!$C$23,AB1232,Законод!$C$23*'01_Доходи'!AB1231),IF(B1228="Лікар-педіатр",IF(L1232&lt;=Законод!$C$19,AB1232,Законод!$C$19*'01_Доходи'!AB1231),IF(B1228="Лікар-терапевт","x",0)))</f>
        <v>0</v>
      </c>
      <c r="AC1233" s="183">
        <f>IF(B1228="Лікар загальної практики - сімейний лікар",IF(L1232&lt;=Законод!$C$23,AC1232,Законод!$C$23*'01_Доходи'!AC1231),IF(B1228="Лікар-педіатр",IF(L1232&lt;=Законод!$C$19,AC1232,Законод!$C$19*'01_Доходи'!AC1231),IF(B1228="Лікар-терапевт","x",0)))</f>
        <v>0</v>
      </c>
      <c r="AD1233" s="183">
        <f>IF(B1228="Лікар загальної практики - сімейний лікар",IF(L1232&lt;=Законод!$C$23,AD1232,Законод!$C$23*'01_Доходи'!AD1231),IF(B1228="Лікар-педіатр",IF(L1232&lt;=Законод!$C$27,AD1232,Законод!$C$27*'01_Доходи'!AD1231),IF(B1228="Лікар-терапевт","x",0)))</f>
        <v>0</v>
      </c>
      <c r="AE1233" s="183">
        <f>IF(B1228="Лікар загальної практики - сімейний лікар",IF(L1232&lt;=Законод!$C$23,AE1232,Законод!$C$23*'01_Доходи'!AE1231),IF(B1228="Лікар-педіатр",IF(L1232&lt;=Законод!$C$27,AE1232,Законод!$C$27*'01_Доходи'!AE1231),IF(B1228="Лікар-терапевт","x",0)))</f>
        <v>0</v>
      </c>
      <c r="AF1233" s="183">
        <f>IF(B1228="Лікар загальної практики - сімейний лікар",IF(L1232&lt;=Законод!$C$23,AF1232,Законод!$C$23*'01_Доходи'!AF1231),IF(B1228="Лікар-педіатр",IF(L1232&lt;=Законод!$C$27,AF1232,Законод!$C$27*'01_Доходи'!AF1231),IF(B1228="Лікар-терапевт","x",0)))</f>
        <v>0</v>
      </c>
      <c r="AG1233" s="184">
        <f>SUM(AB1233:AF1233)</f>
        <v>0</v>
      </c>
      <c r="AH1233" s="773"/>
      <c r="AI1233" s="176"/>
      <c r="AJ1233" s="764"/>
      <c r="AK1233" s="767"/>
      <c r="AL1233" s="767"/>
      <c r="AM1233" s="268" t="s">
        <v>175</v>
      </c>
      <c r="AN1233" s="544">
        <f>IF(B1228="Лікар загальної практики - сімейний лікар",G1233*Законод!$J$10+'01_Доходи'!H1233*Законод!$K$10+'01_Доходи'!I1233*Законод!$L$10+'01_Доходи'!J1233*Законод!$M$10+'01_Доходи'!K1233*Законод!$N$10,IF(B1228="Лікар-педіатр",G1233*Законод!$J$10+'01_Доходи'!H1233*Законод!$K$10,IF(B1228="Лікар-терапевт",'01_Доходи'!I1233*Законод!$L$10+'01_Доходи'!J1233*Законод!$M$10+'01_Доходи'!K1233*Законод!$N$10,0)))</f>
        <v>0</v>
      </c>
      <c r="AO1233" s="544">
        <f>IF(B1228="Лікар загальної практики - сімейний лікар",N1233*Законод!$J$11+'01_Доходи'!O1233*Законод!$K$11+'01_Доходи'!P1233*Законод!$L$11+'01_Доходи'!Q1233*Законод!$M$11+'01_Доходи'!R1233*Законод!$N$11,IF(B1228="Лікар-педіатр",N1233*Законод!$J$11+'01_Доходи'!O1233*Законод!$K$11,IF(B1228="Лікар-терапевт",'01_Доходи'!P1233*Законод!$L$11+'01_Доходи'!Q1233*Законод!$M$11+'01_Доходи'!R1233*Законод!$N$11,0)))</f>
        <v>0</v>
      </c>
      <c r="AP1233" s="544">
        <f>IF(B1228="Лікар загальної практики - сімейний лікар",U1233*Законод!$J$12+'01_Доходи'!V1233*Законод!$K$12+'01_Доходи'!W1233*Законод!$L$12+'01_Доходи'!X1233*Законод!$M$12+'01_Доходи'!Y1233*Законод!$N$12,IF(B1228="Лікар-педіатр",U1233*Законод!$J$12+'01_Доходи'!V1233*Законод!$K$12,IF(B1228="Лікар-терапевт",'01_Доходи'!W1233*Законод!$L$12+'01_Доходи'!X1233*Законод!$M$12+'01_Доходи'!Y1233*Законод!$N$12,0)))</f>
        <v>0</v>
      </c>
      <c r="AQ1233" s="544">
        <f>IF(B1228="Лікар загальної практики - сімейний лікар",AB1233*Законод!$J$13+'01_Доходи'!AC1233*Законод!$K$13+'01_Доходи'!AD1233*Законод!$L$13+'01_Доходи'!AE1233*Законод!$M$13+'01_Доходи'!AF1233*Законод!$N$13,IF(B1228="Лікар-педіатр",AB1233*Законод!$J$13+'01_Доходи'!AC1233*Законод!$K$13,IF(B1228="Лікар-терапевт",'01_Доходи'!AD1233*Законод!$L$13+'01_Доходи'!AE1233*Законод!$M$13+'01_Доходи'!AF1233*Законод!$N$13,0)))</f>
        <v>0</v>
      </c>
      <c r="AR1233" s="185">
        <f>SUM(AN1233:AQ1233)</f>
        <v>0</v>
      </c>
    </row>
    <row r="1234" spans="1:44" ht="20.45" customHeight="1" x14ac:dyDescent="0.25">
      <c r="A1234" s="172"/>
      <c r="B1234" s="781"/>
      <c r="C1234" s="784"/>
      <c r="D1234" s="787"/>
      <c r="E1234" s="790"/>
      <c r="F1234" s="186" t="str">
        <f>IF(B1228="Лікар-педіатр",Законод!$E$18,IF(B1228="Лікар загальної практики - сімейний лікар",Законод!$E$22,IF(B1228="Лікар-терапевт",Законод!$E$26,"х")))</f>
        <v>х</v>
      </c>
      <c r="G1234" s="750" t="s">
        <v>157</v>
      </c>
      <c r="H1234" s="751"/>
      <c r="I1234" s="751"/>
      <c r="J1234" s="751"/>
      <c r="K1234" s="752"/>
      <c r="L1234" s="171">
        <f>IF(B1228="Лікар загальної практики - сімейний лікар",IF(L1232&lt;Законод!$C$23,0,(IF(AND(L1232&gt;=Законод!$E$23,L1232&lt;=Законод!$E$24),L1232-Законод!$C$23,IF('01_Доходи'!L1232&gt;=Законод!$F$23,Законод!$E$25,0)))),IF(B1228="Лікар-педіатр",IF(L1232&lt;Законод!$C$19,0,(IF(AND(L1232&gt;=Законод!$E$19,L1232&lt;=Законод!$E$20),L1232-Законод!$C$19,IF('01_Доходи'!L1232&gt;=Законод!$F$19,Законод!$E$21,0)))),IF(B1228="Лікар-терапевт",IF(L1232&lt;Законод!$C$27,0,(IF(AND(L1232&gt;=Законод!$E$27,L1232&lt;=Законод!$E$28),L1232-Законод!$C$27,IF('01_Доходи'!L1232&gt;=Законод!$F$27,Законод!$E$29,0)))),0)))</f>
        <v>0</v>
      </c>
      <c r="M1234" s="770"/>
      <c r="N1234" s="750" t="s">
        <v>157</v>
      </c>
      <c r="O1234" s="751"/>
      <c r="P1234" s="751"/>
      <c r="Q1234" s="751"/>
      <c r="R1234" s="752"/>
      <c r="S1234" s="171">
        <f>IF(B1228="Лікар загальної практики - сімейний лікар",IF(S1232&lt;Законод!$C$23,0,(IF(AND(S1232&gt;=Законод!$E$23,S1232&lt;=Законод!$E$24),S1232-Законод!$C$23,IF('01_Доходи'!S1232&gt;=Законод!$F$23,Законод!$E$25,0)))),IF(B1228="Лікар-педіатр",IF(S1232&lt;Законод!$C$19,0,(IF(AND(S1232&gt;=Законод!$E$19,S1232&lt;=Законод!$E$20),S1232-Законод!$C$19,IF('01_Доходи'!S1232&gt;=Законод!$F$19,Законод!$E$21,0)))),IF(B1228="Лікар-терапевт",IF(S1232&lt;Законод!$C$27,0,(IF(AND(S1232&gt;=Законод!$E$27,S1232&lt;=Законод!$E$28),S1232-Законод!$C$27,IF('01_Доходи'!S1232&gt;=Законод!$F$27,Законод!$E$29,0)))),0)))</f>
        <v>0</v>
      </c>
      <c r="T1234" s="770"/>
      <c r="U1234" s="750" t="s">
        <v>157</v>
      </c>
      <c r="V1234" s="751"/>
      <c r="W1234" s="751"/>
      <c r="X1234" s="751"/>
      <c r="Y1234" s="752"/>
      <c r="Z1234" s="171">
        <f>IF(B1228="Лікар загальної практики - сімейний лікар",IF(Z1232&lt;Законод!$C$23,0,(IF(AND(Z1232&gt;=Законод!$E$23,Z1232&lt;=Законод!$E$24),Z1232-Законод!$C$23,IF('01_Доходи'!Z1232&gt;=Законод!$F$23,Законод!$E$25,0)))),IF(B1228="Лікар-педіатр",IF(Z1232&lt;Законод!$C$19,0,(IF(AND(Z1232&gt;=Законод!$E$19,Z1232&lt;=Законод!$E$20),Z1232-Законод!$C$19,IF('01_Доходи'!Z1232&gt;=Законод!$F$19,Законод!$E$21,0)))),IF(B1228="Лікар-терапевт",IF(Z1232&lt;Законод!$C$27,0,(IF(AND(Z1232&gt;=Законод!$E$27,Z1232&lt;=Законод!$E$28),Z1232-Законод!$C$27,IF('01_Доходи'!Z1232&gt;=Законод!$F$27,Законод!$E$29,0)))),0)))</f>
        <v>0</v>
      </c>
      <c r="AA1234" s="770"/>
      <c r="AB1234" s="750" t="s">
        <v>157</v>
      </c>
      <c r="AC1234" s="751"/>
      <c r="AD1234" s="751"/>
      <c r="AE1234" s="751"/>
      <c r="AF1234" s="752"/>
      <c r="AG1234" s="171">
        <f>IF(B1228="Лікар загальної практики - сімейний лікар",IF(S1232&lt;Законод!$C$23,0,(IF(AND(AG1232&gt;=Законод!$E$23,AG1232&lt;=Законод!$E$24),AG1232-Законод!$C$23,IF('01_Доходи'!AG1232&gt;=Законод!$F$23,Законод!$E$25,0)))),IF(B1228="Лікар-педіатр",IF(AG1232&lt;Законод!$C$19,0,(IF(AND(AG1232&gt;=Законод!$E$19,AG1232&lt;=Законод!$E$20),AG1232-Законод!$C$19,IF('01_Доходи'!AG1232&gt;=Законод!$F$19,Законод!$E$21,0)))),IF(B1228="Лікар-терапевт",IF(AG1232&lt;Законод!$C$27,0,(IF(AND(AG1232&gt;=Законод!$E$27,AG1232&lt;=Законод!$E$28),AG1232-Законод!$C$27,IF('01_Доходи'!AG1232&gt;=Законод!$F$27,Законод!$E$29,0)))),0)))</f>
        <v>0</v>
      </c>
      <c r="AH1234" s="773"/>
      <c r="AI1234" s="176"/>
      <c r="AJ1234" s="764"/>
      <c r="AK1234" s="767"/>
      <c r="AL1234" s="767"/>
      <c r="AM1234" s="798" t="s">
        <v>176</v>
      </c>
      <c r="AN1234" s="544">
        <f>IF(B1228="Лікар загальної практики - сімейний лікар",L1234*Законод!$E$30,IF(B1228="Лікар-педіатр",L1234*Законод!$E$30,IF(B1228="Лікар-терапевт",L1234*Законод!$E$30,0)))</f>
        <v>0</v>
      </c>
      <c r="AO1234" s="544">
        <f>IF(B1228="Лікар загальної практики - сімейний лікар",S1234*Законод!$E$47,IF(B1228="Лікар-педіатр",S1234*Законод!$E$47,IF(B1228="Лікар-терапевт",S1234*Законод!$E$47,0)))</f>
        <v>0</v>
      </c>
      <c r="AP1234" s="544">
        <f>IF(B1228="Лікар загальної практики - сімейний лікар",Z1234*Законод!$E$64,IF(B1228="Лікар-педіатр",Z1234*Законод!$E$64,IF(B1228="Лікар-терапевт",Z1234*Законод!$E$64,0)))</f>
        <v>0</v>
      </c>
      <c r="AQ1234" s="544">
        <f>IF(B1228="Лікар загальної практики - сімейний лікар",AG1234*Законод!$E$81,IF(B1228="Лікар-педіатр",AG1234*Законод!$E$81,IF(B1228="Лікар-терапевт",AG1234*Законод!$E$81,0)))</f>
        <v>0</v>
      </c>
      <c r="AR1234" s="185">
        <f>SUM(AN1234:AQ1234)</f>
        <v>0</v>
      </c>
    </row>
    <row r="1235" spans="1:44" ht="20.45" customHeight="1" x14ac:dyDescent="0.25">
      <c r="A1235" s="172"/>
      <c r="B1235" s="781"/>
      <c r="C1235" s="784"/>
      <c r="D1235" s="787"/>
      <c r="E1235" s="790"/>
      <c r="F1235" s="186" t="str">
        <f>IF(B1228="Лікар-педіатр",Законод!$F$18,IF(B1228="Лікар загальної практики - сімейний лікар",Законод!$F$22,IF(B1228="Лікар-терапевт",Законод!$F$26,"х")))</f>
        <v>х</v>
      </c>
      <c r="G1235" s="750" t="s">
        <v>157</v>
      </c>
      <c r="H1235" s="751"/>
      <c r="I1235" s="751"/>
      <c r="J1235" s="751"/>
      <c r="K1235" s="752"/>
      <c r="L1235" s="171">
        <f>IF(B1228="Лікар загальної практики - сімейний лікар",IF(L1232&lt;Законод!$C$23,0,(IF(AND(L1232&gt;=Законод!$F$23,L1232&lt;=Законод!$F$24),L1232-Законод!$E$24,IF('01_Доходи'!L1232&gt;=Законод!$G$23,Законод!$F$25,0)))),IF(B1228="Лікар-педіатр",IF(L1232&lt;Законод!$C$19,0,(IF(AND(L1232&gt;=Законод!$F$19,L1232&lt;=Законод!$F$20),L1232-Законод!$E$20,IF('01_Доходи'!L1232&gt;=Законод!$G$19,Законод!$F$21,0)))),IF(B1228="Лікар-терапевт",IF(L1232&lt;Законод!$C$27,0,(IF(AND(L1232&gt;=Законод!$F$27,L1232&lt;=Законод!$F$28),L1232-Законод!$E$28,IF('01_Доходи'!L1232&gt;=Законод!$G$27,Законод!$F$29,0)))),0)))</f>
        <v>0</v>
      </c>
      <c r="M1235" s="770"/>
      <c r="N1235" s="750" t="s">
        <v>157</v>
      </c>
      <c r="O1235" s="751"/>
      <c r="P1235" s="751"/>
      <c r="Q1235" s="751"/>
      <c r="R1235" s="752"/>
      <c r="S1235" s="171">
        <f>IF(B1228="Лікар загальної практики - сімейний лікар",IF(S1232&lt;Законод!$C$23,0,(IF(AND(S1232&gt;=Законод!$F$23,S1232&lt;=Законод!$F$24),S1232-Законод!$E$24,IF('01_Доходи'!S1232&gt;=Законод!$G$23,Законод!$F$25,0)))),IF(B1228="Лікар-педіатр",IF(S1232&lt;Законод!$C$19,0,(IF(AND(S1232&gt;=Законод!$F$19,S1232&lt;=Законод!$F$20),S1232-Законод!$E$20,IF('01_Доходи'!S1232&gt;=Законод!$G$19,Законод!$F$21,0)))),IF(B1228="Лікар-терапевт",IF(S1232&lt;Законод!$C$27,0,(IF(AND(S1232&gt;=Законод!$F$27,S1232&lt;=Законод!$F$28),S1232-Законод!$E$28,IF('01_Доходи'!S1232&gt;=Законод!$G$27,Законод!$F$29,0)))),0)))</f>
        <v>0</v>
      </c>
      <c r="T1235" s="770"/>
      <c r="U1235" s="750" t="s">
        <v>157</v>
      </c>
      <c r="V1235" s="751"/>
      <c r="W1235" s="751"/>
      <c r="X1235" s="751"/>
      <c r="Y1235" s="752"/>
      <c r="Z1235" s="171">
        <f>IF(B1228="Лікар загальної практики - сімейний лікар",IF(Z1232&lt;Законод!$C$23,0,(IF(AND(Z1232&gt;=Законод!$F$23,Z1232&lt;=Законод!$F$24),Z1232-Законод!$E$24,IF('01_Доходи'!Z1232&gt;=Законод!$G$23,Законод!$F$25,0)))),IF(B1228="Лікар-педіатр",IF(Z1232&lt;Законод!$C$19,0,(IF(AND(Z1232&gt;=Законод!$F$19,Z1232&lt;=Законод!$F$20),Z1232-Законод!$E$20,IF('01_Доходи'!Z1232&gt;=Законод!$G$19,Законод!$F$21,0)))),IF(B1228="Лікар-терапевт",IF(Z1232&lt;Законод!$C$27,0,(IF(AND(Z1232&gt;=Законод!$F$27,Z1232&lt;=Законод!$F$28),Z1232-Законод!$E$28,IF('01_Доходи'!Z1232&gt;=Законод!$G$27,Законод!$F$29,0)))),0)))</f>
        <v>0</v>
      </c>
      <c r="AA1235" s="770"/>
      <c r="AB1235" s="750" t="s">
        <v>157</v>
      </c>
      <c r="AC1235" s="751"/>
      <c r="AD1235" s="751"/>
      <c r="AE1235" s="751"/>
      <c r="AF1235" s="752"/>
      <c r="AG1235" s="171">
        <f>IF(B1228="Лікар загальної практики - сімейний лікар",IF(AG1232&lt;Законод!$C$23,0,(IF(AND(AG1232&gt;=Законод!$F$23,AG1232&lt;=Законод!$F$24),AG1232-Законод!$E$24,IF('01_Доходи'!AG1232&gt;=Законод!$G$23,Законод!$F$25,0)))),IF(B1228="Лікар-педіатр",IF(AG1232&lt;Законод!$C$19,0,(IF(AND(AG1232&gt;=Законод!$F$19,AG1232&lt;=Законод!$F$20),AG1232-Законод!$E$20,IF('01_Доходи'!AG1232&gt;=Законод!$G$19,Законод!$F$21,0)))),IF(B1228="Лікар-терапевт",IF(AG1232&lt;Законод!$C$27,0,(IF(AND(AG1232&gt;=Законод!$F$27,AG1232&lt;=Законод!$F$28),AG1232-Законод!$E$28,IF('01_Доходи'!AG1232&gt;=Законод!$G$27,Законод!$F$29,0)))),0)))</f>
        <v>0</v>
      </c>
      <c r="AH1235" s="773"/>
      <c r="AI1235" s="176"/>
      <c r="AJ1235" s="764"/>
      <c r="AK1235" s="767"/>
      <c r="AL1235" s="767"/>
      <c r="AM1235" s="799"/>
      <c r="AN1235" s="544">
        <f>IF(B1228="Лікар загальної практики - сімейний лікар",L1235*Законод!$F$30,IF(B1228="Лікар-педіатр",L1235*Законод!$F$30,IF(B1228="Лікар-терапевт",L1235*Законод!$F$30,0)))</f>
        <v>0</v>
      </c>
      <c r="AO1235" s="544">
        <f>IF(B1228="Лікар загальної практики - сімейний лікар",S1235*Законод!$F$47,IF(B1228="Лікар-педіатр",S1235*Законод!$F$47,IF(B1228="Лікар-терапевт",S1235*Законод!$F$47,0)))</f>
        <v>0</v>
      </c>
      <c r="AP1235" s="544">
        <f>IF(B1228="Лікар загальної практики - сімейний лікар",Z1235*Законод!$F$64,IF(B1228="Лікар-педіатр",Z1235*Законод!$F$64,IF(B1228="Лікар-терапевт",Z1235*Законод!$F$64,0)))</f>
        <v>0</v>
      </c>
      <c r="AQ1235" s="544">
        <f>IF(B1228="Лікар загальної практики - сімейний лікар",AG1235*Законод!$F$81,IF(B1228="Лікар-педіатр",AG1235*Законод!$F$81,IF(B1228="Лікар-терапевт",AG1235*Законод!$F$81,0)))</f>
        <v>0</v>
      </c>
      <c r="AR1235" s="185">
        <f>SUM(AN1235:AQ1235)</f>
        <v>0</v>
      </c>
    </row>
    <row r="1236" spans="1:44" ht="20.45" customHeight="1" x14ac:dyDescent="0.25">
      <c r="A1236" s="172"/>
      <c r="B1236" s="781"/>
      <c r="C1236" s="784"/>
      <c r="D1236" s="787"/>
      <c r="E1236" s="790"/>
      <c r="F1236" s="186" t="str">
        <f>IF(B1228="Лікар-педіатр",Законод!$G$18,IF(B1228="Лікар загальної практики - сімейний лікар",Законод!$G$22,IF(B1228="Лікар-терапевт",Законод!$G$26,"х")))</f>
        <v>х</v>
      </c>
      <c r="G1236" s="750" t="s">
        <v>157</v>
      </c>
      <c r="H1236" s="751"/>
      <c r="I1236" s="751"/>
      <c r="J1236" s="751"/>
      <c r="K1236" s="752"/>
      <c r="L1236" s="171">
        <f>IF(B1228="Лікар загальної практики - сімейний лікар",IF(L1232&lt;Законод!$C$23,0,(IF(AND(L1232&gt;=Законод!$G$23,L1232&lt;=Законод!$G$24),L1232-Законод!$F$24,IF('01_Доходи'!L1232&gt;=Законод!$H$23,Законод!$G$25,0)))),IF(B1228="Лікар-педіатр",IF(L1232&lt;Законод!$C$19,0,(IF(AND(L1232&gt;=Законод!$G$19,L1232&lt;=Законод!$G$20),L1232-Законод!$F$20,IF('01_Доходи'!L1232&gt;=Законод!$H$19,Законод!$G$21,0)))),IF(B1228="Лікар-терапевт",IF(L1232&lt;Законод!$C$27,0,(IF(AND(L1232&gt;=Законод!$G$27,L1232&lt;=Законод!$G$28),L1232-Законод!$F$28,IF('01_Доходи'!L1232&gt;=Законод!$H$27,Законод!$G$29,0)))),0)))</f>
        <v>0</v>
      </c>
      <c r="M1236" s="770"/>
      <c r="N1236" s="750" t="s">
        <v>157</v>
      </c>
      <c r="O1236" s="751"/>
      <c r="P1236" s="751"/>
      <c r="Q1236" s="751"/>
      <c r="R1236" s="752"/>
      <c r="S1236" s="171">
        <f>IF(B1228="Лікар загальної практики - сімейний лікар",IF(S1232&lt;Законод!$C$23,0,(IF(AND(S1232&gt;=Законод!$G$23,S1232&lt;=Законод!$G$24),S1232-Законод!$F$24,IF('01_Доходи'!S1232&gt;=Законод!$H$23,Законод!$G$25,0)))),IF(B1228="Лікар-педіатр",IF(S1232&lt;Законод!$C$19,0,(IF(AND(S1232&gt;=Законод!$G$19,S1232&lt;=Законод!$G$20),S1232-Законод!$F$20,IF('01_Доходи'!S1232&gt;=Законод!$H$19,Законод!$G$21,0)))),IF(B1228="Лікар-терапевт",IF(S1232&lt;Законод!$C$27,0,(IF(AND(S1232&gt;=Законод!$G$27,S1232&lt;=Законод!$G$28),S1232-Законод!$F$28,IF('01_Доходи'!S1232&gt;=Законод!$H$27,Законод!$G$29,0)))),0)))</f>
        <v>0</v>
      </c>
      <c r="T1236" s="770"/>
      <c r="U1236" s="750" t="s">
        <v>157</v>
      </c>
      <c r="V1236" s="751"/>
      <c r="W1236" s="751"/>
      <c r="X1236" s="751"/>
      <c r="Y1236" s="752"/>
      <c r="Z1236" s="171">
        <f>IF(B1228="Лікар загальної практики - сімейний лікар",IF(Z1232&lt;Законод!$C$23,0,(IF(AND(Z1232&gt;=Законод!$G$23,Z1232&lt;=Законод!$G$24),Z1232-Законод!$F$24,IF('01_Доходи'!Z1232&gt;=Законод!$H$23,Законод!$G$25,0)))),IF(B1228="Лікар-педіатр",IF(Z1232&lt;Законод!$C$19,0,(IF(AND(Z1232&gt;=Законод!$G$19,Z1232&lt;=Законод!$G$20),Z1232-Законод!$F$20,IF('01_Доходи'!Z1232&gt;=Законод!$H$19,Законод!$G$21,0)))),IF(B1228="Лікар-терапевт",IF(Z1232&lt;Законод!$C$27,0,(IF(AND(Z1232&gt;=Законод!$G$27,Z1232&lt;=Законод!$G$28),Z1232-Законод!$F$28,IF('01_Доходи'!Z1232&gt;=Законод!$H$27,Законод!$G$29,0)))),0)))</f>
        <v>0</v>
      </c>
      <c r="AA1236" s="770"/>
      <c r="AB1236" s="750" t="s">
        <v>157</v>
      </c>
      <c r="AC1236" s="751"/>
      <c r="AD1236" s="751"/>
      <c r="AE1236" s="751"/>
      <c r="AF1236" s="752"/>
      <c r="AG1236" s="171">
        <f>IF(B1228="Лікар загальної практики - сімейний лікар",IF(AG1232&lt;Законод!$C$23,0,(IF(AND(AG1232&gt;=Законод!$G$23,AG1232&lt;=Законод!$G$24),AG1232-Законод!$F$24,IF('01_Доходи'!AG1232&gt;=Законод!$H$23,Законод!$G$25,0)))),IF(B1228="Лікар-педіатр",IF(AG1232&lt;Законод!$C$19,0,(IF(AND(AG1232&gt;=Законод!$G$19,AG1232&lt;=Законод!$G$20),AG1232-Законод!$F$20,IF('01_Доходи'!AG1232&gt;=Законод!$H$19,Законод!$G$21,0)))),IF(B1228="Лікар-терапевт",IF(AG1232&lt;Законод!$C$27,0,(IF(AND(AG1232&gt;=Законод!$G$27,AG1232&lt;=Законод!$G$28),AG1232-Законод!$F$28,IF('01_Доходи'!AG1232&gt;=Законод!$H$27,Законод!$G$29,0)))),0)))</f>
        <v>0</v>
      </c>
      <c r="AH1236" s="773"/>
      <c r="AI1236" s="176"/>
      <c r="AJ1236" s="764"/>
      <c r="AK1236" s="767"/>
      <c r="AL1236" s="767"/>
      <c r="AM1236" s="799"/>
      <c r="AN1236" s="544">
        <f>IF(B1228="Лікар загальної практики - сімейний лікар",L1236*Законод!$G$39,IF(B1228="Лікар-педіатр",L1236*Законод!$G$30,IF(B1228="Лікар-терапевт",L1236*Законод!$G$30,0)))</f>
        <v>0</v>
      </c>
      <c r="AO1236" s="544">
        <f>IF(B1228="Лікар загальної практики - сімейний лікар",S1236*Законод!$G$47,IF(B1228="Лікар-педіатр",S1236*Законод!$G$47,IF(B1228="Лікар-терапевт",S1236*Законод!$G$47,0)))</f>
        <v>0</v>
      </c>
      <c r="AP1236" s="544">
        <f>IF(B1228="Лікар загальної практики - сімейний лікар",Z1236*Законод!$G$64,IF(B1228="Лікар-педіатр",Z1236*Законод!$G$64,IF(B1228="Лікар-терапевт",Z1236*Законод!$G$64,0)))</f>
        <v>0</v>
      </c>
      <c r="AQ1236" s="544">
        <f>IF(B1228="Лікар загальної практики - сімейний лікар",AG1236*Законод!$G$81,IF(B1228="Лікар-педіатр",AG1236*Законод!$G$81,IF(B1228="Лікар-терапевт",AG1236*Законод!$G$81,0)))</f>
        <v>0</v>
      </c>
      <c r="AR1236" s="185">
        <f t="shared" ref="AR1236" si="184">SUM(AN1236:AQ1236)</f>
        <v>0</v>
      </c>
    </row>
    <row r="1237" spans="1:44" ht="20.45" customHeight="1" x14ac:dyDescent="0.25">
      <c r="A1237" s="172"/>
      <c r="B1237" s="781"/>
      <c r="C1237" s="784"/>
      <c r="D1237" s="787"/>
      <c r="E1237" s="790"/>
      <c r="F1237" s="186" t="str">
        <f>IF(B1228="Лікар-педіатр",Законод!$H$18,IF(B1228="Лікар загальної практики - сімейний лікар",Законод!$H$22,IF(B1228="Лікар-терапевт",Законод!$H$26,"х")))</f>
        <v>х</v>
      </c>
      <c r="G1237" s="750" t="s">
        <v>157</v>
      </c>
      <c r="H1237" s="751"/>
      <c r="I1237" s="751"/>
      <c r="J1237" s="751"/>
      <c r="K1237" s="752"/>
      <c r="L1237" s="171">
        <f>IF(B1228="Лікар загальної практики - сімейний лікар",IF(L1232&lt;Законод!$C$23,0,(IF(AND(L1232&gt;=Законод!$H$23,L1232&lt;=Законод!$H$24),L1232-Законод!$G$24,IF('01_Доходи'!L1232&gt;=Законод!$I$23,Законод!$H$25,0)))),IF(B1228="Лікар-педіатр",IF(L1232&lt;Законод!$C$19,0,(IF(AND(L1232&gt;=Законод!$H$19,L1232&lt;=Законод!$H$20),L1232-Законод!$G$20,IF('01_Доходи'!L1232&gt;=Законод!$I$19,Законод!$H$21,0)))),IF(B1228="Лікар-терапевт",IF(L1232&lt;Законод!$C$27,0,(IF(AND(L1232&gt;=Законод!$H$27,L1232&lt;=Законод!$H$28),L1232-Законод!$G$28,IF(L1232&gt;=Законод!$I$27,Законод!$H$29,0)))),0)))</f>
        <v>0</v>
      </c>
      <c r="M1237" s="770"/>
      <c r="N1237" s="750" t="s">
        <v>157</v>
      </c>
      <c r="O1237" s="751"/>
      <c r="P1237" s="751"/>
      <c r="Q1237" s="751"/>
      <c r="R1237" s="752"/>
      <c r="S1237" s="171">
        <f>IF(B1228="Лікар загальної практики - сімейний лікар",IF(S1232&lt;Законод!$C$23,0,(IF(AND(S1232&gt;=Законод!$H$23,S1232&lt;=Законод!$H$24),S1232-Законод!$G$24,IF('01_Доходи'!S1232&gt;=Законод!$I$23,Законод!$H$25,0)))),IF(B1228="Лікар-педіатр",IF(S1232&lt;Законод!$C$19,0,(IF(AND(S1232&gt;=Законод!$H$19,S1232&lt;=Законод!$H$20),S1232-Законод!$G$20,IF('01_Доходи'!S1232&gt;=Законод!$I$19,Законод!$H$21,0)))),IF(B1228="Лікар-терапевт",IF(S1232&lt;Законод!$C$27,0,(IF(AND(S1232&gt;=Законод!$H$27,S1232&lt;=Законод!$H$28),S1232-Законод!$G$28,IF(S1232&gt;=Законод!$I$27,Законод!$H$29,0)))),0)))</f>
        <v>0</v>
      </c>
      <c r="T1237" s="770"/>
      <c r="U1237" s="750" t="s">
        <v>157</v>
      </c>
      <c r="V1237" s="751"/>
      <c r="W1237" s="751"/>
      <c r="X1237" s="751"/>
      <c r="Y1237" s="752"/>
      <c r="Z1237" s="171">
        <f>IF(B1228="Лікар загальної практики - сімейний лікар",IF(Z1232&lt;Законод!$C$23,0,(IF(AND(Z1232&gt;=Законод!$H$23,Z1232&lt;=Законод!$H$24),Z1232-Законод!$G$24,IF('01_Доходи'!Z1232&gt;=Законод!$I$23,Законод!$H$25,0)))),IF(B1228="Лікар-педіатр",IF(Z1232&lt;Законод!$C$19,0,(IF(AND(Z1232&gt;=Законод!$H$19,Z1232&lt;=Законод!$H$20),Z1232-Законод!$G$20,IF('01_Доходи'!Z1232&gt;=Законод!$I$19,Законод!$H$21,0)))),IF(B1228="Лікар-терапевт",IF(Z1232&lt;Законод!$C$27,0,(IF(AND(Z1232&gt;=Законод!$H$27,Z1232&lt;=Законод!$H$28),Z1232-Законод!$G$28,IF(Z1232&gt;=Законод!$I$27,Законод!$H$29,0)))),0)))</f>
        <v>0</v>
      </c>
      <c r="AA1237" s="770"/>
      <c r="AB1237" s="750" t="s">
        <v>157</v>
      </c>
      <c r="AC1237" s="751"/>
      <c r="AD1237" s="751"/>
      <c r="AE1237" s="751"/>
      <c r="AF1237" s="752"/>
      <c r="AG1237" s="171">
        <f>IF(B1228="Лікар загальної практики - сімейний лікар",IF(AG1232&lt;Законод!$C$23,0,(IF(AND(AG1232&gt;=Законод!$H$23,AG1232&lt;=Законод!$H$24),AG1232-Законод!$G$24,IF('01_Доходи'!AG1232&gt;=Законод!$I$23,Законод!$H$25,0)))),IF(B1228="Лікар-педіатр",IF(AG1232&lt;Законод!$C$19,0,(IF(AND(AG1232&gt;=Законод!$H$19,AG1232&lt;=Законод!$H$20),AG1232-Законод!$G$20,IF('01_Доходи'!AG1232&gt;=Законод!$I$19,Законод!$H$21,0)))),IF(B1228="Лікар-терапевт",IF(AG1232&lt;Законод!$C$27,0,(IF(AND(AG1232&gt;=Законод!$H$27,AG1232&lt;=Законод!$H$28),AG1232-Законод!$G$28,IF(AG1232&gt;=Законод!$I$27,Законод!$H$29,0)))),0)))</f>
        <v>0</v>
      </c>
      <c r="AH1237" s="773"/>
      <c r="AI1237" s="176"/>
      <c r="AJ1237" s="764"/>
      <c r="AK1237" s="767"/>
      <c r="AL1237" s="767"/>
      <c r="AM1237" s="799"/>
      <c r="AN1237" s="544">
        <f>IF(B1228="Лікар загальної практики - сімейний лікар",L1237*Законод!$H$30,IF(B1228="Лікар-педіатр",L1237*Законод!$H$30,IF(B1228="Лікар-терапевт",L1237*Законод!$H$30,0)))</f>
        <v>0</v>
      </c>
      <c r="AO1237" s="544">
        <f>IF(B1228="Лікар загальної практики - сімейний лікар",S1237*Законод!$H$47,IF(B1228="Лікар-педіатр",S1237*Законод!$H$47,IF(B1228="Лікар-терапевт",S1237*Законод!$H$47,0)))</f>
        <v>0</v>
      </c>
      <c r="AP1237" s="544">
        <f>IF(B1228="Лікар загальної практики - сімейний лікар",Z1237*Законод!$H$64,IF(B1228="Лікар-педіатр",Z1237*Законод!$H$64,IF(B1228="Лікар-терапевт",Z1237*Законод!$H$64,0)))</f>
        <v>0</v>
      </c>
      <c r="AQ1237" s="544">
        <f>IF(B1228="Лікар загальної практики - сімейний лікар",AG1237*Законод!$H$81,IF(B1228="Лікар-педіатр",AG1237*Законод!$H$81,IF(B1228="Лікар-терапевт",AG1237*Законод!$H$81,0)))</f>
        <v>0</v>
      </c>
      <c r="AR1237" s="185">
        <f>SUM(AN1237:AQ1237)</f>
        <v>0</v>
      </c>
    </row>
    <row r="1238" spans="1:44" ht="20.45" customHeight="1" x14ac:dyDescent="0.25">
      <c r="A1238" s="172"/>
      <c r="B1238" s="781"/>
      <c r="C1238" s="784"/>
      <c r="D1238" s="787"/>
      <c r="E1238" s="790"/>
      <c r="F1238" s="186" t="str">
        <f>IF(B1228="Лікар-педіатр",Законод!$I$18,IF(B1228="Лікар загальної практики - сімейний лікар",Законод!$I$22,IF(B1228="Лікар-терапевт",Законод!$I$26,"х")))</f>
        <v>х</v>
      </c>
      <c r="G1238" s="750" t="s">
        <v>157</v>
      </c>
      <c r="H1238" s="751"/>
      <c r="I1238" s="751"/>
      <c r="J1238" s="751"/>
      <c r="K1238" s="752"/>
      <c r="L1238" s="171">
        <f>IF(B1228="Лікар загальної практики - сімейний лікар",IF(L1232&lt;Законод!$C$23,0,(IF(AND(L1232&gt;=Законод!$I$23,L1232&lt;=Законод!$I$24),L1232-Законод!$H$24,IF('01_Доходи'!L1232&gt;=Законод!$I$23,Законод!$I$25,0)))),IF(B1228="Лікар-педіатр",IF(L1232&lt;Законод!$C$19,0,(IF(AND(L1232&gt;=Законод!$I$19,L1232&lt;=Законод!$I$20),L1232-Законод!$H$20,IF('01_Доходи'!L1232&gt;=Законод!$I$19,Законод!$H$21,0)))),IF(B1228="Лікар-терапевт",IF(L1232&lt;Законод!$C$27,0,(IF(AND(L1232&gt;=Законод!$I$27,L1232&lt;=Законод!$I$28),L1232-Законод!$H$28,IF('01_Доходи'!L1232&gt;=Законод!$I$27,Законод!$H$29,0)))),0)))</f>
        <v>0</v>
      </c>
      <c r="M1238" s="770"/>
      <c r="N1238" s="750" t="s">
        <v>157</v>
      </c>
      <c r="O1238" s="751"/>
      <c r="P1238" s="751"/>
      <c r="Q1238" s="751"/>
      <c r="R1238" s="752"/>
      <c r="S1238" s="171">
        <f>IF(B1228="Лікар загальної практики - сімейний лікар",IF(S1232&lt;Законод!$C$23,0,(IF(AND(S1232&gt;=Законод!$I$23,S1232&lt;=Законод!$I$24),S1232-Законод!$H$24,IF('01_Доходи'!S1232&gt;=Законод!$I$23,Законод!$I$25,0)))),IF(B1228="Лікар-педіатр",IF(S1232&lt;Законод!$C$19,0,(IF(AND(S1232&gt;=Законод!$I$19,S1232&lt;=Законод!$I$20),S1232-Законод!$H$20,IF('01_Доходи'!S1232&gt;=Законод!$I$19,Законод!$H$21,0)))),IF(B1228="Лікар-терапевт",IF(S1232&lt;Законод!$C$27,0,(IF(AND(S1232&gt;=Законод!$I$27,S1232&lt;=Законод!$I$28),S1232-Законод!$H$28,IF('01_Доходи'!S1232&gt;=Законод!$I$27,Законод!$H$29,0)))),0)))</f>
        <v>0</v>
      </c>
      <c r="T1238" s="770"/>
      <c r="U1238" s="750" t="s">
        <v>157</v>
      </c>
      <c r="V1238" s="751"/>
      <c r="W1238" s="751"/>
      <c r="X1238" s="751"/>
      <c r="Y1238" s="752"/>
      <c r="Z1238" s="171">
        <f>IF(B1228="Лікар загальної практики - сімейний лікар",IF(Z1232&lt;Законод!$C$23,0,(IF(AND(Z1232&gt;=Законод!$I$23,Z1232&lt;=Законод!$I$24),Z1232-Законод!$H$24,IF('01_Доходи'!Z1232&gt;=Законод!$I$23,Законод!$I$25,0)))),IF(B1228="Лікар-педіатр",IF(Z1232&lt;Законод!$C$19,0,(IF(AND(Z1232&gt;=Законод!$I$19,Z1232&lt;=Законод!$I$20),Z1232-Законод!$H$20,IF('01_Доходи'!Z1232&gt;=Законод!$I$19,Законод!$H$21,0)))),IF(B1228="Лікар-терапевт",IF(Z1232&lt;Законод!$C$27,0,(IF(AND(Z1232&gt;=Законод!$I$27,Z1232&lt;=Законод!$I$28),Z1232-Законод!$H$28,IF('01_Доходи'!Z1232&gt;=Законод!$I$27,Законод!$H$29,0)))),0)))</f>
        <v>0</v>
      </c>
      <c r="AA1238" s="770"/>
      <c r="AB1238" s="750" t="s">
        <v>157</v>
      </c>
      <c r="AC1238" s="751"/>
      <c r="AD1238" s="751"/>
      <c r="AE1238" s="751"/>
      <c r="AF1238" s="752"/>
      <c r="AG1238" s="171">
        <f>IF(B1228="Лікар загальної практики - сімейний лікар",IF(AG1232&lt;Законод!$C$23,0,(IF(AND(AG1232&gt;=Законод!$I$23,AG1232&lt;=Законод!$I$24),AG1232-Законод!$H$24,IF('01_Доходи'!AG1232&gt;=Законод!$I$23,Законод!$I$25,0)))),IF(B1228="Лікар-педіатр",IF(AG1232&lt;Законод!$C$19,0,(IF(AND(AG1232&gt;=Законод!$I$19,AG1232&lt;=Законод!$I$20),AG1232-Законод!$H$20,IF('01_Доходи'!AG1232&gt;=Законод!$I$19,Законод!$H$21,0)))),IF(B1228="Лікар-терапевт",IF(AG1232&lt;Законод!$C$27,0,(IF(AND(AG1232&gt;=Законод!$I$27,AG1232&lt;=Законод!$I$28),AG1232-Законод!$H$28,IF('01_Доходи'!AG1232&gt;=Законод!$I$27,Законод!$H$29,0)))),0)))</f>
        <v>0</v>
      </c>
      <c r="AH1238" s="773"/>
      <c r="AI1238" s="176"/>
      <c r="AJ1238" s="764"/>
      <c r="AK1238" s="767"/>
      <c r="AL1238" s="767"/>
      <c r="AM1238" s="799"/>
      <c r="AN1238" s="544">
        <f>IF(B1228="Лікар загальної практики - сімейний лікар",L1238*Законод!$I$30,IF(B1228="Лікар-педіатр",L1238*Законод!$I$30,IF(B1228="Лікар-терапевт",L1238*Законод!$I$30,0)))</f>
        <v>0</v>
      </c>
      <c r="AO1238" s="544">
        <f>IF(B1228="Лікар загальної практики - сімейний лікар",S1238*Законод!$I$47,IF(B1228="Лікар-педіатр",S1238*Законод!$I$47,IF(B1228="Лікар-терапевт",S1238*Законод!$I$47,0)))</f>
        <v>0</v>
      </c>
      <c r="AP1238" s="544">
        <f>IF(B1228="Лікар загальної практики - сімейний лікар",Z1238*Законод!$I$64,IF(B1228="Лікар-педіатр",Z1238*Законод!$I$64,IF(B1228="Лікар-терапевт",Z1238*Законод!$I$64,0)))</f>
        <v>0</v>
      </c>
      <c r="AQ1238" s="544">
        <f>IF(B1228="Лікар загальної практики - сімейний лікар",AG1238*Законод!$I$81,IF(B1228="Лікар-педіатр",AG1238*Законод!$I$81,IF(B1228="Лікар-терапевт",AG1238*Законод!$I$81,0)))</f>
        <v>0</v>
      </c>
      <c r="AR1238" s="185">
        <f>SUM(AN1238:AQ1238)</f>
        <v>0</v>
      </c>
    </row>
    <row r="1239" spans="1:44" ht="21" customHeight="1" thickBot="1" x14ac:dyDescent="0.3">
      <c r="A1239" s="187"/>
      <c r="B1239" s="782"/>
      <c r="C1239" s="785"/>
      <c r="D1239" s="788"/>
      <c r="E1239" s="791"/>
      <c r="F1239" s="660" t="str">
        <f>IF(B1228="Лікар-педіатр",Законод!$J$18,IF(B1228="Лікар загальної практики - сімейний лікар",Законод!$J$22,IF(B1228="Лікар-терапевт",Законод!$J$22,"х")))</f>
        <v>х</v>
      </c>
      <c r="G1239" s="747" t="s">
        <v>157</v>
      </c>
      <c r="H1239" s="748"/>
      <c r="I1239" s="748"/>
      <c r="J1239" s="748"/>
      <c r="K1239" s="749"/>
      <c r="L1239" s="171">
        <f>IF(B1228="Лікар загальної практики - сімейний лікар",IF(L1232&gt;=Законод!$J$23,'01_Доходи'!L1232-('01_Доходи'!L1233+'01_Доходи'!L1234+'01_Доходи'!L1235+'01_Доходи'!L1236+'01_Доходи'!L1237+'01_Доходи'!L1238),0),IF(B1228="Лікар-педіатр",IF(L1232&gt;=Законод!$J$19,'01_Доходи'!L1232-('01_Доходи'!L1233+'01_Доходи'!L1234+'01_Доходи'!L1235+'01_Доходи'!L1236+'01_Доходи'!L1237+'01_Доходи'!L1238),0),IF(B1228="Лікар-терапевт",IF('01_Доходи'!L1232&gt;=Законод!$J$27,L1232-Законод!$I$28,0),0)))</f>
        <v>0</v>
      </c>
      <c r="M1239" s="771"/>
      <c r="N1239" s="747" t="s">
        <v>157</v>
      </c>
      <c r="O1239" s="748"/>
      <c r="P1239" s="748"/>
      <c r="Q1239" s="748"/>
      <c r="R1239" s="749"/>
      <c r="S1239" s="171">
        <f>IF(B1228="Лікар загальної практики - сімейний лікар",IF(S1232&gt;=Законод!$J$23,'01_Доходи'!S1232-('01_Доходи'!S1233+'01_Доходи'!S1234+'01_Доходи'!S1235+'01_Доходи'!S1236+'01_Доходи'!S1237+'01_Доходи'!S1238),0),IF(B1228="Лікар-педіатр",IF(S1232&gt;=Законод!$J$19,'01_Доходи'!S1232-('01_Доходи'!S1233+'01_Доходи'!S1234+'01_Доходи'!S1235+'01_Доходи'!S1236+'01_Доходи'!S1237+'01_Доходи'!S1238),0),IF(B1228="Лікар-терапевт",IF('01_Доходи'!S1232&gt;=Законод!$J$27,S1232-Законод!$I$28,0),0)))</f>
        <v>0</v>
      </c>
      <c r="T1239" s="771"/>
      <c r="U1239" s="747" t="s">
        <v>157</v>
      </c>
      <c r="V1239" s="748"/>
      <c r="W1239" s="748"/>
      <c r="X1239" s="748"/>
      <c r="Y1239" s="749"/>
      <c r="Z1239" s="171">
        <f>IF(B1228="Лікар загальної практики - сімейний лікар",IF(Z1232&gt;=Законод!$J$23,'01_Доходи'!Z1232-('01_Доходи'!Z1233+'01_Доходи'!Z1234+'01_Доходи'!Z1235+'01_Доходи'!Z1236+'01_Доходи'!Z1237+'01_Доходи'!Z1238),0),IF(B1228="Лікар-педіатр",IF(Z1232&gt;=Законод!$J$19,'01_Доходи'!Z1232-('01_Доходи'!Z1233+'01_Доходи'!Z1234+'01_Доходи'!Z1235+'01_Доходи'!Z1236+'01_Доходи'!Z1237+'01_Доходи'!Z1238),0),IF(B1228="Лікар-терапевт",IF('01_Доходи'!Z1232&gt;=Законод!$J$27,Z1232-Законод!$I$28,0),0)))</f>
        <v>0</v>
      </c>
      <c r="AA1239" s="771"/>
      <c r="AB1239" s="747" t="s">
        <v>157</v>
      </c>
      <c r="AC1239" s="748"/>
      <c r="AD1239" s="748"/>
      <c r="AE1239" s="748"/>
      <c r="AF1239" s="749"/>
      <c r="AG1239" s="171">
        <f>IF(B1228="Лікар загальної практики - сімейний лікар",IF(AG1232&gt;=Законод!$J$23,'01_Доходи'!AG1232-('01_Доходи'!AG1233+'01_Доходи'!AG1234+'01_Доходи'!AG1235+'01_Доходи'!AG1236+'01_Доходи'!AG1237+'01_Доходи'!AG1238),0),IF(B1228="Лікар-педіатр",IF(AG1232&gt;=Законод!$J$19,'01_Доходи'!AG1232-('01_Доходи'!AG1233+'01_Доходи'!AG1234+'01_Доходи'!AG1235+'01_Доходи'!AG1236+'01_Доходи'!AG1237+'01_Доходи'!AG1238),0),IF(B1228="Лікар-терапевт",IF('01_Доходи'!AG1232&gt;=Законод!$J$27,AG1232-Законод!$I$28,0),0)))</f>
        <v>0</v>
      </c>
      <c r="AH1239" s="774"/>
      <c r="AI1239" s="188"/>
      <c r="AJ1239" s="765"/>
      <c r="AK1239" s="768"/>
      <c r="AL1239" s="768"/>
      <c r="AM1239" s="800"/>
      <c r="AN1239" s="661">
        <f>IF(B1228="Лікар загальної практики - сімейний лікар",L1239*Законод!$J$30,IF(B1228="Лікар-педіатр",L1239*Законод!$J$30,IF(B1228="Лікар-терапевт",L1239*Законод!$J$30,0)))</f>
        <v>0</v>
      </c>
      <c r="AO1239" s="661">
        <f>IF(B1228="Лікар загальної практики - сімейний лікар",S1239*Законод!$J$47,IF(B1228="Лікар-педіатр",S1239*Законод!$J$47,IF(B1228="Лікар-терапевт",S1239*Законод!$J$47,0)))</f>
        <v>0</v>
      </c>
      <c r="AP1239" s="661">
        <f>IF(B1228="Лікар загальної практики - сімейний лікар",S1239*Законод!$J$64,IF(B1228="Лікар-педіатр",S1239*Законод!$J$64,IF(B1228="Лікар-терапевт",S1239*Законод!$J$64,0)))</f>
        <v>0</v>
      </c>
      <c r="AQ1239" s="661">
        <f>IF(B1228="Лікар загальної практики - сімейний лікар",AG1239*Законод!$J$81,IF(B1228="Лікар-педіатр",AG1239*Законод!$J$81,IF(B1228="Лікар-терапевт",AG1239*Законод!$J$81,0)))</f>
        <v>0</v>
      </c>
      <c r="AR1239" s="662">
        <f t="shared" ref="AR1239" si="185">SUM(AN1239:AQ1239)</f>
        <v>0</v>
      </c>
    </row>
    <row r="1240" spans="1:44" ht="23.25" thickBot="1" x14ac:dyDescent="0.3">
      <c r="A1240" s="206"/>
      <c r="B1240" s="207"/>
      <c r="C1240" s="207"/>
      <c r="D1240" s="207"/>
      <c r="E1240" s="207"/>
      <c r="F1240" s="208"/>
      <c r="G1240" s="209"/>
      <c r="H1240" s="209"/>
      <c r="I1240" s="210"/>
      <c r="J1240" s="210"/>
      <c r="K1240" s="210"/>
      <c r="L1240" s="211"/>
      <c r="M1240" s="210"/>
      <c r="N1240" s="210"/>
      <c r="O1240" s="210"/>
      <c r="P1240" s="210"/>
      <c r="Q1240" s="210"/>
      <c r="R1240" s="210"/>
      <c r="S1240" s="211"/>
      <c r="T1240" s="210"/>
      <c r="U1240" s="210"/>
      <c r="V1240" s="210"/>
      <c r="W1240" s="210"/>
      <c r="X1240" s="210"/>
      <c r="Y1240" s="210"/>
      <c r="Z1240" s="211"/>
      <c r="AA1240" s="210"/>
      <c r="AB1240" s="210"/>
      <c r="AC1240" s="210"/>
      <c r="AD1240" s="210"/>
      <c r="AE1240" s="210"/>
      <c r="AF1240" s="210"/>
      <c r="AG1240" s="211"/>
      <c r="AH1240" s="210"/>
      <c r="AI1240" s="210"/>
      <c r="AJ1240" s="210"/>
      <c r="AK1240" s="210"/>
      <c r="AL1240" s="210"/>
      <c r="AM1240" s="212"/>
      <c r="AN1240" s="210"/>
      <c r="AO1240" s="210"/>
      <c r="AP1240" s="210"/>
      <c r="AQ1240" s="210"/>
      <c r="AR1240" s="213"/>
    </row>
    <row r="1241" spans="1:44" ht="18" customHeight="1" x14ac:dyDescent="0.25">
      <c r="A1241" s="169">
        <f>A1228+1</f>
        <v>94</v>
      </c>
      <c r="B1241" s="780"/>
      <c r="C1241" s="783"/>
      <c r="D1241" s="786"/>
      <c r="E1241" s="789"/>
      <c r="F1241" s="170" t="s">
        <v>431</v>
      </c>
      <c r="G1241" s="171">
        <f>IFERROR(IF(B1241="Лікар-педіатр",G1243/L1243*L1241,IF(B1241="Лікар-терапевт","х",IF(B1241="Лікар загальної практики - сімейний лікар",G1243/L1243*L1241,0))),0)</f>
        <v>0</v>
      </c>
      <c r="H1241" s="171">
        <f>IFERROR(IF(B1241="Лікар-педіатр",H1243/L1243*L1241,IF(B1241="Лікар-терапевт","х",IF(B1241="Лікар загальної практики - сімейний лікар",H1243/L1243*L1241,0))),0)</f>
        <v>0</v>
      </c>
      <c r="I1241" s="171">
        <f>IFERROR(IF(B1241="Лікар-педіатр","x",IF(B1241="Лікар-терапевт",I1243/L1243*L1241,IF(B1241="Лікар загальної практики - сімейний лікар",I1243/L1243*L1241,0))),0)</f>
        <v>0</v>
      </c>
      <c r="J1241" s="171">
        <f>IFERROR(IF(B1241="Лікар-педіатр","x",IF(B1241="Лікар-терапевт",J1243/L1243*L1241,IF(B1241="Лікар загальної практики - сімейний лікар",J1243/L1243*L1241,0))),0)</f>
        <v>0</v>
      </c>
      <c r="K1241" s="171">
        <f>IFERROR(IF(B1241="Лікар-педіатр","x",IF(B1241="Лікар-терапевт",K1244*L1241,IF(B1241="Лікар загальної практики - сімейний лікар",K1244*L1241,0))),0)</f>
        <v>0</v>
      </c>
      <c r="L1241" s="472"/>
      <c r="M1241" s="769"/>
      <c r="N1241" s="171">
        <f>IFERROR(IF(B1241="Лікар-педіатр",N1243/S1243*S1241,IF(B1241="Лікар-терапевт","х",IF(B1241="Лікар загальної практики - сімейний лікар",N1243/S1243*S1241,0))),0)</f>
        <v>0</v>
      </c>
      <c r="O1241" s="171">
        <f>IFERROR(IF(B1241="Лікар-педіатр",O1243/S1243*S1241,IF(B1241="Лікар-терапевт","х",IF(B1241="Лікар загальної практики - сімейний лікар",O1243/S1243*S1241,0))),0)</f>
        <v>0</v>
      </c>
      <c r="P1241" s="171">
        <f>IFERROR(IF(B1241="Лікар-педіатр","x",IF(B1241="Лікар-терапевт",P1243/S1243*S1241,IF(B1241="Лікар загальної практики - сімейний лікар",P1243/S1243*S1241,0))),0)</f>
        <v>0</v>
      </c>
      <c r="Q1241" s="171">
        <f>IFERROR(IF(B1241="Лікар-педіатр","x",IF(B1241="Лікар-терапевт",Q1243/S1243*S1241,IF(B1241="Лікар загальної практики - сімейний лікар",Q1243/S1243*S1241,0))),0)</f>
        <v>0</v>
      </c>
      <c r="R1241" s="171">
        <f>IFERROR(IF(B1241="Лікар-педіатр","x",IF(B1241="Лікар-терапевт",R1244*S1241,IF(B1241="Лікар загальної практики - сімейний лікар",R1244*S1241,0))),0)</f>
        <v>0</v>
      </c>
      <c r="S1241" s="472"/>
      <c r="T1241" s="769"/>
      <c r="U1241" s="171">
        <f>IFERROR(IF(B1241="Лікар-педіатр",U1243/Z1243*Z1241,IF(B1241="Лікар-терапевт","х",IF(B1241="Лікар загальної практики - сімейний лікар",U1243/Z1243*Z1241,0))),0)</f>
        <v>0</v>
      </c>
      <c r="V1241" s="171">
        <f>IFERROR(IF(B1241="Лікар-педіатр",V1243/Z1243*Z1241,IF(B1241="Лікар-терапевт","х",IF(B1241="Лікар загальної практики - сімейний лікар",V1243/Z1243*Z1241,0))),0)</f>
        <v>0</v>
      </c>
      <c r="W1241" s="171">
        <f>IFERROR(IF(B1241="Лікар-педіатр","x",IF(B1241="Лікар-терапевт",W1243/Z1243*Z1241,IF(B1241="Лікар загальної практики - сімейний лікар",W1243/Z1243*Z1241,0))),0)</f>
        <v>0</v>
      </c>
      <c r="X1241" s="171">
        <f>IFERROR(IF(B1241="Лікар-педіатр","x",IF(B1241="Лікар-терапевт",X1243/Z1243*Z1241,IF(B1241="Лікар загальної практики - сімейний лікар",X1243/Z1243*Z1241,0))),0)</f>
        <v>0</v>
      </c>
      <c r="Y1241" s="171">
        <f>IFERROR(IF(B1241="Лікар-педіатр","x",IF(B1241="Лікар-терапевт",Y1244*Z1241,IF(B1241="Лікар загальної практики - сімейний лікар",Y1244*Z1241,0))),0)</f>
        <v>0</v>
      </c>
      <c r="Z1241" s="472"/>
      <c r="AA1241" s="769"/>
      <c r="AB1241" s="171">
        <f>IFERROR(IF(B1241="Лікар-педіатр",AB1243/AG1243*AG1241,IF(B1241="Лікар-терапевт","х",IF(B1241="Лікар загальної практики - сімейний лікар",AB1243/AG1243*AG1241,0))),0)</f>
        <v>0</v>
      </c>
      <c r="AC1241" s="171">
        <f>IFERROR(IF(B1241="Лікар-педіатр",AC1243/AG1243*AG1241,IF(B1241="Лікар-терапевт","х",IF(B1241="Лікар загальної практики - сімейний лікар",AC1243/AG1243*AG1241,0))),0)</f>
        <v>0</v>
      </c>
      <c r="AD1241" s="171">
        <f>IFERROR(IF(B1241="Лікар-педіатр","x",IF(B1241="Лікар-терапевт",AD1243/AG1243*AG1241,IF(B1241="Лікар загальної практики - сімейний лікар",AD1243/AG1243*AG1241,0))),0)</f>
        <v>0</v>
      </c>
      <c r="AE1241" s="171">
        <f>IFERROR(IF(B1241="Лікар-педіатр","x",IF(B1241="Лікар-терапевт",AE1243/AG1243*AG1241,IF(B1241="Лікар загальної практики - сімейний лікар",AE1243/AG1243*AG1241,0))),0)</f>
        <v>0</v>
      </c>
      <c r="AF1241" s="171">
        <f>IFERROR(IF(B1241="Лікар-педіатр","x",IF(B1241="Лікар-терапевт",AF1244*AG1241,IF(B1241="Лікар загальної практики - сімейний лікар",AF1244*AG1241,0))),0)</f>
        <v>0</v>
      </c>
      <c r="AG1241" s="472"/>
      <c r="AH1241" s="772"/>
      <c r="AI1241" s="461">
        <f>A1241</f>
        <v>94</v>
      </c>
      <c r="AJ1241" s="763">
        <f>B1241</f>
        <v>0</v>
      </c>
      <c r="AK1241" s="766">
        <f>C1241</f>
        <v>0</v>
      </c>
      <c r="AL1241" s="766">
        <f>D1241</f>
        <v>0</v>
      </c>
      <c r="AM1241" s="753" t="s">
        <v>566</v>
      </c>
      <c r="AN1241" s="792">
        <f>SUM(AN1246:AN1252)</f>
        <v>0</v>
      </c>
      <c r="AO1241" s="792">
        <f>SUM(AO1246:AO1252)</f>
        <v>0</v>
      </c>
      <c r="AP1241" s="792">
        <f>SUM(AP1246:AP1252)</f>
        <v>0</v>
      </c>
      <c r="AQ1241" s="792">
        <f>SUM(AQ1246:AQ1252)</f>
        <v>0</v>
      </c>
      <c r="AR1241" s="795">
        <f>SUM(AN1241:AQ1245)</f>
        <v>0</v>
      </c>
    </row>
    <row r="1242" spans="1:44" ht="18" customHeight="1" x14ac:dyDescent="0.25">
      <c r="A1242" s="172"/>
      <c r="B1242" s="781"/>
      <c r="C1242" s="784"/>
      <c r="D1242" s="787"/>
      <c r="E1242" s="790"/>
      <c r="F1242" s="170" t="s">
        <v>432</v>
      </c>
      <c r="G1242" s="171">
        <f>IFERROR(IF(B1241="Лікар-педіатр",G1244*L1242,IF(B1241="Лікар-терапевт","х",IF(B1241="Лікар загальної практики - сімейний лікар",G1244*L1242,0))),0)</f>
        <v>0</v>
      </c>
      <c r="H1242" s="171">
        <f>IFERROR(IF(B1241="Лікар-педіатр",H1244*L1242,IF(B1241="Лікар-терапевт","х",IF(B1241="Лікар загальної практики - сімейний лікар",H1244*L1242,0))),0)</f>
        <v>0</v>
      </c>
      <c r="I1242" s="171">
        <f>IFERROR(IF(B1241="Лікар-педіатр","x",IF(B1241="Лікар-терапевт",I1244*L1242,IF(B1241="Лікар загальної практики - сімейний лікар",I1244*L1242,0))),0)</f>
        <v>0</v>
      </c>
      <c r="J1242" s="171">
        <f>IFERROR(IF(B1241="Лікар-педіатр","x",IF(B1241="Лікар-терапевт",J1244*L1242,IF(B1241="Лікар загальної практики - сімейний лікар",J1244*L1242,0))),0)</f>
        <v>0</v>
      </c>
      <c r="K1242" s="171">
        <f>IFERROR(IF(B1241="Лікар-педіатр","x",IF(B1241="Лікар-терапевт",K1244*L1242,IF(B1241="Лікар загальної практики - сімейний лікар",K1244*L1242,0))),0)</f>
        <v>0</v>
      </c>
      <c r="L1242" s="472"/>
      <c r="M1242" s="770"/>
      <c r="N1242" s="171">
        <f>IFERROR(IF(B1241="Лікар-педіатр",N1244*S1242,IF(B1241="Лікар-терапевт","х",IF(B1241="Лікар загальної практики - сімейний лікар",N1244*S1242,0))),0)</f>
        <v>0</v>
      </c>
      <c r="O1242" s="171">
        <f>IFERROR(IF(B1241="Лікар-педіатр",O1244*S1242,IF(B1241="Лікар-терапевт","х",IF(B1241="Лікар загальної практики - сімейний лікар",O1244*S1242,0))),0)</f>
        <v>0</v>
      </c>
      <c r="P1242" s="171">
        <f>IFERROR(IF(B1241="Лікар-педіатр","x",IF(B1241="Лікар-терапевт",P1244*S1242,IF(B1241="Лікар загальної практики - сімейний лікар",P1244*S1242,0))),0)</f>
        <v>0</v>
      </c>
      <c r="Q1242" s="171">
        <f>IFERROR(IF(B1241="Лікар-педіатр","x",IF(B1241="Лікар-терапевт",Q1244*S1242,IF(B1241="Лікар загальної практики - сімейний лікар",Q1244*S1242,0))),0)</f>
        <v>0</v>
      </c>
      <c r="R1242" s="171">
        <f>IFERROR(IF(B1241="Лікар-педіатр","x",IF(B1241="Лікар-терапевт",R1244*S1242,IF(B1241="Лікар загальної практики - сімейний лікар",R1244*S1242,0))),0)</f>
        <v>0</v>
      </c>
      <c r="S1242" s="472"/>
      <c r="T1242" s="770"/>
      <c r="U1242" s="171">
        <f>IFERROR(IF(B1241="Лікар-педіатр",U1244*Z1242,IF(B1241="Лікар-терапевт","х",IF(B1241="Лікар загальної практики - сімейний лікар",U1244*Z1242,0))),0)</f>
        <v>0</v>
      </c>
      <c r="V1242" s="171">
        <f>IFERROR(IF(B1241="Лікар-педіатр",V1244*Z1242,IF(B1241="Лікар-терапевт","х",IF(B1241="Лікар загальної практики - сімейний лікар",V1244*Z1242,0))),0)</f>
        <v>0</v>
      </c>
      <c r="W1242" s="171">
        <f>IFERROR(IF(B1241="Лікар-педіатр","x",IF(B1241="Лікар-терапевт",W1244*Z1242,IF(B1241="Лікар загальної практики - сімейний лікар",W1244*Z1242,0))),0)</f>
        <v>0</v>
      </c>
      <c r="X1242" s="171">
        <f>IFERROR(IF(B1241="Лікар-педіатр","x",IF(B1241="Лікар-терапевт",X1244*Z1242,IF(B1241="Лікар загальної практики - сімейний лікар",X1244*Z1242,0))),0)</f>
        <v>0</v>
      </c>
      <c r="Y1242" s="171">
        <f>IFERROR(IF(B1241="Лікар-педіатр","x",IF(B1241="Лікар-терапевт",Y1244*Z1242,IF(B1241="Лікар загальної практики - сімейний лікар",Y1244*Z1242,0))),0)</f>
        <v>0</v>
      </c>
      <c r="Z1242" s="472"/>
      <c r="AA1242" s="770"/>
      <c r="AB1242" s="171">
        <f>IFERROR(IF(B1241="Лікар-педіатр",AB1244*AG1242,IF(B1241="Лікар-терапевт","х",IF(B1241="Лікар загальної практики - сімейний лікар",AB1244*AG1242,0))),0)</f>
        <v>0</v>
      </c>
      <c r="AC1242" s="171">
        <f>IFERROR(IF(B1241="Лікар-педіатр",AC1244*AG1242,IF(B1241="Лікар-терапевт","х",IF(B1241="Лікар загальної практики - сімейний лікар",AC1244*AG1242,0))),0)</f>
        <v>0</v>
      </c>
      <c r="AD1242" s="171">
        <f>IFERROR(IF(B1241="Лікар-педіатр","x",IF(B1241="Лікар-терапевт",AD1244*AG1242,IF(B1241="Лікар загальної практики - сімейний лікар",AD1244*AG1242,0))),0)</f>
        <v>0</v>
      </c>
      <c r="AE1242" s="171">
        <f>IFERROR(IF(B1241="Лікар-педіатр","x",IF(B1241="Лікар-терапевт",AE1244*AG1242,IF(B1241="Лікар загальної практики - сімейний лікар",AE1244*AG1242,0))),0)</f>
        <v>0</v>
      </c>
      <c r="AF1242" s="171">
        <f>IFERROR(IF(B1241="Лікар-педіатр","x",IF(B1241="Лікар-терапевт",AF1244*AG1242,IF(B1241="Лікар загальної практики - сімейний лікар",AF1244*AG1242,0))),0)</f>
        <v>0</v>
      </c>
      <c r="AG1242" s="472"/>
      <c r="AH1242" s="773"/>
      <c r="AI1242" s="173"/>
      <c r="AJ1242" s="764"/>
      <c r="AK1242" s="767"/>
      <c r="AL1242" s="767"/>
      <c r="AM1242" s="754"/>
      <c r="AN1242" s="793"/>
      <c r="AO1242" s="793"/>
      <c r="AP1242" s="793"/>
      <c r="AQ1242" s="793"/>
      <c r="AR1242" s="796"/>
    </row>
    <row r="1243" spans="1:44" ht="18" customHeight="1" x14ac:dyDescent="0.25">
      <c r="A1243" s="205"/>
      <c r="B1243" s="781"/>
      <c r="C1243" s="784"/>
      <c r="D1243" s="787"/>
      <c r="E1243" s="790"/>
      <c r="F1243" s="170" t="s">
        <v>433</v>
      </c>
      <c r="G1243" s="174">
        <f>IF(B1241="Лікар загальної практики - сімейний лікар"," ",IF(B1241="Лікар-педіатр"," ",IF(B1241="Лікар-терапевт","х",0)))</f>
        <v>0</v>
      </c>
      <c r="H1243" s="174">
        <f>IF(B1241="Лікар загальної практики - сімейний лікар"," ",IF(B1241="Лікар-педіатр"," ",IF(B1241="Лікар-терапевт","х",0)))</f>
        <v>0</v>
      </c>
      <c r="I1243" s="174">
        <f>IF(B1241="Лікар загальної практики - сімейний лікар"," ",IF(B1241="Лікар-педіатр","х",IF(B1241="Лікар-терапевт"," ",0)))</f>
        <v>0</v>
      </c>
      <c r="J1243" s="174">
        <f>IF(B1241="Лікар загальної практики - сімейний лікар"," ",IF(B1241="Лікар-педіатр","х",IF(B1241="Лікар-терапевт"," ",0)))</f>
        <v>0</v>
      </c>
      <c r="K1243" s="174">
        <f>IF(B1241="Лікар загальної практики - сімейний лікар"," ",IF(B1241="Лікар-педіатр","х",IF(B1241="Лікар-терапевт"," ",0)))</f>
        <v>0</v>
      </c>
      <c r="L1243" s="175">
        <f>SUM(G1243:K1243)</f>
        <v>0</v>
      </c>
      <c r="M1243" s="770"/>
      <c r="N1243" s="174">
        <f>IF(B1241="Лікар загальної практики - сімейний лікар"," ",IF(B1241="Лікар-педіатр"," ",IF(B1241="Лікар-терапевт","х",0)))</f>
        <v>0</v>
      </c>
      <c r="O1243" s="174">
        <f>IF(B1241="Лікар загальної практики - сімейний лікар"," ",IF(B1241="Лікар-педіатр"," ",IF(B1241="Лікар-терапевт","х",0)))</f>
        <v>0</v>
      </c>
      <c r="P1243" s="174">
        <f>IF(B1241="Лікар загальної практики - сімейний лікар"," ",IF(B1241="Лікар-педіатр","х",IF(B1241="Лікар-терапевт"," ",0)))</f>
        <v>0</v>
      </c>
      <c r="Q1243" s="174">
        <f>IF(B1241="Лікар загальної практики - сімейний лікар"," ",IF(B1241="Лікар-педіатр","х",IF(B1241="Лікар-терапевт"," ",0)))</f>
        <v>0</v>
      </c>
      <c r="R1243" s="174">
        <f>IF(B1241="Лікар загальної практики - сімейний лікар"," ",IF(B1241="Лікар-педіатр","х",IF(B1241="Лікар-терапевт"," ",0)))</f>
        <v>0</v>
      </c>
      <c r="S1243" s="175">
        <f>SUM(N1243:R1243)</f>
        <v>0</v>
      </c>
      <c r="T1243" s="770"/>
      <c r="U1243" s="174">
        <f>IF(B1241="Лікар загальної практики - сімейний лікар"," ",IF(B1241="Лікар-педіатр"," ",IF(B1241="Лікар-терапевт","х",0)))</f>
        <v>0</v>
      </c>
      <c r="V1243" s="174">
        <f>IF(B1241="Лікар загальної практики - сімейний лікар"," ",IF(B1241="Лікар-педіатр"," ",IF(B1241="Лікар-терапевт","х",0)))</f>
        <v>0</v>
      </c>
      <c r="W1243" s="174">
        <f>IF(B1241="Лікар загальної практики - сімейний лікар"," ",IF(B1241="Лікар-педіатр","х",IF(B1241="Лікар-терапевт"," ",0)))</f>
        <v>0</v>
      </c>
      <c r="X1243" s="174">
        <f>IF(B1241="Лікар загальної практики - сімейний лікар"," ",IF(B1241="Лікар-педіатр","х",IF(B1241="Лікар-терапевт"," ",0)))</f>
        <v>0</v>
      </c>
      <c r="Y1243" s="174">
        <f>IF(B1241="Лікар загальної практики - сімейний лікар"," ",IF(B1241="Лікар-педіатр","х",IF(B1241="Лікар-терапевт"," ",0)))</f>
        <v>0</v>
      </c>
      <c r="Z1243" s="175">
        <f>SUM(U1243:Y1243)</f>
        <v>0</v>
      </c>
      <c r="AA1243" s="770"/>
      <c r="AB1243" s="174">
        <f>IF(B1241="Лікар загальної практики - сімейний лікар"," ",IF(B1241="Лікар-педіатр"," ",IF(B1241="Лікар-терапевт","х",0)))</f>
        <v>0</v>
      </c>
      <c r="AC1243" s="174">
        <f>IF(B1241="Лікар загальної практики - сімейний лікар"," ",IF(B1241="Лікар-педіатр"," ",IF(B1241="Лікар-терапевт","х",0)))</f>
        <v>0</v>
      </c>
      <c r="AD1243" s="174">
        <f>IF(B1241="Лікар загальної практики - сімейний лікар"," ",IF(B1241="Лікар-педіатр","х",IF(B1241="Лікар-терапевт"," ",0)))</f>
        <v>0</v>
      </c>
      <c r="AE1243" s="174">
        <f>IF(B1241="Лікар загальної практики - сімейний лікар"," ",IF(B1241="Лікар-педіатр","х",IF(B1241="Лікар-терапевт"," ",0)))</f>
        <v>0</v>
      </c>
      <c r="AF1243" s="174">
        <f>IF(B1241="Лікар загальної практики - сімейний лікар"," ",IF(B1241="Лікар-педіатр","х",IF(B1241="Лікар-терапевт"," ",0)))</f>
        <v>0</v>
      </c>
      <c r="AG1243" s="175">
        <f>SUM(AB1243:AF1243)</f>
        <v>0</v>
      </c>
      <c r="AH1243" s="773"/>
      <c r="AI1243" s="176"/>
      <c r="AJ1243" s="764"/>
      <c r="AK1243" s="767"/>
      <c r="AL1243" s="767"/>
      <c r="AM1243" s="754"/>
      <c r="AN1243" s="793"/>
      <c r="AO1243" s="793"/>
      <c r="AP1243" s="793"/>
      <c r="AQ1243" s="793"/>
      <c r="AR1243" s="796"/>
    </row>
    <row r="1244" spans="1:44" ht="18.600000000000001" customHeight="1" thickBot="1" x14ac:dyDescent="0.3">
      <c r="A1244" s="172"/>
      <c r="B1244" s="781"/>
      <c r="C1244" s="784"/>
      <c r="D1244" s="787"/>
      <c r="E1244" s="790"/>
      <c r="F1244" s="177" t="s">
        <v>160</v>
      </c>
      <c r="G1244" s="178">
        <f>IFERROR(IF(B1241="Лікар-педіатр",G1243/L1243,IF(B1241="Лікар-терапевт","х",IF(B1241="Лікар загальної практики - сімейний лікар",G1243/L1243,0))),0)</f>
        <v>0</v>
      </c>
      <c r="H1244" s="178">
        <f>IFERROR(IF(B1241="Лікар-педіатр",H1243/L1243,IF(B1241="Лікар-терапевт","х",IF(B1241="Лікар загальної практики - сімейний лікар",H1243/L1243,0))),0)</f>
        <v>0</v>
      </c>
      <c r="I1244" s="178">
        <f>IFERROR(IF(B1241="Лікар-педіатр","x",IF(B1241="Лікар-терапевт",I1243/L1243,IF(B1241="Лікар загальної практики - сімейний лікар",I1243/L1243,0))),0)</f>
        <v>0</v>
      </c>
      <c r="J1244" s="178">
        <f>IFERROR(IF(B1241="Лікар-педіатр","x",IF(B1241="Лікар-терапевт",J1243/L1243,IF(B1241="Лікар загальної практики - сімейний лікар",J1243/L1243,0))),0)</f>
        <v>0</v>
      </c>
      <c r="K1244" s="178">
        <f>IFERROR(IF(B1241="Лікар-педіатр","x",IF(B1241="Лікар-терапевт",K1243/L1243,IF(B1241="Лікар загальної практики - сімейний лікар",K1243/L1243,0))),0)</f>
        <v>0</v>
      </c>
      <c r="L1244" s="178">
        <f>SUM(G1244:K1244)</f>
        <v>0</v>
      </c>
      <c r="M1244" s="770"/>
      <c r="N1244" s="178">
        <f>IFERROR(IF(B1241="Лікар-педіатр",N1243/S1243,IF(B1241="Лікар-терапевт","х",IF(B1241="Лікар загальної практики - сімейний лікар",N1243/S1243,0))),0)</f>
        <v>0</v>
      </c>
      <c r="O1244" s="178">
        <f>IFERROR(IF(B1241="Лікар-педіатр",O1243/S1243,IF(B1241="Лікар-терапевт","х",IF(B1241="Лікар загальної практики - сімейний лікар",O1243/S1243,0))),0)</f>
        <v>0</v>
      </c>
      <c r="P1244" s="178">
        <f>IFERROR(IF(B1241="Лікар-педіатр","x",IF(B1241="Лікар-терапевт",P1243/S1243,IF(B1241="Лікар загальної практики - сімейний лікар",P1243/S1243,0))),0)</f>
        <v>0</v>
      </c>
      <c r="Q1244" s="178">
        <f>IFERROR(IF(B1241="Лікар-педіатр","x",IF(B1241="Лікар-терапевт",Q1243/S1243,IF(B1241="Лікар загальної практики - сімейний лікар",Q1243/S1243,0))),0)</f>
        <v>0</v>
      </c>
      <c r="R1244" s="178">
        <f>IFERROR(IF(B1241="Лікар-педіатр","x",IF(B1241="Лікар-терапевт",R1243/S1243,IF(B1241="Лікар загальної практики - сімейний лікар",R1243/S1243,0))),0)</f>
        <v>0</v>
      </c>
      <c r="S1244" s="178">
        <f>SUM(N1244:R1244)</f>
        <v>0</v>
      </c>
      <c r="T1244" s="770"/>
      <c r="U1244" s="178">
        <f>IFERROR(IF(B1241="Лікар-педіатр",U1243/Z1243,IF(B1241="Лікар-терапевт","х",IF(B1241="Лікар загальної практики - сімейний лікар",U1243/Z1243,0))),0)</f>
        <v>0</v>
      </c>
      <c r="V1244" s="178">
        <f>IFERROR(IF(B1241="Лікар-педіатр",V1243/Z1243,IF(B1241="Лікар-терапевт","х",IF(B1241="Лікар загальної практики - сімейний лікар",V1243/Z1243,0))),0)</f>
        <v>0</v>
      </c>
      <c r="W1244" s="178">
        <f>IFERROR(IF(B1241="Лікар-педіатр","x",IF(B1241="Лікар-терапевт",W1243/Z1243,IF(B1241="Лікар загальної практики - сімейний лікар",W1243/Z1243,0))),0)</f>
        <v>0</v>
      </c>
      <c r="X1244" s="178">
        <f>IFERROR(IF(B1241="Лікар-педіатр","x",IF(B1241="Лікар-терапевт",X1243/Z1243,IF(B1241="Лікар загальної практики - сімейний лікар",X1243/Z1243,0))),0)</f>
        <v>0</v>
      </c>
      <c r="Y1244" s="178">
        <f>IFERROR(IF(B1241="Лікар-педіатр","x",IF(B1241="Лікар-терапевт",Y1243/Z1243,IF(B1241="Лікар загальної практики - сімейний лікар",Y1243/Z1243,0))),0)</f>
        <v>0</v>
      </c>
      <c r="Z1244" s="178">
        <f>SUM(U1244:Y1244)</f>
        <v>0</v>
      </c>
      <c r="AA1244" s="770"/>
      <c r="AB1244" s="178">
        <f>IFERROR(IF(B1241="Лікар-педіатр",AB1243/AG1243,IF(B1241="Лікар-терапевт","х",IF(B1241="Лікар загальної практики - сімейний лікар",AB1243/AG1243,0))),0)</f>
        <v>0</v>
      </c>
      <c r="AC1244" s="178">
        <f>IFERROR(IF(B1241="Лікар-педіатр",AC1243/AG1243,IF(B1241="Лікар-терапевт","х",IF(B1241="Лікар загальної практики - сімейний лікар",AC1243/AG1243,0))),0)</f>
        <v>0</v>
      </c>
      <c r="AD1244" s="178">
        <f>IFERROR(IF(B1241="Лікар-педіатр","x",IF(B1241="Лікар-терапевт",AD1243/AG1243,IF(B1241="Лікар загальної практики - сімейний лікар",AD1243/AG1243,0))),0)</f>
        <v>0</v>
      </c>
      <c r="AE1244" s="178">
        <f>IFERROR(IF(B1241="Лікар-педіатр","x",IF(B1241="Лікар-терапевт",AE1243/AG1243,IF(B1241="Лікар загальної практики - сімейний лікар",AE1243/AG1243,0))),0)</f>
        <v>0</v>
      </c>
      <c r="AF1244" s="178">
        <f>IFERROR(IF(B1241="Лікар-педіатр","x",IF(B1241="Лікар-терапевт",AF1243/AG1243,IF(B1241="Лікар загальної практики - сімейний лікар",AF1243/AG1243,0))),0)</f>
        <v>0</v>
      </c>
      <c r="AG1244" s="178">
        <f>SUM(AB1244:AF1244)</f>
        <v>0</v>
      </c>
      <c r="AH1244" s="773"/>
      <c r="AI1244" s="176"/>
      <c r="AJ1244" s="764"/>
      <c r="AK1244" s="767"/>
      <c r="AL1244" s="767"/>
      <c r="AM1244" s="754"/>
      <c r="AN1244" s="793"/>
      <c r="AO1244" s="793"/>
      <c r="AP1244" s="793"/>
      <c r="AQ1244" s="793"/>
      <c r="AR1244" s="796"/>
    </row>
    <row r="1245" spans="1:44" ht="32.25" thickBot="1" x14ac:dyDescent="0.3">
      <c r="A1245" s="172"/>
      <c r="B1245" s="781"/>
      <c r="C1245" s="784"/>
      <c r="D1245" s="787"/>
      <c r="E1245" s="790"/>
      <c r="F1245" s="179" t="s">
        <v>434</v>
      </c>
      <c r="G1245" s="180">
        <f>IF(B1241="Лікар загальної практики - сімейний лікар",AVERAGE(G1241:G1243),IF(B1241="Лікар-педіатр",AVERAGE(G1241:G1243),IF(B1241="Лікар-терапевт","х",0)))</f>
        <v>0</v>
      </c>
      <c r="H1245" s="180">
        <f>IF(B1241="Лікар загальної практики - сімейний лікар",AVERAGE(H1241:H1243),IF(B1241="Лікар-педіатр",AVERAGE(H1241:H1243),IF(B1241="Лікар-терапевт","х",0)))</f>
        <v>0</v>
      </c>
      <c r="I1245" s="180">
        <f>IF(B1241="Лікар загальної практики - сімейний лікар",AVERAGE(I1241:I1243),IF(B1241="Лікар-педіатр","x",IF(B1241="Лікар-терапевт",AVERAGE(I1241:I1243),0)))</f>
        <v>0</v>
      </c>
      <c r="J1245" s="180">
        <f>IF(B1241="Лікар загальної практики - сімейний лікар",AVERAGE(J1241:J1243),IF(B1241="Лікар-педіатр","x",IF(B1241="Лікар-терапевт",AVERAGE(J1241:J1243),0)))</f>
        <v>0</v>
      </c>
      <c r="K1245" s="180">
        <f>IF(B1241="Лікар загальної практики - сімейний лікар",AVERAGE(K1241:K1243),IF(B1241="Лікар-педіатр","x",IF(B1241="Лікар-терапевт",AVERAGE(K1241:K1243),0)))</f>
        <v>0</v>
      </c>
      <c r="L1245" s="181">
        <f>SUM(G1245:K1245)</f>
        <v>0</v>
      </c>
      <c r="M1245" s="770"/>
      <c r="N1245" s="543">
        <f>IF(B1241="Лікар загальної практики - сімейний лікар",AVERAGE(N1241:N1243),IF(B1241="Лікар-педіатр",AVERAGE(N1241:N1243),IF(B1241="Лікар-терапевт","х",0)))</f>
        <v>0</v>
      </c>
      <c r="O1245" s="180">
        <f>IF(B1241="Лікар загальної практики - сімейний лікар",AVERAGE(O1241:O1243),IF(B1241="Лікар-педіатр",AVERAGE(O1241:O1243),IF(B1241="Лікар-терапевт","х",0)))</f>
        <v>0</v>
      </c>
      <c r="P1245" s="180">
        <f>IF(B1241="Лікар загальної практики - сімейний лікар",AVERAGE(P1241:P1243),IF(B1241="Лікар-педіатр","x",IF(B1241="Лікар-терапевт",AVERAGE(P1241:P1243),0)))</f>
        <v>0</v>
      </c>
      <c r="Q1245" s="180">
        <f>IF(B1241="Лікар загальної практики - сімейний лікар",AVERAGE(Q1241:Q1243),IF(B1241="Лікар-педіатр","x",IF(B1241="Лікар-терапевт",AVERAGE(Q1241:Q1243),0)))</f>
        <v>0</v>
      </c>
      <c r="R1245" s="180">
        <f>IF(B1241="Лікар загальної практики - сімейний лікар",AVERAGE(R1241:R1243),IF(B1241="Лікар-педіатр","x",IF(B1241="Лікар-терапевт",AVERAGE(R1241:R1243),0)))</f>
        <v>0</v>
      </c>
      <c r="S1245" s="181">
        <f>SUM(N1245:R1245)</f>
        <v>0</v>
      </c>
      <c r="T1245" s="770"/>
      <c r="U1245" s="543">
        <f>IF(B1241="Лікар загальної практики - сімейний лікар",AVERAGE(U1241:U1243),IF(B1241="Лікар-педіатр",AVERAGE(U1241:U1243),IF(B1241="Лікар-терапевт","х",0)))</f>
        <v>0</v>
      </c>
      <c r="V1245" s="180">
        <f>IF(B1241="Лікар загальної практики - сімейний лікар",AVERAGE(V1241:V1243),IF(B1241="Лікар-педіатр",AVERAGE(V1241:V1243),IF(B1241="Лікар-терапевт","х",0)))</f>
        <v>0</v>
      </c>
      <c r="W1245" s="180">
        <f>IF(B1241="Лікар загальної практики - сімейний лікар",AVERAGE(W1241:W1243),IF(B1241="Лікар-педіатр","x",IF(B1241="Лікар-терапевт",AVERAGE(W1241:W1243),0)))</f>
        <v>0</v>
      </c>
      <c r="X1245" s="180">
        <f>IF(B1241="Лікар загальної практики - сімейний лікар",AVERAGE(X1241:X1243),IF(B1241="Лікар-педіатр","x",IF(B1241="Лікар-терапевт",AVERAGE(X1241:X1243),0)))</f>
        <v>0</v>
      </c>
      <c r="Y1245" s="180">
        <f>IF(B1241="Лікар загальної практики - сімейний лікар",AVERAGE(Y1241:Y1243),IF(B1241="Лікар-педіатр","x",IF(B1241="Лікар-терапевт",AVERAGE(Y1241:Y1243),0)))</f>
        <v>0</v>
      </c>
      <c r="Z1245" s="181">
        <f>SUM(U1245:Y1245)</f>
        <v>0</v>
      </c>
      <c r="AA1245" s="770"/>
      <c r="AB1245" s="543">
        <f>IF(B1241="Лікар загальної практики - сімейний лікар",AVERAGE(AB1241:AB1243),IF(B1241="Лікар-педіатр",AVERAGE(AB1241:AB1243),IF(B1241="Лікар-терапевт","х",0)))</f>
        <v>0</v>
      </c>
      <c r="AC1245" s="180">
        <f>IF(B1241="Лікар загальної практики - сімейний лікар",AVERAGE(AC1241:AC1243),IF(B1241="Лікар-педіатр",AVERAGE(AC1241:AC1243),IF(B1241="Лікар-терапевт","х",0)))</f>
        <v>0</v>
      </c>
      <c r="AD1245" s="180">
        <f>IF(B1241="Лікар загальної практики - сімейний лікар",AVERAGE(AD1241:AD1243),IF(B1241="Лікар-педіатр","x",IF(B1241="Лікар-терапевт",AVERAGE(AD1241:AD1243),0)))</f>
        <v>0</v>
      </c>
      <c r="AE1245" s="180">
        <f>IF(B1241="Лікар загальної практики - сімейний лікар",AVERAGE(AE1241:AE1243),IF(B1241="Лікар-педіатр","x",IF(B1241="Лікар-терапевт",AVERAGE(AE1241:AE1243),0)))</f>
        <v>0</v>
      </c>
      <c r="AF1245" s="180">
        <f>IF(B1241="Лікар загальної практики - сімейний лікар",AVERAGE(AF1241:AF1243),IF(B1241="Лікар-педіатр","x",IF(B1241="Лікар-терапевт",AVERAGE(AF1241:AF1243),0)))</f>
        <v>0</v>
      </c>
      <c r="AG1245" s="181">
        <f>SUM(AB1245:AF1245)</f>
        <v>0</v>
      </c>
      <c r="AH1245" s="773"/>
      <c r="AI1245" s="176"/>
      <c r="AJ1245" s="764"/>
      <c r="AK1245" s="767"/>
      <c r="AL1245" s="767"/>
      <c r="AM1245" s="755"/>
      <c r="AN1245" s="794"/>
      <c r="AO1245" s="794"/>
      <c r="AP1245" s="794"/>
      <c r="AQ1245" s="794"/>
      <c r="AR1245" s="797"/>
    </row>
    <row r="1246" spans="1:44" ht="40.5" x14ac:dyDescent="0.25">
      <c r="A1246" s="172"/>
      <c r="B1246" s="781"/>
      <c r="C1246" s="784"/>
      <c r="D1246" s="787"/>
      <c r="E1246" s="790"/>
      <c r="F1246" s="182" t="str">
        <f>IF(B1241="Лікар-педіатр",Законод!$C$18,IF(B1241="Лікар загальної практики - сімейний лікар",Законод!$C$22,IF(B1241="Лікар-терапевт",Законод!$C$26,"х")))</f>
        <v>х</v>
      </c>
      <c r="G1246" s="183">
        <f>IF(B1241="Лікар загальної практики - сімейний лікар",IF(L1245&lt;=Законод!$C$23,G1245,Законод!$C$23*'01_Доходи'!G1244),IF(B1241="Лікар-педіатр",IF(L1245&lt;=Законод!$C$19,G1245,Законод!$C$19*'01_Доходи'!G1244),IF(B1241="Лікар-терапевт","x",0)))</f>
        <v>0</v>
      </c>
      <c r="H1246" s="183">
        <f>IF(B1241="Лікар загальної практики - сімейний лікар",IF(L1245&lt;=Законод!$C$23,H1245,Законод!$C$23*'01_Доходи'!H1244),IF(B1241="Лікар-педіатр",IF(L1245&lt;=Законод!$C$19,H1245,Законод!$C$19*'01_Доходи'!H1244),IF(B1241="Лікар-терапевт","x",0)))</f>
        <v>0</v>
      </c>
      <c r="I1246" s="183">
        <f>IF(B1241="Лікар загальної практики - сімейний лікар",IF(L1245&lt;=Законод!$C$23,I1245,Законод!$C$23*'01_Доходи'!I1244),IF(B1241="Лікар-педіатр",IF(L1245&lt;=Законод!$C$27,I1245,Законод!$C$27*'01_Доходи'!I1244),IF(B1241="Лікар-терапевт","x",0)))</f>
        <v>0</v>
      </c>
      <c r="J1246" s="183">
        <f>IF(B1241="Лікар загальної практики - сімейний лікар",IF(L1245&lt;=Законод!$C$23,J1245,Законод!$C$23*'01_Доходи'!J1244),IF(B1241="Лікар-педіатр",IF(L1245&lt;=Законод!$C$27,J1245,Законод!$C$27*'01_Доходи'!J1244),IF(B1241="Лікар-терапевт","x",0)))</f>
        <v>0</v>
      </c>
      <c r="K1246" s="183">
        <f>IF(B1241="Лікар загальної практики - сімейний лікар",IF(L1245&lt;=Законод!$C$23,K1245,Законод!$C$23*'01_Доходи'!K1244),IF(B1241="Лікар-педіатр",IF(L1245&lt;=Законод!$C$27,K1245,Законод!$C$27*'01_Доходи'!K1244),IF(B1241="Лікар-терапевт","x",0)))</f>
        <v>0</v>
      </c>
      <c r="L1246" s="184">
        <f>SUM(G1246:K1246)</f>
        <v>0</v>
      </c>
      <c r="M1246" s="770"/>
      <c r="N1246" s="183">
        <f>IF(B1241="Лікар загальної практики - сімейний лікар",IF(L1245&lt;=Законод!$C$23,N1245,Законод!$C$23*'01_Доходи'!N1244),IF(B1241="Лікар-педіатр",IF(L1245&lt;=Законод!$C$19,N1245,Законод!$C$19*'01_Доходи'!N1244),IF(B1241="Лікар-терапевт","x",0)))</f>
        <v>0</v>
      </c>
      <c r="O1246" s="183">
        <f>IF(B1241="Лікар загальної практики - сімейний лікар",IF(L1245&lt;=Законод!$C$23,O1245,Законод!$C$23*'01_Доходи'!O1244),IF(B1241="Лікар-педіатр",IF(L1245&lt;=Законод!$C$19,O1245,Законод!$C$19*'01_Доходи'!O1244),IF(B1241="Лікар-терапевт","x",0)))</f>
        <v>0</v>
      </c>
      <c r="P1246" s="183">
        <f>IF(B1241="Лікар загальної практики - сімейний лікар",IF(L1245&lt;=Законод!$C$23,P1245,Законод!$C$23*'01_Доходи'!P1244),IF(B1241="Лікар-педіатр",IF(L1245&lt;=Законод!$C$27,P1245,Законод!$C$27*'01_Доходи'!P1244),IF(B1241="Лікар-терапевт","x",0)))</f>
        <v>0</v>
      </c>
      <c r="Q1246" s="183">
        <f>IF(B1241="Лікар загальної практики - сімейний лікар",IF(L1245&lt;=Законод!$C$23,Q1245,Законод!$C$23*'01_Доходи'!Q1244),IF(B1241="Лікар-педіатр",IF(L1245&lt;=Законод!$C$27,Q1245,Законод!$C$27*'01_Доходи'!Q1244),IF(B1241="Лікар-терапевт","x",0)))</f>
        <v>0</v>
      </c>
      <c r="R1246" s="183">
        <f>IF(B1241="Лікар загальної практики - сімейний лікар",IF(L1245&lt;=Законод!$C$23,R1245,Законод!$C$23*'01_Доходи'!R1244),IF(B1241="Лікар-педіатр",IF(L1245&lt;=Законод!$C$27,R1245,Законод!$C$27*'01_Доходи'!R1244),IF(B1241="Лікар-терапевт","x",0)))</f>
        <v>0</v>
      </c>
      <c r="S1246" s="184">
        <f>SUM(N1246:R1246)</f>
        <v>0</v>
      </c>
      <c r="T1246" s="770"/>
      <c r="U1246" s="183">
        <f>IF(B1241="Лікар загальної практики - сімейний лікар",IF(L1245&lt;=Законод!$C$23,U1245,Законод!$C$23*'01_Доходи'!U1244),IF(B1241="Лікар-педіатр",IF(L1245&lt;=Законод!$C$19,U1245,Законод!$C$19*'01_Доходи'!U1244),IF(B1241="Лікар-терапевт","x",0)))</f>
        <v>0</v>
      </c>
      <c r="V1246" s="183">
        <f>IF(B1241="Лікар загальної практики - сімейний лікар",IF(L1245&lt;=Законод!$C$23,V1245,Законод!$C$23*'01_Доходи'!V1244),IF(B1241="Лікар-педіатр",IF(L1245&lt;=Законод!$C$19,V1245,Законод!$C$19*'01_Доходи'!V1244),IF(B1241="Лікар-терапевт","x",0)))</f>
        <v>0</v>
      </c>
      <c r="W1246" s="183">
        <f>IF(B1241="Лікар загальної практики - сімейний лікар",IF(L1245&lt;=Законод!$C$23,W1245,Законод!$C$23*'01_Доходи'!W1244),IF(B1241="Лікар-педіатр",IF(L1245&lt;=Законод!$C$27,W1245,Законод!$C$27*'01_Доходи'!W1244),IF(B1241="Лікар-терапевт","x",0)))</f>
        <v>0</v>
      </c>
      <c r="X1246" s="183">
        <f>IF(B1241="Лікар загальної практики - сімейний лікар",IF(L1245&lt;=Законод!$C$23,X1245,Законод!$C$23*'01_Доходи'!X1244),IF(B1241="Лікар-педіатр",IF(L1245&lt;=Законод!$C$27,X1245,Законод!$C$27*'01_Доходи'!X1244),IF(B1241="Лікар-терапевт","x",0)))</f>
        <v>0</v>
      </c>
      <c r="Y1246" s="183">
        <f>IF(B1241="Лікар загальної практики - сімейний лікар",IF(L1245&lt;=Законод!$C$23,Y1245,Законод!$C$23*'01_Доходи'!H1244),IF(Y1241="Лікар-педіатр",IF(L1245&lt;=Законод!$C$27,Y1245,Законод!$C$27*'01_Доходи'!Y1244),IF(B1241="Лікар-терапевт","x",0)))</f>
        <v>0</v>
      </c>
      <c r="Z1246" s="184">
        <f>SUM(U1246:Y1246)</f>
        <v>0</v>
      </c>
      <c r="AA1246" s="770"/>
      <c r="AB1246" s="183">
        <f>IF(B1241="Лікар загальної практики - сімейний лікар",IF(L1245&lt;=Законод!$C$23,AB1245,Законод!$C$23*'01_Доходи'!AB1244),IF(B1241="Лікар-педіатр",IF(L1245&lt;=Законод!$C$19,AB1245,Законод!$C$19*'01_Доходи'!AB1244),IF(B1241="Лікар-терапевт","x",0)))</f>
        <v>0</v>
      </c>
      <c r="AC1246" s="183">
        <f>IF(B1241="Лікар загальної практики - сімейний лікар",IF(L1245&lt;=Законод!$C$23,AC1245,Законод!$C$23*'01_Доходи'!AC1244),IF(B1241="Лікар-педіатр",IF(L1245&lt;=Законод!$C$19,AC1245,Законод!$C$19*'01_Доходи'!AC1244),IF(B1241="Лікар-терапевт","x",0)))</f>
        <v>0</v>
      </c>
      <c r="AD1246" s="183">
        <f>IF(B1241="Лікар загальної практики - сімейний лікар",IF(L1245&lt;=Законод!$C$23,AD1245,Законод!$C$23*'01_Доходи'!AD1244),IF(B1241="Лікар-педіатр",IF(L1245&lt;=Законод!$C$27,AD1245,Законод!$C$27*'01_Доходи'!AD1244),IF(B1241="Лікар-терапевт","x",0)))</f>
        <v>0</v>
      </c>
      <c r="AE1246" s="183">
        <f>IF(B1241="Лікар загальної практики - сімейний лікар",IF(L1245&lt;=Законод!$C$23,AE1245,Законод!$C$23*'01_Доходи'!AE1244),IF(B1241="Лікар-педіатр",IF(L1245&lt;=Законод!$C$27,AE1245,Законод!$C$27*'01_Доходи'!AE1244),IF(B1241="Лікар-терапевт","x",0)))</f>
        <v>0</v>
      </c>
      <c r="AF1246" s="183">
        <f>IF(B1241="Лікар загальної практики - сімейний лікар",IF(L1245&lt;=Законод!$C$23,AF1245,Законод!$C$23*'01_Доходи'!AF1244),IF(B1241="Лікар-педіатр",IF(L1245&lt;=Законод!$C$27,AF1245,Законод!$C$27*'01_Доходи'!AF1244),IF(B1241="Лікар-терапевт","x",0)))</f>
        <v>0</v>
      </c>
      <c r="AG1246" s="184">
        <f>SUM(AB1246:AF1246)</f>
        <v>0</v>
      </c>
      <c r="AH1246" s="773"/>
      <c r="AI1246" s="176"/>
      <c r="AJ1246" s="764"/>
      <c r="AK1246" s="767"/>
      <c r="AL1246" s="767"/>
      <c r="AM1246" s="268" t="s">
        <v>175</v>
      </c>
      <c r="AN1246" s="544">
        <f>IF(B1241="Лікар загальної практики - сімейний лікар",G1246*Законод!$J$10+'01_Доходи'!H1246*Законод!$K$10+'01_Доходи'!I1246*Законод!$L$10+'01_Доходи'!J1246*Законод!$M$10+'01_Доходи'!K1246*Законод!$N$10,IF(B1241="Лікар-педіатр",G1246*Законод!$J$10+'01_Доходи'!H1246*Законод!$K$10,IF(B1241="Лікар-терапевт",'01_Доходи'!I1246*Законод!$L$10+'01_Доходи'!J1246*Законод!$M$10+'01_Доходи'!K1246*Законод!$N$10,0)))</f>
        <v>0</v>
      </c>
      <c r="AO1246" s="544">
        <f>IF(B1241="Лікар загальної практики - сімейний лікар",N1246*Законод!$J$11+'01_Доходи'!O1246*Законод!$K$11+'01_Доходи'!P1246*Законод!$L$11+'01_Доходи'!Q1246*Законод!$M$11+'01_Доходи'!R1246*Законод!$N$11,IF(B1241="Лікар-педіатр",N1246*Законод!$J$11+'01_Доходи'!O1246*Законод!$K$11,IF(B1241="Лікар-терапевт",'01_Доходи'!P1246*Законод!$L$11+'01_Доходи'!Q1246*Законод!$M$11+'01_Доходи'!R1246*Законод!$N$11,0)))</f>
        <v>0</v>
      </c>
      <c r="AP1246" s="544">
        <f>IF(B1241="Лікар загальної практики - сімейний лікар",U1246*Законод!$J$12+'01_Доходи'!V1246*Законод!$K$12+'01_Доходи'!W1246*Законод!$L$12+'01_Доходи'!X1246*Законод!$M$12+'01_Доходи'!Y1246*Законод!$N$12,IF(B1241="Лікар-педіатр",U1246*Законод!$J$12+'01_Доходи'!V1246*Законод!$K$12,IF(B1241="Лікар-терапевт",'01_Доходи'!W1246*Законод!$L$12+'01_Доходи'!X1246*Законод!$M$12+'01_Доходи'!Y1246*Законод!$N$12,0)))</f>
        <v>0</v>
      </c>
      <c r="AQ1246" s="544">
        <f>IF(B1241="Лікар загальної практики - сімейний лікар",AB1246*Законод!$J$13+'01_Доходи'!AC1246*Законод!$K$13+'01_Доходи'!AD1246*Законод!$L$13+'01_Доходи'!AE1246*Законод!$M$13+'01_Доходи'!AF1246*Законод!$N$13,IF(B1241="Лікар-педіатр",AB1246*Законод!$J$13+'01_Доходи'!AC1246*Законод!$K$13,IF(B1241="Лікар-терапевт",'01_Доходи'!AD1246*Законод!$L$13+'01_Доходи'!AE1246*Законод!$M$13+'01_Доходи'!AF1246*Законод!$N$13,0)))</f>
        <v>0</v>
      </c>
      <c r="AR1246" s="185">
        <f>SUM(AN1246:AQ1246)</f>
        <v>0</v>
      </c>
    </row>
    <row r="1247" spans="1:44" ht="20.45" customHeight="1" x14ac:dyDescent="0.25">
      <c r="A1247" s="172"/>
      <c r="B1247" s="781"/>
      <c r="C1247" s="784"/>
      <c r="D1247" s="787"/>
      <c r="E1247" s="790"/>
      <c r="F1247" s="186" t="str">
        <f>IF(B1241="Лікар-педіатр",Законод!$E$18,IF(B1241="Лікар загальної практики - сімейний лікар",Законод!$E$22,IF(B1241="Лікар-терапевт",Законод!$E$26,"х")))</f>
        <v>х</v>
      </c>
      <c r="G1247" s="750" t="s">
        <v>157</v>
      </c>
      <c r="H1247" s="751"/>
      <c r="I1247" s="751"/>
      <c r="J1247" s="751"/>
      <c r="K1247" s="752"/>
      <c r="L1247" s="171">
        <f>IF(B1241="Лікар загальної практики - сімейний лікар",IF(L1245&lt;Законод!$C$23,0,(IF(AND(L1245&gt;=Законод!$E$23,L1245&lt;=Законод!$E$24),L1245-Законод!$C$23,IF('01_Доходи'!L1245&gt;=Законод!$F$23,Законод!$E$25,0)))),IF(B1241="Лікар-педіатр",IF(L1245&lt;Законод!$C$19,0,(IF(AND(L1245&gt;=Законод!$E$19,L1245&lt;=Законод!$E$20),L1245-Законод!$C$19,IF('01_Доходи'!L1245&gt;=Законод!$F$19,Законод!$E$21,0)))),IF(B1241="Лікар-терапевт",IF(L1245&lt;Законод!$C$27,0,(IF(AND(L1245&gt;=Законод!$E$27,L1245&lt;=Законод!$E$28),L1245-Законод!$C$27,IF('01_Доходи'!L1245&gt;=Законод!$F$27,Законод!$E$29,0)))),0)))</f>
        <v>0</v>
      </c>
      <c r="M1247" s="770"/>
      <c r="N1247" s="750" t="s">
        <v>157</v>
      </c>
      <c r="O1247" s="751"/>
      <c r="P1247" s="751"/>
      <c r="Q1247" s="751"/>
      <c r="R1247" s="752"/>
      <c r="S1247" s="171">
        <f>IF(B1241="Лікар загальної практики - сімейний лікар",IF(S1245&lt;Законод!$C$23,0,(IF(AND(S1245&gt;=Законод!$E$23,S1245&lt;=Законод!$E$24),S1245-Законод!$C$23,IF('01_Доходи'!S1245&gt;=Законод!$F$23,Законод!$E$25,0)))),IF(B1241="Лікар-педіатр",IF(S1245&lt;Законод!$C$19,0,(IF(AND(S1245&gt;=Законод!$E$19,S1245&lt;=Законод!$E$20),S1245-Законод!$C$19,IF('01_Доходи'!S1245&gt;=Законод!$F$19,Законод!$E$21,0)))),IF(B1241="Лікар-терапевт",IF(S1245&lt;Законод!$C$27,0,(IF(AND(S1245&gt;=Законод!$E$27,S1245&lt;=Законод!$E$28),S1245-Законод!$C$27,IF('01_Доходи'!S1245&gt;=Законод!$F$27,Законод!$E$29,0)))),0)))</f>
        <v>0</v>
      </c>
      <c r="T1247" s="770"/>
      <c r="U1247" s="750" t="s">
        <v>157</v>
      </c>
      <c r="V1247" s="751"/>
      <c r="W1247" s="751"/>
      <c r="X1247" s="751"/>
      <c r="Y1247" s="752"/>
      <c r="Z1247" s="171">
        <f>IF(B1241="Лікар загальної практики - сімейний лікар",IF(Z1245&lt;Законод!$C$23,0,(IF(AND(Z1245&gt;=Законод!$E$23,Z1245&lt;=Законод!$E$24),Z1245-Законод!$C$23,IF('01_Доходи'!Z1245&gt;=Законод!$F$23,Законод!$E$25,0)))),IF(B1241="Лікар-педіатр",IF(Z1245&lt;Законод!$C$19,0,(IF(AND(Z1245&gt;=Законод!$E$19,Z1245&lt;=Законод!$E$20),Z1245-Законод!$C$19,IF('01_Доходи'!Z1245&gt;=Законод!$F$19,Законод!$E$21,0)))),IF(B1241="Лікар-терапевт",IF(Z1245&lt;Законод!$C$27,0,(IF(AND(Z1245&gt;=Законод!$E$27,Z1245&lt;=Законод!$E$28),Z1245-Законод!$C$27,IF('01_Доходи'!Z1245&gt;=Законод!$F$27,Законод!$E$29,0)))),0)))</f>
        <v>0</v>
      </c>
      <c r="AA1247" s="770"/>
      <c r="AB1247" s="750" t="s">
        <v>157</v>
      </c>
      <c r="AC1247" s="751"/>
      <c r="AD1247" s="751"/>
      <c r="AE1247" s="751"/>
      <c r="AF1247" s="752"/>
      <c r="AG1247" s="171">
        <f>IF(B1241="Лікар загальної практики - сімейний лікар",IF(S1245&lt;Законод!$C$23,0,(IF(AND(AG1245&gt;=Законод!$E$23,AG1245&lt;=Законод!$E$24),AG1245-Законод!$C$23,IF('01_Доходи'!AG1245&gt;=Законод!$F$23,Законод!$E$25,0)))),IF(B1241="Лікар-педіатр",IF(AG1245&lt;Законод!$C$19,0,(IF(AND(AG1245&gt;=Законод!$E$19,AG1245&lt;=Законод!$E$20),AG1245-Законод!$C$19,IF('01_Доходи'!AG1245&gt;=Законод!$F$19,Законод!$E$21,0)))),IF(B1241="Лікар-терапевт",IF(AG1245&lt;Законод!$C$27,0,(IF(AND(AG1245&gt;=Законод!$E$27,AG1245&lt;=Законод!$E$28),AG1245-Законод!$C$27,IF('01_Доходи'!AG1245&gt;=Законод!$F$27,Законод!$E$29,0)))),0)))</f>
        <v>0</v>
      </c>
      <c r="AH1247" s="773"/>
      <c r="AI1247" s="176"/>
      <c r="AJ1247" s="764"/>
      <c r="AK1247" s="767"/>
      <c r="AL1247" s="767"/>
      <c r="AM1247" s="798" t="s">
        <v>176</v>
      </c>
      <c r="AN1247" s="544">
        <f>IF(B1241="Лікар загальної практики - сімейний лікар",L1247*Законод!$E$30,IF(B1241="Лікар-педіатр",L1247*Законод!$E$30,IF(B1241="Лікар-терапевт",L1247*Законод!$E$30,0)))</f>
        <v>0</v>
      </c>
      <c r="AO1247" s="544">
        <f>IF(B1241="Лікар загальної практики - сімейний лікар",S1247*Законод!$E$47,IF(B1241="Лікар-педіатр",S1247*Законод!$E$47,IF(B1241="Лікар-терапевт",S1247*Законод!$E$47,0)))</f>
        <v>0</v>
      </c>
      <c r="AP1247" s="544">
        <f>IF(B1241="Лікар загальної практики - сімейний лікар",Z1247*Законод!$E$64,IF(B1241="Лікар-педіатр",Z1247*Законод!$E$64,IF(B1241="Лікар-терапевт",Z1247*Законод!$E$64,0)))</f>
        <v>0</v>
      </c>
      <c r="AQ1247" s="544">
        <f>IF(B1241="Лікар загальної практики - сімейний лікар",AG1247*Законод!$E$81,IF(B1241="Лікар-педіатр",AG1247*Законод!$E$81,IF(B1241="Лікар-терапевт",AG1247*Законод!$E$81,0)))</f>
        <v>0</v>
      </c>
      <c r="AR1247" s="185">
        <f>SUM(AN1247:AQ1247)</f>
        <v>0</v>
      </c>
    </row>
    <row r="1248" spans="1:44" ht="20.45" customHeight="1" x14ac:dyDescent="0.25">
      <c r="A1248" s="172"/>
      <c r="B1248" s="781"/>
      <c r="C1248" s="784"/>
      <c r="D1248" s="787"/>
      <c r="E1248" s="790"/>
      <c r="F1248" s="186" t="str">
        <f>IF(B1241="Лікар-педіатр",Законод!$F$18,IF(B1241="Лікар загальної практики - сімейний лікар",Законод!$F$22,IF(B1241="Лікар-терапевт",Законод!$F$26,"х")))</f>
        <v>х</v>
      </c>
      <c r="G1248" s="750" t="s">
        <v>157</v>
      </c>
      <c r="H1248" s="751"/>
      <c r="I1248" s="751"/>
      <c r="J1248" s="751"/>
      <c r="K1248" s="752"/>
      <c r="L1248" s="171">
        <f>IF(B1241="Лікар загальної практики - сімейний лікар",IF(L1245&lt;Законод!$C$23,0,(IF(AND(L1245&gt;=Законод!$F$23,L1245&lt;=Законод!$F$24),L1245-Законод!$E$24,IF('01_Доходи'!L1245&gt;=Законод!$G$23,Законод!$F$25,0)))),IF(B1241="Лікар-педіатр",IF(L1245&lt;Законод!$C$19,0,(IF(AND(L1245&gt;=Законод!$F$19,L1245&lt;=Законод!$F$20),L1245-Законод!$E$20,IF('01_Доходи'!L1245&gt;=Законод!$G$19,Законод!$F$21,0)))),IF(B1241="Лікар-терапевт",IF(L1245&lt;Законод!$C$27,0,(IF(AND(L1245&gt;=Законод!$F$27,L1245&lt;=Законод!$F$28),L1245-Законод!$E$28,IF('01_Доходи'!L1245&gt;=Законод!$G$27,Законод!$F$29,0)))),0)))</f>
        <v>0</v>
      </c>
      <c r="M1248" s="770"/>
      <c r="N1248" s="750" t="s">
        <v>157</v>
      </c>
      <c r="O1248" s="751"/>
      <c r="P1248" s="751"/>
      <c r="Q1248" s="751"/>
      <c r="R1248" s="752"/>
      <c r="S1248" s="171">
        <f>IF(B1241="Лікар загальної практики - сімейний лікар",IF(S1245&lt;Законод!$C$23,0,(IF(AND(S1245&gt;=Законод!$F$23,S1245&lt;=Законод!$F$24),S1245-Законод!$E$24,IF('01_Доходи'!S1245&gt;=Законод!$G$23,Законод!$F$25,0)))),IF(B1241="Лікар-педіатр",IF(S1245&lt;Законод!$C$19,0,(IF(AND(S1245&gt;=Законод!$F$19,S1245&lt;=Законод!$F$20),S1245-Законод!$E$20,IF('01_Доходи'!S1245&gt;=Законод!$G$19,Законод!$F$21,0)))),IF(B1241="Лікар-терапевт",IF(S1245&lt;Законод!$C$27,0,(IF(AND(S1245&gt;=Законод!$F$27,S1245&lt;=Законод!$F$28),S1245-Законод!$E$28,IF('01_Доходи'!S1245&gt;=Законод!$G$27,Законод!$F$29,0)))),0)))</f>
        <v>0</v>
      </c>
      <c r="T1248" s="770"/>
      <c r="U1248" s="750" t="s">
        <v>157</v>
      </c>
      <c r="V1248" s="751"/>
      <c r="W1248" s="751"/>
      <c r="X1248" s="751"/>
      <c r="Y1248" s="752"/>
      <c r="Z1248" s="171">
        <f>IF(B1241="Лікар загальної практики - сімейний лікар",IF(Z1245&lt;Законод!$C$23,0,(IF(AND(Z1245&gt;=Законод!$F$23,Z1245&lt;=Законод!$F$24),Z1245-Законод!$E$24,IF('01_Доходи'!Z1245&gt;=Законод!$G$23,Законод!$F$25,0)))),IF(B1241="Лікар-педіатр",IF(Z1245&lt;Законод!$C$19,0,(IF(AND(Z1245&gt;=Законод!$F$19,Z1245&lt;=Законод!$F$20),Z1245-Законод!$E$20,IF('01_Доходи'!Z1245&gt;=Законод!$G$19,Законод!$F$21,0)))),IF(B1241="Лікар-терапевт",IF(Z1245&lt;Законод!$C$27,0,(IF(AND(Z1245&gt;=Законод!$F$27,Z1245&lt;=Законод!$F$28),Z1245-Законод!$E$28,IF('01_Доходи'!Z1245&gt;=Законод!$G$27,Законод!$F$29,0)))),0)))</f>
        <v>0</v>
      </c>
      <c r="AA1248" s="770"/>
      <c r="AB1248" s="750" t="s">
        <v>157</v>
      </c>
      <c r="AC1248" s="751"/>
      <c r="AD1248" s="751"/>
      <c r="AE1248" s="751"/>
      <c r="AF1248" s="752"/>
      <c r="AG1248" s="171">
        <f>IF(B1241="Лікар загальної практики - сімейний лікар",IF(AG1245&lt;Законод!$C$23,0,(IF(AND(AG1245&gt;=Законод!$F$23,AG1245&lt;=Законод!$F$24),AG1245-Законод!$E$24,IF('01_Доходи'!AG1245&gt;=Законод!$G$23,Законод!$F$25,0)))),IF(B1241="Лікар-педіатр",IF(AG1245&lt;Законод!$C$19,0,(IF(AND(AG1245&gt;=Законод!$F$19,AG1245&lt;=Законод!$F$20),AG1245-Законод!$E$20,IF('01_Доходи'!AG1245&gt;=Законод!$G$19,Законод!$F$21,0)))),IF(B1241="Лікар-терапевт",IF(AG1245&lt;Законод!$C$27,0,(IF(AND(AG1245&gt;=Законод!$F$27,AG1245&lt;=Законод!$F$28),AG1245-Законод!$E$28,IF('01_Доходи'!AG1245&gt;=Законод!$G$27,Законод!$F$29,0)))),0)))</f>
        <v>0</v>
      </c>
      <c r="AH1248" s="773"/>
      <c r="AI1248" s="176"/>
      <c r="AJ1248" s="764"/>
      <c r="AK1248" s="767"/>
      <c r="AL1248" s="767"/>
      <c r="AM1248" s="799"/>
      <c r="AN1248" s="544">
        <f>IF(B1241="Лікар загальної практики - сімейний лікар",L1248*Законод!$F$30,IF(B1241="Лікар-педіатр",L1248*Законод!$F$30,IF(B1241="Лікар-терапевт",L1248*Законод!$F$30,0)))</f>
        <v>0</v>
      </c>
      <c r="AO1248" s="544">
        <f>IF(B1241="Лікар загальної практики - сімейний лікар",S1248*Законод!$F$47,IF(B1241="Лікар-педіатр",S1248*Законод!$F$47,IF(B1241="Лікар-терапевт",S1248*Законод!$F$47,0)))</f>
        <v>0</v>
      </c>
      <c r="AP1248" s="544">
        <f>IF(B1241="Лікар загальної практики - сімейний лікар",Z1248*Законод!$F$64,IF(B1241="Лікар-педіатр",Z1248*Законод!$F$64,IF(B1241="Лікар-терапевт",Z1248*Законод!$F$64,0)))</f>
        <v>0</v>
      </c>
      <c r="AQ1248" s="544">
        <f>IF(B1241="Лікар загальної практики - сімейний лікар",AG1248*Законод!$F$81,IF(B1241="Лікар-педіатр",AG1248*Законод!$F$81,IF(B1241="Лікар-терапевт",AG1248*Законод!$F$81,0)))</f>
        <v>0</v>
      </c>
      <c r="AR1248" s="185">
        <f>SUM(AN1248:AQ1248)</f>
        <v>0</v>
      </c>
    </row>
    <row r="1249" spans="1:44" ht="20.45" customHeight="1" x14ac:dyDescent="0.25">
      <c r="A1249" s="172"/>
      <c r="B1249" s="781"/>
      <c r="C1249" s="784"/>
      <c r="D1249" s="787"/>
      <c r="E1249" s="790"/>
      <c r="F1249" s="186" t="str">
        <f>IF(B1241="Лікар-педіатр",Законод!$G$18,IF(B1241="Лікар загальної практики - сімейний лікар",Законод!$G$22,IF(B1241="Лікар-терапевт",Законод!$G$26,"х")))</f>
        <v>х</v>
      </c>
      <c r="G1249" s="750" t="s">
        <v>157</v>
      </c>
      <c r="H1249" s="751"/>
      <c r="I1249" s="751"/>
      <c r="J1249" s="751"/>
      <c r="K1249" s="752"/>
      <c r="L1249" s="171">
        <f>IF(B1241="Лікар загальної практики - сімейний лікар",IF(L1245&lt;Законод!$C$23,0,(IF(AND(L1245&gt;=Законод!$G$23,L1245&lt;=Законод!$G$24),L1245-Законод!$F$24,IF('01_Доходи'!L1245&gt;=Законод!$H$23,Законод!$G$25,0)))),IF(B1241="Лікар-педіатр",IF(L1245&lt;Законод!$C$19,0,(IF(AND(L1245&gt;=Законод!$G$19,L1245&lt;=Законод!$G$20),L1245-Законод!$F$20,IF('01_Доходи'!L1245&gt;=Законод!$H$19,Законод!$G$21,0)))),IF(B1241="Лікар-терапевт",IF(L1245&lt;Законод!$C$27,0,(IF(AND(L1245&gt;=Законод!$G$27,L1245&lt;=Законод!$G$28),L1245-Законод!$F$28,IF('01_Доходи'!L1245&gt;=Законод!$H$27,Законод!$G$29,0)))),0)))</f>
        <v>0</v>
      </c>
      <c r="M1249" s="770"/>
      <c r="N1249" s="750" t="s">
        <v>157</v>
      </c>
      <c r="O1249" s="751"/>
      <c r="P1249" s="751"/>
      <c r="Q1249" s="751"/>
      <c r="R1249" s="752"/>
      <c r="S1249" s="171">
        <f>IF(B1241="Лікар загальної практики - сімейний лікар",IF(S1245&lt;Законод!$C$23,0,(IF(AND(S1245&gt;=Законод!$G$23,S1245&lt;=Законод!$G$24),S1245-Законод!$F$24,IF('01_Доходи'!S1245&gt;=Законод!$H$23,Законод!$G$25,0)))),IF(B1241="Лікар-педіатр",IF(S1245&lt;Законод!$C$19,0,(IF(AND(S1245&gt;=Законод!$G$19,S1245&lt;=Законод!$G$20),S1245-Законод!$F$20,IF('01_Доходи'!S1245&gt;=Законод!$H$19,Законод!$G$21,0)))),IF(B1241="Лікар-терапевт",IF(S1245&lt;Законод!$C$27,0,(IF(AND(S1245&gt;=Законод!$G$27,S1245&lt;=Законод!$G$28),S1245-Законод!$F$28,IF('01_Доходи'!S1245&gt;=Законод!$H$27,Законод!$G$29,0)))),0)))</f>
        <v>0</v>
      </c>
      <c r="T1249" s="770"/>
      <c r="U1249" s="750" t="s">
        <v>157</v>
      </c>
      <c r="V1249" s="751"/>
      <c r="W1249" s="751"/>
      <c r="X1249" s="751"/>
      <c r="Y1249" s="752"/>
      <c r="Z1249" s="171">
        <f>IF(B1241="Лікар загальної практики - сімейний лікар",IF(Z1245&lt;Законод!$C$23,0,(IF(AND(Z1245&gt;=Законод!$G$23,Z1245&lt;=Законод!$G$24),Z1245-Законод!$F$24,IF('01_Доходи'!Z1245&gt;=Законод!$H$23,Законод!$G$25,0)))),IF(B1241="Лікар-педіатр",IF(Z1245&lt;Законод!$C$19,0,(IF(AND(Z1245&gt;=Законод!$G$19,Z1245&lt;=Законод!$G$20),Z1245-Законод!$F$20,IF('01_Доходи'!Z1245&gt;=Законод!$H$19,Законод!$G$21,0)))),IF(B1241="Лікар-терапевт",IF(Z1245&lt;Законод!$C$27,0,(IF(AND(Z1245&gt;=Законод!$G$27,Z1245&lt;=Законод!$G$28),Z1245-Законод!$F$28,IF('01_Доходи'!Z1245&gt;=Законод!$H$27,Законод!$G$29,0)))),0)))</f>
        <v>0</v>
      </c>
      <c r="AA1249" s="770"/>
      <c r="AB1249" s="750" t="s">
        <v>157</v>
      </c>
      <c r="AC1249" s="751"/>
      <c r="AD1249" s="751"/>
      <c r="AE1249" s="751"/>
      <c r="AF1249" s="752"/>
      <c r="AG1249" s="171">
        <f>IF(B1241="Лікар загальної практики - сімейний лікар",IF(AG1245&lt;Законод!$C$23,0,(IF(AND(AG1245&gt;=Законод!$G$23,AG1245&lt;=Законод!$G$24),AG1245-Законод!$F$24,IF('01_Доходи'!AG1245&gt;=Законод!$H$23,Законод!$G$25,0)))),IF(B1241="Лікар-педіатр",IF(AG1245&lt;Законод!$C$19,0,(IF(AND(AG1245&gt;=Законод!$G$19,AG1245&lt;=Законод!$G$20),AG1245-Законод!$F$20,IF('01_Доходи'!AG1245&gt;=Законод!$H$19,Законод!$G$21,0)))),IF(B1241="Лікар-терапевт",IF(AG1245&lt;Законод!$C$27,0,(IF(AND(AG1245&gt;=Законод!$G$27,AG1245&lt;=Законод!$G$28),AG1245-Законод!$F$28,IF('01_Доходи'!AG1245&gt;=Законод!$H$27,Законод!$G$29,0)))),0)))</f>
        <v>0</v>
      </c>
      <c r="AH1249" s="773"/>
      <c r="AI1249" s="176"/>
      <c r="AJ1249" s="764"/>
      <c r="AK1249" s="767"/>
      <c r="AL1249" s="767"/>
      <c r="AM1249" s="799"/>
      <c r="AN1249" s="544">
        <f>IF(B1241="Лікар загальної практики - сімейний лікар",L1249*Законод!$G$39,IF(B1241="Лікар-педіатр",L1249*Законод!$G$30,IF(B1241="Лікар-терапевт",L1249*Законод!$G$30,0)))</f>
        <v>0</v>
      </c>
      <c r="AO1249" s="544">
        <f>IF(B1241="Лікар загальної практики - сімейний лікар",S1249*Законод!$G$47,IF(B1241="Лікар-педіатр",S1249*Законод!$G$47,IF(B1241="Лікар-терапевт",S1249*Законод!$G$47,0)))</f>
        <v>0</v>
      </c>
      <c r="AP1249" s="544">
        <f>IF(B1241="Лікар загальної практики - сімейний лікар",Z1249*Законод!$G$64,IF(B1241="Лікар-педіатр",Z1249*Законод!$G$64,IF(B1241="Лікар-терапевт",Z1249*Законод!$G$64,0)))</f>
        <v>0</v>
      </c>
      <c r="AQ1249" s="544">
        <f>IF(B1241="Лікар загальної практики - сімейний лікар",AG1249*Законод!$G$81,IF(B1241="Лікар-педіатр",AG1249*Законод!$G$81,IF(B1241="Лікар-терапевт",AG1249*Законод!$G$81,0)))</f>
        <v>0</v>
      </c>
      <c r="AR1249" s="185">
        <f t="shared" ref="AR1249" si="186">SUM(AN1249:AQ1249)</f>
        <v>0</v>
      </c>
    </row>
    <row r="1250" spans="1:44" ht="20.45" customHeight="1" x14ac:dyDescent="0.25">
      <c r="A1250" s="172"/>
      <c r="B1250" s="781"/>
      <c r="C1250" s="784"/>
      <c r="D1250" s="787"/>
      <c r="E1250" s="790"/>
      <c r="F1250" s="186" t="str">
        <f>IF(B1241="Лікар-педіатр",Законод!$H$18,IF(B1241="Лікар загальної практики - сімейний лікар",Законод!$H$22,IF(B1241="Лікар-терапевт",Законод!$H$26,"х")))</f>
        <v>х</v>
      </c>
      <c r="G1250" s="750" t="s">
        <v>157</v>
      </c>
      <c r="H1250" s="751"/>
      <c r="I1250" s="751"/>
      <c r="J1250" s="751"/>
      <c r="K1250" s="752"/>
      <c r="L1250" s="171">
        <f>IF(B1241="Лікар загальної практики - сімейний лікар",IF(L1245&lt;Законод!$C$23,0,(IF(AND(L1245&gt;=Законод!$H$23,L1245&lt;=Законод!$H$24),L1245-Законод!$G$24,IF('01_Доходи'!L1245&gt;=Законод!$I$23,Законод!$H$25,0)))),IF(B1241="Лікар-педіатр",IF(L1245&lt;Законод!$C$19,0,(IF(AND(L1245&gt;=Законод!$H$19,L1245&lt;=Законод!$H$20),L1245-Законод!$G$20,IF('01_Доходи'!L1245&gt;=Законод!$I$19,Законод!$H$21,0)))),IF(B1241="Лікар-терапевт",IF(L1245&lt;Законод!$C$27,0,(IF(AND(L1245&gt;=Законод!$H$27,L1245&lt;=Законод!$H$28),L1245-Законод!$G$28,IF(L1245&gt;=Законод!$I$27,Законод!$H$29,0)))),0)))</f>
        <v>0</v>
      </c>
      <c r="M1250" s="770"/>
      <c r="N1250" s="750" t="s">
        <v>157</v>
      </c>
      <c r="O1250" s="751"/>
      <c r="P1250" s="751"/>
      <c r="Q1250" s="751"/>
      <c r="R1250" s="752"/>
      <c r="S1250" s="171">
        <f>IF(B1241="Лікар загальної практики - сімейний лікар",IF(S1245&lt;Законод!$C$23,0,(IF(AND(S1245&gt;=Законод!$H$23,S1245&lt;=Законод!$H$24),S1245-Законод!$G$24,IF('01_Доходи'!S1245&gt;=Законод!$I$23,Законод!$H$25,0)))),IF(B1241="Лікар-педіатр",IF(S1245&lt;Законод!$C$19,0,(IF(AND(S1245&gt;=Законод!$H$19,S1245&lt;=Законод!$H$20),S1245-Законод!$G$20,IF('01_Доходи'!S1245&gt;=Законод!$I$19,Законод!$H$21,0)))),IF(B1241="Лікар-терапевт",IF(S1245&lt;Законод!$C$27,0,(IF(AND(S1245&gt;=Законод!$H$27,S1245&lt;=Законод!$H$28),S1245-Законод!$G$28,IF(S1245&gt;=Законод!$I$27,Законод!$H$29,0)))),0)))</f>
        <v>0</v>
      </c>
      <c r="T1250" s="770"/>
      <c r="U1250" s="750" t="s">
        <v>157</v>
      </c>
      <c r="V1250" s="751"/>
      <c r="W1250" s="751"/>
      <c r="X1250" s="751"/>
      <c r="Y1250" s="752"/>
      <c r="Z1250" s="171">
        <f>IF(B1241="Лікар загальної практики - сімейний лікар",IF(Z1245&lt;Законод!$C$23,0,(IF(AND(Z1245&gt;=Законод!$H$23,Z1245&lt;=Законод!$H$24),Z1245-Законод!$G$24,IF('01_Доходи'!Z1245&gt;=Законод!$I$23,Законод!$H$25,0)))),IF(B1241="Лікар-педіатр",IF(Z1245&lt;Законод!$C$19,0,(IF(AND(Z1245&gt;=Законод!$H$19,Z1245&lt;=Законод!$H$20),Z1245-Законод!$G$20,IF('01_Доходи'!Z1245&gt;=Законод!$I$19,Законод!$H$21,0)))),IF(B1241="Лікар-терапевт",IF(Z1245&lt;Законод!$C$27,0,(IF(AND(Z1245&gt;=Законод!$H$27,Z1245&lt;=Законод!$H$28),Z1245-Законод!$G$28,IF(Z1245&gt;=Законод!$I$27,Законод!$H$29,0)))),0)))</f>
        <v>0</v>
      </c>
      <c r="AA1250" s="770"/>
      <c r="AB1250" s="750" t="s">
        <v>157</v>
      </c>
      <c r="AC1250" s="751"/>
      <c r="AD1250" s="751"/>
      <c r="AE1250" s="751"/>
      <c r="AF1250" s="752"/>
      <c r="AG1250" s="171">
        <f>IF(B1241="Лікар загальної практики - сімейний лікар",IF(AG1245&lt;Законод!$C$23,0,(IF(AND(AG1245&gt;=Законод!$H$23,AG1245&lt;=Законод!$H$24),AG1245-Законод!$G$24,IF('01_Доходи'!AG1245&gt;=Законод!$I$23,Законод!$H$25,0)))),IF(B1241="Лікар-педіатр",IF(AG1245&lt;Законод!$C$19,0,(IF(AND(AG1245&gt;=Законод!$H$19,AG1245&lt;=Законод!$H$20),AG1245-Законод!$G$20,IF('01_Доходи'!AG1245&gt;=Законод!$I$19,Законод!$H$21,0)))),IF(B1241="Лікар-терапевт",IF(AG1245&lt;Законод!$C$27,0,(IF(AND(AG1245&gt;=Законод!$H$27,AG1245&lt;=Законод!$H$28),AG1245-Законод!$G$28,IF(AG1245&gt;=Законод!$I$27,Законод!$H$29,0)))),0)))</f>
        <v>0</v>
      </c>
      <c r="AH1250" s="773"/>
      <c r="AI1250" s="176"/>
      <c r="AJ1250" s="764"/>
      <c r="AK1250" s="767"/>
      <c r="AL1250" s="767"/>
      <c r="AM1250" s="799"/>
      <c r="AN1250" s="544">
        <f>IF(B1241="Лікар загальної практики - сімейний лікар",L1250*Законод!$H$30,IF(B1241="Лікар-педіатр",L1250*Законод!$H$30,IF(B1241="Лікар-терапевт",L1250*Законод!$H$30,0)))</f>
        <v>0</v>
      </c>
      <c r="AO1250" s="544">
        <f>IF(B1241="Лікар загальної практики - сімейний лікар",S1250*Законод!$H$47,IF(B1241="Лікар-педіатр",S1250*Законод!$H$47,IF(B1241="Лікар-терапевт",S1250*Законод!$H$47,0)))</f>
        <v>0</v>
      </c>
      <c r="AP1250" s="544">
        <f>IF(B1241="Лікар загальної практики - сімейний лікар",Z1250*Законод!$H$64,IF(B1241="Лікар-педіатр",Z1250*Законод!$H$64,IF(B1241="Лікар-терапевт",Z1250*Законод!$H$64,0)))</f>
        <v>0</v>
      </c>
      <c r="AQ1250" s="544">
        <f>IF(B1241="Лікар загальної практики - сімейний лікар",AG1250*Законод!$H$81,IF(B1241="Лікар-педіатр",AG1250*Законод!$H$81,IF(B1241="Лікар-терапевт",AG1250*Законод!$H$81,0)))</f>
        <v>0</v>
      </c>
      <c r="AR1250" s="185">
        <f>SUM(AN1250:AQ1250)</f>
        <v>0</v>
      </c>
    </row>
    <row r="1251" spans="1:44" ht="20.45" customHeight="1" x14ac:dyDescent="0.25">
      <c r="A1251" s="172"/>
      <c r="B1251" s="781"/>
      <c r="C1251" s="784"/>
      <c r="D1251" s="787"/>
      <c r="E1251" s="790"/>
      <c r="F1251" s="186" t="str">
        <f>IF(B1241="Лікар-педіатр",Законод!$I$18,IF(B1241="Лікар загальної практики - сімейний лікар",Законод!$I$22,IF(B1241="Лікар-терапевт",Законод!$I$26,"х")))</f>
        <v>х</v>
      </c>
      <c r="G1251" s="750" t="s">
        <v>157</v>
      </c>
      <c r="H1251" s="751"/>
      <c r="I1251" s="751"/>
      <c r="J1251" s="751"/>
      <c r="K1251" s="752"/>
      <c r="L1251" s="171">
        <f>IF(B1241="Лікар загальної практики - сімейний лікар",IF(L1245&lt;Законод!$C$23,0,(IF(AND(L1245&gt;=Законод!$I$23,L1245&lt;=Законод!$I$24),L1245-Законод!$H$24,IF('01_Доходи'!L1245&gt;=Законод!$I$23,Законод!$I$25,0)))),IF(B1241="Лікар-педіатр",IF(L1245&lt;Законод!$C$19,0,(IF(AND(L1245&gt;=Законод!$I$19,L1245&lt;=Законод!$I$20),L1245-Законод!$H$20,IF('01_Доходи'!L1245&gt;=Законод!$I$19,Законод!$H$21,0)))),IF(B1241="Лікар-терапевт",IF(L1245&lt;Законод!$C$27,0,(IF(AND(L1245&gt;=Законод!$I$27,L1245&lt;=Законод!$I$28),L1245-Законод!$H$28,IF('01_Доходи'!L1245&gt;=Законод!$I$27,Законод!$H$29,0)))),0)))</f>
        <v>0</v>
      </c>
      <c r="M1251" s="770"/>
      <c r="N1251" s="750" t="s">
        <v>157</v>
      </c>
      <c r="O1251" s="751"/>
      <c r="P1251" s="751"/>
      <c r="Q1251" s="751"/>
      <c r="R1251" s="752"/>
      <c r="S1251" s="171">
        <f>IF(B1241="Лікар загальної практики - сімейний лікар",IF(S1245&lt;Законод!$C$23,0,(IF(AND(S1245&gt;=Законод!$I$23,S1245&lt;=Законод!$I$24),S1245-Законод!$H$24,IF('01_Доходи'!S1245&gt;=Законод!$I$23,Законод!$I$25,0)))),IF(B1241="Лікар-педіатр",IF(S1245&lt;Законод!$C$19,0,(IF(AND(S1245&gt;=Законод!$I$19,S1245&lt;=Законод!$I$20),S1245-Законод!$H$20,IF('01_Доходи'!S1245&gt;=Законод!$I$19,Законод!$H$21,0)))),IF(B1241="Лікар-терапевт",IF(S1245&lt;Законод!$C$27,0,(IF(AND(S1245&gt;=Законод!$I$27,S1245&lt;=Законод!$I$28),S1245-Законод!$H$28,IF('01_Доходи'!S1245&gt;=Законод!$I$27,Законод!$H$29,0)))),0)))</f>
        <v>0</v>
      </c>
      <c r="T1251" s="770"/>
      <c r="U1251" s="750" t="s">
        <v>157</v>
      </c>
      <c r="V1251" s="751"/>
      <c r="W1251" s="751"/>
      <c r="X1251" s="751"/>
      <c r="Y1251" s="752"/>
      <c r="Z1251" s="171">
        <f>IF(B1241="Лікар загальної практики - сімейний лікар",IF(Z1245&lt;Законод!$C$23,0,(IF(AND(Z1245&gt;=Законод!$I$23,Z1245&lt;=Законод!$I$24),Z1245-Законод!$H$24,IF('01_Доходи'!Z1245&gt;=Законод!$I$23,Законод!$I$25,0)))),IF(B1241="Лікар-педіатр",IF(Z1245&lt;Законод!$C$19,0,(IF(AND(Z1245&gt;=Законод!$I$19,Z1245&lt;=Законод!$I$20),Z1245-Законод!$H$20,IF('01_Доходи'!Z1245&gt;=Законод!$I$19,Законод!$H$21,0)))),IF(B1241="Лікар-терапевт",IF(Z1245&lt;Законод!$C$27,0,(IF(AND(Z1245&gt;=Законод!$I$27,Z1245&lt;=Законод!$I$28),Z1245-Законод!$H$28,IF('01_Доходи'!Z1245&gt;=Законод!$I$27,Законод!$H$29,0)))),0)))</f>
        <v>0</v>
      </c>
      <c r="AA1251" s="770"/>
      <c r="AB1251" s="750" t="s">
        <v>157</v>
      </c>
      <c r="AC1251" s="751"/>
      <c r="AD1251" s="751"/>
      <c r="AE1251" s="751"/>
      <c r="AF1251" s="752"/>
      <c r="AG1251" s="171">
        <f>IF(B1241="Лікар загальної практики - сімейний лікар",IF(AG1245&lt;Законод!$C$23,0,(IF(AND(AG1245&gt;=Законод!$I$23,AG1245&lt;=Законод!$I$24),AG1245-Законод!$H$24,IF('01_Доходи'!AG1245&gt;=Законод!$I$23,Законод!$I$25,0)))),IF(B1241="Лікар-педіатр",IF(AG1245&lt;Законод!$C$19,0,(IF(AND(AG1245&gt;=Законод!$I$19,AG1245&lt;=Законод!$I$20),AG1245-Законод!$H$20,IF('01_Доходи'!AG1245&gt;=Законод!$I$19,Законод!$H$21,0)))),IF(B1241="Лікар-терапевт",IF(AG1245&lt;Законод!$C$27,0,(IF(AND(AG1245&gt;=Законод!$I$27,AG1245&lt;=Законод!$I$28),AG1245-Законод!$H$28,IF('01_Доходи'!AG1245&gt;=Законод!$I$27,Законод!$H$29,0)))),0)))</f>
        <v>0</v>
      </c>
      <c r="AH1251" s="773"/>
      <c r="AI1251" s="176"/>
      <c r="AJ1251" s="764"/>
      <c r="AK1251" s="767"/>
      <c r="AL1251" s="767"/>
      <c r="AM1251" s="799"/>
      <c r="AN1251" s="544">
        <f>IF(B1241="Лікар загальної практики - сімейний лікар",L1251*Законод!$I$30,IF(B1241="Лікар-педіатр",L1251*Законод!$I$30,IF(B1241="Лікар-терапевт",L1251*Законод!$I$30,0)))</f>
        <v>0</v>
      </c>
      <c r="AO1251" s="544">
        <f>IF(B1241="Лікар загальної практики - сімейний лікар",S1251*Законод!$I$47,IF(B1241="Лікар-педіатр",S1251*Законод!$I$47,IF(B1241="Лікар-терапевт",S1251*Законод!$I$47,0)))</f>
        <v>0</v>
      </c>
      <c r="AP1251" s="544">
        <f>IF(B1241="Лікар загальної практики - сімейний лікар",Z1251*Законод!$I$64,IF(B1241="Лікар-педіатр",Z1251*Законод!$I$64,IF(B1241="Лікар-терапевт",Z1251*Законод!$I$64,0)))</f>
        <v>0</v>
      </c>
      <c r="AQ1251" s="544">
        <f>IF(B1241="Лікар загальної практики - сімейний лікар",AG1251*Законод!$I$81,IF(B1241="Лікар-педіатр",AG1251*Законод!$I$81,IF(B1241="Лікар-терапевт",AG1251*Законод!$I$81,0)))</f>
        <v>0</v>
      </c>
      <c r="AR1251" s="185">
        <f>SUM(AN1251:AQ1251)</f>
        <v>0</v>
      </c>
    </row>
    <row r="1252" spans="1:44" ht="21" customHeight="1" thickBot="1" x14ac:dyDescent="0.3">
      <c r="A1252" s="187"/>
      <c r="B1252" s="782"/>
      <c r="C1252" s="785"/>
      <c r="D1252" s="788"/>
      <c r="E1252" s="791"/>
      <c r="F1252" s="660" t="str">
        <f>IF(B1241="Лікар-педіатр",Законод!$J$18,IF(B1241="Лікар загальної практики - сімейний лікар",Законод!$J$22,IF(B1241="Лікар-терапевт",Законод!$J$22,"х")))</f>
        <v>х</v>
      </c>
      <c r="G1252" s="747" t="s">
        <v>157</v>
      </c>
      <c r="H1252" s="748"/>
      <c r="I1252" s="748"/>
      <c r="J1252" s="748"/>
      <c r="K1252" s="749"/>
      <c r="L1252" s="171">
        <f>IF(B1241="Лікар загальної практики - сімейний лікар",IF(L1245&gt;=Законод!$J$23,'01_Доходи'!L1245-('01_Доходи'!L1246+'01_Доходи'!L1247+'01_Доходи'!L1248+'01_Доходи'!L1249+'01_Доходи'!L1250+'01_Доходи'!L1251),0),IF(B1241="Лікар-педіатр",IF(L1245&gt;=Законод!$J$19,'01_Доходи'!L1245-('01_Доходи'!L1246+'01_Доходи'!L1247+'01_Доходи'!L1248+'01_Доходи'!L1249+'01_Доходи'!L1250+'01_Доходи'!L1251),0),IF(B1241="Лікар-терапевт",IF('01_Доходи'!L1245&gt;=Законод!$J$27,L1245-Законод!$I$28,0),0)))</f>
        <v>0</v>
      </c>
      <c r="M1252" s="771"/>
      <c r="N1252" s="747" t="s">
        <v>157</v>
      </c>
      <c r="O1252" s="748"/>
      <c r="P1252" s="748"/>
      <c r="Q1252" s="748"/>
      <c r="R1252" s="749"/>
      <c r="S1252" s="171">
        <f>IF(B1241="Лікар загальної практики - сімейний лікар",IF(S1245&gt;=Законод!$J$23,'01_Доходи'!S1245-('01_Доходи'!S1246+'01_Доходи'!S1247+'01_Доходи'!S1248+'01_Доходи'!S1249+'01_Доходи'!S1250+'01_Доходи'!S1251),0),IF(B1241="Лікар-педіатр",IF(S1245&gt;=Законод!$J$19,'01_Доходи'!S1245-('01_Доходи'!S1246+'01_Доходи'!S1247+'01_Доходи'!S1248+'01_Доходи'!S1249+'01_Доходи'!S1250+'01_Доходи'!S1251),0),IF(B1241="Лікар-терапевт",IF('01_Доходи'!S1245&gt;=Законод!$J$27,S1245-Законод!$I$28,0),0)))</f>
        <v>0</v>
      </c>
      <c r="T1252" s="771"/>
      <c r="U1252" s="747" t="s">
        <v>157</v>
      </c>
      <c r="V1252" s="748"/>
      <c r="W1252" s="748"/>
      <c r="X1252" s="748"/>
      <c r="Y1252" s="749"/>
      <c r="Z1252" s="171">
        <f>IF(B1241="Лікар загальної практики - сімейний лікар",IF(Z1245&gt;=Законод!$J$23,'01_Доходи'!Z1245-('01_Доходи'!Z1246+'01_Доходи'!Z1247+'01_Доходи'!Z1248+'01_Доходи'!Z1249+'01_Доходи'!Z1250+'01_Доходи'!Z1251),0),IF(B1241="Лікар-педіатр",IF(Z1245&gt;=Законод!$J$19,'01_Доходи'!Z1245-('01_Доходи'!Z1246+'01_Доходи'!Z1247+'01_Доходи'!Z1248+'01_Доходи'!Z1249+'01_Доходи'!Z1250+'01_Доходи'!Z1251),0),IF(B1241="Лікар-терапевт",IF('01_Доходи'!Z1245&gt;=Законод!$J$27,Z1245-Законод!$I$28,0),0)))</f>
        <v>0</v>
      </c>
      <c r="AA1252" s="771"/>
      <c r="AB1252" s="747" t="s">
        <v>157</v>
      </c>
      <c r="AC1252" s="748"/>
      <c r="AD1252" s="748"/>
      <c r="AE1252" s="748"/>
      <c r="AF1252" s="749"/>
      <c r="AG1252" s="171">
        <f>IF(B1241="Лікар загальної практики - сімейний лікар",IF(AG1245&gt;=Законод!$J$23,'01_Доходи'!AG1245-('01_Доходи'!AG1246+'01_Доходи'!AG1247+'01_Доходи'!AG1248+'01_Доходи'!AG1249+'01_Доходи'!AG1250+'01_Доходи'!AG1251),0),IF(B1241="Лікар-педіатр",IF(AG1245&gt;=Законод!$J$19,'01_Доходи'!AG1245-('01_Доходи'!AG1246+'01_Доходи'!AG1247+'01_Доходи'!AG1248+'01_Доходи'!AG1249+'01_Доходи'!AG1250+'01_Доходи'!AG1251),0),IF(B1241="Лікар-терапевт",IF('01_Доходи'!AG1245&gt;=Законод!$J$27,AG1245-Законод!$I$28,0),0)))</f>
        <v>0</v>
      </c>
      <c r="AH1252" s="774"/>
      <c r="AI1252" s="188"/>
      <c r="AJ1252" s="765"/>
      <c r="AK1252" s="768"/>
      <c r="AL1252" s="768"/>
      <c r="AM1252" s="800"/>
      <c r="AN1252" s="661">
        <f>IF(B1241="Лікар загальної практики - сімейний лікар",L1252*Законод!$J$30,IF(B1241="Лікар-педіатр",L1252*Законод!$J$30,IF(B1241="Лікар-терапевт",L1252*Законод!$J$30,0)))</f>
        <v>0</v>
      </c>
      <c r="AO1252" s="661">
        <f>IF(B1241="Лікар загальної практики - сімейний лікар",S1252*Законод!$J$47,IF(B1241="Лікар-педіатр",S1252*Законод!$J$47,IF(B1241="Лікар-терапевт",S1252*Законод!$J$47,0)))</f>
        <v>0</v>
      </c>
      <c r="AP1252" s="661">
        <f>IF(B1241="Лікар загальної практики - сімейний лікар",S1252*Законод!$J$64,IF(B1241="Лікар-педіатр",S1252*Законод!$J$64,IF(B1241="Лікар-терапевт",S1252*Законод!$J$64,0)))</f>
        <v>0</v>
      </c>
      <c r="AQ1252" s="661">
        <f>IF(B1241="Лікар загальної практики - сімейний лікар",AG1252*Законод!$J$81,IF(B1241="Лікар-педіатр",AG1252*Законод!$J$81,IF(B1241="Лікар-терапевт",AG1252*Законод!$J$81,0)))</f>
        <v>0</v>
      </c>
      <c r="AR1252" s="662">
        <f t="shared" ref="AR1252" si="187">SUM(AN1252:AQ1252)</f>
        <v>0</v>
      </c>
    </row>
    <row r="1253" spans="1:44" ht="23.25" thickBot="1" x14ac:dyDescent="0.3">
      <c r="A1253" s="206"/>
      <c r="B1253" s="207"/>
      <c r="C1253" s="207"/>
      <c r="D1253" s="207"/>
      <c r="E1253" s="207"/>
      <c r="F1253" s="208"/>
      <c r="G1253" s="209"/>
      <c r="H1253" s="209"/>
      <c r="I1253" s="210"/>
      <c r="J1253" s="210"/>
      <c r="K1253" s="210"/>
      <c r="L1253" s="211"/>
      <c r="M1253" s="210"/>
      <c r="N1253" s="210"/>
      <c r="O1253" s="210"/>
      <c r="P1253" s="210"/>
      <c r="Q1253" s="210"/>
      <c r="R1253" s="210"/>
      <c r="S1253" s="211"/>
      <c r="T1253" s="210"/>
      <c r="U1253" s="210"/>
      <c r="V1253" s="210"/>
      <c r="W1253" s="210"/>
      <c r="X1253" s="210"/>
      <c r="Y1253" s="210"/>
      <c r="Z1253" s="211"/>
      <c r="AA1253" s="210"/>
      <c r="AB1253" s="210"/>
      <c r="AC1253" s="210"/>
      <c r="AD1253" s="210"/>
      <c r="AE1253" s="210"/>
      <c r="AF1253" s="210"/>
      <c r="AG1253" s="211"/>
      <c r="AH1253" s="210"/>
      <c r="AI1253" s="210"/>
      <c r="AJ1253" s="210"/>
      <c r="AK1253" s="210"/>
      <c r="AL1253" s="210"/>
      <c r="AM1253" s="212"/>
      <c r="AN1253" s="210"/>
      <c r="AO1253" s="210"/>
      <c r="AP1253" s="210"/>
      <c r="AQ1253" s="210"/>
      <c r="AR1253" s="213"/>
    </row>
    <row r="1254" spans="1:44" ht="18" customHeight="1" x14ac:dyDescent="0.25">
      <c r="A1254" s="169">
        <f>A1241+1</f>
        <v>95</v>
      </c>
      <c r="B1254" s="780"/>
      <c r="C1254" s="783"/>
      <c r="D1254" s="786"/>
      <c r="E1254" s="789"/>
      <c r="F1254" s="170" t="s">
        <v>431</v>
      </c>
      <c r="G1254" s="171">
        <f>IFERROR(IF(B1254="Лікар-педіатр",G1256/L1256*L1254,IF(B1254="Лікар-терапевт","х",IF(B1254="Лікар загальної практики - сімейний лікар",G1256/L1256*L1254,0))),0)</f>
        <v>0</v>
      </c>
      <c r="H1254" s="171">
        <f>IFERROR(IF(B1254="Лікар-педіатр",H1256/L1256*L1254,IF(B1254="Лікар-терапевт","х",IF(B1254="Лікар загальної практики - сімейний лікар",H1256/L1256*L1254,0))),0)</f>
        <v>0</v>
      </c>
      <c r="I1254" s="171">
        <f>IFERROR(IF(B1254="Лікар-педіатр","x",IF(B1254="Лікар-терапевт",I1256/L1256*L1254,IF(B1254="Лікар загальної практики - сімейний лікар",I1256/L1256*L1254,0))),0)</f>
        <v>0</v>
      </c>
      <c r="J1254" s="171">
        <f>IFERROR(IF(B1254="Лікар-педіатр","x",IF(B1254="Лікар-терапевт",J1256/L1256*L1254,IF(B1254="Лікар загальної практики - сімейний лікар",J1256/L1256*L1254,0))),0)</f>
        <v>0</v>
      </c>
      <c r="K1254" s="171">
        <f>IFERROR(IF(B1254="Лікар-педіатр","x",IF(B1254="Лікар-терапевт",K1257*L1254,IF(B1254="Лікар загальної практики - сімейний лікар",K1257*L1254,0))),0)</f>
        <v>0</v>
      </c>
      <c r="L1254" s="472"/>
      <c r="M1254" s="769"/>
      <c r="N1254" s="171">
        <f>IFERROR(IF(B1254="Лікар-педіатр",N1256/S1256*S1254,IF(B1254="Лікар-терапевт","х",IF(B1254="Лікар загальної практики - сімейний лікар",N1256/S1256*S1254,0))),0)</f>
        <v>0</v>
      </c>
      <c r="O1254" s="171">
        <f>IFERROR(IF(B1254="Лікар-педіатр",O1256/S1256*S1254,IF(B1254="Лікар-терапевт","х",IF(B1254="Лікар загальної практики - сімейний лікар",O1256/S1256*S1254,0))),0)</f>
        <v>0</v>
      </c>
      <c r="P1254" s="171">
        <f>IFERROR(IF(B1254="Лікар-педіатр","x",IF(B1254="Лікар-терапевт",P1256/S1256*S1254,IF(B1254="Лікар загальної практики - сімейний лікар",P1256/S1256*S1254,0))),0)</f>
        <v>0</v>
      </c>
      <c r="Q1254" s="171">
        <f>IFERROR(IF(B1254="Лікар-педіатр","x",IF(B1254="Лікар-терапевт",Q1256/S1256*S1254,IF(B1254="Лікар загальної практики - сімейний лікар",Q1256/S1256*S1254,0))),0)</f>
        <v>0</v>
      </c>
      <c r="R1254" s="171">
        <f>IFERROR(IF(B1254="Лікар-педіатр","x",IF(B1254="Лікар-терапевт",R1257*S1254,IF(B1254="Лікар загальної практики - сімейний лікар",R1257*S1254,0))),0)</f>
        <v>0</v>
      </c>
      <c r="S1254" s="472"/>
      <c r="T1254" s="769"/>
      <c r="U1254" s="171">
        <f>IFERROR(IF(B1254="Лікар-педіатр",U1256/Z1256*Z1254,IF(B1254="Лікар-терапевт","х",IF(B1254="Лікар загальної практики - сімейний лікар",U1256/Z1256*Z1254,0))),0)</f>
        <v>0</v>
      </c>
      <c r="V1254" s="171">
        <f>IFERROR(IF(B1254="Лікар-педіатр",V1256/Z1256*Z1254,IF(B1254="Лікар-терапевт","х",IF(B1254="Лікар загальної практики - сімейний лікар",V1256/Z1256*Z1254,0))),0)</f>
        <v>0</v>
      </c>
      <c r="W1254" s="171">
        <f>IFERROR(IF(B1254="Лікар-педіатр","x",IF(B1254="Лікар-терапевт",W1256/Z1256*Z1254,IF(B1254="Лікар загальної практики - сімейний лікар",W1256/Z1256*Z1254,0))),0)</f>
        <v>0</v>
      </c>
      <c r="X1254" s="171">
        <f>IFERROR(IF(B1254="Лікар-педіатр","x",IF(B1254="Лікар-терапевт",X1256/Z1256*Z1254,IF(B1254="Лікар загальної практики - сімейний лікар",X1256/Z1256*Z1254,0))),0)</f>
        <v>0</v>
      </c>
      <c r="Y1254" s="171">
        <f>IFERROR(IF(B1254="Лікар-педіатр","x",IF(B1254="Лікар-терапевт",Y1257*Z1254,IF(B1254="Лікар загальної практики - сімейний лікар",Y1257*Z1254,0))),0)</f>
        <v>0</v>
      </c>
      <c r="Z1254" s="472"/>
      <c r="AA1254" s="769"/>
      <c r="AB1254" s="171">
        <f>IFERROR(IF(B1254="Лікар-педіатр",AB1256/AG1256*AG1254,IF(B1254="Лікар-терапевт","х",IF(B1254="Лікар загальної практики - сімейний лікар",AB1256/AG1256*AG1254,0))),0)</f>
        <v>0</v>
      </c>
      <c r="AC1254" s="171">
        <f>IFERROR(IF(B1254="Лікар-педіатр",AC1256/AG1256*AG1254,IF(B1254="Лікар-терапевт","х",IF(B1254="Лікар загальної практики - сімейний лікар",AC1256/AG1256*AG1254,0))),0)</f>
        <v>0</v>
      </c>
      <c r="AD1254" s="171">
        <f>IFERROR(IF(B1254="Лікар-педіатр","x",IF(B1254="Лікар-терапевт",AD1256/AG1256*AG1254,IF(B1254="Лікар загальної практики - сімейний лікар",AD1256/AG1256*AG1254,0))),0)</f>
        <v>0</v>
      </c>
      <c r="AE1254" s="171">
        <f>IFERROR(IF(B1254="Лікар-педіатр","x",IF(B1254="Лікар-терапевт",AE1256/AG1256*AG1254,IF(B1254="Лікар загальної практики - сімейний лікар",AE1256/AG1256*AG1254,0))),0)</f>
        <v>0</v>
      </c>
      <c r="AF1254" s="171">
        <f>IFERROR(IF(B1254="Лікар-педіатр","x",IF(B1254="Лікар-терапевт",AF1257*AG1254,IF(B1254="Лікар загальної практики - сімейний лікар",AF1257*AG1254,0))),0)</f>
        <v>0</v>
      </c>
      <c r="AG1254" s="472"/>
      <c r="AH1254" s="772"/>
      <c r="AI1254" s="461">
        <f>A1254</f>
        <v>95</v>
      </c>
      <c r="AJ1254" s="763">
        <f>B1254</f>
        <v>0</v>
      </c>
      <c r="AK1254" s="766">
        <f>C1254</f>
        <v>0</v>
      </c>
      <c r="AL1254" s="766">
        <f>D1254</f>
        <v>0</v>
      </c>
      <c r="AM1254" s="753" t="s">
        <v>566</v>
      </c>
      <c r="AN1254" s="792">
        <f>SUM(AN1259:AN1265)</f>
        <v>0</v>
      </c>
      <c r="AO1254" s="792">
        <f>SUM(AO1259:AO1265)</f>
        <v>0</v>
      </c>
      <c r="AP1254" s="792">
        <f>SUM(AP1259:AP1265)</f>
        <v>0</v>
      </c>
      <c r="AQ1254" s="792">
        <f>SUM(AQ1259:AQ1265)</f>
        <v>0</v>
      </c>
      <c r="AR1254" s="795">
        <f>SUM(AN1254:AQ1258)</f>
        <v>0</v>
      </c>
    </row>
    <row r="1255" spans="1:44" ht="18" customHeight="1" x14ac:dyDescent="0.25">
      <c r="A1255" s="172"/>
      <c r="B1255" s="781"/>
      <c r="C1255" s="784"/>
      <c r="D1255" s="787"/>
      <c r="E1255" s="790"/>
      <c r="F1255" s="170" t="s">
        <v>432</v>
      </c>
      <c r="G1255" s="171">
        <f>IFERROR(IF(B1254="Лікар-педіатр",G1257*L1255,IF(B1254="Лікар-терапевт","х",IF(B1254="Лікар загальної практики - сімейний лікар",G1257*L1255,0))),0)</f>
        <v>0</v>
      </c>
      <c r="H1255" s="171">
        <f>IFERROR(IF(B1254="Лікар-педіатр",H1257*L1255,IF(B1254="Лікар-терапевт","х",IF(B1254="Лікар загальної практики - сімейний лікар",H1257*L1255,0))),0)</f>
        <v>0</v>
      </c>
      <c r="I1255" s="171">
        <f>IFERROR(IF(B1254="Лікар-педіатр","x",IF(B1254="Лікар-терапевт",I1257*L1255,IF(B1254="Лікар загальної практики - сімейний лікар",I1257*L1255,0))),0)</f>
        <v>0</v>
      </c>
      <c r="J1255" s="171">
        <f>IFERROR(IF(B1254="Лікар-педіатр","x",IF(B1254="Лікар-терапевт",J1257*L1255,IF(B1254="Лікар загальної практики - сімейний лікар",J1257*L1255,0))),0)</f>
        <v>0</v>
      </c>
      <c r="K1255" s="171">
        <f>IFERROR(IF(B1254="Лікар-педіатр","x",IF(B1254="Лікар-терапевт",K1257*L1255,IF(B1254="Лікар загальної практики - сімейний лікар",K1257*L1255,0))),0)</f>
        <v>0</v>
      </c>
      <c r="L1255" s="472"/>
      <c r="M1255" s="770"/>
      <c r="N1255" s="171">
        <f>IFERROR(IF(B1254="Лікар-педіатр",N1257*S1255,IF(B1254="Лікар-терапевт","х",IF(B1254="Лікар загальної практики - сімейний лікар",N1257*S1255,0))),0)</f>
        <v>0</v>
      </c>
      <c r="O1255" s="171">
        <f>IFERROR(IF(B1254="Лікар-педіатр",O1257*S1255,IF(B1254="Лікар-терапевт","х",IF(B1254="Лікар загальної практики - сімейний лікар",O1257*S1255,0))),0)</f>
        <v>0</v>
      </c>
      <c r="P1255" s="171">
        <f>IFERROR(IF(B1254="Лікар-педіатр","x",IF(B1254="Лікар-терапевт",P1257*S1255,IF(B1254="Лікар загальної практики - сімейний лікар",P1257*S1255,0))),0)</f>
        <v>0</v>
      </c>
      <c r="Q1255" s="171">
        <f>IFERROR(IF(B1254="Лікар-педіатр","x",IF(B1254="Лікар-терапевт",Q1257*S1255,IF(B1254="Лікар загальної практики - сімейний лікар",Q1257*S1255,0))),0)</f>
        <v>0</v>
      </c>
      <c r="R1255" s="171">
        <f>IFERROR(IF(B1254="Лікар-педіатр","x",IF(B1254="Лікар-терапевт",R1257*S1255,IF(B1254="Лікар загальної практики - сімейний лікар",R1257*S1255,0))),0)</f>
        <v>0</v>
      </c>
      <c r="S1255" s="472"/>
      <c r="T1255" s="770"/>
      <c r="U1255" s="171">
        <f>IFERROR(IF(B1254="Лікар-педіатр",U1257*Z1255,IF(B1254="Лікар-терапевт","х",IF(B1254="Лікар загальної практики - сімейний лікар",U1257*Z1255,0))),0)</f>
        <v>0</v>
      </c>
      <c r="V1255" s="171">
        <f>IFERROR(IF(B1254="Лікар-педіатр",V1257*Z1255,IF(B1254="Лікар-терапевт","х",IF(B1254="Лікар загальної практики - сімейний лікар",V1257*Z1255,0))),0)</f>
        <v>0</v>
      </c>
      <c r="W1255" s="171">
        <f>IFERROR(IF(B1254="Лікар-педіатр","x",IF(B1254="Лікар-терапевт",W1257*Z1255,IF(B1254="Лікар загальної практики - сімейний лікар",W1257*Z1255,0))),0)</f>
        <v>0</v>
      </c>
      <c r="X1255" s="171">
        <f>IFERROR(IF(B1254="Лікар-педіатр","x",IF(B1254="Лікар-терапевт",X1257*Z1255,IF(B1254="Лікар загальної практики - сімейний лікар",X1257*Z1255,0))),0)</f>
        <v>0</v>
      </c>
      <c r="Y1255" s="171">
        <f>IFERROR(IF(B1254="Лікар-педіатр","x",IF(B1254="Лікар-терапевт",Y1257*Z1255,IF(B1254="Лікар загальної практики - сімейний лікар",Y1257*Z1255,0))),0)</f>
        <v>0</v>
      </c>
      <c r="Z1255" s="472"/>
      <c r="AA1255" s="770"/>
      <c r="AB1255" s="171">
        <f>IFERROR(IF(B1254="Лікар-педіатр",AB1257*AG1255,IF(B1254="Лікар-терапевт","х",IF(B1254="Лікар загальної практики - сімейний лікар",AB1257*AG1255,0))),0)</f>
        <v>0</v>
      </c>
      <c r="AC1255" s="171">
        <f>IFERROR(IF(B1254="Лікар-педіатр",AC1257*AG1255,IF(B1254="Лікар-терапевт","х",IF(B1254="Лікар загальної практики - сімейний лікар",AC1257*AG1255,0))),0)</f>
        <v>0</v>
      </c>
      <c r="AD1255" s="171">
        <f>IFERROR(IF(B1254="Лікар-педіатр","x",IF(B1254="Лікар-терапевт",AD1257*AG1255,IF(B1254="Лікар загальної практики - сімейний лікар",AD1257*AG1255,0))),0)</f>
        <v>0</v>
      </c>
      <c r="AE1255" s="171">
        <f>IFERROR(IF(B1254="Лікар-педіатр","x",IF(B1254="Лікар-терапевт",AE1257*AG1255,IF(B1254="Лікар загальної практики - сімейний лікар",AE1257*AG1255,0))),0)</f>
        <v>0</v>
      </c>
      <c r="AF1255" s="171">
        <f>IFERROR(IF(B1254="Лікар-педіатр","x",IF(B1254="Лікар-терапевт",AF1257*AG1255,IF(B1254="Лікар загальної практики - сімейний лікар",AF1257*AG1255,0))),0)</f>
        <v>0</v>
      </c>
      <c r="AG1255" s="472"/>
      <c r="AH1255" s="773"/>
      <c r="AI1255" s="173"/>
      <c r="AJ1255" s="764"/>
      <c r="AK1255" s="767"/>
      <c r="AL1255" s="767"/>
      <c r="AM1255" s="754"/>
      <c r="AN1255" s="793"/>
      <c r="AO1255" s="793"/>
      <c r="AP1255" s="793"/>
      <c r="AQ1255" s="793"/>
      <c r="AR1255" s="796"/>
    </row>
    <row r="1256" spans="1:44" ht="18" customHeight="1" x14ac:dyDescent="0.25">
      <c r="A1256" s="205"/>
      <c r="B1256" s="781"/>
      <c r="C1256" s="784"/>
      <c r="D1256" s="787"/>
      <c r="E1256" s="790"/>
      <c r="F1256" s="170" t="s">
        <v>433</v>
      </c>
      <c r="G1256" s="174">
        <f>IF(B1254="Лікар загальної практики - сімейний лікар"," ",IF(B1254="Лікар-педіатр"," ",IF(B1254="Лікар-терапевт","х",0)))</f>
        <v>0</v>
      </c>
      <c r="H1256" s="174">
        <f>IF(B1254="Лікар загальної практики - сімейний лікар"," ",IF(B1254="Лікар-педіатр"," ",IF(B1254="Лікар-терапевт","х",0)))</f>
        <v>0</v>
      </c>
      <c r="I1256" s="174">
        <f>IF(B1254="Лікар загальної практики - сімейний лікар"," ",IF(B1254="Лікар-педіатр","х",IF(B1254="Лікар-терапевт"," ",0)))</f>
        <v>0</v>
      </c>
      <c r="J1256" s="174">
        <f>IF(B1254="Лікар загальної практики - сімейний лікар"," ",IF(B1254="Лікар-педіатр","х",IF(B1254="Лікар-терапевт"," ",0)))</f>
        <v>0</v>
      </c>
      <c r="K1256" s="174">
        <f>IF(B1254="Лікар загальної практики - сімейний лікар"," ",IF(B1254="Лікар-педіатр","х",IF(B1254="Лікар-терапевт"," ",0)))</f>
        <v>0</v>
      </c>
      <c r="L1256" s="175">
        <f>SUM(G1256:K1256)</f>
        <v>0</v>
      </c>
      <c r="M1256" s="770"/>
      <c r="N1256" s="174">
        <f>IF(B1254="Лікар загальної практики - сімейний лікар"," ",IF(B1254="Лікар-педіатр"," ",IF(B1254="Лікар-терапевт","х",0)))</f>
        <v>0</v>
      </c>
      <c r="O1256" s="174">
        <f>IF(B1254="Лікар загальної практики - сімейний лікар"," ",IF(B1254="Лікар-педіатр"," ",IF(B1254="Лікар-терапевт","х",0)))</f>
        <v>0</v>
      </c>
      <c r="P1256" s="174">
        <f>IF(B1254="Лікар загальної практики - сімейний лікар"," ",IF(B1254="Лікар-педіатр","х",IF(B1254="Лікар-терапевт"," ",0)))</f>
        <v>0</v>
      </c>
      <c r="Q1256" s="174">
        <f>IF(B1254="Лікар загальної практики - сімейний лікар"," ",IF(B1254="Лікар-педіатр","х",IF(B1254="Лікар-терапевт"," ",0)))</f>
        <v>0</v>
      </c>
      <c r="R1256" s="174">
        <f>IF(B1254="Лікар загальної практики - сімейний лікар"," ",IF(B1254="Лікар-педіатр","х",IF(B1254="Лікар-терапевт"," ",0)))</f>
        <v>0</v>
      </c>
      <c r="S1256" s="175">
        <f>SUM(N1256:R1256)</f>
        <v>0</v>
      </c>
      <c r="T1256" s="770"/>
      <c r="U1256" s="174">
        <f>IF(B1254="Лікар загальної практики - сімейний лікар"," ",IF(B1254="Лікар-педіатр"," ",IF(B1254="Лікар-терапевт","х",0)))</f>
        <v>0</v>
      </c>
      <c r="V1256" s="174">
        <f>IF(B1254="Лікар загальної практики - сімейний лікар"," ",IF(B1254="Лікар-педіатр"," ",IF(B1254="Лікар-терапевт","х",0)))</f>
        <v>0</v>
      </c>
      <c r="W1256" s="174">
        <f>IF(B1254="Лікар загальної практики - сімейний лікар"," ",IF(B1254="Лікар-педіатр","х",IF(B1254="Лікар-терапевт"," ",0)))</f>
        <v>0</v>
      </c>
      <c r="X1256" s="174">
        <f>IF(B1254="Лікар загальної практики - сімейний лікар"," ",IF(B1254="Лікар-педіатр","х",IF(B1254="Лікар-терапевт"," ",0)))</f>
        <v>0</v>
      </c>
      <c r="Y1256" s="174">
        <f>IF(B1254="Лікар загальної практики - сімейний лікар"," ",IF(B1254="Лікар-педіатр","х",IF(B1254="Лікар-терапевт"," ",0)))</f>
        <v>0</v>
      </c>
      <c r="Z1256" s="175">
        <f>SUM(U1256:Y1256)</f>
        <v>0</v>
      </c>
      <c r="AA1256" s="770"/>
      <c r="AB1256" s="174">
        <f>IF(B1254="Лікар загальної практики - сімейний лікар"," ",IF(B1254="Лікар-педіатр"," ",IF(B1254="Лікар-терапевт","х",0)))</f>
        <v>0</v>
      </c>
      <c r="AC1256" s="174">
        <f>IF(B1254="Лікар загальної практики - сімейний лікар"," ",IF(B1254="Лікар-педіатр"," ",IF(B1254="Лікар-терапевт","х",0)))</f>
        <v>0</v>
      </c>
      <c r="AD1256" s="174">
        <f>IF(B1254="Лікар загальної практики - сімейний лікар"," ",IF(B1254="Лікар-педіатр","х",IF(B1254="Лікар-терапевт"," ",0)))</f>
        <v>0</v>
      </c>
      <c r="AE1256" s="174">
        <f>IF(B1254="Лікар загальної практики - сімейний лікар"," ",IF(B1254="Лікар-педіатр","х",IF(B1254="Лікар-терапевт"," ",0)))</f>
        <v>0</v>
      </c>
      <c r="AF1256" s="174">
        <f>IF(B1254="Лікар загальної практики - сімейний лікар"," ",IF(B1254="Лікар-педіатр","х",IF(B1254="Лікар-терапевт"," ",0)))</f>
        <v>0</v>
      </c>
      <c r="AG1256" s="175">
        <f>SUM(AB1256:AF1256)</f>
        <v>0</v>
      </c>
      <c r="AH1256" s="773"/>
      <c r="AI1256" s="176"/>
      <c r="AJ1256" s="764"/>
      <c r="AK1256" s="767"/>
      <c r="AL1256" s="767"/>
      <c r="AM1256" s="754"/>
      <c r="AN1256" s="793"/>
      <c r="AO1256" s="793"/>
      <c r="AP1256" s="793"/>
      <c r="AQ1256" s="793"/>
      <c r="AR1256" s="796"/>
    </row>
    <row r="1257" spans="1:44" ht="18.600000000000001" customHeight="1" thickBot="1" x14ac:dyDescent="0.3">
      <c r="A1257" s="172"/>
      <c r="B1257" s="781"/>
      <c r="C1257" s="784"/>
      <c r="D1257" s="787"/>
      <c r="E1257" s="790"/>
      <c r="F1257" s="177" t="s">
        <v>160</v>
      </c>
      <c r="G1257" s="178">
        <f>IFERROR(IF(B1254="Лікар-педіатр",G1256/L1256,IF(B1254="Лікар-терапевт","х",IF(B1254="Лікар загальної практики - сімейний лікар",G1256/L1256,0))),0)</f>
        <v>0</v>
      </c>
      <c r="H1257" s="178">
        <f>IFERROR(IF(B1254="Лікар-педіатр",H1256/L1256,IF(B1254="Лікар-терапевт","х",IF(B1254="Лікар загальної практики - сімейний лікар",H1256/L1256,0))),0)</f>
        <v>0</v>
      </c>
      <c r="I1257" s="178">
        <f>IFERROR(IF(B1254="Лікар-педіатр","x",IF(B1254="Лікар-терапевт",I1256/L1256,IF(B1254="Лікар загальної практики - сімейний лікар",I1256/L1256,0))),0)</f>
        <v>0</v>
      </c>
      <c r="J1257" s="178">
        <f>IFERROR(IF(B1254="Лікар-педіатр","x",IF(B1254="Лікар-терапевт",J1256/L1256,IF(B1254="Лікар загальної практики - сімейний лікар",J1256/L1256,0))),0)</f>
        <v>0</v>
      </c>
      <c r="K1257" s="178">
        <f>IFERROR(IF(B1254="Лікар-педіатр","x",IF(B1254="Лікар-терапевт",K1256/L1256,IF(B1254="Лікар загальної практики - сімейний лікар",K1256/L1256,0))),0)</f>
        <v>0</v>
      </c>
      <c r="L1257" s="178">
        <f>SUM(G1257:K1257)</f>
        <v>0</v>
      </c>
      <c r="M1257" s="770"/>
      <c r="N1257" s="178">
        <f>IFERROR(IF(B1254="Лікар-педіатр",N1256/S1256,IF(B1254="Лікар-терапевт","х",IF(B1254="Лікар загальної практики - сімейний лікар",N1256/S1256,0))),0)</f>
        <v>0</v>
      </c>
      <c r="O1257" s="178">
        <f>IFERROR(IF(B1254="Лікар-педіатр",O1256/S1256,IF(B1254="Лікар-терапевт","х",IF(B1254="Лікар загальної практики - сімейний лікар",O1256/S1256,0))),0)</f>
        <v>0</v>
      </c>
      <c r="P1257" s="178">
        <f>IFERROR(IF(B1254="Лікар-педіатр","x",IF(B1254="Лікар-терапевт",P1256/S1256,IF(B1254="Лікар загальної практики - сімейний лікар",P1256/S1256,0))),0)</f>
        <v>0</v>
      </c>
      <c r="Q1257" s="178">
        <f>IFERROR(IF(B1254="Лікар-педіатр","x",IF(B1254="Лікар-терапевт",Q1256/S1256,IF(B1254="Лікар загальної практики - сімейний лікар",Q1256/S1256,0))),0)</f>
        <v>0</v>
      </c>
      <c r="R1257" s="178">
        <f>IFERROR(IF(B1254="Лікар-педіатр","x",IF(B1254="Лікар-терапевт",R1256/S1256,IF(B1254="Лікар загальної практики - сімейний лікар",R1256/S1256,0))),0)</f>
        <v>0</v>
      </c>
      <c r="S1257" s="178">
        <f>SUM(N1257:R1257)</f>
        <v>0</v>
      </c>
      <c r="T1257" s="770"/>
      <c r="U1257" s="178">
        <f>IFERROR(IF(B1254="Лікар-педіатр",U1256/Z1256,IF(B1254="Лікар-терапевт","х",IF(B1254="Лікар загальної практики - сімейний лікар",U1256/Z1256,0))),0)</f>
        <v>0</v>
      </c>
      <c r="V1257" s="178">
        <f>IFERROR(IF(B1254="Лікар-педіатр",V1256/Z1256,IF(B1254="Лікар-терапевт","х",IF(B1254="Лікар загальної практики - сімейний лікар",V1256/Z1256,0))),0)</f>
        <v>0</v>
      </c>
      <c r="W1257" s="178">
        <f>IFERROR(IF(B1254="Лікар-педіатр","x",IF(B1254="Лікар-терапевт",W1256/Z1256,IF(B1254="Лікар загальної практики - сімейний лікар",W1256/Z1256,0))),0)</f>
        <v>0</v>
      </c>
      <c r="X1257" s="178">
        <f>IFERROR(IF(B1254="Лікар-педіатр","x",IF(B1254="Лікар-терапевт",X1256/Z1256,IF(B1254="Лікар загальної практики - сімейний лікар",X1256/Z1256,0))),0)</f>
        <v>0</v>
      </c>
      <c r="Y1257" s="178">
        <f>IFERROR(IF(B1254="Лікар-педіатр","x",IF(B1254="Лікар-терапевт",Y1256/Z1256,IF(B1254="Лікар загальної практики - сімейний лікар",Y1256/Z1256,0))),0)</f>
        <v>0</v>
      </c>
      <c r="Z1257" s="178">
        <f>SUM(U1257:Y1257)</f>
        <v>0</v>
      </c>
      <c r="AA1257" s="770"/>
      <c r="AB1257" s="178">
        <f>IFERROR(IF(B1254="Лікар-педіатр",AB1256/AG1256,IF(B1254="Лікар-терапевт","х",IF(B1254="Лікар загальної практики - сімейний лікар",AB1256/AG1256,0))),0)</f>
        <v>0</v>
      </c>
      <c r="AC1257" s="178">
        <f>IFERROR(IF(B1254="Лікар-педіатр",AC1256/AG1256,IF(B1254="Лікар-терапевт","х",IF(B1254="Лікар загальної практики - сімейний лікар",AC1256/AG1256,0))),0)</f>
        <v>0</v>
      </c>
      <c r="AD1257" s="178">
        <f>IFERROR(IF(B1254="Лікар-педіатр","x",IF(B1254="Лікар-терапевт",AD1256/AG1256,IF(B1254="Лікар загальної практики - сімейний лікар",AD1256/AG1256,0))),0)</f>
        <v>0</v>
      </c>
      <c r="AE1257" s="178">
        <f>IFERROR(IF(B1254="Лікар-педіатр","x",IF(B1254="Лікар-терапевт",AE1256/AG1256,IF(B1254="Лікар загальної практики - сімейний лікар",AE1256/AG1256,0))),0)</f>
        <v>0</v>
      </c>
      <c r="AF1257" s="178">
        <f>IFERROR(IF(B1254="Лікар-педіатр","x",IF(B1254="Лікар-терапевт",AF1256/AG1256,IF(B1254="Лікар загальної практики - сімейний лікар",AF1256/AG1256,0))),0)</f>
        <v>0</v>
      </c>
      <c r="AG1257" s="178">
        <f>SUM(AB1257:AF1257)</f>
        <v>0</v>
      </c>
      <c r="AH1257" s="773"/>
      <c r="AI1257" s="176"/>
      <c r="AJ1257" s="764"/>
      <c r="AK1257" s="767"/>
      <c r="AL1257" s="767"/>
      <c r="AM1257" s="754"/>
      <c r="AN1257" s="793"/>
      <c r="AO1257" s="793"/>
      <c r="AP1257" s="793"/>
      <c r="AQ1257" s="793"/>
      <c r="AR1257" s="796"/>
    </row>
    <row r="1258" spans="1:44" ht="32.25" thickBot="1" x14ac:dyDescent="0.3">
      <c r="A1258" s="172"/>
      <c r="B1258" s="781"/>
      <c r="C1258" s="784"/>
      <c r="D1258" s="787"/>
      <c r="E1258" s="790"/>
      <c r="F1258" s="179" t="s">
        <v>434</v>
      </c>
      <c r="G1258" s="180">
        <f>IF(B1254="Лікар загальної практики - сімейний лікар",AVERAGE(G1254:G1256),IF(B1254="Лікар-педіатр",AVERAGE(G1254:G1256),IF(B1254="Лікар-терапевт","х",0)))</f>
        <v>0</v>
      </c>
      <c r="H1258" s="180">
        <f>IF(B1254="Лікар загальної практики - сімейний лікар",AVERAGE(H1254:H1256),IF(B1254="Лікар-педіатр",AVERAGE(H1254:H1256),IF(B1254="Лікар-терапевт","х",0)))</f>
        <v>0</v>
      </c>
      <c r="I1258" s="180">
        <f>IF(B1254="Лікар загальної практики - сімейний лікар",AVERAGE(I1254:I1256),IF(B1254="Лікар-педіатр","x",IF(B1254="Лікар-терапевт",AVERAGE(I1254:I1256),0)))</f>
        <v>0</v>
      </c>
      <c r="J1258" s="180">
        <f>IF(B1254="Лікар загальної практики - сімейний лікар",AVERAGE(J1254:J1256),IF(B1254="Лікар-педіатр","x",IF(B1254="Лікар-терапевт",AVERAGE(J1254:J1256),0)))</f>
        <v>0</v>
      </c>
      <c r="K1258" s="180">
        <f>IF(B1254="Лікар загальної практики - сімейний лікар",AVERAGE(K1254:K1256),IF(B1254="Лікар-педіатр","x",IF(B1254="Лікар-терапевт",AVERAGE(K1254:K1256),0)))</f>
        <v>0</v>
      </c>
      <c r="L1258" s="181">
        <f>SUM(G1258:K1258)</f>
        <v>0</v>
      </c>
      <c r="M1258" s="770"/>
      <c r="N1258" s="543">
        <f>IF(B1254="Лікар загальної практики - сімейний лікар",AVERAGE(N1254:N1256),IF(B1254="Лікар-педіатр",AVERAGE(N1254:N1256),IF(B1254="Лікар-терапевт","х",0)))</f>
        <v>0</v>
      </c>
      <c r="O1258" s="180">
        <f>IF(B1254="Лікар загальної практики - сімейний лікар",AVERAGE(O1254:O1256),IF(B1254="Лікар-педіатр",AVERAGE(O1254:O1256),IF(B1254="Лікар-терапевт","х",0)))</f>
        <v>0</v>
      </c>
      <c r="P1258" s="180">
        <f>IF(B1254="Лікар загальної практики - сімейний лікар",AVERAGE(P1254:P1256),IF(B1254="Лікар-педіатр","x",IF(B1254="Лікар-терапевт",AVERAGE(P1254:P1256),0)))</f>
        <v>0</v>
      </c>
      <c r="Q1258" s="180">
        <f>IF(B1254="Лікар загальної практики - сімейний лікар",AVERAGE(Q1254:Q1256),IF(B1254="Лікар-педіатр","x",IF(B1254="Лікар-терапевт",AVERAGE(Q1254:Q1256),0)))</f>
        <v>0</v>
      </c>
      <c r="R1258" s="180">
        <f>IF(B1254="Лікар загальної практики - сімейний лікар",AVERAGE(R1254:R1256),IF(B1254="Лікар-педіатр","x",IF(B1254="Лікар-терапевт",AVERAGE(R1254:R1256),0)))</f>
        <v>0</v>
      </c>
      <c r="S1258" s="181">
        <f>SUM(N1258:R1258)</f>
        <v>0</v>
      </c>
      <c r="T1258" s="770"/>
      <c r="U1258" s="543">
        <f>IF(B1254="Лікар загальної практики - сімейний лікар",AVERAGE(U1254:U1256),IF(B1254="Лікар-педіатр",AVERAGE(U1254:U1256),IF(B1254="Лікар-терапевт","х",0)))</f>
        <v>0</v>
      </c>
      <c r="V1258" s="180">
        <f>IF(B1254="Лікар загальної практики - сімейний лікар",AVERAGE(V1254:V1256),IF(B1254="Лікар-педіатр",AVERAGE(V1254:V1256),IF(B1254="Лікар-терапевт","х",0)))</f>
        <v>0</v>
      </c>
      <c r="W1258" s="180">
        <f>IF(B1254="Лікар загальної практики - сімейний лікар",AVERAGE(W1254:W1256),IF(B1254="Лікар-педіатр","x",IF(B1254="Лікар-терапевт",AVERAGE(W1254:W1256),0)))</f>
        <v>0</v>
      </c>
      <c r="X1258" s="180">
        <f>IF(B1254="Лікар загальної практики - сімейний лікар",AVERAGE(X1254:X1256),IF(B1254="Лікар-педіатр","x",IF(B1254="Лікар-терапевт",AVERAGE(X1254:X1256),0)))</f>
        <v>0</v>
      </c>
      <c r="Y1258" s="180">
        <f>IF(B1254="Лікар загальної практики - сімейний лікар",AVERAGE(Y1254:Y1256),IF(B1254="Лікар-педіатр","x",IF(B1254="Лікар-терапевт",AVERAGE(Y1254:Y1256),0)))</f>
        <v>0</v>
      </c>
      <c r="Z1258" s="181">
        <f>SUM(U1258:Y1258)</f>
        <v>0</v>
      </c>
      <c r="AA1258" s="770"/>
      <c r="AB1258" s="543">
        <f>IF(B1254="Лікар загальної практики - сімейний лікар",AVERAGE(AB1254:AB1256),IF(B1254="Лікар-педіатр",AVERAGE(AB1254:AB1256),IF(B1254="Лікар-терапевт","х",0)))</f>
        <v>0</v>
      </c>
      <c r="AC1258" s="180">
        <f>IF(B1254="Лікар загальної практики - сімейний лікар",AVERAGE(AC1254:AC1256),IF(B1254="Лікар-педіатр",AVERAGE(AC1254:AC1256),IF(B1254="Лікар-терапевт","х",0)))</f>
        <v>0</v>
      </c>
      <c r="AD1258" s="180">
        <f>IF(B1254="Лікар загальної практики - сімейний лікар",AVERAGE(AD1254:AD1256),IF(B1254="Лікар-педіатр","x",IF(B1254="Лікар-терапевт",AVERAGE(AD1254:AD1256),0)))</f>
        <v>0</v>
      </c>
      <c r="AE1258" s="180">
        <f>IF(B1254="Лікар загальної практики - сімейний лікар",AVERAGE(AE1254:AE1256),IF(B1254="Лікар-педіатр","x",IF(B1254="Лікар-терапевт",AVERAGE(AE1254:AE1256),0)))</f>
        <v>0</v>
      </c>
      <c r="AF1258" s="180">
        <f>IF(B1254="Лікар загальної практики - сімейний лікар",AVERAGE(AF1254:AF1256),IF(B1254="Лікар-педіатр","x",IF(B1254="Лікар-терапевт",AVERAGE(AF1254:AF1256),0)))</f>
        <v>0</v>
      </c>
      <c r="AG1258" s="181">
        <f>SUM(AB1258:AF1258)</f>
        <v>0</v>
      </c>
      <c r="AH1258" s="773"/>
      <c r="AI1258" s="176"/>
      <c r="AJ1258" s="764"/>
      <c r="AK1258" s="767"/>
      <c r="AL1258" s="767"/>
      <c r="AM1258" s="755"/>
      <c r="AN1258" s="794"/>
      <c r="AO1258" s="794"/>
      <c r="AP1258" s="794"/>
      <c r="AQ1258" s="794"/>
      <c r="AR1258" s="797"/>
    </row>
    <row r="1259" spans="1:44" ht="40.5" x14ac:dyDescent="0.25">
      <c r="A1259" s="172"/>
      <c r="B1259" s="781"/>
      <c r="C1259" s="784"/>
      <c r="D1259" s="787"/>
      <c r="E1259" s="790"/>
      <c r="F1259" s="182" t="str">
        <f>IF(B1254="Лікар-педіатр",Законод!$C$18,IF(B1254="Лікар загальної практики - сімейний лікар",Законод!$C$22,IF(B1254="Лікар-терапевт",Законод!$C$26,"х")))</f>
        <v>х</v>
      </c>
      <c r="G1259" s="183">
        <f>IF(B1254="Лікар загальної практики - сімейний лікар",IF(L1258&lt;=Законод!$C$23,G1258,Законод!$C$23*'01_Доходи'!G1257),IF(B1254="Лікар-педіатр",IF(L1258&lt;=Законод!$C$19,G1258,Законод!$C$19*'01_Доходи'!G1257),IF(B1254="Лікар-терапевт","x",0)))</f>
        <v>0</v>
      </c>
      <c r="H1259" s="183">
        <f>IF(B1254="Лікар загальної практики - сімейний лікар",IF(L1258&lt;=Законод!$C$23,H1258,Законод!$C$23*'01_Доходи'!H1257),IF(B1254="Лікар-педіатр",IF(L1258&lt;=Законод!$C$19,H1258,Законод!$C$19*'01_Доходи'!H1257),IF(B1254="Лікар-терапевт","x",0)))</f>
        <v>0</v>
      </c>
      <c r="I1259" s="183">
        <f>IF(B1254="Лікар загальної практики - сімейний лікар",IF(L1258&lt;=Законод!$C$23,I1258,Законод!$C$23*'01_Доходи'!I1257),IF(B1254="Лікар-педіатр",IF(L1258&lt;=Законод!$C$27,I1258,Законод!$C$27*'01_Доходи'!I1257),IF(B1254="Лікар-терапевт","x",0)))</f>
        <v>0</v>
      </c>
      <c r="J1259" s="183">
        <f>IF(B1254="Лікар загальної практики - сімейний лікар",IF(L1258&lt;=Законод!$C$23,J1258,Законод!$C$23*'01_Доходи'!J1257),IF(B1254="Лікар-педіатр",IF(L1258&lt;=Законод!$C$27,J1258,Законод!$C$27*'01_Доходи'!J1257),IF(B1254="Лікар-терапевт","x",0)))</f>
        <v>0</v>
      </c>
      <c r="K1259" s="183">
        <f>IF(B1254="Лікар загальної практики - сімейний лікар",IF(L1258&lt;=Законод!$C$23,K1258,Законод!$C$23*'01_Доходи'!K1257),IF(B1254="Лікар-педіатр",IF(L1258&lt;=Законод!$C$27,K1258,Законод!$C$27*'01_Доходи'!K1257),IF(B1254="Лікар-терапевт","x",0)))</f>
        <v>0</v>
      </c>
      <c r="L1259" s="184">
        <f>SUM(G1259:K1259)</f>
        <v>0</v>
      </c>
      <c r="M1259" s="770"/>
      <c r="N1259" s="183">
        <f>IF(B1254="Лікар загальної практики - сімейний лікар",IF(L1258&lt;=Законод!$C$23,N1258,Законод!$C$23*'01_Доходи'!N1257),IF(B1254="Лікар-педіатр",IF(L1258&lt;=Законод!$C$19,N1258,Законод!$C$19*'01_Доходи'!N1257),IF(B1254="Лікар-терапевт","x",0)))</f>
        <v>0</v>
      </c>
      <c r="O1259" s="183">
        <f>IF(B1254="Лікар загальної практики - сімейний лікар",IF(L1258&lt;=Законод!$C$23,O1258,Законод!$C$23*'01_Доходи'!O1257),IF(B1254="Лікар-педіатр",IF(L1258&lt;=Законод!$C$19,O1258,Законод!$C$19*'01_Доходи'!O1257),IF(B1254="Лікар-терапевт","x",0)))</f>
        <v>0</v>
      </c>
      <c r="P1259" s="183">
        <f>IF(B1254="Лікар загальної практики - сімейний лікар",IF(L1258&lt;=Законод!$C$23,P1258,Законод!$C$23*'01_Доходи'!P1257),IF(B1254="Лікар-педіатр",IF(L1258&lt;=Законод!$C$27,P1258,Законод!$C$27*'01_Доходи'!P1257),IF(B1254="Лікар-терапевт","x",0)))</f>
        <v>0</v>
      </c>
      <c r="Q1259" s="183">
        <f>IF(B1254="Лікар загальної практики - сімейний лікар",IF(L1258&lt;=Законод!$C$23,Q1258,Законод!$C$23*'01_Доходи'!Q1257),IF(B1254="Лікар-педіатр",IF(L1258&lt;=Законод!$C$27,Q1258,Законод!$C$27*'01_Доходи'!Q1257),IF(B1254="Лікар-терапевт","x",0)))</f>
        <v>0</v>
      </c>
      <c r="R1259" s="183">
        <f>IF(B1254="Лікар загальної практики - сімейний лікар",IF(L1258&lt;=Законод!$C$23,R1258,Законод!$C$23*'01_Доходи'!R1257),IF(B1254="Лікар-педіатр",IF(L1258&lt;=Законод!$C$27,R1258,Законод!$C$27*'01_Доходи'!R1257),IF(B1254="Лікар-терапевт","x",0)))</f>
        <v>0</v>
      </c>
      <c r="S1259" s="184">
        <f>SUM(N1259:R1259)</f>
        <v>0</v>
      </c>
      <c r="T1259" s="770"/>
      <c r="U1259" s="183">
        <f>IF(B1254="Лікар загальної практики - сімейний лікар",IF(L1258&lt;=Законод!$C$23,U1258,Законод!$C$23*'01_Доходи'!U1257),IF(B1254="Лікар-педіатр",IF(L1258&lt;=Законод!$C$19,U1258,Законод!$C$19*'01_Доходи'!U1257),IF(B1254="Лікар-терапевт","x",0)))</f>
        <v>0</v>
      </c>
      <c r="V1259" s="183">
        <f>IF(B1254="Лікар загальної практики - сімейний лікар",IF(L1258&lt;=Законод!$C$23,V1258,Законод!$C$23*'01_Доходи'!V1257),IF(B1254="Лікар-педіатр",IF(L1258&lt;=Законод!$C$19,V1258,Законод!$C$19*'01_Доходи'!V1257),IF(B1254="Лікар-терапевт","x",0)))</f>
        <v>0</v>
      </c>
      <c r="W1259" s="183">
        <f>IF(B1254="Лікар загальної практики - сімейний лікар",IF(L1258&lt;=Законод!$C$23,W1258,Законод!$C$23*'01_Доходи'!W1257),IF(B1254="Лікар-педіатр",IF(L1258&lt;=Законод!$C$27,W1258,Законод!$C$27*'01_Доходи'!W1257),IF(B1254="Лікар-терапевт","x",0)))</f>
        <v>0</v>
      </c>
      <c r="X1259" s="183">
        <f>IF(B1254="Лікар загальної практики - сімейний лікар",IF(L1258&lt;=Законод!$C$23,X1258,Законод!$C$23*'01_Доходи'!X1257),IF(B1254="Лікар-педіатр",IF(L1258&lt;=Законод!$C$27,X1258,Законод!$C$27*'01_Доходи'!X1257),IF(B1254="Лікар-терапевт","x",0)))</f>
        <v>0</v>
      </c>
      <c r="Y1259" s="183">
        <f>IF(B1254="Лікар загальної практики - сімейний лікар",IF(L1258&lt;=Законод!$C$23,Y1258,Законод!$C$23*'01_Доходи'!H1257),IF(Y1254="Лікар-педіатр",IF(L1258&lt;=Законод!$C$27,Y1258,Законод!$C$27*'01_Доходи'!Y1257),IF(B1254="Лікар-терапевт","x",0)))</f>
        <v>0</v>
      </c>
      <c r="Z1259" s="184">
        <f>SUM(U1259:Y1259)</f>
        <v>0</v>
      </c>
      <c r="AA1259" s="770"/>
      <c r="AB1259" s="183">
        <f>IF(B1254="Лікар загальної практики - сімейний лікар",IF(L1258&lt;=Законод!$C$23,AB1258,Законод!$C$23*'01_Доходи'!AB1257),IF(B1254="Лікар-педіатр",IF(L1258&lt;=Законод!$C$19,AB1258,Законод!$C$19*'01_Доходи'!AB1257),IF(B1254="Лікар-терапевт","x",0)))</f>
        <v>0</v>
      </c>
      <c r="AC1259" s="183">
        <f>IF(B1254="Лікар загальної практики - сімейний лікар",IF(L1258&lt;=Законод!$C$23,AC1258,Законод!$C$23*'01_Доходи'!AC1257),IF(B1254="Лікар-педіатр",IF(L1258&lt;=Законод!$C$19,AC1258,Законод!$C$19*'01_Доходи'!AC1257),IF(B1254="Лікар-терапевт","x",0)))</f>
        <v>0</v>
      </c>
      <c r="AD1259" s="183">
        <f>IF(B1254="Лікар загальної практики - сімейний лікар",IF(L1258&lt;=Законод!$C$23,AD1258,Законод!$C$23*'01_Доходи'!AD1257),IF(B1254="Лікар-педіатр",IF(L1258&lt;=Законод!$C$27,AD1258,Законод!$C$27*'01_Доходи'!AD1257),IF(B1254="Лікар-терапевт","x",0)))</f>
        <v>0</v>
      </c>
      <c r="AE1259" s="183">
        <f>IF(B1254="Лікар загальної практики - сімейний лікар",IF(L1258&lt;=Законод!$C$23,AE1258,Законод!$C$23*'01_Доходи'!AE1257),IF(B1254="Лікар-педіатр",IF(L1258&lt;=Законод!$C$27,AE1258,Законод!$C$27*'01_Доходи'!AE1257),IF(B1254="Лікар-терапевт","x",0)))</f>
        <v>0</v>
      </c>
      <c r="AF1259" s="183">
        <f>IF(B1254="Лікар загальної практики - сімейний лікар",IF(L1258&lt;=Законод!$C$23,AF1258,Законод!$C$23*'01_Доходи'!AF1257),IF(B1254="Лікар-педіатр",IF(L1258&lt;=Законод!$C$27,AF1258,Законод!$C$27*'01_Доходи'!AF1257),IF(B1254="Лікар-терапевт","x",0)))</f>
        <v>0</v>
      </c>
      <c r="AG1259" s="184">
        <f>SUM(AB1259:AF1259)</f>
        <v>0</v>
      </c>
      <c r="AH1259" s="773"/>
      <c r="AI1259" s="176"/>
      <c r="AJ1259" s="764"/>
      <c r="AK1259" s="767"/>
      <c r="AL1259" s="767"/>
      <c r="AM1259" s="268" t="s">
        <v>175</v>
      </c>
      <c r="AN1259" s="544">
        <f>IF(B1254="Лікар загальної практики - сімейний лікар",G1259*Законод!$J$10+'01_Доходи'!H1259*Законод!$K$10+'01_Доходи'!I1259*Законод!$L$10+'01_Доходи'!J1259*Законод!$M$10+'01_Доходи'!K1259*Законод!$N$10,IF(B1254="Лікар-педіатр",G1259*Законод!$J$10+'01_Доходи'!H1259*Законод!$K$10,IF(B1254="Лікар-терапевт",'01_Доходи'!I1259*Законод!$L$10+'01_Доходи'!J1259*Законод!$M$10+'01_Доходи'!K1259*Законод!$N$10,0)))</f>
        <v>0</v>
      </c>
      <c r="AO1259" s="544">
        <f>IF(B1254="Лікар загальної практики - сімейний лікар",N1259*Законод!$J$11+'01_Доходи'!O1259*Законод!$K$11+'01_Доходи'!P1259*Законод!$L$11+'01_Доходи'!Q1259*Законод!$M$11+'01_Доходи'!R1259*Законод!$N$11,IF(B1254="Лікар-педіатр",N1259*Законод!$J$11+'01_Доходи'!O1259*Законод!$K$11,IF(B1254="Лікар-терапевт",'01_Доходи'!P1259*Законод!$L$11+'01_Доходи'!Q1259*Законод!$M$11+'01_Доходи'!R1259*Законод!$N$11,0)))</f>
        <v>0</v>
      </c>
      <c r="AP1259" s="544">
        <f>IF(B1254="Лікар загальної практики - сімейний лікар",U1259*Законод!$J$12+'01_Доходи'!V1259*Законод!$K$12+'01_Доходи'!W1259*Законод!$L$12+'01_Доходи'!X1259*Законод!$M$12+'01_Доходи'!Y1259*Законод!$N$12,IF(B1254="Лікар-педіатр",U1259*Законод!$J$12+'01_Доходи'!V1259*Законод!$K$12,IF(B1254="Лікар-терапевт",'01_Доходи'!W1259*Законод!$L$12+'01_Доходи'!X1259*Законод!$M$12+'01_Доходи'!Y1259*Законод!$N$12,0)))</f>
        <v>0</v>
      </c>
      <c r="AQ1259" s="544">
        <f>IF(B1254="Лікар загальної практики - сімейний лікар",AB1259*Законод!$J$13+'01_Доходи'!AC1259*Законод!$K$13+'01_Доходи'!AD1259*Законод!$L$13+'01_Доходи'!AE1259*Законод!$M$13+'01_Доходи'!AF1259*Законод!$N$13,IF(B1254="Лікар-педіатр",AB1259*Законод!$J$13+'01_Доходи'!AC1259*Законод!$K$13,IF(B1254="Лікар-терапевт",'01_Доходи'!AD1259*Законод!$L$13+'01_Доходи'!AE1259*Законод!$M$13+'01_Доходи'!AF1259*Законод!$N$13,0)))</f>
        <v>0</v>
      </c>
      <c r="AR1259" s="185">
        <f>SUM(AN1259:AQ1259)</f>
        <v>0</v>
      </c>
    </row>
    <row r="1260" spans="1:44" ht="20.45" customHeight="1" x14ac:dyDescent="0.25">
      <c r="A1260" s="172"/>
      <c r="B1260" s="781"/>
      <c r="C1260" s="784"/>
      <c r="D1260" s="787"/>
      <c r="E1260" s="790"/>
      <c r="F1260" s="186" t="str">
        <f>IF(B1254="Лікар-педіатр",Законод!$E$18,IF(B1254="Лікар загальної практики - сімейний лікар",Законод!$E$22,IF(B1254="Лікар-терапевт",Законод!$E$26,"х")))</f>
        <v>х</v>
      </c>
      <c r="G1260" s="750" t="s">
        <v>157</v>
      </c>
      <c r="H1260" s="751"/>
      <c r="I1260" s="751"/>
      <c r="J1260" s="751"/>
      <c r="K1260" s="752"/>
      <c r="L1260" s="171">
        <f>IF(B1254="Лікар загальної практики - сімейний лікар",IF(L1258&lt;Законод!$C$23,0,(IF(AND(L1258&gt;=Законод!$E$23,L1258&lt;=Законод!$E$24),L1258-Законод!$C$23,IF('01_Доходи'!L1258&gt;=Законод!$F$23,Законод!$E$25,0)))),IF(B1254="Лікар-педіатр",IF(L1258&lt;Законод!$C$19,0,(IF(AND(L1258&gt;=Законод!$E$19,L1258&lt;=Законод!$E$20),L1258-Законод!$C$19,IF('01_Доходи'!L1258&gt;=Законод!$F$19,Законод!$E$21,0)))),IF(B1254="Лікар-терапевт",IF(L1258&lt;Законод!$C$27,0,(IF(AND(L1258&gt;=Законод!$E$27,L1258&lt;=Законод!$E$28),L1258-Законод!$C$27,IF('01_Доходи'!L1258&gt;=Законод!$F$27,Законод!$E$29,0)))),0)))</f>
        <v>0</v>
      </c>
      <c r="M1260" s="770"/>
      <c r="N1260" s="750" t="s">
        <v>157</v>
      </c>
      <c r="O1260" s="751"/>
      <c r="P1260" s="751"/>
      <c r="Q1260" s="751"/>
      <c r="R1260" s="752"/>
      <c r="S1260" s="171">
        <f>IF(B1254="Лікар загальної практики - сімейний лікар",IF(S1258&lt;Законод!$C$23,0,(IF(AND(S1258&gt;=Законод!$E$23,S1258&lt;=Законод!$E$24),S1258-Законод!$C$23,IF('01_Доходи'!S1258&gt;=Законод!$F$23,Законод!$E$25,0)))),IF(B1254="Лікар-педіатр",IF(S1258&lt;Законод!$C$19,0,(IF(AND(S1258&gt;=Законод!$E$19,S1258&lt;=Законод!$E$20),S1258-Законод!$C$19,IF('01_Доходи'!S1258&gt;=Законод!$F$19,Законод!$E$21,0)))),IF(B1254="Лікар-терапевт",IF(S1258&lt;Законод!$C$27,0,(IF(AND(S1258&gt;=Законод!$E$27,S1258&lt;=Законод!$E$28),S1258-Законод!$C$27,IF('01_Доходи'!S1258&gt;=Законод!$F$27,Законод!$E$29,0)))),0)))</f>
        <v>0</v>
      </c>
      <c r="T1260" s="770"/>
      <c r="U1260" s="750" t="s">
        <v>157</v>
      </c>
      <c r="V1260" s="751"/>
      <c r="W1260" s="751"/>
      <c r="X1260" s="751"/>
      <c r="Y1260" s="752"/>
      <c r="Z1260" s="171">
        <f>IF(B1254="Лікар загальної практики - сімейний лікар",IF(Z1258&lt;Законод!$C$23,0,(IF(AND(Z1258&gt;=Законод!$E$23,Z1258&lt;=Законод!$E$24),Z1258-Законод!$C$23,IF('01_Доходи'!Z1258&gt;=Законод!$F$23,Законод!$E$25,0)))),IF(B1254="Лікар-педіатр",IF(Z1258&lt;Законод!$C$19,0,(IF(AND(Z1258&gt;=Законод!$E$19,Z1258&lt;=Законод!$E$20),Z1258-Законод!$C$19,IF('01_Доходи'!Z1258&gt;=Законод!$F$19,Законод!$E$21,0)))),IF(B1254="Лікар-терапевт",IF(Z1258&lt;Законод!$C$27,0,(IF(AND(Z1258&gt;=Законод!$E$27,Z1258&lt;=Законод!$E$28),Z1258-Законод!$C$27,IF('01_Доходи'!Z1258&gt;=Законод!$F$27,Законод!$E$29,0)))),0)))</f>
        <v>0</v>
      </c>
      <c r="AA1260" s="770"/>
      <c r="AB1260" s="750" t="s">
        <v>157</v>
      </c>
      <c r="AC1260" s="751"/>
      <c r="AD1260" s="751"/>
      <c r="AE1260" s="751"/>
      <c r="AF1260" s="752"/>
      <c r="AG1260" s="171">
        <f>IF(B1254="Лікар загальної практики - сімейний лікар",IF(S1258&lt;Законод!$C$23,0,(IF(AND(AG1258&gt;=Законод!$E$23,AG1258&lt;=Законод!$E$24),AG1258-Законод!$C$23,IF('01_Доходи'!AG1258&gt;=Законод!$F$23,Законод!$E$25,0)))),IF(B1254="Лікар-педіатр",IF(AG1258&lt;Законод!$C$19,0,(IF(AND(AG1258&gt;=Законод!$E$19,AG1258&lt;=Законод!$E$20),AG1258-Законод!$C$19,IF('01_Доходи'!AG1258&gt;=Законод!$F$19,Законод!$E$21,0)))),IF(B1254="Лікар-терапевт",IF(AG1258&lt;Законод!$C$27,0,(IF(AND(AG1258&gt;=Законод!$E$27,AG1258&lt;=Законод!$E$28),AG1258-Законод!$C$27,IF('01_Доходи'!AG1258&gt;=Законод!$F$27,Законод!$E$29,0)))),0)))</f>
        <v>0</v>
      </c>
      <c r="AH1260" s="773"/>
      <c r="AI1260" s="176"/>
      <c r="AJ1260" s="764"/>
      <c r="AK1260" s="767"/>
      <c r="AL1260" s="767"/>
      <c r="AM1260" s="798" t="s">
        <v>176</v>
      </c>
      <c r="AN1260" s="544">
        <f>IF(B1254="Лікар загальної практики - сімейний лікар",L1260*Законод!$E$30,IF(B1254="Лікар-педіатр",L1260*Законод!$E$30,IF(B1254="Лікар-терапевт",L1260*Законод!$E$30,0)))</f>
        <v>0</v>
      </c>
      <c r="AO1260" s="544">
        <f>IF(B1254="Лікар загальної практики - сімейний лікар",S1260*Законод!$E$47,IF(B1254="Лікар-педіатр",S1260*Законод!$E$47,IF(B1254="Лікар-терапевт",S1260*Законод!$E$47,0)))</f>
        <v>0</v>
      </c>
      <c r="AP1260" s="544">
        <f>IF(B1254="Лікар загальної практики - сімейний лікар",Z1260*Законод!$E$64,IF(B1254="Лікар-педіатр",Z1260*Законод!$E$64,IF(B1254="Лікар-терапевт",Z1260*Законод!$E$64,0)))</f>
        <v>0</v>
      </c>
      <c r="AQ1260" s="544">
        <f>IF(B1254="Лікар загальної практики - сімейний лікар",AG1260*Законод!$E$81,IF(B1254="Лікар-педіатр",AG1260*Законод!$E$81,IF(B1254="Лікар-терапевт",AG1260*Законод!$E$81,0)))</f>
        <v>0</v>
      </c>
      <c r="AR1260" s="185">
        <f>SUM(AN1260:AQ1260)</f>
        <v>0</v>
      </c>
    </row>
    <row r="1261" spans="1:44" ht="20.45" customHeight="1" x14ac:dyDescent="0.25">
      <c r="A1261" s="172"/>
      <c r="B1261" s="781"/>
      <c r="C1261" s="784"/>
      <c r="D1261" s="787"/>
      <c r="E1261" s="790"/>
      <c r="F1261" s="186" t="str">
        <f>IF(B1254="Лікар-педіатр",Законод!$F$18,IF(B1254="Лікар загальної практики - сімейний лікар",Законод!$F$22,IF(B1254="Лікар-терапевт",Законод!$F$26,"х")))</f>
        <v>х</v>
      </c>
      <c r="G1261" s="750" t="s">
        <v>157</v>
      </c>
      <c r="H1261" s="751"/>
      <c r="I1261" s="751"/>
      <c r="J1261" s="751"/>
      <c r="K1261" s="752"/>
      <c r="L1261" s="171">
        <f>IF(B1254="Лікар загальної практики - сімейний лікар",IF(L1258&lt;Законод!$C$23,0,(IF(AND(L1258&gt;=Законод!$F$23,L1258&lt;=Законод!$F$24),L1258-Законод!$E$24,IF('01_Доходи'!L1258&gt;=Законод!$G$23,Законод!$F$25,0)))),IF(B1254="Лікар-педіатр",IF(L1258&lt;Законод!$C$19,0,(IF(AND(L1258&gt;=Законод!$F$19,L1258&lt;=Законод!$F$20),L1258-Законод!$E$20,IF('01_Доходи'!L1258&gt;=Законод!$G$19,Законод!$F$21,0)))),IF(B1254="Лікар-терапевт",IF(L1258&lt;Законод!$C$27,0,(IF(AND(L1258&gt;=Законод!$F$27,L1258&lt;=Законод!$F$28),L1258-Законод!$E$28,IF('01_Доходи'!L1258&gt;=Законод!$G$27,Законод!$F$29,0)))),0)))</f>
        <v>0</v>
      </c>
      <c r="M1261" s="770"/>
      <c r="N1261" s="750" t="s">
        <v>157</v>
      </c>
      <c r="O1261" s="751"/>
      <c r="P1261" s="751"/>
      <c r="Q1261" s="751"/>
      <c r="R1261" s="752"/>
      <c r="S1261" s="171">
        <f>IF(B1254="Лікар загальної практики - сімейний лікар",IF(S1258&lt;Законод!$C$23,0,(IF(AND(S1258&gt;=Законод!$F$23,S1258&lt;=Законод!$F$24),S1258-Законод!$E$24,IF('01_Доходи'!S1258&gt;=Законод!$G$23,Законод!$F$25,0)))),IF(B1254="Лікар-педіатр",IF(S1258&lt;Законод!$C$19,0,(IF(AND(S1258&gt;=Законод!$F$19,S1258&lt;=Законод!$F$20),S1258-Законод!$E$20,IF('01_Доходи'!S1258&gt;=Законод!$G$19,Законод!$F$21,0)))),IF(B1254="Лікар-терапевт",IF(S1258&lt;Законод!$C$27,0,(IF(AND(S1258&gt;=Законод!$F$27,S1258&lt;=Законод!$F$28),S1258-Законод!$E$28,IF('01_Доходи'!S1258&gt;=Законод!$G$27,Законод!$F$29,0)))),0)))</f>
        <v>0</v>
      </c>
      <c r="T1261" s="770"/>
      <c r="U1261" s="750" t="s">
        <v>157</v>
      </c>
      <c r="V1261" s="751"/>
      <c r="W1261" s="751"/>
      <c r="X1261" s="751"/>
      <c r="Y1261" s="752"/>
      <c r="Z1261" s="171">
        <f>IF(B1254="Лікар загальної практики - сімейний лікар",IF(Z1258&lt;Законод!$C$23,0,(IF(AND(Z1258&gt;=Законод!$F$23,Z1258&lt;=Законод!$F$24),Z1258-Законод!$E$24,IF('01_Доходи'!Z1258&gt;=Законод!$G$23,Законод!$F$25,0)))),IF(B1254="Лікар-педіатр",IF(Z1258&lt;Законод!$C$19,0,(IF(AND(Z1258&gt;=Законод!$F$19,Z1258&lt;=Законод!$F$20),Z1258-Законод!$E$20,IF('01_Доходи'!Z1258&gt;=Законод!$G$19,Законод!$F$21,0)))),IF(B1254="Лікар-терапевт",IF(Z1258&lt;Законод!$C$27,0,(IF(AND(Z1258&gt;=Законод!$F$27,Z1258&lt;=Законод!$F$28),Z1258-Законод!$E$28,IF('01_Доходи'!Z1258&gt;=Законод!$G$27,Законод!$F$29,0)))),0)))</f>
        <v>0</v>
      </c>
      <c r="AA1261" s="770"/>
      <c r="AB1261" s="750" t="s">
        <v>157</v>
      </c>
      <c r="AC1261" s="751"/>
      <c r="AD1261" s="751"/>
      <c r="AE1261" s="751"/>
      <c r="AF1261" s="752"/>
      <c r="AG1261" s="171">
        <f>IF(B1254="Лікар загальної практики - сімейний лікар",IF(AG1258&lt;Законод!$C$23,0,(IF(AND(AG1258&gt;=Законод!$F$23,AG1258&lt;=Законод!$F$24),AG1258-Законод!$E$24,IF('01_Доходи'!AG1258&gt;=Законод!$G$23,Законод!$F$25,0)))),IF(B1254="Лікар-педіатр",IF(AG1258&lt;Законод!$C$19,0,(IF(AND(AG1258&gt;=Законод!$F$19,AG1258&lt;=Законод!$F$20),AG1258-Законод!$E$20,IF('01_Доходи'!AG1258&gt;=Законод!$G$19,Законод!$F$21,0)))),IF(B1254="Лікар-терапевт",IF(AG1258&lt;Законод!$C$27,0,(IF(AND(AG1258&gt;=Законод!$F$27,AG1258&lt;=Законод!$F$28),AG1258-Законод!$E$28,IF('01_Доходи'!AG1258&gt;=Законод!$G$27,Законод!$F$29,0)))),0)))</f>
        <v>0</v>
      </c>
      <c r="AH1261" s="773"/>
      <c r="AI1261" s="176"/>
      <c r="AJ1261" s="764"/>
      <c r="AK1261" s="767"/>
      <c r="AL1261" s="767"/>
      <c r="AM1261" s="799"/>
      <c r="AN1261" s="544">
        <f>IF(B1254="Лікар загальної практики - сімейний лікар",L1261*Законод!$F$30,IF(B1254="Лікар-педіатр",L1261*Законод!$F$30,IF(B1254="Лікар-терапевт",L1261*Законод!$F$30,0)))</f>
        <v>0</v>
      </c>
      <c r="AO1261" s="544">
        <f>IF(B1254="Лікар загальної практики - сімейний лікар",S1261*Законод!$F$47,IF(B1254="Лікар-педіатр",S1261*Законод!$F$47,IF(B1254="Лікар-терапевт",S1261*Законод!$F$47,0)))</f>
        <v>0</v>
      </c>
      <c r="AP1261" s="544">
        <f>IF(B1254="Лікар загальної практики - сімейний лікар",Z1261*Законод!$F$64,IF(B1254="Лікар-педіатр",Z1261*Законод!$F$64,IF(B1254="Лікар-терапевт",Z1261*Законод!$F$64,0)))</f>
        <v>0</v>
      </c>
      <c r="AQ1261" s="544">
        <f>IF(B1254="Лікар загальної практики - сімейний лікар",AG1261*Законод!$F$81,IF(B1254="Лікар-педіатр",AG1261*Законод!$F$81,IF(B1254="Лікар-терапевт",AG1261*Законод!$F$81,0)))</f>
        <v>0</v>
      </c>
      <c r="AR1261" s="185">
        <f>SUM(AN1261:AQ1261)</f>
        <v>0</v>
      </c>
    </row>
    <row r="1262" spans="1:44" ht="20.45" customHeight="1" x14ac:dyDescent="0.25">
      <c r="A1262" s="172"/>
      <c r="B1262" s="781"/>
      <c r="C1262" s="784"/>
      <c r="D1262" s="787"/>
      <c r="E1262" s="790"/>
      <c r="F1262" s="186" t="str">
        <f>IF(B1254="Лікар-педіатр",Законод!$G$18,IF(B1254="Лікар загальної практики - сімейний лікар",Законод!$G$22,IF(B1254="Лікар-терапевт",Законод!$G$26,"х")))</f>
        <v>х</v>
      </c>
      <c r="G1262" s="750" t="s">
        <v>157</v>
      </c>
      <c r="H1262" s="751"/>
      <c r="I1262" s="751"/>
      <c r="J1262" s="751"/>
      <c r="K1262" s="752"/>
      <c r="L1262" s="171">
        <f>IF(B1254="Лікар загальної практики - сімейний лікар",IF(L1258&lt;Законод!$C$23,0,(IF(AND(L1258&gt;=Законод!$G$23,L1258&lt;=Законод!$G$24),L1258-Законод!$F$24,IF('01_Доходи'!L1258&gt;=Законод!$H$23,Законод!$G$25,0)))),IF(B1254="Лікар-педіатр",IF(L1258&lt;Законод!$C$19,0,(IF(AND(L1258&gt;=Законод!$G$19,L1258&lt;=Законод!$G$20),L1258-Законод!$F$20,IF('01_Доходи'!L1258&gt;=Законод!$H$19,Законод!$G$21,0)))),IF(B1254="Лікар-терапевт",IF(L1258&lt;Законод!$C$27,0,(IF(AND(L1258&gt;=Законод!$G$27,L1258&lt;=Законод!$G$28),L1258-Законод!$F$28,IF('01_Доходи'!L1258&gt;=Законод!$H$27,Законод!$G$29,0)))),0)))</f>
        <v>0</v>
      </c>
      <c r="M1262" s="770"/>
      <c r="N1262" s="750" t="s">
        <v>157</v>
      </c>
      <c r="O1262" s="751"/>
      <c r="P1262" s="751"/>
      <c r="Q1262" s="751"/>
      <c r="R1262" s="752"/>
      <c r="S1262" s="171">
        <f>IF(B1254="Лікар загальної практики - сімейний лікар",IF(S1258&lt;Законод!$C$23,0,(IF(AND(S1258&gt;=Законод!$G$23,S1258&lt;=Законод!$G$24),S1258-Законод!$F$24,IF('01_Доходи'!S1258&gt;=Законод!$H$23,Законод!$G$25,0)))),IF(B1254="Лікар-педіатр",IF(S1258&lt;Законод!$C$19,0,(IF(AND(S1258&gt;=Законод!$G$19,S1258&lt;=Законод!$G$20),S1258-Законод!$F$20,IF('01_Доходи'!S1258&gt;=Законод!$H$19,Законод!$G$21,0)))),IF(B1254="Лікар-терапевт",IF(S1258&lt;Законод!$C$27,0,(IF(AND(S1258&gt;=Законод!$G$27,S1258&lt;=Законод!$G$28),S1258-Законод!$F$28,IF('01_Доходи'!S1258&gt;=Законод!$H$27,Законод!$G$29,0)))),0)))</f>
        <v>0</v>
      </c>
      <c r="T1262" s="770"/>
      <c r="U1262" s="750" t="s">
        <v>157</v>
      </c>
      <c r="V1262" s="751"/>
      <c r="W1262" s="751"/>
      <c r="X1262" s="751"/>
      <c r="Y1262" s="752"/>
      <c r="Z1262" s="171">
        <f>IF(B1254="Лікар загальної практики - сімейний лікар",IF(Z1258&lt;Законод!$C$23,0,(IF(AND(Z1258&gt;=Законод!$G$23,Z1258&lt;=Законод!$G$24),Z1258-Законод!$F$24,IF('01_Доходи'!Z1258&gt;=Законод!$H$23,Законод!$G$25,0)))),IF(B1254="Лікар-педіатр",IF(Z1258&lt;Законод!$C$19,0,(IF(AND(Z1258&gt;=Законод!$G$19,Z1258&lt;=Законод!$G$20),Z1258-Законод!$F$20,IF('01_Доходи'!Z1258&gt;=Законод!$H$19,Законод!$G$21,0)))),IF(B1254="Лікар-терапевт",IF(Z1258&lt;Законод!$C$27,0,(IF(AND(Z1258&gt;=Законод!$G$27,Z1258&lt;=Законод!$G$28),Z1258-Законод!$F$28,IF('01_Доходи'!Z1258&gt;=Законод!$H$27,Законод!$G$29,0)))),0)))</f>
        <v>0</v>
      </c>
      <c r="AA1262" s="770"/>
      <c r="AB1262" s="750" t="s">
        <v>157</v>
      </c>
      <c r="AC1262" s="751"/>
      <c r="AD1262" s="751"/>
      <c r="AE1262" s="751"/>
      <c r="AF1262" s="752"/>
      <c r="AG1262" s="171">
        <f>IF(B1254="Лікар загальної практики - сімейний лікар",IF(AG1258&lt;Законод!$C$23,0,(IF(AND(AG1258&gt;=Законод!$G$23,AG1258&lt;=Законод!$G$24),AG1258-Законод!$F$24,IF('01_Доходи'!AG1258&gt;=Законод!$H$23,Законод!$G$25,0)))),IF(B1254="Лікар-педіатр",IF(AG1258&lt;Законод!$C$19,0,(IF(AND(AG1258&gt;=Законод!$G$19,AG1258&lt;=Законод!$G$20),AG1258-Законод!$F$20,IF('01_Доходи'!AG1258&gt;=Законод!$H$19,Законод!$G$21,0)))),IF(B1254="Лікар-терапевт",IF(AG1258&lt;Законод!$C$27,0,(IF(AND(AG1258&gt;=Законод!$G$27,AG1258&lt;=Законод!$G$28),AG1258-Законод!$F$28,IF('01_Доходи'!AG1258&gt;=Законод!$H$27,Законод!$G$29,0)))),0)))</f>
        <v>0</v>
      </c>
      <c r="AH1262" s="773"/>
      <c r="AI1262" s="176"/>
      <c r="AJ1262" s="764"/>
      <c r="AK1262" s="767"/>
      <c r="AL1262" s="767"/>
      <c r="AM1262" s="799"/>
      <c r="AN1262" s="544">
        <f>IF(B1254="Лікар загальної практики - сімейний лікар",L1262*Законод!$G$39,IF(B1254="Лікар-педіатр",L1262*Законод!$G$30,IF(B1254="Лікар-терапевт",L1262*Законод!$G$30,0)))</f>
        <v>0</v>
      </c>
      <c r="AO1262" s="544">
        <f>IF(B1254="Лікар загальної практики - сімейний лікар",S1262*Законод!$G$47,IF(B1254="Лікар-педіатр",S1262*Законод!$G$47,IF(B1254="Лікар-терапевт",S1262*Законод!$G$47,0)))</f>
        <v>0</v>
      </c>
      <c r="AP1262" s="544">
        <f>IF(B1254="Лікар загальної практики - сімейний лікар",Z1262*Законод!$G$64,IF(B1254="Лікар-педіатр",Z1262*Законод!$G$64,IF(B1254="Лікар-терапевт",Z1262*Законод!$G$64,0)))</f>
        <v>0</v>
      </c>
      <c r="AQ1262" s="544">
        <f>IF(B1254="Лікар загальної практики - сімейний лікар",AG1262*Законод!$G$81,IF(B1254="Лікар-педіатр",AG1262*Законод!$G$81,IF(B1254="Лікар-терапевт",AG1262*Законод!$G$81,0)))</f>
        <v>0</v>
      </c>
      <c r="AR1262" s="185">
        <f t="shared" ref="AR1262" si="188">SUM(AN1262:AQ1262)</f>
        <v>0</v>
      </c>
    </row>
    <row r="1263" spans="1:44" ht="20.45" customHeight="1" x14ac:dyDescent="0.25">
      <c r="A1263" s="172"/>
      <c r="B1263" s="781"/>
      <c r="C1263" s="784"/>
      <c r="D1263" s="787"/>
      <c r="E1263" s="790"/>
      <c r="F1263" s="186" t="str">
        <f>IF(B1254="Лікар-педіатр",Законод!$H$18,IF(B1254="Лікар загальної практики - сімейний лікар",Законод!$H$22,IF(B1254="Лікар-терапевт",Законод!$H$26,"х")))</f>
        <v>х</v>
      </c>
      <c r="G1263" s="750" t="s">
        <v>157</v>
      </c>
      <c r="H1263" s="751"/>
      <c r="I1263" s="751"/>
      <c r="J1263" s="751"/>
      <c r="K1263" s="752"/>
      <c r="L1263" s="171">
        <f>IF(B1254="Лікар загальної практики - сімейний лікар",IF(L1258&lt;Законод!$C$23,0,(IF(AND(L1258&gt;=Законод!$H$23,L1258&lt;=Законод!$H$24),L1258-Законод!$G$24,IF('01_Доходи'!L1258&gt;=Законод!$I$23,Законод!$H$25,0)))),IF(B1254="Лікар-педіатр",IF(L1258&lt;Законод!$C$19,0,(IF(AND(L1258&gt;=Законод!$H$19,L1258&lt;=Законод!$H$20),L1258-Законод!$G$20,IF('01_Доходи'!L1258&gt;=Законод!$I$19,Законод!$H$21,0)))),IF(B1254="Лікар-терапевт",IF(L1258&lt;Законод!$C$27,0,(IF(AND(L1258&gt;=Законод!$H$27,L1258&lt;=Законод!$H$28),L1258-Законод!$G$28,IF(L1258&gt;=Законод!$I$27,Законод!$H$29,0)))),0)))</f>
        <v>0</v>
      </c>
      <c r="M1263" s="770"/>
      <c r="N1263" s="750" t="s">
        <v>157</v>
      </c>
      <c r="O1263" s="751"/>
      <c r="P1263" s="751"/>
      <c r="Q1263" s="751"/>
      <c r="R1263" s="752"/>
      <c r="S1263" s="171">
        <f>IF(B1254="Лікар загальної практики - сімейний лікар",IF(S1258&lt;Законод!$C$23,0,(IF(AND(S1258&gt;=Законод!$H$23,S1258&lt;=Законод!$H$24),S1258-Законод!$G$24,IF('01_Доходи'!S1258&gt;=Законод!$I$23,Законод!$H$25,0)))),IF(B1254="Лікар-педіатр",IF(S1258&lt;Законод!$C$19,0,(IF(AND(S1258&gt;=Законод!$H$19,S1258&lt;=Законод!$H$20),S1258-Законод!$G$20,IF('01_Доходи'!S1258&gt;=Законод!$I$19,Законод!$H$21,0)))),IF(B1254="Лікар-терапевт",IF(S1258&lt;Законод!$C$27,0,(IF(AND(S1258&gt;=Законод!$H$27,S1258&lt;=Законод!$H$28),S1258-Законод!$G$28,IF(S1258&gt;=Законод!$I$27,Законод!$H$29,0)))),0)))</f>
        <v>0</v>
      </c>
      <c r="T1263" s="770"/>
      <c r="U1263" s="750" t="s">
        <v>157</v>
      </c>
      <c r="V1263" s="751"/>
      <c r="W1263" s="751"/>
      <c r="X1263" s="751"/>
      <c r="Y1263" s="752"/>
      <c r="Z1263" s="171">
        <f>IF(B1254="Лікар загальної практики - сімейний лікар",IF(Z1258&lt;Законод!$C$23,0,(IF(AND(Z1258&gt;=Законод!$H$23,Z1258&lt;=Законод!$H$24),Z1258-Законод!$G$24,IF('01_Доходи'!Z1258&gt;=Законод!$I$23,Законод!$H$25,0)))),IF(B1254="Лікар-педіатр",IF(Z1258&lt;Законод!$C$19,0,(IF(AND(Z1258&gt;=Законод!$H$19,Z1258&lt;=Законод!$H$20),Z1258-Законод!$G$20,IF('01_Доходи'!Z1258&gt;=Законод!$I$19,Законод!$H$21,0)))),IF(B1254="Лікар-терапевт",IF(Z1258&lt;Законод!$C$27,0,(IF(AND(Z1258&gt;=Законод!$H$27,Z1258&lt;=Законод!$H$28),Z1258-Законод!$G$28,IF(Z1258&gt;=Законод!$I$27,Законод!$H$29,0)))),0)))</f>
        <v>0</v>
      </c>
      <c r="AA1263" s="770"/>
      <c r="AB1263" s="750" t="s">
        <v>157</v>
      </c>
      <c r="AC1263" s="751"/>
      <c r="AD1263" s="751"/>
      <c r="AE1263" s="751"/>
      <c r="AF1263" s="752"/>
      <c r="AG1263" s="171">
        <f>IF(B1254="Лікар загальної практики - сімейний лікар",IF(AG1258&lt;Законод!$C$23,0,(IF(AND(AG1258&gt;=Законод!$H$23,AG1258&lt;=Законод!$H$24),AG1258-Законод!$G$24,IF('01_Доходи'!AG1258&gt;=Законод!$I$23,Законод!$H$25,0)))),IF(B1254="Лікар-педіатр",IF(AG1258&lt;Законод!$C$19,0,(IF(AND(AG1258&gt;=Законод!$H$19,AG1258&lt;=Законод!$H$20),AG1258-Законод!$G$20,IF('01_Доходи'!AG1258&gt;=Законод!$I$19,Законод!$H$21,0)))),IF(B1254="Лікар-терапевт",IF(AG1258&lt;Законод!$C$27,0,(IF(AND(AG1258&gt;=Законод!$H$27,AG1258&lt;=Законод!$H$28),AG1258-Законод!$G$28,IF(AG1258&gt;=Законод!$I$27,Законод!$H$29,0)))),0)))</f>
        <v>0</v>
      </c>
      <c r="AH1263" s="773"/>
      <c r="AI1263" s="176"/>
      <c r="AJ1263" s="764"/>
      <c r="AK1263" s="767"/>
      <c r="AL1263" s="767"/>
      <c r="AM1263" s="799"/>
      <c r="AN1263" s="544">
        <f>IF(B1254="Лікар загальної практики - сімейний лікар",L1263*Законод!$H$30,IF(B1254="Лікар-педіатр",L1263*Законод!$H$30,IF(B1254="Лікар-терапевт",L1263*Законод!$H$30,0)))</f>
        <v>0</v>
      </c>
      <c r="AO1263" s="544">
        <f>IF(B1254="Лікар загальної практики - сімейний лікар",S1263*Законод!$H$47,IF(B1254="Лікар-педіатр",S1263*Законод!$H$47,IF(B1254="Лікар-терапевт",S1263*Законод!$H$47,0)))</f>
        <v>0</v>
      </c>
      <c r="AP1263" s="544">
        <f>IF(B1254="Лікар загальної практики - сімейний лікар",Z1263*Законод!$H$64,IF(B1254="Лікар-педіатр",Z1263*Законод!$H$64,IF(B1254="Лікар-терапевт",Z1263*Законод!$H$64,0)))</f>
        <v>0</v>
      </c>
      <c r="AQ1263" s="544">
        <f>IF(B1254="Лікар загальної практики - сімейний лікар",AG1263*Законод!$H$81,IF(B1254="Лікар-педіатр",AG1263*Законод!$H$81,IF(B1254="Лікар-терапевт",AG1263*Законод!$H$81,0)))</f>
        <v>0</v>
      </c>
      <c r="AR1263" s="185">
        <f>SUM(AN1263:AQ1263)</f>
        <v>0</v>
      </c>
    </row>
    <row r="1264" spans="1:44" ht="20.45" customHeight="1" x14ac:dyDescent="0.25">
      <c r="A1264" s="172"/>
      <c r="B1264" s="781"/>
      <c r="C1264" s="784"/>
      <c r="D1264" s="787"/>
      <c r="E1264" s="790"/>
      <c r="F1264" s="186" t="str">
        <f>IF(B1254="Лікар-педіатр",Законод!$I$18,IF(B1254="Лікар загальної практики - сімейний лікар",Законод!$I$22,IF(B1254="Лікар-терапевт",Законод!$I$26,"х")))</f>
        <v>х</v>
      </c>
      <c r="G1264" s="750" t="s">
        <v>157</v>
      </c>
      <c r="H1264" s="751"/>
      <c r="I1264" s="751"/>
      <c r="J1264" s="751"/>
      <c r="K1264" s="752"/>
      <c r="L1264" s="171">
        <f>IF(B1254="Лікар загальної практики - сімейний лікар",IF(L1258&lt;Законод!$C$23,0,(IF(AND(L1258&gt;=Законод!$I$23,L1258&lt;=Законод!$I$24),L1258-Законод!$H$24,IF('01_Доходи'!L1258&gt;=Законод!$I$23,Законод!$I$25,0)))),IF(B1254="Лікар-педіатр",IF(L1258&lt;Законод!$C$19,0,(IF(AND(L1258&gt;=Законод!$I$19,L1258&lt;=Законод!$I$20),L1258-Законод!$H$20,IF('01_Доходи'!L1258&gt;=Законод!$I$19,Законод!$H$21,0)))),IF(B1254="Лікар-терапевт",IF(L1258&lt;Законод!$C$27,0,(IF(AND(L1258&gt;=Законод!$I$27,L1258&lt;=Законод!$I$28),L1258-Законод!$H$28,IF('01_Доходи'!L1258&gt;=Законод!$I$27,Законод!$H$29,0)))),0)))</f>
        <v>0</v>
      </c>
      <c r="M1264" s="770"/>
      <c r="N1264" s="750" t="s">
        <v>157</v>
      </c>
      <c r="O1264" s="751"/>
      <c r="P1264" s="751"/>
      <c r="Q1264" s="751"/>
      <c r="R1264" s="752"/>
      <c r="S1264" s="171">
        <f>IF(B1254="Лікар загальної практики - сімейний лікар",IF(S1258&lt;Законод!$C$23,0,(IF(AND(S1258&gt;=Законод!$I$23,S1258&lt;=Законод!$I$24),S1258-Законод!$H$24,IF('01_Доходи'!S1258&gt;=Законод!$I$23,Законод!$I$25,0)))),IF(B1254="Лікар-педіатр",IF(S1258&lt;Законод!$C$19,0,(IF(AND(S1258&gt;=Законод!$I$19,S1258&lt;=Законод!$I$20),S1258-Законод!$H$20,IF('01_Доходи'!S1258&gt;=Законод!$I$19,Законод!$H$21,0)))),IF(B1254="Лікар-терапевт",IF(S1258&lt;Законод!$C$27,0,(IF(AND(S1258&gt;=Законод!$I$27,S1258&lt;=Законод!$I$28),S1258-Законод!$H$28,IF('01_Доходи'!S1258&gt;=Законод!$I$27,Законод!$H$29,0)))),0)))</f>
        <v>0</v>
      </c>
      <c r="T1264" s="770"/>
      <c r="U1264" s="750" t="s">
        <v>157</v>
      </c>
      <c r="V1264" s="751"/>
      <c r="W1264" s="751"/>
      <c r="X1264" s="751"/>
      <c r="Y1264" s="752"/>
      <c r="Z1264" s="171">
        <f>IF(B1254="Лікар загальної практики - сімейний лікар",IF(Z1258&lt;Законод!$C$23,0,(IF(AND(Z1258&gt;=Законод!$I$23,Z1258&lt;=Законод!$I$24),Z1258-Законод!$H$24,IF('01_Доходи'!Z1258&gt;=Законод!$I$23,Законод!$I$25,0)))),IF(B1254="Лікар-педіатр",IF(Z1258&lt;Законод!$C$19,0,(IF(AND(Z1258&gt;=Законод!$I$19,Z1258&lt;=Законод!$I$20),Z1258-Законод!$H$20,IF('01_Доходи'!Z1258&gt;=Законод!$I$19,Законод!$H$21,0)))),IF(B1254="Лікар-терапевт",IF(Z1258&lt;Законод!$C$27,0,(IF(AND(Z1258&gt;=Законод!$I$27,Z1258&lt;=Законод!$I$28),Z1258-Законод!$H$28,IF('01_Доходи'!Z1258&gt;=Законод!$I$27,Законод!$H$29,0)))),0)))</f>
        <v>0</v>
      </c>
      <c r="AA1264" s="770"/>
      <c r="AB1264" s="750" t="s">
        <v>157</v>
      </c>
      <c r="AC1264" s="751"/>
      <c r="AD1264" s="751"/>
      <c r="AE1264" s="751"/>
      <c r="AF1264" s="752"/>
      <c r="AG1264" s="171">
        <f>IF(B1254="Лікар загальної практики - сімейний лікар",IF(AG1258&lt;Законод!$C$23,0,(IF(AND(AG1258&gt;=Законод!$I$23,AG1258&lt;=Законод!$I$24),AG1258-Законод!$H$24,IF('01_Доходи'!AG1258&gt;=Законод!$I$23,Законод!$I$25,0)))),IF(B1254="Лікар-педіатр",IF(AG1258&lt;Законод!$C$19,0,(IF(AND(AG1258&gt;=Законод!$I$19,AG1258&lt;=Законод!$I$20),AG1258-Законод!$H$20,IF('01_Доходи'!AG1258&gt;=Законод!$I$19,Законод!$H$21,0)))),IF(B1254="Лікар-терапевт",IF(AG1258&lt;Законод!$C$27,0,(IF(AND(AG1258&gt;=Законод!$I$27,AG1258&lt;=Законод!$I$28),AG1258-Законод!$H$28,IF('01_Доходи'!AG1258&gt;=Законод!$I$27,Законод!$H$29,0)))),0)))</f>
        <v>0</v>
      </c>
      <c r="AH1264" s="773"/>
      <c r="AI1264" s="176"/>
      <c r="AJ1264" s="764"/>
      <c r="AK1264" s="767"/>
      <c r="AL1264" s="767"/>
      <c r="AM1264" s="799"/>
      <c r="AN1264" s="544">
        <f>IF(B1254="Лікар загальної практики - сімейний лікар",L1264*Законод!$I$30,IF(B1254="Лікар-педіатр",L1264*Законод!$I$30,IF(B1254="Лікар-терапевт",L1264*Законод!$I$30,0)))</f>
        <v>0</v>
      </c>
      <c r="AO1264" s="544">
        <f>IF(B1254="Лікар загальної практики - сімейний лікар",S1264*Законод!$I$47,IF(B1254="Лікар-педіатр",S1264*Законод!$I$47,IF(B1254="Лікар-терапевт",S1264*Законод!$I$47,0)))</f>
        <v>0</v>
      </c>
      <c r="AP1264" s="544">
        <f>IF(B1254="Лікар загальної практики - сімейний лікар",Z1264*Законод!$I$64,IF(B1254="Лікар-педіатр",Z1264*Законод!$I$64,IF(B1254="Лікар-терапевт",Z1264*Законод!$I$64,0)))</f>
        <v>0</v>
      </c>
      <c r="AQ1264" s="544">
        <f>IF(B1254="Лікар загальної практики - сімейний лікар",AG1264*Законод!$I$81,IF(B1254="Лікар-педіатр",AG1264*Законод!$I$81,IF(B1254="Лікар-терапевт",AG1264*Законод!$I$81,0)))</f>
        <v>0</v>
      </c>
      <c r="AR1264" s="185">
        <f>SUM(AN1264:AQ1264)</f>
        <v>0</v>
      </c>
    </row>
    <row r="1265" spans="1:44" ht="21" customHeight="1" thickBot="1" x14ac:dyDescent="0.3">
      <c r="A1265" s="187"/>
      <c r="B1265" s="782"/>
      <c r="C1265" s="785"/>
      <c r="D1265" s="788"/>
      <c r="E1265" s="791"/>
      <c r="F1265" s="660" t="str">
        <f>IF(B1254="Лікар-педіатр",Законод!$J$18,IF(B1254="Лікар загальної практики - сімейний лікар",Законод!$J$22,IF(B1254="Лікар-терапевт",Законод!$J$22,"х")))</f>
        <v>х</v>
      </c>
      <c r="G1265" s="747" t="s">
        <v>157</v>
      </c>
      <c r="H1265" s="748"/>
      <c r="I1265" s="748"/>
      <c r="J1265" s="748"/>
      <c r="K1265" s="749"/>
      <c r="L1265" s="171">
        <f>IF(B1254="Лікар загальної практики - сімейний лікар",IF(L1258&gt;=Законод!$J$23,'01_Доходи'!L1258-('01_Доходи'!L1259+'01_Доходи'!L1260+'01_Доходи'!L1261+'01_Доходи'!L1262+'01_Доходи'!L1263+'01_Доходи'!L1264),0),IF(B1254="Лікар-педіатр",IF(L1258&gt;=Законод!$J$19,'01_Доходи'!L1258-('01_Доходи'!L1259+'01_Доходи'!L1260+'01_Доходи'!L1261+'01_Доходи'!L1262+'01_Доходи'!L1263+'01_Доходи'!L1264),0),IF(B1254="Лікар-терапевт",IF('01_Доходи'!L1258&gt;=Законод!$J$27,L1258-Законод!$I$28,0),0)))</f>
        <v>0</v>
      </c>
      <c r="M1265" s="771"/>
      <c r="N1265" s="747" t="s">
        <v>157</v>
      </c>
      <c r="O1265" s="748"/>
      <c r="P1265" s="748"/>
      <c r="Q1265" s="748"/>
      <c r="R1265" s="749"/>
      <c r="S1265" s="171">
        <f>IF(B1254="Лікар загальної практики - сімейний лікар",IF(S1258&gt;=Законод!$J$23,'01_Доходи'!S1258-('01_Доходи'!S1259+'01_Доходи'!S1260+'01_Доходи'!S1261+'01_Доходи'!S1262+'01_Доходи'!S1263+'01_Доходи'!S1264),0),IF(B1254="Лікар-педіатр",IF(S1258&gt;=Законод!$J$19,'01_Доходи'!S1258-('01_Доходи'!S1259+'01_Доходи'!S1260+'01_Доходи'!S1261+'01_Доходи'!S1262+'01_Доходи'!S1263+'01_Доходи'!S1264),0),IF(B1254="Лікар-терапевт",IF('01_Доходи'!S1258&gt;=Законод!$J$27,S1258-Законод!$I$28,0),0)))</f>
        <v>0</v>
      </c>
      <c r="T1265" s="771"/>
      <c r="U1265" s="747" t="s">
        <v>157</v>
      </c>
      <c r="V1265" s="748"/>
      <c r="W1265" s="748"/>
      <c r="X1265" s="748"/>
      <c r="Y1265" s="749"/>
      <c r="Z1265" s="171">
        <f>IF(B1254="Лікар загальної практики - сімейний лікар",IF(Z1258&gt;=Законод!$J$23,'01_Доходи'!Z1258-('01_Доходи'!Z1259+'01_Доходи'!Z1260+'01_Доходи'!Z1261+'01_Доходи'!Z1262+'01_Доходи'!Z1263+'01_Доходи'!Z1264),0),IF(B1254="Лікар-педіатр",IF(Z1258&gt;=Законод!$J$19,'01_Доходи'!Z1258-('01_Доходи'!Z1259+'01_Доходи'!Z1260+'01_Доходи'!Z1261+'01_Доходи'!Z1262+'01_Доходи'!Z1263+'01_Доходи'!Z1264),0),IF(B1254="Лікар-терапевт",IF('01_Доходи'!Z1258&gt;=Законод!$J$27,Z1258-Законод!$I$28,0),0)))</f>
        <v>0</v>
      </c>
      <c r="AA1265" s="771"/>
      <c r="AB1265" s="747" t="s">
        <v>157</v>
      </c>
      <c r="AC1265" s="748"/>
      <c r="AD1265" s="748"/>
      <c r="AE1265" s="748"/>
      <c r="AF1265" s="749"/>
      <c r="AG1265" s="171">
        <f>IF(B1254="Лікар загальної практики - сімейний лікар",IF(AG1258&gt;=Законод!$J$23,'01_Доходи'!AG1258-('01_Доходи'!AG1259+'01_Доходи'!AG1260+'01_Доходи'!AG1261+'01_Доходи'!AG1262+'01_Доходи'!AG1263+'01_Доходи'!AG1264),0),IF(B1254="Лікар-педіатр",IF(AG1258&gt;=Законод!$J$19,'01_Доходи'!AG1258-('01_Доходи'!AG1259+'01_Доходи'!AG1260+'01_Доходи'!AG1261+'01_Доходи'!AG1262+'01_Доходи'!AG1263+'01_Доходи'!AG1264),0),IF(B1254="Лікар-терапевт",IF('01_Доходи'!AG1258&gt;=Законод!$J$27,AG1258-Законод!$I$28,0),0)))</f>
        <v>0</v>
      </c>
      <c r="AH1265" s="774"/>
      <c r="AI1265" s="188"/>
      <c r="AJ1265" s="765"/>
      <c r="AK1265" s="768"/>
      <c r="AL1265" s="768"/>
      <c r="AM1265" s="800"/>
      <c r="AN1265" s="661">
        <f>IF(B1254="Лікар загальної практики - сімейний лікар",L1265*Законод!$J$30,IF(B1254="Лікар-педіатр",L1265*Законод!$J$30,IF(B1254="Лікар-терапевт",L1265*Законод!$J$30,0)))</f>
        <v>0</v>
      </c>
      <c r="AO1265" s="661">
        <f>IF(B1254="Лікар загальної практики - сімейний лікар",S1265*Законод!$J$47,IF(B1254="Лікар-педіатр",S1265*Законод!$J$47,IF(B1254="Лікар-терапевт",S1265*Законод!$J$47,0)))</f>
        <v>0</v>
      </c>
      <c r="AP1265" s="661">
        <f>IF(B1254="Лікар загальної практики - сімейний лікар",S1265*Законод!$J$64,IF(B1254="Лікар-педіатр",S1265*Законод!$J$64,IF(B1254="Лікар-терапевт",S1265*Законод!$J$64,0)))</f>
        <v>0</v>
      </c>
      <c r="AQ1265" s="661">
        <f>IF(B1254="Лікар загальної практики - сімейний лікар",AG1265*Законод!$J$81,IF(B1254="Лікар-педіатр",AG1265*Законод!$J$81,IF(B1254="Лікар-терапевт",AG1265*Законод!$J$81,0)))</f>
        <v>0</v>
      </c>
      <c r="AR1265" s="662">
        <f t="shared" ref="AR1265" si="189">SUM(AN1265:AQ1265)</f>
        <v>0</v>
      </c>
    </row>
    <row r="1266" spans="1:44" ht="23.25" thickBot="1" x14ac:dyDescent="0.3">
      <c r="A1266" s="206"/>
      <c r="B1266" s="207"/>
      <c r="C1266" s="207"/>
      <c r="D1266" s="207"/>
      <c r="E1266" s="207"/>
      <c r="F1266" s="208"/>
      <c r="G1266" s="209"/>
      <c r="H1266" s="209"/>
      <c r="I1266" s="210"/>
      <c r="J1266" s="210"/>
      <c r="K1266" s="210"/>
      <c r="L1266" s="211"/>
      <c r="M1266" s="210"/>
      <c r="N1266" s="210"/>
      <c r="O1266" s="210"/>
      <c r="P1266" s="210"/>
      <c r="Q1266" s="210"/>
      <c r="R1266" s="210"/>
      <c r="S1266" s="211"/>
      <c r="T1266" s="210"/>
      <c r="U1266" s="210"/>
      <c r="V1266" s="210"/>
      <c r="W1266" s="210"/>
      <c r="X1266" s="210"/>
      <c r="Y1266" s="210"/>
      <c r="Z1266" s="211"/>
      <c r="AA1266" s="210"/>
      <c r="AB1266" s="210"/>
      <c r="AC1266" s="210"/>
      <c r="AD1266" s="210"/>
      <c r="AE1266" s="210"/>
      <c r="AF1266" s="210"/>
      <c r="AG1266" s="211"/>
      <c r="AH1266" s="210"/>
      <c r="AI1266" s="210"/>
      <c r="AJ1266" s="210"/>
      <c r="AK1266" s="210"/>
      <c r="AL1266" s="210"/>
      <c r="AM1266" s="212"/>
      <c r="AN1266" s="210"/>
      <c r="AO1266" s="210"/>
      <c r="AP1266" s="210"/>
      <c r="AQ1266" s="210"/>
      <c r="AR1266" s="213"/>
    </row>
    <row r="1267" spans="1:44" ht="18" customHeight="1" x14ac:dyDescent="0.25">
      <c r="A1267" s="169">
        <f>A1254+1</f>
        <v>96</v>
      </c>
      <c r="B1267" s="780"/>
      <c r="C1267" s="783"/>
      <c r="D1267" s="786"/>
      <c r="E1267" s="789"/>
      <c r="F1267" s="170" t="s">
        <v>431</v>
      </c>
      <c r="G1267" s="171">
        <f>IFERROR(IF(B1267="Лікар-педіатр",G1269/L1269*L1267,IF(B1267="Лікар-терапевт","х",IF(B1267="Лікар загальної практики - сімейний лікар",G1269/L1269*L1267,0))),0)</f>
        <v>0</v>
      </c>
      <c r="H1267" s="171">
        <f>IFERROR(IF(B1267="Лікар-педіатр",H1269/L1269*L1267,IF(B1267="Лікар-терапевт","х",IF(B1267="Лікар загальної практики - сімейний лікар",H1269/L1269*L1267,0))),0)</f>
        <v>0</v>
      </c>
      <c r="I1267" s="171">
        <f>IFERROR(IF(B1267="Лікар-педіатр","x",IF(B1267="Лікар-терапевт",I1269/L1269*L1267,IF(B1267="Лікар загальної практики - сімейний лікар",I1269/L1269*L1267,0))),0)</f>
        <v>0</v>
      </c>
      <c r="J1267" s="171">
        <f>IFERROR(IF(B1267="Лікар-педіатр","x",IF(B1267="Лікар-терапевт",J1269/L1269*L1267,IF(B1267="Лікар загальної практики - сімейний лікар",J1269/L1269*L1267,0))),0)</f>
        <v>0</v>
      </c>
      <c r="K1267" s="171">
        <f>IFERROR(IF(B1267="Лікар-педіатр","x",IF(B1267="Лікар-терапевт",K1270*L1267,IF(B1267="Лікар загальної практики - сімейний лікар",K1270*L1267,0))),0)</f>
        <v>0</v>
      </c>
      <c r="L1267" s="472"/>
      <c r="M1267" s="769"/>
      <c r="N1267" s="171">
        <f>IFERROR(IF(B1267="Лікар-педіатр",N1269/S1269*S1267,IF(B1267="Лікар-терапевт","х",IF(B1267="Лікар загальної практики - сімейний лікар",N1269/S1269*S1267,0))),0)</f>
        <v>0</v>
      </c>
      <c r="O1267" s="171">
        <f>IFERROR(IF(B1267="Лікар-педіатр",O1269/S1269*S1267,IF(B1267="Лікар-терапевт","х",IF(B1267="Лікар загальної практики - сімейний лікар",O1269/S1269*S1267,0))),0)</f>
        <v>0</v>
      </c>
      <c r="P1267" s="171">
        <f>IFERROR(IF(B1267="Лікар-педіатр","x",IF(B1267="Лікар-терапевт",P1269/S1269*S1267,IF(B1267="Лікар загальної практики - сімейний лікар",P1269/S1269*S1267,0))),0)</f>
        <v>0</v>
      </c>
      <c r="Q1267" s="171">
        <f>IFERROR(IF(B1267="Лікар-педіатр","x",IF(B1267="Лікар-терапевт",Q1269/S1269*S1267,IF(B1267="Лікар загальної практики - сімейний лікар",Q1269/S1269*S1267,0))),0)</f>
        <v>0</v>
      </c>
      <c r="R1267" s="171">
        <f>IFERROR(IF(B1267="Лікар-педіатр","x",IF(B1267="Лікар-терапевт",R1270*S1267,IF(B1267="Лікар загальної практики - сімейний лікар",R1270*S1267,0))),0)</f>
        <v>0</v>
      </c>
      <c r="S1267" s="472"/>
      <c r="T1267" s="769"/>
      <c r="U1267" s="171">
        <f>IFERROR(IF(B1267="Лікар-педіатр",U1269/Z1269*Z1267,IF(B1267="Лікар-терапевт","х",IF(B1267="Лікар загальної практики - сімейний лікар",U1269/Z1269*Z1267,0))),0)</f>
        <v>0</v>
      </c>
      <c r="V1267" s="171">
        <f>IFERROR(IF(B1267="Лікар-педіатр",V1269/Z1269*Z1267,IF(B1267="Лікар-терапевт","х",IF(B1267="Лікар загальної практики - сімейний лікар",V1269/Z1269*Z1267,0))),0)</f>
        <v>0</v>
      </c>
      <c r="W1267" s="171">
        <f>IFERROR(IF(B1267="Лікар-педіатр","x",IF(B1267="Лікар-терапевт",W1269/Z1269*Z1267,IF(B1267="Лікар загальної практики - сімейний лікар",W1269/Z1269*Z1267,0))),0)</f>
        <v>0</v>
      </c>
      <c r="X1267" s="171">
        <f>IFERROR(IF(B1267="Лікар-педіатр","x",IF(B1267="Лікар-терапевт",X1269/Z1269*Z1267,IF(B1267="Лікар загальної практики - сімейний лікар",X1269/Z1269*Z1267,0))),0)</f>
        <v>0</v>
      </c>
      <c r="Y1267" s="171">
        <f>IFERROR(IF(B1267="Лікар-педіатр","x",IF(B1267="Лікар-терапевт",Y1270*Z1267,IF(B1267="Лікар загальної практики - сімейний лікар",Y1270*Z1267,0))),0)</f>
        <v>0</v>
      </c>
      <c r="Z1267" s="472"/>
      <c r="AA1267" s="769"/>
      <c r="AB1267" s="171">
        <f>IFERROR(IF(B1267="Лікар-педіатр",AB1269/AG1269*AG1267,IF(B1267="Лікар-терапевт","х",IF(B1267="Лікар загальної практики - сімейний лікар",AB1269/AG1269*AG1267,0))),0)</f>
        <v>0</v>
      </c>
      <c r="AC1267" s="171">
        <f>IFERROR(IF(B1267="Лікар-педіатр",AC1269/AG1269*AG1267,IF(B1267="Лікар-терапевт","х",IF(B1267="Лікар загальної практики - сімейний лікар",AC1269/AG1269*AG1267,0))),0)</f>
        <v>0</v>
      </c>
      <c r="AD1267" s="171">
        <f>IFERROR(IF(B1267="Лікар-педіатр","x",IF(B1267="Лікар-терапевт",AD1269/AG1269*AG1267,IF(B1267="Лікар загальної практики - сімейний лікар",AD1269/AG1269*AG1267,0))),0)</f>
        <v>0</v>
      </c>
      <c r="AE1267" s="171">
        <f>IFERROR(IF(B1267="Лікар-педіатр","x",IF(B1267="Лікар-терапевт",AE1269/AG1269*AG1267,IF(B1267="Лікар загальної практики - сімейний лікар",AE1269/AG1269*AG1267,0))),0)</f>
        <v>0</v>
      </c>
      <c r="AF1267" s="171">
        <f>IFERROR(IF(B1267="Лікар-педіатр","x",IF(B1267="Лікар-терапевт",AF1270*AG1267,IF(B1267="Лікар загальної практики - сімейний лікар",AF1270*AG1267,0))),0)</f>
        <v>0</v>
      </c>
      <c r="AG1267" s="472"/>
      <c r="AH1267" s="772"/>
      <c r="AI1267" s="461">
        <f>A1267</f>
        <v>96</v>
      </c>
      <c r="AJ1267" s="763">
        <f>B1267</f>
        <v>0</v>
      </c>
      <c r="AK1267" s="766">
        <f>C1267</f>
        <v>0</v>
      </c>
      <c r="AL1267" s="766">
        <f>D1267</f>
        <v>0</v>
      </c>
      <c r="AM1267" s="753" t="s">
        <v>566</v>
      </c>
      <c r="AN1267" s="792">
        <f>SUM(AN1272:AN1278)</f>
        <v>0</v>
      </c>
      <c r="AO1267" s="792">
        <f>SUM(AO1272:AO1278)</f>
        <v>0</v>
      </c>
      <c r="AP1267" s="792">
        <f>SUM(AP1272:AP1278)</f>
        <v>0</v>
      </c>
      <c r="AQ1267" s="792">
        <f>SUM(AQ1272:AQ1278)</f>
        <v>0</v>
      </c>
      <c r="AR1267" s="795">
        <f>SUM(AN1267:AQ1271)</f>
        <v>0</v>
      </c>
    </row>
    <row r="1268" spans="1:44" ht="18" customHeight="1" x14ac:dyDescent="0.25">
      <c r="A1268" s="172"/>
      <c r="B1268" s="781"/>
      <c r="C1268" s="784"/>
      <c r="D1268" s="787"/>
      <c r="E1268" s="790"/>
      <c r="F1268" s="170" t="s">
        <v>432</v>
      </c>
      <c r="G1268" s="171">
        <f>IFERROR(IF(B1267="Лікар-педіатр",G1270*L1268,IF(B1267="Лікар-терапевт","х",IF(B1267="Лікар загальної практики - сімейний лікар",G1270*L1268,0))),0)</f>
        <v>0</v>
      </c>
      <c r="H1268" s="171">
        <f>IFERROR(IF(B1267="Лікар-педіатр",H1270*L1268,IF(B1267="Лікар-терапевт","х",IF(B1267="Лікар загальної практики - сімейний лікар",H1270*L1268,0))),0)</f>
        <v>0</v>
      </c>
      <c r="I1268" s="171">
        <f>IFERROR(IF(B1267="Лікар-педіатр","x",IF(B1267="Лікар-терапевт",I1270*L1268,IF(B1267="Лікар загальної практики - сімейний лікар",I1270*L1268,0))),0)</f>
        <v>0</v>
      </c>
      <c r="J1268" s="171">
        <f>IFERROR(IF(B1267="Лікар-педіатр","x",IF(B1267="Лікар-терапевт",J1270*L1268,IF(B1267="Лікар загальної практики - сімейний лікар",J1270*L1268,0))),0)</f>
        <v>0</v>
      </c>
      <c r="K1268" s="171">
        <f>IFERROR(IF(B1267="Лікар-педіатр","x",IF(B1267="Лікар-терапевт",K1270*L1268,IF(B1267="Лікар загальної практики - сімейний лікар",K1270*L1268,0))),0)</f>
        <v>0</v>
      </c>
      <c r="L1268" s="472"/>
      <c r="M1268" s="770"/>
      <c r="N1268" s="171">
        <f>IFERROR(IF(B1267="Лікар-педіатр",N1270*S1268,IF(B1267="Лікар-терапевт","х",IF(B1267="Лікар загальної практики - сімейний лікар",N1270*S1268,0))),0)</f>
        <v>0</v>
      </c>
      <c r="O1268" s="171">
        <f>IFERROR(IF(B1267="Лікар-педіатр",O1270*S1268,IF(B1267="Лікар-терапевт","х",IF(B1267="Лікар загальної практики - сімейний лікар",O1270*S1268,0))),0)</f>
        <v>0</v>
      </c>
      <c r="P1268" s="171">
        <f>IFERROR(IF(B1267="Лікар-педіатр","x",IF(B1267="Лікар-терапевт",P1270*S1268,IF(B1267="Лікар загальної практики - сімейний лікар",P1270*S1268,0))),0)</f>
        <v>0</v>
      </c>
      <c r="Q1268" s="171">
        <f>IFERROR(IF(B1267="Лікар-педіатр","x",IF(B1267="Лікар-терапевт",Q1270*S1268,IF(B1267="Лікар загальної практики - сімейний лікар",Q1270*S1268,0))),0)</f>
        <v>0</v>
      </c>
      <c r="R1268" s="171">
        <f>IFERROR(IF(B1267="Лікар-педіатр","x",IF(B1267="Лікар-терапевт",R1270*S1268,IF(B1267="Лікар загальної практики - сімейний лікар",R1270*S1268,0))),0)</f>
        <v>0</v>
      </c>
      <c r="S1268" s="472"/>
      <c r="T1268" s="770"/>
      <c r="U1268" s="171">
        <f>IFERROR(IF(B1267="Лікар-педіатр",U1270*Z1268,IF(B1267="Лікар-терапевт","х",IF(B1267="Лікар загальної практики - сімейний лікар",U1270*Z1268,0))),0)</f>
        <v>0</v>
      </c>
      <c r="V1268" s="171">
        <f>IFERROR(IF(B1267="Лікар-педіатр",V1270*Z1268,IF(B1267="Лікар-терапевт","х",IF(B1267="Лікар загальної практики - сімейний лікар",V1270*Z1268,0))),0)</f>
        <v>0</v>
      </c>
      <c r="W1268" s="171">
        <f>IFERROR(IF(B1267="Лікар-педіатр","x",IF(B1267="Лікар-терапевт",W1270*Z1268,IF(B1267="Лікар загальної практики - сімейний лікар",W1270*Z1268,0))),0)</f>
        <v>0</v>
      </c>
      <c r="X1268" s="171">
        <f>IFERROR(IF(B1267="Лікар-педіатр","x",IF(B1267="Лікар-терапевт",X1270*Z1268,IF(B1267="Лікар загальної практики - сімейний лікар",X1270*Z1268,0))),0)</f>
        <v>0</v>
      </c>
      <c r="Y1268" s="171">
        <f>IFERROR(IF(B1267="Лікар-педіатр","x",IF(B1267="Лікар-терапевт",Y1270*Z1268,IF(B1267="Лікар загальної практики - сімейний лікар",Y1270*Z1268,0))),0)</f>
        <v>0</v>
      </c>
      <c r="Z1268" s="472"/>
      <c r="AA1268" s="770"/>
      <c r="AB1268" s="171">
        <f>IFERROR(IF(B1267="Лікар-педіатр",AB1270*AG1268,IF(B1267="Лікар-терапевт","х",IF(B1267="Лікар загальної практики - сімейний лікар",AB1270*AG1268,0))),0)</f>
        <v>0</v>
      </c>
      <c r="AC1268" s="171">
        <f>IFERROR(IF(B1267="Лікар-педіатр",AC1270*AG1268,IF(B1267="Лікар-терапевт","х",IF(B1267="Лікар загальної практики - сімейний лікар",AC1270*AG1268,0))),0)</f>
        <v>0</v>
      </c>
      <c r="AD1268" s="171">
        <f>IFERROR(IF(B1267="Лікар-педіатр","x",IF(B1267="Лікар-терапевт",AD1270*AG1268,IF(B1267="Лікар загальної практики - сімейний лікар",AD1270*AG1268,0))),0)</f>
        <v>0</v>
      </c>
      <c r="AE1268" s="171">
        <f>IFERROR(IF(B1267="Лікар-педіатр","x",IF(B1267="Лікар-терапевт",AE1270*AG1268,IF(B1267="Лікар загальної практики - сімейний лікар",AE1270*AG1268,0))),0)</f>
        <v>0</v>
      </c>
      <c r="AF1268" s="171">
        <f>IFERROR(IF(B1267="Лікар-педіатр","x",IF(B1267="Лікар-терапевт",AF1270*AG1268,IF(B1267="Лікар загальної практики - сімейний лікар",AF1270*AG1268,0))),0)</f>
        <v>0</v>
      </c>
      <c r="AG1268" s="472"/>
      <c r="AH1268" s="773"/>
      <c r="AI1268" s="173"/>
      <c r="AJ1268" s="764"/>
      <c r="AK1268" s="767"/>
      <c r="AL1268" s="767"/>
      <c r="AM1268" s="754"/>
      <c r="AN1268" s="793"/>
      <c r="AO1268" s="793"/>
      <c r="AP1268" s="793"/>
      <c r="AQ1268" s="793"/>
      <c r="AR1268" s="796"/>
    </row>
    <row r="1269" spans="1:44" ht="18" customHeight="1" x14ac:dyDescent="0.25">
      <c r="A1269" s="205"/>
      <c r="B1269" s="781"/>
      <c r="C1269" s="784"/>
      <c r="D1269" s="787"/>
      <c r="E1269" s="790"/>
      <c r="F1269" s="170" t="s">
        <v>433</v>
      </c>
      <c r="G1269" s="174">
        <f>IF(B1267="Лікар загальної практики - сімейний лікар"," ",IF(B1267="Лікар-педіатр"," ",IF(B1267="Лікар-терапевт","х",0)))</f>
        <v>0</v>
      </c>
      <c r="H1269" s="174">
        <f>IF(B1267="Лікар загальної практики - сімейний лікар"," ",IF(B1267="Лікар-педіатр"," ",IF(B1267="Лікар-терапевт","х",0)))</f>
        <v>0</v>
      </c>
      <c r="I1269" s="174">
        <f>IF(B1267="Лікар загальної практики - сімейний лікар"," ",IF(B1267="Лікар-педіатр","х",IF(B1267="Лікар-терапевт"," ",0)))</f>
        <v>0</v>
      </c>
      <c r="J1269" s="174">
        <f>IF(B1267="Лікар загальної практики - сімейний лікар"," ",IF(B1267="Лікар-педіатр","х",IF(B1267="Лікар-терапевт"," ",0)))</f>
        <v>0</v>
      </c>
      <c r="K1269" s="174">
        <f>IF(B1267="Лікар загальної практики - сімейний лікар"," ",IF(B1267="Лікар-педіатр","х",IF(B1267="Лікар-терапевт"," ",0)))</f>
        <v>0</v>
      </c>
      <c r="L1269" s="175">
        <f>SUM(G1269:K1269)</f>
        <v>0</v>
      </c>
      <c r="M1269" s="770"/>
      <c r="N1269" s="174">
        <f>IF(B1267="Лікар загальної практики - сімейний лікар"," ",IF(B1267="Лікар-педіатр"," ",IF(B1267="Лікар-терапевт","х",0)))</f>
        <v>0</v>
      </c>
      <c r="O1269" s="174">
        <f>IF(B1267="Лікар загальної практики - сімейний лікар"," ",IF(B1267="Лікар-педіатр"," ",IF(B1267="Лікар-терапевт","х",0)))</f>
        <v>0</v>
      </c>
      <c r="P1269" s="174">
        <f>IF(B1267="Лікар загальної практики - сімейний лікар"," ",IF(B1267="Лікар-педіатр","х",IF(B1267="Лікар-терапевт"," ",0)))</f>
        <v>0</v>
      </c>
      <c r="Q1269" s="174">
        <f>IF(B1267="Лікар загальної практики - сімейний лікар"," ",IF(B1267="Лікар-педіатр","х",IF(B1267="Лікар-терапевт"," ",0)))</f>
        <v>0</v>
      </c>
      <c r="R1269" s="174">
        <f>IF(B1267="Лікар загальної практики - сімейний лікар"," ",IF(B1267="Лікар-педіатр","х",IF(B1267="Лікар-терапевт"," ",0)))</f>
        <v>0</v>
      </c>
      <c r="S1269" s="175">
        <f>SUM(N1269:R1269)</f>
        <v>0</v>
      </c>
      <c r="T1269" s="770"/>
      <c r="U1269" s="174">
        <f>IF(B1267="Лікар загальної практики - сімейний лікар"," ",IF(B1267="Лікар-педіатр"," ",IF(B1267="Лікар-терапевт","х",0)))</f>
        <v>0</v>
      </c>
      <c r="V1269" s="174">
        <f>IF(B1267="Лікар загальної практики - сімейний лікар"," ",IF(B1267="Лікар-педіатр"," ",IF(B1267="Лікар-терапевт","х",0)))</f>
        <v>0</v>
      </c>
      <c r="W1269" s="174">
        <f>IF(B1267="Лікар загальної практики - сімейний лікар"," ",IF(B1267="Лікар-педіатр","х",IF(B1267="Лікар-терапевт"," ",0)))</f>
        <v>0</v>
      </c>
      <c r="X1269" s="174">
        <f>IF(B1267="Лікар загальної практики - сімейний лікар"," ",IF(B1267="Лікар-педіатр","х",IF(B1267="Лікар-терапевт"," ",0)))</f>
        <v>0</v>
      </c>
      <c r="Y1269" s="174">
        <f>IF(B1267="Лікар загальної практики - сімейний лікар"," ",IF(B1267="Лікар-педіатр","х",IF(B1267="Лікар-терапевт"," ",0)))</f>
        <v>0</v>
      </c>
      <c r="Z1269" s="175">
        <f>SUM(U1269:Y1269)</f>
        <v>0</v>
      </c>
      <c r="AA1269" s="770"/>
      <c r="AB1269" s="174">
        <f>IF(B1267="Лікар загальної практики - сімейний лікар"," ",IF(B1267="Лікар-педіатр"," ",IF(B1267="Лікар-терапевт","х",0)))</f>
        <v>0</v>
      </c>
      <c r="AC1269" s="174">
        <f>IF(B1267="Лікар загальної практики - сімейний лікар"," ",IF(B1267="Лікар-педіатр"," ",IF(B1267="Лікар-терапевт","х",0)))</f>
        <v>0</v>
      </c>
      <c r="AD1269" s="174">
        <f>IF(B1267="Лікар загальної практики - сімейний лікар"," ",IF(B1267="Лікар-педіатр","х",IF(B1267="Лікар-терапевт"," ",0)))</f>
        <v>0</v>
      </c>
      <c r="AE1269" s="174">
        <f>IF(B1267="Лікар загальної практики - сімейний лікар"," ",IF(B1267="Лікар-педіатр","х",IF(B1267="Лікар-терапевт"," ",0)))</f>
        <v>0</v>
      </c>
      <c r="AF1269" s="174">
        <f>IF(B1267="Лікар загальної практики - сімейний лікар"," ",IF(B1267="Лікар-педіатр","х",IF(B1267="Лікар-терапевт"," ",0)))</f>
        <v>0</v>
      </c>
      <c r="AG1269" s="175">
        <f>SUM(AB1269:AF1269)</f>
        <v>0</v>
      </c>
      <c r="AH1269" s="773"/>
      <c r="AI1269" s="176"/>
      <c r="AJ1269" s="764"/>
      <c r="AK1269" s="767"/>
      <c r="AL1269" s="767"/>
      <c r="AM1269" s="754"/>
      <c r="AN1269" s="793"/>
      <c r="AO1269" s="793"/>
      <c r="AP1269" s="793"/>
      <c r="AQ1269" s="793"/>
      <c r="AR1269" s="796"/>
    </row>
    <row r="1270" spans="1:44" ht="18.600000000000001" customHeight="1" thickBot="1" x14ac:dyDescent="0.3">
      <c r="A1270" s="172"/>
      <c r="B1270" s="781"/>
      <c r="C1270" s="784"/>
      <c r="D1270" s="787"/>
      <c r="E1270" s="790"/>
      <c r="F1270" s="177" t="s">
        <v>160</v>
      </c>
      <c r="G1270" s="178">
        <f>IFERROR(IF(B1267="Лікар-педіатр",G1269/L1269,IF(B1267="Лікар-терапевт","х",IF(B1267="Лікар загальної практики - сімейний лікар",G1269/L1269,0))),0)</f>
        <v>0</v>
      </c>
      <c r="H1270" s="178">
        <f>IFERROR(IF(B1267="Лікар-педіатр",H1269/L1269,IF(B1267="Лікар-терапевт","х",IF(B1267="Лікар загальної практики - сімейний лікар",H1269/L1269,0))),0)</f>
        <v>0</v>
      </c>
      <c r="I1270" s="178">
        <f>IFERROR(IF(B1267="Лікар-педіатр","x",IF(B1267="Лікар-терапевт",I1269/L1269,IF(B1267="Лікар загальної практики - сімейний лікар",I1269/L1269,0))),0)</f>
        <v>0</v>
      </c>
      <c r="J1270" s="178">
        <f>IFERROR(IF(B1267="Лікар-педіатр","x",IF(B1267="Лікар-терапевт",J1269/L1269,IF(B1267="Лікар загальної практики - сімейний лікар",J1269/L1269,0))),0)</f>
        <v>0</v>
      </c>
      <c r="K1270" s="178">
        <f>IFERROR(IF(B1267="Лікар-педіатр","x",IF(B1267="Лікар-терапевт",K1269/L1269,IF(B1267="Лікар загальної практики - сімейний лікар",K1269/L1269,0))),0)</f>
        <v>0</v>
      </c>
      <c r="L1270" s="178">
        <f>SUM(G1270:K1270)</f>
        <v>0</v>
      </c>
      <c r="M1270" s="770"/>
      <c r="N1270" s="178">
        <f>IFERROR(IF(B1267="Лікар-педіатр",N1269/S1269,IF(B1267="Лікар-терапевт","х",IF(B1267="Лікар загальної практики - сімейний лікар",N1269/S1269,0))),0)</f>
        <v>0</v>
      </c>
      <c r="O1270" s="178">
        <f>IFERROR(IF(B1267="Лікар-педіатр",O1269/S1269,IF(B1267="Лікар-терапевт","х",IF(B1267="Лікар загальної практики - сімейний лікар",O1269/S1269,0))),0)</f>
        <v>0</v>
      </c>
      <c r="P1270" s="178">
        <f>IFERROR(IF(B1267="Лікар-педіатр","x",IF(B1267="Лікар-терапевт",P1269/S1269,IF(B1267="Лікар загальної практики - сімейний лікар",P1269/S1269,0))),0)</f>
        <v>0</v>
      </c>
      <c r="Q1270" s="178">
        <f>IFERROR(IF(B1267="Лікар-педіатр","x",IF(B1267="Лікар-терапевт",Q1269/S1269,IF(B1267="Лікар загальної практики - сімейний лікар",Q1269/S1269,0))),0)</f>
        <v>0</v>
      </c>
      <c r="R1270" s="178">
        <f>IFERROR(IF(B1267="Лікар-педіатр","x",IF(B1267="Лікар-терапевт",R1269/S1269,IF(B1267="Лікар загальної практики - сімейний лікар",R1269/S1269,0))),0)</f>
        <v>0</v>
      </c>
      <c r="S1270" s="178">
        <f>SUM(N1270:R1270)</f>
        <v>0</v>
      </c>
      <c r="T1270" s="770"/>
      <c r="U1270" s="178">
        <f>IFERROR(IF(B1267="Лікар-педіатр",U1269/Z1269,IF(B1267="Лікар-терапевт","х",IF(B1267="Лікар загальної практики - сімейний лікар",U1269/Z1269,0))),0)</f>
        <v>0</v>
      </c>
      <c r="V1270" s="178">
        <f>IFERROR(IF(B1267="Лікар-педіатр",V1269/Z1269,IF(B1267="Лікар-терапевт","х",IF(B1267="Лікар загальної практики - сімейний лікар",V1269/Z1269,0))),0)</f>
        <v>0</v>
      </c>
      <c r="W1270" s="178">
        <f>IFERROR(IF(B1267="Лікар-педіатр","x",IF(B1267="Лікар-терапевт",W1269/Z1269,IF(B1267="Лікар загальної практики - сімейний лікар",W1269/Z1269,0))),0)</f>
        <v>0</v>
      </c>
      <c r="X1270" s="178">
        <f>IFERROR(IF(B1267="Лікар-педіатр","x",IF(B1267="Лікар-терапевт",X1269/Z1269,IF(B1267="Лікар загальної практики - сімейний лікар",X1269/Z1269,0))),0)</f>
        <v>0</v>
      </c>
      <c r="Y1270" s="178">
        <f>IFERROR(IF(B1267="Лікар-педіатр","x",IF(B1267="Лікар-терапевт",Y1269/Z1269,IF(B1267="Лікар загальної практики - сімейний лікар",Y1269/Z1269,0))),0)</f>
        <v>0</v>
      </c>
      <c r="Z1270" s="178">
        <f>SUM(U1270:Y1270)</f>
        <v>0</v>
      </c>
      <c r="AA1270" s="770"/>
      <c r="AB1270" s="178">
        <f>IFERROR(IF(B1267="Лікар-педіатр",AB1269/AG1269,IF(B1267="Лікар-терапевт","х",IF(B1267="Лікар загальної практики - сімейний лікар",AB1269/AG1269,0))),0)</f>
        <v>0</v>
      </c>
      <c r="AC1270" s="178">
        <f>IFERROR(IF(B1267="Лікар-педіатр",AC1269/AG1269,IF(B1267="Лікар-терапевт","х",IF(B1267="Лікар загальної практики - сімейний лікар",AC1269/AG1269,0))),0)</f>
        <v>0</v>
      </c>
      <c r="AD1270" s="178">
        <f>IFERROR(IF(B1267="Лікар-педіатр","x",IF(B1267="Лікар-терапевт",AD1269/AG1269,IF(B1267="Лікар загальної практики - сімейний лікар",AD1269/AG1269,0))),0)</f>
        <v>0</v>
      </c>
      <c r="AE1270" s="178">
        <f>IFERROR(IF(B1267="Лікар-педіатр","x",IF(B1267="Лікар-терапевт",AE1269/AG1269,IF(B1267="Лікар загальної практики - сімейний лікар",AE1269/AG1269,0))),0)</f>
        <v>0</v>
      </c>
      <c r="AF1270" s="178">
        <f>IFERROR(IF(B1267="Лікар-педіатр","x",IF(B1267="Лікар-терапевт",AF1269/AG1269,IF(B1267="Лікар загальної практики - сімейний лікар",AF1269/AG1269,0))),0)</f>
        <v>0</v>
      </c>
      <c r="AG1270" s="178">
        <f>SUM(AB1270:AF1270)</f>
        <v>0</v>
      </c>
      <c r="AH1270" s="773"/>
      <c r="AI1270" s="176"/>
      <c r="AJ1270" s="764"/>
      <c r="AK1270" s="767"/>
      <c r="AL1270" s="767"/>
      <c r="AM1270" s="754"/>
      <c r="AN1270" s="793"/>
      <c r="AO1270" s="793"/>
      <c r="AP1270" s="793"/>
      <c r="AQ1270" s="793"/>
      <c r="AR1270" s="796"/>
    </row>
    <row r="1271" spans="1:44" ht="32.25" thickBot="1" x14ac:dyDescent="0.3">
      <c r="A1271" s="172"/>
      <c r="B1271" s="781"/>
      <c r="C1271" s="784"/>
      <c r="D1271" s="787"/>
      <c r="E1271" s="790"/>
      <c r="F1271" s="179" t="s">
        <v>434</v>
      </c>
      <c r="G1271" s="180">
        <f>IF(B1267="Лікар загальної практики - сімейний лікар",AVERAGE(G1267:G1269),IF(B1267="Лікар-педіатр",AVERAGE(G1267:G1269),IF(B1267="Лікар-терапевт","х",0)))</f>
        <v>0</v>
      </c>
      <c r="H1271" s="180">
        <f>IF(B1267="Лікар загальної практики - сімейний лікар",AVERAGE(H1267:H1269),IF(B1267="Лікар-педіатр",AVERAGE(H1267:H1269),IF(B1267="Лікар-терапевт","х",0)))</f>
        <v>0</v>
      </c>
      <c r="I1271" s="180">
        <f>IF(B1267="Лікар загальної практики - сімейний лікар",AVERAGE(I1267:I1269),IF(B1267="Лікар-педіатр","x",IF(B1267="Лікар-терапевт",AVERAGE(I1267:I1269),0)))</f>
        <v>0</v>
      </c>
      <c r="J1271" s="180">
        <f>IF(B1267="Лікар загальної практики - сімейний лікар",AVERAGE(J1267:J1269),IF(B1267="Лікар-педіатр","x",IF(B1267="Лікар-терапевт",AVERAGE(J1267:J1269),0)))</f>
        <v>0</v>
      </c>
      <c r="K1271" s="180">
        <f>IF(B1267="Лікар загальної практики - сімейний лікар",AVERAGE(K1267:K1269),IF(B1267="Лікар-педіатр","x",IF(B1267="Лікар-терапевт",AVERAGE(K1267:K1269),0)))</f>
        <v>0</v>
      </c>
      <c r="L1271" s="181">
        <f>SUM(G1271:K1271)</f>
        <v>0</v>
      </c>
      <c r="M1271" s="770"/>
      <c r="N1271" s="543">
        <f>IF(B1267="Лікар загальної практики - сімейний лікар",AVERAGE(N1267:N1269),IF(B1267="Лікар-педіатр",AVERAGE(N1267:N1269),IF(B1267="Лікар-терапевт","х",0)))</f>
        <v>0</v>
      </c>
      <c r="O1271" s="180">
        <f>IF(B1267="Лікар загальної практики - сімейний лікар",AVERAGE(O1267:O1269),IF(B1267="Лікар-педіатр",AVERAGE(O1267:O1269),IF(B1267="Лікар-терапевт","х",0)))</f>
        <v>0</v>
      </c>
      <c r="P1271" s="180">
        <f>IF(B1267="Лікар загальної практики - сімейний лікар",AVERAGE(P1267:P1269),IF(B1267="Лікар-педіатр","x",IF(B1267="Лікар-терапевт",AVERAGE(P1267:P1269),0)))</f>
        <v>0</v>
      </c>
      <c r="Q1271" s="180">
        <f>IF(B1267="Лікар загальної практики - сімейний лікар",AVERAGE(Q1267:Q1269),IF(B1267="Лікар-педіатр","x",IF(B1267="Лікар-терапевт",AVERAGE(Q1267:Q1269),0)))</f>
        <v>0</v>
      </c>
      <c r="R1271" s="180">
        <f>IF(B1267="Лікар загальної практики - сімейний лікар",AVERAGE(R1267:R1269),IF(B1267="Лікар-педіатр","x",IF(B1267="Лікар-терапевт",AVERAGE(R1267:R1269),0)))</f>
        <v>0</v>
      </c>
      <c r="S1271" s="181">
        <f>SUM(N1271:R1271)</f>
        <v>0</v>
      </c>
      <c r="T1271" s="770"/>
      <c r="U1271" s="543">
        <f>IF(B1267="Лікар загальної практики - сімейний лікар",AVERAGE(U1267:U1269),IF(B1267="Лікар-педіатр",AVERAGE(U1267:U1269),IF(B1267="Лікар-терапевт","х",0)))</f>
        <v>0</v>
      </c>
      <c r="V1271" s="180">
        <f>IF(B1267="Лікар загальної практики - сімейний лікар",AVERAGE(V1267:V1269),IF(B1267="Лікар-педіатр",AVERAGE(V1267:V1269),IF(B1267="Лікар-терапевт","х",0)))</f>
        <v>0</v>
      </c>
      <c r="W1271" s="180">
        <f>IF(B1267="Лікар загальної практики - сімейний лікар",AVERAGE(W1267:W1269),IF(B1267="Лікар-педіатр","x",IF(B1267="Лікар-терапевт",AVERAGE(W1267:W1269),0)))</f>
        <v>0</v>
      </c>
      <c r="X1271" s="180">
        <f>IF(B1267="Лікар загальної практики - сімейний лікар",AVERAGE(X1267:X1269),IF(B1267="Лікар-педіатр","x",IF(B1267="Лікар-терапевт",AVERAGE(X1267:X1269),0)))</f>
        <v>0</v>
      </c>
      <c r="Y1271" s="180">
        <f>IF(B1267="Лікар загальної практики - сімейний лікар",AVERAGE(Y1267:Y1269),IF(B1267="Лікар-педіатр","x",IF(B1267="Лікар-терапевт",AVERAGE(Y1267:Y1269),0)))</f>
        <v>0</v>
      </c>
      <c r="Z1271" s="181">
        <f>SUM(U1271:Y1271)</f>
        <v>0</v>
      </c>
      <c r="AA1271" s="770"/>
      <c r="AB1271" s="543">
        <f>IF(B1267="Лікар загальної практики - сімейний лікар",AVERAGE(AB1267:AB1269),IF(B1267="Лікар-педіатр",AVERAGE(AB1267:AB1269),IF(B1267="Лікар-терапевт","х",0)))</f>
        <v>0</v>
      </c>
      <c r="AC1271" s="180">
        <f>IF(B1267="Лікар загальної практики - сімейний лікар",AVERAGE(AC1267:AC1269),IF(B1267="Лікар-педіатр",AVERAGE(AC1267:AC1269),IF(B1267="Лікар-терапевт","х",0)))</f>
        <v>0</v>
      </c>
      <c r="AD1271" s="180">
        <f>IF(B1267="Лікар загальної практики - сімейний лікар",AVERAGE(AD1267:AD1269),IF(B1267="Лікар-педіатр","x",IF(B1267="Лікар-терапевт",AVERAGE(AD1267:AD1269),0)))</f>
        <v>0</v>
      </c>
      <c r="AE1271" s="180">
        <f>IF(B1267="Лікар загальної практики - сімейний лікар",AVERAGE(AE1267:AE1269),IF(B1267="Лікар-педіатр","x",IF(B1267="Лікар-терапевт",AVERAGE(AE1267:AE1269),0)))</f>
        <v>0</v>
      </c>
      <c r="AF1271" s="180">
        <f>IF(B1267="Лікар загальної практики - сімейний лікар",AVERAGE(AF1267:AF1269),IF(B1267="Лікар-педіатр","x",IF(B1267="Лікар-терапевт",AVERAGE(AF1267:AF1269),0)))</f>
        <v>0</v>
      </c>
      <c r="AG1271" s="181">
        <f>SUM(AB1271:AF1271)</f>
        <v>0</v>
      </c>
      <c r="AH1271" s="773"/>
      <c r="AI1271" s="176"/>
      <c r="AJ1271" s="764"/>
      <c r="AK1271" s="767"/>
      <c r="AL1271" s="767"/>
      <c r="AM1271" s="755"/>
      <c r="AN1271" s="794"/>
      <c r="AO1271" s="794"/>
      <c r="AP1271" s="794"/>
      <c r="AQ1271" s="794"/>
      <c r="AR1271" s="797"/>
    </row>
    <row r="1272" spans="1:44" ht="40.5" x14ac:dyDescent="0.25">
      <c r="A1272" s="172"/>
      <c r="B1272" s="781"/>
      <c r="C1272" s="784"/>
      <c r="D1272" s="787"/>
      <c r="E1272" s="790"/>
      <c r="F1272" s="182" t="str">
        <f>IF(B1267="Лікар-педіатр",Законод!$C$18,IF(B1267="Лікар загальної практики - сімейний лікар",Законод!$C$22,IF(B1267="Лікар-терапевт",Законод!$C$26,"х")))</f>
        <v>х</v>
      </c>
      <c r="G1272" s="183">
        <f>IF(B1267="Лікар загальної практики - сімейний лікар",IF(L1271&lt;=Законод!$C$23,G1271,Законод!$C$23*'01_Доходи'!G1270),IF(B1267="Лікар-педіатр",IF(L1271&lt;=Законод!$C$19,G1271,Законод!$C$19*'01_Доходи'!G1270),IF(B1267="Лікар-терапевт","x",0)))</f>
        <v>0</v>
      </c>
      <c r="H1272" s="183">
        <f>IF(B1267="Лікар загальної практики - сімейний лікар",IF(L1271&lt;=Законод!$C$23,H1271,Законод!$C$23*'01_Доходи'!H1270),IF(B1267="Лікар-педіатр",IF(L1271&lt;=Законод!$C$19,H1271,Законод!$C$19*'01_Доходи'!H1270),IF(B1267="Лікар-терапевт","x",0)))</f>
        <v>0</v>
      </c>
      <c r="I1272" s="183">
        <f>IF(B1267="Лікар загальної практики - сімейний лікар",IF(L1271&lt;=Законод!$C$23,I1271,Законод!$C$23*'01_Доходи'!I1270),IF(B1267="Лікар-педіатр",IF(L1271&lt;=Законод!$C$27,I1271,Законод!$C$27*'01_Доходи'!I1270),IF(B1267="Лікар-терапевт","x",0)))</f>
        <v>0</v>
      </c>
      <c r="J1272" s="183">
        <f>IF(B1267="Лікар загальної практики - сімейний лікар",IF(L1271&lt;=Законод!$C$23,J1271,Законод!$C$23*'01_Доходи'!J1270),IF(B1267="Лікар-педіатр",IF(L1271&lt;=Законод!$C$27,J1271,Законод!$C$27*'01_Доходи'!J1270),IF(B1267="Лікар-терапевт","x",0)))</f>
        <v>0</v>
      </c>
      <c r="K1272" s="183">
        <f>IF(B1267="Лікар загальної практики - сімейний лікар",IF(L1271&lt;=Законод!$C$23,K1271,Законод!$C$23*'01_Доходи'!K1270),IF(B1267="Лікар-педіатр",IF(L1271&lt;=Законод!$C$27,K1271,Законод!$C$27*'01_Доходи'!K1270),IF(B1267="Лікар-терапевт","x",0)))</f>
        <v>0</v>
      </c>
      <c r="L1272" s="184">
        <f>SUM(G1272:K1272)</f>
        <v>0</v>
      </c>
      <c r="M1272" s="770"/>
      <c r="N1272" s="183">
        <f>IF(B1267="Лікар загальної практики - сімейний лікар",IF(L1271&lt;=Законод!$C$23,N1271,Законод!$C$23*'01_Доходи'!N1270),IF(B1267="Лікар-педіатр",IF(L1271&lt;=Законод!$C$19,N1271,Законод!$C$19*'01_Доходи'!N1270),IF(B1267="Лікар-терапевт","x",0)))</f>
        <v>0</v>
      </c>
      <c r="O1272" s="183">
        <f>IF(B1267="Лікар загальної практики - сімейний лікар",IF(L1271&lt;=Законод!$C$23,O1271,Законод!$C$23*'01_Доходи'!O1270),IF(B1267="Лікар-педіатр",IF(L1271&lt;=Законод!$C$19,O1271,Законод!$C$19*'01_Доходи'!O1270),IF(B1267="Лікар-терапевт","x",0)))</f>
        <v>0</v>
      </c>
      <c r="P1272" s="183">
        <f>IF(B1267="Лікар загальної практики - сімейний лікар",IF(L1271&lt;=Законод!$C$23,P1271,Законод!$C$23*'01_Доходи'!P1270),IF(B1267="Лікар-педіатр",IF(L1271&lt;=Законод!$C$27,P1271,Законод!$C$27*'01_Доходи'!P1270),IF(B1267="Лікар-терапевт","x",0)))</f>
        <v>0</v>
      </c>
      <c r="Q1272" s="183">
        <f>IF(B1267="Лікар загальної практики - сімейний лікар",IF(L1271&lt;=Законод!$C$23,Q1271,Законод!$C$23*'01_Доходи'!Q1270),IF(B1267="Лікар-педіатр",IF(L1271&lt;=Законод!$C$27,Q1271,Законод!$C$27*'01_Доходи'!Q1270),IF(B1267="Лікар-терапевт","x",0)))</f>
        <v>0</v>
      </c>
      <c r="R1272" s="183">
        <f>IF(B1267="Лікар загальної практики - сімейний лікар",IF(L1271&lt;=Законод!$C$23,R1271,Законод!$C$23*'01_Доходи'!R1270),IF(B1267="Лікар-педіатр",IF(L1271&lt;=Законод!$C$27,R1271,Законод!$C$27*'01_Доходи'!R1270),IF(B1267="Лікар-терапевт","x",0)))</f>
        <v>0</v>
      </c>
      <c r="S1272" s="184">
        <f>SUM(N1272:R1272)</f>
        <v>0</v>
      </c>
      <c r="T1272" s="770"/>
      <c r="U1272" s="183">
        <f>IF(B1267="Лікар загальної практики - сімейний лікар",IF(L1271&lt;=Законод!$C$23,U1271,Законод!$C$23*'01_Доходи'!U1270),IF(B1267="Лікар-педіатр",IF(L1271&lt;=Законод!$C$19,U1271,Законод!$C$19*'01_Доходи'!U1270),IF(B1267="Лікар-терапевт","x",0)))</f>
        <v>0</v>
      </c>
      <c r="V1272" s="183">
        <f>IF(B1267="Лікар загальної практики - сімейний лікар",IF(L1271&lt;=Законод!$C$23,V1271,Законод!$C$23*'01_Доходи'!V1270),IF(B1267="Лікар-педіатр",IF(L1271&lt;=Законод!$C$19,V1271,Законод!$C$19*'01_Доходи'!V1270),IF(B1267="Лікар-терапевт","x",0)))</f>
        <v>0</v>
      </c>
      <c r="W1272" s="183">
        <f>IF(B1267="Лікар загальної практики - сімейний лікар",IF(L1271&lt;=Законод!$C$23,W1271,Законод!$C$23*'01_Доходи'!W1270),IF(B1267="Лікар-педіатр",IF(L1271&lt;=Законод!$C$27,W1271,Законод!$C$27*'01_Доходи'!W1270),IF(B1267="Лікар-терапевт","x",0)))</f>
        <v>0</v>
      </c>
      <c r="X1272" s="183">
        <f>IF(B1267="Лікар загальної практики - сімейний лікар",IF(L1271&lt;=Законод!$C$23,X1271,Законод!$C$23*'01_Доходи'!X1270),IF(B1267="Лікар-педіатр",IF(L1271&lt;=Законод!$C$27,X1271,Законод!$C$27*'01_Доходи'!X1270),IF(B1267="Лікар-терапевт","x",0)))</f>
        <v>0</v>
      </c>
      <c r="Y1272" s="183">
        <f>IF(B1267="Лікар загальної практики - сімейний лікар",IF(L1271&lt;=Законод!$C$23,Y1271,Законод!$C$23*'01_Доходи'!H1270),IF(Y1267="Лікар-педіатр",IF(L1271&lt;=Законод!$C$27,Y1271,Законод!$C$27*'01_Доходи'!Y1270),IF(B1267="Лікар-терапевт","x",0)))</f>
        <v>0</v>
      </c>
      <c r="Z1272" s="184">
        <f>SUM(U1272:Y1272)</f>
        <v>0</v>
      </c>
      <c r="AA1272" s="770"/>
      <c r="AB1272" s="183">
        <f>IF(B1267="Лікар загальної практики - сімейний лікар",IF(L1271&lt;=Законод!$C$23,AB1271,Законод!$C$23*'01_Доходи'!AB1270),IF(B1267="Лікар-педіатр",IF(L1271&lt;=Законод!$C$19,AB1271,Законод!$C$19*'01_Доходи'!AB1270),IF(B1267="Лікар-терапевт","x",0)))</f>
        <v>0</v>
      </c>
      <c r="AC1272" s="183">
        <f>IF(B1267="Лікар загальної практики - сімейний лікар",IF(L1271&lt;=Законод!$C$23,AC1271,Законод!$C$23*'01_Доходи'!AC1270),IF(B1267="Лікар-педіатр",IF(L1271&lt;=Законод!$C$19,AC1271,Законод!$C$19*'01_Доходи'!AC1270),IF(B1267="Лікар-терапевт","x",0)))</f>
        <v>0</v>
      </c>
      <c r="AD1272" s="183">
        <f>IF(B1267="Лікар загальної практики - сімейний лікар",IF(L1271&lt;=Законод!$C$23,AD1271,Законод!$C$23*'01_Доходи'!AD1270),IF(B1267="Лікар-педіатр",IF(L1271&lt;=Законод!$C$27,AD1271,Законод!$C$27*'01_Доходи'!AD1270),IF(B1267="Лікар-терапевт","x",0)))</f>
        <v>0</v>
      </c>
      <c r="AE1272" s="183">
        <f>IF(B1267="Лікар загальної практики - сімейний лікар",IF(L1271&lt;=Законод!$C$23,AE1271,Законод!$C$23*'01_Доходи'!AE1270),IF(B1267="Лікар-педіатр",IF(L1271&lt;=Законод!$C$27,AE1271,Законод!$C$27*'01_Доходи'!AE1270),IF(B1267="Лікар-терапевт","x",0)))</f>
        <v>0</v>
      </c>
      <c r="AF1272" s="183">
        <f>IF(B1267="Лікар загальної практики - сімейний лікар",IF(L1271&lt;=Законод!$C$23,AF1271,Законод!$C$23*'01_Доходи'!AF1270),IF(B1267="Лікар-педіатр",IF(L1271&lt;=Законод!$C$27,AF1271,Законод!$C$27*'01_Доходи'!AF1270),IF(B1267="Лікар-терапевт","x",0)))</f>
        <v>0</v>
      </c>
      <c r="AG1272" s="184">
        <f>SUM(AB1272:AF1272)</f>
        <v>0</v>
      </c>
      <c r="AH1272" s="773"/>
      <c r="AI1272" s="176"/>
      <c r="AJ1272" s="764"/>
      <c r="AK1272" s="767"/>
      <c r="AL1272" s="767"/>
      <c r="AM1272" s="268" t="s">
        <v>175</v>
      </c>
      <c r="AN1272" s="544">
        <f>IF(B1267="Лікар загальної практики - сімейний лікар",G1272*Законод!$J$10+'01_Доходи'!H1272*Законод!$K$10+'01_Доходи'!I1272*Законод!$L$10+'01_Доходи'!J1272*Законод!$M$10+'01_Доходи'!K1272*Законод!$N$10,IF(B1267="Лікар-педіатр",G1272*Законод!$J$10+'01_Доходи'!H1272*Законод!$K$10,IF(B1267="Лікар-терапевт",'01_Доходи'!I1272*Законод!$L$10+'01_Доходи'!J1272*Законод!$M$10+'01_Доходи'!K1272*Законод!$N$10,0)))</f>
        <v>0</v>
      </c>
      <c r="AO1272" s="544">
        <f>IF(B1267="Лікар загальної практики - сімейний лікар",N1272*Законод!$J$11+'01_Доходи'!O1272*Законод!$K$11+'01_Доходи'!P1272*Законод!$L$11+'01_Доходи'!Q1272*Законод!$M$11+'01_Доходи'!R1272*Законод!$N$11,IF(B1267="Лікар-педіатр",N1272*Законод!$J$11+'01_Доходи'!O1272*Законод!$K$11,IF(B1267="Лікар-терапевт",'01_Доходи'!P1272*Законод!$L$11+'01_Доходи'!Q1272*Законод!$M$11+'01_Доходи'!R1272*Законод!$N$11,0)))</f>
        <v>0</v>
      </c>
      <c r="AP1272" s="544">
        <f>IF(B1267="Лікар загальної практики - сімейний лікар",U1272*Законод!$J$12+'01_Доходи'!V1272*Законод!$K$12+'01_Доходи'!W1272*Законод!$L$12+'01_Доходи'!X1272*Законод!$M$12+'01_Доходи'!Y1272*Законод!$N$12,IF(B1267="Лікар-педіатр",U1272*Законод!$J$12+'01_Доходи'!V1272*Законод!$K$12,IF(B1267="Лікар-терапевт",'01_Доходи'!W1272*Законод!$L$12+'01_Доходи'!X1272*Законод!$M$12+'01_Доходи'!Y1272*Законод!$N$12,0)))</f>
        <v>0</v>
      </c>
      <c r="AQ1272" s="544">
        <f>IF(B1267="Лікар загальної практики - сімейний лікар",AB1272*Законод!$J$13+'01_Доходи'!AC1272*Законод!$K$13+'01_Доходи'!AD1272*Законод!$L$13+'01_Доходи'!AE1272*Законод!$M$13+'01_Доходи'!AF1272*Законод!$N$13,IF(B1267="Лікар-педіатр",AB1272*Законод!$J$13+'01_Доходи'!AC1272*Законод!$K$13,IF(B1267="Лікар-терапевт",'01_Доходи'!AD1272*Законод!$L$13+'01_Доходи'!AE1272*Законод!$M$13+'01_Доходи'!AF1272*Законод!$N$13,0)))</f>
        <v>0</v>
      </c>
      <c r="AR1272" s="185">
        <f>SUM(AN1272:AQ1272)</f>
        <v>0</v>
      </c>
    </row>
    <row r="1273" spans="1:44" ht="20.45" customHeight="1" x14ac:dyDescent="0.25">
      <c r="A1273" s="172"/>
      <c r="B1273" s="781"/>
      <c r="C1273" s="784"/>
      <c r="D1273" s="787"/>
      <c r="E1273" s="790"/>
      <c r="F1273" s="186" t="str">
        <f>IF(B1267="Лікар-педіатр",Законод!$E$18,IF(B1267="Лікар загальної практики - сімейний лікар",Законод!$E$22,IF(B1267="Лікар-терапевт",Законод!$E$26,"х")))</f>
        <v>х</v>
      </c>
      <c r="G1273" s="750" t="s">
        <v>157</v>
      </c>
      <c r="H1273" s="751"/>
      <c r="I1273" s="751"/>
      <c r="J1273" s="751"/>
      <c r="K1273" s="752"/>
      <c r="L1273" s="171">
        <f>IF(B1267="Лікар загальної практики - сімейний лікар",IF(L1271&lt;Законод!$C$23,0,(IF(AND(L1271&gt;=Законод!$E$23,L1271&lt;=Законод!$E$24),L1271-Законод!$C$23,IF('01_Доходи'!L1271&gt;=Законод!$F$23,Законод!$E$25,0)))),IF(B1267="Лікар-педіатр",IF(L1271&lt;Законод!$C$19,0,(IF(AND(L1271&gt;=Законод!$E$19,L1271&lt;=Законод!$E$20),L1271-Законод!$C$19,IF('01_Доходи'!L1271&gt;=Законод!$F$19,Законод!$E$21,0)))),IF(B1267="Лікар-терапевт",IF(L1271&lt;Законод!$C$27,0,(IF(AND(L1271&gt;=Законод!$E$27,L1271&lt;=Законод!$E$28),L1271-Законод!$C$27,IF('01_Доходи'!L1271&gt;=Законод!$F$27,Законод!$E$29,0)))),0)))</f>
        <v>0</v>
      </c>
      <c r="M1273" s="770"/>
      <c r="N1273" s="750" t="s">
        <v>157</v>
      </c>
      <c r="O1273" s="751"/>
      <c r="P1273" s="751"/>
      <c r="Q1273" s="751"/>
      <c r="R1273" s="752"/>
      <c r="S1273" s="171">
        <f>IF(B1267="Лікар загальної практики - сімейний лікар",IF(S1271&lt;Законод!$C$23,0,(IF(AND(S1271&gt;=Законод!$E$23,S1271&lt;=Законод!$E$24),S1271-Законод!$C$23,IF('01_Доходи'!S1271&gt;=Законод!$F$23,Законод!$E$25,0)))),IF(B1267="Лікар-педіатр",IF(S1271&lt;Законод!$C$19,0,(IF(AND(S1271&gt;=Законод!$E$19,S1271&lt;=Законод!$E$20),S1271-Законод!$C$19,IF('01_Доходи'!S1271&gt;=Законод!$F$19,Законод!$E$21,0)))),IF(B1267="Лікар-терапевт",IF(S1271&lt;Законод!$C$27,0,(IF(AND(S1271&gt;=Законод!$E$27,S1271&lt;=Законод!$E$28),S1271-Законод!$C$27,IF('01_Доходи'!S1271&gt;=Законод!$F$27,Законод!$E$29,0)))),0)))</f>
        <v>0</v>
      </c>
      <c r="T1273" s="770"/>
      <c r="U1273" s="750" t="s">
        <v>157</v>
      </c>
      <c r="V1273" s="751"/>
      <c r="W1273" s="751"/>
      <c r="X1273" s="751"/>
      <c r="Y1273" s="752"/>
      <c r="Z1273" s="171">
        <f>IF(B1267="Лікар загальної практики - сімейний лікар",IF(Z1271&lt;Законод!$C$23,0,(IF(AND(Z1271&gt;=Законод!$E$23,Z1271&lt;=Законод!$E$24),Z1271-Законод!$C$23,IF('01_Доходи'!Z1271&gt;=Законод!$F$23,Законод!$E$25,0)))),IF(B1267="Лікар-педіатр",IF(Z1271&lt;Законод!$C$19,0,(IF(AND(Z1271&gt;=Законод!$E$19,Z1271&lt;=Законод!$E$20),Z1271-Законод!$C$19,IF('01_Доходи'!Z1271&gt;=Законод!$F$19,Законод!$E$21,0)))),IF(B1267="Лікар-терапевт",IF(Z1271&lt;Законод!$C$27,0,(IF(AND(Z1271&gt;=Законод!$E$27,Z1271&lt;=Законод!$E$28),Z1271-Законод!$C$27,IF('01_Доходи'!Z1271&gt;=Законод!$F$27,Законод!$E$29,0)))),0)))</f>
        <v>0</v>
      </c>
      <c r="AA1273" s="770"/>
      <c r="AB1273" s="750" t="s">
        <v>157</v>
      </c>
      <c r="AC1273" s="751"/>
      <c r="AD1273" s="751"/>
      <c r="AE1273" s="751"/>
      <c r="AF1273" s="752"/>
      <c r="AG1273" s="171">
        <f>IF(B1267="Лікар загальної практики - сімейний лікар",IF(S1271&lt;Законод!$C$23,0,(IF(AND(AG1271&gt;=Законод!$E$23,AG1271&lt;=Законод!$E$24),AG1271-Законод!$C$23,IF('01_Доходи'!AG1271&gt;=Законод!$F$23,Законод!$E$25,0)))),IF(B1267="Лікар-педіатр",IF(AG1271&lt;Законод!$C$19,0,(IF(AND(AG1271&gt;=Законод!$E$19,AG1271&lt;=Законод!$E$20),AG1271-Законод!$C$19,IF('01_Доходи'!AG1271&gt;=Законод!$F$19,Законод!$E$21,0)))),IF(B1267="Лікар-терапевт",IF(AG1271&lt;Законод!$C$27,0,(IF(AND(AG1271&gt;=Законод!$E$27,AG1271&lt;=Законод!$E$28),AG1271-Законод!$C$27,IF('01_Доходи'!AG1271&gt;=Законод!$F$27,Законод!$E$29,0)))),0)))</f>
        <v>0</v>
      </c>
      <c r="AH1273" s="773"/>
      <c r="AI1273" s="176"/>
      <c r="AJ1273" s="764"/>
      <c r="AK1273" s="767"/>
      <c r="AL1273" s="767"/>
      <c r="AM1273" s="798" t="s">
        <v>176</v>
      </c>
      <c r="AN1273" s="544">
        <f>IF(B1267="Лікар загальної практики - сімейний лікар",L1273*Законод!$E$30,IF(B1267="Лікар-педіатр",L1273*Законод!$E$30,IF(B1267="Лікар-терапевт",L1273*Законод!$E$30,0)))</f>
        <v>0</v>
      </c>
      <c r="AO1273" s="544">
        <f>IF(B1267="Лікар загальної практики - сімейний лікар",S1273*Законод!$E$47,IF(B1267="Лікар-педіатр",S1273*Законод!$E$47,IF(B1267="Лікар-терапевт",S1273*Законод!$E$47,0)))</f>
        <v>0</v>
      </c>
      <c r="AP1273" s="544">
        <f>IF(B1267="Лікар загальної практики - сімейний лікар",Z1273*Законод!$E$64,IF(B1267="Лікар-педіатр",Z1273*Законод!$E$64,IF(B1267="Лікар-терапевт",Z1273*Законод!$E$64,0)))</f>
        <v>0</v>
      </c>
      <c r="AQ1273" s="544">
        <f>IF(B1267="Лікар загальної практики - сімейний лікар",AG1273*Законод!$E$81,IF(B1267="Лікар-педіатр",AG1273*Законод!$E$81,IF(B1267="Лікар-терапевт",AG1273*Законод!$E$81,0)))</f>
        <v>0</v>
      </c>
      <c r="AR1273" s="185">
        <f>SUM(AN1273:AQ1273)</f>
        <v>0</v>
      </c>
    </row>
    <row r="1274" spans="1:44" ht="20.45" customHeight="1" x14ac:dyDescent="0.25">
      <c r="A1274" s="172"/>
      <c r="B1274" s="781"/>
      <c r="C1274" s="784"/>
      <c r="D1274" s="787"/>
      <c r="E1274" s="790"/>
      <c r="F1274" s="186" t="str">
        <f>IF(B1267="Лікар-педіатр",Законод!$F$18,IF(B1267="Лікар загальної практики - сімейний лікар",Законод!$F$22,IF(B1267="Лікар-терапевт",Законод!$F$26,"х")))</f>
        <v>х</v>
      </c>
      <c r="G1274" s="750" t="s">
        <v>157</v>
      </c>
      <c r="H1274" s="751"/>
      <c r="I1274" s="751"/>
      <c r="J1274" s="751"/>
      <c r="K1274" s="752"/>
      <c r="L1274" s="171">
        <f>IF(B1267="Лікар загальної практики - сімейний лікар",IF(L1271&lt;Законод!$C$23,0,(IF(AND(L1271&gt;=Законод!$F$23,L1271&lt;=Законод!$F$24),L1271-Законод!$E$24,IF('01_Доходи'!L1271&gt;=Законод!$G$23,Законод!$F$25,0)))),IF(B1267="Лікар-педіатр",IF(L1271&lt;Законод!$C$19,0,(IF(AND(L1271&gt;=Законод!$F$19,L1271&lt;=Законод!$F$20),L1271-Законод!$E$20,IF('01_Доходи'!L1271&gt;=Законод!$G$19,Законод!$F$21,0)))),IF(B1267="Лікар-терапевт",IF(L1271&lt;Законод!$C$27,0,(IF(AND(L1271&gt;=Законод!$F$27,L1271&lt;=Законод!$F$28),L1271-Законод!$E$28,IF('01_Доходи'!L1271&gt;=Законод!$G$27,Законод!$F$29,0)))),0)))</f>
        <v>0</v>
      </c>
      <c r="M1274" s="770"/>
      <c r="N1274" s="750" t="s">
        <v>157</v>
      </c>
      <c r="O1274" s="751"/>
      <c r="P1274" s="751"/>
      <c r="Q1274" s="751"/>
      <c r="R1274" s="752"/>
      <c r="S1274" s="171">
        <f>IF(B1267="Лікар загальної практики - сімейний лікар",IF(S1271&lt;Законод!$C$23,0,(IF(AND(S1271&gt;=Законод!$F$23,S1271&lt;=Законод!$F$24),S1271-Законод!$E$24,IF('01_Доходи'!S1271&gt;=Законод!$G$23,Законод!$F$25,0)))),IF(B1267="Лікар-педіатр",IF(S1271&lt;Законод!$C$19,0,(IF(AND(S1271&gt;=Законод!$F$19,S1271&lt;=Законод!$F$20),S1271-Законод!$E$20,IF('01_Доходи'!S1271&gt;=Законод!$G$19,Законод!$F$21,0)))),IF(B1267="Лікар-терапевт",IF(S1271&lt;Законод!$C$27,0,(IF(AND(S1271&gt;=Законод!$F$27,S1271&lt;=Законод!$F$28),S1271-Законод!$E$28,IF('01_Доходи'!S1271&gt;=Законод!$G$27,Законод!$F$29,0)))),0)))</f>
        <v>0</v>
      </c>
      <c r="T1274" s="770"/>
      <c r="U1274" s="750" t="s">
        <v>157</v>
      </c>
      <c r="V1274" s="751"/>
      <c r="W1274" s="751"/>
      <c r="X1274" s="751"/>
      <c r="Y1274" s="752"/>
      <c r="Z1274" s="171">
        <f>IF(B1267="Лікар загальної практики - сімейний лікар",IF(Z1271&lt;Законод!$C$23,0,(IF(AND(Z1271&gt;=Законод!$F$23,Z1271&lt;=Законод!$F$24),Z1271-Законод!$E$24,IF('01_Доходи'!Z1271&gt;=Законод!$G$23,Законод!$F$25,0)))),IF(B1267="Лікар-педіатр",IF(Z1271&lt;Законод!$C$19,0,(IF(AND(Z1271&gt;=Законод!$F$19,Z1271&lt;=Законод!$F$20),Z1271-Законод!$E$20,IF('01_Доходи'!Z1271&gt;=Законод!$G$19,Законод!$F$21,0)))),IF(B1267="Лікар-терапевт",IF(Z1271&lt;Законод!$C$27,0,(IF(AND(Z1271&gt;=Законод!$F$27,Z1271&lt;=Законод!$F$28),Z1271-Законод!$E$28,IF('01_Доходи'!Z1271&gt;=Законод!$G$27,Законод!$F$29,0)))),0)))</f>
        <v>0</v>
      </c>
      <c r="AA1274" s="770"/>
      <c r="AB1274" s="750" t="s">
        <v>157</v>
      </c>
      <c r="AC1274" s="751"/>
      <c r="AD1274" s="751"/>
      <c r="AE1274" s="751"/>
      <c r="AF1274" s="752"/>
      <c r="AG1274" s="171">
        <f>IF(B1267="Лікар загальної практики - сімейний лікар",IF(AG1271&lt;Законод!$C$23,0,(IF(AND(AG1271&gt;=Законод!$F$23,AG1271&lt;=Законод!$F$24),AG1271-Законод!$E$24,IF('01_Доходи'!AG1271&gt;=Законод!$G$23,Законод!$F$25,0)))),IF(B1267="Лікар-педіатр",IF(AG1271&lt;Законод!$C$19,0,(IF(AND(AG1271&gt;=Законод!$F$19,AG1271&lt;=Законод!$F$20),AG1271-Законод!$E$20,IF('01_Доходи'!AG1271&gt;=Законод!$G$19,Законод!$F$21,0)))),IF(B1267="Лікар-терапевт",IF(AG1271&lt;Законод!$C$27,0,(IF(AND(AG1271&gt;=Законод!$F$27,AG1271&lt;=Законод!$F$28),AG1271-Законод!$E$28,IF('01_Доходи'!AG1271&gt;=Законод!$G$27,Законод!$F$29,0)))),0)))</f>
        <v>0</v>
      </c>
      <c r="AH1274" s="773"/>
      <c r="AI1274" s="176"/>
      <c r="AJ1274" s="764"/>
      <c r="AK1274" s="767"/>
      <c r="AL1274" s="767"/>
      <c r="AM1274" s="799"/>
      <c r="AN1274" s="544">
        <f>IF(B1267="Лікар загальної практики - сімейний лікар",L1274*Законод!$F$30,IF(B1267="Лікар-педіатр",L1274*Законод!$F$30,IF(B1267="Лікар-терапевт",L1274*Законод!$F$30,0)))</f>
        <v>0</v>
      </c>
      <c r="AO1274" s="544">
        <f>IF(B1267="Лікар загальної практики - сімейний лікар",S1274*Законод!$F$47,IF(B1267="Лікар-педіатр",S1274*Законод!$F$47,IF(B1267="Лікар-терапевт",S1274*Законод!$F$47,0)))</f>
        <v>0</v>
      </c>
      <c r="AP1274" s="544">
        <f>IF(B1267="Лікар загальної практики - сімейний лікар",Z1274*Законод!$F$64,IF(B1267="Лікар-педіатр",Z1274*Законод!$F$64,IF(B1267="Лікар-терапевт",Z1274*Законод!$F$64,0)))</f>
        <v>0</v>
      </c>
      <c r="AQ1274" s="544">
        <f>IF(B1267="Лікар загальної практики - сімейний лікар",AG1274*Законод!$F$81,IF(B1267="Лікар-педіатр",AG1274*Законод!$F$81,IF(B1267="Лікар-терапевт",AG1274*Законод!$F$81,0)))</f>
        <v>0</v>
      </c>
      <c r="AR1274" s="185">
        <f>SUM(AN1274:AQ1274)</f>
        <v>0</v>
      </c>
    </row>
    <row r="1275" spans="1:44" ht="20.45" customHeight="1" x14ac:dyDescent="0.25">
      <c r="A1275" s="172"/>
      <c r="B1275" s="781"/>
      <c r="C1275" s="784"/>
      <c r="D1275" s="787"/>
      <c r="E1275" s="790"/>
      <c r="F1275" s="186" t="str">
        <f>IF(B1267="Лікар-педіатр",Законод!$G$18,IF(B1267="Лікар загальної практики - сімейний лікар",Законод!$G$22,IF(B1267="Лікар-терапевт",Законод!$G$26,"х")))</f>
        <v>х</v>
      </c>
      <c r="G1275" s="750" t="s">
        <v>157</v>
      </c>
      <c r="H1275" s="751"/>
      <c r="I1275" s="751"/>
      <c r="J1275" s="751"/>
      <c r="K1275" s="752"/>
      <c r="L1275" s="171">
        <f>IF(B1267="Лікар загальної практики - сімейний лікар",IF(L1271&lt;Законод!$C$23,0,(IF(AND(L1271&gt;=Законод!$G$23,L1271&lt;=Законод!$G$24),L1271-Законод!$F$24,IF('01_Доходи'!L1271&gt;=Законод!$H$23,Законод!$G$25,0)))),IF(B1267="Лікар-педіатр",IF(L1271&lt;Законод!$C$19,0,(IF(AND(L1271&gt;=Законод!$G$19,L1271&lt;=Законод!$G$20),L1271-Законод!$F$20,IF('01_Доходи'!L1271&gt;=Законод!$H$19,Законод!$G$21,0)))),IF(B1267="Лікар-терапевт",IF(L1271&lt;Законод!$C$27,0,(IF(AND(L1271&gt;=Законод!$G$27,L1271&lt;=Законод!$G$28),L1271-Законод!$F$28,IF('01_Доходи'!L1271&gt;=Законод!$H$27,Законод!$G$29,0)))),0)))</f>
        <v>0</v>
      </c>
      <c r="M1275" s="770"/>
      <c r="N1275" s="750" t="s">
        <v>157</v>
      </c>
      <c r="O1275" s="751"/>
      <c r="P1275" s="751"/>
      <c r="Q1275" s="751"/>
      <c r="R1275" s="752"/>
      <c r="S1275" s="171">
        <f>IF(B1267="Лікар загальної практики - сімейний лікар",IF(S1271&lt;Законод!$C$23,0,(IF(AND(S1271&gt;=Законод!$G$23,S1271&lt;=Законод!$G$24),S1271-Законод!$F$24,IF('01_Доходи'!S1271&gt;=Законод!$H$23,Законод!$G$25,0)))),IF(B1267="Лікар-педіатр",IF(S1271&lt;Законод!$C$19,0,(IF(AND(S1271&gt;=Законод!$G$19,S1271&lt;=Законод!$G$20),S1271-Законод!$F$20,IF('01_Доходи'!S1271&gt;=Законод!$H$19,Законод!$G$21,0)))),IF(B1267="Лікар-терапевт",IF(S1271&lt;Законод!$C$27,0,(IF(AND(S1271&gt;=Законод!$G$27,S1271&lt;=Законод!$G$28),S1271-Законод!$F$28,IF('01_Доходи'!S1271&gt;=Законод!$H$27,Законод!$G$29,0)))),0)))</f>
        <v>0</v>
      </c>
      <c r="T1275" s="770"/>
      <c r="U1275" s="750" t="s">
        <v>157</v>
      </c>
      <c r="V1275" s="751"/>
      <c r="W1275" s="751"/>
      <c r="X1275" s="751"/>
      <c r="Y1275" s="752"/>
      <c r="Z1275" s="171">
        <f>IF(B1267="Лікар загальної практики - сімейний лікар",IF(Z1271&lt;Законод!$C$23,0,(IF(AND(Z1271&gt;=Законод!$G$23,Z1271&lt;=Законод!$G$24),Z1271-Законод!$F$24,IF('01_Доходи'!Z1271&gt;=Законод!$H$23,Законод!$G$25,0)))),IF(B1267="Лікар-педіатр",IF(Z1271&lt;Законод!$C$19,0,(IF(AND(Z1271&gt;=Законод!$G$19,Z1271&lt;=Законод!$G$20),Z1271-Законод!$F$20,IF('01_Доходи'!Z1271&gt;=Законод!$H$19,Законод!$G$21,0)))),IF(B1267="Лікар-терапевт",IF(Z1271&lt;Законод!$C$27,0,(IF(AND(Z1271&gt;=Законод!$G$27,Z1271&lt;=Законод!$G$28),Z1271-Законод!$F$28,IF('01_Доходи'!Z1271&gt;=Законод!$H$27,Законод!$G$29,0)))),0)))</f>
        <v>0</v>
      </c>
      <c r="AA1275" s="770"/>
      <c r="AB1275" s="750" t="s">
        <v>157</v>
      </c>
      <c r="AC1275" s="751"/>
      <c r="AD1275" s="751"/>
      <c r="AE1275" s="751"/>
      <c r="AF1275" s="752"/>
      <c r="AG1275" s="171">
        <f>IF(B1267="Лікар загальної практики - сімейний лікар",IF(AG1271&lt;Законод!$C$23,0,(IF(AND(AG1271&gt;=Законод!$G$23,AG1271&lt;=Законод!$G$24),AG1271-Законод!$F$24,IF('01_Доходи'!AG1271&gt;=Законод!$H$23,Законод!$G$25,0)))),IF(B1267="Лікар-педіатр",IF(AG1271&lt;Законод!$C$19,0,(IF(AND(AG1271&gt;=Законод!$G$19,AG1271&lt;=Законод!$G$20),AG1271-Законод!$F$20,IF('01_Доходи'!AG1271&gt;=Законод!$H$19,Законод!$G$21,0)))),IF(B1267="Лікар-терапевт",IF(AG1271&lt;Законод!$C$27,0,(IF(AND(AG1271&gt;=Законод!$G$27,AG1271&lt;=Законод!$G$28),AG1271-Законод!$F$28,IF('01_Доходи'!AG1271&gt;=Законод!$H$27,Законод!$G$29,0)))),0)))</f>
        <v>0</v>
      </c>
      <c r="AH1275" s="773"/>
      <c r="AI1275" s="176"/>
      <c r="AJ1275" s="764"/>
      <c r="AK1275" s="767"/>
      <c r="AL1275" s="767"/>
      <c r="AM1275" s="799"/>
      <c r="AN1275" s="544">
        <f>IF(B1267="Лікар загальної практики - сімейний лікар",L1275*Законод!$G$39,IF(B1267="Лікар-педіатр",L1275*Законод!$G$30,IF(B1267="Лікар-терапевт",L1275*Законод!$G$30,0)))</f>
        <v>0</v>
      </c>
      <c r="AO1275" s="544">
        <f>IF(B1267="Лікар загальної практики - сімейний лікар",S1275*Законод!$G$47,IF(B1267="Лікар-педіатр",S1275*Законод!$G$47,IF(B1267="Лікар-терапевт",S1275*Законод!$G$47,0)))</f>
        <v>0</v>
      </c>
      <c r="AP1275" s="544">
        <f>IF(B1267="Лікар загальної практики - сімейний лікар",Z1275*Законод!$G$64,IF(B1267="Лікар-педіатр",Z1275*Законод!$G$64,IF(B1267="Лікар-терапевт",Z1275*Законод!$G$64,0)))</f>
        <v>0</v>
      </c>
      <c r="AQ1275" s="544">
        <f>IF(B1267="Лікар загальної практики - сімейний лікар",AG1275*Законод!$G$81,IF(B1267="Лікар-педіатр",AG1275*Законод!$G$81,IF(B1267="Лікар-терапевт",AG1275*Законод!$G$81,0)))</f>
        <v>0</v>
      </c>
      <c r="AR1275" s="185">
        <f t="shared" ref="AR1275" si="190">SUM(AN1275:AQ1275)</f>
        <v>0</v>
      </c>
    </row>
    <row r="1276" spans="1:44" ht="20.45" customHeight="1" x14ac:dyDescent="0.25">
      <c r="A1276" s="172"/>
      <c r="B1276" s="781"/>
      <c r="C1276" s="784"/>
      <c r="D1276" s="787"/>
      <c r="E1276" s="790"/>
      <c r="F1276" s="186" t="str">
        <f>IF(B1267="Лікар-педіатр",Законод!$H$18,IF(B1267="Лікар загальної практики - сімейний лікар",Законод!$H$22,IF(B1267="Лікар-терапевт",Законод!$H$26,"х")))</f>
        <v>х</v>
      </c>
      <c r="G1276" s="750" t="s">
        <v>157</v>
      </c>
      <c r="H1276" s="751"/>
      <c r="I1276" s="751"/>
      <c r="J1276" s="751"/>
      <c r="K1276" s="752"/>
      <c r="L1276" s="171">
        <f>IF(B1267="Лікар загальної практики - сімейний лікар",IF(L1271&lt;Законод!$C$23,0,(IF(AND(L1271&gt;=Законод!$H$23,L1271&lt;=Законод!$H$24),L1271-Законод!$G$24,IF('01_Доходи'!L1271&gt;=Законод!$I$23,Законод!$H$25,0)))),IF(B1267="Лікар-педіатр",IF(L1271&lt;Законод!$C$19,0,(IF(AND(L1271&gt;=Законод!$H$19,L1271&lt;=Законод!$H$20),L1271-Законод!$G$20,IF('01_Доходи'!L1271&gt;=Законод!$I$19,Законод!$H$21,0)))),IF(B1267="Лікар-терапевт",IF(L1271&lt;Законод!$C$27,0,(IF(AND(L1271&gt;=Законод!$H$27,L1271&lt;=Законод!$H$28),L1271-Законод!$G$28,IF(L1271&gt;=Законод!$I$27,Законод!$H$29,0)))),0)))</f>
        <v>0</v>
      </c>
      <c r="M1276" s="770"/>
      <c r="N1276" s="750" t="s">
        <v>157</v>
      </c>
      <c r="O1276" s="751"/>
      <c r="P1276" s="751"/>
      <c r="Q1276" s="751"/>
      <c r="R1276" s="752"/>
      <c r="S1276" s="171">
        <f>IF(B1267="Лікар загальної практики - сімейний лікар",IF(S1271&lt;Законод!$C$23,0,(IF(AND(S1271&gt;=Законод!$H$23,S1271&lt;=Законод!$H$24),S1271-Законод!$G$24,IF('01_Доходи'!S1271&gt;=Законод!$I$23,Законод!$H$25,0)))),IF(B1267="Лікар-педіатр",IF(S1271&lt;Законод!$C$19,0,(IF(AND(S1271&gt;=Законод!$H$19,S1271&lt;=Законод!$H$20),S1271-Законод!$G$20,IF('01_Доходи'!S1271&gt;=Законод!$I$19,Законод!$H$21,0)))),IF(B1267="Лікар-терапевт",IF(S1271&lt;Законод!$C$27,0,(IF(AND(S1271&gt;=Законод!$H$27,S1271&lt;=Законод!$H$28),S1271-Законод!$G$28,IF(S1271&gt;=Законод!$I$27,Законод!$H$29,0)))),0)))</f>
        <v>0</v>
      </c>
      <c r="T1276" s="770"/>
      <c r="U1276" s="750" t="s">
        <v>157</v>
      </c>
      <c r="V1276" s="751"/>
      <c r="W1276" s="751"/>
      <c r="X1276" s="751"/>
      <c r="Y1276" s="752"/>
      <c r="Z1276" s="171">
        <f>IF(B1267="Лікар загальної практики - сімейний лікар",IF(Z1271&lt;Законод!$C$23,0,(IF(AND(Z1271&gt;=Законод!$H$23,Z1271&lt;=Законод!$H$24),Z1271-Законод!$G$24,IF('01_Доходи'!Z1271&gt;=Законод!$I$23,Законод!$H$25,0)))),IF(B1267="Лікар-педіатр",IF(Z1271&lt;Законод!$C$19,0,(IF(AND(Z1271&gt;=Законод!$H$19,Z1271&lt;=Законод!$H$20),Z1271-Законод!$G$20,IF('01_Доходи'!Z1271&gt;=Законод!$I$19,Законод!$H$21,0)))),IF(B1267="Лікар-терапевт",IF(Z1271&lt;Законод!$C$27,0,(IF(AND(Z1271&gt;=Законод!$H$27,Z1271&lt;=Законод!$H$28),Z1271-Законод!$G$28,IF(Z1271&gt;=Законод!$I$27,Законод!$H$29,0)))),0)))</f>
        <v>0</v>
      </c>
      <c r="AA1276" s="770"/>
      <c r="AB1276" s="750" t="s">
        <v>157</v>
      </c>
      <c r="AC1276" s="751"/>
      <c r="AD1276" s="751"/>
      <c r="AE1276" s="751"/>
      <c r="AF1276" s="752"/>
      <c r="AG1276" s="171">
        <f>IF(B1267="Лікар загальної практики - сімейний лікар",IF(AG1271&lt;Законод!$C$23,0,(IF(AND(AG1271&gt;=Законод!$H$23,AG1271&lt;=Законод!$H$24),AG1271-Законод!$G$24,IF('01_Доходи'!AG1271&gt;=Законод!$I$23,Законод!$H$25,0)))),IF(B1267="Лікар-педіатр",IF(AG1271&lt;Законод!$C$19,0,(IF(AND(AG1271&gt;=Законод!$H$19,AG1271&lt;=Законод!$H$20),AG1271-Законод!$G$20,IF('01_Доходи'!AG1271&gt;=Законод!$I$19,Законод!$H$21,0)))),IF(B1267="Лікар-терапевт",IF(AG1271&lt;Законод!$C$27,0,(IF(AND(AG1271&gt;=Законод!$H$27,AG1271&lt;=Законод!$H$28),AG1271-Законод!$G$28,IF(AG1271&gt;=Законод!$I$27,Законод!$H$29,0)))),0)))</f>
        <v>0</v>
      </c>
      <c r="AH1276" s="773"/>
      <c r="AI1276" s="176"/>
      <c r="AJ1276" s="764"/>
      <c r="AK1276" s="767"/>
      <c r="AL1276" s="767"/>
      <c r="AM1276" s="799"/>
      <c r="AN1276" s="544">
        <f>IF(B1267="Лікар загальної практики - сімейний лікар",L1276*Законод!$H$30,IF(B1267="Лікар-педіатр",L1276*Законод!$H$30,IF(B1267="Лікар-терапевт",L1276*Законод!$H$30,0)))</f>
        <v>0</v>
      </c>
      <c r="AO1276" s="544">
        <f>IF(B1267="Лікар загальної практики - сімейний лікар",S1276*Законод!$H$47,IF(B1267="Лікар-педіатр",S1276*Законод!$H$47,IF(B1267="Лікар-терапевт",S1276*Законод!$H$47,0)))</f>
        <v>0</v>
      </c>
      <c r="AP1276" s="544">
        <f>IF(B1267="Лікар загальної практики - сімейний лікар",Z1276*Законод!$H$64,IF(B1267="Лікар-педіатр",Z1276*Законод!$H$64,IF(B1267="Лікар-терапевт",Z1276*Законод!$H$64,0)))</f>
        <v>0</v>
      </c>
      <c r="AQ1276" s="544">
        <f>IF(B1267="Лікар загальної практики - сімейний лікар",AG1276*Законод!$H$81,IF(B1267="Лікар-педіатр",AG1276*Законод!$H$81,IF(B1267="Лікар-терапевт",AG1276*Законод!$H$81,0)))</f>
        <v>0</v>
      </c>
      <c r="AR1276" s="185">
        <f>SUM(AN1276:AQ1276)</f>
        <v>0</v>
      </c>
    </row>
    <row r="1277" spans="1:44" ht="20.45" customHeight="1" x14ac:dyDescent="0.25">
      <c r="A1277" s="172"/>
      <c r="B1277" s="781"/>
      <c r="C1277" s="784"/>
      <c r="D1277" s="787"/>
      <c r="E1277" s="790"/>
      <c r="F1277" s="186" t="str">
        <f>IF(B1267="Лікар-педіатр",Законод!$I$18,IF(B1267="Лікар загальної практики - сімейний лікар",Законод!$I$22,IF(B1267="Лікар-терапевт",Законод!$I$26,"х")))</f>
        <v>х</v>
      </c>
      <c r="G1277" s="750" t="s">
        <v>157</v>
      </c>
      <c r="H1277" s="751"/>
      <c r="I1277" s="751"/>
      <c r="J1277" s="751"/>
      <c r="K1277" s="752"/>
      <c r="L1277" s="171">
        <f>IF(B1267="Лікар загальної практики - сімейний лікар",IF(L1271&lt;Законод!$C$23,0,(IF(AND(L1271&gt;=Законод!$I$23,L1271&lt;=Законод!$I$24),L1271-Законод!$H$24,IF('01_Доходи'!L1271&gt;=Законод!$I$23,Законод!$I$25,0)))),IF(B1267="Лікар-педіатр",IF(L1271&lt;Законод!$C$19,0,(IF(AND(L1271&gt;=Законод!$I$19,L1271&lt;=Законод!$I$20),L1271-Законод!$H$20,IF('01_Доходи'!L1271&gt;=Законод!$I$19,Законод!$H$21,0)))),IF(B1267="Лікар-терапевт",IF(L1271&lt;Законод!$C$27,0,(IF(AND(L1271&gt;=Законод!$I$27,L1271&lt;=Законод!$I$28),L1271-Законод!$H$28,IF('01_Доходи'!L1271&gt;=Законод!$I$27,Законод!$H$29,0)))),0)))</f>
        <v>0</v>
      </c>
      <c r="M1277" s="770"/>
      <c r="N1277" s="750" t="s">
        <v>157</v>
      </c>
      <c r="O1277" s="751"/>
      <c r="P1277" s="751"/>
      <c r="Q1277" s="751"/>
      <c r="R1277" s="752"/>
      <c r="S1277" s="171">
        <f>IF(B1267="Лікар загальної практики - сімейний лікар",IF(S1271&lt;Законод!$C$23,0,(IF(AND(S1271&gt;=Законод!$I$23,S1271&lt;=Законод!$I$24),S1271-Законод!$H$24,IF('01_Доходи'!S1271&gt;=Законод!$I$23,Законод!$I$25,0)))),IF(B1267="Лікар-педіатр",IF(S1271&lt;Законод!$C$19,0,(IF(AND(S1271&gt;=Законод!$I$19,S1271&lt;=Законод!$I$20),S1271-Законод!$H$20,IF('01_Доходи'!S1271&gt;=Законод!$I$19,Законод!$H$21,0)))),IF(B1267="Лікар-терапевт",IF(S1271&lt;Законод!$C$27,0,(IF(AND(S1271&gt;=Законод!$I$27,S1271&lt;=Законод!$I$28),S1271-Законод!$H$28,IF('01_Доходи'!S1271&gt;=Законод!$I$27,Законод!$H$29,0)))),0)))</f>
        <v>0</v>
      </c>
      <c r="T1277" s="770"/>
      <c r="U1277" s="750" t="s">
        <v>157</v>
      </c>
      <c r="V1277" s="751"/>
      <c r="W1277" s="751"/>
      <c r="X1277" s="751"/>
      <c r="Y1277" s="752"/>
      <c r="Z1277" s="171">
        <f>IF(B1267="Лікар загальної практики - сімейний лікар",IF(Z1271&lt;Законод!$C$23,0,(IF(AND(Z1271&gt;=Законод!$I$23,Z1271&lt;=Законод!$I$24),Z1271-Законод!$H$24,IF('01_Доходи'!Z1271&gt;=Законод!$I$23,Законод!$I$25,0)))),IF(B1267="Лікар-педіатр",IF(Z1271&lt;Законод!$C$19,0,(IF(AND(Z1271&gt;=Законод!$I$19,Z1271&lt;=Законод!$I$20),Z1271-Законод!$H$20,IF('01_Доходи'!Z1271&gt;=Законод!$I$19,Законод!$H$21,0)))),IF(B1267="Лікар-терапевт",IF(Z1271&lt;Законод!$C$27,0,(IF(AND(Z1271&gt;=Законод!$I$27,Z1271&lt;=Законод!$I$28),Z1271-Законод!$H$28,IF('01_Доходи'!Z1271&gt;=Законод!$I$27,Законод!$H$29,0)))),0)))</f>
        <v>0</v>
      </c>
      <c r="AA1277" s="770"/>
      <c r="AB1277" s="750" t="s">
        <v>157</v>
      </c>
      <c r="AC1277" s="751"/>
      <c r="AD1277" s="751"/>
      <c r="AE1277" s="751"/>
      <c r="AF1277" s="752"/>
      <c r="AG1277" s="171">
        <f>IF(B1267="Лікар загальної практики - сімейний лікар",IF(AG1271&lt;Законод!$C$23,0,(IF(AND(AG1271&gt;=Законод!$I$23,AG1271&lt;=Законод!$I$24),AG1271-Законод!$H$24,IF('01_Доходи'!AG1271&gt;=Законод!$I$23,Законод!$I$25,0)))),IF(B1267="Лікар-педіатр",IF(AG1271&lt;Законод!$C$19,0,(IF(AND(AG1271&gt;=Законод!$I$19,AG1271&lt;=Законод!$I$20),AG1271-Законод!$H$20,IF('01_Доходи'!AG1271&gt;=Законод!$I$19,Законод!$H$21,0)))),IF(B1267="Лікар-терапевт",IF(AG1271&lt;Законод!$C$27,0,(IF(AND(AG1271&gt;=Законод!$I$27,AG1271&lt;=Законод!$I$28),AG1271-Законод!$H$28,IF('01_Доходи'!AG1271&gt;=Законод!$I$27,Законод!$H$29,0)))),0)))</f>
        <v>0</v>
      </c>
      <c r="AH1277" s="773"/>
      <c r="AI1277" s="176"/>
      <c r="AJ1277" s="764"/>
      <c r="AK1277" s="767"/>
      <c r="AL1277" s="767"/>
      <c r="AM1277" s="799"/>
      <c r="AN1277" s="544">
        <f>IF(B1267="Лікар загальної практики - сімейний лікар",L1277*Законод!$I$30,IF(B1267="Лікар-педіатр",L1277*Законод!$I$30,IF(B1267="Лікар-терапевт",L1277*Законод!$I$30,0)))</f>
        <v>0</v>
      </c>
      <c r="AO1277" s="544">
        <f>IF(B1267="Лікар загальної практики - сімейний лікар",S1277*Законод!$I$47,IF(B1267="Лікар-педіатр",S1277*Законод!$I$47,IF(B1267="Лікар-терапевт",S1277*Законод!$I$47,0)))</f>
        <v>0</v>
      </c>
      <c r="AP1277" s="544">
        <f>IF(B1267="Лікар загальної практики - сімейний лікар",Z1277*Законод!$I$64,IF(B1267="Лікар-педіатр",Z1277*Законод!$I$64,IF(B1267="Лікар-терапевт",Z1277*Законод!$I$64,0)))</f>
        <v>0</v>
      </c>
      <c r="AQ1277" s="544">
        <f>IF(B1267="Лікар загальної практики - сімейний лікар",AG1277*Законод!$I$81,IF(B1267="Лікар-педіатр",AG1277*Законод!$I$81,IF(B1267="Лікар-терапевт",AG1277*Законод!$I$81,0)))</f>
        <v>0</v>
      </c>
      <c r="AR1277" s="185">
        <f>SUM(AN1277:AQ1277)</f>
        <v>0</v>
      </c>
    </row>
    <row r="1278" spans="1:44" ht="21" customHeight="1" thickBot="1" x14ac:dyDescent="0.3">
      <c r="A1278" s="187"/>
      <c r="B1278" s="782"/>
      <c r="C1278" s="785"/>
      <c r="D1278" s="788"/>
      <c r="E1278" s="791"/>
      <c r="F1278" s="660" t="str">
        <f>IF(B1267="Лікар-педіатр",Законод!$J$18,IF(B1267="Лікар загальної практики - сімейний лікар",Законод!$J$22,IF(B1267="Лікар-терапевт",Законод!$J$22,"х")))</f>
        <v>х</v>
      </c>
      <c r="G1278" s="747" t="s">
        <v>157</v>
      </c>
      <c r="H1278" s="748"/>
      <c r="I1278" s="748"/>
      <c r="J1278" s="748"/>
      <c r="K1278" s="749"/>
      <c r="L1278" s="171">
        <f>IF(B1267="Лікар загальної практики - сімейний лікар",IF(L1271&gt;=Законод!$J$23,'01_Доходи'!L1271-('01_Доходи'!L1272+'01_Доходи'!L1273+'01_Доходи'!L1274+'01_Доходи'!L1275+'01_Доходи'!L1276+'01_Доходи'!L1277),0),IF(B1267="Лікар-педіатр",IF(L1271&gt;=Законод!$J$19,'01_Доходи'!L1271-('01_Доходи'!L1272+'01_Доходи'!L1273+'01_Доходи'!L1274+'01_Доходи'!L1275+'01_Доходи'!L1276+'01_Доходи'!L1277),0),IF(B1267="Лікар-терапевт",IF('01_Доходи'!L1271&gt;=Законод!$J$27,L1271-Законод!$I$28,0),0)))</f>
        <v>0</v>
      </c>
      <c r="M1278" s="771"/>
      <c r="N1278" s="747" t="s">
        <v>157</v>
      </c>
      <c r="O1278" s="748"/>
      <c r="P1278" s="748"/>
      <c r="Q1278" s="748"/>
      <c r="R1278" s="749"/>
      <c r="S1278" s="171">
        <f>IF(B1267="Лікар загальної практики - сімейний лікар",IF(S1271&gt;=Законод!$J$23,'01_Доходи'!S1271-('01_Доходи'!S1272+'01_Доходи'!S1273+'01_Доходи'!S1274+'01_Доходи'!S1275+'01_Доходи'!S1276+'01_Доходи'!S1277),0),IF(B1267="Лікар-педіатр",IF(S1271&gt;=Законод!$J$19,'01_Доходи'!S1271-('01_Доходи'!S1272+'01_Доходи'!S1273+'01_Доходи'!S1274+'01_Доходи'!S1275+'01_Доходи'!S1276+'01_Доходи'!S1277),0),IF(B1267="Лікар-терапевт",IF('01_Доходи'!S1271&gt;=Законод!$J$27,S1271-Законод!$I$28,0),0)))</f>
        <v>0</v>
      </c>
      <c r="T1278" s="771"/>
      <c r="U1278" s="747" t="s">
        <v>157</v>
      </c>
      <c r="V1278" s="748"/>
      <c r="W1278" s="748"/>
      <c r="X1278" s="748"/>
      <c r="Y1278" s="749"/>
      <c r="Z1278" s="171">
        <f>IF(B1267="Лікар загальної практики - сімейний лікар",IF(Z1271&gt;=Законод!$J$23,'01_Доходи'!Z1271-('01_Доходи'!Z1272+'01_Доходи'!Z1273+'01_Доходи'!Z1274+'01_Доходи'!Z1275+'01_Доходи'!Z1276+'01_Доходи'!Z1277),0),IF(B1267="Лікар-педіатр",IF(Z1271&gt;=Законод!$J$19,'01_Доходи'!Z1271-('01_Доходи'!Z1272+'01_Доходи'!Z1273+'01_Доходи'!Z1274+'01_Доходи'!Z1275+'01_Доходи'!Z1276+'01_Доходи'!Z1277),0),IF(B1267="Лікар-терапевт",IF('01_Доходи'!Z1271&gt;=Законод!$J$27,Z1271-Законод!$I$28,0),0)))</f>
        <v>0</v>
      </c>
      <c r="AA1278" s="771"/>
      <c r="AB1278" s="747" t="s">
        <v>157</v>
      </c>
      <c r="AC1278" s="748"/>
      <c r="AD1278" s="748"/>
      <c r="AE1278" s="748"/>
      <c r="AF1278" s="749"/>
      <c r="AG1278" s="171">
        <f>IF(B1267="Лікар загальної практики - сімейний лікар",IF(AG1271&gt;=Законод!$J$23,'01_Доходи'!AG1271-('01_Доходи'!AG1272+'01_Доходи'!AG1273+'01_Доходи'!AG1274+'01_Доходи'!AG1275+'01_Доходи'!AG1276+'01_Доходи'!AG1277),0),IF(B1267="Лікар-педіатр",IF(AG1271&gt;=Законод!$J$19,'01_Доходи'!AG1271-('01_Доходи'!AG1272+'01_Доходи'!AG1273+'01_Доходи'!AG1274+'01_Доходи'!AG1275+'01_Доходи'!AG1276+'01_Доходи'!AG1277),0),IF(B1267="Лікар-терапевт",IF('01_Доходи'!AG1271&gt;=Законод!$J$27,AG1271-Законод!$I$28,0),0)))</f>
        <v>0</v>
      </c>
      <c r="AH1278" s="774"/>
      <c r="AI1278" s="188"/>
      <c r="AJ1278" s="765"/>
      <c r="AK1278" s="768"/>
      <c r="AL1278" s="768"/>
      <c r="AM1278" s="800"/>
      <c r="AN1278" s="661">
        <f>IF(B1267="Лікар загальної практики - сімейний лікар",L1278*Законод!$J$30,IF(B1267="Лікар-педіатр",L1278*Законод!$J$30,IF(B1267="Лікар-терапевт",L1278*Законод!$J$30,0)))</f>
        <v>0</v>
      </c>
      <c r="AO1278" s="661">
        <f>IF(B1267="Лікар загальної практики - сімейний лікар",S1278*Законод!$J$47,IF(B1267="Лікар-педіатр",S1278*Законод!$J$47,IF(B1267="Лікар-терапевт",S1278*Законод!$J$47,0)))</f>
        <v>0</v>
      </c>
      <c r="AP1278" s="661">
        <f>IF(B1267="Лікар загальної практики - сімейний лікар",S1278*Законод!$J$64,IF(B1267="Лікар-педіатр",S1278*Законод!$J$64,IF(B1267="Лікар-терапевт",S1278*Законод!$J$64,0)))</f>
        <v>0</v>
      </c>
      <c r="AQ1278" s="661">
        <f>IF(B1267="Лікар загальної практики - сімейний лікар",AG1278*Законод!$J$81,IF(B1267="Лікар-педіатр",AG1278*Законод!$J$81,IF(B1267="Лікар-терапевт",AG1278*Законод!$J$81,0)))</f>
        <v>0</v>
      </c>
      <c r="AR1278" s="662">
        <f t="shared" ref="AR1278" si="191">SUM(AN1278:AQ1278)</f>
        <v>0</v>
      </c>
    </row>
    <row r="1279" spans="1:44" ht="23.25" thickBot="1" x14ac:dyDescent="0.3">
      <c r="A1279" s="206"/>
      <c r="B1279" s="207"/>
      <c r="C1279" s="207"/>
      <c r="D1279" s="207"/>
      <c r="E1279" s="207"/>
      <c r="F1279" s="208"/>
      <c r="G1279" s="209"/>
      <c r="H1279" s="209"/>
      <c r="I1279" s="210"/>
      <c r="J1279" s="210"/>
      <c r="K1279" s="210"/>
      <c r="L1279" s="211"/>
      <c r="M1279" s="210"/>
      <c r="N1279" s="210"/>
      <c r="O1279" s="210"/>
      <c r="P1279" s="210"/>
      <c r="Q1279" s="210"/>
      <c r="R1279" s="210"/>
      <c r="S1279" s="211"/>
      <c r="T1279" s="210"/>
      <c r="U1279" s="210"/>
      <c r="V1279" s="210"/>
      <c r="W1279" s="210"/>
      <c r="X1279" s="210"/>
      <c r="Y1279" s="210"/>
      <c r="Z1279" s="211"/>
      <c r="AA1279" s="210"/>
      <c r="AB1279" s="210"/>
      <c r="AC1279" s="210"/>
      <c r="AD1279" s="210"/>
      <c r="AE1279" s="210"/>
      <c r="AF1279" s="210"/>
      <c r="AG1279" s="211"/>
      <c r="AH1279" s="210"/>
      <c r="AI1279" s="210"/>
      <c r="AJ1279" s="210"/>
      <c r="AK1279" s="210"/>
      <c r="AL1279" s="210"/>
      <c r="AM1279" s="212"/>
      <c r="AN1279" s="210"/>
      <c r="AO1279" s="210"/>
      <c r="AP1279" s="210"/>
      <c r="AQ1279" s="210"/>
      <c r="AR1279" s="213"/>
    </row>
    <row r="1280" spans="1:44" ht="18" customHeight="1" x14ac:dyDescent="0.25">
      <c r="A1280" s="169">
        <f>A1267+1</f>
        <v>97</v>
      </c>
      <c r="B1280" s="780"/>
      <c r="C1280" s="783"/>
      <c r="D1280" s="786"/>
      <c r="E1280" s="789"/>
      <c r="F1280" s="170" t="s">
        <v>431</v>
      </c>
      <c r="G1280" s="171">
        <f>IFERROR(IF(B1280="Лікар-педіатр",G1282/L1282*L1280,IF(B1280="Лікар-терапевт","х",IF(B1280="Лікар загальної практики - сімейний лікар",G1282/L1282*L1280,0))),0)</f>
        <v>0</v>
      </c>
      <c r="H1280" s="171">
        <f>IFERROR(IF(B1280="Лікар-педіатр",H1282/L1282*L1280,IF(B1280="Лікар-терапевт","х",IF(B1280="Лікар загальної практики - сімейний лікар",H1282/L1282*L1280,0))),0)</f>
        <v>0</v>
      </c>
      <c r="I1280" s="171">
        <f>IFERROR(IF(B1280="Лікар-педіатр","x",IF(B1280="Лікар-терапевт",I1282/L1282*L1280,IF(B1280="Лікар загальної практики - сімейний лікар",I1282/L1282*L1280,0))),0)</f>
        <v>0</v>
      </c>
      <c r="J1280" s="171">
        <f>IFERROR(IF(B1280="Лікар-педіатр","x",IF(B1280="Лікар-терапевт",J1282/L1282*L1280,IF(B1280="Лікар загальної практики - сімейний лікар",J1282/L1282*L1280,0))),0)</f>
        <v>0</v>
      </c>
      <c r="K1280" s="171">
        <f>IFERROR(IF(B1280="Лікар-педіатр","x",IF(B1280="Лікар-терапевт",K1283*L1280,IF(B1280="Лікар загальної практики - сімейний лікар",K1283*L1280,0))),0)</f>
        <v>0</v>
      </c>
      <c r="L1280" s="472"/>
      <c r="M1280" s="769"/>
      <c r="N1280" s="171">
        <f>IFERROR(IF(B1280="Лікар-педіатр",N1282/S1282*S1280,IF(B1280="Лікар-терапевт","х",IF(B1280="Лікар загальної практики - сімейний лікар",N1282/S1282*S1280,0))),0)</f>
        <v>0</v>
      </c>
      <c r="O1280" s="171">
        <f>IFERROR(IF(B1280="Лікар-педіатр",O1282/S1282*S1280,IF(B1280="Лікар-терапевт","х",IF(B1280="Лікар загальної практики - сімейний лікар",O1282/S1282*S1280,0))),0)</f>
        <v>0</v>
      </c>
      <c r="P1280" s="171">
        <f>IFERROR(IF(B1280="Лікар-педіатр","x",IF(B1280="Лікар-терапевт",P1282/S1282*S1280,IF(B1280="Лікар загальної практики - сімейний лікар",P1282/S1282*S1280,0))),0)</f>
        <v>0</v>
      </c>
      <c r="Q1280" s="171">
        <f>IFERROR(IF(B1280="Лікар-педіатр","x",IF(B1280="Лікар-терапевт",Q1282/S1282*S1280,IF(B1280="Лікар загальної практики - сімейний лікар",Q1282/S1282*S1280,0))),0)</f>
        <v>0</v>
      </c>
      <c r="R1280" s="171">
        <f>IFERROR(IF(B1280="Лікар-педіатр","x",IF(B1280="Лікар-терапевт",R1283*S1280,IF(B1280="Лікар загальної практики - сімейний лікар",R1283*S1280,0))),0)</f>
        <v>0</v>
      </c>
      <c r="S1280" s="472"/>
      <c r="T1280" s="769"/>
      <c r="U1280" s="171">
        <f>IFERROR(IF(B1280="Лікар-педіатр",U1282/Z1282*Z1280,IF(B1280="Лікар-терапевт","х",IF(B1280="Лікар загальної практики - сімейний лікар",U1282/Z1282*Z1280,0))),0)</f>
        <v>0</v>
      </c>
      <c r="V1280" s="171">
        <f>IFERROR(IF(B1280="Лікар-педіатр",V1282/Z1282*Z1280,IF(B1280="Лікар-терапевт","х",IF(B1280="Лікар загальної практики - сімейний лікар",V1282/Z1282*Z1280,0))),0)</f>
        <v>0</v>
      </c>
      <c r="W1280" s="171">
        <f>IFERROR(IF(B1280="Лікар-педіатр","x",IF(B1280="Лікар-терапевт",W1282/Z1282*Z1280,IF(B1280="Лікар загальної практики - сімейний лікар",W1282/Z1282*Z1280,0))),0)</f>
        <v>0</v>
      </c>
      <c r="X1280" s="171">
        <f>IFERROR(IF(B1280="Лікар-педіатр","x",IF(B1280="Лікар-терапевт",X1282/Z1282*Z1280,IF(B1280="Лікар загальної практики - сімейний лікар",X1282/Z1282*Z1280,0))),0)</f>
        <v>0</v>
      </c>
      <c r="Y1280" s="171">
        <f>IFERROR(IF(B1280="Лікар-педіатр","x",IF(B1280="Лікар-терапевт",Y1283*Z1280,IF(B1280="Лікар загальної практики - сімейний лікар",Y1283*Z1280,0))),0)</f>
        <v>0</v>
      </c>
      <c r="Z1280" s="472"/>
      <c r="AA1280" s="769"/>
      <c r="AB1280" s="171">
        <f>IFERROR(IF(B1280="Лікар-педіатр",AB1282/AG1282*AG1280,IF(B1280="Лікар-терапевт","х",IF(B1280="Лікар загальної практики - сімейний лікар",AB1282/AG1282*AG1280,0))),0)</f>
        <v>0</v>
      </c>
      <c r="AC1280" s="171">
        <f>IFERROR(IF(B1280="Лікар-педіатр",AC1282/AG1282*AG1280,IF(B1280="Лікар-терапевт","х",IF(B1280="Лікар загальної практики - сімейний лікар",AC1282/AG1282*AG1280,0))),0)</f>
        <v>0</v>
      </c>
      <c r="AD1280" s="171">
        <f>IFERROR(IF(B1280="Лікар-педіатр","x",IF(B1280="Лікар-терапевт",AD1282/AG1282*AG1280,IF(B1280="Лікар загальної практики - сімейний лікар",AD1282/AG1282*AG1280,0))),0)</f>
        <v>0</v>
      </c>
      <c r="AE1280" s="171">
        <f>IFERROR(IF(B1280="Лікар-педіатр","x",IF(B1280="Лікар-терапевт",AE1282/AG1282*AG1280,IF(B1280="Лікар загальної практики - сімейний лікар",AE1282/AG1282*AG1280,0))),0)</f>
        <v>0</v>
      </c>
      <c r="AF1280" s="171">
        <f>IFERROR(IF(B1280="Лікар-педіатр","x",IF(B1280="Лікар-терапевт",AF1283*AG1280,IF(B1280="Лікар загальної практики - сімейний лікар",AF1283*AG1280,0))),0)</f>
        <v>0</v>
      </c>
      <c r="AG1280" s="472"/>
      <c r="AH1280" s="772"/>
      <c r="AI1280" s="461">
        <f>A1280</f>
        <v>97</v>
      </c>
      <c r="AJ1280" s="763">
        <f>B1280</f>
        <v>0</v>
      </c>
      <c r="AK1280" s="766">
        <f>C1280</f>
        <v>0</v>
      </c>
      <c r="AL1280" s="766">
        <f>D1280</f>
        <v>0</v>
      </c>
      <c r="AM1280" s="753" t="s">
        <v>566</v>
      </c>
      <c r="AN1280" s="792">
        <f>SUM(AN1285:AN1291)</f>
        <v>0</v>
      </c>
      <c r="AO1280" s="792">
        <f>SUM(AO1285:AO1291)</f>
        <v>0</v>
      </c>
      <c r="AP1280" s="792">
        <f>SUM(AP1285:AP1291)</f>
        <v>0</v>
      </c>
      <c r="AQ1280" s="792">
        <f>SUM(AQ1285:AQ1291)</f>
        <v>0</v>
      </c>
      <c r="AR1280" s="795">
        <f>SUM(AN1280:AQ1284)</f>
        <v>0</v>
      </c>
    </row>
    <row r="1281" spans="1:44" ht="18" customHeight="1" x14ac:dyDescent="0.25">
      <c r="A1281" s="172"/>
      <c r="B1281" s="781"/>
      <c r="C1281" s="784"/>
      <c r="D1281" s="787"/>
      <c r="E1281" s="790"/>
      <c r="F1281" s="170" t="s">
        <v>432</v>
      </c>
      <c r="G1281" s="171">
        <f>IFERROR(IF(B1280="Лікар-педіатр",G1283*L1281,IF(B1280="Лікар-терапевт","х",IF(B1280="Лікар загальної практики - сімейний лікар",G1283*L1281,0))),0)</f>
        <v>0</v>
      </c>
      <c r="H1281" s="171">
        <f>IFERROR(IF(B1280="Лікар-педіатр",H1283*L1281,IF(B1280="Лікар-терапевт","х",IF(B1280="Лікар загальної практики - сімейний лікар",H1283*L1281,0))),0)</f>
        <v>0</v>
      </c>
      <c r="I1281" s="171">
        <f>IFERROR(IF(B1280="Лікар-педіатр","x",IF(B1280="Лікар-терапевт",I1283*L1281,IF(B1280="Лікар загальної практики - сімейний лікар",I1283*L1281,0))),0)</f>
        <v>0</v>
      </c>
      <c r="J1281" s="171">
        <f>IFERROR(IF(B1280="Лікар-педіатр","x",IF(B1280="Лікар-терапевт",J1283*L1281,IF(B1280="Лікар загальної практики - сімейний лікар",J1283*L1281,0))),0)</f>
        <v>0</v>
      </c>
      <c r="K1281" s="171">
        <f>IFERROR(IF(B1280="Лікар-педіатр","x",IF(B1280="Лікар-терапевт",K1283*L1281,IF(B1280="Лікар загальної практики - сімейний лікар",K1283*L1281,0))),0)</f>
        <v>0</v>
      </c>
      <c r="L1281" s="472"/>
      <c r="M1281" s="770"/>
      <c r="N1281" s="171">
        <f>IFERROR(IF(B1280="Лікар-педіатр",N1283*S1281,IF(B1280="Лікар-терапевт","х",IF(B1280="Лікар загальної практики - сімейний лікар",N1283*S1281,0))),0)</f>
        <v>0</v>
      </c>
      <c r="O1281" s="171">
        <f>IFERROR(IF(B1280="Лікар-педіатр",O1283*S1281,IF(B1280="Лікар-терапевт","х",IF(B1280="Лікар загальної практики - сімейний лікар",O1283*S1281,0))),0)</f>
        <v>0</v>
      </c>
      <c r="P1281" s="171">
        <f>IFERROR(IF(B1280="Лікар-педіатр","x",IF(B1280="Лікар-терапевт",P1283*S1281,IF(B1280="Лікар загальної практики - сімейний лікар",P1283*S1281,0))),0)</f>
        <v>0</v>
      </c>
      <c r="Q1281" s="171">
        <f>IFERROR(IF(B1280="Лікар-педіатр","x",IF(B1280="Лікар-терапевт",Q1283*S1281,IF(B1280="Лікар загальної практики - сімейний лікар",Q1283*S1281,0))),0)</f>
        <v>0</v>
      </c>
      <c r="R1281" s="171">
        <f>IFERROR(IF(B1280="Лікар-педіатр","x",IF(B1280="Лікар-терапевт",R1283*S1281,IF(B1280="Лікар загальної практики - сімейний лікар",R1283*S1281,0))),0)</f>
        <v>0</v>
      </c>
      <c r="S1281" s="472"/>
      <c r="T1281" s="770"/>
      <c r="U1281" s="171">
        <f>IFERROR(IF(B1280="Лікар-педіатр",U1283*Z1281,IF(B1280="Лікар-терапевт","х",IF(B1280="Лікар загальної практики - сімейний лікар",U1283*Z1281,0))),0)</f>
        <v>0</v>
      </c>
      <c r="V1281" s="171">
        <f>IFERROR(IF(B1280="Лікар-педіатр",V1283*Z1281,IF(B1280="Лікар-терапевт","х",IF(B1280="Лікар загальної практики - сімейний лікар",V1283*Z1281,0))),0)</f>
        <v>0</v>
      </c>
      <c r="W1281" s="171">
        <f>IFERROR(IF(B1280="Лікар-педіатр","x",IF(B1280="Лікар-терапевт",W1283*Z1281,IF(B1280="Лікар загальної практики - сімейний лікар",W1283*Z1281,0))),0)</f>
        <v>0</v>
      </c>
      <c r="X1281" s="171">
        <f>IFERROR(IF(B1280="Лікар-педіатр","x",IF(B1280="Лікар-терапевт",X1283*Z1281,IF(B1280="Лікар загальної практики - сімейний лікар",X1283*Z1281,0))),0)</f>
        <v>0</v>
      </c>
      <c r="Y1281" s="171">
        <f>IFERROR(IF(B1280="Лікар-педіатр","x",IF(B1280="Лікар-терапевт",Y1283*Z1281,IF(B1280="Лікар загальної практики - сімейний лікар",Y1283*Z1281,0))),0)</f>
        <v>0</v>
      </c>
      <c r="Z1281" s="472"/>
      <c r="AA1281" s="770"/>
      <c r="AB1281" s="171">
        <f>IFERROR(IF(B1280="Лікар-педіатр",AB1283*AG1281,IF(B1280="Лікар-терапевт","х",IF(B1280="Лікар загальної практики - сімейний лікар",AB1283*AG1281,0))),0)</f>
        <v>0</v>
      </c>
      <c r="AC1281" s="171">
        <f>IFERROR(IF(B1280="Лікар-педіатр",AC1283*AG1281,IF(B1280="Лікар-терапевт","х",IF(B1280="Лікар загальної практики - сімейний лікар",AC1283*AG1281,0))),0)</f>
        <v>0</v>
      </c>
      <c r="AD1281" s="171">
        <f>IFERROR(IF(B1280="Лікар-педіатр","x",IF(B1280="Лікар-терапевт",AD1283*AG1281,IF(B1280="Лікар загальної практики - сімейний лікар",AD1283*AG1281,0))),0)</f>
        <v>0</v>
      </c>
      <c r="AE1281" s="171">
        <f>IFERROR(IF(B1280="Лікар-педіатр","x",IF(B1280="Лікар-терапевт",AE1283*AG1281,IF(B1280="Лікар загальної практики - сімейний лікар",AE1283*AG1281,0))),0)</f>
        <v>0</v>
      </c>
      <c r="AF1281" s="171">
        <f>IFERROR(IF(B1280="Лікар-педіатр","x",IF(B1280="Лікар-терапевт",AF1283*AG1281,IF(B1280="Лікар загальної практики - сімейний лікар",AF1283*AG1281,0))),0)</f>
        <v>0</v>
      </c>
      <c r="AG1281" s="472"/>
      <c r="AH1281" s="773"/>
      <c r="AI1281" s="173"/>
      <c r="AJ1281" s="764"/>
      <c r="AK1281" s="767"/>
      <c r="AL1281" s="767"/>
      <c r="AM1281" s="754"/>
      <c r="AN1281" s="793"/>
      <c r="AO1281" s="793"/>
      <c r="AP1281" s="793"/>
      <c r="AQ1281" s="793"/>
      <c r="AR1281" s="796"/>
    </row>
    <row r="1282" spans="1:44" ht="18" customHeight="1" x14ac:dyDescent="0.25">
      <c r="A1282" s="205"/>
      <c r="B1282" s="781"/>
      <c r="C1282" s="784"/>
      <c r="D1282" s="787"/>
      <c r="E1282" s="790"/>
      <c r="F1282" s="170" t="s">
        <v>433</v>
      </c>
      <c r="G1282" s="174">
        <f>IF(B1280="Лікар загальної практики - сімейний лікар"," ",IF(B1280="Лікар-педіатр"," ",IF(B1280="Лікар-терапевт","х",0)))</f>
        <v>0</v>
      </c>
      <c r="H1282" s="174">
        <f>IF(B1280="Лікар загальної практики - сімейний лікар"," ",IF(B1280="Лікар-педіатр"," ",IF(B1280="Лікар-терапевт","х",0)))</f>
        <v>0</v>
      </c>
      <c r="I1282" s="174">
        <f>IF(B1280="Лікар загальної практики - сімейний лікар"," ",IF(B1280="Лікар-педіатр","х",IF(B1280="Лікар-терапевт"," ",0)))</f>
        <v>0</v>
      </c>
      <c r="J1282" s="174">
        <f>IF(B1280="Лікар загальної практики - сімейний лікар"," ",IF(B1280="Лікар-педіатр","х",IF(B1280="Лікар-терапевт"," ",0)))</f>
        <v>0</v>
      </c>
      <c r="K1282" s="174">
        <f>IF(B1280="Лікар загальної практики - сімейний лікар"," ",IF(B1280="Лікар-педіатр","х",IF(B1280="Лікар-терапевт"," ",0)))</f>
        <v>0</v>
      </c>
      <c r="L1282" s="175">
        <f>SUM(G1282:K1282)</f>
        <v>0</v>
      </c>
      <c r="M1282" s="770"/>
      <c r="N1282" s="174">
        <f>IF(B1280="Лікар загальної практики - сімейний лікар"," ",IF(B1280="Лікар-педіатр"," ",IF(B1280="Лікар-терапевт","х",0)))</f>
        <v>0</v>
      </c>
      <c r="O1282" s="174">
        <f>IF(B1280="Лікар загальної практики - сімейний лікар"," ",IF(B1280="Лікар-педіатр"," ",IF(B1280="Лікар-терапевт","х",0)))</f>
        <v>0</v>
      </c>
      <c r="P1282" s="174">
        <f>IF(B1280="Лікар загальної практики - сімейний лікар"," ",IF(B1280="Лікар-педіатр","х",IF(B1280="Лікар-терапевт"," ",0)))</f>
        <v>0</v>
      </c>
      <c r="Q1282" s="174">
        <f>IF(B1280="Лікар загальної практики - сімейний лікар"," ",IF(B1280="Лікар-педіатр","х",IF(B1280="Лікар-терапевт"," ",0)))</f>
        <v>0</v>
      </c>
      <c r="R1282" s="174">
        <f>IF(B1280="Лікар загальної практики - сімейний лікар"," ",IF(B1280="Лікар-педіатр","х",IF(B1280="Лікар-терапевт"," ",0)))</f>
        <v>0</v>
      </c>
      <c r="S1282" s="175">
        <f>SUM(N1282:R1282)</f>
        <v>0</v>
      </c>
      <c r="T1282" s="770"/>
      <c r="U1282" s="174">
        <f>IF(B1280="Лікар загальної практики - сімейний лікар"," ",IF(B1280="Лікар-педіатр"," ",IF(B1280="Лікар-терапевт","х",0)))</f>
        <v>0</v>
      </c>
      <c r="V1282" s="174">
        <f>IF(B1280="Лікар загальної практики - сімейний лікар"," ",IF(B1280="Лікар-педіатр"," ",IF(B1280="Лікар-терапевт","х",0)))</f>
        <v>0</v>
      </c>
      <c r="W1282" s="174">
        <f>IF(B1280="Лікар загальної практики - сімейний лікар"," ",IF(B1280="Лікар-педіатр","х",IF(B1280="Лікар-терапевт"," ",0)))</f>
        <v>0</v>
      </c>
      <c r="X1282" s="174">
        <f>IF(B1280="Лікар загальної практики - сімейний лікар"," ",IF(B1280="Лікар-педіатр","х",IF(B1280="Лікар-терапевт"," ",0)))</f>
        <v>0</v>
      </c>
      <c r="Y1282" s="174">
        <f>IF(B1280="Лікар загальної практики - сімейний лікар"," ",IF(B1280="Лікар-педіатр","х",IF(B1280="Лікар-терапевт"," ",0)))</f>
        <v>0</v>
      </c>
      <c r="Z1282" s="175">
        <f>SUM(U1282:Y1282)</f>
        <v>0</v>
      </c>
      <c r="AA1282" s="770"/>
      <c r="AB1282" s="174">
        <f>IF(B1280="Лікар загальної практики - сімейний лікар"," ",IF(B1280="Лікар-педіатр"," ",IF(B1280="Лікар-терапевт","х",0)))</f>
        <v>0</v>
      </c>
      <c r="AC1282" s="174">
        <f>IF(B1280="Лікар загальної практики - сімейний лікар"," ",IF(B1280="Лікар-педіатр"," ",IF(B1280="Лікар-терапевт","х",0)))</f>
        <v>0</v>
      </c>
      <c r="AD1282" s="174">
        <f>IF(B1280="Лікар загальної практики - сімейний лікар"," ",IF(B1280="Лікар-педіатр","х",IF(B1280="Лікар-терапевт"," ",0)))</f>
        <v>0</v>
      </c>
      <c r="AE1282" s="174">
        <f>IF(B1280="Лікар загальної практики - сімейний лікар"," ",IF(B1280="Лікар-педіатр","х",IF(B1280="Лікар-терапевт"," ",0)))</f>
        <v>0</v>
      </c>
      <c r="AF1282" s="174">
        <f>IF(B1280="Лікар загальної практики - сімейний лікар"," ",IF(B1280="Лікар-педіатр","х",IF(B1280="Лікар-терапевт"," ",0)))</f>
        <v>0</v>
      </c>
      <c r="AG1282" s="175">
        <f>SUM(AB1282:AF1282)</f>
        <v>0</v>
      </c>
      <c r="AH1282" s="773"/>
      <c r="AI1282" s="176"/>
      <c r="AJ1282" s="764"/>
      <c r="AK1282" s="767"/>
      <c r="AL1282" s="767"/>
      <c r="AM1282" s="754"/>
      <c r="AN1282" s="793"/>
      <c r="AO1282" s="793"/>
      <c r="AP1282" s="793"/>
      <c r="AQ1282" s="793"/>
      <c r="AR1282" s="796"/>
    </row>
    <row r="1283" spans="1:44" ht="18.600000000000001" customHeight="1" thickBot="1" x14ac:dyDescent="0.3">
      <c r="A1283" s="172"/>
      <c r="B1283" s="781"/>
      <c r="C1283" s="784"/>
      <c r="D1283" s="787"/>
      <c r="E1283" s="790"/>
      <c r="F1283" s="177" t="s">
        <v>160</v>
      </c>
      <c r="G1283" s="178">
        <f>IFERROR(IF(B1280="Лікар-педіатр",G1282/L1282,IF(B1280="Лікар-терапевт","х",IF(B1280="Лікар загальної практики - сімейний лікар",G1282/L1282,0))),0)</f>
        <v>0</v>
      </c>
      <c r="H1283" s="178">
        <f>IFERROR(IF(B1280="Лікар-педіатр",H1282/L1282,IF(B1280="Лікар-терапевт","х",IF(B1280="Лікар загальної практики - сімейний лікар",H1282/L1282,0))),0)</f>
        <v>0</v>
      </c>
      <c r="I1283" s="178">
        <f>IFERROR(IF(B1280="Лікар-педіатр","x",IF(B1280="Лікар-терапевт",I1282/L1282,IF(B1280="Лікар загальної практики - сімейний лікар",I1282/L1282,0))),0)</f>
        <v>0</v>
      </c>
      <c r="J1283" s="178">
        <f>IFERROR(IF(B1280="Лікар-педіатр","x",IF(B1280="Лікар-терапевт",J1282/L1282,IF(B1280="Лікар загальної практики - сімейний лікар",J1282/L1282,0))),0)</f>
        <v>0</v>
      </c>
      <c r="K1283" s="178">
        <f>IFERROR(IF(B1280="Лікар-педіатр","x",IF(B1280="Лікар-терапевт",K1282/L1282,IF(B1280="Лікар загальної практики - сімейний лікар",K1282/L1282,0))),0)</f>
        <v>0</v>
      </c>
      <c r="L1283" s="178">
        <f>SUM(G1283:K1283)</f>
        <v>0</v>
      </c>
      <c r="M1283" s="770"/>
      <c r="N1283" s="178">
        <f>IFERROR(IF(B1280="Лікар-педіатр",N1282/S1282,IF(B1280="Лікар-терапевт","х",IF(B1280="Лікар загальної практики - сімейний лікар",N1282/S1282,0))),0)</f>
        <v>0</v>
      </c>
      <c r="O1283" s="178">
        <f>IFERROR(IF(B1280="Лікар-педіатр",O1282/S1282,IF(B1280="Лікар-терапевт","х",IF(B1280="Лікар загальної практики - сімейний лікар",O1282/S1282,0))),0)</f>
        <v>0</v>
      </c>
      <c r="P1283" s="178">
        <f>IFERROR(IF(B1280="Лікар-педіатр","x",IF(B1280="Лікар-терапевт",P1282/S1282,IF(B1280="Лікар загальної практики - сімейний лікар",P1282/S1282,0))),0)</f>
        <v>0</v>
      </c>
      <c r="Q1283" s="178">
        <f>IFERROR(IF(B1280="Лікар-педіатр","x",IF(B1280="Лікар-терапевт",Q1282/S1282,IF(B1280="Лікар загальної практики - сімейний лікар",Q1282/S1282,0))),0)</f>
        <v>0</v>
      </c>
      <c r="R1283" s="178">
        <f>IFERROR(IF(B1280="Лікар-педіатр","x",IF(B1280="Лікар-терапевт",R1282/S1282,IF(B1280="Лікар загальної практики - сімейний лікар",R1282/S1282,0))),0)</f>
        <v>0</v>
      </c>
      <c r="S1283" s="178">
        <f>SUM(N1283:R1283)</f>
        <v>0</v>
      </c>
      <c r="T1283" s="770"/>
      <c r="U1283" s="178">
        <f>IFERROR(IF(B1280="Лікар-педіатр",U1282/Z1282,IF(B1280="Лікар-терапевт","х",IF(B1280="Лікар загальної практики - сімейний лікар",U1282/Z1282,0))),0)</f>
        <v>0</v>
      </c>
      <c r="V1283" s="178">
        <f>IFERROR(IF(B1280="Лікар-педіатр",V1282/Z1282,IF(B1280="Лікар-терапевт","х",IF(B1280="Лікар загальної практики - сімейний лікар",V1282/Z1282,0))),0)</f>
        <v>0</v>
      </c>
      <c r="W1283" s="178">
        <f>IFERROR(IF(B1280="Лікар-педіатр","x",IF(B1280="Лікар-терапевт",W1282/Z1282,IF(B1280="Лікар загальної практики - сімейний лікар",W1282/Z1282,0))),0)</f>
        <v>0</v>
      </c>
      <c r="X1283" s="178">
        <f>IFERROR(IF(B1280="Лікар-педіатр","x",IF(B1280="Лікар-терапевт",X1282/Z1282,IF(B1280="Лікар загальної практики - сімейний лікар",X1282/Z1282,0))),0)</f>
        <v>0</v>
      </c>
      <c r="Y1283" s="178">
        <f>IFERROR(IF(B1280="Лікар-педіатр","x",IF(B1280="Лікар-терапевт",Y1282/Z1282,IF(B1280="Лікар загальної практики - сімейний лікар",Y1282/Z1282,0))),0)</f>
        <v>0</v>
      </c>
      <c r="Z1283" s="178">
        <f>SUM(U1283:Y1283)</f>
        <v>0</v>
      </c>
      <c r="AA1283" s="770"/>
      <c r="AB1283" s="178">
        <f>IFERROR(IF(B1280="Лікар-педіатр",AB1282/AG1282,IF(B1280="Лікар-терапевт","х",IF(B1280="Лікар загальної практики - сімейний лікар",AB1282/AG1282,0))),0)</f>
        <v>0</v>
      </c>
      <c r="AC1283" s="178">
        <f>IFERROR(IF(B1280="Лікар-педіатр",AC1282/AG1282,IF(B1280="Лікар-терапевт","х",IF(B1280="Лікар загальної практики - сімейний лікар",AC1282/AG1282,0))),0)</f>
        <v>0</v>
      </c>
      <c r="AD1283" s="178">
        <f>IFERROR(IF(B1280="Лікар-педіатр","x",IF(B1280="Лікар-терапевт",AD1282/AG1282,IF(B1280="Лікар загальної практики - сімейний лікар",AD1282/AG1282,0))),0)</f>
        <v>0</v>
      </c>
      <c r="AE1283" s="178">
        <f>IFERROR(IF(B1280="Лікар-педіатр","x",IF(B1280="Лікар-терапевт",AE1282/AG1282,IF(B1280="Лікар загальної практики - сімейний лікар",AE1282/AG1282,0))),0)</f>
        <v>0</v>
      </c>
      <c r="AF1283" s="178">
        <f>IFERROR(IF(B1280="Лікар-педіатр","x",IF(B1280="Лікар-терапевт",AF1282/AG1282,IF(B1280="Лікар загальної практики - сімейний лікар",AF1282/AG1282,0))),0)</f>
        <v>0</v>
      </c>
      <c r="AG1283" s="178">
        <f>SUM(AB1283:AF1283)</f>
        <v>0</v>
      </c>
      <c r="AH1283" s="773"/>
      <c r="AI1283" s="176"/>
      <c r="AJ1283" s="764"/>
      <c r="AK1283" s="767"/>
      <c r="AL1283" s="767"/>
      <c r="AM1283" s="754"/>
      <c r="AN1283" s="793"/>
      <c r="AO1283" s="793"/>
      <c r="AP1283" s="793"/>
      <c r="AQ1283" s="793"/>
      <c r="AR1283" s="796"/>
    </row>
    <row r="1284" spans="1:44" ht="32.25" thickBot="1" x14ac:dyDescent="0.3">
      <c r="A1284" s="172"/>
      <c r="B1284" s="781"/>
      <c r="C1284" s="784"/>
      <c r="D1284" s="787"/>
      <c r="E1284" s="790"/>
      <c r="F1284" s="179" t="s">
        <v>434</v>
      </c>
      <c r="G1284" s="180">
        <f>IF(B1280="Лікар загальної практики - сімейний лікар",AVERAGE(G1280:G1282),IF(B1280="Лікар-педіатр",AVERAGE(G1280:G1282),IF(B1280="Лікар-терапевт","х",0)))</f>
        <v>0</v>
      </c>
      <c r="H1284" s="180">
        <f>IF(B1280="Лікар загальної практики - сімейний лікар",AVERAGE(H1280:H1282),IF(B1280="Лікар-педіатр",AVERAGE(H1280:H1282),IF(B1280="Лікар-терапевт","х",0)))</f>
        <v>0</v>
      </c>
      <c r="I1284" s="180">
        <f>IF(B1280="Лікар загальної практики - сімейний лікар",AVERAGE(I1280:I1282),IF(B1280="Лікар-педіатр","x",IF(B1280="Лікар-терапевт",AVERAGE(I1280:I1282),0)))</f>
        <v>0</v>
      </c>
      <c r="J1284" s="180">
        <f>IF(B1280="Лікар загальної практики - сімейний лікар",AVERAGE(J1280:J1282),IF(B1280="Лікар-педіатр","x",IF(B1280="Лікар-терапевт",AVERAGE(J1280:J1282),0)))</f>
        <v>0</v>
      </c>
      <c r="K1284" s="180">
        <f>IF(B1280="Лікар загальної практики - сімейний лікар",AVERAGE(K1280:K1282),IF(B1280="Лікар-педіатр","x",IF(B1280="Лікар-терапевт",AVERAGE(K1280:K1282),0)))</f>
        <v>0</v>
      </c>
      <c r="L1284" s="181">
        <f>SUM(G1284:K1284)</f>
        <v>0</v>
      </c>
      <c r="M1284" s="770"/>
      <c r="N1284" s="543">
        <f>IF(B1280="Лікар загальної практики - сімейний лікар",AVERAGE(N1280:N1282),IF(B1280="Лікар-педіатр",AVERAGE(N1280:N1282),IF(B1280="Лікар-терапевт","х",0)))</f>
        <v>0</v>
      </c>
      <c r="O1284" s="180">
        <f>IF(B1280="Лікар загальної практики - сімейний лікар",AVERAGE(O1280:O1282),IF(B1280="Лікар-педіатр",AVERAGE(O1280:O1282),IF(B1280="Лікар-терапевт","х",0)))</f>
        <v>0</v>
      </c>
      <c r="P1284" s="180">
        <f>IF(B1280="Лікар загальної практики - сімейний лікар",AVERAGE(P1280:P1282),IF(B1280="Лікар-педіатр","x",IF(B1280="Лікар-терапевт",AVERAGE(P1280:P1282),0)))</f>
        <v>0</v>
      </c>
      <c r="Q1284" s="180">
        <f>IF(B1280="Лікар загальної практики - сімейний лікар",AVERAGE(Q1280:Q1282),IF(B1280="Лікар-педіатр","x",IF(B1280="Лікар-терапевт",AVERAGE(Q1280:Q1282),0)))</f>
        <v>0</v>
      </c>
      <c r="R1284" s="180">
        <f>IF(B1280="Лікар загальної практики - сімейний лікар",AVERAGE(R1280:R1282),IF(B1280="Лікар-педіатр","x",IF(B1280="Лікар-терапевт",AVERAGE(R1280:R1282),0)))</f>
        <v>0</v>
      </c>
      <c r="S1284" s="181">
        <f>SUM(N1284:R1284)</f>
        <v>0</v>
      </c>
      <c r="T1284" s="770"/>
      <c r="U1284" s="543">
        <f>IF(B1280="Лікар загальної практики - сімейний лікар",AVERAGE(U1280:U1282),IF(B1280="Лікар-педіатр",AVERAGE(U1280:U1282),IF(B1280="Лікар-терапевт","х",0)))</f>
        <v>0</v>
      </c>
      <c r="V1284" s="180">
        <f>IF(B1280="Лікар загальної практики - сімейний лікар",AVERAGE(V1280:V1282),IF(B1280="Лікар-педіатр",AVERAGE(V1280:V1282),IF(B1280="Лікар-терапевт","х",0)))</f>
        <v>0</v>
      </c>
      <c r="W1284" s="180">
        <f>IF(B1280="Лікар загальної практики - сімейний лікар",AVERAGE(W1280:W1282),IF(B1280="Лікар-педіатр","x",IF(B1280="Лікар-терапевт",AVERAGE(W1280:W1282),0)))</f>
        <v>0</v>
      </c>
      <c r="X1284" s="180">
        <f>IF(B1280="Лікар загальної практики - сімейний лікар",AVERAGE(X1280:X1282),IF(B1280="Лікар-педіатр","x",IF(B1280="Лікар-терапевт",AVERAGE(X1280:X1282),0)))</f>
        <v>0</v>
      </c>
      <c r="Y1284" s="180">
        <f>IF(B1280="Лікар загальної практики - сімейний лікар",AVERAGE(Y1280:Y1282),IF(B1280="Лікар-педіатр","x",IF(B1280="Лікар-терапевт",AVERAGE(Y1280:Y1282),0)))</f>
        <v>0</v>
      </c>
      <c r="Z1284" s="181">
        <f>SUM(U1284:Y1284)</f>
        <v>0</v>
      </c>
      <c r="AA1284" s="770"/>
      <c r="AB1284" s="543">
        <f>IF(B1280="Лікар загальної практики - сімейний лікар",AVERAGE(AB1280:AB1282),IF(B1280="Лікар-педіатр",AVERAGE(AB1280:AB1282),IF(B1280="Лікар-терапевт","х",0)))</f>
        <v>0</v>
      </c>
      <c r="AC1284" s="180">
        <f>IF(B1280="Лікар загальної практики - сімейний лікар",AVERAGE(AC1280:AC1282),IF(B1280="Лікар-педіатр",AVERAGE(AC1280:AC1282),IF(B1280="Лікар-терапевт","х",0)))</f>
        <v>0</v>
      </c>
      <c r="AD1284" s="180">
        <f>IF(B1280="Лікар загальної практики - сімейний лікар",AVERAGE(AD1280:AD1282),IF(B1280="Лікар-педіатр","x",IF(B1280="Лікар-терапевт",AVERAGE(AD1280:AD1282),0)))</f>
        <v>0</v>
      </c>
      <c r="AE1284" s="180">
        <f>IF(B1280="Лікар загальної практики - сімейний лікар",AVERAGE(AE1280:AE1282),IF(B1280="Лікар-педіатр","x",IF(B1280="Лікар-терапевт",AVERAGE(AE1280:AE1282),0)))</f>
        <v>0</v>
      </c>
      <c r="AF1284" s="180">
        <f>IF(B1280="Лікар загальної практики - сімейний лікар",AVERAGE(AF1280:AF1282),IF(B1280="Лікар-педіатр","x",IF(B1280="Лікар-терапевт",AVERAGE(AF1280:AF1282),0)))</f>
        <v>0</v>
      </c>
      <c r="AG1284" s="181">
        <f>SUM(AB1284:AF1284)</f>
        <v>0</v>
      </c>
      <c r="AH1284" s="773"/>
      <c r="AI1284" s="176"/>
      <c r="AJ1284" s="764"/>
      <c r="AK1284" s="767"/>
      <c r="AL1284" s="767"/>
      <c r="AM1284" s="755"/>
      <c r="AN1284" s="794"/>
      <c r="AO1284" s="794"/>
      <c r="AP1284" s="794"/>
      <c r="AQ1284" s="794"/>
      <c r="AR1284" s="797"/>
    </row>
    <row r="1285" spans="1:44" ht="40.5" x14ac:dyDescent="0.25">
      <c r="A1285" s="172"/>
      <c r="B1285" s="781"/>
      <c r="C1285" s="784"/>
      <c r="D1285" s="787"/>
      <c r="E1285" s="790"/>
      <c r="F1285" s="182" t="str">
        <f>IF(B1280="Лікар-педіатр",Законод!$C$18,IF(B1280="Лікар загальної практики - сімейний лікар",Законод!$C$22,IF(B1280="Лікар-терапевт",Законод!$C$26,"х")))</f>
        <v>х</v>
      </c>
      <c r="G1285" s="183">
        <f>IF(B1280="Лікар загальної практики - сімейний лікар",IF(L1284&lt;=Законод!$C$23,G1284,Законод!$C$23*'01_Доходи'!G1283),IF(B1280="Лікар-педіатр",IF(L1284&lt;=Законод!$C$19,G1284,Законод!$C$19*'01_Доходи'!G1283),IF(B1280="Лікар-терапевт","x",0)))</f>
        <v>0</v>
      </c>
      <c r="H1285" s="183">
        <f>IF(B1280="Лікар загальної практики - сімейний лікар",IF(L1284&lt;=Законод!$C$23,H1284,Законод!$C$23*'01_Доходи'!H1283),IF(B1280="Лікар-педіатр",IF(L1284&lt;=Законод!$C$19,H1284,Законод!$C$19*'01_Доходи'!H1283),IF(B1280="Лікар-терапевт","x",0)))</f>
        <v>0</v>
      </c>
      <c r="I1285" s="183">
        <f>IF(B1280="Лікар загальної практики - сімейний лікар",IF(L1284&lt;=Законод!$C$23,I1284,Законод!$C$23*'01_Доходи'!I1283),IF(B1280="Лікар-педіатр",IF(L1284&lt;=Законод!$C$27,I1284,Законод!$C$27*'01_Доходи'!I1283),IF(B1280="Лікар-терапевт","x",0)))</f>
        <v>0</v>
      </c>
      <c r="J1285" s="183">
        <f>IF(B1280="Лікар загальної практики - сімейний лікар",IF(L1284&lt;=Законод!$C$23,J1284,Законод!$C$23*'01_Доходи'!J1283),IF(B1280="Лікар-педіатр",IF(L1284&lt;=Законод!$C$27,J1284,Законод!$C$27*'01_Доходи'!J1283),IF(B1280="Лікар-терапевт","x",0)))</f>
        <v>0</v>
      </c>
      <c r="K1285" s="183">
        <f>IF(B1280="Лікар загальної практики - сімейний лікар",IF(L1284&lt;=Законод!$C$23,K1284,Законод!$C$23*'01_Доходи'!K1283),IF(B1280="Лікар-педіатр",IF(L1284&lt;=Законод!$C$27,K1284,Законод!$C$27*'01_Доходи'!K1283),IF(B1280="Лікар-терапевт","x",0)))</f>
        <v>0</v>
      </c>
      <c r="L1285" s="184">
        <f>SUM(G1285:K1285)</f>
        <v>0</v>
      </c>
      <c r="M1285" s="770"/>
      <c r="N1285" s="183">
        <f>IF(B1280="Лікар загальної практики - сімейний лікар",IF(L1284&lt;=Законод!$C$23,N1284,Законод!$C$23*'01_Доходи'!N1283),IF(B1280="Лікар-педіатр",IF(L1284&lt;=Законод!$C$19,N1284,Законод!$C$19*'01_Доходи'!N1283),IF(B1280="Лікар-терапевт","x",0)))</f>
        <v>0</v>
      </c>
      <c r="O1285" s="183">
        <f>IF(B1280="Лікар загальної практики - сімейний лікар",IF(L1284&lt;=Законод!$C$23,O1284,Законод!$C$23*'01_Доходи'!O1283),IF(B1280="Лікар-педіатр",IF(L1284&lt;=Законод!$C$19,O1284,Законод!$C$19*'01_Доходи'!O1283),IF(B1280="Лікар-терапевт","x",0)))</f>
        <v>0</v>
      </c>
      <c r="P1285" s="183">
        <f>IF(B1280="Лікар загальної практики - сімейний лікар",IF(L1284&lt;=Законод!$C$23,P1284,Законод!$C$23*'01_Доходи'!P1283),IF(B1280="Лікар-педіатр",IF(L1284&lt;=Законод!$C$27,P1284,Законод!$C$27*'01_Доходи'!P1283),IF(B1280="Лікар-терапевт","x",0)))</f>
        <v>0</v>
      </c>
      <c r="Q1285" s="183">
        <f>IF(B1280="Лікар загальної практики - сімейний лікар",IF(L1284&lt;=Законод!$C$23,Q1284,Законод!$C$23*'01_Доходи'!Q1283),IF(B1280="Лікар-педіатр",IF(L1284&lt;=Законод!$C$27,Q1284,Законод!$C$27*'01_Доходи'!Q1283),IF(B1280="Лікар-терапевт","x",0)))</f>
        <v>0</v>
      </c>
      <c r="R1285" s="183">
        <f>IF(B1280="Лікар загальної практики - сімейний лікар",IF(L1284&lt;=Законод!$C$23,R1284,Законод!$C$23*'01_Доходи'!R1283),IF(B1280="Лікар-педіатр",IF(L1284&lt;=Законод!$C$27,R1284,Законод!$C$27*'01_Доходи'!R1283),IF(B1280="Лікар-терапевт","x",0)))</f>
        <v>0</v>
      </c>
      <c r="S1285" s="184">
        <f>SUM(N1285:R1285)</f>
        <v>0</v>
      </c>
      <c r="T1285" s="770"/>
      <c r="U1285" s="183">
        <f>IF(B1280="Лікар загальної практики - сімейний лікар",IF(L1284&lt;=Законод!$C$23,U1284,Законод!$C$23*'01_Доходи'!U1283),IF(B1280="Лікар-педіатр",IF(L1284&lt;=Законод!$C$19,U1284,Законод!$C$19*'01_Доходи'!U1283),IF(B1280="Лікар-терапевт","x",0)))</f>
        <v>0</v>
      </c>
      <c r="V1285" s="183">
        <f>IF(B1280="Лікар загальної практики - сімейний лікар",IF(L1284&lt;=Законод!$C$23,V1284,Законод!$C$23*'01_Доходи'!V1283),IF(B1280="Лікар-педіатр",IF(L1284&lt;=Законод!$C$19,V1284,Законод!$C$19*'01_Доходи'!V1283),IF(B1280="Лікар-терапевт","x",0)))</f>
        <v>0</v>
      </c>
      <c r="W1285" s="183">
        <f>IF(B1280="Лікар загальної практики - сімейний лікар",IF(L1284&lt;=Законод!$C$23,W1284,Законод!$C$23*'01_Доходи'!W1283),IF(B1280="Лікар-педіатр",IF(L1284&lt;=Законод!$C$27,W1284,Законод!$C$27*'01_Доходи'!W1283),IF(B1280="Лікар-терапевт","x",0)))</f>
        <v>0</v>
      </c>
      <c r="X1285" s="183">
        <f>IF(B1280="Лікар загальної практики - сімейний лікар",IF(L1284&lt;=Законод!$C$23,X1284,Законод!$C$23*'01_Доходи'!X1283),IF(B1280="Лікар-педіатр",IF(L1284&lt;=Законод!$C$27,X1284,Законод!$C$27*'01_Доходи'!X1283),IF(B1280="Лікар-терапевт","x",0)))</f>
        <v>0</v>
      </c>
      <c r="Y1285" s="183">
        <f>IF(B1280="Лікар загальної практики - сімейний лікар",IF(L1284&lt;=Законод!$C$23,Y1284,Законод!$C$23*'01_Доходи'!H1283),IF(Y1280="Лікар-педіатр",IF(L1284&lt;=Законод!$C$27,Y1284,Законод!$C$27*'01_Доходи'!Y1283),IF(B1280="Лікар-терапевт","x",0)))</f>
        <v>0</v>
      </c>
      <c r="Z1285" s="184">
        <f>SUM(U1285:Y1285)</f>
        <v>0</v>
      </c>
      <c r="AA1285" s="770"/>
      <c r="AB1285" s="183">
        <f>IF(B1280="Лікар загальної практики - сімейний лікар",IF(L1284&lt;=Законод!$C$23,AB1284,Законод!$C$23*'01_Доходи'!AB1283),IF(B1280="Лікар-педіатр",IF(L1284&lt;=Законод!$C$19,AB1284,Законод!$C$19*'01_Доходи'!AB1283),IF(B1280="Лікар-терапевт","x",0)))</f>
        <v>0</v>
      </c>
      <c r="AC1285" s="183">
        <f>IF(B1280="Лікар загальної практики - сімейний лікар",IF(L1284&lt;=Законод!$C$23,AC1284,Законод!$C$23*'01_Доходи'!AC1283),IF(B1280="Лікар-педіатр",IF(L1284&lt;=Законод!$C$19,AC1284,Законод!$C$19*'01_Доходи'!AC1283),IF(B1280="Лікар-терапевт","x",0)))</f>
        <v>0</v>
      </c>
      <c r="AD1285" s="183">
        <f>IF(B1280="Лікар загальної практики - сімейний лікар",IF(L1284&lt;=Законод!$C$23,AD1284,Законод!$C$23*'01_Доходи'!AD1283),IF(B1280="Лікар-педіатр",IF(L1284&lt;=Законод!$C$27,AD1284,Законод!$C$27*'01_Доходи'!AD1283),IF(B1280="Лікар-терапевт","x",0)))</f>
        <v>0</v>
      </c>
      <c r="AE1285" s="183">
        <f>IF(B1280="Лікар загальної практики - сімейний лікар",IF(L1284&lt;=Законод!$C$23,AE1284,Законод!$C$23*'01_Доходи'!AE1283),IF(B1280="Лікар-педіатр",IF(L1284&lt;=Законод!$C$27,AE1284,Законод!$C$27*'01_Доходи'!AE1283),IF(B1280="Лікар-терапевт","x",0)))</f>
        <v>0</v>
      </c>
      <c r="AF1285" s="183">
        <f>IF(B1280="Лікар загальної практики - сімейний лікар",IF(L1284&lt;=Законод!$C$23,AF1284,Законод!$C$23*'01_Доходи'!AF1283),IF(B1280="Лікар-педіатр",IF(L1284&lt;=Законод!$C$27,AF1284,Законод!$C$27*'01_Доходи'!AF1283),IF(B1280="Лікар-терапевт","x",0)))</f>
        <v>0</v>
      </c>
      <c r="AG1285" s="184">
        <f>SUM(AB1285:AF1285)</f>
        <v>0</v>
      </c>
      <c r="AH1285" s="773"/>
      <c r="AI1285" s="176"/>
      <c r="AJ1285" s="764"/>
      <c r="AK1285" s="767"/>
      <c r="AL1285" s="767"/>
      <c r="AM1285" s="268" t="s">
        <v>175</v>
      </c>
      <c r="AN1285" s="544">
        <f>IF(B1280="Лікар загальної практики - сімейний лікар",G1285*Законод!$J$10+'01_Доходи'!H1285*Законод!$K$10+'01_Доходи'!I1285*Законод!$L$10+'01_Доходи'!J1285*Законод!$M$10+'01_Доходи'!K1285*Законод!$N$10,IF(B1280="Лікар-педіатр",G1285*Законод!$J$10+'01_Доходи'!H1285*Законод!$K$10,IF(B1280="Лікар-терапевт",'01_Доходи'!I1285*Законод!$L$10+'01_Доходи'!J1285*Законод!$M$10+'01_Доходи'!K1285*Законод!$N$10,0)))</f>
        <v>0</v>
      </c>
      <c r="AO1285" s="544">
        <f>IF(B1280="Лікар загальної практики - сімейний лікар",N1285*Законод!$J$11+'01_Доходи'!O1285*Законод!$K$11+'01_Доходи'!P1285*Законод!$L$11+'01_Доходи'!Q1285*Законод!$M$11+'01_Доходи'!R1285*Законод!$N$11,IF(B1280="Лікар-педіатр",N1285*Законод!$J$11+'01_Доходи'!O1285*Законод!$K$11,IF(B1280="Лікар-терапевт",'01_Доходи'!P1285*Законод!$L$11+'01_Доходи'!Q1285*Законод!$M$11+'01_Доходи'!R1285*Законод!$N$11,0)))</f>
        <v>0</v>
      </c>
      <c r="AP1285" s="544">
        <f>IF(B1280="Лікар загальної практики - сімейний лікар",U1285*Законод!$J$12+'01_Доходи'!V1285*Законод!$K$12+'01_Доходи'!W1285*Законод!$L$12+'01_Доходи'!X1285*Законод!$M$12+'01_Доходи'!Y1285*Законод!$N$12,IF(B1280="Лікар-педіатр",U1285*Законод!$J$12+'01_Доходи'!V1285*Законод!$K$12,IF(B1280="Лікар-терапевт",'01_Доходи'!W1285*Законод!$L$12+'01_Доходи'!X1285*Законод!$M$12+'01_Доходи'!Y1285*Законод!$N$12,0)))</f>
        <v>0</v>
      </c>
      <c r="AQ1285" s="544">
        <f>IF(B1280="Лікар загальної практики - сімейний лікар",AB1285*Законод!$J$13+'01_Доходи'!AC1285*Законод!$K$13+'01_Доходи'!AD1285*Законод!$L$13+'01_Доходи'!AE1285*Законод!$M$13+'01_Доходи'!AF1285*Законод!$N$13,IF(B1280="Лікар-педіатр",AB1285*Законод!$J$13+'01_Доходи'!AC1285*Законод!$K$13,IF(B1280="Лікар-терапевт",'01_Доходи'!AD1285*Законод!$L$13+'01_Доходи'!AE1285*Законод!$M$13+'01_Доходи'!AF1285*Законод!$N$13,0)))</f>
        <v>0</v>
      </c>
      <c r="AR1285" s="185">
        <f>SUM(AN1285:AQ1285)</f>
        <v>0</v>
      </c>
    </row>
    <row r="1286" spans="1:44" ht="20.45" customHeight="1" x14ac:dyDescent="0.25">
      <c r="A1286" s="172"/>
      <c r="B1286" s="781"/>
      <c r="C1286" s="784"/>
      <c r="D1286" s="787"/>
      <c r="E1286" s="790"/>
      <c r="F1286" s="186" t="str">
        <f>IF(B1280="Лікар-педіатр",Законод!$E$18,IF(B1280="Лікар загальної практики - сімейний лікар",Законод!$E$22,IF(B1280="Лікар-терапевт",Законод!$E$26,"х")))</f>
        <v>х</v>
      </c>
      <c r="G1286" s="750" t="s">
        <v>157</v>
      </c>
      <c r="H1286" s="751"/>
      <c r="I1286" s="751"/>
      <c r="J1286" s="751"/>
      <c r="K1286" s="752"/>
      <c r="L1286" s="171">
        <f>IF(B1280="Лікар загальної практики - сімейний лікар",IF(L1284&lt;Законод!$C$23,0,(IF(AND(L1284&gt;=Законод!$E$23,L1284&lt;=Законод!$E$24),L1284-Законод!$C$23,IF('01_Доходи'!L1284&gt;=Законод!$F$23,Законод!$E$25,0)))),IF(B1280="Лікар-педіатр",IF(L1284&lt;Законод!$C$19,0,(IF(AND(L1284&gt;=Законод!$E$19,L1284&lt;=Законод!$E$20),L1284-Законод!$C$19,IF('01_Доходи'!L1284&gt;=Законод!$F$19,Законод!$E$21,0)))),IF(B1280="Лікар-терапевт",IF(L1284&lt;Законод!$C$27,0,(IF(AND(L1284&gt;=Законод!$E$27,L1284&lt;=Законод!$E$28),L1284-Законод!$C$27,IF('01_Доходи'!L1284&gt;=Законод!$F$27,Законод!$E$29,0)))),0)))</f>
        <v>0</v>
      </c>
      <c r="M1286" s="770"/>
      <c r="N1286" s="750" t="s">
        <v>157</v>
      </c>
      <c r="O1286" s="751"/>
      <c r="P1286" s="751"/>
      <c r="Q1286" s="751"/>
      <c r="R1286" s="752"/>
      <c r="S1286" s="171">
        <f>IF(B1280="Лікар загальної практики - сімейний лікар",IF(S1284&lt;Законод!$C$23,0,(IF(AND(S1284&gt;=Законод!$E$23,S1284&lt;=Законод!$E$24),S1284-Законод!$C$23,IF('01_Доходи'!S1284&gt;=Законод!$F$23,Законод!$E$25,0)))),IF(B1280="Лікар-педіатр",IF(S1284&lt;Законод!$C$19,0,(IF(AND(S1284&gt;=Законод!$E$19,S1284&lt;=Законод!$E$20),S1284-Законод!$C$19,IF('01_Доходи'!S1284&gt;=Законод!$F$19,Законод!$E$21,0)))),IF(B1280="Лікар-терапевт",IF(S1284&lt;Законод!$C$27,0,(IF(AND(S1284&gt;=Законод!$E$27,S1284&lt;=Законод!$E$28),S1284-Законод!$C$27,IF('01_Доходи'!S1284&gt;=Законод!$F$27,Законод!$E$29,0)))),0)))</f>
        <v>0</v>
      </c>
      <c r="T1286" s="770"/>
      <c r="U1286" s="750" t="s">
        <v>157</v>
      </c>
      <c r="V1286" s="751"/>
      <c r="W1286" s="751"/>
      <c r="X1286" s="751"/>
      <c r="Y1286" s="752"/>
      <c r="Z1286" s="171">
        <f>IF(B1280="Лікар загальної практики - сімейний лікар",IF(Z1284&lt;Законод!$C$23,0,(IF(AND(Z1284&gt;=Законод!$E$23,Z1284&lt;=Законод!$E$24),Z1284-Законод!$C$23,IF('01_Доходи'!Z1284&gt;=Законод!$F$23,Законод!$E$25,0)))),IF(B1280="Лікар-педіатр",IF(Z1284&lt;Законод!$C$19,0,(IF(AND(Z1284&gt;=Законод!$E$19,Z1284&lt;=Законод!$E$20),Z1284-Законод!$C$19,IF('01_Доходи'!Z1284&gt;=Законод!$F$19,Законод!$E$21,0)))),IF(B1280="Лікар-терапевт",IF(Z1284&lt;Законод!$C$27,0,(IF(AND(Z1284&gt;=Законод!$E$27,Z1284&lt;=Законод!$E$28),Z1284-Законод!$C$27,IF('01_Доходи'!Z1284&gt;=Законод!$F$27,Законод!$E$29,0)))),0)))</f>
        <v>0</v>
      </c>
      <c r="AA1286" s="770"/>
      <c r="AB1286" s="750" t="s">
        <v>157</v>
      </c>
      <c r="AC1286" s="751"/>
      <c r="AD1286" s="751"/>
      <c r="AE1286" s="751"/>
      <c r="AF1286" s="752"/>
      <c r="AG1286" s="171">
        <f>IF(B1280="Лікар загальної практики - сімейний лікар",IF(S1284&lt;Законод!$C$23,0,(IF(AND(AG1284&gt;=Законод!$E$23,AG1284&lt;=Законод!$E$24),AG1284-Законод!$C$23,IF('01_Доходи'!AG1284&gt;=Законод!$F$23,Законод!$E$25,0)))),IF(B1280="Лікар-педіатр",IF(AG1284&lt;Законод!$C$19,0,(IF(AND(AG1284&gt;=Законод!$E$19,AG1284&lt;=Законод!$E$20),AG1284-Законод!$C$19,IF('01_Доходи'!AG1284&gt;=Законод!$F$19,Законод!$E$21,0)))),IF(B1280="Лікар-терапевт",IF(AG1284&lt;Законод!$C$27,0,(IF(AND(AG1284&gt;=Законод!$E$27,AG1284&lt;=Законод!$E$28),AG1284-Законод!$C$27,IF('01_Доходи'!AG1284&gt;=Законод!$F$27,Законод!$E$29,0)))),0)))</f>
        <v>0</v>
      </c>
      <c r="AH1286" s="773"/>
      <c r="AI1286" s="176"/>
      <c r="AJ1286" s="764"/>
      <c r="AK1286" s="767"/>
      <c r="AL1286" s="767"/>
      <c r="AM1286" s="798" t="s">
        <v>176</v>
      </c>
      <c r="AN1286" s="544">
        <f>IF(B1280="Лікар загальної практики - сімейний лікар",L1286*Законод!$E$30,IF(B1280="Лікар-педіатр",L1286*Законод!$E$30,IF(B1280="Лікар-терапевт",L1286*Законод!$E$30,0)))</f>
        <v>0</v>
      </c>
      <c r="AO1286" s="544">
        <f>IF(B1280="Лікар загальної практики - сімейний лікар",S1286*Законод!$E$47,IF(B1280="Лікар-педіатр",S1286*Законод!$E$47,IF(B1280="Лікар-терапевт",S1286*Законод!$E$47,0)))</f>
        <v>0</v>
      </c>
      <c r="AP1286" s="544">
        <f>IF(B1280="Лікар загальної практики - сімейний лікар",Z1286*Законод!$E$64,IF(B1280="Лікар-педіатр",Z1286*Законод!$E$64,IF(B1280="Лікар-терапевт",Z1286*Законод!$E$64,0)))</f>
        <v>0</v>
      </c>
      <c r="AQ1286" s="544">
        <f>IF(B1280="Лікар загальної практики - сімейний лікар",AG1286*Законод!$E$81,IF(B1280="Лікар-педіатр",AG1286*Законод!$E$81,IF(B1280="Лікар-терапевт",AG1286*Законод!$E$81,0)))</f>
        <v>0</v>
      </c>
      <c r="AR1286" s="185">
        <f>SUM(AN1286:AQ1286)</f>
        <v>0</v>
      </c>
    </row>
    <row r="1287" spans="1:44" ht="20.45" customHeight="1" x14ac:dyDescent="0.25">
      <c r="A1287" s="172"/>
      <c r="B1287" s="781"/>
      <c r="C1287" s="784"/>
      <c r="D1287" s="787"/>
      <c r="E1287" s="790"/>
      <c r="F1287" s="186" t="str">
        <f>IF(B1280="Лікар-педіатр",Законод!$F$18,IF(B1280="Лікар загальної практики - сімейний лікар",Законод!$F$22,IF(B1280="Лікар-терапевт",Законод!$F$26,"х")))</f>
        <v>х</v>
      </c>
      <c r="G1287" s="750" t="s">
        <v>157</v>
      </c>
      <c r="H1287" s="751"/>
      <c r="I1287" s="751"/>
      <c r="J1287" s="751"/>
      <c r="K1287" s="752"/>
      <c r="L1287" s="171">
        <f>IF(B1280="Лікар загальної практики - сімейний лікар",IF(L1284&lt;Законод!$C$23,0,(IF(AND(L1284&gt;=Законод!$F$23,L1284&lt;=Законод!$F$24),L1284-Законод!$E$24,IF('01_Доходи'!L1284&gt;=Законод!$G$23,Законод!$F$25,0)))),IF(B1280="Лікар-педіатр",IF(L1284&lt;Законод!$C$19,0,(IF(AND(L1284&gt;=Законод!$F$19,L1284&lt;=Законод!$F$20),L1284-Законод!$E$20,IF('01_Доходи'!L1284&gt;=Законод!$G$19,Законод!$F$21,0)))),IF(B1280="Лікар-терапевт",IF(L1284&lt;Законод!$C$27,0,(IF(AND(L1284&gt;=Законод!$F$27,L1284&lt;=Законод!$F$28),L1284-Законод!$E$28,IF('01_Доходи'!L1284&gt;=Законод!$G$27,Законод!$F$29,0)))),0)))</f>
        <v>0</v>
      </c>
      <c r="M1287" s="770"/>
      <c r="N1287" s="750" t="s">
        <v>157</v>
      </c>
      <c r="O1287" s="751"/>
      <c r="P1287" s="751"/>
      <c r="Q1287" s="751"/>
      <c r="R1287" s="752"/>
      <c r="S1287" s="171">
        <f>IF(B1280="Лікар загальної практики - сімейний лікар",IF(S1284&lt;Законод!$C$23,0,(IF(AND(S1284&gt;=Законод!$F$23,S1284&lt;=Законод!$F$24),S1284-Законод!$E$24,IF('01_Доходи'!S1284&gt;=Законод!$G$23,Законод!$F$25,0)))),IF(B1280="Лікар-педіатр",IF(S1284&lt;Законод!$C$19,0,(IF(AND(S1284&gt;=Законод!$F$19,S1284&lt;=Законод!$F$20),S1284-Законод!$E$20,IF('01_Доходи'!S1284&gt;=Законод!$G$19,Законод!$F$21,0)))),IF(B1280="Лікар-терапевт",IF(S1284&lt;Законод!$C$27,0,(IF(AND(S1284&gt;=Законод!$F$27,S1284&lt;=Законод!$F$28),S1284-Законод!$E$28,IF('01_Доходи'!S1284&gt;=Законод!$G$27,Законод!$F$29,0)))),0)))</f>
        <v>0</v>
      </c>
      <c r="T1287" s="770"/>
      <c r="U1287" s="750" t="s">
        <v>157</v>
      </c>
      <c r="V1287" s="751"/>
      <c r="W1287" s="751"/>
      <c r="X1287" s="751"/>
      <c r="Y1287" s="752"/>
      <c r="Z1287" s="171">
        <f>IF(B1280="Лікар загальної практики - сімейний лікар",IF(Z1284&lt;Законод!$C$23,0,(IF(AND(Z1284&gt;=Законод!$F$23,Z1284&lt;=Законод!$F$24),Z1284-Законод!$E$24,IF('01_Доходи'!Z1284&gt;=Законод!$G$23,Законод!$F$25,0)))),IF(B1280="Лікар-педіатр",IF(Z1284&lt;Законод!$C$19,0,(IF(AND(Z1284&gt;=Законод!$F$19,Z1284&lt;=Законод!$F$20),Z1284-Законод!$E$20,IF('01_Доходи'!Z1284&gt;=Законод!$G$19,Законод!$F$21,0)))),IF(B1280="Лікар-терапевт",IF(Z1284&lt;Законод!$C$27,0,(IF(AND(Z1284&gt;=Законод!$F$27,Z1284&lt;=Законод!$F$28),Z1284-Законод!$E$28,IF('01_Доходи'!Z1284&gt;=Законод!$G$27,Законод!$F$29,0)))),0)))</f>
        <v>0</v>
      </c>
      <c r="AA1287" s="770"/>
      <c r="AB1287" s="750" t="s">
        <v>157</v>
      </c>
      <c r="AC1287" s="751"/>
      <c r="AD1287" s="751"/>
      <c r="AE1287" s="751"/>
      <c r="AF1287" s="752"/>
      <c r="AG1287" s="171">
        <f>IF(B1280="Лікар загальної практики - сімейний лікар",IF(AG1284&lt;Законод!$C$23,0,(IF(AND(AG1284&gt;=Законод!$F$23,AG1284&lt;=Законод!$F$24),AG1284-Законод!$E$24,IF('01_Доходи'!AG1284&gt;=Законод!$G$23,Законод!$F$25,0)))),IF(B1280="Лікар-педіатр",IF(AG1284&lt;Законод!$C$19,0,(IF(AND(AG1284&gt;=Законод!$F$19,AG1284&lt;=Законод!$F$20),AG1284-Законод!$E$20,IF('01_Доходи'!AG1284&gt;=Законод!$G$19,Законод!$F$21,0)))),IF(B1280="Лікар-терапевт",IF(AG1284&lt;Законод!$C$27,0,(IF(AND(AG1284&gt;=Законод!$F$27,AG1284&lt;=Законод!$F$28),AG1284-Законод!$E$28,IF('01_Доходи'!AG1284&gt;=Законод!$G$27,Законод!$F$29,0)))),0)))</f>
        <v>0</v>
      </c>
      <c r="AH1287" s="773"/>
      <c r="AI1287" s="176"/>
      <c r="AJ1287" s="764"/>
      <c r="AK1287" s="767"/>
      <c r="AL1287" s="767"/>
      <c r="AM1287" s="799"/>
      <c r="AN1287" s="544">
        <f>IF(B1280="Лікар загальної практики - сімейний лікар",L1287*Законод!$F$30,IF(B1280="Лікар-педіатр",L1287*Законод!$F$30,IF(B1280="Лікар-терапевт",L1287*Законод!$F$30,0)))</f>
        <v>0</v>
      </c>
      <c r="AO1287" s="544">
        <f>IF(B1280="Лікар загальної практики - сімейний лікар",S1287*Законод!$F$47,IF(B1280="Лікар-педіатр",S1287*Законод!$F$47,IF(B1280="Лікар-терапевт",S1287*Законод!$F$47,0)))</f>
        <v>0</v>
      </c>
      <c r="AP1287" s="544">
        <f>IF(B1280="Лікар загальної практики - сімейний лікар",Z1287*Законод!$F$64,IF(B1280="Лікар-педіатр",Z1287*Законод!$F$64,IF(B1280="Лікар-терапевт",Z1287*Законод!$F$64,0)))</f>
        <v>0</v>
      </c>
      <c r="AQ1287" s="544">
        <f>IF(B1280="Лікар загальної практики - сімейний лікар",AG1287*Законод!$F$81,IF(B1280="Лікар-педіатр",AG1287*Законод!$F$81,IF(B1280="Лікар-терапевт",AG1287*Законод!$F$81,0)))</f>
        <v>0</v>
      </c>
      <c r="AR1287" s="185">
        <f>SUM(AN1287:AQ1287)</f>
        <v>0</v>
      </c>
    </row>
    <row r="1288" spans="1:44" ht="20.45" customHeight="1" x14ac:dyDescent="0.25">
      <c r="A1288" s="172"/>
      <c r="B1288" s="781"/>
      <c r="C1288" s="784"/>
      <c r="D1288" s="787"/>
      <c r="E1288" s="790"/>
      <c r="F1288" s="186" t="str">
        <f>IF(B1280="Лікар-педіатр",Законод!$G$18,IF(B1280="Лікар загальної практики - сімейний лікар",Законод!$G$22,IF(B1280="Лікар-терапевт",Законод!$G$26,"х")))</f>
        <v>х</v>
      </c>
      <c r="G1288" s="750" t="s">
        <v>157</v>
      </c>
      <c r="H1288" s="751"/>
      <c r="I1288" s="751"/>
      <c r="J1288" s="751"/>
      <c r="K1288" s="752"/>
      <c r="L1288" s="171">
        <f>IF(B1280="Лікар загальної практики - сімейний лікар",IF(L1284&lt;Законод!$C$23,0,(IF(AND(L1284&gt;=Законод!$G$23,L1284&lt;=Законод!$G$24),L1284-Законод!$F$24,IF('01_Доходи'!L1284&gt;=Законод!$H$23,Законод!$G$25,0)))),IF(B1280="Лікар-педіатр",IF(L1284&lt;Законод!$C$19,0,(IF(AND(L1284&gt;=Законод!$G$19,L1284&lt;=Законод!$G$20),L1284-Законод!$F$20,IF('01_Доходи'!L1284&gt;=Законод!$H$19,Законод!$G$21,0)))),IF(B1280="Лікар-терапевт",IF(L1284&lt;Законод!$C$27,0,(IF(AND(L1284&gt;=Законод!$G$27,L1284&lt;=Законод!$G$28),L1284-Законод!$F$28,IF('01_Доходи'!L1284&gt;=Законод!$H$27,Законод!$G$29,0)))),0)))</f>
        <v>0</v>
      </c>
      <c r="M1288" s="770"/>
      <c r="N1288" s="750" t="s">
        <v>157</v>
      </c>
      <c r="O1288" s="751"/>
      <c r="P1288" s="751"/>
      <c r="Q1288" s="751"/>
      <c r="R1288" s="752"/>
      <c r="S1288" s="171">
        <f>IF(B1280="Лікар загальної практики - сімейний лікар",IF(S1284&lt;Законод!$C$23,0,(IF(AND(S1284&gt;=Законод!$G$23,S1284&lt;=Законод!$G$24),S1284-Законод!$F$24,IF('01_Доходи'!S1284&gt;=Законод!$H$23,Законод!$G$25,0)))),IF(B1280="Лікар-педіатр",IF(S1284&lt;Законод!$C$19,0,(IF(AND(S1284&gt;=Законод!$G$19,S1284&lt;=Законод!$G$20),S1284-Законод!$F$20,IF('01_Доходи'!S1284&gt;=Законод!$H$19,Законод!$G$21,0)))),IF(B1280="Лікар-терапевт",IF(S1284&lt;Законод!$C$27,0,(IF(AND(S1284&gt;=Законод!$G$27,S1284&lt;=Законод!$G$28),S1284-Законод!$F$28,IF('01_Доходи'!S1284&gt;=Законод!$H$27,Законод!$G$29,0)))),0)))</f>
        <v>0</v>
      </c>
      <c r="T1288" s="770"/>
      <c r="U1288" s="750" t="s">
        <v>157</v>
      </c>
      <c r="V1288" s="751"/>
      <c r="W1288" s="751"/>
      <c r="X1288" s="751"/>
      <c r="Y1288" s="752"/>
      <c r="Z1288" s="171">
        <f>IF(B1280="Лікар загальної практики - сімейний лікар",IF(Z1284&lt;Законод!$C$23,0,(IF(AND(Z1284&gt;=Законод!$G$23,Z1284&lt;=Законод!$G$24),Z1284-Законод!$F$24,IF('01_Доходи'!Z1284&gt;=Законод!$H$23,Законод!$G$25,0)))),IF(B1280="Лікар-педіатр",IF(Z1284&lt;Законод!$C$19,0,(IF(AND(Z1284&gt;=Законод!$G$19,Z1284&lt;=Законод!$G$20),Z1284-Законод!$F$20,IF('01_Доходи'!Z1284&gt;=Законод!$H$19,Законод!$G$21,0)))),IF(B1280="Лікар-терапевт",IF(Z1284&lt;Законод!$C$27,0,(IF(AND(Z1284&gt;=Законод!$G$27,Z1284&lt;=Законод!$G$28),Z1284-Законод!$F$28,IF('01_Доходи'!Z1284&gt;=Законод!$H$27,Законод!$G$29,0)))),0)))</f>
        <v>0</v>
      </c>
      <c r="AA1288" s="770"/>
      <c r="AB1288" s="750" t="s">
        <v>157</v>
      </c>
      <c r="AC1288" s="751"/>
      <c r="AD1288" s="751"/>
      <c r="AE1288" s="751"/>
      <c r="AF1288" s="752"/>
      <c r="AG1288" s="171">
        <f>IF(B1280="Лікар загальної практики - сімейний лікар",IF(AG1284&lt;Законод!$C$23,0,(IF(AND(AG1284&gt;=Законод!$G$23,AG1284&lt;=Законод!$G$24),AG1284-Законод!$F$24,IF('01_Доходи'!AG1284&gt;=Законод!$H$23,Законод!$G$25,0)))),IF(B1280="Лікар-педіатр",IF(AG1284&lt;Законод!$C$19,0,(IF(AND(AG1284&gt;=Законод!$G$19,AG1284&lt;=Законод!$G$20),AG1284-Законод!$F$20,IF('01_Доходи'!AG1284&gt;=Законод!$H$19,Законод!$G$21,0)))),IF(B1280="Лікар-терапевт",IF(AG1284&lt;Законод!$C$27,0,(IF(AND(AG1284&gt;=Законод!$G$27,AG1284&lt;=Законод!$G$28),AG1284-Законод!$F$28,IF('01_Доходи'!AG1284&gt;=Законод!$H$27,Законод!$G$29,0)))),0)))</f>
        <v>0</v>
      </c>
      <c r="AH1288" s="773"/>
      <c r="AI1288" s="176"/>
      <c r="AJ1288" s="764"/>
      <c r="AK1288" s="767"/>
      <c r="AL1288" s="767"/>
      <c r="AM1288" s="799"/>
      <c r="AN1288" s="544">
        <f>IF(B1280="Лікар загальної практики - сімейний лікар",L1288*Законод!$G$39,IF(B1280="Лікар-педіатр",L1288*Законод!$G$30,IF(B1280="Лікар-терапевт",L1288*Законод!$G$30,0)))</f>
        <v>0</v>
      </c>
      <c r="AO1288" s="544">
        <f>IF(B1280="Лікар загальної практики - сімейний лікар",S1288*Законод!$G$47,IF(B1280="Лікар-педіатр",S1288*Законод!$G$47,IF(B1280="Лікар-терапевт",S1288*Законод!$G$47,0)))</f>
        <v>0</v>
      </c>
      <c r="AP1288" s="544">
        <f>IF(B1280="Лікар загальної практики - сімейний лікар",Z1288*Законод!$G$64,IF(B1280="Лікар-педіатр",Z1288*Законод!$G$64,IF(B1280="Лікар-терапевт",Z1288*Законод!$G$64,0)))</f>
        <v>0</v>
      </c>
      <c r="AQ1288" s="544">
        <f>IF(B1280="Лікар загальної практики - сімейний лікар",AG1288*Законод!$G$81,IF(B1280="Лікар-педіатр",AG1288*Законод!$G$81,IF(B1280="Лікар-терапевт",AG1288*Законод!$G$81,0)))</f>
        <v>0</v>
      </c>
      <c r="AR1288" s="185">
        <f t="shared" ref="AR1288" si="192">SUM(AN1288:AQ1288)</f>
        <v>0</v>
      </c>
    </row>
    <row r="1289" spans="1:44" ht="20.45" customHeight="1" x14ac:dyDescent="0.25">
      <c r="A1289" s="172"/>
      <c r="B1289" s="781"/>
      <c r="C1289" s="784"/>
      <c r="D1289" s="787"/>
      <c r="E1289" s="790"/>
      <c r="F1289" s="186" t="str">
        <f>IF(B1280="Лікар-педіатр",Законод!$H$18,IF(B1280="Лікар загальної практики - сімейний лікар",Законод!$H$22,IF(B1280="Лікар-терапевт",Законод!$H$26,"х")))</f>
        <v>х</v>
      </c>
      <c r="G1289" s="750" t="s">
        <v>157</v>
      </c>
      <c r="H1289" s="751"/>
      <c r="I1289" s="751"/>
      <c r="J1289" s="751"/>
      <c r="K1289" s="752"/>
      <c r="L1289" s="171">
        <f>IF(B1280="Лікар загальної практики - сімейний лікар",IF(L1284&lt;Законод!$C$23,0,(IF(AND(L1284&gt;=Законод!$H$23,L1284&lt;=Законод!$H$24),L1284-Законод!$G$24,IF('01_Доходи'!L1284&gt;=Законод!$I$23,Законод!$H$25,0)))),IF(B1280="Лікар-педіатр",IF(L1284&lt;Законод!$C$19,0,(IF(AND(L1284&gt;=Законод!$H$19,L1284&lt;=Законод!$H$20),L1284-Законод!$G$20,IF('01_Доходи'!L1284&gt;=Законод!$I$19,Законод!$H$21,0)))),IF(B1280="Лікар-терапевт",IF(L1284&lt;Законод!$C$27,0,(IF(AND(L1284&gt;=Законод!$H$27,L1284&lt;=Законод!$H$28),L1284-Законод!$G$28,IF(L1284&gt;=Законод!$I$27,Законод!$H$29,0)))),0)))</f>
        <v>0</v>
      </c>
      <c r="M1289" s="770"/>
      <c r="N1289" s="750" t="s">
        <v>157</v>
      </c>
      <c r="O1289" s="751"/>
      <c r="P1289" s="751"/>
      <c r="Q1289" s="751"/>
      <c r="R1289" s="752"/>
      <c r="S1289" s="171">
        <f>IF(B1280="Лікар загальної практики - сімейний лікар",IF(S1284&lt;Законод!$C$23,0,(IF(AND(S1284&gt;=Законод!$H$23,S1284&lt;=Законод!$H$24),S1284-Законод!$G$24,IF('01_Доходи'!S1284&gt;=Законод!$I$23,Законод!$H$25,0)))),IF(B1280="Лікар-педіатр",IF(S1284&lt;Законод!$C$19,0,(IF(AND(S1284&gt;=Законод!$H$19,S1284&lt;=Законод!$H$20),S1284-Законод!$G$20,IF('01_Доходи'!S1284&gt;=Законод!$I$19,Законод!$H$21,0)))),IF(B1280="Лікар-терапевт",IF(S1284&lt;Законод!$C$27,0,(IF(AND(S1284&gt;=Законод!$H$27,S1284&lt;=Законод!$H$28),S1284-Законод!$G$28,IF(S1284&gt;=Законод!$I$27,Законод!$H$29,0)))),0)))</f>
        <v>0</v>
      </c>
      <c r="T1289" s="770"/>
      <c r="U1289" s="750" t="s">
        <v>157</v>
      </c>
      <c r="V1289" s="751"/>
      <c r="W1289" s="751"/>
      <c r="X1289" s="751"/>
      <c r="Y1289" s="752"/>
      <c r="Z1289" s="171">
        <f>IF(B1280="Лікар загальної практики - сімейний лікар",IF(Z1284&lt;Законод!$C$23,0,(IF(AND(Z1284&gt;=Законод!$H$23,Z1284&lt;=Законод!$H$24),Z1284-Законод!$G$24,IF('01_Доходи'!Z1284&gt;=Законод!$I$23,Законод!$H$25,0)))),IF(B1280="Лікар-педіатр",IF(Z1284&lt;Законод!$C$19,0,(IF(AND(Z1284&gt;=Законод!$H$19,Z1284&lt;=Законод!$H$20),Z1284-Законод!$G$20,IF('01_Доходи'!Z1284&gt;=Законод!$I$19,Законод!$H$21,0)))),IF(B1280="Лікар-терапевт",IF(Z1284&lt;Законод!$C$27,0,(IF(AND(Z1284&gt;=Законод!$H$27,Z1284&lt;=Законод!$H$28),Z1284-Законод!$G$28,IF(Z1284&gt;=Законод!$I$27,Законод!$H$29,0)))),0)))</f>
        <v>0</v>
      </c>
      <c r="AA1289" s="770"/>
      <c r="AB1289" s="750" t="s">
        <v>157</v>
      </c>
      <c r="AC1289" s="751"/>
      <c r="AD1289" s="751"/>
      <c r="AE1289" s="751"/>
      <c r="AF1289" s="752"/>
      <c r="AG1289" s="171">
        <f>IF(B1280="Лікар загальної практики - сімейний лікар",IF(AG1284&lt;Законод!$C$23,0,(IF(AND(AG1284&gt;=Законод!$H$23,AG1284&lt;=Законод!$H$24),AG1284-Законод!$G$24,IF('01_Доходи'!AG1284&gt;=Законод!$I$23,Законод!$H$25,0)))),IF(B1280="Лікар-педіатр",IF(AG1284&lt;Законод!$C$19,0,(IF(AND(AG1284&gt;=Законод!$H$19,AG1284&lt;=Законод!$H$20),AG1284-Законод!$G$20,IF('01_Доходи'!AG1284&gt;=Законод!$I$19,Законод!$H$21,0)))),IF(B1280="Лікар-терапевт",IF(AG1284&lt;Законод!$C$27,0,(IF(AND(AG1284&gt;=Законод!$H$27,AG1284&lt;=Законод!$H$28),AG1284-Законод!$G$28,IF(AG1284&gt;=Законод!$I$27,Законод!$H$29,0)))),0)))</f>
        <v>0</v>
      </c>
      <c r="AH1289" s="773"/>
      <c r="AI1289" s="176"/>
      <c r="AJ1289" s="764"/>
      <c r="AK1289" s="767"/>
      <c r="AL1289" s="767"/>
      <c r="AM1289" s="799"/>
      <c r="AN1289" s="544">
        <f>IF(B1280="Лікар загальної практики - сімейний лікар",L1289*Законод!$H$30,IF(B1280="Лікар-педіатр",L1289*Законод!$H$30,IF(B1280="Лікар-терапевт",L1289*Законод!$H$30,0)))</f>
        <v>0</v>
      </c>
      <c r="AO1289" s="544">
        <f>IF(B1280="Лікар загальної практики - сімейний лікар",S1289*Законод!$H$47,IF(B1280="Лікар-педіатр",S1289*Законод!$H$47,IF(B1280="Лікар-терапевт",S1289*Законод!$H$47,0)))</f>
        <v>0</v>
      </c>
      <c r="AP1289" s="544">
        <f>IF(B1280="Лікар загальної практики - сімейний лікар",Z1289*Законод!$H$64,IF(B1280="Лікар-педіатр",Z1289*Законод!$H$64,IF(B1280="Лікар-терапевт",Z1289*Законод!$H$64,0)))</f>
        <v>0</v>
      </c>
      <c r="AQ1289" s="544">
        <f>IF(B1280="Лікар загальної практики - сімейний лікар",AG1289*Законод!$H$81,IF(B1280="Лікар-педіатр",AG1289*Законод!$H$81,IF(B1280="Лікар-терапевт",AG1289*Законод!$H$81,0)))</f>
        <v>0</v>
      </c>
      <c r="AR1289" s="185">
        <f>SUM(AN1289:AQ1289)</f>
        <v>0</v>
      </c>
    </row>
    <row r="1290" spans="1:44" ht="20.45" customHeight="1" x14ac:dyDescent="0.25">
      <c r="A1290" s="172"/>
      <c r="B1290" s="781"/>
      <c r="C1290" s="784"/>
      <c r="D1290" s="787"/>
      <c r="E1290" s="790"/>
      <c r="F1290" s="186" t="str">
        <f>IF(B1280="Лікар-педіатр",Законод!$I$18,IF(B1280="Лікар загальної практики - сімейний лікар",Законод!$I$22,IF(B1280="Лікар-терапевт",Законод!$I$26,"х")))</f>
        <v>х</v>
      </c>
      <c r="G1290" s="750" t="s">
        <v>157</v>
      </c>
      <c r="H1290" s="751"/>
      <c r="I1290" s="751"/>
      <c r="J1290" s="751"/>
      <c r="K1290" s="752"/>
      <c r="L1290" s="171">
        <f>IF(B1280="Лікар загальної практики - сімейний лікар",IF(L1284&lt;Законод!$C$23,0,(IF(AND(L1284&gt;=Законод!$I$23,L1284&lt;=Законод!$I$24),L1284-Законод!$H$24,IF('01_Доходи'!L1284&gt;=Законод!$I$23,Законод!$I$25,0)))),IF(B1280="Лікар-педіатр",IF(L1284&lt;Законод!$C$19,0,(IF(AND(L1284&gt;=Законод!$I$19,L1284&lt;=Законод!$I$20),L1284-Законод!$H$20,IF('01_Доходи'!L1284&gt;=Законод!$I$19,Законод!$H$21,0)))),IF(B1280="Лікар-терапевт",IF(L1284&lt;Законод!$C$27,0,(IF(AND(L1284&gt;=Законод!$I$27,L1284&lt;=Законод!$I$28),L1284-Законод!$H$28,IF('01_Доходи'!L1284&gt;=Законод!$I$27,Законод!$H$29,0)))),0)))</f>
        <v>0</v>
      </c>
      <c r="M1290" s="770"/>
      <c r="N1290" s="750" t="s">
        <v>157</v>
      </c>
      <c r="O1290" s="751"/>
      <c r="P1290" s="751"/>
      <c r="Q1290" s="751"/>
      <c r="R1290" s="752"/>
      <c r="S1290" s="171">
        <f>IF(B1280="Лікар загальної практики - сімейний лікар",IF(S1284&lt;Законод!$C$23,0,(IF(AND(S1284&gt;=Законод!$I$23,S1284&lt;=Законод!$I$24),S1284-Законод!$H$24,IF('01_Доходи'!S1284&gt;=Законод!$I$23,Законод!$I$25,0)))),IF(B1280="Лікар-педіатр",IF(S1284&lt;Законод!$C$19,0,(IF(AND(S1284&gt;=Законод!$I$19,S1284&lt;=Законод!$I$20),S1284-Законод!$H$20,IF('01_Доходи'!S1284&gt;=Законод!$I$19,Законод!$H$21,0)))),IF(B1280="Лікар-терапевт",IF(S1284&lt;Законод!$C$27,0,(IF(AND(S1284&gt;=Законод!$I$27,S1284&lt;=Законод!$I$28),S1284-Законод!$H$28,IF('01_Доходи'!S1284&gt;=Законод!$I$27,Законод!$H$29,0)))),0)))</f>
        <v>0</v>
      </c>
      <c r="T1290" s="770"/>
      <c r="U1290" s="750" t="s">
        <v>157</v>
      </c>
      <c r="V1290" s="751"/>
      <c r="W1290" s="751"/>
      <c r="X1290" s="751"/>
      <c r="Y1290" s="752"/>
      <c r="Z1290" s="171">
        <f>IF(B1280="Лікар загальної практики - сімейний лікар",IF(Z1284&lt;Законод!$C$23,0,(IF(AND(Z1284&gt;=Законод!$I$23,Z1284&lt;=Законод!$I$24),Z1284-Законод!$H$24,IF('01_Доходи'!Z1284&gt;=Законод!$I$23,Законод!$I$25,0)))),IF(B1280="Лікар-педіатр",IF(Z1284&lt;Законод!$C$19,0,(IF(AND(Z1284&gt;=Законод!$I$19,Z1284&lt;=Законод!$I$20),Z1284-Законод!$H$20,IF('01_Доходи'!Z1284&gt;=Законод!$I$19,Законод!$H$21,0)))),IF(B1280="Лікар-терапевт",IF(Z1284&lt;Законод!$C$27,0,(IF(AND(Z1284&gt;=Законод!$I$27,Z1284&lt;=Законод!$I$28),Z1284-Законод!$H$28,IF('01_Доходи'!Z1284&gt;=Законод!$I$27,Законод!$H$29,0)))),0)))</f>
        <v>0</v>
      </c>
      <c r="AA1290" s="770"/>
      <c r="AB1290" s="750" t="s">
        <v>157</v>
      </c>
      <c r="AC1290" s="751"/>
      <c r="AD1290" s="751"/>
      <c r="AE1290" s="751"/>
      <c r="AF1290" s="752"/>
      <c r="AG1290" s="171">
        <f>IF(B1280="Лікар загальної практики - сімейний лікар",IF(AG1284&lt;Законод!$C$23,0,(IF(AND(AG1284&gt;=Законод!$I$23,AG1284&lt;=Законод!$I$24),AG1284-Законод!$H$24,IF('01_Доходи'!AG1284&gt;=Законод!$I$23,Законод!$I$25,0)))),IF(B1280="Лікар-педіатр",IF(AG1284&lt;Законод!$C$19,0,(IF(AND(AG1284&gt;=Законод!$I$19,AG1284&lt;=Законод!$I$20),AG1284-Законод!$H$20,IF('01_Доходи'!AG1284&gt;=Законод!$I$19,Законод!$H$21,0)))),IF(B1280="Лікар-терапевт",IF(AG1284&lt;Законод!$C$27,0,(IF(AND(AG1284&gt;=Законод!$I$27,AG1284&lt;=Законод!$I$28),AG1284-Законод!$H$28,IF('01_Доходи'!AG1284&gt;=Законод!$I$27,Законод!$H$29,0)))),0)))</f>
        <v>0</v>
      </c>
      <c r="AH1290" s="773"/>
      <c r="AI1290" s="176"/>
      <c r="AJ1290" s="764"/>
      <c r="AK1290" s="767"/>
      <c r="AL1290" s="767"/>
      <c r="AM1290" s="799"/>
      <c r="AN1290" s="544">
        <f>IF(B1280="Лікар загальної практики - сімейний лікар",L1290*Законод!$I$30,IF(B1280="Лікар-педіатр",L1290*Законод!$I$30,IF(B1280="Лікар-терапевт",L1290*Законод!$I$30,0)))</f>
        <v>0</v>
      </c>
      <c r="AO1290" s="544">
        <f>IF(B1280="Лікар загальної практики - сімейний лікар",S1290*Законод!$I$47,IF(B1280="Лікар-педіатр",S1290*Законод!$I$47,IF(B1280="Лікар-терапевт",S1290*Законод!$I$47,0)))</f>
        <v>0</v>
      </c>
      <c r="AP1290" s="544">
        <f>IF(B1280="Лікар загальної практики - сімейний лікар",Z1290*Законод!$I$64,IF(B1280="Лікар-педіатр",Z1290*Законод!$I$64,IF(B1280="Лікар-терапевт",Z1290*Законод!$I$64,0)))</f>
        <v>0</v>
      </c>
      <c r="AQ1290" s="544">
        <f>IF(B1280="Лікар загальної практики - сімейний лікар",AG1290*Законод!$I$81,IF(B1280="Лікар-педіатр",AG1290*Законод!$I$81,IF(B1280="Лікар-терапевт",AG1290*Законод!$I$81,0)))</f>
        <v>0</v>
      </c>
      <c r="AR1290" s="185">
        <f>SUM(AN1290:AQ1290)</f>
        <v>0</v>
      </c>
    </row>
    <row r="1291" spans="1:44" ht="21" customHeight="1" thickBot="1" x14ac:dyDescent="0.3">
      <c r="A1291" s="187"/>
      <c r="B1291" s="782"/>
      <c r="C1291" s="785"/>
      <c r="D1291" s="788"/>
      <c r="E1291" s="791"/>
      <c r="F1291" s="660" t="str">
        <f>IF(B1280="Лікар-педіатр",Законод!$J$18,IF(B1280="Лікар загальної практики - сімейний лікар",Законод!$J$22,IF(B1280="Лікар-терапевт",Законод!$J$22,"х")))</f>
        <v>х</v>
      </c>
      <c r="G1291" s="747" t="s">
        <v>157</v>
      </c>
      <c r="H1291" s="748"/>
      <c r="I1291" s="748"/>
      <c r="J1291" s="748"/>
      <c r="K1291" s="749"/>
      <c r="L1291" s="171">
        <f>IF(B1280="Лікар загальної практики - сімейний лікар",IF(L1284&gt;=Законод!$J$23,'01_Доходи'!L1284-('01_Доходи'!L1285+'01_Доходи'!L1286+'01_Доходи'!L1287+'01_Доходи'!L1288+'01_Доходи'!L1289+'01_Доходи'!L1290),0),IF(B1280="Лікар-педіатр",IF(L1284&gt;=Законод!$J$19,'01_Доходи'!L1284-('01_Доходи'!L1285+'01_Доходи'!L1286+'01_Доходи'!L1287+'01_Доходи'!L1288+'01_Доходи'!L1289+'01_Доходи'!L1290),0),IF(B1280="Лікар-терапевт",IF('01_Доходи'!L1284&gt;=Законод!$J$27,L1284-Законод!$I$28,0),0)))</f>
        <v>0</v>
      </c>
      <c r="M1291" s="771"/>
      <c r="N1291" s="747" t="s">
        <v>157</v>
      </c>
      <c r="O1291" s="748"/>
      <c r="P1291" s="748"/>
      <c r="Q1291" s="748"/>
      <c r="R1291" s="749"/>
      <c r="S1291" s="171">
        <f>IF(B1280="Лікар загальної практики - сімейний лікар",IF(S1284&gt;=Законод!$J$23,'01_Доходи'!S1284-('01_Доходи'!S1285+'01_Доходи'!S1286+'01_Доходи'!S1287+'01_Доходи'!S1288+'01_Доходи'!S1289+'01_Доходи'!S1290),0),IF(B1280="Лікар-педіатр",IF(S1284&gt;=Законод!$J$19,'01_Доходи'!S1284-('01_Доходи'!S1285+'01_Доходи'!S1286+'01_Доходи'!S1287+'01_Доходи'!S1288+'01_Доходи'!S1289+'01_Доходи'!S1290),0),IF(B1280="Лікар-терапевт",IF('01_Доходи'!S1284&gt;=Законод!$J$27,S1284-Законод!$I$28,0),0)))</f>
        <v>0</v>
      </c>
      <c r="T1291" s="771"/>
      <c r="U1291" s="747" t="s">
        <v>157</v>
      </c>
      <c r="V1291" s="748"/>
      <c r="W1291" s="748"/>
      <c r="X1291" s="748"/>
      <c r="Y1291" s="749"/>
      <c r="Z1291" s="171">
        <f>IF(B1280="Лікар загальної практики - сімейний лікар",IF(Z1284&gt;=Законод!$J$23,'01_Доходи'!Z1284-('01_Доходи'!Z1285+'01_Доходи'!Z1286+'01_Доходи'!Z1287+'01_Доходи'!Z1288+'01_Доходи'!Z1289+'01_Доходи'!Z1290),0),IF(B1280="Лікар-педіатр",IF(Z1284&gt;=Законод!$J$19,'01_Доходи'!Z1284-('01_Доходи'!Z1285+'01_Доходи'!Z1286+'01_Доходи'!Z1287+'01_Доходи'!Z1288+'01_Доходи'!Z1289+'01_Доходи'!Z1290),0),IF(B1280="Лікар-терапевт",IF('01_Доходи'!Z1284&gt;=Законод!$J$27,Z1284-Законод!$I$28,0),0)))</f>
        <v>0</v>
      </c>
      <c r="AA1291" s="771"/>
      <c r="AB1291" s="747" t="s">
        <v>157</v>
      </c>
      <c r="AC1291" s="748"/>
      <c r="AD1291" s="748"/>
      <c r="AE1291" s="748"/>
      <c r="AF1291" s="749"/>
      <c r="AG1291" s="171">
        <f>IF(B1280="Лікар загальної практики - сімейний лікар",IF(AG1284&gt;=Законод!$J$23,'01_Доходи'!AG1284-('01_Доходи'!AG1285+'01_Доходи'!AG1286+'01_Доходи'!AG1287+'01_Доходи'!AG1288+'01_Доходи'!AG1289+'01_Доходи'!AG1290),0),IF(B1280="Лікар-педіатр",IF(AG1284&gt;=Законод!$J$19,'01_Доходи'!AG1284-('01_Доходи'!AG1285+'01_Доходи'!AG1286+'01_Доходи'!AG1287+'01_Доходи'!AG1288+'01_Доходи'!AG1289+'01_Доходи'!AG1290),0),IF(B1280="Лікар-терапевт",IF('01_Доходи'!AG1284&gt;=Законод!$J$27,AG1284-Законод!$I$28,0),0)))</f>
        <v>0</v>
      </c>
      <c r="AH1291" s="774"/>
      <c r="AI1291" s="188"/>
      <c r="AJ1291" s="765"/>
      <c r="AK1291" s="768"/>
      <c r="AL1291" s="768"/>
      <c r="AM1291" s="800"/>
      <c r="AN1291" s="661">
        <f>IF(B1280="Лікар загальної практики - сімейний лікар",L1291*Законод!$J$30,IF(B1280="Лікар-педіатр",L1291*Законод!$J$30,IF(B1280="Лікар-терапевт",L1291*Законод!$J$30,0)))</f>
        <v>0</v>
      </c>
      <c r="AO1291" s="661">
        <f>IF(B1280="Лікар загальної практики - сімейний лікар",S1291*Законод!$J$47,IF(B1280="Лікар-педіатр",S1291*Законод!$J$47,IF(B1280="Лікар-терапевт",S1291*Законод!$J$47,0)))</f>
        <v>0</v>
      </c>
      <c r="AP1291" s="661">
        <f>IF(B1280="Лікар загальної практики - сімейний лікар",S1291*Законод!$J$64,IF(B1280="Лікар-педіатр",S1291*Законод!$J$64,IF(B1280="Лікар-терапевт",S1291*Законод!$J$64,0)))</f>
        <v>0</v>
      </c>
      <c r="AQ1291" s="661">
        <f>IF(B1280="Лікар загальної практики - сімейний лікар",AG1291*Законод!$J$81,IF(B1280="Лікар-педіатр",AG1291*Законод!$J$81,IF(B1280="Лікар-терапевт",AG1291*Законод!$J$81,0)))</f>
        <v>0</v>
      </c>
      <c r="AR1291" s="662">
        <f t="shared" ref="AR1291" si="193">SUM(AN1291:AQ1291)</f>
        <v>0</v>
      </c>
    </row>
    <row r="1292" spans="1:44" ht="23.25" thickBot="1" x14ac:dyDescent="0.3">
      <c r="A1292" s="206"/>
      <c r="B1292" s="207"/>
      <c r="C1292" s="207"/>
      <c r="D1292" s="207"/>
      <c r="E1292" s="207"/>
      <c r="F1292" s="208"/>
      <c r="G1292" s="209"/>
      <c r="H1292" s="209"/>
      <c r="I1292" s="210"/>
      <c r="J1292" s="210"/>
      <c r="K1292" s="210"/>
      <c r="L1292" s="211"/>
      <c r="M1292" s="210"/>
      <c r="N1292" s="210"/>
      <c r="O1292" s="210"/>
      <c r="P1292" s="210"/>
      <c r="Q1292" s="210"/>
      <c r="R1292" s="210"/>
      <c r="S1292" s="211"/>
      <c r="T1292" s="210"/>
      <c r="U1292" s="210"/>
      <c r="V1292" s="210"/>
      <c r="W1292" s="210"/>
      <c r="X1292" s="210"/>
      <c r="Y1292" s="210"/>
      <c r="Z1292" s="211"/>
      <c r="AA1292" s="210"/>
      <c r="AB1292" s="210"/>
      <c r="AC1292" s="210"/>
      <c r="AD1292" s="210"/>
      <c r="AE1292" s="210"/>
      <c r="AF1292" s="210"/>
      <c r="AG1292" s="211"/>
      <c r="AH1292" s="210"/>
      <c r="AI1292" s="210"/>
      <c r="AJ1292" s="210"/>
      <c r="AK1292" s="210"/>
      <c r="AL1292" s="210"/>
      <c r="AM1292" s="212"/>
      <c r="AN1292" s="210"/>
      <c r="AO1292" s="210"/>
      <c r="AP1292" s="210"/>
      <c r="AQ1292" s="210"/>
      <c r="AR1292" s="213"/>
    </row>
    <row r="1293" spans="1:44" ht="18" customHeight="1" x14ac:dyDescent="0.25">
      <c r="A1293" s="169">
        <f>A1280+1</f>
        <v>98</v>
      </c>
      <c r="B1293" s="780"/>
      <c r="C1293" s="783"/>
      <c r="D1293" s="786"/>
      <c r="E1293" s="789"/>
      <c r="F1293" s="170" t="s">
        <v>431</v>
      </c>
      <c r="G1293" s="171">
        <f>IFERROR(IF(B1293="Лікар-педіатр",G1295/L1295*L1293,IF(B1293="Лікар-терапевт","х",IF(B1293="Лікар загальної практики - сімейний лікар",G1295/L1295*L1293,0))),0)</f>
        <v>0</v>
      </c>
      <c r="H1293" s="171">
        <f>IFERROR(IF(B1293="Лікар-педіатр",H1295/L1295*L1293,IF(B1293="Лікар-терапевт","х",IF(B1293="Лікар загальної практики - сімейний лікар",H1295/L1295*L1293,0))),0)</f>
        <v>0</v>
      </c>
      <c r="I1293" s="171">
        <f>IFERROR(IF(B1293="Лікар-педіатр","x",IF(B1293="Лікар-терапевт",I1295/L1295*L1293,IF(B1293="Лікар загальної практики - сімейний лікар",I1295/L1295*L1293,0))),0)</f>
        <v>0</v>
      </c>
      <c r="J1293" s="171">
        <f>IFERROR(IF(B1293="Лікар-педіатр","x",IF(B1293="Лікар-терапевт",J1295/L1295*L1293,IF(B1293="Лікар загальної практики - сімейний лікар",J1295/L1295*L1293,0))),0)</f>
        <v>0</v>
      </c>
      <c r="K1293" s="171">
        <f>IFERROR(IF(B1293="Лікар-педіатр","x",IF(B1293="Лікар-терапевт",K1296*L1293,IF(B1293="Лікар загальної практики - сімейний лікар",K1296*L1293,0))),0)</f>
        <v>0</v>
      </c>
      <c r="L1293" s="472"/>
      <c r="M1293" s="769"/>
      <c r="N1293" s="171">
        <f>IFERROR(IF(B1293="Лікар-педіатр",N1295/S1295*S1293,IF(B1293="Лікар-терапевт","х",IF(B1293="Лікар загальної практики - сімейний лікар",N1295/S1295*S1293,0))),0)</f>
        <v>0</v>
      </c>
      <c r="O1293" s="171">
        <f>IFERROR(IF(B1293="Лікар-педіатр",O1295/S1295*S1293,IF(B1293="Лікар-терапевт","х",IF(B1293="Лікар загальної практики - сімейний лікар",O1295/S1295*S1293,0))),0)</f>
        <v>0</v>
      </c>
      <c r="P1293" s="171">
        <f>IFERROR(IF(B1293="Лікар-педіатр","x",IF(B1293="Лікар-терапевт",P1295/S1295*S1293,IF(B1293="Лікар загальної практики - сімейний лікар",P1295/S1295*S1293,0))),0)</f>
        <v>0</v>
      </c>
      <c r="Q1293" s="171">
        <f>IFERROR(IF(B1293="Лікар-педіатр","x",IF(B1293="Лікар-терапевт",Q1295/S1295*S1293,IF(B1293="Лікар загальної практики - сімейний лікар",Q1295/S1295*S1293,0))),0)</f>
        <v>0</v>
      </c>
      <c r="R1293" s="171">
        <f>IFERROR(IF(B1293="Лікар-педіатр","x",IF(B1293="Лікар-терапевт",R1296*S1293,IF(B1293="Лікар загальної практики - сімейний лікар",R1296*S1293,0))),0)</f>
        <v>0</v>
      </c>
      <c r="S1293" s="472"/>
      <c r="T1293" s="769"/>
      <c r="U1293" s="171">
        <f>IFERROR(IF(B1293="Лікар-педіатр",U1295/Z1295*Z1293,IF(B1293="Лікар-терапевт","х",IF(B1293="Лікар загальної практики - сімейний лікар",U1295/Z1295*Z1293,0))),0)</f>
        <v>0</v>
      </c>
      <c r="V1293" s="171">
        <f>IFERROR(IF(B1293="Лікар-педіатр",V1295/Z1295*Z1293,IF(B1293="Лікар-терапевт","х",IF(B1293="Лікар загальної практики - сімейний лікар",V1295/Z1295*Z1293,0))),0)</f>
        <v>0</v>
      </c>
      <c r="W1293" s="171">
        <f>IFERROR(IF(B1293="Лікар-педіатр","x",IF(B1293="Лікар-терапевт",W1295/Z1295*Z1293,IF(B1293="Лікар загальної практики - сімейний лікар",W1295/Z1295*Z1293,0))),0)</f>
        <v>0</v>
      </c>
      <c r="X1293" s="171">
        <f>IFERROR(IF(B1293="Лікар-педіатр","x",IF(B1293="Лікар-терапевт",X1295/Z1295*Z1293,IF(B1293="Лікар загальної практики - сімейний лікар",X1295/Z1295*Z1293,0))),0)</f>
        <v>0</v>
      </c>
      <c r="Y1293" s="171">
        <f>IFERROR(IF(B1293="Лікар-педіатр","x",IF(B1293="Лікар-терапевт",Y1296*Z1293,IF(B1293="Лікар загальної практики - сімейний лікар",Y1296*Z1293,0))),0)</f>
        <v>0</v>
      </c>
      <c r="Z1293" s="472"/>
      <c r="AA1293" s="769"/>
      <c r="AB1293" s="171">
        <f>IFERROR(IF(B1293="Лікар-педіатр",AB1295/AG1295*AG1293,IF(B1293="Лікар-терапевт","х",IF(B1293="Лікар загальної практики - сімейний лікар",AB1295/AG1295*AG1293,0))),0)</f>
        <v>0</v>
      </c>
      <c r="AC1293" s="171">
        <f>IFERROR(IF(B1293="Лікар-педіатр",AC1295/AG1295*AG1293,IF(B1293="Лікар-терапевт","х",IF(B1293="Лікар загальної практики - сімейний лікар",AC1295/AG1295*AG1293,0))),0)</f>
        <v>0</v>
      </c>
      <c r="AD1293" s="171">
        <f>IFERROR(IF(B1293="Лікар-педіатр","x",IF(B1293="Лікар-терапевт",AD1295/AG1295*AG1293,IF(B1293="Лікар загальної практики - сімейний лікар",AD1295/AG1295*AG1293,0))),0)</f>
        <v>0</v>
      </c>
      <c r="AE1293" s="171">
        <f>IFERROR(IF(B1293="Лікар-педіатр","x",IF(B1293="Лікар-терапевт",AE1295/AG1295*AG1293,IF(B1293="Лікар загальної практики - сімейний лікар",AE1295/AG1295*AG1293,0))),0)</f>
        <v>0</v>
      </c>
      <c r="AF1293" s="171">
        <f>IFERROR(IF(B1293="Лікар-педіатр","x",IF(B1293="Лікар-терапевт",AF1296*AG1293,IF(B1293="Лікар загальної практики - сімейний лікар",AF1296*AG1293,0))),0)</f>
        <v>0</v>
      </c>
      <c r="AG1293" s="472"/>
      <c r="AH1293" s="772"/>
      <c r="AI1293" s="461">
        <f>A1293</f>
        <v>98</v>
      </c>
      <c r="AJ1293" s="763">
        <f>B1293</f>
        <v>0</v>
      </c>
      <c r="AK1293" s="766">
        <f>C1293</f>
        <v>0</v>
      </c>
      <c r="AL1293" s="766">
        <f>D1293</f>
        <v>0</v>
      </c>
      <c r="AM1293" s="753" t="s">
        <v>566</v>
      </c>
      <c r="AN1293" s="792">
        <f>SUM(AN1298:AN1304)</f>
        <v>0</v>
      </c>
      <c r="AO1293" s="792">
        <f>SUM(AO1298:AO1304)</f>
        <v>0</v>
      </c>
      <c r="AP1293" s="792">
        <f>SUM(AP1298:AP1304)</f>
        <v>0</v>
      </c>
      <c r="AQ1293" s="792">
        <f>SUM(AQ1298:AQ1304)</f>
        <v>0</v>
      </c>
      <c r="AR1293" s="795">
        <f>SUM(AN1293:AQ1297)</f>
        <v>0</v>
      </c>
    </row>
    <row r="1294" spans="1:44" ht="18" customHeight="1" x14ac:dyDescent="0.25">
      <c r="A1294" s="172"/>
      <c r="B1294" s="781"/>
      <c r="C1294" s="784"/>
      <c r="D1294" s="787"/>
      <c r="E1294" s="790"/>
      <c r="F1294" s="170" t="s">
        <v>432</v>
      </c>
      <c r="G1294" s="171">
        <f>IFERROR(IF(B1293="Лікар-педіатр",G1296*L1294,IF(B1293="Лікар-терапевт","х",IF(B1293="Лікар загальної практики - сімейний лікар",G1296*L1294,0))),0)</f>
        <v>0</v>
      </c>
      <c r="H1294" s="171">
        <f>IFERROR(IF(B1293="Лікар-педіатр",H1296*L1294,IF(B1293="Лікар-терапевт","х",IF(B1293="Лікар загальної практики - сімейний лікар",H1296*L1294,0))),0)</f>
        <v>0</v>
      </c>
      <c r="I1294" s="171">
        <f>IFERROR(IF(B1293="Лікар-педіатр","x",IF(B1293="Лікар-терапевт",I1296*L1294,IF(B1293="Лікар загальної практики - сімейний лікар",I1296*L1294,0))),0)</f>
        <v>0</v>
      </c>
      <c r="J1294" s="171">
        <f>IFERROR(IF(B1293="Лікар-педіатр","x",IF(B1293="Лікар-терапевт",J1296*L1294,IF(B1293="Лікар загальної практики - сімейний лікар",J1296*L1294,0))),0)</f>
        <v>0</v>
      </c>
      <c r="K1294" s="171">
        <f>IFERROR(IF(B1293="Лікар-педіатр","x",IF(B1293="Лікар-терапевт",K1296*L1294,IF(B1293="Лікар загальної практики - сімейний лікар",K1296*L1294,0))),0)</f>
        <v>0</v>
      </c>
      <c r="L1294" s="472"/>
      <c r="M1294" s="770"/>
      <c r="N1294" s="171">
        <f>IFERROR(IF(B1293="Лікар-педіатр",N1296*S1294,IF(B1293="Лікар-терапевт","х",IF(B1293="Лікар загальної практики - сімейний лікар",N1296*S1294,0))),0)</f>
        <v>0</v>
      </c>
      <c r="O1294" s="171">
        <f>IFERROR(IF(B1293="Лікар-педіатр",O1296*S1294,IF(B1293="Лікар-терапевт","х",IF(B1293="Лікар загальної практики - сімейний лікар",O1296*S1294,0))),0)</f>
        <v>0</v>
      </c>
      <c r="P1294" s="171">
        <f>IFERROR(IF(B1293="Лікар-педіатр","x",IF(B1293="Лікар-терапевт",P1296*S1294,IF(B1293="Лікар загальної практики - сімейний лікар",P1296*S1294,0))),0)</f>
        <v>0</v>
      </c>
      <c r="Q1294" s="171">
        <f>IFERROR(IF(B1293="Лікар-педіатр","x",IF(B1293="Лікар-терапевт",Q1296*S1294,IF(B1293="Лікар загальної практики - сімейний лікар",Q1296*S1294,0))),0)</f>
        <v>0</v>
      </c>
      <c r="R1294" s="171">
        <f>IFERROR(IF(B1293="Лікар-педіатр","x",IF(B1293="Лікар-терапевт",R1296*S1294,IF(B1293="Лікар загальної практики - сімейний лікар",R1296*S1294,0))),0)</f>
        <v>0</v>
      </c>
      <c r="S1294" s="472"/>
      <c r="T1294" s="770"/>
      <c r="U1294" s="171">
        <f>IFERROR(IF(B1293="Лікар-педіатр",U1296*Z1294,IF(B1293="Лікар-терапевт","х",IF(B1293="Лікар загальної практики - сімейний лікар",U1296*Z1294,0))),0)</f>
        <v>0</v>
      </c>
      <c r="V1294" s="171">
        <f>IFERROR(IF(B1293="Лікар-педіатр",V1296*Z1294,IF(B1293="Лікар-терапевт","х",IF(B1293="Лікар загальної практики - сімейний лікар",V1296*Z1294,0))),0)</f>
        <v>0</v>
      </c>
      <c r="W1294" s="171">
        <f>IFERROR(IF(B1293="Лікар-педіатр","x",IF(B1293="Лікар-терапевт",W1296*Z1294,IF(B1293="Лікар загальної практики - сімейний лікар",W1296*Z1294,0))),0)</f>
        <v>0</v>
      </c>
      <c r="X1294" s="171">
        <f>IFERROR(IF(B1293="Лікар-педіатр","x",IF(B1293="Лікар-терапевт",X1296*Z1294,IF(B1293="Лікар загальної практики - сімейний лікар",X1296*Z1294,0))),0)</f>
        <v>0</v>
      </c>
      <c r="Y1294" s="171">
        <f>IFERROR(IF(B1293="Лікар-педіатр","x",IF(B1293="Лікар-терапевт",Y1296*Z1294,IF(B1293="Лікар загальної практики - сімейний лікар",Y1296*Z1294,0))),0)</f>
        <v>0</v>
      </c>
      <c r="Z1294" s="472"/>
      <c r="AA1294" s="770"/>
      <c r="AB1294" s="171">
        <f>IFERROR(IF(B1293="Лікар-педіатр",AB1296*AG1294,IF(B1293="Лікар-терапевт","х",IF(B1293="Лікар загальної практики - сімейний лікар",AB1296*AG1294,0))),0)</f>
        <v>0</v>
      </c>
      <c r="AC1294" s="171">
        <f>IFERROR(IF(B1293="Лікар-педіатр",AC1296*AG1294,IF(B1293="Лікар-терапевт","х",IF(B1293="Лікар загальної практики - сімейний лікар",AC1296*AG1294,0))),0)</f>
        <v>0</v>
      </c>
      <c r="AD1294" s="171">
        <f>IFERROR(IF(B1293="Лікар-педіатр","x",IF(B1293="Лікар-терапевт",AD1296*AG1294,IF(B1293="Лікар загальної практики - сімейний лікар",AD1296*AG1294,0))),0)</f>
        <v>0</v>
      </c>
      <c r="AE1294" s="171">
        <f>IFERROR(IF(B1293="Лікар-педіатр","x",IF(B1293="Лікар-терапевт",AE1296*AG1294,IF(B1293="Лікар загальної практики - сімейний лікар",AE1296*AG1294,0))),0)</f>
        <v>0</v>
      </c>
      <c r="AF1294" s="171">
        <f>IFERROR(IF(B1293="Лікар-педіатр","x",IF(B1293="Лікар-терапевт",AF1296*AG1294,IF(B1293="Лікар загальної практики - сімейний лікар",AF1296*AG1294,0))),0)</f>
        <v>0</v>
      </c>
      <c r="AG1294" s="472"/>
      <c r="AH1294" s="773"/>
      <c r="AI1294" s="173"/>
      <c r="AJ1294" s="764"/>
      <c r="AK1294" s="767"/>
      <c r="AL1294" s="767"/>
      <c r="AM1294" s="754"/>
      <c r="AN1294" s="793"/>
      <c r="AO1294" s="793"/>
      <c r="AP1294" s="793"/>
      <c r="AQ1294" s="793"/>
      <c r="AR1294" s="796"/>
    </row>
    <row r="1295" spans="1:44" ht="18" customHeight="1" x14ac:dyDescent="0.25">
      <c r="A1295" s="205"/>
      <c r="B1295" s="781"/>
      <c r="C1295" s="784"/>
      <c r="D1295" s="787"/>
      <c r="E1295" s="790"/>
      <c r="F1295" s="170" t="s">
        <v>433</v>
      </c>
      <c r="G1295" s="174">
        <f>IF(B1293="Лікар загальної практики - сімейний лікар"," ",IF(B1293="Лікар-педіатр"," ",IF(B1293="Лікар-терапевт","х",0)))</f>
        <v>0</v>
      </c>
      <c r="H1295" s="174">
        <f>IF(B1293="Лікар загальної практики - сімейний лікар"," ",IF(B1293="Лікар-педіатр"," ",IF(B1293="Лікар-терапевт","х",0)))</f>
        <v>0</v>
      </c>
      <c r="I1295" s="174">
        <f>IF(B1293="Лікар загальної практики - сімейний лікар"," ",IF(B1293="Лікар-педіатр","х",IF(B1293="Лікар-терапевт"," ",0)))</f>
        <v>0</v>
      </c>
      <c r="J1295" s="174">
        <f>IF(B1293="Лікар загальної практики - сімейний лікар"," ",IF(B1293="Лікар-педіатр","х",IF(B1293="Лікар-терапевт"," ",0)))</f>
        <v>0</v>
      </c>
      <c r="K1295" s="174">
        <f>IF(B1293="Лікар загальної практики - сімейний лікар"," ",IF(B1293="Лікар-педіатр","х",IF(B1293="Лікар-терапевт"," ",0)))</f>
        <v>0</v>
      </c>
      <c r="L1295" s="175">
        <f>SUM(G1295:K1295)</f>
        <v>0</v>
      </c>
      <c r="M1295" s="770"/>
      <c r="N1295" s="174">
        <f>IF(B1293="Лікар загальної практики - сімейний лікар"," ",IF(B1293="Лікар-педіатр"," ",IF(B1293="Лікар-терапевт","х",0)))</f>
        <v>0</v>
      </c>
      <c r="O1295" s="174">
        <f>IF(B1293="Лікар загальної практики - сімейний лікар"," ",IF(B1293="Лікар-педіатр"," ",IF(B1293="Лікар-терапевт","х",0)))</f>
        <v>0</v>
      </c>
      <c r="P1295" s="174">
        <f>IF(B1293="Лікар загальної практики - сімейний лікар"," ",IF(B1293="Лікар-педіатр","х",IF(B1293="Лікар-терапевт"," ",0)))</f>
        <v>0</v>
      </c>
      <c r="Q1295" s="174">
        <f>IF(B1293="Лікар загальної практики - сімейний лікар"," ",IF(B1293="Лікар-педіатр","х",IF(B1293="Лікар-терапевт"," ",0)))</f>
        <v>0</v>
      </c>
      <c r="R1295" s="174">
        <f>IF(B1293="Лікар загальної практики - сімейний лікар"," ",IF(B1293="Лікар-педіатр","х",IF(B1293="Лікар-терапевт"," ",0)))</f>
        <v>0</v>
      </c>
      <c r="S1295" s="175">
        <f>SUM(N1295:R1295)</f>
        <v>0</v>
      </c>
      <c r="T1295" s="770"/>
      <c r="U1295" s="174">
        <f>IF(B1293="Лікар загальної практики - сімейний лікар"," ",IF(B1293="Лікар-педіатр"," ",IF(B1293="Лікар-терапевт","х",0)))</f>
        <v>0</v>
      </c>
      <c r="V1295" s="174">
        <f>IF(B1293="Лікар загальної практики - сімейний лікар"," ",IF(B1293="Лікар-педіатр"," ",IF(B1293="Лікар-терапевт","х",0)))</f>
        <v>0</v>
      </c>
      <c r="W1295" s="174">
        <f>IF(B1293="Лікар загальної практики - сімейний лікар"," ",IF(B1293="Лікар-педіатр","х",IF(B1293="Лікар-терапевт"," ",0)))</f>
        <v>0</v>
      </c>
      <c r="X1295" s="174">
        <f>IF(B1293="Лікар загальної практики - сімейний лікар"," ",IF(B1293="Лікар-педіатр","х",IF(B1293="Лікар-терапевт"," ",0)))</f>
        <v>0</v>
      </c>
      <c r="Y1295" s="174">
        <f>IF(B1293="Лікар загальної практики - сімейний лікар"," ",IF(B1293="Лікар-педіатр","х",IF(B1293="Лікар-терапевт"," ",0)))</f>
        <v>0</v>
      </c>
      <c r="Z1295" s="175">
        <f>SUM(U1295:Y1295)</f>
        <v>0</v>
      </c>
      <c r="AA1295" s="770"/>
      <c r="AB1295" s="174">
        <f>IF(B1293="Лікар загальної практики - сімейний лікар"," ",IF(B1293="Лікар-педіатр"," ",IF(B1293="Лікар-терапевт","х",0)))</f>
        <v>0</v>
      </c>
      <c r="AC1295" s="174">
        <f>IF(B1293="Лікар загальної практики - сімейний лікар"," ",IF(B1293="Лікар-педіатр"," ",IF(B1293="Лікар-терапевт","х",0)))</f>
        <v>0</v>
      </c>
      <c r="AD1295" s="174">
        <f>IF(B1293="Лікар загальної практики - сімейний лікар"," ",IF(B1293="Лікар-педіатр","х",IF(B1293="Лікар-терапевт"," ",0)))</f>
        <v>0</v>
      </c>
      <c r="AE1295" s="174">
        <f>IF(B1293="Лікар загальної практики - сімейний лікар"," ",IF(B1293="Лікар-педіатр","х",IF(B1293="Лікар-терапевт"," ",0)))</f>
        <v>0</v>
      </c>
      <c r="AF1295" s="174">
        <f>IF(B1293="Лікар загальної практики - сімейний лікар"," ",IF(B1293="Лікар-педіатр","х",IF(B1293="Лікар-терапевт"," ",0)))</f>
        <v>0</v>
      </c>
      <c r="AG1295" s="175">
        <f>SUM(AB1295:AF1295)</f>
        <v>0</v>
      </c>
      <c r="AH1295" s="773"/>
      <c r="AI1295" s="176"/>
      <c r="AJ1295" s="764"/>
      <c r="AK1295" s="767"/>
      <c r="AL1295" s="767"/>
      <c r="AM1295" s="754"/>
      <c r="AN1295" s="793"/>
      <c r="AO1295" s="793"/>
      <c r="AP1295" s="793"/>
      <c r="AQ1295" s="793"/>
      <c r="AR1295" s="796"/>
    </row>
    <row r="1296" spans="1:44" ht="18.600000000000001" customHeight="1" thickBot="1" x14ac:dyDescent="0.3">
      <c r="A1296" s="172"/>
      <c r="B1296" s="781"/>
      <c r="C1296" s="784"/>
      <c r="D1296" s="787"/>
      <c r="E1296" s="790"/>
      <c r="F1296" s="177" t="s">
        <v>160</v>
      </c>
      <c r="G1296" s="178">
        <f>IFERROR(IF(B1293="Лікар-педіатр",G1295/L1295,IF(B1293="Лікар-терапевт","х",IF(B1293="Лікар загальної практики - сімейний лікар",G1295/L1295,0))),0)</f>
        <v>0</v>
      </c>
      <c r="H1296" s="178">
        <f>IFERROR(IF(B1293="Лікар-педіатр",H1295/L1295,IF(B1293="Лікар-терапевт","х",IF(B1293="Лікар загальної практики - сімейний лікар",H1295/L1295,0))),0)</f>
        <v>0</v>
      </c>
      <c r="I1296" s="178">
        <f>IFERROR(IF(B1293="Лікар-педіатр","x",IF(B1293="Лікар-терапевт",I1295/L1295,IF(B1293="Лікар загальної практики - сімейний лікар",I1295/L1295,0))),0)</f>
        <v>0</v>
      </c>
      <c r="J1296" s="178">
        <f>IFERROR(IF(B1293="Лікар-педіатр","x",IF(B1293="Лікар-терапевт",J1295/L1295,IF(B1293="Лікар загальної практики - сімейний лікар",J1295/L1295,0))),0)</f>
        <v>0</v>
      </c>
      <c r="K1296" s="178">
        <f>IFERROR(IF(B1293="Лікар-педіатр","x",IF(B1293="Лікар-терапевт",K1295/L1295,IF(B1293="Лікар загальної практики - сімейний лікар",K1295/L1295,0))),0)</f>
        <v>0</v>
      </c>
      <c r="L1296" s="178">
        <f>SUM(G1296:K1296)</f>
        <v>0</v>
      </c>
      <c r="M1296" s="770"/>
      <c r="N1296" s="178">
        <f>IFERROR(IF(B1293="Лікар-педіатр",N1295/S1295,IF(B1293="Лікар-терапевт","х",IF(B1293="Лікар загальної практики - сімейний лікар",N1295/S1295,0))),0)</f>
        <v>0</v>
      </c>
      <c r="O1296" s="178">
        <f>IFERROR(IF(B1293="Лікар-педіатр",O1295/S1295,IF(B1293="Лікар-терапевт","х",IF(B1293="Лікар загальної практики - сімейний лікар",O1295/S1295,0))),0)</f>
        <v>0</v>
      </c>
      <c r="P1296" s="178">
        <f>IFERROR(IF(B1293="Лікар-педіатр","x",IF(B1293="Лікар-терапевт",P1295/S1295,IF(B1293="Лікар загальної практики - сімейний лікар",P1295/S1295,0))),0)</f>
        <v>0</v>
      </c>
      <c r="Q1296" s="178">
        <f>IFERROR(IF(B1293="Лікар-педіатр","x",IF(B1293="Лікар-терапевт",Q1295/S1295,IF(B1293="Лікар загальної практики - сімейний лікар",Q1295/S1295,0))),0)</f>
        <v>0</v>
      </c>
      <c r="R1296" s="178">
        <f>IFERROR(IF(B1293="Лікар-педіатр","x",IF(B1293="Лікар-терапевт",R1295/S1295,IF(B1293="Лікар загальної практики - сімейний лікар",R1295/S1295,0))),0)</f>
        <v>0</v>
      </c>
      <c r="S1296" s="178">
        <f>SUM(N1296:R1296)</f>
        <v>0</v>
      </c>
      <c r="T1296" s="770"/>
      <c r="U1296" s="178">
        <f>IFERROR(IF(B1293="Лікар-педіатр",U1295/Z1295,IF(B1293="Лікар-терапевт","х",IF(B1293="Лікар загальної практики - сімейний лікар",U1295/Z1295,0))),0)</f>
        <v>0</v>
      </c>
      <c r="V1296" s="178">
        <f>IFERROR(IF(B1293="Лікар-педіатр",V1295/Z1295,IF(B1293="Лікар-терапевт","х",IF(B1293="Лікар загальної практики - сімейний лікар",V1295/Z1295,0))),0)</f>
        <v>0</v>
      </c>
      <c r="W1296" s="178">
        <f>IFERROR(IF(B1293="Лікар-педіатр","x",IF(B1293="Лікар-терапевт",W1295/Z1295,IF(B1293="Лікар загальної практики - сімейний лікар",W1295/Z1295,0))),0)</f>
        <v>0</v>
      </c>
      <c r="X1296" s="178">
        <f>IFERROR(IF(B1293="Лікар-педіатр","x",IF(B1293="Лікар-терапевт",X1295/Z1295,IF(B1293="Лікар загальної практики - сімейний лікар",X1295/Z1295,0))),0)</f>
        <v>0</v>
      </c>
      <c r="Y1296" s="178">
        <f>IFERROR(IF(B1293="Лікар-педіатр","x",IF(B1293="Лікар-терапевт",Y1295/Z1295,IF(B1293="Лікар загальної практики - сімейний лікар",Y1295/Z1295,0))),0)</f>
        <v>0</v>
      </c>
      <c r="Z1296" s="178">
        <f>SUM(U1296:Y1296)</f>
        <v>0</v>
      </c>
      <c r="AA1296" s="770"/>
      <c r="AB1296" s="178">
        <f>IFERROR(IF(B1293="Лікар-педіатр",AB1295/AG1295,IF(B1293="Лікар-терапевт","х",IF(B1293="Лікар загальної практики - сімейний лікар",AB1295/AG1295,0))),0)</f>
        <v>0</v>
      </c>
      <c r="AC1296" s="178">
        <f>IFERROR(IF(B1293="Лікар-педіатр",AC1295/AG1295,IF(B1293="Лікар-терапевт","х",IF(B1293="Лікар загальної практики - сімейний лікар",AC1295/AG1295,0))),0)</f>
        <v>0</v>
      </c>
      <c r="AD1296" s="178">
        <f>IFERROR(IF(B1293="Лікар-педіатр","x",IF(B1293="Лікар-терапевт",AD1295/AG1295,IF(B1293="Лікар загальної практики - сімейний лікар",AD1295/AG1295,0))),0)</f>
        <v>0</v>
      </c>
      <c r="AE1296" s="178">
        <f>IFERROR(IF(B1293="Лікар-педіатр","x",IF(B1293="Лікар-терапевт",AE1295/AG1295,IF(B1293="Лікар загальної практики - сімейний лікар",AE1295/AG1295,0))),0)</f>
        <v>0</v>
      </c>
      <c r="AF1296" s="178">
        <f>IFERROR(IF(B1293="Лікар-педіатр","x",IF(B1293="Лікар-терапевт",AF1295/AG1295,IF(B1293="Лікар загальної практики - сімейний лікар",AF1295/AG1295,0))),0)</f>
        <v>0</v>
      </c>
      <c r="AG1296" s="178">
        <f>SUM(AB1296:AF1296)</f>
        <v>0</v>
      </c>
      <c r="AH1296" s="773"/>
      <c r="AI1296" s="176"/>
      <c r="AJ1296" s="764"/>
      <c r="AK1296" s="767"/>
      <c r="AL1296" s="767"/>
      <c r="AM1296" s="754"/>
      <c r="AN1296" s="793"/>
      <c r="AO1296" s="793"/>
      <c r="AP1296" s="793"/>
      <c r="AQ1296" s="793"/>
      <c r="AR1296" s="796"/>
    </row>
    <row r="1297" spans="1:44" ht="32.25" thickBot="1" x14ac:dyDescent="0.3">
      <c r="A1297" s="172"/>
      <c r="B1297" s="781"/>
      <c r="C1297" s="784"/>
      <c r="D1297" s="787"/>
      <c r="E1297" s="790"/>
      <c r="F1297" s="179" t="s">
        <v>434</v>
      </c>
      <c r="G1297" s="180">
        <f>IF(B1293="Лікар загальної практики - сімейний лікар",AVERAGE(G1293:G1295),IF(B1293="Лікар-педіатр",AVERAGE(G1293:G1295),IF(B1293="Лікар-терапевт","х",0)))</f>
        <v>0</v>
      </c>
      <c r="H1297" s="180">
        <f>IF(B1293="Лікар загальної практики - сімейний лікар",AVERAGE(H1293:H1295),IF(B1293="Лікар-педіатр",AVERAGE(H1293:H1295),IF(B1293="Лікар-терапевт","х",0)))</f>
        <v>0</v>
      </c>
      <c r="I1297" s="180">
        <f>IF(B1293="Лікар загальної практики - сімейний лікар",AVERAGE(I1293:I1295),IF(B1293="Лікар-педіатр","x",IF(B1293="Лікар-терапевт",AVERAGE(I1293:I1295),0)))</f>
        <v>0</v>
      </c>
      <c r="J1297" s="180">
        <f>IF(B1293="Лікар загальної практики - сімейний лікар",AVERAGE(J1293:J1295),IF(B1293="Лікар-педіатр","x",IF(B1293="Лікар-терапевт",AVERAGE(J1293:J1295),0)))</f>
        <v>0</v>
      </c>
      <c r="K1297" s="180">
        <f>IF(B1293="Лікар загальної практики - сімейний лікар",AVERAGE(K1293:K1295),IF(B1293="Лікар-педіатр","x",IF(B1293="Лікар-терапевт",AVERAGE(K1293:K1295),0)))</f>
        <v>0</v>
      </c>
      <c r="L1297" s="181">
        <f>SUM(G1297:K1297)</f>
        <v>0</v>
      </c>
      <c r="M1297" s="770"/>
      <c r="N1297" s="543">
        <f>IF(B1293="Лікар загальної практики - сімейний лікар",AVERAGE(N1293:N1295),IF(B1293="Лікар-педіатр",AVERAGE(N1293:N1295),IF(B1293="Лікар-терапевт","х",0)))</f>
        <v>0</v>
      </c>
      <c r="O1297" s="180">
        <f>IF(B1293="Лікар загальної практики - сімейний лікар",AVERAGE(O1293:O1295),IF(B1293="Лікар-педіатр",AVERAGE(O1293:O1295),IF(B1293="Лікар-терапевт","х",0)))</f>
        <v>0</v>
      </c>
      <c r="P1297" s="180">
        <f>IF(B1293="Лікар загальної практики - сімейний лікар",AVERAGE(P1293:P1295),IF(B1293="Лікар-педіатр","x",IF(B1293="Лікар-терапевт",AVERAGE(P1293:P1295),0)))</f>
        <v>0</v>
      </c>
      <c r="Q1297" s="180">
        <f>IF(B1293="Лікар загальної практики - сімейний лікар",AVERAGE(Q1293:Q1295),IF(B1293="Лікар-педіатр","x",IF(B1293="Лікар-терапевт",AVERAGE(Q1293:Q1295),0)))</f>
        <v>0</v>
      </c>
      <c r="R1297" s="180">
        <f>IF(B1293="Лікар загальної практики - сімейний лікар",AVERAGE(R1293:R1295),IF(B1293="Лікар-педіатр","x",IF(B1293="Лікар-терапевт",AVERAGE(R1293:R1295),0)))</f>
        <v>0</v>
      </c>
      <c r="S1297" s="181">
        <f>SUM(N1297:R1297)</f>
        <v>0</v>
      </c>
      <c r="T1297" s="770"/>
      <c r="U1297" s="543">
        <f>IF(B1293="Лікар загальної практики - сімейний лікар",AVERAGE(U1293:U1295),IF(B1293="Лікар-педіатр",AVERAGE(U1293:U1295),IF(B1293="Лікар-терапевт","х",0)))</f>
        <v>0</v>
      </c>
      <c r="V1297" s="180">
        <f>IF(B1293="Лікар загальної практики - сімейний лікар",AVERAGE(V1293:V1295),IF(B1293="Лікар-педіатр",AVERAGE(V1293:V1295),IF(B1293="Лікар-терапевт","х",0)))</f>
        <v>0</v>
      </c>
      <c r="W1297" s="180">
        <f>IF(B1293="Лікар загальної практики - сімейний лікар",AVERAGE(W1293:W1295),IF(B1293="Лікар-педіатр","x",IF(B1293="Лікар-терапевт",AVERAGE(W1293:W1295),0)))</f>
        <v>0</v>
      </c>
      <c r="X1297" s="180">
        <f>IF(B1293="Лікар загальної практики - сімейний лікар",AVERAGE(X1293:X1295),IF(B1293="Лікар-педіатр","x",IF(B1293="Лікар-терапевт",AVERAGE(X1293:X1295),0)))</f>
        <v>0</v>
      </c>
      <c r="Y1297" s="180">
        <f>IF(B1293="Лікар загальної практики - сімейний лікар",AVERAGE(Y1293:Y1295),IF(B1293="Лікар-педіатр","x",IF(B1293="Лікар-терапевт",AVERAGE(Y1293:Y1295),0)))</f>
        <v>0</v>
      </c>
      <c r="Z1297" s="181">
        <f>SUM(U1297:Y1297)</f>
        <v>0</v>
      </c>
      <c r="AA1297" s="770"/>
      <c r="AB1297" s="543">
        <f>IF(B1293="Лікар загальної практики - сімейний лікар",AVERAGE(AB1293:AB1295),IF(B1293="Лікар-педіатр",AVERAGE(AB1293:AB1295),IF(B1293="Лікар-терапевт","х",0)))</f>
        <v>0</v>
      </c>
      <c r="AC1297" s="180">
        <f>IF(B1293="Лікар загальної практики - сімейний лікар",AVERAGE(AC1293:AC1295),IF(B1293="Лікар-педіатр",AVERAGE(AC1293:AC1295),IF(B1293="Лікар-терапевт","х",0)))</f>
        <v>0</v>
      </c>
      <c r="AD1297" s="180">
        <f>IF(B1293="Лікар загальної практики - сімейний лікар",AVERAGE(AD1293:AD1295),IF(B1293="Лікар-педіатр","x",IF(B1293="Лікар-терапевт",AVERAGE(AD1293:AD1295),0)))</f>
        <v>0</v>
      </c>
      <c r="AE1297" s="180">
        <f>IF(B1293="Лікар загальної практики - сімейний лікар",AVERAGE(AE1293:AE1295),IF(B1293="Лікар-педіатр","x",IF(B1293="Лікар-терапевт",AVERAGE(AE1293:AE1295),0)))</f>
        <v>0</v>
      </c>
      <c r="AF1297" s="180">
        <f>IF(B1293="Лікар загальної практики - сімейний лікар",AVERAGE(AF1293:AF1295),IF(B1293="Лікар-педіатр","x",IF(B1293="Лікар-терапевт",AVERAGE(AF1293:AF1295),0)))</f>
        <v>0</v>
      </c>
      <c r="AG1297" s="181">
        <f>SUM(AB1297:AF1297)</f>
        <v>0</v>
      </c>
      <c r="AH1297" s="773"/>
      <c r="AI1297" s="176"/>
      <c r="AJ1297" s="764"/>
      <c r="AK1297" s="767"/>
      <c r="AL1297" s="767"/>
      <c r="AM1297" s="755"/>
      <c r="AN1297" s="794"/>
      <c r="AO1297" s="794"/>
      <c r="AP1297" s="794"/>
      <c r="AQ1297" s="794"/>
      <c r="AR1297" s="797"/>
    </row>
    <row r="1298" spans="1:44" ht="40.5" x14ac:dyDescent="0.25">
      <c r="A1298" s="172"/>
      <c r="B1298" s="781"/>
      <c r="C1298" s="784"/>
      <c r="D1298" s="787"/>
      <c r="E1298" s="790"/>
      <c r="F1298" s="182" t="str">
        <f>IF(B1293="Лікар-педіатр",Законод!$C$18,IF(B1293="Лікар загальної практики - сімейний лікар",Законод!$C$22,IF(B1293="Лікар-терапевт",Законод!$C$26,"х")))</f>
        <v>х</v>
      </c>
      <c r="G1298" s="183">
        <f>IF(B1293="Лікар загальної практики - сімейний лікар",IF(L1297&lt;=Законод!$C$23,G1297,Законод!$C$23*'01_Доходи'!G1296),IF(B1293="Лікар-педіатр",IF(L1297&lt;=Законод!$C$19,G1297,Законод!$C$19*'01_Доходи'!G1296),IF(B1293="Лікар-терапевт","x",0)))</f>
        <v>0</v>
      </c>
      <c r="H1298" s="183">
        <f>IF(B1293="Лікар загальної практики - сімейний лікар",IF(L1297&lt;=Законод!$C$23,H1297,Законод!$C$23*'01_Доходи'!H1296),IF(B1293="Лікар-педіатр",IF(L1297&lt;=Законод!$C$19,H1297,Законод!$C$19*'01_Доходи'!H1296),IF(B1293="Лікар-терапевт","x",0)))</f>
        <v>0</v>
      </c>
      <c r="I1298" s="183">
        <f>IF(B1293="Лікар загальної практики - сімейний лікар",IF(L1297&lt;=Законод!$C$23,I1297,Законод!$C$23*'01_Доходи'!I1296),IF(B1293="Лікар-педіатр",IF(L1297&lt;=Законод!$C$27,I1297,Законод!$C$27*'01_Доходи'!I1296),IF(B1293="Лікар-терапевт","x",0)))</f>
        <v>0</v>
      </c>
      <c r="J1298" s="183">
        <f>IF(B1293="Лікар загальної практики - сімейний лікар",IF(L1297&lt;=Законод!$C$23,J1297,Законод!$C$23*'01_Доходи'!J1296),IF(B1293="Лікар-педіатр",IF(L1297&lt;=Законод!$C$27,J1297,Законод!$C$27*'01_Доходи'!J1296),IF(B1293="Лікар-терапевт","x",0)))</f>
        <v>0</v>
      </c>
      <c r="K1298" s="183">
        <f>IF(B1293="Лікар загальної практики - сімейний лікар",IF(L1297&lt;=Законод!$C$23,K1297,Законод!$C$23*'01_Доходи'!K1296),IF(B1293="Лікар-педіатр",IF(L1297&lt;=Законод!$C$27,K1297,Законод!$C$27*'01_Доходи'!K1296),IF(B1293="Лікар-терапевт","x",0)))</f>
        <v>0</v>
      </c>
      <c r="L1298" s="184">
        <f>SUM(G1298:K1298)</f>
        <v>0</v>
      </c>
      <c r="M1298" s="770"/>
      <c r="N1298" s="183">
        <f>IF(B1293="Лікар загальної практики - сімейний лікар",IF(L1297&lt;=Законод!$C$23,N1297,Законод!$C$23*'01_Доходи'!N1296),IF(B1293="Лікар-педіатр",IF(L1297&lt;=Законод!$C$19,N1297,Законод!$C$19*'01_Доходи'!N1296),IF(B1293="Лікар-терапевт","x",0)))</f>
        <v>0</v>
      </c>
      <c r="O1298" s="183">
        <f>IF(B1293="Лікар загальної практики - сімейний лікар",IF(L1297&lt;=Законод!$C$23,O1297,Законод!$C$23*'01_Доходи'!O1296),IF(B1293="Лікар-педіатр",IF(L1297&lt;=Законод!$C$19,O1297,Законод!$C$19*'01_Доходи'!O1296),IF(B1293="Лікар-терапевт","x",0)))</f>
        <v>0</v>
      </c>
      <c r="P1298" s="183">
        <f>IF(B1293="Лікар загальної практики - сімейний лікар",IF(L1297&lt;=Законод!$C$23,P1297,Законод!$C$23*'01_Доходи'!P1296),IF(B1293="Лікар-педіатр",IF(L1297&lt;=Законод!$C$27,P1297,Законод!$C$27*'01_Доходи'!P1296),IF(B1293="Лікар-терапевт","x",0)))</f>
        <v>0</v>
      </c>
      <c r="Q1298" s="183">
        <f>IF(B1293="Лікар загальної практики - сімейний лікар",IF(L1297&lt;=Законод!$C$23,Q1297,Законод!$C$23*'01_Доходи'!Q1296),IF(B1293="Лікар-педіатр",IF(L1297&lt;=Законод!$C$27,Q1297,Законод!$C$27*'01_Доходи'!Q1296),IF(B1293="Лікар-терапевт","x",0)))</f>
        <v>0</v>
      </c>
      <c r="R1298" s="183">
        <f>IF(B1293="Лікар загальної практики - сімейний лікар",IF(L1297&lt;=Законод!$C$23,R1297,Законод!$C$23*'01_Доходи'!R1296),IF(B1293="Лікар-педіатр",IF(L1297&lt;=Законод!$C$27,R1297,Законод!$C$27*'01_Доходи'!R1296),IF(B1293="Лікар-терапевт","x",0)))</f>
        <v>0</v>
      </c>
      <c r="S1298" s="184">
        <f>SUM(N1298:R1298)</f>
        <v>0</v>
      </c>
      <c r="T1298" s="770"/>
      <c r="U1298" s="183">
        <f>IF(B1293="Лікар загальної практики - сімейний лікар",IF(L1297&lt;=Законод!$C$23,U1297,Законод!$C$23*'01_Доходи'!U1296),IF(B1293="Лікар-педіатр",IF(L1297&lt;=Законод!$C$19,U1297,Законод!$C$19*'01_Доходи'!U1296),IF(B1293="Лікар-терапевт","x",0)))</f>
        <v>0</v>
      </c>
      <c r="V1298" s="183">
        <f>IF(B1293="Лікар загальної практики - сімейний лікар",IF(L1297&lt;=Законод!$C$23,V1297,Законод!$C$23*'01_Доходи'!V1296),IF(B1293="Лікар-педіатр",IF(L1297&lt;=Законод!$C$19,V1297,Законод!$C$19*'01_Доходи'!V1296),IF(B1293="Лікар-терапевт","x",0)))</f>
        <v>0</v>
      </c>
      <c r="W1298" s="183">
        <f>IF(B1293="Лікар загальної практики - сімейний лікар",IF(L1297&lt;=Законод!$C$23,W1297,Законод!$C$23*'01_Доходи'!W1296),IF(B1293="Лікар-педіатр",IF(L1297&lt;=Законод!$C$27,W1297,Законод!$C$27*'01_Доходи'!W1296),IF(B1293="Лікар-терапевт","x",0)))</f>
        <v>0</v>
      </c>
      <c r="X1298" s="183">
        <f>IF(B1293="Лікар загальної практики - сімейний лікар",IF(L1297&lt;=Законод!$C$23,X1297,Законод!$C$23*'01_Доходи'!X1296),IF(B1293="Лікар-педіатр",IF(L1297&lt;=Законод!$C$27,X1297,Законод!$C$27*'01_Доходи'!X1296),IF(B1293="Лікар-терапевт","x",0)))</f>
        <v>0</v>
      </c>
      <c r="Y1298" s="183">
        <f>IF(B1293="Лікар загальної практики - сімейний лікар",IF(L1297&lt;=Законод!$C$23,Y1297,Законод!$C$23*'01_Доходи'!H1296),IF(Y1293="Лікар-педіатр",IF(L1297&lt;=Законод!$C$27,Y1297,Законод!$C$27*'01_Доходи'!Y1296),IF(B1293="Лікар-терапевт","x",0)))</f>
        <v>0</v>
      </c>
      <c r="Z1298" s="184">
        <f>SUM(U1298:Y1298)</f>
        <v>0</v>
      </c>
      <c r="AA1298" s="770"/>
      <c r="AB1298" s="183">
        <f>IF(B1293="Лікар загальної практики - сімейний лікар",IF(L1297&lt;=Законод!$C$23,AB1297,Законод!$C$23*'01_Доходи'!AB1296),IF(B1293="Лікар-педіатр",IF(L1297&lt;=Законод!$C$19,AB1297,Законод!$C$19*'01_Доходи'!AB1296),IF(B1293="Лікар-терапевт","x",0)))</f>
        <v>0</v>
      </c>
      <c r="AC1298" s="183">
        <f>IF(B1293="Лікар загальної практики - сімейний лікар",IF(L1297&lt;=Законод!$C$23,AC1297,Законод!$C$23*'01_Доходи'!AC1296),IF(B1293="Лікар-педіатр",IF(L1297&lt;=Законод!$C$19,AC1297,Законод!$C$19*'01_Доходи'!AC1296),IF(B1293="Лікар-терапевт","x",0)))</f>
        <v>0</v>
      </c>
      <c r="AD1298" s="183">
        <f>IF(B1293="Лікар загальної практики - сімейний лікар",IF(L1297&lt;=Законод!$C$23,AD1297,Законод!$C$23*'01_Доходи'!AD1296),IF(B1293="Лікар-педіатр",IF(L1297&lt;=Законод!$C$27,AD1297,Законод!$C$27*'01_Доходи'!AD1296),IF(B1293="Лікар-терапевт","x",0)))</f>
        <v>0</v>
      </c>
      <c r="AE1298" s="183">
        <f>IF(B1293="Лікар загальної практики - сімейний лікар",IF(L1297&lt;=Законод!$C$23,AE1297,Законод!$C$23*'01_Доходи'!AE1296),IF(B1293="Лікар-педіатр",IF(L1297&lt;=Законод!$C$27,AE1297,Законод!$C$27*'01_Доходи'!AE1296),IF(B1293="Лікар-терапевт","x",0)))</f>
        <v>0</v>
      </c>
      <c r="AF1298" s="183">
        <f>IF(B1293="Лікар загальної практики - сімейний лікар",IF(L1297&lt;=Законод!$C$23,AF1297,Законод!$C$23*'01_Доходи'!AF1296),IF(B1293="Лікар-педіатр",IF(L1297&lt;=Законод!$C$27,AF1297,Законод!$C$27*'01_Доходи'!AF1296),IF(B1293="Лікар-терапевт","x",0)))</f>
        <v>0</v>
      </c>
      <c r="AG1298" s="184">
        <f>SUM(AB1298:AF1298)</f>
        <v>0</v>
      </c>
      <c r="AH1298" s="773"/>
      <c r="AI1298" s="176"/>
      <c r="AJ1298" s="764"/>
      <c r="AK1298" s="767"/>
      <c r="AL1298" s="767"/>
      <c r="AM1298" s="268" t="s">
        <v>175</v>
      </c>
      <c r="AN1298" s="544">
        <f>IF(B1293="Лікар загальної практики - сімейний лікар",G1298*Законод!$J$10+'01_Доходи'!H1298*Законод!$K$10+'01_Доходи'!I1298*Законод!$L$10+'01_Доходи'!J1298*Законод!$M$10+'01_Доходи'!K1298*Законод!$N$10,IF(B1293="Лікар-педіатр",G1298*Законод!$J$10+'01_Доходи'!H1298*Законод!$K$10,IF(B1293="Лікар-терапевт",'01_Доходи'!I1298*Законод!$L$10+'01_Доходи'!J1298*Законод!$M$10+'01_Доходи'!K1298*Законод!$N$10,0)))</f>
        <v>0</v>
      </c>
      <c r="AO1298" s="544">
        <f>IF(B1293="Лікар загальної практики - сімейний лікар",N1298*Законод!$J$11+'01_Доходи'!O1298*Законод!$K$11+'01_Доходи'!P1298*Законод!$L$11+'01_Доходи'!Q1298*Законод!$M$11+'01_Доходи'!R1298*Законод!$N$11,IF(B1293="Лікар-педіатр",N1298*Законод!$J$11+'01_Доходи'!O1298*Законод!$K$11,IF(B1293="Лікар-терапевт",'01_Доходи'!P1298*Законод!$L$11+'01_Доходи'!Q1298*Законод!$M$11+'01_Доходи'!R1298*Законод!$N$11,0)))</f>
        <v>0</v>
      </c>
      <c r="AP1298" s="544">
        <f>IF(B1293="Лікар загальної практики - сімейний лікар",U1298*Законод!$J$12+'01_Доходи'!V1298*Законод!$K$12+'01_Доходи'!W1298*Законод!$L$12+'01_Доходи'!X1298*Законод!$M$12+'01_Доходи'!Y1298*Законод!$N$12,IF(B1293="Лікар-педіатр",U1298*Законод!$J$12+'01_Доходи'!V1298*Законод!$K$12,IF(B1293="Лікар-терапевт",'01_Доходи'!W1298*Законод!$L$12+'01_Доходи'!X1298*Законод!$M$12+'01_Доходи'!Y1298*Законод!$N$12,0)))</f>
        <v>0</v>
      </c>
      <c r="AQ1298" s="544">
        <f>IF(B1293="Лікар загальної практики - сімейний лікар",AB1298*Законод!$J$13+'01_Доходи'!AC1298*Законод!$K$13+'01_Доходи'!AD1298*Законод!$L$13+'01_Доходи'!AE1298*Законод!$M$13+'01_Доходи'!AF1298*Законод!$N$13,IF(B1293="Лікар-педіатр",AB1298*Законод!$J$13+'01_Доходи'!AC1298*Законод!$K$13,IF(B1293="Лікар-терапевт",'01_Доходи'!AD1298*Законод!$L$13+'01_Доходи'!AE1298*Законод!$M$13+'01_Доходи'!AF1298*Законод!$N$13,0)))</f>
        <v>0</v>
      </c>
      <c r="AR1298" s="185">
        <f>SUM(AN1298:AQ1298)</f>
        <v>0</v>
      </c>
    </row>
    <row r="1299" spans="1:44" ht="20.45" customHeight="1" x14ac:dyDescent="0.25">
      <c r="A1299" s="172"/>
      <c r="B1299" s="781"/>
      <c r="C1299" s="784"/>
      <c r="D1299" s="787"/>
      <c r="E1299" s="790"/>
      <c r="F1299" s="186" t="str">
        <f>IF(B1293="Лікар-педіатр",Законод!$E$18,IF(B1293="Лікар загальної практики - сімейний лікар",Законод!$E$22,IF(B1293="Лікар-терапевт",Законод!$E$26,"х")))</f>
        <v>х</v>
      </c>
      <c r="G1299" s="750" t="s">
        <v>157</v>
      </c>
      <c r="H1299" s="751"/>
      <c r="I1299" s="751"/>
      <c r="J1299" s="751"/>
      <c r="K1299" s="752"/>
      <c r="L1299" s="171">
        <f>IF(B1293="Лікар загальної практики - сімейний лікар",IF(L1297&lt;Законод!$C$23,0,(IF(AND(L1297&gt;=Законод!$E$23,L1297&lt;=Законод!$E$24),L1297-Законод!$C$23,IF('01_Доходи'!L1297&gt;=Законод!$F$23,Законод!$E$25,0)))),IF(B1293="Лікар-педіатр",IF(L1297&lt;Законод!$C$19,0,(IF(AND(L1297&gt;=Законод!$E$19,L1297&lt;=Законод!$E$20),L1297-Законод!$C$19,IF('01_Доходи'!L1297&gt;=Законод!$F$19,Законод!$E$21,0)))),IF(B1293="Лікар-терапевт",IF(L1297&lt;Законод!$C$27,0,(IF(AND(L1297&gt;=Законод!$E$27,L1297&lt;=Законод!$E$28),L1297-Законод!$C$27,IF('01_Доходи'!L1297&gt;=Законод!$F$27,Законод!$E$29,0)))),0)))</f>
        <v>0</v>
      </c>
      <c r="M1299" s="770"/>
      <c r="N1299" s="750" t="s">
        <v>157</v>
      </c>
      <c r="O1299" s="751"/>
      <c r="P1299" s="751"/>
      <c r="Q1299" s="751"/>
      <c r="R1299" s="752"/>
      <c r="S1299" s="171">
        <f>IF(B1293="Лікар загальної практики - сімейний лікар",IF(S1297&lt;Законод!$C$23,0,(IF(AND(S1297&gt;=Законод!$E$23,S1297&lt;=Законод!$E$24),S1297-Законод!$C$23,IF('01_Доходи'!S1297&gt;=Законод!$F$23,Законод!$E$25,0)))),IF(B1293="Лікар-педіатр",IF(S1297&lt;Законод!$C$19,0,(IF(AND(S1297&gt;=Законод!$E$19,S1297&lt;=Законод!$E$20),S1297-Законод!$C$19,IF('01_Доходи'!S1297&gt;=Законод!$F$19,Законод!$E$21,0)))),IF(B1293="Лікар-терапевт",IF(S1297&lt;Законод!$C$27,0,(IF(AND(S1297&gt;=Законод!$E$27,S1297&lt;=Законод!$E$28),S1297-Законод!$C$27,IF('01_Доходи'!S1297&gt;=Законод!$F$27,Законод!$E$29,0)))),0)))</f>
        <v>0</v>
      </c>
      <c r="T1299" s="770"/>
      <c r="U1299" s="750" t="s">
        <v>157</v>
      </c>
      <c r="V1299" s="751"/>
      <c r="W1299" s="751"/>
      <c r="X1299" s="751"/>
      <c r="Y1299" s="752"/>
      <c r="Z1299" s="171">
        <f>IF(B1293="Лікар загальної практики - сімейний лікар",IF(Z1297&lt;Законод!$C$23,0,(IF(AND(Z1297&gt;=Законод!$E$23,Z1297&lt;=Законод!$E$24),Z1297-Законод!$C$23,IF('01_Доходи'!Z1297&gt;=Законод!$F$23,Законод!$E$25,0)))),IF(B1293="Лікар-педіатр",IF(Z1297&lt;Законод!$C$19,0,(IF(AND(Z1297&gt;=Законод!$E$19,Z1297&lt;=Законод!$E$20),Z1297-Законод!$C$19,IF('01_Доходи'!Z1297&gt;=Законод!$F$19,Законод!$E$21,0)))),IF(B1293="Лікар-терапевт",IF(Z1297&lt;Законод!$C$27,0,(IF(AND(Z1297&gt;=Законод!$E$27,Z1297&lt;=Законод!$E$28),Z1297-Законод!$C$27,IF('01_Доходи'!Z1297&gt;=Законод!$F$27,Законод!$E$29,0)))),0)))</f>
        <v>0</v>
      </c>
      <c r="AA1299" s="770"/>
      <c r="AB1299" s="750" t="s">
        <v>157</v>
      </c>
      <c r="AC1299" s="751"/>
      <c r="AD1299" s="751"/>
      <c r="AE1299" s="751"/>
      <c r="AF1299" s="752"/>
      <c r="AG1299" s="171">
        <f>IF(B1293="Лікар загальної практики - сімейний лікар",IF(S1297&lt;Законод!$C$23,0,(IF(AND(AG1297&gt;=Законод!$E$23,AG1297&lt;=Законод!$E$24),AG1297-Законод!$C$23,IF('01_Доходи'!AG1297&gt;=Законод!$F$23,Законод!$E$25,0)))),IF(B1293="Лікар-педіатр",IF(AG1297&lt;Законод!$C$19,0,(IF(AND(AG1297&gt;=Законод!$E$19,AG1297&lt;=Законод!$E$20),AG1297-Законод!$C$19,IF('01_Доходи'!AG1297&gt;=Законод!$F$19,Законод!$E$21,0)))),IF(B1293="Лікар-терапевт",IF(AG1297&lt;Законод!$C$27,0,(IF(AND(AG1297&gt;=Законод!$E$27,AG1297&lt;=Законод!$E$28),AG1297-Законод!$C$27,IF('01_Доходи'!AG1297&gt;=Законод!$F$27,Законод!$E$29,0)))),0)))</f>
        <v>0</v>
      </c>
      <c r="AH1299" s="773"/>
      <c r="AI1299" s="176"/>
      <c r="AJ1299" s="764"/>
      <c r="AK1299" s="767"/>
      <c r="AL1299" s="767"/>
      <c r="AM1299" s="798" t="s">
        <v>176</v>
      </c>
      <c r="AN1299" s="544">
        <f>IF(B1293="Лікар загальної практики - сімейний лікар",L1299*Законод!$E$30,IF(B1293="Лікар-педіатр",L1299*Законод!$E$30,IF(B1293="Лікар-терапевт",L1299*Законод!$E$30,0)))</f>
        <v>0</v>
      </c>
      <c r="AO1299" s="544">
        <f>IF(B1293="Лікар загальної практики - сімейний лікар",S1299*Законод!$E$47,IF(B1293="Лікар-педіатр",S1299*Законод!$E$47,IF(B1293="Лікар-терапевт",S1299*Законод!$E$47,0)))</f>
        <v>0</v>
      </c>
      <c r="AP1299" s="544">
        <f>IF(B1293="Лікар загальної практики - сімейний лікар",Z1299*Законод!$E$64,IF(B1293="Лікар-педіатр",Z1299*Законод!$E$64,IF(B1293="Лікар-терапевт",Z1299*Законод!$E$64,0)))</f>
        <v>0</v>
      </c>
      <c r="AQ1299" s="544">
        <f>IF(B1293="Лікар загальної практики - сімейний лікар",AG1299*Законод!$E$81,IF(B1293="Лікар-педіатр",AG1299*Законод!$E$81,IF(B1293="Лікар-терапевт",AG1299*Законод!$E$81,0)))</f>
        <v>0</v>
      </c>
      <c r="AR1299" s="185">
        <f>SUM(AN1299:AQ1299)</f>
        <v>0</v>
      </c>
    </row>
    <row r="1300" spans="1:44" ht="20.45" customHeight="1" x14ac:dyDescent="0.25">
      <c r="A1300" s="172"/>
      <c r="B1300" s="781"/>
      <c r="C1300" s="784"/>
      <c r="D1300" s="787"/>
      <c r="E1300" s="790"/>
      <c r="F1300" s="186" t="str">
        <f>IF(B1293="Лікар-педіатр",Законод!$F$18,IF(B1293="Лікар загальної практики - сімейний лікар",Законод!$F$22,IF(B1293="Лікар-терапевт",Законод!$F$26,"х")))</f>
        <v>х</v>
      </c>
      <c r="G1300" s="750" t="s">
        <v>157</v>
      </c>
      <c r="H1300" s="751"/>
      <c r="I1300" s="751"/>
      <c r="J1300" s="751"/>
      <c r="K1300" s="752"/>
      <c r="L1300" s="171">
        <f>IF(B1293="Лікар загальної практики - сімейний лікар",IF(L1297&lt;Законод!$C$23,0,(IF(AND(L1297&gt;=Законод!$F$23,L1297&lt;=Законод!$F$24),L1297-Законод!$E$24,IF('01_Доходи'!L1297&gt;=Законод!$G$23,Законод!$F$25,0)))),IF(B1293="Лікар-педіатр",IF(L1297&lt;Законод!$C$19,0,(IF(AND(L1297&gt;=Законод!$F$19,L1297&lt;=Законод!$F$20),L1297-Законод!$E$20,IF('01_Доходи'!L1297&gt;=Законод!$G$19,Законод!$F$21,0)))),IF(B1293="Лікар-терапевт",IF(L1297&lt;Законод!$C$27,0,(IF(AND(L1297&gt;=Законод!$F$27,L1297&lt;=Законод!$F$28),L1297-Законод!$E$28,IF('01_Доходи'!L1297&gt;=Законод!$G$27,Законод!$F$29,0)))),0)))</f>
        <v>0</v>
      </c>
      <c r="M1300" s="770"/>
      <c r="N1300" s="750" t="s">
        <v>157</v>
      </c>
      <c r="O1300" s="751"/>
      <c r="P1300" s="751"/>
      <c r="Q1300" s="751"/>
      <c r="R1300" s="752"/>
      <c r="S1300" s="171">
        <f>IF(B1293="Лікар загальної практики - сімейний лікар",IF(S1297&lt;Законод!$C$23,0,(IF(AND(S1297&gt;=Законод!$F$23,S1297&lt;=Законод!$F$24),S1297-Законод!$E$24,IF('01_Доходи'!S1297&gt;=Законод!$G$23,Законод!$F$25,0)))),IF(B1293="Лікар-педіатр",IF(S1297&lt;Законод!$C$19,0,(IF(AND(S1297&gt;=Законод!$F$19,S1297&lt;=Законод!$F$20),S1297-Законод!$E$20,IF('01_Доходи'!S1297&gt;=Законод!$G$19,Законод!$F$21,0)))),IF(B1293="Лікар-терапевт",IF(S1297&lt;Законод!$C$27,0,(IF(AND(S1297&gt;=Законод!$F$27,S1297&lt;=Законод!$F$28),S1297-Законод!$E$28,IF('01_Доходи'!S1297&gt;=Законод!$G$27,Законод!$F$29,0)))),0)))</f>
        <v>0</v>
      </c>
      <c r="T1300" s="770"/>
      <c r="U1300" s="750" t="s">
        <v>157</v>
      </c>
      <c r="V1300" s="751"/>
      <c r="W1300" s="751"/>
      <c r="X1300" s="751"/>
      <c r="Y1300" s="752"/>
      <c r="Z1300" s="171">
        <f>IF(B1293="Лікар загальної практики - сімейний лікар",IF(Z1297&lt;Законод!$C$23,0,(IF(AND(Z1297&gt;=Законод!$F$23,Z1297&lt;=Законод!$F$24),Z1297-Законод!$E$24,IF('01_Доходи'!Z1297&gt;=Законод!$G$23,Законод!$F$25,0)))),IF(B1293="Лікар-педіатр",IF(Z1297&lt;Законод!$C$19,0,(IF(AND(Z1297&gt;=Законод!$F$19,Z1297&lt;=Законод!$F$20),Z1297-Законод!$E$20,IF('01_Доходи'!Z1297&gt;=Законод!$G$19,Законод!$F$21,0)))),IF(B1293="Лікар-терапевт",IF(Z1297&lt;Законод!$C$27,0,(IF(AND(Z1297&gt;=Законод!$F$27,Z1297&lt;=Законод!$F$28),Z1297-Законод!$E$28,IF('01_Доходи'!Z1297&gt;=Законод!$G$27,Законод!$F$29,0)))),0)))</f>
        <v>0</v>
      </c>
      <c r="AA1300" s="770"/>
      <c r="AB1300" s="750" t="s">
        <v>157</v>
      </c>
      <c r="AC1300" s="751"/>
      <c r="AD1300" s="751"/>
      <c r="AE1300" s="751"/>
      <c r="AF1300" s="752"/>
      <c r="AG1300" s="171">
        <f>IF(B1293="Лікар загальної практики - сімейний лікар",IF(AG1297&lt;Законод!$C$23,0,(IF(AND(AG1297&gt;=Законод!$F$23,AG1297&lt;=Законод!$F$24),AG1297-Законод!$E$24,IF('01_Доходи'!AG1297&gt;=Законод!$G$23,Законод!$F$25,0)))),IF(B1293="Лікар-педіатр",IF(AG1297&lt;Законод!$C$19,0,(IF(AND(AG1297&gt;=Законод!$F$19,AG1297&lt;=Законод!$F$20),AG1297-Законод!$E$20,IF('01_Доходи'!AG1297&gt;=Законод!$G$19,Законод!$F$21,0)))),IF(B1293="Лікар-терапевт",IF(AG1297&lt;Законод!$C$27,0,(IF(AND(AG1297&gt;=Законод!$F$27,AG1297&lt;=Законод!$F$28),AG1297-Законод!$E$28,IF('01_Доходи'!AG1297&gt;=Законод!$G$27,Законод!$F$29,0)))),0)))</f>
        <v>0</v>
      </c>
      <c r="AH1300" s="773"/>
      <c r="AI1300" s="176"/>
      <c r="AJ1300" s="764"/>
      <c r="AK1300" s="767"/>
      <c r="AL1300" s="767"/>
      <c r="AM1300" s="799"/>
      <c r="AN1300" s="544">
        <f>IF(B1293="Лікар загальної практики - сімейний лікар",L1300*Законод!$F$30,IF(B1293="Лікар-педіатр",L1300*Законод!$F$30,IF(B1293="Лікар-терапевт",L1300*Законод!$F$30,0)))</f>
        <v>0</v>
      </c>
      <c r="AO1300" s="544">
        <f>IF(B1293="Лікар загальної практики - сімейний лікар",S1300*Законод!$F$47,IF(B1293="Лікар-педіатр",S1300*Законод!$F$47,IF(B1293="Лікар-терапевт",S1300*Законод!$F$47,0)))</f>
        <v>0</v>
      </c>
      <c r="AP1300" s="544">
        <f>IF(B1293="Лікар загальної практики - сімейний лікар",Z1300*Законод!$F$64,IF(B1293="Лікар-педіатр",Z1300*Законод!$F$64,IF(B1293="Лікар-терапевт",Z1300*Законод!$F$64,0)))</f>
        <v>0</v>
      </c>
      <c r="AQ1300" s="544">
        <f>IF(B1293="Лікар загальної практики - сімейний лікар",AG1300*Законод!$F$81,IF(B1293="Лікар-педіатр",AG1300*Законод!$F$81,IF(B1293="Лікар-терапевт",AG1300*Законод!$F$81,0)))</f>
        <v>0</v>
      </c>
      <c r="AR1300" s="185">
        <f>SUM(AN1300:AQ1300)</f>
        <v>0</v>
      </c>
    </row>
    <row r="1301" spans="1:44" ht="20.45" customHeight="1" x14ac:dyDescent="0.25">
      <c r="A1301" s="172"/>
      <c r="B1301" s="781"/>
      <c r="C1301" s="784"/>
      <c r="D1301" s="787"/>
      <c r="E1301" s="790"/>
      <c r="F1301" s="186" t="str">
        <f>IF(B1293="Лікар-педіатр",Законод!$G$18,IF(B1293="Лікар загальної практики - сімейний лікар",Законод!$G$22,IF(B1293="Лікар-терапевт",Законод!$G$26,"х")))</f>
        <v>х</v>
      </c>
      <c r="G1301" s="750" t="s">
        <v>157</v>
      </c>
      <c r="H1301" s="751"/>
      <c r="I1301" s="751"/>
      <c r="J1301" s="751"/>
      <c r="K1301" s="752"/>
      <c r="L1301" s="171">
        <f>IF(B1293="Лікар загальної практики - сімейний лікар",IF(L1297&lt;Законод!$C$23,0,(IF(AND(L1297&gt;=Законод!$G$23,L1297&lt;=Законод!$G$24),L1297-Законод!$F$24,IF('01_Доходи'!L1297&gt;=Законод!$H$23,Законод!$G$25,0)))),IF(B1293="Лікар-педіатр",IF(L1297&lt;Законод!$C$19,0,(IF(AND(L1297&gt;=Законод!$G$19,L1297&lt;=Законод!$G$20),L1297-Законод!$F$20,IF('01_Доходи'!L1297&gt;=Законод!$H$19,Законод!$G$21,0)))),IF(B1293="Лікар-терапевт",IF(L1297&lt;Законод!$C$27,0,(IF(AND(L1297&gt;=Законод!$G$27,L1297&lt;=Законод!$G$28),L1297-Законод!$F$28,IF('01_Доходи'!L1297&gt;=Законод!$H$27,Законод!$G$29,0)))),0)))</f>
        <v>0</v>
      </c>
      <c r="M1301" s="770"/>
      <c r="N1301" s="750" t="s">
        <v>157</v>
      </c>
      <c r="O1301" s="751"/>
      <c r="P1301" s="751"/>
      <c r="Q1301" s="751"/>
      <c r="R1301" s="752"/>
      <c r="S1301" s="171">
        <f>IF(B1293="Лікар загальної практики - сімейний лікар",IF(S1297&lt;Законод!$C$23,0,(IF(AND(S1297&gt;=Законод!$G$23,S1297&lt;=Законод!$G$24),S1297-Законод!$F$24,IF('01_Доходи'!S1297&gt;=Законод!$H$23,Законод!$G$25,0)))),IF(B1293="Лікар-педіатр",IF(S1297&lt;Законод!$C$19,0,(IF(AND(S1297&gt;=Законод!$G$19,S1297&lt;=Законод!$G$20),S1297-Законод!$F$20,IF('01_Доходи'!S1297&gt;=Законод!$H$19,Законод!$G$21,0)))),IF(B1293="Лікар-терапевт",IF(S1297&lt;Законод!$C$27,0,(IF(AND(S1297&gt;=Законод!$G$27,S1297&lt;=Законод!$G$28),S1297-Законод!$F$28,IF('01_Доходи'!S1297&gt;=Законод!$H$27,Законод!$G$29,0)))),0)))</f>
        <v>0</v>
      </c>
      <c r="T1301" s="770"/>
      <c r="U1301" s="750" t="s">
        <v>157</v>
      </c>
      <c r="V1301" s="751"/>
      <c r="W1301" s="751"/>
      <c r="X1301" s="751"/>
      <c r="Y1301" s="752"/>
      <c r="Z1301" s="171">
        <f>IF(B1293="Лікар загальної практики - сімейний лікар",IF(Z1297&lt;Законод!$C$23,0,(IF(AND(Z1297&gt;=Законод!$G$23,Z1297&lt;=Законод!$G$24),Z1297-Законод!$F$24,IF('01_Доходи'!Z1297&gt;=Законод!$H$23,Законод!$G$25,0)))),IF(B1293="Лікар-педіатр",IF(Z1297&lt;Законод!$C$19,0,(IF(AND(Z1297&gt;=Законод!$G$19,Z1297&lt;=Законод!$G$20),Z1297-Законод!$F$20,IF('01_Доходи'!Z1297&gt;=Законод!$H$19,Законод!$G$21,0)))),IF(B1293="Лікар-терапевт",IF(Z1297&lt;Законод!$C$27,0,(IF(AND(Z1297&gt;=Законод!$G$27,Z1297&lt;=Законод!$G$28),Z1297-Законод!$F$28,IF('01_Доходи'!Z1297&gt;=Законод!$H$27,Законод!$G$29,0)))),0)))</f>
        <v>0</v>
      </c>
      <c r="AA1301" s="770"/>
      <c r="AB1301" s="750" t="s">
        <v>157</v>
      </c>
      <c r="AC1301" s="751"/>
      <c r="AD1301" s="751"/>
      <c r="AE1301" s="751"/>
      <c r="AF1301" s="752"/>
      <c r="AG1301" s="171">
        <f>IF(B1293="Лікар загальної практики - сімейний лікар",IF(AG1297&lt;Законод!$C$23,0,(IF(AND(AG1297&gt;=Законод!$G$23,AG1297&lt;=Законод!$G$24),AG1297-Законод!$F$24,IF('01_Доходи'!AG1297&gt;=Законод!$H$23,Законод!$G$25,0)))),IF(B1293="Лікар-педіатр",IF(AG1297&lt;Законод!$C$19,0,(IF(AND(AG1297&gt;=Законод!$G$19,AG1297&lt;=Законод!$G$20),AG1297-Законод!$F$20,IF('01_Доходи'!AG1297&gt;=Законод!$H$19,Законод!$G$21,0)))),IF(B1293="Лікар-терапевт",IF(AG1297&lt;Законод!$C$27,0,(IF(AND(AG1297&gt;=Законод!$G$27,AG1297&lt;=Законод!$G$28),AG1297-Законод!$F$28,IF('01_Доходи'!AG1297&gt;=Законод!$H$27,Законод!$G$29,0)))),0)))</f>
        <v>0</v>
      </c>
      <c r="AH1301" s="773"/>
      <c r="AI1301" s="176"/>
      <c r="AJ1301" s="764"/>
      <c r="AK1301" s="767"/>
      <c r="AL1301" s="767"/>
      <c r="AM1301" s="799"/>
      <c r="AN1301" s="544">
        <f>IF(B1293="Лікар загальної практики - сімейний лікар",L1301*Законод!$G$39,IF(B1293="Лікар-педіатр",L1301*Законод!$G$30,IF(B1293="Лікар-терапевт",L1301*Законод!$G$30,0)))</f>
        <v>0</v>
      </c>
      <c r="AO1301" s="544">
        <f>IF(B1293="Лікар загальної практики - сімейний лікар",S1301*Законод!$G$47,IF(B1293="Лікар-педіатр",S1301*Законод!$G$47,IF(B1293="Лікар-терапевт",S1301*Законод!$G$47,0)))</f>
        <v>0</v>
      </c>
      <c r="AP1301" s="544">
        <f>IF(B1293="Лікар загальної практики - сімейний лікар",Z1301*Законод!$G$64,IF(B1293="Лікар-педіатр",Z1301*Законод!$G$64,IF(B1293="Лікар-терапевт",Z1301*Законод!$G$64,0)))</f>
        <v>0</v>
      </c>
      <c r="AQ1301" s="544">
        <f>IF(B1293="Лікар загальної практики - сімейний лікар",AG1301*Законод!$G$81,IF(B1293="Лікар-педіатр",AG1301*Законод!$G$81,IF(B1293="Лікар-терапевт",AG1301*Законод!$G$81,0)))</f>
        <v>0</v>
      </c>
      <c r="AR1301" s="185">
        <f t="shared" ref="AR1301" si="194">SUM(AN1301:AQ1301)</f>
        <v>0</v>
      </c>
    </row>
    <row r="1302" spans="1:44" ht="20.45" customHeight="1" x14ac:dyDescent="0.25">
      <c r="A1302" s="172"/>
      <c r="B1302" s="781"/>
      <c r="C1302" s="784"/>
      <c r="D1302" s="787"/>
      <c r="E1302" s="790"/>
      <c r="F1302" s="186" t="str">
        <f>IF(B1293="Лікар-педіатр",Законод!$H$18,IF(B1293="Лікар загальної практики - сімейний лікар",Законод!$H$22,IF(B1293="Лікар-терапевт",Законод!$H$26,"х")))</f>
        <v>х</v>
      </c>
      <c r="G1302" s="750" t="s">
        <v>157</v>
      </c>
      <c r="H1302" s="751"/>
      <c r="I1302" s="751"/>
      <c r="J1302" s="751"/>
      <c r="K1302" s="752"/>
      <c r="L1302" s="171">
        <f>IF(B1293="Лікар загальної практики - сімейний лікар",IF(L1297&lt;Законод!$C$23,0,(IF(AND(L1297&gt;=Законод!$H$23,L1297&lt;=Законод!$H$24),L1297-Законод!$G$24,IF('01_Доходи'!L1297&gt;=Законод!$I$23,Законод!$H$25,0)))),IF(B1293="Лікар-педіатр",IF(L1297&lt;Законод!$C$19,0,(IF(AND(L1297&gt;=Законод!$H$19,L1297&lt;=Законод!$H$20),L1297-Законод!$G$20,IF('01_Доходи'!L1297&gt;=Законод!$I$19,Законод!$H$21,0)))),IF(B1293="Лікар-терапевт",IF(L1297&lt;Законод!$C$27,0,(IF(AND(L1297&gt;=Законод!$H$27,L1297&lt;=Законод!$H$28),L1297-Законод!$G$28,IF(L1297&gt;=Законод!$I$27,Законод!$H$29,0)))),0)))</f>
        <v>0</v>
      </c>
      <c r="M1302" s="770"/>
      <c r="N1302" s="750" t="s">
        <v>157</v>
      </c>
      <c r="O1302" s="751"/>
      <c r="P1302" s="751"/>
      <c r="Q1302" s="751"/>
      <c r="R1302" s="752"/>
      <c r="S1302" s="171">
        <f>IF(B1293="Лікар загальної практики - сімейний лікар",IF(S1297&lt;Законод!$C$23,0,(IF(AND(S1297&gt;=Законод!$H$23,S1297&lt;=Законод!$H$24),S1297-Законод!$G$24,IF('01_Доходи'!S1297&gt;=Законод!$I$23,Законод!$H$25,0)))),IF(B1293="Лікар-педіатр",IF(S1297&lt;Законод!$C$19,0,(IF(AND(S1297&gt;=Законод!$H$19,S1297&lt;=Законод!$H$20),S1297-Законод!$G$20,IF('01_Доходи'!S1297&gt;=Законод!$I$19,Законод!$H$21,0)))),IF(B1293="Лікар-терапевт",IF(S1297&lt;Законод!$C$27,0,(IF(AND(S1297&gt;=Законод!$H$27,S1297&lt;=Законод!$H$28),S1297-Законод!$G$28,IF(S1297&gt;=Законод!$I$27,Законод!$H$29,0)))),0)))</f>
        <v>0</v>
      </c>
      <c r="T1302" s="770"/>
      <c r="U1302" s="750" t="s">
        <v>157</v>
      </c>
      <c r="V1302" s="751"/>
      <c r="W1302" s="751"/>
      <c r="X1302" s="751"/>
      <c r="Y1302" s="752"/>
      <c r="Z1302" s="171">
        <f>IF(B1293="Лікар загальної практики - сімейний лікар",IF(Z1297&lt;Законод!$C$23,0,(IF(AND(Z1297&gt;=Законод!$H$23,Z1297&lt;=Законод!$H$24),Z1297-Законод!$G$24,IF('01_Доходи'!Z1297&gt;=Законод!$I$23,Законод!$H$25,0)))),IF(B1293="Лікар-педіатр",IF(Z1297&lt;Законод!$C$19,0,(IF(AND(Z1297&gt;=Законод!$H$19,Z1297&lt;=Законод!$H$20),Z1297-Законод!$G$20,IF('01_Доходи'!Z1297&gt;=Законод!$I$19,Законод!$H$21,0)))),IF(B1293="Лікар-терапевт",IF(Z1297&lt;Законод!$C$27,0,(IF(AND(Z1297&gt;=Законод!$H$27,Z1297&lt;=Законод!$H$28),Z1297-Законод!$G$28,IF(Z1297&gt;=Законод!$I$27,Законод!$H$29,0)))),0)))</f>
        <v>0</v>
      </c>
      <c r="AA1302" s="770"/>
      <c r="AB1302" s="750" t="s">
        <v>157</v>
      </c>
      <c r="AC1302" s="751"/>
      <c r="AD1302" s="751"/>
      <c r="AE1302" s="751"/>
      <c r="AF1302" s="752"/>
      <c r="AG1302" s="171">
        <f>IF(B1293="Лікар загальної практики - сімейний лікар",IF(AG1297&lt;Законод!$C$23,0,(IF(AND(AG1297&gt;=Законод!$H$23,AG1297&lt;=Законод!$H$24),AG1297-Законод!$G$24,IF('01_Доходи'!AG1297&gt;=Законод!$I$23,Законод!$H$25,0)))),IF(B1293="Лікар-педіатр",IF(AG1297&lt;Законод!$C$19,0,(IF(AND(AG1297&gt;=Законод!$H$19,AG1297&lt;=Законод!$H$20),AG1297-Законод!$G$20,IF('01_Доходи'!AG1297&gt;=Законод!$I$19,Законод!$H$21,0)))),IF(B1293="Лікар-терапевт",IF(AG1297&lt;Законод!$C$27,0,(IF(AND(AG1297&gt;=Законод!$H$27,AG1297&lt;=Законод!$H$28),AG1297-Законод!$G$28,IF(AG1297&gt;=Законод!$I$27,Законод!$H$29,0)))),0)))</f>
        <v>0</v>
      </c>
      <c r="AH1302" s="773"/>
      <c r="AI1302" s="176"/>
      <c r="AJ1302" s="764"/>
      <c r="AK1302" s="767"/>
      <c r="AL1302" s="767"/>
      <c r="AM1302" s="799"/>
      <c r="AN1302" s="544">
        <f>IF(B1293="Лікар загальної практики - сімейний лікар",L1302*Законод!$H$30,IF(B1293="Лікар-педіатр",L1302*Законод!$H$30,IF(B1293="Лікар-терапевт",L1302*Законод!$H$30,0)))</f>
        <v>0</v>
      </c>
      <c r="AO1302" s="544">
        <f>IF(B1293="Лікар загальної практики - сімейний лікар",S1302*Законод!$H$47,IF(B1293="Лікар-педіатр",S1302*Законод!$H$47,IF(B1293="Лікар-терапевт",S1302*Законод!$H$47,0)))</f>
        <v>0</v>
      </c>
      <c r="AP1302" s="544">
        <f>IF(B1293="Лікар загальної практики - сімейний лікар",Z1302*Законод!$H$64,IF(B1293="Лікар-педіатр",Z1302*Законод!$H$64,IF(B1293="Лікар-терапевт",Z1302*Законод!$H$64,0)))</f>
        <v>0</v>
      </c>
      <c r="AQ1302" s="544">
        <f>IF(B1293="Лікар загальної практики - сімейний лікар",AG1302*Законод!$H$81,IF(B1293="Лікар-педіатр",AG1302*Законод!$H$81,IF(B1293="Лікар-терапевт",AG1302*Законод!$H$81,0)))</f>
        <v>0</v>
      </c>
      <c r="AR1302" s="185">
        <f>SUM(AN1302:AQ1302)</f>
        <v>0</v>
      </c>
    </row>
    <row r="1303" spans="1:44" ht="20.45" customHeight="1" x14ac:dyDescent="0.25">
      <c r="A1303" s="172"/>
      <c r="B1303" s="781"/>
      <c r="C1303" s="784"/>
      <c r="D1303" s="787"/>
      <c r="E1303" s="790"/>
      <c r="F1303" s="186" t="str">
        <f>IF(B1293="Лікар-педіатр",Законод!$I$18,IF(B1293="Лікар загальної практики - сімейний лікар",Законод!$I$22,IF(B1293="Лікар-терапевт",Законод!$I$26,"х")))</f>
        <v>х</v>
      </c>
      <c r="G1303" s="750" t="s">
        <v>157</v>
      </c>
      <c r="H1303" s="751"/>
      <c r="I1303" s="751"/>
      <c r="J1303" s="751"/>
      <c r="K1303" s="752"/>
      <c r="L1303" s="171">
        <f>IF(B1293="Лікар загальної практики - сімейний лікар",IF(L1297&lt;Законод!$C$23,0,(IF(AND(L1297&gt;=Законод!$I$23,L1297&lt;=Законод!$I$24),L1297-Законод!$H$24,IF('01_Доходи'!L1297&gt;=Законод!$I$23,Законод!$I$25,0)))),IF(B1293="Лікар-педіатр",IF(L1297&lt;Законод!$C$19,0,(IF(AND(L1297&gt;=Законод!$I$19,L1297&lt;=Законод!$I$20),L1297-Законод!$H$20,IF('01_Доходи'!L1297&gt;=Законод!$I$19,Законод!$H$21,0)))),IF(B1293="Лікар-терапевт",IF(L1297&lt;Законод!$C$27,0,(IF(AND(L1297&gt;=Законод!$I$27,L1297&lt;=Законод!$I$28),L1297-Законод!$H$28,IF('01_Доходи'!L1297&gt;=Законод!$I$27,Законод!$H$29,0)))),0)))</f>
        <v>0</v>
      </c>
      <c r="M1303" s="770"/>
      <c r="N1303" s="750" t="s">
        <v>157</v>
      </c>
      <c r="O1303" s="751"/>
      <c r="P1303" s="751"/>
      <c r="Q1303" s="751"/>
      <c r="R1303" s="752"/>
      <c r="S1303" s="171">
        <f>IF(B1293="Лікар загальної практики - сімейний лікар",IF(S1297&lt;Законод!$C$23,0,(IF(AND(S1297&gt;=Законод!$I$23,S1297&lt;=Законод!$I$24),S1297-Законод!$H$24,IF('01_Доходи'!S1297&gt;=Законод!$I$23,Законод!$I$25,0)))),IF(B1293="Лікар-педіатр",IF(S1297&lt;Законод!$C$19,0,(IF(AND(S1297&gt;=Законод!$I$19,S1297&lt;=Законод!$I$20),S1297-Законод!$H$20,IF('01_Доходи'!S1297&gt;=Законод!$I$19,Законод!$H$21,0)))),IF(B1293="Лікар-терапевт",IF(S1297&lt;Законод!$C$27,0,(IF(AND(S1297&gt;=Законод!$I$27,S1297&lt;=Законод!$I$28),S1297-Законод!$H$28,IF('01_Доходи'!S1297&gt;=Законод!$I$27,Законод!$H$29,0)))),0)))</f>
        <v>0</v>
      </c>
      <c r="T1303" s="770"/>
      <c r="U1303" s="750" t="s">
        <v>157</v>
      </c>
      <c r="V1303" s="751"/>
      <c r="W1303" s="751"/>
      <c r="X1303" s="751"/>
      <c r="Y1303" s="752"/>
      <c r="Z1303" s="171">
        <f>IF(B1293="Лікар загальної практики - сімейний лікар",IF(Z1297&lt;Законод!$C$23,0,(IF(AND(Z1297&gt;=Законод!$I$23,Z1297&lt;=Законод!$I$24),Z1297-Законод!$H$24,IF('01_Доходи'!Z1297&gt;=Законод!$I$23,Законод!$I$25,0)))),IF(B1293="Лікар-педіатр",IF(Z1297&lt;Законод!$C$19,0,(IF(AND(Z1297&gt;=Законод!$I$19,Z1297&lt;=Законод!$I$20),Z1297-Законод!$H$20,IF('01_Доходи'!Z1297&gt;=Законод!$I$19,Законод!$H$21,0)))),IF(B1293="Лікар-терапевт",IF(Z1297&lt;Законод!$C$27,0,(IF(AND(Z1297&gt;=Законод!$I$27,Z1297&lt;=Законод!$I$28),Z1297-Законод!$H$28,IF('01_Доходи'!Z1297&gt;=Законод!$I$27,Законод!$H$29,0)))),0)))</f>
        <v>0</v>
      </c>
      <c r="AA1303" s="770"/>
      <c r="AB1303" s="750" t="s">
        <v>157</v>
      </c>
      <c r="AC1303" s="751"/>
      <c r="AD1303" s="751"/>
      <c r="AE1303" s="751"/>
      <c r="AF1303" s="752"/>
      <c r="AG1303" s="171">
        <f>IF(B1293="Лікар загальної практики - сімейний лікар",IF(AG1297&lt;Законод!$C$23,0,(IF(AND(AG1297&gt;=Законод!$I$23,AG1297&lt;=Законод!$I$24),AG1297-Законод!$H$24,IF('01_Доходи'!AG1297&gt;=Законод!$I$23,Законод!$I$25,0)))),IF(B1293="Лікар-педіатр",IF(AG1297&lt;Законод!$C$19,0,(IF(AND(AG1297&gt;=Законод!$I$19,AG1297&lt;=Законод!$I$20),AG1297-Законод!$H$20,IF('01_Доходи'!AG1297&gt;=Законод!$I$19,Законод!$H$21,0)))),IF(B1293="Лікар-терапевт",IF(AG1297&lt;Законод!$C$27,0,(IF(AND(AG1297&gt;=Законод!$I$27,AG1297&lt;=Законод!$I$28),AG1297-Законод!$H$28,IF('01_Доходи'!AG1297&gt;=Законод!$I$27,Законод!$H$29,0)))),0)))</f>
        <v>0</v>
      </c>
      <c r="AH1303" s="773"/>
      <c r="AI1303" s="176"/>
      <c r="AJ1303" s="764"/>
      <c r="AK1303" s="767"/>
      <c r="AL1303" s="767"/>
      <c r="AM1303" s="799"/>
      <c r="AN1303" s="544">
        <f>IF(B1293="Лікар загальної практики - сімейний лікар",L1303*Законод!$I$30,IF(B1293="Лікар-педіатр",L1303*Законод!$I$30,IF(B1293="Лікар-терапевт",L1303*Законод!$I$30,0)))</f>
        <v>0</v>
      </c>
      <c r="AO1303" s="544">
        <f>IF(B1293="Лікар загальної практики - сімейний лікар",S1303*Законод!$I$47,IF(B1293="Лікар-педіатр",S1303*Законод!$I$47,IF(B1293="Лікар-терапевт",S1303*Законод!$I$47,0)))</f>
        <v>0</v>
      </c>
      <c r="AP1303" s="544">
        <f>IF(B1293="Лікар загальної практики - сімейний лікар",Z1303*Законод!$I$64,IF(B1293="Лікар-педіатр",Z1303*Законод!$I$64,IF(B1293="Лікар-терапевт",Z1303*Законод!$I$64,0)))</f>
        <v>0</v>
      </c>
      <c r="AQ1303" s="544">
        <f>IF(B1293="Лікар загальної практики - сімейний лікар",AG1303*Законод!$I$81,IF(B1293="Лікар-педіатр",AG1303*Законод!$I$81,IF(B1293="Лікар-терапевт",AG1303*Законод!$I$81,0)))</f>
        <v>0</v>
      </c>
      <c r="AR1303" s="185">
        <f>SUM(AN1303:AQ1303)</f>
        <v>0</v>
      </c>
    </row>
    <row r="1304" spans="1:44" ht="21" customHeight="1" thickBot="1" x14ac:dyDescent="0.3">
      <c r="A1304" s="187"/>
      <c r="B1304" s="782"/>
      <c r="C1304" s="785"/>
      <c r="D1304" s="788"/>
      <c r="E1304" s="791"/>
      <c r="F1304" s="660" t="str">
        <f>IF(B1293="Лікар-педіатр",Законод!$J$18,IF(B1293="Лікар загальної практики - сімейний лікар",Законод!$J$22,IF(B1293="Лікар-терапевт",Законод!$J$22,"х")))</f>
        <v>х</v>
      </c>
      <c r="G1304" s="747" t="s">
        <v>157</v>
      </c>
      <c r="H1304" s="748"/>
      <c r="I1304" s="748"/>
      <c r="J1304" s="748"/>
      <c r="K1304" s="749"/>
      <c r="L1304" s="171">
        <f>IF(B1293="Лікар загальної практики - сімейний лікар",IF(L1297&gt;=Законод!$J$23,'01_Доходи'!L1297-('01_Доходи'!L1298+'01_Доходи'!L1299+'01_Доходи'!L1300+'01_Доходи'!L1301+'01_Доходи'!L1302+'01_Доходи'!L1303),0),IF(B1293="Лікар-педіатр",IF(L1297&gt;=Законод!$J$19,'01_Доходи'!L1297-('01_Доходи'!L1298+'01_Доходи'!L1299+'01_Доходи'!L1300+'01_Доходи'!L1301+'01_Доходи'!L1302+'01_Доходи'!L1303),0),IF(B1293="Лікар-терапевт",IF('01_Доходи'!L1297&gt;=Законод!$J$27,L1297-Законод!$I$28,0),0)))</f>
        <v>0</v>
      </c>
      <c r="M1304" s="771"/>
      <c r="N1304" s="747" t="s">
        <v>157</v>
      </c>
      <c r="O1304" s="748"/>
      <c r="P1304" s="748"/>
      <c r="Q1304" s="748"/>
      <c r="R1304" s="749"/>
      <c r="S1304" s="171">
        <f>IF(B1293="Лікар загальної практики - сімейний лікар",IF(S1297&gt;=Законод!$J$23,'01_Доходи'!S1297-('01_Доходи'!S1298+'01_Доходи'!S1299+'01_Доходи'!S1300+'01_Доходи'!S1301+'01_Доходи'!S1302+'01_Доходи'!S1303),0),IF(B1293="Лікар-педіатр",IF(S1297&gt;=Законод!$J$19,'01_Доходи'!S1297-('01_Доходи'!S1298+'01_Доходи'!S1299+'01_Доходи'!S1300+'01_Доходи'!S1301+'01_Доходи'!S1302+'01_Доходи'!S1303),0),IF(B1293="Лікар-терапевт",IF('01_Доходи'!S1297&gt;=Законод!$J$27,S1297-Законод!$I$28,0),0)))</f>
        <v>0</v>
      </c>
      <c r="T1304" s="771"/>
      <c r="U1304" s="747" t="s">
        <v>157</v>
      </c>
      <c r="V1304" s="748"/>
      <c r="W1304" s="748"/>
      <c r="X1304" s="748"/>
      <c r="Y1304" s="749"/>
      <c r="Z1304" s="171">
        <f>IF(B1293="Лікар загальної практики - сімейний лікар",IF(Z1297&gt;=Законод!$J$23,'01_Доходи'!Z1297-('01_Доходи'!Z1298+'01_Доходи'!Z1299+'01_Доходи'!Z1300+'01_Доходи'!Z1301+'01_Доходи'!Z1302+'01_Доходи'!Z1303),0),IF(B1293="Лікар-педіатр",IF(Z1297&gt;=Законод!$J$19,'01_Доходи'!Z1297-('01_Доходи'!Z1298+'01_Доходи'!Z1299+'01_Доходи'!Z1300+'01_Доходи'!Z1301+'01_Доходи'!Z1302+'01_Доходи'!Z1303),0),IF(B1293="Лікар-терапевт",IF('01_Доходи'!Z1297&gt;=Законод!$J$27,Z1297-Законод!$I$28,0),0)))</f>
        <v>0</v>
      </c>
      <c r="AA1304" s="771"/>
      <c r="AB1304" s="747" t="s">
        <v>157</v>
      </c>
      <c r="AC1304" s="748"/>
      <c r="AD1304" s="748"/>
      <c r="AE1304" s="748"/>
      <c r="AF1304" s="749"/>
      <c r="AG1304" s="171">
        <f>IF(B1293="Лікар загальної практики - сімейний лікар",IF(AG1297&gt;=Законод!$J$23,'01_Доходи'!AG1297-('01_Доходи'!AG1298+'01_Доходи'!AG1299+'01_Доходи'!AG1300+'01_Доходи'!AG1301+'01_Доходи'!AG1302+'01_Доходи'!AG1303),0),IF(B1293="Лікар-педіатр",IF(AG1297&gt;=Законод!$J$19,'01_Доходи'!AG1297-('01_Доходи'!AG1298+'01_Доходи'!AG1299+'01_Доходи'!AG1300+'01_Доходи'!AG1301+'01_Доходи'!AG1302+'01_Доходи'!AG1303),0),IF(B1293="Лікар-терапевт",IF('01_Доходи'!AG1297&gt;=Законод!$J$27,AG1297-Законод!$I$28,0),0)))</f>
        <v>0</v>
      </c>
      <c r="AH1304" s="774"/>
      <c r="AI1304" s="188"/>
      <c r="AJ1304" s="765"/>
      <c r="AK1304" s="768"/>
      <c r="AL1304" s="768"/>
      <c r="AM1304" s="800"/>
      <c r="AN1304" s="661">
        <f>IF(B1293="Лікар загальної практики - сімейний лікар",L1304*Законод!$J$30,IF(B1293="Лікар-педіатр",L1304*Законод!$J$30,IF(B1293="Лікар-терапевт",L1304*Законод!$J$30,0)))</f>
        <v>0</v>
      </c>
      <c r="AO1304" s="661">
        <f>IF(B1293="Лікар загальної практики - сімейний лікар",S1304*Законод!$J$47,IF(B1293="Лікар-педіатр",S1304*Законод!$J$47,IF(B1293="Лікар-терапевт",S1304*Законод!$J$47,0)))</f>
        <v>0</v>
      </c>
      <c r="AP1304" s="661">
        <f>IF(B1293="Лікар загальної практики - сімейний лікар",S1304*Законод!$J$64,IF(B1293="Лікар-педіатр",S1304*Законод!$J$64,IF(B1293="Лікар-терапевт",S1304*Законод!$J$64,0)))</f>
        <v>0</v>
      </c>
      <c r="AQ1304" s="661">
        <f>IF(B1293="Лікар загальної практики - сімейний лікар",AG1304*Законод!$J$81,IF(B1293="Лікар-педіатр",AG1304*Законод!$J$81,IF(B1293="Лікар-терапевт",AG1304*Законод!$J$81,0)))</f>
        <v>0</v>
      </c>
      <c r="AR1304" s="662">
        <f t="shared" ref="AR1304" si="195">SUM(AN1304:AQ1304)</f>
        <v>0</v>
      </c>
    </row>
    <row r="1305" spans="1:44" ht="23.25" thickBot="1" x14ac:dyDescent="0.3">
      <c r="A1305" s="206"/>
      <c r="B1305" s="207"/>
      <c r="C1305" s="207"/>
      <c r="D1305" s="207"/>
      <c r="E1305" s="207"/>
      <c r="F1305" s="208"/>
      <c r="G1305" s="209"/>
      <c r="H1305" s="209"/>
      <c r="I1305" s="210"/>
      <c r="J1305" s="210"/>
      <c r="K1305" s="210"/>
      <c r="L1305" s="211"/>
      <c r="M1305" s="210"/>
      <c r="N1305" s="210"/>
      <c r="O1305" s="210"/>
      <c r="P1305" s="210"/>
      <c r="Q1305" s="210"/>
      <c r="R1305" s="210"/>
      <c r="S1305" s="211"/>
      <c r="T1305" s="210"/>
      <c r="U1305" s="210"/>
      <c r="V1305" s="210"/>
      <c r="W1305" s="210"/>
      <c r="X1305" s="210"/>
      <c r="Y1305" s="210"/>
      <c r="Z1305" s="211"/>
      <c r="AA1305" s="210"/>
      <c r="AB1305" s="210"/>
      <c r="AC1305" s="210"/>
      <c r="AD1305" s="210"/>
      <c r="AE1305" s="210"/>
      <c r="AF1305" s="210"/>
      <c r="AG1305" s="211"/>
      <c r="AH1305" s="210"/>
      <c r="AI1305" s="210"/>
      <c r="AJ1305" s="210"/>
      <c r="AK1305" s="210"/>
      <c r="AL1305" s="210"/>
      <c r="AM1305" s="212"/>
      <c r="AN1305" s="210"/>
      <c r="AO1305" s="210"/>
      <c r="AP1305" s="210"/>
      <c r="AQ1305" s="210"/>
      <c r="AR1305" s="213"/>
    </row>
    <row r="1306" spans="1:44" ht="18" customHeight="1" x14ac:dyDescent="0.25">
      <c r="A1306" s="169">
        <f>A1293+1</f>
        <v>99</v>
      </c>
      <c r="B1306" s="780"/>
      <c r="C1306" s="783"/>
      <c r="D1306" s="786"/>
      <c r="E1306" s="789"/>
      <c r="F1306" s="170" t="s">
        <v>431</v>
      </c>
      <c r="G1306" s="171">
        <f>IFERROR(IF(B1306="Лікар-педіатр",G1308/L1308*L1306,IF(B1306="Лікар-терапевт","х",IF(B1306="Лікар загальної практики - сімейний лікар",G1308/L1308*L1306,0))),0)</f>
        <v>0</v>
      </c>
      <c r="H1306" s="171">
        <f>IFERROR(IF(B1306="Лікар-педіатр",H1308/L1308*L1306,IF(B1306="Лікар-терапевт","х",IF(B1306="Лікар загальної практики - сімейний лікар",H1308/L1308*L1306,0))),0)</f>
        <v>0</v>
      </c>
      <c r="I1306" s="171">
        <f>IFERROR(IF(B1306="Лікар-педіатр","x",IF(B1306="Лікар-терапевт",I1308/L1308*L1306,IF(B1306="Лікар загальної практики - сімейний лікар",I1308/L1308*L1306,0))),0)</f>
        <v>0</v>
      </c>
      <c r="J1306" s="171">
        <f>IFERROR(IF(B1306="Лікар-педіатр","x",IF(B1306="Лікар-терапевт",J1308/L1308*L1306,IF(B1306="Лікар загальної практики - сімейний лікар",J1308/L1308*L1306,0))),0)</f>
        <v>0</v>
      </c>
      <c r="K1306" s="171">
        <f>IFERROR(IF(B1306="Лікар-педіатр","x",IF(B1306="Лікар-терапевт",K1309*L1306,IF(B1306="Лікар загальної практики - сімейний лікар",K1309*L1306,0))),0)</f>
        <v>0</v>
      </c>
      <c r="L1306" s="472"/>
      <c r="M1306" s="769"/>
      <c r="N1306" s="171">
        <f>IFERROR(IF(B1306="Лікар-педіатр",N1308/S1308*S1306,IF(B1306="Лікар-терапевт","х",IF(B1306="Лікар загальної практики - сімейний лікар",N1308/S1308*S1306,0))),0)</f>
        <v>0</v>
      </c>
      <c r="O1306" s="171">
        <f>IFERROR(IF(B1306="Лікар-педіатр",O1308/S1308*S1306,IF(B1306="Лікар-терапевт","х",IF(B1306="Лікар загальної практики - сімейний лікар",O1308/S1308*S1306,0))),0)</f>
        <v>0</v>
      </c>
      <c r="P1306" s="171">
        <f>IFERROR(IF(B1306="Лікар-педіатр","x",IF(B1306="Лікар-терапевт",P1308/S1308*S1306,IF(B1306="Лікар загальної практики - сімейний лікар",P1308/S1308*S1306,0))),0)</f>
        <v>0</v>
      </c>
      <c r="Q1306" s="171">
        <f>IFERROR(IF(B1306="Лікар-педіатр","x",IF(B1306="Лікар-терапевт",Q1308/S1308*S1306,IF(B1306="Лікар загальної практики - сімейний лікар",Q1308/S1308*S1306,0))),0)</f>
        <v>0</v>
      </c>
      <c r="R1306" s="171">
        <f>IFERROR(IF(B1306="Лікар-педіатр","x",IF(B1306="Лікар-терапевт",R1309*S1306,IF(B1306="Лікар загальної практики - сімейний лікар",R1309*S1306,0))),0)</f>
        <v>0</v>
      </c>
      <c r="S1306" s="472"/>
      <c r="T1306" s="769"/>
      <c r="U1306" s="171">
        <f>IFERROR(IF(B1306="Лікар-педіатр",U1308/Z1308*Z1306,IF(B1306="Лікар-терапевт","х",IF(B1306="Лікар загальної практики - сімейний лікар",U1308/Z1308*Z1306,0))),0)</f>
        <v>0</v>
      </c>
      <c r="V1306" s="171">
        <f>IFERROR(IF(B1306="Лікар-педіатр",V1308/Z1308*Z1306,IF(B1306="Лікар-терапевт","х",IF(B1306="Лікар загальної практики - сімейний лікар",V1308/Z1308*Z1306,0))),0)</f>
        <v>0</v>
      </c>
      <c r="W1306" s="171">
        <f>IFERROR(IF(B1306="Лікар-педіатр","x",IF(B1306="Лікар-терапевт",W1308/Z1308*Z1306,IF(B1306="Лікар загальної практики - сімейний лікар",W1308/Z1308*Z1306,0))),0)</f>
        <v>0</v>
      </c>
      <c r="X1306" s="171">
        <f>IFERROR(IF(B1306="Лікар-педіатр","x",IF(B1306="Лікар-терапевт",X1308/Z1308*Z1306,IF(B1306="Лікар загальної практики - сімейний лікар",X1308/Z1308*Z1306,0))),0)</f>
        <v>0</v>
      </c>
      <c r="Y1306" s="171">
        <f>IFERROR(IF(B1306="Лікар-педіатр","x",IF(B1306="Лікар-терапевт",Y1309*Z1306,IF(B1306="Лікар загальної практики - сімейний лікар",Y1309*Z1306,0))),0)</f>
        <v>0</v>
      </c>
      <c r="Z1306" s="472"/>
      <c r="AA1306" s="769"/>
      <c r="AB1306" s="171">
        <f>IFERROR(IF(B1306="Лікар-педіатр",AB1308/AG1308*AG1306,IF(B1306="Лікар-терапевт","х",IF(B1306="Лікар загальної практики - сімейний лікар",AB1308/AG1308*AG1306,0))),0)</f>
        <v>0</v>
      </c>
      <c r="AC1306" s="171">
        <f>IFERROR(IF(B1306="Лікар-педіатр",AC1308/AG1308*AG1306,IF(B1306="Лікар-терапевт","х",IF(B1306="Лікар загальної практики - сімейний лікар",AC1308/AG1308*AG1306,0))),0)</f>
        <v>0</v>
      </c>
      <c r="AD1306" s="171">
        <f>IFERROR(IF(B1306="Лікар-педіатр","x",IF(B1306="Лікар-терапевт",AD1308/AG1308*AG1306,IF(B1306="Лікар загальної практики - сімейний лікар",AD1308/AG1308*AG1306,0))),0)</f>
        <v>0</v>
      </c>
      <c r="AE1306" s="171">
        <f>IFERROR(IF(B1306="Лікар-педіатр","x",IF(B1306="Лікар-терапевт",AE1308/AG1308*AG1306,IF(B1306="Лікар загальної практики - сімейний лікар",AE1308/AG1308*AG1306,0))),0)</f>
        <v>0</v>
      </c>
      <c r="AF1306" s="171">
        <f>IFERROR(IF(B1306="Лікар-педіатр","x",IF(B1306="Лікар-терапевт",AF1309*AG1306,IF(B1306="Лікар загальної практики - сімейний лікар",AF1309*AG1306,0))),0)</f>
        <v>0</v>
      </c>
      <c r="AG1306" s="472"/>
      <c r="AH1306" s="772"/>
      <c r="AI1306" s="461">
        <f>A1306</f>
        <v>99</v>
      </c>
      <c r="AJ1306" s="763">
        <f>B1306</f>
        <v>0</v>
      </c>
      <c r="AK1306" s="766">
        <f>C1306</f>
        <v>0</v>
      </c>
      <c r="AL1306" s="766">
        <f>D1306</f>
        <v>0</v>
      </c>
      <c r="AM1306" s="753" t="s">
        <v>566</v>
      </c>
      <c r="AN1306" s="792">
        <f>SUM(AN1311:AN1317)</f>
        <v>0</v>
      </c>
      <c r="AO1306" s="792">
        <f>SUM(AO1311:AO1317)</f>
        <v>0</v>
      </c>
      <c r="AP1306" s="792">
        <f>SUM(AP1311:AP1317)</f>
        <v>0</v>
      </c>
      <c r="AQ1306" s="792">
        <f>SUM(AQ1311:AQ1317)</f>
        <v>0</v>
      </c>
      <c r="AR1306" s="795">
        <f>SUM(AN1306:AQ1310)</f>
        <v>0</v>
      </c>
    </row>
    <row r="1307" spans="1:44" ht="18" customHeight="1" x14ac:dyDescent="0.25">
      <c r="A1307" s="172"/>
      <c r="B1307" s="781"/>
      <c r="C1307" s="784"/>
      <c r="D1307" s="787"/>
      <c r="E1307" s="790"/>
      <c r="F1307" s="170" t="s">
        <v>432</v>
      </c>
      <c r="G1307" s="171">
        <f>IFERROR(IF(B1306="Лікар-педіатр",G1309*L1307,IF(B1306="Лікар-терапевт","х",IF(B1306="Лікар загальної практики - сімейний лікар",G1309*L1307,0))),0)</f>
        <v>0</v>
      </c>
      <c r="H1307" s="171">
        <f>IFERROR(IF(B1306="Лікар-педіатр",H1309*L1307,IF(B1306="Лікар-терапевт","х",IF(B1306="Лікар загальної практики - сімейний лікар",H1309*L1307,0))),0)</f>
        <v>0</v>
      </c>
      <c r="I1307" s="171">
        <f>IFERROR(IF(B1306="Лікар-педіатр","x",IF(B1306="Лікар-терапевт",I1309*L1307,IF(B1306="Лікар загальної практики - сімейний лікар",I1309*L1307,0))),0)</f>
        <v>0</v>
      </c>
      <c r="J1307" s="171">
        <f>IFERROR(IF(B1306="Лікар-педіатр","x",IF(B1306="Лікар-терапевт",J1309*L1307,IF(B1306="Лікар загальної практики - сімейний лікар",J1309*L1307,0))),0)</f>
        <v>0</v>
      </c>
      <c r="K1307" s="171">
        <f>IFERROR(IF(B1306="Лікар-педіатр","x",IF(B1306="Лікар-терапевт",K1309*L1307,IF(B1306="Лікар загальної практики - сімейний лікар",K1309*L1307,0))),0)</f>
        <v>0</v>
      </c>
      <c r="L1307" s="472"/>
      <c r="M1307" s="770"/>
      <c r="N1307" s="171">
        <f>IFERROR(IF(B1306="Лікар-педіатр",N1309*S1307,IF(B1306="Лікар-терапевт","х",IF(B1306="Лікар загальної практики - сімейний лікар",N1309*S1307,0))),0)</f>
        <v>0</v>
      </c>
      <c r="O1307" s="171">
        <f>IFERROR(IF(B1306="Лікар-педіатр",O1309*S1307,IF(B1306="Лікар-терапевт","х",IF(B1306="Лікар загальної практики - сімейний лікар",O1309*S1307,0))),0)</f>
        <v>0</v>
      </c>
      <c r="P1307" s="171">
        <f>IFERROR(IF(B1306="Лікар-педіатр","x",IF(B1306="Лікар-терапевт",P1309*S1307,IF(B1306="Лікар загальної практики - сімейний лікар",P1309*S1307,0))),0)</f>
        <v>0</v>
      </c>
      <c r="Q1307" s="171">
        <f>IFERROR(IF(B1306="Лікар-педіатр","x",IF(B1306="Лікар-терапевт",Q1309*S1307,IF(B1306="Лікар загальної практики - сімейний лікар",Q1309*S1307,0))),0)</f>
        <v>0</v>
      </c>
      <c r="R1307" s="171">
        <f>IFERROR(IF(B1306="Лікар-педіатр","x",IF(B1306="Лікар-терапевт",R1309*S1307,IF(B1306="Лікар загальної практики - сімейний лікар",R1309*S1307,0))),0)</f>
        <v>0</v>
      </c>
      <c r="S1307" s="472"/>
      <c r="T1307" s="770"/>
      <c r="U1307" s="171">
        <f>IFERROR(IF(B1306="Лікар-педіатр",U1309*Z1307,IF(B1306="Лікар-терапевт","х",IF(B1306="Лікар загальної практики - сімейний лікар",U1309*Z1307,0))),0)</f>
        <v>0</v>
      </c>
      <c r="V1307" s="171">
        <f>IFERROR(IF(B1306="Лікар-педіатр",V1309*Z1307,IF(B1306="Лікар-терапевт","х",IF(B1306="Лікар загальної практики - сімейний лікар",V1309*Z1307,0))),0)</f>
        <v>0</v>
      </c>
      <c r="W1307" s="171">
        <f>IFERROR(IF(B1306="Лікар-педіатр","x",IF(B1306="Лікар-терапевт",W1309*Z1307,IF(B1306="Лікар загальної практики - сімейний лікар",W1309*Z1307,0))),0)</f>
        <v>0</v>
      </c>
      <c r="X1307" s="171">
        <f>IFERROR(IF(B1306="Лікар-педіатр","x",IF(B1306="Лікар-терапевт",X1309*Z1307,IF(B1306="Лікар загальної практики - сімейний лікар",X1309*Z1307,0))),0)</f>
        <v>0</v>
      </c>
      <c r="Y1307" s="171">
        <f>IFERROR(IF(B1306="Лікар-педіатр","x",IF(B1306="Лікар-терапевт",Y1309*Z1307,IF(B1306="Лікар загальної практики - сімейний лікар",Y1309*Z1307,0))),0)</f>
        <v>0</v>
      </c>
      <c r="Z1307" s="472"/>
      <c r="AA1307" s="770"/>
      <c r="AB1307" s="171">
        <f>IFERROR(IF(B1306="Лікар-педіатр",AB1309*AG1307,IF(B1306="Лікар-терапевт","х",IF(B1306="Лікар загальної практики - сімейний лікар",AB1309*AG1307,0))),0)</f>
        <v>0</v>
      </c>
      <c r="AC1307" s="171">
        <f>IFERROR(IF(B1306="Лікар-педіатр",AC1309*AG1307,IF(B1306="Лікар-терапевт","х",IF(B1306="Лікар загальної практики - сімейний лікар",AC1309*AG1307,0))),0)</f>
        <v>0</v>
      </c>
      <c r="AD1307" s="171">
        <f>IFERROR(IF(B1306="Лікар-педіатр","x",IF(B1306="Лікар-терапевт",AD1309*AG1307,IF(B1306="Лікар загальної практики - сімейний лікар",AD1309*AG1307,0))),0)</f>
        <v>0</v>
      </c>
      <c r="AE1307" s="171">
        <f>IFERROR(IF(B1306="Лікар-педіатр","x",IF(B1306="Лікар-терапевт",AE1309*AG1307,IF(B1306="Лікар загальної практики - сімейний лікар",AE1309*AG1307,0))),0)</f>
        <v>0</v>
      </c>
      <c r="AF1307" s="171">
        <f>IFERROR(IF(B1306="Лікар-педіатр","x",IF(B1306="Лікар-терапевт",AF1309*AG1307,IF(B1306="Лікар загальної практики - сімейний лікар",AF1309*AG1307,0))),0)</f>
        <v>0</v>
      </c>
      <c r="AG1307" s="472"/>
      <c r="AH1307" s="773"/>
      <c r="AI1307" s="173"/>
      <c r="AJ1307" s="764"/>
      <c r="AK1307" s="767"/>
      <c r="AL1307" s="767"/>
      <c r="AM1307" s="754"/>
      <c r="AN1307" s="793"/>
      <c r="AO1307" s="793"/>
      <c r="AP1307" s="793"/>
      <c r="AQ1307" s="793"/>
      <c r="AR1307" s="796"/>
    </row>
    <row r="1308" spans="1:44" ht="18" customHeight="1" x14ac:dyDescent="0.25">
      <c r="A1308" s="205"/>
      <c r="B1308" s="781"/>
      <c r="C1308" s="784"/>
      <c r="D1308" s="787"/>
      <c r="E1308" s="790"/>
      <c r="F1308" s="170" t="s">
        <v>433</v>
      </c>
      <c r="G1308" s="174">
        <f>IF(B1306="Лікар загальної практики - сімейний лікар"," ",IF(B1306="Лікар-педіатр"," ",IF(B1306="Лікар-терапевт","х",0)))</f>
        <v>0</v>
      </c>
      <c r="H1308" s="174">
        <f>IF(B1306="Лікар загальної практики - сімейний лікар"," ",IF(B1306="Лікар-педіатр"," ",IF(B1306="Лікар-терапевт","х",0)))</f>
        <v>0</v>
      </c>
      <c r="I1308" s="174">
        <f>IF(B1306="Лікар загальної практики - сімейний лікар"," ",IF(B1306="Лікар-педіатр","х",IF(B1306="Лікар-терапевт"," ",0)))</f>
        <v>0</v>
      </c>
      <c r="J1308" s="174">
        <f>IF(B1306="Лікар загальної практики - сімейний лікар"," ",IF(B1306="Лікар-педіатр","х",IF(B1306="Лікар-терапевт"," ",0)))</f>
        <v>0</v>
      </c>
      <c r="K1308" s="174">
        <f>IF(B1306="Лікар загальної практики - сімейний лікар"," ",IF(B1306="Лікар-педіатр","х",IF(B1306="Лікар-терапевт"," ",0)))</f>
        <v>0</v>
      </c>
      <c r="L1308" s="175">
        <f>SUM(G1308:K1308)</f>
        <v>0</v>
      </c>
      <c r="M1308" s="770"/>
      <c r="N1308" s="174">
        <f>IF(B1306="Лікар загальної практики - сімейний лікар"," ",IF(B1306="Лікар-педіатр"," ",IF(B1306="Лікар-терапевт","х",0)))</f>
        <v>0</v>
      </c>
      <c r="O1308" s="174">
        <f>IF(B1306="Лікар загальної практики - сімейний лікар"," ",IF(B1306="Лікар-педіатр"," ",IF(B1306="Лікар-терапевт","х",0)))</f>
        <v>0</v>
      </c>
      <c r="P1308" s="174">
        <f>IF(B1306="Лікар загальної практики - сімейний лікар"," ",IF(B1306="Лікар-педіатр","х",IF(B1306="Лікар-терапевт"," ",0)))</f>
        <v>0</v>
      </c>
      <c r="Q1308" s="174">
        <f>IF(B1306="Лікар загальної практики - сімейний лікар"," ",IF(B1306="Лікар-педіатр","х",IF(B1306="Лікар-терапевт"," ",0)))</f>
        <v>0</v>
      </c>
      <c r="R1308" s="174">
        <f>IF(B1306="Лікар загальної практики - сімейний лікар"," ",IF(B1306="Лікар-педіатр","х",IF(B1306="Лікар-терапевт"," ",0)))</f>
        <v>0</v>
      </c>
      <c r="S1308" s="175">
        <f>SUM(N1308:R1308)</f>
        <v>0</v>
      </c>
      <c r="T1308" s="770"/>
      <c r="U1308" s="174">
        <f>IF(B1306="Лікар загальної практики - сімейний лікар"," ",IF(B1306="Лікар-педіатр"," ",IF(B1306="Лікар-терапевт","х",0)))</f>
        <v>0</v>
      </c>
      <c r="V1308" s="174">
        <f>IF(B1306="Лікар загальної практики - сімейний лікар"," ",IF(B1306="Лікар-педіатр"," ",IF(B1306="Лікар-терапевт","х",0)))</f>
        <v>0</v>
      </c>
      <c r="W1308" s="174">
        <f>IF(B1306="Лікар загальної практики - сімейний лікар"," ",IF(B1306="Лікар-педіатр","х",IF(B1306="Лікар-терапевт"," ",0)))</f>
        <v>0</v>
      </c>
      <c r="X1308" s="174">
        <f>IF(B1306="Лікар загальної практики - сімейний лікар"," ",IF(B1306="Лікар-педіатр","х",IF(B1306="Лікар-терапевт"," ",0)))</f>
        <v>0</v>
      </c>
      <c r="Y1308" s="174">
        <f>IF(B1306="Лікар загальної практики - сімейний лікар"," ",IF(B1306="Лікар-педіатр","х",IF(B1306="Лікар-терапевт"," ",0)))</f>
        <v>0</v>
      </c>
      <c r="Z1308" s="175">
        <f>SUM(U1308:Y1308)</f>
        <v>0</v>
      </c>
      <c r="AA1308" s="770"/>
      <c r="AB1308" s="174">
        <f>IF(B1306="Лікар загальної практики - сімейний лікар"," ",IF(B1306="Лікар-педіатр"," ",IF(B1306="Лікар-терапевт","х",0)))</f>
        <v>0</v>
      </c>
      <c r="AC1308" s="174">
        <f>IF(B1306="Лікар загальної практики - сімейний лікар"," ",IF(B1306="Лікар-педіатр"," ",IF(B1306="Лікар-терапевт","х",0)))</f>
        <v>0</v>
      </c>
      <c r="AD1308" s="174">
        <f>IF(B1306="Лікар загальної практики - сімейний лікар"," ",IF(B1306="Лікар-педіатр","х",IF(B1306="Лікар-терапевт"," ",0)))</f>
        <v>0</v>
      </c>
      <c r="AE1308" s="174">
        <f>IF(B1306="Лікар загальної практики - сімейний лікар"," ",IF(B1306="Лікар-педіатр","х",IF(B1306="Лікар-терапевт"," ",0)))</f>
        <v>0</v>
      </c>
      <c r="AF1308" s="174">
        <f>IF(B1306="Лікар загальної практики - сімейний лікар"," ",IF(B1306="Лікар-педіатр","х",IF(B1306="Лікар-терапевт"," ",0)))</f>
        <v>0</v>
      </c>
      <c r="AG1308" s="175">
        <f>SUM(AB1308:AF1308)</f>
        <v>0</v>
      </c>
      <c r="AH1308" s="773"/>
      <c r="AI1308" s="176"/>
      <c r="AJ1308" s="764"/>
      <c r="AK1308" s="767"/>
      <c r="AL1308" s="767"/>
      <c r="AM1308" s="754"/>
      <c r="AN1308" s="793"/>
      <c r="AO1308" s="793"/>
      <c r="AP1308" s="793"/>
      <c r="AQ1308" s="793"/>
      <c r="AR1308" s="796"/>
    </row>
    <row r="1309" spans="1:44" ht="18.600000000000001" customHeight="1" thickBot="1" x14ac:dyDescent="0.3">
      <c r="A1309" s="172"/>
      <c r="B1309" s="781"/>
      <c r="C1309" s="784"/>
      <c r="D1309" s="787"/>
      <c r="E1309" s="790"/>
      <c r="F1309" s="177" t="s">
        <v>160</v>
      </c>
      <c r="G1309" s="178">
        <f>IFERROR(IF(B1306="Лікар-педіатр",G1308/L1308,IF(B1306="Лікар-терапевт","х",IF(B1306="Лікар загальної практики - сімейний лікар",G1308/L1308,0))),0)</f>
        <v>0</v>
      </c>
      <c r="H1309" s="178">
        <f>IFERROR(IF(B1306="Лікар-педіатр",H1308/L1308,IF(B1306="Лікар-терапевт","х",IF(B1306="Лікар загальної практики - сімейний лікар",H1308/L1308,0))),0)</f>
        <v>0</v>
      </c>
      <c r="I1309" s="178">
        <f>IFERROR(IF(B1306="Лікар-педіатр","x",IF(B1306="Лікар-терапевт",I1308/L1308,IF(B1306="Лікар загальної практики - сімейний лікар",I1308/L1308,0))),0)</f>
        <v>0</v>
      </c>
      <c r="J1309" s="178">
        <f>IFERROR(IF(B1306="Лікар-педіатр","x",IF(B1306="Лікар-терапевт",J1308/L1308,IF(B1306="Лікар загальної практики - сімейний лікар",J1308/L1308,0))),0)</f>
        <v>0</v>
      </c>
      <c r="K1309" s="178">
        <f>IFERROR(IF(B1306="Лікар-педіатр","x",IF(B1306="Лікар-терапевт",K1308/L1308,IF(B1306="Лікар загальної практики - сімейний лікар",K1308/L1308,0))),0)</f>
        <v>0</v>
      </c>
      <c r="L1309" s="178">
        <f>SUM(G1309:K1309)</f>
        <v>0</v>
      </c>
      <c r="M1309" s="770"/>
      <c r="N1309" s="178">
        <f>IFERROR(IF(B1306="Лікар-педіатр",N1308/S1308,IF(B1306="Лікар-терапевт","х",IF(B1306="Лікар загальної практики - сімейний лікар",N1308/S1308,0))),0)</f>
        <v>0</v>
      </c>
      <c r="O1309" s="178">
        <f>IFERROR(IF(B1306="Лікар-педіатр",O1308/S1308,IF(B1306="Лікар-терапевт","х",IF(B1306="Лікар загальної практики - сімейний лікар",O1308/S1308,0))),0)</f>
        <v>0</v>
      </c>
      <c r="P1309" s="178">
        <f>IFERROR(IF(B1306="Лікар-педіатр","x",IF(B1306="Лікар-терапевт",P1308/S1308,IF(B1306="Лікар загальної практики - сімейний лікар",P1308/S1308,0))),0)</f>
        <v>0</v>
      </c>
      <c r="Q1309" s="178">
        <f>IFERROR(IF(B1306="Лікар-педіатр","x",IF(B1306="Лікар-терапевт",Q1308/S1308,IF(B1306="Лікар загальної практики - сімейний лікар",Q1308/S1308,0))),0)</f>
        <v>0</v>
      </c>
      <c r="R1309" s="178">
        <f>IFERROR(IF(B1306="Лікар-педіатр","x",IF(B1306="Лікар-терапевт",R1308/S1308,IF(B1306="Лікар загальної практики - сімейний лікар",R1308/S1308,0))),0)</f>
        <v>0</v>
      </c>
      <c r="S1309" s="178">
        <f>SUM(N1309:R1309)</f>
        <v>0</v>
      </c>
      <c r="T1309" s="770"/>
      <c r="U1309" s="178">
        <f>IFERROR(IF(B1306="Лікар-педіатр",U1308/Z1308,IF(B1306="Лікар-терапевт","х",IF(B1306="Лікар загальної практики - сімейний лікар",U1308/Z1308,0))),0)</f>
        <v>0</v>
      </c>
      <c r="V1309" s="178">
        <f>IFERROR(IF(B1306="Лікар-педіатр",V1308/Z1308,IF(B1306="Лікар-терапевт","х",IF(B1306="Лікар загальної практики - сімейний лікар",V1308/Z1308,0))),0)</f>
        <v>0</v>
      </c>
      <c r="W1309" s="178">
        <f>IFERROR(IF(B1306="Лікар-педіатр","x",IF(B1306="Лікар-терапевт",W1308/Z1308,IF(B1306="Лікар загальної практики - сімейний лікар",W1308/Z1308,0))),0)</f>
        <v>0</v>
      </c>
      <c r="X1309" s="178">
        <f>IFERROR(IF(B1306="Лікар-педіатр","x",IF(B1306="Лікар-терапевт",X1308/Z1308,IF(B1306="Лікар загальної практики - сімейний лікар",X1308/Z1308,0))),0)</f>
        <v>0</v>
      </c>
      <c r="Y1309" s="178">
        <f>IFERROR(IF(B1306="Лікар-педіатр","x",IF(B1306="Лікар-терапевт",Y1308/Z1308,IF(B1306="Лікар загальної практики - сімейний лікар",Y1308/Z1308,0))),0)</f>
        <v>0</v>
      </c>
      <c r="Z1309" s="178">
        <f>SUM(U1309:Y1309)</f>
        <v>0</v>
      </c>
      <c r="AA1309" s="770"/>
      <c r="AB1309" s="178">
        <f>IFERROR(IF(B1306="Лікар-педіатр",AB1308/AG1308,IF(B1306="Лікар-терапевт","х",IF(B1306="Лікар загальної практики - сімейний лікар",AB1308/AG1308,0))),0)</f>
        <v>0</v>
      </c>
      <c r="AC1309" s="178">
        <f>IFERROR(IF(B1306="Лікар-педіатр",AC1308/AG1308,IF(B1306="Лікар-терапевт","х",IF(B1306="Лікар загальної практики - сімейний лікар",AC1308/AG1308,0))),0)</f>
        <v>0</v>
      </c>
      <c r="AD1309" s="178">
        <f>IFERROR(IF(B1306="Лікар-педіатр","x",IF(B1306="Лікар-терапевт",AD1308/AG1308,IF(B1306="Лікар загальної практики - сімейний лікар",AD1308/AG1308,0))),0)</f>
        <v>0</v>
      </c>
      <c r="AE1309" s="178">
        <f>IFERROR(IF(B1306="Лікар-педіатр","x",IF(B1306="Лікар-терапевт",AE1308/AG1308,IF(B1306="Лікар загальної практики - сімейний лікар",AE1308/AG1308,0))),0)</f>
        <v>0</v>
      </c>
      <c r="AF1309" s="178">
        <f>IFERROR(IF(B1306="Лікар-педіатр","x",IF(B1306="Лікар-терапевт",AF1308/AG1308,IF(B1306="Лікар загальної практики - сімейний лікар",AF1308/AG1308,0))),0)</f>
        <v>0</v>
      </c>
      <c r="AG1309" s="178">
        <f>SUM(AB1309:AF1309)</f>
        <v>0</v>
      </c>
      <c r="AH1309" s="773"/>
      <c r="AI1309" s="176"/>
      <c r="AJ1309" s="764"/>
      <c r="AK1309" s="767"/>
      <c r="AL1309" s="767"/>
      <c r="AM1309" s="754"/>
      <c r="AN1309" s="793"/>
      <c r="AO1309" s="793"/>
      <c r="AP1309" s="793"/>
      <c r="AQ1309" s="793"/>
      <c r="AR1309" s="796"/>
    </row>
    <row r="1310" spans="1:44" ht="32.25" thickBot="1" x14ac:dyDescent="0.3">
      <c r="A1310" s="172"/>
      <c r="B1310" s="781"/>
      <c r="C1310" s="784"/>
      <c r="D1310" s="787"/>
      <c r="E1310" s="790"/>
      <c r="F1310" s="179" t="s">
        <v>434</v>
      </c>
      <c r="G1310" s="180">
        <f>IF(B1306="Лікар загальної практики - сімейний лікар",AVERAGE(G1306:G1308),IF(B1306="Лікар-педіатр",AVERAGE(G1306:G1308),IF(B1306="Лікар-терапевт","х",0)))</f>
        <v>0</v>
      </c>
      <c r="H1310" s="180">
        <f>IF(B1306="Лікар загальної практики - сімейний лікар",AVERAGE(H1306:H1308),IF(B1306="Лікар-педіатр",AVERAGE(H1306:H1308),IF(B1306="Лікар-терапевт","х",0)))</f>
        <v>0</v>
      </c>
      <c r="I1310" s="180">
        <f>IF(B1306="Лікар загальної практики - сімейний лікар",AVERAGE(I1306:I1308),IF(B1306="Лікар-педіатр","x",IF(B1306="Лікар-терапевт",AVERAGE(I1306:I1308),0)))</f>
        <v>0</v>
      </c>
      <c r="J1310" s="180">
        <f>IF(B1306="Лікар загальної практики - сімейний лікар",AVERAGE(J1306:J1308),IF(B1306="Лікар-педіатр","x",IF(B1306="Лікар-терапевт",AVERAGE(J1306:J1308),0)))</f>
        <v>0</v>
      </c>
      <c r="K1310" s="180">
        <f>IF(B1306="Лікар загальної практики - сімейний лікар",AVERAGE(K1306:K1308),IF(B1306="Лікар-педіатр","x",IF(B1306="Лікар-терапевт",AVERAGE(K1306:K1308),0)))</f>
        <v>0</v>
      </c>
      <c r="L1310" s="181">
        <f>SUM(G1310:K1310)</f>
        <v>0</v>
      </c>
      <c r="M1310" s="770"/>
      <c r="N1310" s="543">
        <f>IF(B1306="Лікар загальної практики - сімейний лікар",AVERAGE(N1306:N1308),IF(B1306="Лікар-педіатр",AVERAGE(N1306:N1308),IF(B1306="Лікар-терапевт","х",0)))</f>
        <v>0</v>
      </c>
      <c r="O1310" s="180">
        <f>IF(B1306="Лікар загальної практики - сімейний лікар",AVERAGE(O1306:O1308),IF(B1306="Лікар-педіатр",AVERAGE(O1306:O1308),IF(B1306="Лікар-терапевт","х",0)))</f>
        <v>0</v>
      </c>
      <c r="P1310" s="180">
        <f>IF(B1306="Лікар загальної практики - сімейний лікар",AVERAGE(P1306:P1308),IF(B1306="Лікар-педіатр","x",IF(B1306="Лікар-терапевт",AVERAGE(P1306:P1308),0)))</f>
        <v>0</v>
      </c>
      <c r="Q1310" s="180">
        <f>IF(B1306="Лікар загальної практики - сімейний лікар",AVERAGE(Q1306:Q1308),IF(B1306="Лікар-педіатр","x",IF(B1306="Лікар-терапевт",AVERAGE(Q1306:Q1308),0)))</f>
        <v>0</v>
      </c>
      <c r="R1310" s="180">
        <f>IF(B1306="Лікар загальної практики - сімейний лікар",AVERAGE(R1306:R1308),IF(B1306="Лікар-педіатр","x",IF(B1306="Лікар-терапевт",AVERAGE(R1306:R1308),0)))</f>
        <v>0</v>
      </c>
      <c r="S1310" s="181">
        <f>SUM(N1310:R1310)</f>
        <v>0</v>
      </c>
      <c r="T1310" s="770"/>
      <c r="U1310" s="543">
        <f>IF(B1306="Лікар загальної практики - сімейний лікар",AVERAGE(U1306:U1308),IF(B1306="Лікар-педіатр",AVERAGE(U1306:U1308),IF(B1306="Лікар-терапевт","х",0)))</f>
        <v>0</v>
      </c>
      <c r="V1310" s="180">
        <f>IF(B1306="Лікар загальної практики - сімейний лікар",AVERAGE(V1306:V1308),IF(B1306="Лікар-педіатр",AVERAGE(V1306:V1308),IF(B1306="Лікар-терапевт","х",0)))</f>
        <v>0</v>
      </c>
      <c r="W1310" s="180">
        <f>IF(B1306="Лікар загальної практики - сімейний лікар",AVERAGE(W1306:W1308),IF(B1306="Лікар-педіатр","x",IF(B1306="Лікар-терапевт",AVERAGE(W1306:W1308),0)))</f>
        <v>0</v>
      </c>
      <c r="X1310" s="180">
        <f>IF(B1306="Лікар загальної практики - сімейний лікар",AVERAGE(X1306:X1308),IF(B1306="Лікар-педіатр","x",IF(B1306="Лікар-терапевт",AVERAGE(X1306:X1308),0)))</f>
        <v>0</v>
      </c>
      <c r="Y1310" s="180">
        <f>IF(B1306="Лікар загальної практики - сімейний лікар",AVERAGE(Y1306:Y1308),IF(B1306="Лікар-педіатр","x",IF(B1306="Лікар-терапевт",AVERAGE(Y1306:Y1308),0)))</f>
        <v>0</v>
      </c>
      <c r="Z1310" s="181">
        <f>SUM(U1310:Y1310)</f>
        <v>0</v>
      </c>
      <c r="AA1310" s="770"/>
      <c r="AB1310" s="543">
        <f>IF(B1306="Лікар загальної практики - сімейний лікар",AVERAGE(AB1306:AB1308),IF(B1306="Лікар-педіатр",AVERAGE(AB1306:AB1308),IF(B1306="Лікар-терапевт","х",0)))</f>
        <v>0</v>
      </c>
      <c r="AC1310" s="180">
        <f>IF(B1306="Лікар загальної практики - сімейний лікар",AVERAGE(AC1306:AC1308),IF(B1306="Лікар-педіатр",AVERAGE(AC1306:AC1308),IF(B1306="Лікар-терапевт","х",0)))</f>
        <v>0</v>
      </c>
      <c r="AD1310" s="180">
        <f>IF(B1306="Лікар загальної практики - сімейний лікар",AVERAGE(AD1306:AD1308),IF(B1306="Лікар-педіатр","x",IF(B1306="Лікар-терапевт",AVERAGE(AD1306:AD1308),0)))</f>
        <v>0</v>
      </c>
      <c r="AE1310" s="180">
        <f>IF(B1306="Лікар загальної практики - сімейний лікар",AVERAGE(AE1306:AE1308),IF(B1306="Лікар-педіатр","x",IF(B1306="Лікар-терапевт",AVERAGE(AE1306:AE1308),0)))</f>
        <v>0</v>
      </c>
      <c r="AF1310" s="180">
        <f>IF(B1306="Лікар загальної практики - сімейний лікар",AVERAGE(AF1306:AF1308),IF(B1306="Лікар-педіатр","x",IF(B1306="Лікар-терапевт",AVERAGE(AF1306:AF1308),0)))</f>
        <v>0</v>
      </c>
      <c r="AG1310" s="181">
        <f>SUM(AB1310:AF1310)</f>
        <v>0</v>
      </c>
      <c r="AH1310" s="773"/>
      <c r="AI1310" s="176"/>
      <c r="AJ1310" s="764"/>
      <c r="AK1310" s="767"/>
      <c r="AL1310" s="767"/>
      <c r="AM1310" s="755"/>
      <c r="AN1310" s="794"/>
      <c r="AO1310" s="794"/>
      <c r="AP1310" s="794"/>
      <c r="AQ1310" s="794"/>
      <c r="AR1310" s="797"/>
    </row>
    <row r="1311" spans="1:44" ht="40.5" x14ac:dyDescent="0.25">
      <c r="A1311" s="172"/>
      <c r="B1311" s="781"/>
      <c r="C1311" s="784"/>
      <c r="D1311" s="787"/>
      <c r="E1311" s="790"/>
      <c r="F1311" s="182" t="str">
        <f>IF(B1306="Лікар-педіатр",Законод!$C$18,IF(B1306="Лікар загальної практики - сімейний лікар",Законод!$C$22,IF(B1306="Лікар-терапевт",Законод!$C$26,"х")))</f>
        <v>х</v>
      </c>
      <c r="G1311" s="183">
        <f>IF(B1306="Лікар загальної практики - сімейний лікар",IF(L1310&lt;=Законод!$C$23,G1310,Законод!$C$23*'01_Доходи'!G1309),IF(B1306="Лікар-педіатр",IF(L1310&lt;=Законод!$C$19,G1310,Законод!$C$19*'01_Доходи'!G1309),IF(B1306="Лікар-терапевт","x",0)))</f>
        <v>0</v>
      </c>
      <c r="H1311" s="183">
        <f>IF(B1306="Лікар загальної практики - сімейний лікар",IF(L1310&lt;=Законод!$C$23,H1310,Законод!$C$23*'01_Доходи'!H1309),IF(B1306="Лікар-педіатр",IF(L1310&lt;=Законод!$C$19,H1310,Законод!$C$19*'01_Доходи'!H1309),IF(B1306="Лікар-терапевт","x",0)))</f>
        <v>0</v>
      </c>
      <c r="I1311" s="183">
        <f>IF(B1306="Лікар загальної практики - сімейний лікар",IF(L1310&lt;=Законод!$C$23,I1310,Законод!$C$23*'01_Доходи'!I1309),IF(B1306="Лікар-педіатр",IF(L1310&lt;=Законод!$C$27,I1310,Законод!$C$27*'01_Доходи'!I1309),IF(B1306="Лікар-терапевт","x",0)))</f>
        <v>0</v>
      </c>
      <c r="J1311" s="183">
        <f>IF(B1306="Лікар загальної практики - сімейний лікар",IF(L1310&lt;=Законод!$C$23,J1310,Законод!$C$23*'01_Доходи'!J1309),IF(B1306="Лікар-педіатр",IF(L1310&lt;=Законод!$C$27,J1310,Законод!$C$27*'01_Доходи'!J1309),IF(B1306="Лікар-терапевт","x",0)))</f>
        <v>0</v>
      </c>
      <c r="K1311" s="183">
        <f>IF(B1306="Лікар загальної практики - сімейний лікар",IF(L1310&lt;=Законод!$C$23,K1310,Законод!$C$23*'01_Доходи'!K1309),IF(B1306="Лікар-педіатр",IF(L1310&lt;=Законод!$C$27,K1310,Законод!$C$27*'01_Доходи'!K1309),IF(B1306="Лікар-терапевт","x",0)))</f>
        <v>0</v>
      </c>
      <c r="L1311" s="184">
        <f>SUM(G1311:K1311)</f>
        <v>0</v>
      </c>
      <c r="M1311" s="770"/>
      <c r="N1311" s="183">
        <f>IF(B1306="Лікар загальної практики - сімейний лікар",IF(L1310&lt;=Законод!$C$23,N1310,Законод!$C$23*'01_Доходи'!N1309),IF(B1306="Лікар-педіатр",IF(L1310&lt;=Законод!$C$19,N1310,Законод!$C$19*'01_Доходи'!N1309),IF(B1306="Лікар-терапевт","x",0)))</f>
        <v>0</v>
      </c>
      <c r="O1311" s="183">
        <f>IF(B1306="Лікар загальної практики - сімейний лікар",IF(L1310&lt;=Законод!$C$23,O1310,Законод!$C$23*'01_Доходи'!O1309),IF(B1306="Лікар-педіатр",IF(L1310&lt;=Законод!$C$19,O1310,Законод!$C$19*'01_Доходи'!O1309),IF(B1306="Лікар-терапевт","x",0)))</f>
        <v>0</v>
      </c>
      <c r="P1311" s="183">
        <f>IF(B1306="Лікар загальної практики - сімейний лікар",IF(L1310&lt;=Законод!$C$23,P1310,Законод!$C$23*'01_Доходи'!P1309),IF(B1306="Лікар-педіатр",IF(L1310&lt;=Законод!$C$27,P1310,Законод!$C$27*'01_Доходи'!P1309),IF(B1306="Лікар-терапевт","x",0)))</f>
        <v>0</v>
      </c>
      <c r="Q1311" s="183">
        <f>IF(B1306="Лікар загальної практики - сімейний лікар",IF(L1310&lt;=Законод!$C$23,Q1310,Законод!$C$23*'01_Доходи'!Q1309),IF(B1306="Лікар-педіатр",IF(L1310&lt;=Законод!$C$27,Q1310,Законод!$C$27*'01_Доходи'!Q1309),IF(B1306="Лікар-терапевт","x",0)))</f>
        <v>0</v>
      </c>
      <c r="R1311" s="183">
        <f>IF(B1306="Лікар загальної практики - сімейний лікар",IF(L1310&lt;=Законод!$C$23,R1310,Законод!$C$23*'01_Доходи'!R1309),IF(B1306="Лікар-педіатр",IF(L1310&lt;=Законод!$C$27,R1310,Законод!$C$27*'01_Доходи'!R1309),IF(B1306="Лікар-терапевт","x",0)))</f>
        <v>0</v>
      </c>
      <c r="S1311" s="184">
        <f>SUM(N1311:R1311)</f>
        <v>0</v>
      </c>
      <c r="T1311" s="770"/>
      <c r="U1311" s="183">
        <f>IF(B1306="Лікар загальної практики - сімейний лікар",IF(L1310&lt;=Законод!$C$23,U1310,Законод!$C$23*'01_Доходи'!U1309),IF(B1306="Лікар-педіатр",IF(L1310&lt;=Законод!$C$19,U1310,Законод!$C$19*'01_Доходи'!U1309),IF(B1306="Лікар-терапевт","x",0)))</f>
        <v>0</v>
      </c>
      <c r="V1311" s="183">
        <f>IF(B1306="Лікар загальної практики - сімейний лікар",IF(L1310&lt;=Законод!$C$23,V1310,Законод!$C$23*'01_Доходи'!V1309),IF(B1306="Лікар-педіатр",IF(L1310&lt;=Законод!$C$19,V1310,Законод!$C$19*'01_Доходи'!V1309),IF(B1306="Лікар-терапевт","x",0)))</f>
        <v>0</v>
      </c>
      <c r="W1311" s="183">
        <f>IF(B1306="Лікар загальної практики - сімейний лікар",IF(L1310&lt;=Законод!$C$23,W1310,Законод!$C$23*'01_Доходи'!W1309),IF(B1306="Лікар-педіатр",IF(L1310&lt;=Законод!$C$27,W1310,Законод!$C$27*'01_Доходи'!W1309),IF(B1306="Лікар-терапевт","x",0)))</f>
        <v>0</v>
      </c>
      <c r="X1311" s="183">
        <f>IF(B1306="Лікар загальної практики - сімейний лікар",IF(L1310&lt;=Законод!$C$23,X1310,Законод!$C$23*'01_Доходи'!X1309),IF(B1306="Лікар-педіатр",IF(L1310&lt;=Законод!$C$27,X1310,Законод!$C$27*'01_Доходи'!X1309),IF(B1306="Лікар-терапевт","x",0)))</f>
        <v>0</v>
      </c>
      <c r="Y1311" s="183">
        <f>IF(B1306="Лікар загальної практики - сімейний лікар",IF(L1310&lt;=Законод!$C$23,Y1310,Законод!$C$23*'01_Доходи'!H1309),IF(Y1306="Лікар-педіатр",IF(L1310&lt;=Законод!$C$27,Y1310,Законод!$C$27*'01_Доходи'!Y1309),IF(B1306="Лікар-терапевт","x",0)))</f>
        <v>0</v>
      </c>
      <c r="Z1311" s="184">
        <f>SUM(U1311:Y1311)</f>
        <v>0</v>
      </c>
      <c r="AA1311" s="770"/>
      <c r="AB1311" s="183">
        <f>IF(B1306="Лікар загальної практики - сімейний лікар",IF(L1310&lt;=Законод!$C$23,AB1310,Законод!$C$23*'01_Доходи'!AB1309),IF(B1306="Лікар-педіатр",IF(L1310&lt;=Законод!$C$19,AB1310,Законод!$C$19*'01_Доходи'!AB1309),IF(B1306="Лікар-терапевт","x",0)))</f>
        <v>0</v>
      </c>
      <c r="AC1311" s="183">
        <f>IF(B1306="Лікар загальної практики - сімейний лікар",IF(L1310&lt;=Законод!$C$23,AC1310,Законод!$C$23*'01_Доходи'!AC1309),IF(B1306="Лікар-педіатр",IF(L1310&lt;=Законод!$C$19,AC1310,Законод!$C$19*'01_Доходи'!AC1309),IF(B1306="Лікар-терапевт","x",0)))</f>
        <v>0</v>
      </c>
      <c r="AD1311" s="183">
        <f>IF(B1306="Лікар загальної практики - сімейний лікар",IF(L1310&lt;=Законод!$C$23,AD1310,Законод!$C$23*'01_Доходи'!AD1309),IF(B1306="Лікар-педіатр",IF(L1310&lt;=Законод!$C$27,AD1310,Законод!$C$27*'01_Доходи'!AD1309),IF(B1306="Лікар-терапевт","x",0)))</f>
        <v>0</v>
      </c>
      <c r="AE1311" s="183">
        <f>IF(B1306="Лікар загальної практики - сімейний лікар",IF(L1310&lt;=Законод!$C$23,AE1310,Законод!$C$23*'01_Доходи'!AE1309),IF(B1306="Лікар-педіатр",IF(L1310&lt;=Законод!$C$27,AE1310,Законод!$C$27*'01_Доходи'!AE1309),IF(B1306="Лікар-терапевт","x",0)))</f>
        <v>0</v>
      </c>
      <c r="AF1311" s="183">
        <f>IF(B1306="Лікар загальної практики - сімейний лікар",IF(L1310&lt;=Законод!$C$23,AF1310,Законод!$C$23*'01_Доходи'!AF1309),IF(B1306="Лікар-педіатр",IF(L1310&lt;=Законод!$C$27,AF1310,Законод!$C$27*'01_Доходи'!AF1309),IF(B1306="Лікар-терапевт","x",0)))</f>
        <v>0</v>
      </c>
      <c r="AG1311" s="184">
        <f>SUM(AB1311:AF1311)</f>
        <v>0</v>
      </c>
      <c r="AH1311" s="773"/>
      <c r="AI1311" s="176"/>
      <c r="AJ1311" s="764"/>
      <c r="AK1311" s="767"/>
      <c r="AL1311" s="767"/>
      <c r="AM1311" s="268" t="s">
        <v>175</v>
      </c>
      <c r="AN1311" s="544">
        <f>IF(B1306="Лікар загальної практики - сімейний лікар",G1311*Законод!$J$10+'01_Доходи'!H1311*Законод!$K$10+'01_Доходи'!I1311*Законод!$L$10+'01_Доходи'!J1311*Законод!$M$10+'01_Доходи'!K1311*Законод!$N$10,IF(B1306="Лікар-педіатр",G1311*Законод!$J$10+'01_Доходи'!H1311*Законод!$K$10,IF(B1306="Лікар-терапевт",'01_Доходи'!I1311*Законод!$L$10+'01_Доходи'!J1311*Законод!$M$10+'01_Доходи'!K1311*Законод!$N$10,0)))</f>
        <v>0</v>
      </c>
      <c r="AO1311" s="544">
        <f>IF(B1306="Лікар загальної практики - сімейний лікар",N1311*Законод!$J$11+'01_Доходи'!O1311*Законод!$K$11+'01_Доходи'!P1311*Законод!$L$11+'01_Доходи'!Q1311*Законод!$M$11+'01_Доходи'!R1311*Законод!$N$11,IF(B1306="Лікар-педіатр",N1311*Законод!$J$11+'01_Доходи'!O1311*Законод!$K$11,IF(B1306="Лікар-терапевт",'01_Доходи'!P1311*Законод!$L$11+'01_Доходи'!Q1311*Законод!$M$11+'01_Доходи'!R1311*Законод!$N$11,0)))</f>
        <v>0</v>
      </c>
      <c r="AP1311" s="544">
        <f>IF(B1306="Лікар загальної практики - сімейний лікар",U1311*Законод!$J$12+'01_Доходи'!V1311*Законод!$K$12+'01_Доходи'!W1311*Законод!$L$12+'01_Доходи'!X1311*Законод!$M$12+'01_Доходи'!Y1311*Законод!$N$12,IF(B1306="Лікар-педіатр",U1311*Законод!$J$12+'01_Доходи'!V1311*Законод!$K$12,IF(B1306="Лікар-терапевт",'01_Доходи'!W1311*Законод!$L$12+'01_Доходи'!X1311*Законод!$M$12+'01_Доходи'!Y1311*Законод!$N$12,0)))</f>
        <v>0</v>
      </c>
      <c r="AQ1311" s="544">
        <f>IF(B1306="Лікар загальної практики - сімейний лікар",AB1311*Законод!$J$13+'01_Доходи'!AC1311*Законод!$K$13+'01_Доходи'!AD1311*Законод!$L$13+'01_Доходи'!AE1311*Законод!$M$13+'01_Доходи'!AF1311*Законод!$N$13,IF(B1306="Лікар-педіатр",AB1311*Законод!$J$13+'01_Доходи'!AC1311*Законод!$K$13,IF(B1306="Лікар-терапевт",'01_Доходи'!AD1311*Законод!$L$13+'01_Доходи'!AE1311*Законод!$M$13+'01_Доходи'!AF1311*Законод!$N$13,0)))</f>
        <v>0</v>
      </c>
      <c r="AR1311" s="185">
        <f>SUM(AN1311:AQ1311)</f>
        <v>0</v>
      </c>
    </row>
    <row r="1312" spans="1:44" ht="20.45" customHeight="1" x14ac:dyDescent="0.25">
      <c r="A1312" s="172"/>
      <c r="B1312" s="781"/>
      <c r="C1312" s="784"/>
      <c r="D1312" s="787"/>
      <c r="E1312" s="790"/>
      <c r="F1312" s="186" t="str">
        <f>IF(B1306="Лікар-педіатр",Законод!$E$18,IF(B1306="Лікар загальної практики - сімейний лікар",Законод!$E$22,IF(B1306="Лікар-терапевт",Законод!$E$26,"х")))</f>
        <v>х</v>
      </c>
      <c r="G1312" s="750" t="s">
        <v>157</v>
      </c>
      <c r="H1312" s="751"/>
      <c r="I1312" s="751"/>
      <c r="J1312" s="751"/>
      <c r="K1312" s="752"/>
      <c r="L1312" s="171">
        <f>IF(B1306="Лікар загальної практики - сімейний лікар",IF(L1310&lt;Законод!$C$23,0,(IF(AND(L1310&gt;=Законод!$E$23,L1310&lt;=Законод!$E$24),L1310-Законод!$C$23,IF('01_Доходи'!L1310&gt;=Законод!$F$23,Законод!$E$25,0)))),IF(B1306="Лікар-педіатр",IF(L1310&lt;Законод!$C$19,0,(IF(AND(L1310&gt;=Законод!$E$19,L1310&lt;=Законод!$E$20),L1310-Законод!$C$19,IF('01_Доходи'!L1310&gt;=Законод!$F$19,Законод!$E$21,0)))),IF(B1306="Лікар-терапевт",IF(L1310&lt;Законод!$C$27,0,(IF(AND(L1310&gt;=Законод!$E$27,L1310&lt;=Законод!$E$28),L1310-Законод!$C$27,IF('01_Доходи'!L1310&gt;=Законод!$F$27,Законод!$E$29,0)))),0)))</f>
        <v>0</v>
      </c>
      <c r="M1312" s="770"/>
      <c r="N1312" s="750" t="s">
        <v>157</v>
      </c>
      <c r="O1312" s="751"/>
      <c r="P1312" s="751"/>
      <c r="Q1312" s="751"/>
      <c r="R1312" s="752"/>
      <c r="S1312" s="171">
        <f>IF(B1306="Лікар загальної практики - сімейний лікар",IF(S1310&lt;Законод!$C$23,0,(IF(AND(S1310&gt;=Законод!$E$23,S1310&lt;=Законод!$E$24),S1310-Законод!$C$23,IF('01_Доходи'!S1310&gt;=Законод!$F$23,Законод!$E$25,0)))),IF(B1306="Лікар-педіатр",IF(S1310&lt;Законод!$C$19,0,(IF(AND(S1310&gt;=Законод!$E$19,S1310&lt;=Законод!$E$20),S1310-Законод!$C$19,IF('01_Доходи'!S1310&gt;=Законод!$F$19,Законод!$E$21,0)))),IF(B1306="Лікар-терапевт",IF(S1310&lt;Законод!$C$27,0,(IF(AND(S1310&gt;=Законод!$E$27,S1310&lt;=Законод!$E$28),S1310-Законод!$C$27,IF('01_Доходи'!S1310&gt;=Законод!$F$27,Законод!$E$29,0)))),0)))</f>
        <v>0</v>
      </c>
      <c r="T1312" s="770"/>
      <c r="U1312" s="750" t="s">
        <v>157</v>
      </c>
      <c r="V1312" s="751"/>
      <c r="W1312" s="751"/>
      <c r="X1312" s="751"/>
      <c r="Y1312" s="752"/>
      <c r="Z1312" s="171">
        <f>IF(B1306="Лікар загальної практики - сімейний лікар",IF(Z1310&lt;Законод!$C$23,0,(IF(AND(Z1310&gt;=Законод!$E$23,Z1310&lt;=Законод!$E$24),Z1310-Законод!$C$23,IF('01_Доходи'!Z1310&gt;=Законод!$F$23,Законод!$E$25,0)))),IF(B1306="Лікар-педіатр",IF(Z1310&lt;Законод!$C$19,0,(IF(AND(Z1310&gt;=Законод!$E$19,Z1310&lt;=Законод!$E$20),Z1310-Законод!$C$19,IF('01_Доходи'!Z1310&gt;=Законод!$F$19,Законод!$E$21,0)))),IF(B1306="Лікар-терапевт",IF(Z1310&lt;Законод!$C$27,0,(IF(AND(Z1310&gt;=Законод!$E$27,Z1310&lt;=Законод!$E$28),Z1310-Законод!$C$27,IF('01_Доходи'!Z1310&gt;=Законод!$F$27,Законод!$E$29,0)))),0)))</f>
        <v>0</v>
      </c>
      <c r="AA1312" s="770"/>
      <c r="AB1312" s="750" t="s">
        <v>157</v>
      </c>
      <c r="AC1312" s="751"/>
      <c r="AD1312" s="751"/>
      <c r="AE1312" s="751"/>
      <c r="AF1312" s="752"/>
      <c r="AG1312" s="171">
        <f>IF(B1306="Лікар загальної практики - сімейний лікар",IF(S1310&lt;Законод!$C$23,0,(IF(AND(AG1310&gt;=Законод!$E$23,AG1310&lt;=Законод!$E$24),AG1310-Законод!$C$23,IF('01_Доходи'!AG1310&gt;=Законод!$F$23,Законод!$E$25,0)))),IF(B1306="Лікар-педіатр",IF(AG1310&lt;Законод!$C$19,0,(IF(AND(AG1310&gt;=Законод!$E$19,AG1310&lt;=Законод!$E$20),AG1310-Законод!$C$19,IF('01_Доходи'!AG1310&gt;=Законод!$F$19,Законод!$E$21,0)))),IF(B1306="Лікар-терапевт",IF(AG1310&lt;Законод!$C$27,0,(IF(AND(AG1310&gt;=Законод!$E$27,AG1310&lt;=Законод!$E$28),AG1310-Законод!$C$27,IF('01_Доходи'!AG1310&gt;=Законод!$F$27,Законод!$E$29,0)))),0)))</f>
        <v>0</v>
      </c>
      <c r="AH1312" s="773"/>
      <c r="AI1312" s="176"/>
      <c r="AJ1312" s="764"/>
      <c r="AK1312" s="767"/>
      <c r="AL1312" s="767"/>
      <c r="AM1312" s="798" t="s">
        <v>176</v>
      </c>
      <c r="AN1312" s="544">
        <f>IF(B1306="Лікар загальної практики - сімейний лікар",L1312*Законод!$E$30,IF(B1306="Лікар-педіатр",L1312*Законод!$E$30,IF(B1306="Лікар-терапевт",L1312*Законод!$E$30,0)))</f>
        <v>0</v>
      </c>
      <c r="AO1312" s="544">
        <f>IF(B1306="Лікар загальної практики - сімейний лікар",S1312*Законод!$E$47,IF(B1306="Лікар-педіатр",S1312*Законод!$E$47,IF(B1306="Лікар-терапевт",S1312*Законод!$E$47,0)))</f>
        <v>0</v>
      </c>
      <c r="AP1312" s="544">
        <f>IF(B1306="Лікар загальної практики - сімейний лікар",Z1312*Законод!$E$64,IF(B1306="Лікар-педіатр",Z1312*Законод!$E$64,IF(B1306="Лікар-терапевт",Z1312*Законод!$E$64,0)))</f>
        <v>0</v>
      </c>
      <c r="AQ1312" s="544">
        <f>IF(B1306="Лікар загальної практики - сімейний лікар",AG1312*Законод!$E$81,IF(B1306="Лікар-педіатр",AG1312*Законод!$E$81,IF(B1306="Лікар-терапевт",AG1312*Законод!$E$81,0)))</f>
        <v>0</v>
      </c>
      <c r="AR1312" s="185">
        <f>SUM(AN1312:AQ1312)</f>
        <v>0</v>
      </c>
    </row>
    <row r="1313" spans="1:44" ht="20.45" customHeight="1" x14ac:dyDescent="0.25">
      <c r="A1313" s="172"/>
      <c r="B1313" s="781"/>
      <c r="C1313" s="784"/>
      <c r="D1313" s="787"/>
      <c r="E1313" s="790"/>
      <c r="F1313" s="186" t="str">
        <f>IF(B1306="Лікар-педіатр",Законод!$F$18,IF(B1306="Лікар загальної практики - сімейний лікар",Законод!$F$22,IF(B1306="Лікар-терапевт",Законод!$F$26,"х")))</f>
        <v>х</v>
      </c>
      <c r="G1313" s="750" t="s">
        <v>157</v>
      </c>
      <c r="H1313" s="751"/>
      <c r="I1313" s="751"/>
      <c r="J1313" s="751"/>
      <c r="K1313" s="752"/>
      <c r="L1313" s="171">
        <f>IF(B1306="Лікар загальної практики - сімейний лікар",IF(L1310&lt;Законод!$C$23,0,(IF(AND(L1310&gt;=Законод!$F$23,L1310&lt;=Законод!$F$24),L1310-Законод!$E$24,IF('01_Доходи'!L1310&gt;=Законод!$G$23,Законод!$F$25,0)))),IF(B1306="Лікар-педіатр",IF(L1310&lt;Законод!$C$19,0,(IF(AND(L1310&gt;=Законод!$F$19,L1310&lt;=Законод!$F$20),L1310-Законод!$E$20,IF('01_Доходи'!L1310&gt;=Законод!$G$19,Законод!$F$21,0)))),IF(B1306="Лікар-терапевт",IF(L1310&lt;Законод!$C$27,0,(IF(AND(L1310&gt;=Законод!$F$27,L1310&lt;=Законод!$F$28),L1310-Законод!$E$28,IF('01_Доходи'!L1310&gt;=Законод!$G$27,Законод!$F$29,0)))),0)))</f>
        <v>0</v>
      </c>
      <c r="M1313" s="770"/>
      <c r="N1313" s="750" t="s">
        <v>157</v>
      </c>
      <c r="O1313" s="751"/>
      <c r="P1313" s="751"/>
      <c r="Q1313" s="751"/>
      <c r="R1313" s="752"/>
      <c r="S1313" s="171">
        <f>IF(B1306="Лікар загальної практики - сімейний лікар",IF(S1310&lt;Законод!$C$23,0,(IF(AND(S1310&gt;=Законод!$F$23,S1310&lt;=Законод!$F$24),S1310-Законод!$E$24,IF('01_Доходи'!S1310&gt;=Законод!$G$23,Законод!$F$25,0)))),IF(B1306="Лікар-педіатр",IF(S1310&lt;Законод!$C$19,0,(IF(AND(S1310&gt;=Законод!$F$19,S1310&lt;=Законод!$F$20),S1310-Законод!$E$20,IF('01_Доходи'!S1310&gt;=Законод!$G$19,Законод!$F$21,0)))),IF(B1306="Лікар-терапевт",IF(S1310&lt;Законод!$C$27,0,(IF(AND(S1310&gt;=Законод!$F$27,S1310&lt;=Законод!$F$28),S1310-Законод!$E$28,IF('01_Доходи'!S1310&gt;=Законод!$G$27,Законод!$F$29,0)))),0)))</f>
        <v>0</v>
      </c>
      <c r="T1313" s="770"/>
      <c r="U1313" s="750" t="s">
        <v>157</v>
      </c>
      <c r="V1313" s="751"/>
      <c r="W1313" s="751"/>
      <c r="X1313" s="751"/>
      <c r="Y1313" s="752"/>
      <c r="Z1313" s="171">
        <f>IF(B1306="Лікар загальної практики - сімейний лікар",IF(Z1310&lt;Законод!$C$23,0,(IF(AND(Z1310&gt;=Законод!$F$23,Z1310&lt;=Законод!$F$24),Z1310-Законод!$E$24,IF('01_Доходи'!Z1310&gt;=Законод!$G$23,Законод!$F$25,0)))),IF(B1306="Лікар-педіатр",IF(Z1310&lt;Законод!$C$19,0,(IF(AND(Z1310&gt;=Законод!$F$19,Z1310&lt;=Законод!$F$20),Z1310-Законод!$E$20,IF('01_Доходи'!Z1310&gt;=Законод!$G$19,Законод!$F$21,0)))),IF(B1306="Лікар-терапевт",IF(Z1310&lt;Законод!$C$27,0,(IF(AND(Z1310&gt;=Законод!$F$27,Z1310&lt;=Законод!$F$28),Z1310-Законод!$E$28,IF('01_Доходи'!Z1310&gt;=Законод!$G$27,Законод!$F$29,0)))),0)))</f>
        <v>0</v>
      </c>
      <c r="AA1313" s="770"/>
      <c r="AB1313" s="750" t="s">
        <v>157</v>
      </c>
      <c r="AC1313" s="751"/>
      <c r="AD1313" s="751"/>
      <c r="AE1313" s="751"/>
      <c r="AF1313" s="752"/>
      <c r="AG1313" s="171">
        <f>IF(B1306="Лікар загальної практики - сімейний лікар",IF(AG1310&lt;Законод!$C$23,0,(IF(AND(AG1310&gt;=Законод!$F$23,AG1310&lt;=Законод!$F$24),AG1310-Законод!$E$24,IF('01_Доходи'!AG1310&gt;=Законод!$G$23,Законод!$F$25,0)))),IF(B1306="Лікар-педіатр",IF(AG1310&lt;Законод!$C$19,0,(IF(AND(AG1310&gt;=Законод!$F$19,AG1310&lt;=Законод!$F$20),AG1310-Законод!$E$20,IF('01_Доходи'!AG1310&gt;=Законод!$G$19,Законод!$F$21,0)))),IF(B1306="Лікар-терапевт",IF(AG1310&lt;Законод!$C$27,0,(IF(AND(AG1310&gt;=Законод!$F$27,AG1310&lt;=Законод!$F$28),AG1310-Законод!$E$28,IF('01_Доходи'!AG1310&gt;=Законод!$G$27,Законод!$F$29,0)))),0)))</f>
        <v>0</v>
      </c>
      <c r="AH1313" s="773"/>
      <c r="AI1313" s="176"/>
      <c r="AJ1313" s="764"/>
      <c r="AK1313" s="767"/>
      <c r="AL1313" s="767"/>
      <c r="AM1313" s="799"/>
      <c r="AN1313" s="544">
        <f>IF(B1306="Лікар загальної практики - сімейний лікар",L1313*Законод!$F$30,IF(B1306="Лікар-педіатр",L1313*Законод!$F$30,IF(B1306="Лікар-терапевт",L1313*Законод!$F$30,0)))</f>
        <v>0</v>
      </c>
      <c r="AO1313" s="544">
        <f>IF(B1306="Лікар загальної практики - сімейний лікар",S1313*Законод!$F$47,IF(B1306="Лікар-педіатр",S1313*Законод!$F$47,IF(B1306="Лікар-терапевт",S1313*Законод!$F$47,0)))</f>
        <v>0</v>
      </c>
      <c r="AP1313" s="544">
        <f>IF(B1306="Лікар загальної практики - сімейний лікар",Z1313*Законод!$F$64,IF(B1306="Лікар-педіатр",Z1313*Законод!$F$64,IF(B1306="Лікар-терапевт",Z1313*Законод!$F$64,0)))</f>
        <v>0</v>
      </c>
      <c r="AQ1313" s="544">
        <f>IF(B1306="Лікар загальної практики - сімейний лікар",AG1313*Законод!$F$81,IF(B1306="Лікар-педіатр",AG1313*Законод!$F$81,IF(B1306="Лікар-терапевт",AG1313*Законод!$F$81,0)))</f>
        <v>0</v>
      </c>
      <c r="AR1313" s="185">
        <f>SUM(AN1313:AQ1313)</f>
        <v>0</v>
      </c>
    </row>
    <row r="1314" spans="1:44" ht="20.45" customHeight="1" x14ac:dyDescent="0.25">
      <c r="A1314" s="172"/>
      <c r="B1314" s="781"/>
      <c r="C1314" s="784"/>
      <c r="D1314" s="787"/>
      <c r="E1314" s="790"/>
      <c r="F1314" s="186" t="str">
        <f>IF(B1306="Лікар-педіатр",Законод!$G$18,IF(B1306="Лікар загальної практики - сімейний лікар",Законод!$G$22,IF(B1306="Лікар-терапевт",Законод!$G$26,"х")))</f>
        <v>х</v>
      </c>
      <c r="G1314" s="750" t="s">
        <v>157</v>
      </c>
      <c r="H1314" s="751"/>
      <c r="I1314" s="751"/>
      <c r="J1314" s="751"/>
      <c r="K1314" s="752"/>
      <c r="L1314" s="171">
        <f>IF(B1306="Лікар загальної практики - сімейний лікар",IF(L1310&lt;Законод!$C$23,0,(IF(AND(L1310&gt;=Законод!$G$23,L1310&lt;=Законод!$G$24),L1310-Законод!$F$24,IF('01_Доходи'!L1310&gt;=Законод!$H$23,Законод!$G$25,0)))),IF(B1306="Лікар-педіатр",IF(L1310&lt;Законод!$C$19,0,(IF(AND(L1310&gt;=Законод!$G$19,L1310&lt;=Законод!$G$20),L1310-Законод!$F$20,IF('01_Доходи'!L1310&gt;=Законод!$H$19,Законод!$G$21,0)))),IF(B1306="Лікар-терапевт",IF(L1310&lt;Законод!$C$27,0,(IF(AND(L1310&gt;=Законод!$G$27,L1310&lt;=Законод!$G$28),L1310-Законод!$F$28,IF('01_Доходи'!L1310&gt;=Законод!$H$27,Законод!$G$29,0)))),0)))</f>
        <v>0</v>
      </c>
      <c r="M1314" s="770"/>
      <c r="N1314" s="750" t="s">
        <v>157</v>
      </c>
      <c r="O1314" s="751"/>
      <c r="P1314" s="751"/>
      <c r="Q1314" s="751"/>
      <c r="R1314" s="752"/>
      <c r="S1314" s="171">
        <f>IF(B1306="Лікар загальної практики - сімейний лікар",IF(S1310&lt;Законод!$C$23,0,(IF(AND(S1310&gt;=Законод!$G$23,S1310&lt;=Законод!$G$24),S1310-Законод!$F$24,IF('01_Доходи'!S1310&gt;=Законод!$H$23,Законод!$G$25,0)))),IF(B1306="Лікар-педіатр",IF(S1310&lt;Законод!$C$19,0,(IF(AND(S1310&gt;=Законод!$G$19,S1310&lt;=Законод!$G$20),S1310-Законод!$F$20,IF('01_Доходи'!S1310&gt;=Законод!$H$19,Законод!$G$21,0)))),IF(B1306="Лікар-терапевт",IF(S1310&lt;Законод!$C$27,0,(IF(AND(S1310&gt;=Законод!$G$27,S1310&lt;=Законод!$G$28),S1310-Законод!$F$28,IF('01_Доходи'!S1310&gt;=Законод!$H$27,Законод!$G$29,0)))),0)))</f>
        <v>0</v>
      </c>
      <c r="T1314" s="770"/>
      <c r="U1314" s="750" t="s">
        <v>157</v>
      </c>
      <c r="V1314" s="751"/>
      <c r="W1314" s="751"/>
      <c r="X1314" s="751"/>
      <c r="Y1314" s="752"/>
      <c r="Z1314" s="171">
        <f>IF(B1306="Лікар загальної практики - сімейний лікар",IF(Z1310&lt;Законод!$C$23,0,(IF(AND(Z1310&gt;=Законод!$G$23,Z1310&lt;=Законод!$G$24),Z1310-Законод!$F$24,IF('01_Доходи'!Z1310&gt;=Законод!$H$23,Законод!$G$25,0)))),IF(B1306="Лікар-педіатр",IF(Z1310&lt;Законод!$C$19,0,(IF(AND(Z1310&gt;=Законод!$G$19,Z1310&lt;=Законод!$G$20),Z1310-Законод!$F$20,IF('01_Доходи'!Z1310&gt;=Законод!$H$19,Законод!$G$21,0)))),IF(B1306="Лікар-терапевт",IF(Z1310&lt;Законод!$C$27,0,(IF(AND(Z1310&gt;=Законод!$G$27,Z1310&lt;=Законод!$G$28),Z1310-Законод!$F$28,IF('01_Доходи'!Z1310&gt;=Законод!$H$27,Законод!$G$29,0)))),0)))</f>
        <v>0</v>
      </c>
      <c r="AA1314" s="770"/>
      <c r="AB1314" s="750" t="s">
        <v>157</v>
      </c>
      <c r="AC1314" s="751"/>
      <c r="AD1314" s="751"/>
      <c r="AE1314" s="751"/>
      <c r="AF1314" s="752"/>
      <c r="AG1314" s="171">
        <f>IF(B1306="Лікар загальної практики - сімейний лікар",IF(AG1310&lt;Законод!$C$23,0,(IF(AND(AG1310&gt;=Законод!$G$23,AG1310&lt;=Законод!$G$24),AG1310-Законод!$F$24,IF('01_Доходи'!AG1310&gt;=Законод!$H$23,Законод!$G$25,0)))),IF(B1306="Лікар-педіатр",IF(AG1310&lt;Законод!$C$19,0,(IF(AND(AG1310&gt;=Законод!$G$19,AG1310&lt;=Законод!$G$20),AG1310-Законод!$F$20,IF('01_Доходи'!AG1310&gt;=Законод!$H$19,Законод!$G$21,0)))),IF(B1306="Лікар-терапевт",IF(AG1310&lt;Законод!$C$27,0,(IF(AND(AG1310&gt;=Законод!$G$27,AG1310&lt;=Законод!$G$28),AG1310-Законод!$F$28,IF('01_Доходи'!AG1310&gt;=Законод!$H$27,Законод!$G$29,0)))),0)))</f>
        <v>0</v>
      </c>
      <c r="AH1314" s="773"/>
      <c r="AI1314" s="176"/>
      <c r="AJ1314" s="764"/>
      <c r="AK1314" s="767"/>
      <c r="AL1314" s="767"/>
      <c r="AM1314" s="799"/>
      <c r="AN1314" s="544">
        <f>IF(B1306="Лікар загальної практики - сімейний лікар",L1314*Законод!$G$39,IF(B1306="Лікар-педіатр",L1314*Законод!$G$30,IF(B1306="Лікар-терапевт",L1314*Законод!$G$30,0)))</f>
        <v>0</v>
      </c>
      <c r="AO1314" s="544">
        <f>IF(B1306="Лікар загальної практики - сімейний лікар",S1314*Законод!$G$47,IF(B1306="Лікар-педіатр",S1314*Законод!$G$47,IF(B1306="Лікар-терапевт",S1314*Законод!$G$47,0)))</f>
        <v>0</v>
      </c>
      <c r="AP1314" s="544">
        <f>IF(B1306="Лікар загальної практики - сімейний лікар",Z1314*Законод!$G$64,IF(B1306="Лікар-педіатр",Z1314*Законод!$G$64,IF(B1306="Лікар-терапевт",Z1314*Законод!$G$64,0)))</f>
        <v>0</v>
      </c>
      <c r="AQ1314" s="544">
        <f>IF(B1306="Лікар загальної практики - сімейний лікар",AG1314*Законод!$G$81,IF(B1306="Лікар-педіатр",AG1314*Законод!$G$81,IF(B1306="Лікар-терапевт",AG1314*Законод!$G$81,0)))</f>
        <v>0</v>
      </c>
      <c r="AR1314" s="185">
        <f t="shared" ref="AR1314" si="196">SUM(AN1314:AQ1314)</f>
        <v>0</v>
      </c>
    </row>
    <row r="1315" spans="1:44" ht="20.45" customHeight="1" x14ac:dyDescent="0.25">
      <c r="A1315" s="172"/>
      <c r="B1315" s="781"/>
      <c r="C1315" s="784"/>
      <c r="D1315" s="787"/>
      <c r="E1315" s="790"/>
      <c r="F1315" s="186" t="str">
        <f>IF(B1306="Лікар-педіатр",Законод!$H$18,IF(B1306="Лікар загальної практики - сімейний лікар",Законод!$H$22,IF(B1306="Лікар-терапевт",Законод!$H$26,"х")))</f>
        <v>х</v>
      </c>
      <c r="G1315" s="750" t="s">
        <v>157</v>
      </c>
      <c r="H1315" s="751"/>
      <c r="I1315" s="751"/>
      <c r="J1315" s="751"/>
      <c r="K1315" s="752"/>
      <c r="L1315" s="171">
        <f>IF(B1306="Лікар загальної практики - сімейний лікар",IF(L1310&lt;Законод!$C$23,0,(IF(AND(L1310&gt;=Законод!$H$23,L1310&lt;=Законод!$H$24),L1310-Законод!$G$24,IF('01_Доходи'!L1310&gt;=Законод!$I$23,Законод!$H$25,0)))),IF(B1306="Лікар-педіатр",IF(L1310&lt;Законод!$C$19,0,(IF(AND(L1310&gt;=Законод!$H$19,L1310&lt;=Законод!$H$20),L1310-Законод!$G$20,IF('01_Доходи'!L1310&gt;=Законод!$I$19,Законод!$H$21,0)))),IF(B1306="Лікар-терапевт",IF(L1310&lt;Законод!$C$27,0,(IF(AND(L1310&gt;=Законод!$H$27,L1310&lt;=Законод!$H$28),L1310-Законод!$G$28,IF(L1310&gt;=Законод!$I$27,Законод!$H$29,0)))),0)))</f>
        <v>0</v>
      </c>
      <c r="M1315" s="770"/>
      <c r="N1315" s="750" t="s">
        <v>157</v>
      </c>
      <c r="O1315" s="751"/>
      <c r="P1315" s="751"/>
      <c r="Q1315" s="751"/>
      <c r="R1315" s="752"/>
      <c r="S1315" s="171">
        <f>IF(B1306="Лікар загальної практики - сімейний лікар",IF(S1310&lt;Законод!$C$23,0,(IF(AND(S1310&gt;=Законод!$H$23,S1310&lt;=Законод!$H$24),S1310-Законод!$G$24,IF('01_Доходи'!S1310&gt;=Законод!$I$23,Законод!$H$25,0)))),IF(B1306="Лікар-педіатр",IF(S1310&lt;Законод!$C$19,0,(IF(AND(S1310&gt;=Законод!$H$19,S1310&lt;=Законод!$H$20),S1310-Законод!$G$20,IF('01_Доходи'!S1310&gt;=Законод!$I$19,Законод!$H$21,0)))),IF(B1306="Лікар-терапевт",IF(S1310&lt;Законод!$C$27,0,(IF(AND(S1310&gt;=Законод!$H$27,S1310&lt;=Законод!$H$28),S1310-Законод!$G$28,IF(S1310&gt;=Законод!$I$27,Законод!$H$29,0)))),0)))</f>
        <v>0</v>
      </c>
      <c r="T1315" s="770"/>
      <c r="U1315" s="750" t="s">
        <v>157</v>
      </c>
      <c r="V1315" s="751"/>
      <c r="W1315" s="751"/>
      <c r="X1315" s="751"/>
      <c r="Y1315" s="752"/>
      <c r="Z1315" s="171">
        <f>IF(B1306="Лікар загальної практики - сімейний лікар",IF(Z1310&lt;Законод!$C$23,0,(IF(AND(Z1310&gt;=Законод!$H$23,Z1310&lt;=Законод!$H$24),Z1310-Законод!$G$24,IF('01_Доходи'!Z1310&gt;=Законод!$I$23,Законод!$H$25,0)))),IF(B1306="Лікар-педіатр",IF(Z1310&lt;Законод!$C$19,0,(IF(AND(Z1310&gt;=Законод!$H$19,Z1310&lt;=Законод!$H$20),Z1310-Законод!$G$20,IF('01_Доходи'!Z1310&gt;=Законод!$I$19,Законод!$H$21,0)))),IF(B1306="Лікар-терапевт",IF(Z1310&lt;Законод!$C$27,0,(IF(AND(Z1310&gt;=Законод!$H$27,Z1310&lt;=Законод!$H$28),Z1310-Законод!$G$28,IF(Z1310&gt;=Законод!$I$27,Законод!$H$29,0)))),0)))</f>
        <v>0</v>
      </c>
      <c r="AA1315" s="770"/>
      <c r="AB1315" s="750" t="s">
        <v>157</v>
      </c>
      <c r="AC1315" s="751"/>
      <c r="AD1315" s="751"/>
      <c r="AE1315" s="751"/>
      <c r="AF1315" s="752"/>
      <c r="AG1315" s="171">
        <f>IF(B1306="Лікар загальної практики - сімейний лікар",IF(AG1310&lt;Законод!$C$23,0,(IF(AND(AG1310&gt;=Законод!$H$23,AG1310&lt;=Законод!$H$24),AG1310-Законод!$G$24,IF('01_Доходи'!AG1310&gt;=Законод!$I$23,Законод!$H$25,0)))),IF(B1306="Лікар-педіатр",IF(AG1310&lt;Законод!$C$19,0,(IF(AND(AG1310&gt;=Законод!$H$19,AG1310&lt;=Законод!$H$20),AG1310-Законод!$G$20,IF('01_Доходи'!AG1310&gt;=Законод!$I$19,Законод!$H$21,0)))),IF(B1306="Лікар-терапевт",IF(AG1310&lt;Законод!$C$27,0,(IF(AND(AG1310&gt;=Законод!$H$27,AG1310&lt;=Законод!$H$28),AG1310-Законод!$G$28,IF(AG1310&gt;=Законод!$I$27,Законод!$H$29,0)))),0)))</f>
        <v>0</v>
      </c>
      <c r="AH1315" s="773"/>
      <c r="AI1315" s="176"/>
      <c r="AJ1315" s="764"/>
      <c r="AK1315" s="767"/>
      <c r="AL1315" s="767"/>
      <c r="AM1315" s="799"/>
      <c r="AN1315" s="544">
        <f>IF(B1306="Лікар загальної практики - сімейний лікар",L1315*Законод!$H$30,IF(B1306="Лікар-педіатр",L1315*Законод!$H$30,IF(B1306="Лікар-терапевт",L1315*Законод!$H$30,0)))</f>
        <v>0</v>
      </c>
      <c r="AO1315" s="544">
        <f>IF(B1306="Лікар загальної практики - сімейний лікар",S1315*Законод!$H$47,IF(B1306="Лікар-педіатр",S1315*Законод!$H$47,IF(B1306="Лікар-терапевт",S1315*Законод!$H$47,0)))</f>
        <v>0</v>
      </c>
      <c r="AP1315" s="544">
        <f>IF(B1306="Лікар загальної практики - сімейний лікар",Z1315*Законод!$H$64,IF(B1306="Лікар-педіатр",Z1315*Законод!$H$64,IF(B1306="Лікар-терапевт",Z1315*Законод!$H$64,0)))</f>
        <v>0</v>
      </c>
      <c r="AQ1315" s="544">
        <f>IF(B1306="Лікар загальної практики - сімейний лікар",AG1315*Законод!$H$81,IF(B1306="Лікар-педіатр",AG1315*Законод!$H$81,IF(B1306="Лікар-терапевт",AG1315*Законод!$H$81,0)))</f>
        <v>0</v>
      </c>
      <c r="AR1315" s="185">
        <f>SUM(AN1315:AQ1315)</f>
        <v>0</v>
      </c>
    </row>
    <row r="1316" spans="1:44" ht="20.45" customHeight="1" x14ac:dyDescent="0.25">
      <c r="A1316" s="172"/>
      <c r="B1316" s="781"/>
      <c r="C1316" s="784"/>
      <c r="D1316" s="787"/>
      <c r="E1316" s="790"/>
      <c r="F1316" s="186" t="str">
        <f>IF(B1306="Лікар-педіатр",Законод!$I$18,IF(B1306="Лікар загальної практики - сімейний лікар",Законод!$I$22,IF(B1306="Лікар-терапевт",Законод!$I$26,"х")))</f>
        <v>х</v>
      </c>
      <c r="G1316" s="750" t="s">
        <v>157</v>
      </c>
      <c r="H1316" s="751"/>
      <c r="I1316" s="751"/>
      <c r="J1316" s="751"/>
      <c r="K1316" s="752"/>
      <c r="L1316" s="171">
        <f>IF(B1306="Лікар загальної практики - сімейний лікар",IF(L1310&lt;Законод!$C$23,0,(IF(AND(L1310&gt;=Законод!$I$23,L1310&lt;=Законод!$I$24),L1310-Законод!$H$24,IF('01_Доходи'!L1310&gt;=Законод!$I$23,Законод!$I$25,0)))),IF(B1306="Лікар-педіатр",IF(L1310&lt;Законод!$C$19,0,(IF(AND(L1310&gt;=Законод!$I$19,L1310&lt;=Законод!$I$20),L1310-Законод!$H$20,IF('01_Доходи'!L1310&gt;=Законод!$I$19,Законод!$H$21,0)))),IF(B1306="Лікар-терапевт",IF(L1310&lt;Законод!$C$27,0,(IF(AND(L1310&gt;=Законод!$I$27,L1310&lt;=Законод!$I$28),L1310-Законод!$H$28,IF('01_Доходи'!L1310&gt;=Законод!$I$27,Законод!$H$29,0)))),0)))</f>
        <v>0</v>
      </c>
      <c r="M1316" s="770"/>
      <c r="N1316" s="750" t="s">
        <v>157</v>
      </c>
      <c r="O1316" s="751"/>
      <c r="P1316" s="751"/>
      <c r="Q1316" s="751"/>
      <c r="R1316" s="752"/>
      <c r="S1316" s="171">
        <f>IF(B1306="Лікар загальної практики - сімейний лікар",IF(S1310&lt;Законод!$C$23,0,(IF(AND(S1310&gt;=Законод!$I$23,S1310&lt;=Законод!$I$24),S1310-Законод!$H$24,IF('01_Доходи'!S1310&gt;=Законод!$I$23,Законод!$I$25,0)))),IF(B1306="Лікар-педіатр",IF(S1310&lt;Законод!$C$19,0,(IF(AND(S1310&gt;=Законод!$I$19,S1310&lt;=Законод!$I$20),S1310-Законод!$H$20,IF('01_Доходи'!S1310&gt;=Законод!$I$19,Законод!$H$21,0)))),IF(B1306="Лікар-терапевт",IF(S1310&lt;Законод!$C$27,0,(IF(AND(S1310&gt;=Законод!$I$27,S1310&lt;=Законод!$I$28),S1310-Законод!$H$28,IF('01_Доходи'!S1310&gt;=Законод!$I$27,Законод!$H$29,0)))),0)))</f>
        <v>0</v>
      </c>
      <c r="T1316" s="770"/>
      <c r="U1316" s="750" t="s">
        <v>157</v>
      </c>
      <c r="V1316" s="751"/>
      <c r="W1316" s="751"/>
      <c r="X1316" s="751"/>
      <c r="Y1316" s="752"/>
      <c r="Z1316" s="171">
        <f>IF(B1306="Лікар загальної практики - сімейний лікар",IF(Z1310&lt;Законод!$C$23,0,(IF(AND(Z1310&gt;=Законод!$I$23,Z1310&lt;=Законод!$I$24),Z1310-Законод!$H$24,IF('01_Доходи'!Z1310&gt;=Законод!$I$23,Законод!$I$25,0)))),IF(B1306="Лікар-педіатр",IF(Z1310&lt;Законод!$C$19,0,(IF(AND(Z1310&gt;=Законод!$I$19,Z1310&lt;=Законод!$I$20),Z1310-Законод!$H$20,IF('01_Доходи'!Z1310&gt;=Законод!$I$19,Законод!$H$21,0)))),IF(B1306="Лікар-терапевт",IF(Z1310&lt;Законод!$C$27,0,(IF(AND(Z1310&gt;=Законод!$I$27,Z1310&lt;=Законод!$I$28),Z1310-Законод!$H$28,IF('01_Доходи'!Z1310&gt;=Законод!$I$27,Законод!$H$29,0)))),0)))</f>
        <v>0</v>
      </c>
      <c r="AA1316" s="770"/>
      <c r="AB1316" s="750" t="s">
        <v>157</v>
      </c>
      <c r="AC1316" s="751"/>
      <c r="AD1316" s="751"/>
      <c r="AE1316" s="751"/>
      <c r="AF1316" s="752"/>
      <c r="AG1316" s="171">
        <f>IF(B1306="Лікар загальної практики - сімейний лікар",IF(AG1310&lt;Законод!$C$23,0,(IF(AND(AG1310&gt;=Законод!$I$23,AG1310&lt;=Законод!$I$24),AG1310-Законод!$H$24,IF('01_Доходи'!AG1310&gt;=Законод!$I$23,Законод!$I$25,0)))),IF(B1306="Лікар-педіатр",IF(AG1310&lt;Законод!$C$19,0,(IF(AND(AG1310&gt;=Законод!$I$19,AG1310&lt;=Законод!$I$20),AG1310-Законод!$H$20,IF('01_Доходи'!AG1310&gt;=Законод!$I$19,Законод!$H$21,0)))),IF(B1306="Лікар-терапевт",IF(AG1310&lt;Законод!$C$27,0,(IF(AND(AG1310&gt;=Законод!$I$27,AG1310&lt;=Законод!$I$28),AG1310-Законод!$H$28,IF('01_Доходи'!AG1310&gt;=Законод!$I$27,Законод!$H$29,0)))),0)))</f>
        <v>0</v>
      </c>
      <c r="AH1316" s="773"/>
      <c r="AI1316" s="176"/>
      <c r="AJ1316" s="764"/>
      <c r="AK1316" s="767"/>
      <c r="AL1316" s="767"/>
      <c r="AM1316" s="799"/>
      <c r="AN1316" s="544">
        <f>IF(B1306="Лікар загальної практики - сімейний лікар",L1316*Законод!$I$30,IF(B1306="Лікар-педіатр",L1316*Законод!$I$30,IF(B1306="Лікар-терапевт",L1316*Законод!$I$30,0)))</f>
        <v>0</v>
      </c>
      <c r="AO1316" s="544">
        <f>IF(B1306="Лікар загальної практики - сімейний лікар",S1316*Законод!$I$47,IF(B1306="Лікар-педіатр",S1316*Законод!$I$47,IF(B1306="Лікар-терапевт",S1316*Законод!$I$47,0)))</f>
        <v>0</v>
      </c>
      <c r="AP1316" s="544">
        <f>IF(B1306="Лікар загальної практики - сімейний лікар",Z1316*Законод!$I$64,IF(B1306="Лікар-педіатр",Z1316*Законод!$I$64,IF(B1306="Лікар-терапевт",Z1316*Законод!$I$64,0)))</f>
        <v>0</v>
      </c>
      <c r="AQ1316" s="544">
        <f>IF(B1306="Лікар загальної практики - сімейний лікар",AG1316*Законод!$I$81,IF(B1306="Лікар-педіатр",AG1316*Законод!$I$81,IF(B1306="Лікар-терапевт",AG1316*Законод!$I$81,0)))</f>
        <v>0</v>
      </c>
      <c r="AR1316" s="185">
        <f>SUM(AN1316:AQ1316)</f>
        <v>0</v>
      </c>
    </row>
    <row r="1317" spans="1:44" ht="21" customHeight="1" thickBot="1" x14ac:dyDescent="0.3">
      <c r="A1317" s="187"/>
      <c r="B1317" s="782"/>
      <c r="C1317" s="785"/>
      <c r="D1317" s="788"/>
      <c r="E1317" s="791"/>
      <c r="F1317" s="660" t="str">
        <f>IF(B1306="Лікар-педіатр",Законод!$J$18,IF(B1306="Лікар загальної практики - сімейний лікар",Законод!$J$22,IF(B1306="Лікар-терапевт",Законод!$J$22,"х")))</f>
        <v>х</v>
      </c>
      <c r="G1317" s="747" t="s">
        <v>157</v>
      </c>
      <c r="H1317" s="748"/>
      <c r="I1317" s="748"/>
      <c r="J1317" s="748"/>
      <c r="K1317" s="749"/>
      <c r="L1317" s="171">
        <f>IF(B1306="Лікар загальної практики - сімейний лікар",IF(L1310&gt;=Законод!$J$23,'01_Доходи'!L1310-('01_Доходи'!L1311+'01_Доходи'!L1312+'01_Доходи'!L1313+'01_Доходи'!L1314+'01_Доходи'!L1315+'01_Доходи'!L1316),0),IF(B1306="Лікар-педіатр",IF(L1310&gt;=Законод!$J$19,'01_Доходи'!L1310-('01_Доходи'!L1311+'01_Доходи'!L1312+'01_Доходи'!L1313+'01_Доходи'!L1314+'01_Доходи'!L1315+'01_Доходи'!L1316),0),IF(B1306="Лікар-терапевт",IF('01_Доходи'!L1310&gt;=Законод!$J$27,L1310-Законод!$I$28,0),0)))</f>
        <v>0</v>
      </c>
      <c r="M1317" s="771"/>
      <c r="N1317" s="747" t="s">
        <v>157</v>
      </c>
      <c r="O1317" s="748"/>
      <c r="P1317" s="748"/>
      <c r="Q1317" s="748"/>
      <c r="R1317" s="749"/>
      <c r="S1317" s="171">
        <f>IF(B1306="Лікар загальної практики - сімейний лікар",IF(S1310&gt;=Законод!$J$23,'01_Доходи'!S1310-('01_Доходи'!S1311+'01_Доходи'!S1312+'01_Доходи'!S1313+'01_Доходи'!S1314+'01_Доходи'!S1315+'01_Доходи'!S1316),0),IF(B1306="Лікар-педіатр",IF(S1310&gt;=Законод!$J$19,'01_Доходи'!S1310-('01_Доходи'!S1311+'01_Доходи'!S1312+'01_Доходи'!S1313+'01_Доходи'!S1314+'01_Доходи'!S1315+'01_Доходи'!S1316),0),IF(B1306="Лікар-терапевт",IF('01_Доходи'!S1310&gt;=Законод!$J$27,S1310-Законод!$I$28,0),0)))</f>
        <v>0</v>
      </c>
      <c r="T1317" s="771"/>
      <c r="U1317" s="747" t="s">
        <v>157</v>
      </c>
      <c r="V1317" s="748"/>
      <c r="W1317" s="748"/>
      <c r="X1317" s="748"/>
      <c r="Y1317" s="749"/>
      <c r="Z1317" s="171">
        <f>IF(B1306="Лікар загальної практики - сімейний лікар",IF(Z1310&gt;=Законод!$J$23,'01_Доходи'!Z1310-('01_Доходи'!Z1311+'01_Доходи'!Z1312+'01_Доходи'!Z1313+'01_Доходи'!Z1314+'01_Доходи'!Z1315+'01_Доходи'!Z1316),0),IF(B1306="Лікар-педіатр",IF(Z1310&gt;=Законод!$J$19,'01_Доходи'!Z1310-('01_Доходи'!Z1311+'01_Доходи'!Z1312+'01_Доходи'!Z1313+'01_Доходи'!Z1314+'01_Доходи'!Z1315+'01_Доходи'!Z1316),0),IF(B1306="Лікар-терапевт",IF('01_Доходи'!Z1310&gt;=Законод!$J$27,Z1310-Законод!$I$28,0),0)))</f>
        <v>0</v>
      </c>
      <c r="AA1317" s="771"/>
      <c r="AB1317" s="747" t="s">
        <v>157</v>
      </c>
      <c r="AC1317" s="748"/>
      <c r="AD1317" s="748"/>
      <c r="AE1317" s="748"/>
      <c r="AF1317" s="749"/>
      <c r="AG1317" s="171">
        <f>IF(B1306="Лікар загальної практики - сімейний лікар",IF(AG1310&gt;=Законод!$J$23,'01_Доходи'!AG1310-('01_Доходи'!AG1311+'01_Доходи'!AG1312+'01_Доходи'!AG1313+'01_Доходи'!AG1314+'01_Доходи'!AG1315+'01_Доходи'!AG1316),0),IF(B1306="Лікар-педіатр",IF(AG1310&gt;=Законод!$J$19,'01_Доходи'!AG1310-('01_Доходи'!AG1311+'01_Доходи'!AG1312+'01_Доходи'!AG1313+'01_Доходи'!AG1314+'01_Доходи'!AG1315+'01_Доходи'!AG1316),0),IF(B1306="Лікар-терапевт",IF('01_Доходи'!AG1310&gt;=Законод!$J$27,AG1310-Законод!$I$28,0),0)))</f>
        <v>0</v>
      </c>
      <c r="AH1317" s="774"/>
      <c r="AI1317" s="188"/>
      <c r="AJ1317" s="765"/>
      <c r="AK1317" s="768"/>
      <c r="AL1317" s="768"/>
      <c r="AM1317" s="800"/>
      <c r="AN1317" s="661">
        <f>IF(B1306="Лікар загальної практики - сімейний лікар",L1317*Законод!$J$30,IF(B1306="Лікар-педіатр",L1317*Законод!$J$30,IF(B1306="Лікар-терапевт",L1317*Законод!$J$30,0)))</f>
        <v>0</v>
      </c>
      <c r="AO1317" s="661">
        <f>IF(B1306="Лікар загальної практики - сімейний лікар",S1317*Законод!$J$47,IF(B1306="Лікар-педіатр",S1317*Законод!$J$47,IF(B1306="Лікар-терапевт",S1317*Законод!$J$47,0)))</f>
        <v>0</v>
      </c>
      <c r="AP1317" s="661">
        <f>IF(B1306="Лікар загальної практики - сімейний лікар",S1317*Законод!$J$64,IF(B1306="Лікар-педіатр",S1317*Законод!$J$64,IF(B1306="Лікар-терапевт",S1317*Законод!$J$64,0)))</f>
        <v>0</v>
      </c>
      <c r="AQ1317" s="661">
        <f>IF(B1306="Лікар загальної практики - сімейний лікар",AG1317*Законод!$J$81,IF(B1306="Лікар-педіатр",AG1317*Законод!$J$81,IF(B1306="Лікар-терапевт",AG1317*Законод!$J$81,0)))</f>
        <v>0</v>
      </c>
      <c r="AR1317" s="662">
        <f t="shared" ref="AR1317" si="197">SUM(AN1317:AQ1317)</f>
        <v>0</v>
      </c>
    </row>
    <row r="1318" spans="1:44" ht="23.25" thickBot="1" x14ac:dyDescent="0.3">
      <c r="A1318" s="206"/>
      <c r="B1318" s="207"/>
      <c r="C1318" s="207"/>
      <c r="D1318" s="207"/>
      <c r="E1318" s="207"/>
      <c r="F1318" s="208"/>
      <c r="G1318" s="209"/>
      <c r="H1318" s="209"/>
      <c r="I1318" s="210"/>
      <c r="J1318" s="210"/>
      <c r="K1318" s="210"/>
      <c r="L1318" s="211"/>
      <c r="M1318" s="210"/>
      <c r="N1318" s="210"/>
      <c r="O1318" s="210"/>
      <c r="P1318" s="210"/>
      <c r="Q1318" s="210"/>
      <c r="R1318" s="210"/>
      <c r="S1318" s="211"/>
      <c r="T1318" s="210"/>
      <c r="U1318" s="210"/>
      <c r="V1318" s="210"/>
      <c r="W1318" s="210"/>
      <c r="X1318" s="210"/>
      <c r="Y1318" s="210"/>
      <c r="Z1318" s="211"/>
      <c r="AA1318" s="210"/>
      <c r="AB1318" s="210"/>
      <c r="AC1318" s="210"/>
      <c r="AD1318" s="210"/>
      <c r="AE1318" s="210"/>
      <c r="AF1318" s="210"/>
      <c r="AG1318" s="211"/>
      <c r="AH1318" s="210"/>
      <c r="AI1318" s="210"/>
      <c r="AJ1318" s="210"/>
      <c r="AK1318" s="210"/>
      <c r="AL1318" s="210"/>
      <c r="AM1318" s="212"/>
      <c r="AN1318" s="210"/>
      <c r="AO1318" s="210"/>
      <c r="AP1318" s="210"/>
      <c r="AQ1318" s="210"/>
      <c r="AR1318" s="213"/>
    </row>
    <row r="1319" spans="1:44" ht="18" customHeight="1" x14ac:dyDescent="0.25">
      <c r="A1319" s="169">
        <f>A1306+1</f>
        <v>100</v>
      </c>
      <c r="B1319" s="780"/>
      <c r="C1319" s="783"/>
      <c r="D1319" s="786"/>
      <c r="E1319" s="789"/>
      <c r="F1319" s="170" t="s">
        <v>431</v>
      </c>
      <c r="G1319" s="171">
        <f>IFERROR(IF(B1319="Лікар-педіатр",G1321/L1321*L1319,IF(B1319="Лікар-терапевт","х",IF(B1319="Лікар загальної практики - сімейний лікар",G1321/L1321*L1319,0))),0)</f>
        <v>0</v>
      </c>
      <c r="H1319" s="171">
        <f>IFERROR(IF(B1319="Лікар-педіатр",H1321/L1321*L1319,IF(B1319="Лікар-терапевт","х",IF(B1319="Лікар загальної практики - сімейний лікар",H1321/L1321*L1319,0))),0)</f>
        <v>0</v>
      </c>
      <c r="I1319" s="171">
        <f>IFERROR(IF(B1319="Лікар-педіатр","x",IF(B1319="Лікар-терапевт",I1321/L1321*L1319,IF(B1319="Лікар загальної практики - сімейний лікар",I1321/L1321*L1319,0))),0)</f>
        <v>0</v>
      </c>
      <c r="J1319" s="171">
        <f>IFERROR(IF(B1319="Лікар-педіатр","x",IF(B1319="Лікар-терапевт",J1321/L1321*L1319,IF(B1319="Лікар загальної практики - сімейний лікар",J1321/L1321*L1319,0))),0)</f>
        <v>0</v>
      </c>
      <c r="K1319" s="171">
        <f>IFERROR(IF(B1319="Лікар-педіатр","x",IF(B1319="Лікар-терапевт",K1322*L1319,IF(B1319="Лікар загальної практики - сімейний лікар",K1322*L1319,0))),0)</f>
        <v>0</v>
      </c>
      <c r="L1319" s="472"/>
      <c r="M1319" s="769"/>
      <c r="N1319" s="171">
        <f>IFERROR(IF(B1319="Лікар-педіатр",N1321/S1321*S1319,IF(B1319="Лікар-терапевт","х",IF(B1319="Лікар загальної практики - сімейний лікар",N1321/S1321*S1319,0))),0)</f>
        <v>0</v>
      </c>
      <c r="O1319" s="171">
        <f>IFERROR(IF(B1319="Лікар-педіатр",O1321/S1321*S1319,IF(B1319="Лікар-терапевт","х",IF(B1319="Лікар загальної практики - сімейний лікар",O1321/S1321*S1319,0))),0)</f>
        <v>0</v>
      </c>
      <c r="P1319" s="171">
        <f>IFERROR(IF(B1319="Лікар-педіатр","x",IF(B1319="Лікар-терапевт",P1321/S1321*S1319,IF(B1319="Лікар загальної практики - сімейний лікар",P1321/S1321*S1319,0))),0)</f>
        <v>0</v>
      </c>
      <c r="Q1319" s="171">
        <f>IFERROR(IF(B1319="Лікар-педіатр","x",IF(B1319="Лікар-терапевт",Q1321/S1321*S1319,IF(B1319="Лікар загальної практики - сімейний лікар",Q1321/S1321*S1319,0))),0)</f>
        <v>0</v>
      </c>
      <c r="R1319" s="171">
        <f>IFERROR(IF(B1319="Лікар-педіатр","x",IF(B1319="Лікар-терапевт",R1322*S1319,IF(B1319="Лікар загальної практики - сімейний лікар",R1322*S1319,0))),0)</f>
        <v>0</v>
      </c>
      <c r="S1319" s="472"/>
      <c r="T1319" s="769"/>
      <c r="U1319" s="171">
        <f>IFERROR(IF(B1319="Лікар-педіатр",U1321/Z1321*Z1319,IF(B1319="Лікар-терапевт","х",IF(B1319="Лікар загальної практики - сімейний лікар",U1321/Z1321*Z1319,0))),0)</f>
        <v>0</v>
      </c>
      <c r="V1319" s="171">
        <f>IFERROR(IF(B1319="Лікар-педіатр",V1321/Z1321*Z1319,IF(B1319="Лікар-терапевт","х",IF(B1319="Лікар загальної практики - сімейний лікар",V1321/Z1321*Z1319,0))),0)</f>
        <v>0</v>
      </c>
      <c r="W1319" s="171">
        <f>IFERROR(IF(B1319="Лікар-педіатр","x",IF(B1319="Лікар-терапевт",W1321/Z1321*Z1319,IF(B1319="Лікар загальної практики - сімейний лікар",W1321/Z1321*Z1319,0))),0)</f>
        <v>0</v>
      </c>
      <c r="X1319" s="171">
        <f>IFERROR(IF(B1319="Лікар-педіатр","x",IF(B1319="Лікар-терапевт",X1321/Z1321*Z1319,IF(B1319="Лікар загальної практики - сімейний лікар",X1321/Z1321*Z1319,0))),0)</f>
        <v>0</v>
      </c>
      <c r="Y1319" s="171">
        <f>IFERROR(IF(B1319="Лікар-педіатр","x",IF(B1319="Лікар-терапевт",Y1322*Z1319,IF(B1319="Лікар загальної практики - сімейний лікар",Y1322*Z1319,0))),0)</f>
        <v>0</v>
      </c>
      <c r="Z1319" s="472"/>
      <c r="AA1319" s="769"/>
      <c r="AB1319" s="171">
        <f>IFERROR(IF(B1319="Лікар-педіатр",AB1321/AG1321*AG1319,IF(B1319="Лікар-терапевт","х",IF(B1319="Лікар загальної практики - сімейний лікар",AB1321/AG1321*AG1319,0))),0)</f>
        <v>0</v>
      </c>
      <c r="AC1319" s="171">
        <f>IFERROR(IF(B1319="Лікар-педіатр",AC1321/AG1321*AG1319,IF(B1319="Лікар-терапевт","х",IF(B1319="Лікар загальної практики - сімейний лікар",AC1321/AG1321*AG1319,0))),0)</f>
        <v>0</v>
      </c>
      <c r="AD1319" s="171">
        <f>IFERROR(IF(B1319="Лікар-педіатр","x",IF(B1319="Лікар-терапевт",AD1321/AG1321*AG1319,IF(B1319="Лікар загальної практики - сімейний лікар",AD1321/AG1321*AG1319,0))),0)</f>
        <v>0</v>
      </c>
      <c r="AE1319" s="171">
        <f>IFERROR(IF(B1319="Лікар-педіатр","x",IF(B1319="Лікар-терапевт",AE1321/AG1321*AG1319,IF(B1319="Лікар загальної практики - сімейний лікар",AE1321/AG1321*AG1319,0))),0)</f>
        <v>0</v>
      </c>
      <c r="AF1319" s="171">
        <f>IFERROR(IF(B1319="Лікар-педіатр","x",IF(B1319="Лікар-терапевт",AF1322*AG1319,IF(B1319="Лікар загальної практики - сімейний лікар",AF1322*AG1319,0))),0)</f>
        <v>0</v>
      </c>
      <c r="AG1319" s="472"/>
      <c r="AH1319" s="772"/>
      <c r="AI1319" s="461">
        <f>A1319</f>
        <v>100</v>
      </c>
      <c r="AJ1319" s="763">
        <f>B1319</f>
        <v>0</v>
      </c>
      <c r="AK1319" s="766">
        <f>C1319</f>
        <v>0</v>
      </c>
      <c r="AL1319" s="766">
        <f>D1319</f>
        <v>0</v>
      </c>
      <c r="AM1319" s="753" t="s">
        <v>566</v>
      </c>
      <c r="AN1319" s="792">
        <f>SUM(AN1324:AN1330)</f>
        <v>0</v>
      </c>
      <c r="AO1319" s="792">
        <f>SUM(AO1324:AO1330)</f>
        <v>0</v>
      </c>
      <c r="AP1319" s="792">
        <f>SUM(AP1324:AP1330)</f>
        <v>0</v>
      </c>
      <c r="AQ1319" s="792">
        <f>SUM(AQ1324:AQ1330)</f>
        <v>0</v>
      </c>
      <c r="AR1319" s="795">
        <f>SUM(AN1319:AQ1323)</f>
        <v>0</v>
      </c>
    </row>
    <row r="1320" spans="1:44" ht="18" customHeight="1" x14ac:dyDescent="0.25">
      <c r="A1320" s="172"/>
      <c r="B1320" s="781"/>
      <c r="C1320" s="784"/>
      <c r="D1320" s="787"/>
      <c r="E1320" s="790"/>
      <c r="F1320" s="170" t="s">
        <v>432</v>
      </c>
      <c r="G1320" s="171">
        <f>IFERROR(IF(B1319="Лікар-педіатр",G1322*L1320,IF(B1319="Лікар-терапевт","х",IF(B1319="Лікар загальної практики - сімейний лікар",G1322*L1320,0))),0)</f>
        <v>0</v>
      </c>
      <c r="H1320" s="171">
        <f>IFERROR(IF(B1319="Лікар-педіатр",H1322*L1320,IF(B1319="Лікар-терапевт","х",IF(B1319="Лікар загальної практики - сімейний лікар",H1322*L1320,0))),0)</f>
        <v>0</v>
      </c>
      <c r="I1320" s="171">
        <f>IFERROR(IF(B1319="Лікар-педіатр","x",IF(B1319="Лікар-терапевт",I1322*L1320,IF(B1319="Лікар загальної практики - сімейний лікар",I1322*L1320,0))),0)</f>
        <v>0</v>
      </c>
      <c r="J1320" s="171">
        <f>IFERROR(IF(B1319="Лікар-педіатр","x",IF(B1319="Лікар-терапевт",J1322*L1320,IF(B1319="Лікар загальної практики - сімейний лікар",J1322*L1320,0))),0)</f>
        <v>0</v>
      </c>
      <c r="K1320" s="171">
        <f>IFERROR(IF(B1319="Лікар-педіатр","x",IF(B1319="Лікар-терапевт",K1322*L1320,IF(B1319="Лікар загальної практики - сімейний лікар",K1322*L1320,0))),0)</f>
        <v>0</v>
      </c>
      <c r="L1320" s="472"/>
      <c r="M1320" s="770"/>
      <c r="N1320" s="171">
        <f>IFERROR(IF(B1319="Лікар-педіатр",N1322*S1320,IF(B1319="Лікар-терапевт","х",IF(B1319="Лікар загальної практики - сімейний лікар",N1322*S1320,0))),0)</f>
        <v>0</v>
      </c>
      <c r="O1320" s="171">
        <f>IFERROR(IF(B1319="Лікар-педіатр",O1322*S1320,IF(B1319="Лікар-терапевт","х",IF(B1319="Лікар загальної практики - сімейний лікар",O1322*S1320,0))),0)</f>
        <v>0</v>
      </c>
      <c r="P1320" s="171">
        <f>IFERROR(IF(B1319="Лікар-педіатр","x",IF(B1319="Лікар-терапевт",P1322*S1320,IF(B1319="Лікар загальної практики - сімейний лікар",P1322*S1320,0))),0)</f>
        <v>0</v>
      </c>
      <c r="Q1320" s="171">
        <f>IFERROR(IF(B1319="Лікар-педіатр","x",IF(B1319="Лікар-терапевт",Q1322*S1320,IF(B1319="Лікар загальної практики - сімейний лікар",Q1322*S1320,0))),0)</f>
        <v>0</v>
      </c>
      <c r="R1320" s="171">
        <f>IFERROR(IF(B1319="Лікар-педіатр","x",IF(B1319="Лікар-терапевт",R1322*S1320,IF(B1319="Лікар загальної практики - сімейний лікар",R1322*S1320,0))),0)</f>
        <v>0</v>
      </c>
      <c r="S1320" s="472"/>
      <c r="T1320" s="770"/>
      <c r="U1320" s="171">
        <f>IFERROR(IF(B1319="Лікар-педіатр",U1322*Z1320,IF(B1319="Лікар-терапевт","х",IF(B1319="Лікар загальної практики - сімейний лікар",U1322*Z1320,0))),0)</f>
        <v>0</v>
      </c>
      <c r="V1320" s="171">
        <f>IFERROR(IF(B1319="Лікар-педіатр",V1322*Z1320,IF(B1319="Лікар-терапевт","х",IF(B1319="Лікар загальної практики - сімейний лікар",V1322*Z1320,0))),0)</f>
        <v>0</v>
      </c>
      <c r="W1320" s="171">
        <f>IFERROR(IF(B1319="Лікар-педіатр","x",IF(B1319="Лікар-терапевт",W1322*Z1320,IF(B1319="Лікар загальної практики - сімейний лікар",W1322*Z1320,0))),0)</f>
        <v>0</v>
      </c>
      <c r="X1320" s="171">
        <f>IFERROR(IF(B1319="Лікар-педіатр","x",IF(B1319="Лікар-терапевт",X1322*Z1320,IF(B1319="Лікар загальної практики - сімейний лікар",X1322*Z1320,0))),0)</f>
        <v>0</v>
      </c>
      <c r="Y1320" s="171">
        <f>IFERROR(IF(B1319="Лікар-педіатр","x",IF(B1319="Лікар-терапевт",Y1322*Z1320,IF(B1319="Лікар загальної практики - сімейний лікар",Y1322*Z1320,0))),0)</f>
        <v>0</v>
      </c>
      <c r="Z1320" s="472"/>
      <c r="AA1320" s="770"/>
      <c r="AB1320" s="171">
        <f>IFERROR(IF(B1319="Лікар-педіатр",AB1322*AG1320,IF(B1319="Лікар-терапевт","х",IF(B1319="Лікар загальної практики - сімейний лікар",AB1322*AG1320,0))),0)</f>
        <v>0</v>
      </c>
      <c r="AC1320" s="171">
        <f>IFERROR(IF(B1319="Лікар-педіатр",AC1322*AG1320,IF(B1319="Лікар-терапевт","х",IF(B1319="Лікар загальної практики - сімейний лікар",AC1322*AG1320,0))),0)</f>
        <v>0</v>
      </c>
      <c r="AD1320" s="171">
        <f>IFERROR(IF(B1319="Лікар-педіатр","x",IF(B1319="Лікар-терапевт",AD1322*AG1320,IF(B1319="Лікар загальної практики - сімейний лікар",AD1322*AG1320,0))),0)</f>
        <v>0</v>
      </c>
      <c r="AE1320" s="171">
        <f>IFERROR(IF(B1319="Лікар-педіатр","x",IF(B1319="Лікар-терапевт",AE1322*AG1320,IF(B1319="Лікар загальної практики - сімейний лікар",AE1322*AG1320,0))),0)</f>
        <v>0</v>
      </c>
      <c r="AF1320" s="171">
        <f>IFERROR(IF(B1319="Лікар-педіатр","x",IF(B1319="Лікар-терапевт",AF1322*AG1320,IF(B1319="Лікар загальної практики - сімейний лікар",AF1322*AG1320,0))),0)</f>
        <v>0</v>
      </c>
      <c r="AG1320" s="472"/>
      <c r="AH1320" s="773"/>
      <c r="AI1320" s="173"/>
      <c r="AJ1320" s="764"/>
      <c r="AK1320" s="767"/>
      <c r="AL1320" s="767"/>
      <c r="AM1320" s="754"/>
      <c r="AN1320" s="793"/>
      <c r="AO1320" s="793"/>
      <c r="AP1320" s="793"/>
      <c r="AQ1320" s="793"/>
      <c r="AR1320" s="796"/>
    </row>
    <row r="1321" spans="1:44" ht="18" customHeight="1" x14ac:dyDescent="0.25">
      <c r="A1321" s="205"/>
      <c r="B1321" s="781"/>
      <c r="C1321" s="784"/>
      <c r="D1321" s="787"/>
      <c r="E1321" s="790"/>
      <c r="F1321" s="170" t="s">
        <v>433</v>
      </c>
      <c r="G1321" s="174">
        <f>IF(B1319="Лікар загальної практики - сімейний лікар"," ",IF(B1319="Лікар-педіатр"," ",IF(B1319="Лікар-терапевт","х",0)))</f>
        <v>0</v>
      </c>
      <c r="H1321" s="174">
        <f>IF(B1319="Лікар загальної практики - сімейний лікар"," ",IF(B1319="Лікар-педіатр"," ",IF(B1319="Лікар-терапевт","х",0)))</f>
        <v>0</v>
      </c>
      <c r="I1321" s="174">
        <f>IF(B1319="Лікар загальної практики - сімейний лікар"," ",IF(B1319="Лікар-педіатр","х",IF(B1319="Лікар-терапевт"," ",0)))</f>
        <v>0</v>
      </c>
      <c r="J1321" s="174">
        <f>IF(B1319="Лікар загальної практики - сімейний лікар"," ",IF(B1319="Лікар-педіатр","х",IF(B1319="Лікар-терапевт"," ",0)))</f>
        <v>0</v>
      </c>
      <c r="K1321" s="174">
        <f>IF(B1319="Лікар загальної практики - сімейний лікар"," ",IF(B1319="Лікар-педіатр","х",IF(B1319="Лікар-терапевт"," ",0)))</f>
        <v>0</v>
      </c>
      <c r="L1321" s="175">
        <f>SUM(G1321:K1321)</f>
        <v>0</v>
      </c>
      <c r="M1321" s="770"/>
      <c r="N1321" s="174">
        <f>IF(B1319="Лікар загальної практики - сімейний лікар"," ",IF(B1319="Лікар-педіатр"," ",IF(B1319="Лікар-терапевт","х",0)))</f>
        <v>0</v>
      </c>
      <c r="O1321" s="174">
        <f>IF(B1319="Лікар загальної практики - сімейний лікар"," ",IF(B1319="Лікар-педіатр"," ",IF(B1319="Лікар-терапевт","х",0)))</f>
        <v>0</v>
      </c>
      <c r="P1321" s="174">
        <f>IF(B1319="Лікар загальної практики - сімейний лікар"," ",IF(B1319="Лікар-педіатр","х",IF(B1319="Лікар-терапевт"," ",0)))</f>
        <v>0</v>
      </c>
      <c r="Q1321" s="174">
        <f>IF(B1319="Лікар загальної практики - сімейний лікар"," ",IF(B1319="Лікар-педіатр","х",IF(B1319="Лікар-терапевт"," ",0)))</f>
        <v>0</v>
      </c>
      <c r="R1321" s="174">
        <f>IF(B1319="Лікар загальної практики - сімейний лікар"," ",IF(B1319="Лікар-педіатр","х",IF(B1319="Лікар-терапевт"," ",0)))</f>
        <v>0</v>
      </c>
      <c r="S1321" s="175">
        <f>SUM(N1321:R1321)</f>
        <v>0</v>
      </c>
      <c r="T1321" s="770"/>
      <c r="U1321" s="174">
        <f>IF(B1319="Лікар загальної практики - сімейний лікар"," ",IF(B1319="Лікар-педіатр"," ",IF(B1319="Лікар-терапевт","х",0)))</f>
        <v>0</v>
      </c>
      <c r="V1321" s="174">
        <f>IF(B1319="Лікар загальної практики - сімейний лікар"," ",IF(B1319="Лікар-педіатр"," ",IF(B1319="Лікар-терапевт","х",0)))</f>
        <v>0</v>
      </c>
      <c r="W1321" s="174">
        <f>IF(B1319="Лікар загальної практики - сімейний лікар"," ",IF(B1319="Лікар-педіатр","х",IF(B1319="Лікар-терапевт"," ",0)))</f>
        <v>0</v>
      </c>
      <c r="X1321" s="174">
        <f>IF(B1319="Лікар загальної практики - сімейний лікар"," ",IF(B1319="Лікар-педіатр","х",IF(B1319="Лікар-терапевт"," ",0)))</f>
        <v>0</v>
      </c>
      <c r="Y1321" s="174">
        <f>IF(B1319="Лікар загальної практики - сімейний лікар"," ",IF(B1319="Лікар-педіатр","х",IF(B1319="Лікар-терапевт"," ",0)))</f>
        <v>0</v>
      </c>
      <c r="Z1321" s="175">
        <f>SUM(U1321:Y1321)</f>
        <v>0</v>
      </c>
      <c r="AA1321" s="770"/>
      <c r="AB1321" s="174">
        <f>IF(B1319="Лікар загальної практики - сімейний лікар"," ",IF(B1319="Лікар-педіатр"," ",IF(B1319="Лікар-терапевт","х",0)))</f>
        <v>0</v>
      </c>
      <c r="AC1321" s="174">
        <f>IF(B1319="Лікар загальної практики - сімейний лікар"," ",IF(B1319="Лікар-педіатр"," ",IF(B1319="Лікар-терапевт","х",0)))</f>
        <v>0</v>
      </c>
      <c r="AD1321" s="174">
        <f>IF(B1319="Лікар загальної практики - сімейний лікар"," ",IF(B1319="Лікар-педіатр","х",IF(B1319="Лікар-терапевт"," ",0)))</f>
        <v>0</v>
      </c>
      <c r="AE1321" s="174">
        <f>IF(B1319="Лікар загальної практики - сімейний лікар"," ",IF(B1319="Лікар-педіатр","х",IF(B1319="Лікар-терапевт"," ",0)))</f>
        <v>0</v>
      </c>
      <c r="AF1321" s="174">
        <f>IF(B1319="Лікар загальної практики - сімейний лікар"," ",IF(B1319="Лікар-педіатр","х",IF(B1319="Лікар-терапевт"," ",0)))</f>
        <v>0</v>
      </c>
      <c r="AG1321" s="175">
        <f>SUM(AB1321:AF1321)</f>
        <v>0</v>
      </c>
      <c r="AH1321" s="773"/>
      <c r="AI1321" s="176"/>
      <c r="AJ1321" s="764"/>
      <c r="AK1321" s="767"/>
      <c r="AL1321" s="767"/>
      <c r="AM1321" s="754"/>
      <c r="AN1321" s="793"/>
      <c r="AO1321" s="793"/>
      <c r="AP1321" s="793"/>
      <c r="AQ1321" s="793"/>
      <c r="AR1321" s="796"/>
    </row>
    <row r="1322" spans="1:44" ht="18.600000000000001" customHeight="1" thickBot="1" x14ac:dyDescent="0.3">
      <c r="A1322" s="172"/>
      <c r="B1322" s="781"/>
      <c r="C1322" s="784"/>
      <c r="D1322" s="787"/>
      <c r="E1322" s="790"/>
      <c r="F1322" s="177" t="s">
        <v>160</v>
      </c>
      <c r="G1322" s="178">
        <f>IFERROR(IF(B1319="Лікар-педіатр",G1321/L1321,IF(B1319="Лікар-терапевт","х",IF(B1319="Лікар загальної практики - сімейний лікар",G1321/L1321,0))),0)</f>
        <v>0</v>
      </c>
      <c r="H1322" s="178">
        <f>IFERROR(IF(B1319="Лікар-педіатр",H1321/L1321,IF(B1319="Лікар-терапевт","х",IF(B1319="Лікар загальної практики - сімейний лікар",H1321/L1321,0))),0)</f>
        <v>0</v>
      </c>
      <c r="I1322" s="178">
        <f>IFERROR(IF(B1319="Лікар-педіатр","x",IF(B1319="Лікар-терапевт",I1321/L1321,IF(B1319="Лікар загальної практики - сімейний лікар",I1321/L1321,0))),0)</f>
        <v>0</v>
      </c>
      <c r="J1322" s="178">
        <f>IFERROR(IF(B1319="Лікар-педіатр","x",IF(B1319="Лікар-терапевт",J1321/L1321,IF(B1319="Лікар загальної практики - сімейний лікар",J1321/L1321,0))),0)</f>
        <v>0</v>
      </c>
      <c r="K1322" s="178">
        <f>IFERROR(IF(B1319="Лікар-педіатр","x",IF(B1319="Лікар-терапевт",K1321/L1321,IF(B1319="Лікар загальної практики - сімейний лікар",K1321/L1321,0))),0)</f>
        <v>0</v>
      </c>
      <c r="L1322" s="178">
        <f>SUM(G1322:K1322)</f>
        <v>0</v>
      </c>
      <c r="M1322" s="770"/>
      <c r="N1322" s="178">
        <f>IFERROR(IF(B1319="Лікар-педіатр",N1321/S1321,IF(B1319="Лікар-терапевт","х",IF(B1319="Лікар загальної практики - сімейний лікар",N1321/S1321,0))),0)</f>
        <v>0</v>
      </c>
      <c r="O1322" s="178">
        <f>IFERROR(IF(B1319="Лікар-педіатр",O1321/S1321,IF(B1319="Лікар-терапевт","х",IF(B1319="Лікар загальної практики - сімейний лікар",O1321/S1321,0))),0)</f>
        <v>0</v>
      </c>
      <c r="P1322" s="178">
        <f>IFERROR(IF(B1319="Лікар-педіатр","x",IF(B1319="Лікар-терапевт",P1321/S1321,IF(B1319="Лікар загальної практики - сімейний лікар",P1321/S1321,0))),0)</f>
        <v>0</v>
      </c>
      <c r="Q1322" s="178">
        <f>IFERROR(IF(B1319="Лікар-педіатр","x",IF(B1319="Лікар-терапевт",Q1321/S1321,IF(B1319="Лікар загальної практики - сімейний лікар",Q1321/S1321,0))),0)</f>
        <v>0</v>
      </c>
      <c r="R1322" s="178">
        <f>IFERROR(IF(B1319="Лікар-педіатр","x",IF(B1319="Лікар-терапевт",R1321/S1321,IF(B1319="Лікар загальної практики - сімейний лікар",R1321/S1321,0))),0)</f>
        <v>0</v>
      </c>
      <c r="S1322" s="178">
        <f>SUM(N1322:R1322)</f>
        <v>0</v>
      </c>
      <c r="T1322" s="770"/>
      <c r="U1322" s="178">
        <f>IFERROR(IF(B1319="Лікар-педіатр",U1321/Z1321,IF(B1319="Лікар-терапевт","х",IF(B1319="Лікар загальної практики - сімейний лікар",U1321/Z1321,0))),0)</f>
        <v>0</v>
      </c>
      <c r="V1322" s="178">
        <f>IFERROR(IF(B1319="Лікар-педіатр",V1321/Z1321,IF(B1319="Лікар-терапевт","х",IF(B1319="Лікар загальної практики - сімейний лікар",V1321/Z1321,0))),0)</f>
        <v>0</v>
      </c>
      <c r="W1322" s="178">
        <f>IFERROR(IF(B1319="Лікар-педіатр","x",IF(B1319="Лікар-терапевт",W1321/Z1321,IF(B1319="Лікар загальної практики - сімейний лікар",W1321/Z1321,0))),0)</f>
        <v>0</v>
      </c>
      <c r="X1322" s="178">
        <f>IFERROR(IF(B1319="Лікар-педіатр","x",IF(B1319="Лікар-терапевт",X1321/Z1321,IF(B1319="Лікар загальної практики - сімейний лікар",X1321/Z1321,0))),0)</f>
        <v>0</v>
      </c>
      <c r="Y1322" s="178">
        <f>IFERROR(IF(B1319="Лікар-педіатр","x",IF(B1319="Лікар-терапевт",Y1321/Z1321,IF(B1319="Лікар загальної практики - сімейний лікар",Y1321/Z1321,0))),0)</f>
        <v>0</v>
      </c>
      <c r="Z1322" s="178">
        <f>SUM(U1322:Y1322)</f>
        <v>0</v>
      </c>
      <c r="AA1322" s="770"/>
      <c r="AB1322" s="178">
        <f>IFERROR(IF(B1319="Лікар-педіатр",AB1321/AG1321,IF(B1319="Лікар-терапевт","х",IF(B1319="Лікар загальної практики - сімейний лікар",AB1321/AG1321,0))),0)</f>
        <v>0</v>
      </c>
      <c r="AC1322" s="178">
        <f>IFERROR(IF(B1319="Лікар-педіатр",AC1321/AG1321,IF(B1319="Лікар-терапевт","х",IF(B1319="Лікар загальної практики - сімейний лікар",AC1321/AG1321,0))),0)</f>
        <v>0</v>
      </c>
      <c r="AD1322" s="178">
        <f>IFERROR(IF(B1319="Лікар-педіатр","x",IF(B1319="Лікар-терапевт",AD1321/AG1321,IF(B1319="Лікар загальної практики - сімейний лікар",AD1321/AG1321,0))),0)</f>
        <v>0</v>
      </c>
      <c r="AE1322" s="178">
        <f>IFERROR(IF(B1319="Лікар-педіатр","x",IF(B1319="Лікар-терапевт",AE1321/AG1321,IF(B1319="Лікар загальної практики - сімейний лікар",AE1321/AG1321,0))),0)</f>
        <v>0</v>
      </c>
      <c r="AF1322" s="178">
        <f>IFERROR(IF(B1319="Лікар-педіатр","x",IF(B1319="Лікар-терапевт",AF1321/AG1321,IF(B1319="Лікар загальної практики - сімейний лікар",AF1321/AG1321,0))),0)</f>
        <v>0</v>
      </c>
      <c r="AG1322" s="178">
        <f>SUM(AB1322:AF1322)</f>
        <v>0</v>
      </c>
      <c r="AH1322" s="773"/>
      <c r="AI1322" s="176"/>
      <c r="AJ1322" s="764"/>
      <c r="AK1322" s="767"/>
      <c r="AL1322" s="767"/>
      <c r="AM1322" s="754"/>
      <c r="AN1322" s="793"/>
      <c r="AO1322" s="793"/>
      <c r="AP1322" s="793"/>
      <c r="AQ1322" s="793"/>
      <c r="AR1322" s="796"/>
    </row>
    <row r="1323" spans="1:44" ht="32.25" thickBot="1" x14ac:dyDescent="0.3">
      <c r="A1323" s="172"/>
      <c r="B1323" s="781"/>
      <c r="C1323" s="784"/>
      <c r="D1323" s="787"/>
      <c r="E1323" s="790"/>
      <c r="F1323" s="179" t="s">
        <v>434</v>
      </c>
      <c r="G1323" s="180">
        <f>IF(B1319="Лікар загальної практики - сімейний лікар",AVERAGE(G1319:G1321),IF(B1319="Лікар-педіатр",AVERAGE(G1319:G1321),IF(B1319="Лікар-терапевт","х",0)))</f>
        <v>0</v>
      </c>
      <c r="H1323" s="180">
        <f>IF(B1319="Лікар загальної практики - сімейний лікар",AVERAGE(H1319:H1321),IF(B1319="Лікар-педіатр",AVERAGE(H1319:H1321),IF(B1319="Лікар-терапевт","х",0)))</f>
        <v>0</v>
      </c>
      <c r="I1323" s="180">
        <f>IF(B1319="Лікар загальної практики - сімейний лікар",AVERAGE(I1319:I1321),IF(B1319="Лікар-педіатр","x",IF(B1319="Лікар-терапевт",AVERAGE(I1319:I1321),0)))</f>
        <v>0</v>
      </c>
      <c r="J1323" s="180">
        <f>IF(B1319="Лікар загальної практики - сімейний лікар",AVERAGE(J1319:J1321),IF(B1319="Лікар-педіатр","x",IF(B1319="Лікар-терапевт",AVERAGE(J1319:J1321),0)))</f>
        <v>0</v>
      </c>
      <c r="K1323" s="180">
        <f>IF(B1319="Лікар загальної практики - сімейний лікар",AVERAGE(K1319:K1321),IF(B1319="Лікар-педіатр","x",IF(B1319="Лікар-терапевт",AVERAGE(K1319:K1321),0)))</f>
        <v>0</v>
      </c>
      <c r="L1323" s="181">
        <f>SUM(G1323:K1323)</f>
        <v>0</v>
      </c>
      <c r="M1323" s="770"/>
      <c r="N1323" s="543">
        <f>IF(B1319="Лікар загальної практики - сімейний лікар",AVERAGE(N1319:N1321),IF(B1319="Лікар-педіатр",AVERAGE(N1319:N1321),IF(B1319="Лікар-терапевт","х",0)))</f>
        <v>0</v>
      </c>
      <c r="O1323" s="180">
        <f>IF(B1319="Лікар загальної практики - сімейний лікар",AVERAGE(O1319:O1321),IF(B1319="Лікар-педіатр",AVERAGE(O1319:O1321),IF(B1319="Лікар-терапевт","х",0)))</f>
        <v>0</v>
      </c>
      <c r="P1323" s="180">
        <f>IF(B1319="Лікар загальної практики - сімейний лікар",AVERAGE(P1319:P1321),IF(B1319="Лікар-педіатр","x",IF(B1319="Лікар-терапевт",AVERAGE(P1319:P1321),0)))</f>
        <v>0</v>
      </c>
      <c r="Q1323" s="180">
        <f>IF(B1319="Лікар загальної практики - сімейний лікар",AVERAGE(Q1319:Q1321),IF(B1319="Лікар-педіатр","x",IF(B1319="Лікар-терапевт",AVERAGE(Q1319:Q1321),0)))</f>
        <v>0</v>
      </c>
      <c r="R1323" s="180">
        <f>IF(B1319="Лікар загальної практики - сімейний лікар",AVERAGE(R1319:R1321),IF(B1319="Лікар-педіатр","x",IF(B1319="Лікар-терапевт",AVERAGE(R1319:R1321),0)))</f>
        <v>0</v>
      </c>
      <c r="S1323" s="181">
        <f>SUM(N1323:R1323)</f>
        <v>0</v>
      </c>
      <c r="T1323" s="770"/>
      <c r="U1323" s="543">
        <f>IF(B1319="Лікар загальної практики - сімейний лікар",AVERAGE(U1319:U1321),IF(B1319="Лікар-педіатр",AVERAGE(U1319:U1321),IF(B1319="Лікар-терапевт","х",0)))</f>
        <v>0</v>
      </c>
      <c r="V1323" s="180">
        <f>IF(B1319="Лікар загальної практики - сімейний лікар",AVERAGE(V1319:V1321),IF(B1319="Лікар-педіатр",AVERAGE(V1319:V1321),IF(B1319="Лікар-терапевт","х",0)))</f>
        <v>0</v>
      </c>
      <c r="W1323" s="180">
        <f>IF(B1319="Лікар загальної практики - сімейний лікар",AVERAGE(W1319:W1321),IF(B1319="Лікар-педіатр","x",IF(B1319="Лікар-терапевт",AVERAGE(W1319:W1321),0)))</f>
        <v>0</v>
      </c>
      <c r="X1323" s="180">
        <f>IF(B1319="Лікар загальної практики - сімейний лікар",AVERAGE(X1319:X1321),IF(B1319="Лікар-педіатр","x",IF(B1319="Лікар-терапевт",AVERAGE(X1319:X1321),0)))</f>
        <v>0</v>
      </c>
      <c r="Y1323" s="180">
        <f>IF(B1319="Лікар загальної практики - сімейний лікар",AVERAGE(Y1319:Y1321),IF(B1319="Лікар-педіатр","x",IF(B1319="Лікар-терапевт",AVERAGE(Y1319:Y1321),0)))</f>
        <v>0</v>
      </c>
      <c r="Z1323" s="181">
        <f>SUM(U1323:Y1323)</f>
        <v>0</v>
      </c>
      <c r="AA1323" s="770"/>
      <c r="AB1323" s="543">
        <f>IF(B1319="Лікар загальної практики - сімейний лікар",AVERAGE(AB1319:AB1321),IF(B1319="Лікар-педіатр",AVERAGE(AB1319:AB1321),IF(B1319="Лікар-терапевт","х",0)))</f>
        <v>0</v>
      </c>
      <c r="AC1323" s="180">
        <f>IF(B1319="Лікар загальної практики - сімейний лікар",AVERAGE(AC1319:AC1321),IF(B1319="Лікар-педіатр",AVERAGE(AC1319:AC1321),IF(B1319="Лікар-терапевт","х",0)))</f>
        <v>0</v>
      </c>
      <c r="AD1323" s="180">
        <f>IF(B1319="Лікар загальної практики - сімейний лікар",AVERAGE(AD1319:AD1321),IF(B1319="Лікар-педіатр","x",IF(B1319="Лікар-терапевт",AVERAGE(AD1319:AD1321),0)))</f>
        <v>0</v>
      </c>
      <c r="AE1323" s="180">
        <f>IF(B1319="Лікар загальної практики - сімейний лікар",AVERAGE(AE1319:AE1321),IF(B1319="Лікар-педіатр","x",IF(B1319="Лікар-терапевт",AVERAGE(AE1319:AE1321),0)))</f>
        <v>0</v>
      </c>
      <c r="AF1323" s="180">
        <f>IF(B1319="Лікар загальної практики - сімейний лікар",AVERAGE(AF1319:AF1321),IF(B1319="Лікар-педіатр","x",IF(B1319="Лікар-терапевт",AVERAGE(AF1319:AF1321),0)))</f>
        <v>0</v>
      </c>
      <c r="AG1323" s="181">
        <f>SUM(AB1323:AF1323)</f>
        <v>0</v>
      </c>
      <c r="AH1323" s="773"/>
      <c r="AI1323" s="176"/>
      <c r="AJ1323" s="764"/>
      <c r="AK1323" s="767"/>
      <c r="AL1323" s="767"/>
      <c r="AM1323" s="755"/>
      <c r="AN1323" s="794"/>
      <c r="AO1323" s="794"/>
      <c r="AP1323" s="794"/>
      <c r="AQ1323" s="794"/>
      <c r="AR1323" s="797"/>
    </row>
    <row r="1324" spans="1:44" ht="40.5" x14ac:dyDescent="0.25">
      <c r="A1324" s="172"/>
      <c r="B1324" s="781"/>
      <c r="C1324" s="784"/>
      <c r="D1324" s="787"/>
      <c r="E1324" s="790"/>
      <c r="F1324" s="182" t="str">
        <f>IF(B1319="Лікар-педіатр",Законод!$C$18,IF(B1319="Лікар загальної практики - сімейний лікар",Законод!$C$22,IF(B1319="Лікар-терапевт",Законод!$C$26,"х")))</f>
        <v>х</v>
      </c>
      <c r="G1324" s="183">
        <f>IF(B1319="Лікар загальної практики - сімейний лікар",IF(L1323&lt;=Законод!$C$23,G1323,Законод!$C$23*'01_Доходи'!G1322),IF(B1319="Лікар-педіатр",IF(L1323&lt;=Законод!$C$19,G1323,Законод!$C$19*'01_Доходи'!G1322),IF(B1319="Лікар-терапевт","x",0)))</f>
        <v>0</v>
      </c>
      <c r="H1324" s="183">
        <f>IF(B1319="Лікар загальної практики - сімейний лікар",IF(L1323&lt;=Законод!$C$23,H1323,Законод!$C$23*'01_Доходи'!H1322),IF(B1319="Лікар-педіатр",IF(L1323&lt;=Законод!$C$19,H1323,Законод!$C$19*'01_Доходи'!H1322),IF(B1319="Лікар-терапевт","x",0)))</f>
        <v>0</v>
      </c>
      <c r="I1324" s="183">
        <f>IF(B1319="Лікар загальної практики - сімейний лікар",IF(L1323&lt;=Законод!$C$23,I1323,Законод!$C$23*'01_Доходи'!I1322),IF(B1319="Лікар-педіатр",IF(L1323&lt;=Законод!$C$27,I1323,Законод!$C$27*'01_Доходи'!I1322),IF(B1319="Лікар-терапевт","x",0)))</f>
        <v>0</v>
      </c>
      <c r="J1324" s="183">
        <f>IF(B1319="Лікар загальної практики - сімейний лікар",IF(L1323&lt;=Законод!$C$23,J1323,Законод!$C$23*'01_Доходи'!J1322),IF(B1319="Лікар-педіатр",IF(L1323&lt;=Законод!$C$27,J1323,Законод!$C$27*'01_Доходи'!J1322),IF(B1319="Лікар-терапевт","x",0)))</f>
        <v>0</v>
      </c>
      <c r="K1324" s="183">
        <f>IF(B1319="Лікар загальної практики - сімейний лікар",IF(L1323&lt;=Законод!$C$23,K1323,Законод!$C$23*'01_Доходи'!K1322),IF(B1319="Лікар-педіатр",IF(L1323&lt;=Законод!$C$27,K1323,Законод!$C$27*'01_Доходи'!K1322),IF(B1319="Лікар-терапевт","x",0)))</f>
        <v>0</v>
      </c>
      <c r="L1324" s="184">
        <f>SUM(G1324:K1324)</f>
        <v>0</v>
      </c>
      <c r="M1324" s="770"/>
      <c r="N1324" s="183">
        <f>IF(B1319="Лікар загальної практики - сімейний лікар",IF(L1323&lt;=Законод!$C$23,N1323,Законод!$C$23*'01_Доходи'!N1322),IF(B1319="Лікар-педіатр",IF(L1323&lt;=Законод!$C$19,N1323,Законод!$C$19*'01_Доходи'!N1322),IF(B1319="Лікар-терапевт","x",0)))</f>
        <v>0</v>
      </c>
      <c r="O1324" s="183">
        <f>IF(B1319="Лікар загальної практики - сімейний лікар",IF(L1323&lt;=Законод!$C$23,O1323,Законод!$C$23*'01_Доходи'!O1322),IF(B1319="Лікар-педіатр",IF(L1323&lt;=Законод!$C$19,O1323,Законод!$C$19*'01_Доходи'!O1322),IF(B1319="Лікар-терапевт","x",0)))</f>
        <v>0</v>
      </c>
      <c r="P1324" s="183">
        <f>IF(B1319="Лікар загальної практики - сімейний лікар",IF(L1323&lt;=Законод!$C$23,P1323,Законод!$C$23*'01_Доходи'!P1322),IF(B1319="Лікар-педіатр",IF(L1323&lt;=Законод!$C$27,P1323,Законод!$C$27*'01_Доходи'!P1322),IF(B1319="Лікар-терапевт","x",0)))</f>
        <v>0</v>
      </c>
      <c r="Q1324" s="183">
        <f>IF(B1319="Лікар загальної практики - сімейний лікар",IF(L1323&lt;=Законод!$C$23,Q1323,Законод!$C$23*'01_Доходи'!Q1322),IF(B1319="Лікар-педіатр",IF(L1323&lt;=Законод!$C$27,Q1323,Законод!$C$27*'01_Доходи'!Q1322),IF(B1319="Лікар-терапевт","x",0)))</f>
        <v>0</v>
      </c>
      <c r="R1324" s="183">
        <f>IF(B1319="Лікар загальної практики - сімейний лікар",IF(L1323&lt;=Законод!$C$23,R1323,Законод!$C$23*'01_Доходи'!R1322),IF(B1319="Лікар-педіатр",IF(L1323&lt;=Законод!$C$27,R1323,Законод!$C$27*'01_Доходи'!R1322),IF(B1319="Лікар-терапевт","x",0)))</f>
        <v>0</v>
      </c>
      <c r="S1324" s="184">
        <f>SUM(N1324:R1324)</f>
        <v>0</v>
      </c>
      <c r="T1324" s="770"/>
      <c r="U1324" s="183">
        <f>IF(B1319="Лікар загальної практики - сімейний лікар",IF(L1323&lt;=Законод!$C$23,U1323,Законод!$C$23*'01_Доходи'!U1322),IF(B1319="Лікар-педіатр",IF(L1323&lt;=Законод!$C$19,U1323,Законод!$C$19*'01_Доходи'!U1322),IF(B1319="Лікар-терапевт","x",0)))</f>
        <v>0</v>
      </c>
      <c r="V1324" s="183">
        <f>IF(B1319="Лікар загальної практики - сімейний лікар",IF(L1323&lt;=Законод!$C$23,V1323,Законод!$C$23*'01_Доходи'!V1322),IF(B1319="Лікар-педіатр",IF(L1323&lt;=Законод!$C$19,V1323,Законод!$C$19*'01_Доходи'!V1322),IF(B1319="Лікар-терапевт","x",0)))</f>
        <v>0</v>
      </c>
      <c r="W1324" s="183">
        <f>IF(B1319="Лікар загальної практики - сімейний лікар",IF(L1323&lt;=Законод!$C$23,W1323,Законод!$C$23*'01_Доходи'!W1322),IF(B1319="Лікар-педіатр",IF(L1323&lt;=Законод!$C$27,W1323,Законод!$C$27*'01_Доходи'!W1322),IF(B1319="Лікар-терапевт","x",0)))</f>
        <v>0</v>
      </c>
      <c r="X1324" s="183">
        <f>IF(B1319="Лікар загальної практики - сімейний лікар",IF(L1323&lt;=Законод!$C$23,X1323,Законод!$C$23*'01_Доходи'!X1322),IF(B1319="Лікар-педіатр",IF(L1323&lt;=Законод!$C$27,X1323,Законод!$C$27*'01_Доходи'!X1322),IF(B1319="Лікар-терапевт","x",0)))</f>
        <v>0</v>
      </c>
      <c r="Y1324" s="183">
        <f>IF(B1319="Лікар загальної практики - сімейний лікар",IF(L1323&lt;=Законод!$C$23,Y1323,Законод!$C$23*'01_Доходи'!H1322),IF(Y1319="Лікар-педіатр",IF(L1323&lt;=Законод!$C$27,Y1323,Законод!$C$27*'01_Доходи'!Y1322),IF(B1319="Лікар-терапевт","x",0)))</f>
        <v>0</v>
      </c>
      <c r="Z1324" s="184">
        <f>SUM(U1324:Y1324)</f>
        <v>0</v>
      </c>
      <c r="AA1324" s="770"/>
      <c r="AB1324" s="183">
        <f>IF(B1319="Лікар загальної практики - сімейний лікар",IF(L1323&lt;=Законод!$C$23,AB1323,Законод!$C$23*'01_Доходи'!AB1322),IF(B1319="Лікар-педіатр",IF(L1323&lt;=Законод!$C$19,AB1323,Законод!$C$19*'01_Доходи'!AB1322),IF(B1319="Лікар-терапевт","x",0)))</f>
        <v>0</v>
      </c>
      <c r="AC1324" s="183">
        <f>IF(B1319="Лікар загальної практики - сімейний лікар",IF(L1323&lt;=Законод!$C$23,AC1323,Законод!$C$23*'01_Доходи'!AC1322),IF(B1319="Лікар-педіатр",IF(L1323&lt;=Законод!$C$19,AC1323,Законод!$C$19*'01_Доходи'!AC1322),IF(B1319="Лікар-терапевт","x",0)))</f>
        <v>0</v>
      </c>
      <c r="AD1324" s="183">
        <f>IF(B1319="Лікар загальної практики - сімейний лікар",IF(L1323&lt;=Законод!$C$23,AD1323,Законод!$C$23*'01_Доходи'!AD1322),IF(B1319="Лікар-педіатр",IF(L1323&lt;=Законод!$C$27,AD1323,Законод!$C$27*'01_Доходи'!AD1322),IF(B1319="Лікар-терапевт","x",0)))</f>
        <v>0</v>
      </c>
      <c r="AE1324" s="183">
        <f>IF(B1319="Лікар загальної практики - сімейний лікар",IF(L1323&lt;=Законод!$C$23,AE1323,Законод!$C$23*'01_Доходи'!AE1322),IF(B1319="Лікар-педіатр",IF(L1323&lt;=Законод!$C$27,AE1323,Законод!$C$27*'01_Доходи'!AE1322),IF(B1319="Лікар-терапевт","x",0)))</f>
        <v>0</v>
      </c>
      <c r="AF1324" s="183">
        <f>IF(B1319="Лікар загальної практики - сімейний лікар",IF(L1323&lt;=Законод!$C$23,AF1323,Законод!$C$23*'01_Доходи'!AF1322),IF(B1319="Лікар-педіатр",IF(L1323&lt;=Законод!$C$27,AF1323,Законод!$C$27*'01_Доходи'!AF1322),IF(B1319="Лікар-терапевт","x",0)))</f>
        <v>0</v>
      </c>
      <c r="AG1324" s="184">
        <f>SUM(AB1324:AF1324)</f>
        <v>0</v>
      </c>
      <c r="AH1324" s="773"/>
      <c r="AI1324" s="176"/>
      <c r="AJ1324" s="764"/>
      <c r="AK1324" s="767"/>
      <c r="AL1324" s="767"/>
      <c r="AM1324" s="268" t="s">
        <v>175</v>
      </c>
      <c r="AN1324" s="544">
        <f>IF(B1319="Лікар загальної практики - сімейний лікар",G1324*Законод!$J$10+'01_Доходи'!H1324*Законод!$K$10+'01_Доходи'!I1324*Законод!$L$10+'01_Доходи'!J1324*Законод!$M$10+'01_Доходи'!K1324*Законод!$N$10,IF(B1319="Лікар-педіатр",G1324*Законод!$J$10+'01_Доходи'!H1324*Законод!$K$10,IF(B1319="Лікар-терапевт",'01_Доходи'!I1324*Законод!$L$10+'01_Доходи'!J1324*Законод!$M$10+'01_Доходи'!K1324*Законод!$N$10,0)))</f>
        <v>0</v>
      </c>
      <c r="AO1324" s="544">
        <f>IF(B1319="Лікар загальної практики - сімейний лікар",N1324*Законод!$J$11+'01_Доходи'!O1324*Законод!$K$11+'01_Доходи'!P1324*Законод!$L$11+'01_Доходи'!Q1324*Законод!$M$11+'01_Доходи'!R1324*Законод!$N$11,IF(B1319="Лікар-педіатр",N1324*Законод!$J$11+'01_Доходи'!O1324*Законод!$K$11,IF(B1319="Лікар-терапевт",'01_Доходи'!P1324*Законод!$L$11+'01_Доходи'!Q1324*Законод!$M$11+'01_Доходи'!R1324*Законод!$N$11,0)))</f>
        <v>0</v>
      </c>
      <c r="AP1324" s="544">
        <f>IF(B1319="Лікар загальної практики - сімейний лікар",U1324*Законод!$J$12+'01_Доходи'!V1324*Законод!$K$12+'01_Доходи'!W1324*Законод!$L$12+'01_Доходи'!X1324*Законод!$M$12+'01_Доходи'!Y1324*Законод!$N$12,IF(B1319="Лікар-педіатр",U1324*Законод!$J$12+'01_Доходи'!V1324*Законод!$K$12,IF(B1319="Лікар-терапевт",'01_Доходи'!W1324*Законод!$L$12+'01_Доходи'!X1324*Законод!$M$12+'01_Доходи'!Y1324*Законод!$N$12,0)))</f>
        <v>0</v>
      </c>
      <c r="AQ1324" s="544">
        <f>IF(B1319="Лікар загальної практики - сімейний лікар",AB1324*Законод!$J$13+'01_Доходи'!AC1324*Законод!$K$13+'01_Доходи'!AD1324*Законод!$L$13+'01_Доходи'!AE1324*Законод!$M$13+'01_Доходи'!AF1324*Законод!$N$13,IF(B1319="Лікар-педіатр",AB1324*Законод!$J$13+'01_Доходи'!AC1324*Законод!$K$13,IF(B1319="Лікар-терапевт",'01_Доходи'!AD1324*Законод!$L$13+'01_Доходи'!AE1324*Законод!$M$13+'01_Доходи'!AF1324*Законод!$N$13,0)))</f>
        <v>0</v>
      </c>
      <c r="AR1324" s="185">
        <f>SUM(AN1324:AQ1324)</f>
        <v>0</v>
      </c>
    </row>
    <row r="1325" spans="1:44" ht="20.45" customHeight="1" x14ac:dyDescent="0.25">
      <c r="A1325" s="172"/>
      <c r="B1325" s="781"/>
      <c r="C1325" s="784"/>
      <c r="D1325" s="787"/>
      <c r="E1325" s="790"/>
      <c r="F1325" s="186" t="str">
        <f>IF(B1319="Лікар-педіатр",Законод!$E$18,IF(B1319="Лікар загальної практики - сімейний лікар",Законод!$E$22,IF(B1319="Лікар-терапевт",Законод!$E$26,"х")))</f>
        <v>х</v>
      </c>
      <c r="G1325" s="750" t="s">
        <v>157</v>
      </c>
      <c r="H1325" s="751"/>
      <c r="I1325" s="751"/>
      <c r="J1325" s="751"/>
      <c r="K1325" s="752"/>
      <c r="L1325" s="171">
        <f>IF(B1319="Лікар загальної практики - сімейний лікар",IF(L1323&lt;Законод!$C$23,0,(IF(AND(L1323&gt;=Законод!$E$23,L1323&lt;=Законод!$E$24),L1323-Законод!$C$23,IF('01_Доходи'!L1323&gt;=Законод!$F$23,Законод!$E$25,0)))),IF(B1319="Лікар-педіатр",IF(L1323&lt;Законод!$C$19,0,(IF(AND(L1323&gt;=Законод!$E$19,L1323&lt;=Законод!$E$20),L1323-Законод!$C$19,IF('01_Доходи'!L1323&gt;=Законод!$F$19,Законод!$E$21,0)))),IF(B1319="Лікар-терапевт",IF(L1323&lt;Законод!$C$27,0,(IF(AND(L1323&gt;=Законод!$E$27,L1323&lt;=Законод!$E$28),L1323-Законод!$C$27,IF('01_Доходи'!L1323&gt;=Законод!$F$27,Законод!$E$29,0)))),0)))</f>
        <v>0</v>
      </c>
      <c r="M1325" s="770"/>
      <c r="N1325" s="750" t="s">
        <v>157</v>
      </c>
      <c r="O1325" s="751"/>
      <c r="P1325" s="751"/>
      <c r="Q1325" s="751"/>
      <c r="R1325" s="752"/>
      <c r="S1325" s="171">
        <f>IF(B1319="Лікар загальної практики - сімейний лікар",IF(S1323&lt;Законод!$C$23,0,(IF(AND(S1323&gt;=Законод!$E$23,S1323&lt;=Законод!$E$24),S1323-Законод!$C$23,IF('01_Доходи'!S1323&gt;=Законод!$F$23,Законод!$E$25,0)))),IF(B1319="Лікар-педіатр",IF(S1323&lt;Законод!$C$19,0,(IF(AND(S1323&gt;=Законод!$E$19,S1323&lt;=Законод!$E$20),S1323-Законод!$C$19,IF('01_Доходи'!S1323&gt;=Законод!$F$19,Законод!$E$21,0)))),IF(B1319="Лікар-терапевт",IF(S1323&lt;Законод!$C$27,0,(IF(AND(S1323&gt;=Законод!$E$27,S1323&lt;=Законод!$E$28),S1323-Законод!$C$27,IF('01_Доходи'!S1323&gt;=Законод!$F$27,Законод!$E$29,0)))),0)))</f>
        <v>0</v>
      </c>
      <c r="T1325" s="770"/>
      <c r="U1325" s="750" t="s">
        <v>157</v>
      </c>
      <c r="V1325" s="751"/>
      <c r="W1325" s="751"/>
      <c r="X1325" s="751"/>
      <c r="Y1325" s="752"/>
      <c r="Z1325" s="171">
        <f>IF(B1319="Лікар загальної практики - сімейний лікар",IF(Z1323&lt;Законод!$C$23,0,(IF(AND(Z1323&gt;=Законод!$E$23,Z1323&lt;=Законод!$E$24),Z1323-Законод!$C$23,IF('01_Доходи'!Z1323&gt;=Законод!$F$23,Законод!$E$25,0)))),IF(B1319="Лікар-педіатр",IF(Z1323&lt;Законод!$C$19,0,(IF(AND(Z1323&gt;=Законод!$E$19,Z1323&lt;=Законод!$E$20),Z1323-Законод!$C$19,IF('01_Доходи'!Z1323&gt;=Законод!$F$19,Законод!$E$21,0)))),IF(B1319="Лікар-терапевт",IF(Z1323&lt;Законод!$C$27,0,(IF(AND(Z1323&gt;=Законод!$E$27,Z1323&lt;=Законод!$E$28),Z1323-Законод!$C$27,IF('01_Доходи'!Z1323&gt;=Законод!$F$27,Законод!$E$29,0)))),0)))</f>
        <v>0</v>
      </c>
      <c r="AA1325" s="770"/>
      <c r="AB1325" s="750" t="s">
        <v>157</v>
      </c>
      <c r="AC1325" s="751"/>
      <c r="AD1325" s="751"/>
      <c r="AE1325" s="751"/>
      <c r="AF1325" s="752"/>
      <c r="AG1325" s="171">
        <f>IF(B1319="Лікар загальної практики - сімейний лікар",IF(S1323&lt;Законод!$C$23,0,(IF(AND(AG1323&gt;=Законод!$E$23,AG1323&lt;=Законод!$E$24),AG1323-Законод!$C$23,IF('01_Доходи'!AG1323&gt;=Законод!$F$23,Законод!$E$25,0)))),IF(B1319="Лікар-педіатр",IF(AG1323&lt;Законод!$C$19,0,(IF(AND(AG1323&gt;=Законод!$E$19,AG1323&lt;=Законод!$E$20),AG1323-Законод!$C$19,IF('01_Доходи'!AG1323&gt;=Законод!$F$19,Законод!$E$21,0)))),IF(B1319="Лікар-терапевт",IF(AG1323&lt;Законод!$C$27,0,(IF(AND(AG1323&gt;=Законод!$E$27,AG1323&lt;=Законод!$E$28),AG1323-Законод!$C$27,IF('01_Доходи'!AG1323&gt;=Законод!$F$27,Законод!$E$29,0)))),0)))</f>
        <v>0</v>
      </c>
      <c r="AH1325" s="773"/>
      <c r="AI1325" s="176"/>
      <c r="AJ1325" s="764"/>
      <c r="AK1325" s="767"/>
      <c r="AL1325" s="767"/>
      <c r="AM1325" s="798" t="s">
        <v>176</v>
      </c>
      <c r="AN1325" s="544">
        <f>IF(B1319="Лікар загальної практики - сімейний лікар",L1325*Законод!$E$30,IF(B1319="Лікар-педіатр",L1325*Законод!$E$30,IF(B1319="Лікар-терапевт",L1325*Законод!$E$30,0)))</f>
        <v>0</v>
      </c>
      <c r="AO1325" s="544">
        <f>IF(B1319="Лікар загальної практики - сімейний лікар",S1325*Законод!$E$47,IF(B1319="Лікар-педіатр",S1325*Законод!$E$47,IF(B1319="Лікар-терапевт",S1325*Законод!$E$47,0)))</f>
        <v>0</v>
      </c>
      <c r="AP1325" s="544">
        <f>IF(B1319="Лікар загальної практики - сімейний лікар",Z1325*Законод!$E$64,IF(B1319="Лікар-педіатр",Z1325*Законод!$E$64,IF(B1319="Лікар-терапевт",Z1325*Законод!$E$64,0)))</f>
        <v>0</v>
      </c>
      <c r="AQ1325" s="544">
        <f>IF(B1319="Лікар загальної практики - сімейний лікар",AG1325*Законод!$E$81,IF(B1319="Лікар-педіатр",AG1325*Законод!$E$81,IF(B1319="Лікар-терапевт",AG1325*Законод!$E$81,0)))</f>
        <v>0</v>
      </c>
      <c r="AR1325" s="185">
        <f>SUM(AN1325:AQ1325)</f>
        <v>0</v>
      </c>
    </row>
    <row r="1326" spans="1:44" ht="20.45" customHeight="1" x14ac:dyDescent="0.25">
      <c r="A1326" s="172"/>
      <c r="B1326" s="781"/>
      <c r="C1326" s="784"/>
      <c r="D1326" s="787"/>
      <c r="E1326" s="790"/>
      <c r="F1326" s="186" t="str">
        <f>IF(B1319="Лікар-педіатр",Законод!$F$18,IF(B1319="Лікар загальної практики - сімейний лікар",Законод!$F$22,IF(B1319="Лікар-терапевт",Законод!$F$26,"х")))</f>
        <v>х</v>
      </c>
      <c r="G1326" s="750" t="s">
        <v>157</v>
      </c>
      <c r="H1326" s="751"/>
      <c r="I1326" s="751"/>
      <c r="J1326" s="751"/>
      <c r="K1326" s="752"/>
      <c r="L1326" s="171">
        <f>IF(B1319="Лікар загальної практики - сімейний лікар",IF(L1323&lt;Законод!$C$23,0,(IF(AND(L1323&gt;=Законод!$F$23,L1323&lt;=Законод!$F$24),L1323-Законод!$E$24,IF('01_Доходи'!L1323&gt;=Законод!$G$23,Законод!$F$25,0)))),IF(B1319="Лікар-педіатр",IF(L1323&lt;Законод!$C$19,0,(IF(AND(L1323&gt;=Законод!$F$19,L1323&lt;=Законод!$F$20),L1323-Законод!$E$20,IF('01_Доходи'!L1323&gt;=Законод!$G$19,Законод!$F$21,0)))),IF(B1319="Лікар-терапевт",IF(L1323&lt;Законод!$C$27,0,(IF(AND(L1323&gt;=Законод!$F$27,L1323&lt;=Законод!$F$28),L1323-Законод!$E$28,IF('01_Доходи'!L1323&gt;=Законод!$G$27,Законод!$F$29,0)))),0)))</f>
        <v>0</v>
      </c>
      <c r="M1326" s="770"/>
      <c r="N1326" s="750" t="s">
        <v>157</v>
      </c>
      <c r="O1326" s="751"/>
      <c r="P1326" s="751"/>
      <c r="Q1326" s="751"/>
      <c r="R1326" s="752"/>
      <c r="S1326" s="171">
        <f>IF(B1319="Лікар загальної практики - сімейний лікар",IF(S1323&lt;Законод!$C$23,0,(IF(AND(S1323&gt;=Законод!$F$23,S1323&lt;=Законод!$F$24),S1323-Законод!$E$24,IF('01_Доходи'!S1323&gt;=Законод!$G$23,Законод!$F$25,0)))),IF(B1319="Лікар-педіатр",IF(S1323&lt;Законод!$C$19,0,(IF(AND(S1323&gt;=Законод!$F$19,S1323&lt;=Законод!$F$20),S1323-Законод!$E$20,IF('01_Доходи'!S1323&gt;=Законод!$G$19,Законод!$F$21,0)))),IF(B1319="Лікар-терапевт",IF(S1323&lt;Законод!$C$27,0,(IF(AND(S1323&gt;=Законод!$F$27,S1323&lt;=Законод!$F$28),S1323-Законод!$E$28,IF('01_Доходи'!S1323&gt;=Законод!$G$27,Законод!$F$29,0)))),0)))</f>
        <v>0</v>
      </c>
      <c r="T1326" s="770"/>
      <c r="U1326" s="750" t="s">
        <v>157</v>
      </c>
      <c r="V1326" s="751"/>
      <c r="W1326" s="751"/>
      <c r="X1326" s="751"/>
      <c r="Y1326" s="752"/>
      <c r="Z1326" s="171">
        <f>IF(B1319="Лікар загальної практики - сімейний лікар",IF(Z1323&lt;Законод!$C$23,0,(IF(AND(Z1323&gt;=Законод!$F$23,Z1323&lt;=Законод!$F$24),Z1323-Законод!$E$24,IF('01_Доходи'!Z1323&gt;=Законод!$G$23,Законод!$F$25,0)))),IF(B1319="Лікар-педіатр",IF(Z1323&lt;Законод!$C$19,0,(IF(AND(Z1323&gt;=Законод!$F$19,Z1323&lt;=Законод!$F$20),Z1323-Законод!$E$20,IF('01_Доходи'!Z1323&gt;=Законод!$G$19,Законод!$F$21,0)))),IF(B1319="Лікар-терапевт",IF(Z1323&lt;Законод!$C$27,0,(IF(AND(Z1323&gt;=Законод!$F$27,Z1323&lt;=Законод!$F$28),Z1323-Законод!$E$28,IF('01_Доходи'!Z1323&gt;=Законод!$G$27,Законод!$F$29,0)))),0)))</f>
        <v>0</v>
      </c>
      <c r="AA1326" s="770"/>
      <c r="AB1326" s="750" t="s">
        <v>157</v>
      </c>
      <c r="AC1326" s="751"/>
      <c r="AD1326" s="751"/>
      <c r="AE1326" s="751"/>
      <c r="AF1326" s="752"/>
      <c r="AG1326" s="171">
        <f>IF(B1319="Лікар загальної практики - сімейний лікар",IF(AG1323&lt;Законод!$C$23,0,(IF(AND(AG1323&gt;=Законод!$F$23,AG1323&lt;=Законод!$F$24),AG1323-Законод!$E$24,IF('01_Доходи'!AG1323&gt;=Законод!$G$23,Законод!$F$25,0)))),IF(B1319="Лікар-педіатр",IF(AG1323&lt;Законод!$C$19,0,(IF(AND(AG1323&gt;=Законод!$F$19,AG1323&lt;=Законод!$F$20),AG1323-Законод!$E$20,IF('01_Доходи'!AG1323&gt;=Законод!$G$19,Законод!$F$21,0)))),IF(B1319="Лікар-терапевт",IF(AG1323&lt;Законод!$C$27,0,(IF(AND(AG1323&gt;=Законод!$F$27,AG1323&lt;=Законод!$F$28),AG1323-Законод!$E$28,IF('01_Доходи'!AG1323&gt;=Законод!$G$27,Законод!$F$29,0)))),0)))</f>
        <v>0</v>
      </c>
      <c r="AH1326" s="773"/>
      <c r="AI1326" s="176"/>
      <c r="AJ1326" s="764"/>
      <c r="AK1326" s="767"/>
      <c r="AL1326" s="767"/>
      <c r="AM1326" s="799"/>
      <c r="AN1326" s="544">
        <f>IF(B1319="Лікар загальної практики - сімейний лікар",L1326*Законод!$F$30,IF(B1319="Лікар-педіатр",L1326*Законод!$F$30,IF(B1319="Лікар-терапевт",L1326*Законод!$F$30,0)))</f>
        <v>0</v>
      </c>
      <c r="AO1326" s="544">
        <f>IF(B1319="Лікар загальної практики - сімейний лікар",S1326*Законод!$F$47,IF(B1319="Лікар-педіатр",S1326*Законод!$F$47,IF(B1319="Лікар-терапевт",S1326*Законод!$F$47,0)))</f>
        <v>0</v>
      </c>
      <c r="AP1326" s="544">
        <f>IF(B1319="Лікар загальної практики - сімейний лікар",Z1326*Законод!$F$64,IF(B1319="Лікар-педіатр",Z1326*Законод!$F$64,IF(B1319="Лікар-терапевт",Z1326*Законод!$F$64,0)))</f>
        <v>0</v>
      </c>
      <c r="AQ1326" s="544">
        <f>IF(B1319="Лікар загальної практики - сімейний лікар",AG1326*Законод!$F$81,IF(B1319="Лікар-педіатр",AG1326*Законод!$F$81,IF(B1319="Лікар-терапевт",AG1326*Законод!$F$81,0)))</f>
        <v>0</v>
      </c>
      <c r="AR1326" s="185">
        <f>SUM(AN1326:AQ1326)</f>
        <v>0</v>
      </c>
    </row>
    <row r="1327" spans="1:44" ht="20.45" customHeight="1" x14ac:dyDescent="0.25">
      <c r="A1327" s="172"/>
      <c r="B1327" s="781"/>
      <c r="C1327" s="784"/>
      <c r="D1327" s="787"/>
      <c r="E1327" s="790"/>
      <c r="F1327" s="186" t="str">
        <f>IF(B1319="Лікар-педіатр",Законод!$G$18,IF(B1319="Лікар загальної практики - сімейний лікар",Законод!$G$22,IF(B1319="Лікар-терапевт",Законод!$G$26,"х")))</f>
        <v>х</v>
      </c>
      <c r="G1327" s="750" t="s">
        <v>157</v>
      </c>
      <c r="H1327" s="751"/>
      <c r="I1327" s="751"/>
      <c r="J1327" s="751"/>
      <c r="K1327" s="752"/>
      <c r="L1327" s="171">
        <f>IF(B1319="Лікар загальної практики - сімейний лікар",IF(L1323&lt;Законод!$C$23,0,(IF(AND(L1323&gt;=Законод!$G$23,L1323&lt;=Законод!$G$24),L1323-Законод!$F$24,IF('01_Доходи'!L1323&gt;=Законод!$H$23,Законод!$G$25,0)))),IF(B1319="Лікар-педіатр",IF(L1323&lt;Законод!$C$19,0,(IF(AND(L1323&gt;=Законод!$G$19,L1323&lt;=Законод!$G$20),L1323-Законод!$F$20,IF('01_Доходи'!L1323&gt;=Законод!$H$19,Законод!$G$21,0)))),IF(B1319="Лікар-терапевт",IF(L1323&lt;Законод!$C$27,0,(IF(AND(L1323&gt;=Законод!$G$27,L1323&lt;=Законод!$G$28),L1323-Законод!$F$28,IF('01_Доходи'!L1323&gt;=Законод!$H$27,Законод!$G$29,0)))),0)))</f>
        <v>0</v>
      </c>
      <c r="M1327" s="770"/>
      <c r="N1327" s="750" t="s">
        <v>157</v>
      </c>
      <c r="O1327" s="751"/>
      <c r="P1327" s="751"/>
      <c r="Q1327" s="751"/>
      <c r="R1327" s="752"/>
      <c r="S1327" s="171">
        <f>IF(B1319="Лікар загальної практики - сімейний лікар",IF(S1323&lt;Законод!$C$23,0,(IF(AND(S1323&gt;=Законод!$G$23,S1323&lt;=Законод!$G$24),S1323-Законод!$F$24,IF('01_Доходи'!S1323&gt;=Законод!$H$23,Законод!$G$25,0)))),IF(B1319="Лікар-педіатр",IF(S1323&lt;Законод!$C$19,0,(IF(AND(S1323&gt;=Законод!$G$19,S1323&lt;=Законод!$G$20),S1323-Законод!$F$20,IF('01_Доходи'!S1323&gt;=Законод!$H$19,Законод!$G$21,0)))),IF(B1319="Лікар-терапевт",IF(S1323&lt;Законод!$C$27,0,(IF(AND(S1323&gt;=Законод!$G$27,S1323&lt;=Законод!$G$28),S1323-Законод!$F$28,IF('01_Доходи'!S1323&gt;=Законод!$H$27,Законод!$G$29,0)))),0)))</f>
        <v>0</v>
      </c>
      <c r="T1327" s="770"/>
      <c r="U1327" s="750" t="s">
        <v>157</v>
      </c>
      <c r="V1327" s="751"/>
      <c r="W1327" s="751"/>
      <c r="X1327" s="751"/>
      <c r="Y1327" s="752"/>
      <c r="Z1327" s="171">
        <f>IF(B1319="Лікар загальної практики - сімейний лікар",IF(Z1323&lt;Законод!$C$23,0,(IF(AND(Z1323&gt;=Законод!$G$23,Z1323&lt;=Законод!$G$24),Z1323-Законод!$F$24,IF('01_Доходи'!Z1323&gt;=Законод!$H$23,Законод!$G$25,0)))),IF(B1319="Лікар-педіатр",IF(Z1323&lt;Законод!$C$19,0,(IF(AND(Z1323&gt;=Законод!$G$19,Z1323&lt;=Законод!$G$20),Z1323-Законод!$F$20,IF('01_Доходи'!Z1323&gt;=Законод!$H$19,Законод!$G$21,0)))),IF(B1319="Лікар-терапевт",IF(Z1323&lt;Законод!$C$27,0,(IF(AND(Z1323&gt;=Законод!$G$27,Z1323&lt;=Законод!$G$28),Z1323-Законод!$F$28,IF('01_Доходи'!Z1323&gt;=Законод!$H$27,Законод!$G$29,0)))),0)))</f>
        <v>0</v>
      </c>
      <c r="AA1327" s="770"/>
      <c r="AB1327" s="750" t="s">
        <v>157</v>
      </c>
      <c r="AC1327" s="751"/>
      <c r="AD1327" s="751"/>
      <c r="AE1327" s="751"/>
      <c r="AF1327" s="752"/>
      <c r="AG1327" s="171">
        <f>IF(B1319="Лікар загальної практики - сімейний лікар",IF(AG1323&lt;Законод!$C$23,0,(IF(AND(AG1323&gt;=Законод!$G$23,AG1323&lt;=Законод!$G$24),AG1323-Законод!$F$24,IF('01_Доходи'!AG1323&gt;=Законод!$H$23,Законод!$G$25,0)))),IF(B1319="Лікар-педіатр",IF(AG1323&lt;Законод!$C$19,0,(IF(AND(AG1323&gt;=Законод!$G$19,AG1323&lt;=Законод!$G$20),AG1323-Законод!$F$20,IF('01_Доходи'!AG1323&gt;=Законод!$H$19,Законод!$G$21,0)))),IF(B1319="Лікар-терапевт",IF(AG1323&lt;Законод!$C$27,0,(IF(AND(AG1323&gt;=Законод!$G$27,AG1323&lt;=Законод!$G$28),AG1323-Законод!$F$28,IF('01_Доходи'!AG1323&gt;=Законод!$H$27,Законод!$G$29,0)))),0)))</f>
        <v>0</v>
      </c>
      <c r="AH1327" s="773"/>
      <c r="AI1327" s="176"/>
      <c r="AJ1327" s="764"/>
      <c r="AK1327" s="767"/>
      <c r="AL1327" s="767"/>
      <c r="AM1327" s="799"/>
      <c r="AN1327" s="544">
        <f>IF(B1319="Лікар загальної практики - сімейний лікар",L1327*Законод!$G$39,IF(B1319="Лікар-педіатр",L1327*Законод!$G$30,IF(B1319="Лікар-терапевт",L1327*Законод!$G$30,0)))</f>
        <v>0</v>
      </c>
      <c r="AO1327" s="544">
        <f>IF(B1319="Лікар загальної практики - сімейний лікар",S1327*Законод!$G$47,IF(B1319="Лікар-педіатр",S1327*Законод!$G$47,IF(B1319="Лікар-терапевт",S1327*Законод!$G$47,0)))</f>
        <v>0</v>
      </c>
      <c r="AP1327" s="544">
        <f>IF(B1319="Лікар загальної практики - сімейний лікар",Z1327*Законод!$G$64,IF(B1319="Лікар-педіатр",Z1327*Законод!$G$64,IF(B1319="Лікар-терапевт",Z1327*Законод!$G$64,0)))</f>
        <v>0</v>
      </c>
      <c r="AQ1327" s="544">
        <f>IF(B1319="Лікар загальної практики - сімейний лікар",AG1327*Законод!$G$81,IF(B1319="Лікар-педіатр",AG1327*Законод!$G$81,IF(B1319="Лікар-терапевт",AG1327*Законод!$G$81,0)))</f>
        <v>0</v>
      </c>
      <c r="AR1327" s="185">
        <f t="shared" ref="AR1327" si="198">SUM(AN1327:AQ1327)</f>
        <v>0</v>
      </c>
    </row>
    <row r="1328" spans="1:44" ht="20.45" customHeight="1" x14ac:dyDescent="0.25">
      <c r="A1328" s="172"/>
      <c r="B1328" s="781"/>
      <c r="C1328" s="784"/>
      <c r="D1328" s="787"/>
      <c r="E1328" s="790"/>
      <c r="F1328" s="186" t="str">
        <f>IF(B1319="Лікар-педіатр",Законод!$H$18,IF(B1319="Лікар загальної практики - сімейний лікар",Законод!$H$22,IF(B1319="Лікар-терапевт",Законод!$H$26,"х")))</f>
        <v>х</v>
      </c>
      <c r="G1328" s="750" t="s">
        <v>157</v>
      </c>
      <c r="H1328" s="751"/>
      <c r="I1328" s="751"/>
      <c r="J1328" s="751"/>
      <c r="K1328" s="752"/>
      <c r="L1328" s="171">
        <f>IF(B1319="Лікар загальної практики - сімейний лікар",IF(L1323&lt;Законод!$C$23,0,(IF(AND(L1323&gt;=Законод!$H$23,L1323&lt;=Законод!$H$24),L1323-Законод!$G$24,IF('01_Доходи'!L1323&gt;=Законод!$I$23,Законод!$H$25,0)))),IF(B1319="Лікар-педіатр",IF(L1323&lt;Законод!$C$19,0,(IF(AND(L1323&gt;=Законод!$H$19,L1323&lt;=Законод!$H$20),L1323-Законод!$G$20,IF('01_Доходи'!L1323&gt;=Законод!$I$19,Законод!$H$21,0)))),IF(B1319="Лікар-терапевт",IF(L1323&lt;Законод!$C$27,0,(IF(AND(L1323&gt;=Законод!$H$27,L1323&lt;=Законод!$H$28),L1323-Законод!$G$28,IF(L1323&gt;=Законод!$I$27,Законод!$H$29,0)))),0)))</f>
        <v>0</v>
      </c>
      <c r="M1328" s="770"/>
      <c r="N1328" s="750" t="s">
        <v>157</v>
      </c>
      <c r="O1328" s="751"/>
      <c r="P1328" s="751"/>
      <c r="Q1328" s="751"/>
      <c r="R1328" s="752"/>
      <c r="S1328" s="171">
        <f>IF(B1319="Лікар загальної практики - сімейний лікар",IF(S1323&lt;Законод!$C$23,0,(IF(AND(S1323&gt;=Законод!$H$23,S1323&lt;=Законод!$H$24),S1323-Законод!$G$24,IF('01_Доходи'!S1323&gt;=Законод!$I$23,Законод!$H$25,0)))),IF(B1319="Лікар-педіатр",IF(S1323&lt;Законод!$C$19,0,(IF(AND(S1323&gt;=Законод!$H$19,S1323&lt;=Законод!$H$20),S1323-Законод!$G$20,IF('01_Доходи'!S1323&gt;=Законод!$I$19,Законод!$H$21,0)))),IF(B1319="Лікар-терапевт",IF(S1323&lt;Законод!$C$27,0,(IF(AND(S1323&gt;=Законод!$H$27,S1323&lt;=Законод!$H$28),S1323-Законод!$G$28,IF(S1323&gt;=Законод!$I$27,Законод!$H$29,0)))),0)))</f>
        <v>0</v>
      </c>
      <c r="T1328" s="770"/>
      <c r="U1328" s="750" t="s">
        <v>157</v>
      </c>
      <c r="V1328" s="751"/>
      <c r="W1328" s="751"/>
      <c r="X1328" s="751"/>
      <c r="Y1328" s="752"/>
      <c r="Z1328" s="171">
        <f>IF(B1319="Лікар загальної практики - сімейний лікар",IF(Z1323&lt;Законод!$C$23,0,(IF(AND(Z1323&gt;=Законод!$H$23,Z1323&lt;=Законод!$H$24),Z1323-Законод!$G$24,IF('01_Доходи'!Z1323&gt;=Законод!$I$23,Законод!$H$25,0)))),IF(B1319="Лікар-педіатр",IF(Z1323&lt;Законод!$C$19,0,(IF(AND(Z1323&gt;=Законод!$H$19,Z1323&lt;=Законод!$H$20),Z1323-Законод!$G$20,IF('01_Доходи'!Z1323&gt;=Законод!$I$19,Законод!$H$21,0)))),IF(B1319="Лікар-терапевт",IF(Z1323&lt;Законод!$C$27,0,(IF(AND(Z1323&gt;=Законод!$H$27,Z1323&lt;=Законод!$H$28),Z1323-Законод!$G$28,IF(Z1323&gt;=Законод!$I$27,Законод!$H$29,0)))),0)))</f>
        <v>0</v>
      </c>
      <c r="AA1328" s="770"/>
      <c r="AB1328" s="750" t="s">
        <v>157</v>
      </c>
      <c r="AC1328" s="751"/>
      <c r="AD1328" s="751"/>
      <c r="AE1328" s="751"/>
      <c r="AF1328" s="752"/>
      <c r="AG1328" s="171">
        <f>IF(B1319="Лікар загальної практики - сімейний лікар",IF(AG1323&lt;Законод!$C$23,0,(IF(AND(AG1323&gt;=Законод!$H$23,AG1323&lt;=Законод!$H$24),AG1323-Законод!$G$24,IF('01_Доходи'!AG1323&gt;=Законод!$I$23,Законод!$H$25,0)))),IF(B1319="Лікар-педіатр",IF(AG1323&lt;Законод!$C$19,0,(IF(AND(AG1323&gt;=Законод!$H$19,AG1323&lt;=Законод!$H$20),AG1323-Законод!$G$20,IF('01_Доходи'!AG1323&gt;=Законод!$I$19,Законод!$H$21,0)))),IF(B1319="Лікар-терапевт",IF(AG1323&lt;Законод!$C$27,0,(IF(AND(AG1323&gt;=Законод!$H$27,AG1323&lt;=Законод!$H$28),AG1323-Законод!$G$28,IF(AG1323&gt;=Законод!$I$27,Законод!$H$29,0)))),0)))</f>
        <v>0</v>
      </c>
      <c r="AH1328" s="773"/>
      <c r="AI1328" s="176"/>
      <c r="AJ1328" s="764"/>
      <c r="AK1328" s="767"/>
      <c r="AL1328" s="767"/>
      <c r="AM1328" s="799"/>
      <c r="AN1328" s="544">
        <f>IF(B1319="Лікар загальної практики - сімейний лікар",L1328*Законод!$H$30,IF(B1319="Лікар-педіатр",L1328*Законод!$H$30,IF(B1319="Лікар-терапевт",L1328*Законод!$H$30,0)))</f>
        <v>0</v>
      </c>
      <c r="AO1328" s="544">
        <f>IF(B1319="Лікар загальної практики - сімейний лікар",S1328*Законод!$H$47,IF(B1319="Лікар-педіатр",S1328*Законод!$H$47,IF(B1319="Лікар-терапевт",S1328*Законод!$H$47,0)))</f>
        <v>0</v>
      </c>
      <c r="AP1328" s="544">
        <f>IF(B1319="Лікар загальної практики - сімейний лікар",Z1328*Законод!$H$64,IF(B1319="Лікар-педіатр",Z1328*Законод!$H$64,IF(B1319="Лікар-терапевт",Z1328*Законод!$H$64,0)))</f>
        <v>0</v>
      </c>
      <c r="AQ1328" s="544">
        <f>IF(B1319="Лікар загальної практики - сімейний лікар",AG1328*Законод!$H$81,IF(B1319="Лікар-педіатр",AG1328*Законод!$H$81,IF(B1319="Лікар-терапевт",AG1328*Законод!$H$81,0)))</f>
        <v>0</v>
      </c>
      <c r="AR1328" s="185">
        <f>SUM(AN1328:AQ1328)</f>
        <v>0</v>
      </c>
    </row>
    <row r="1329" spans="1:44" ht="20.45" customHeight="1" x14ac:dyDescent="0.25">
      <c r="A1329" s="172"/>
      <c r="B1329" s="781"/>
      <c r="C1329" s="784"/>
      <c r="D1329" s="787"/>
      <c r="E1329" s="790"/>
      <c r="F1329" s="186" t="str">
        <f>IF(B1319="Лікар-педіатр",Законод!$I$18,IF(B1319="Лікар загальної практики - сімейний лікар",Законод!$I$22,IF(B1319="Лікар-терапевт",Законод!$I$26,"х")))</f>
        <v>х</v>
      </c>
      <c r="G1329" s="750" t="s">
        <v>157</v>
      </c>
      <c r="H1329" s="751"/>
      <c r="I1329" s="751"/>
      <c r="J1329" s="751"/>
      <c r="K1329" s="752"/>
      <c r="L1329" s="171">
        <f>IF(B1319="Лікар загальної практики - сімейний лікар",IF(L1323&lt;Законод!$C$23,0,(IF(AND(L1323&gt;=Законод!$I$23,L1323&lt;=Законод!$I$24),L1323-Законод!$H$24,IF('01_Доходи'!L1323&gt;=Законод!$I$23,Законод!$I$25,0)))),IF(B1319="Лікар-педіатр",IF(L1323&lt;Законод!$C$19,0,(IF(AND(L1323&gt;=Законод!$I$19,L1323&lt;=Законод!$I$20),L1323-Законод!$H$20,IF('01_Доходи'!L1323&gt;=Законод!$I$19,Законод!$H$21,0)))),IF(B1319="Лікар-терапевт",IF(L1323&lt;Законод!$C$27,0,(IF(AND(L1323&gt;=Законод!$I$27,L1323&lt;=Законод!$I$28),L1323-Законод!$H$28,IF('01_Доходи'!L1323&gt;=Законод!$I$27,Законод!$H$29,0)))),0)))</f>
        <v>0</v>
      </c>
      <c r="M1329" s="770"/>
      <c r="N1329" s="750" t="s">
        <v>157</v>
      </c>
      <c r="O1329" s="751"/>
      <c r="P1329" s="751"/>
      <c r="Q1329" s="751"/>
      <c r="R1329" s="752"/>
      <c r="S1329" s="171">
        <f>IF(B1319="Лікар загальної практики - сімейний лікар",IF(S1323&lt;Законод!$C$23,0,(IF(AND(S1323&gt;=Законод!$I$23,S1323&lt;=Законод!$I$24),S1323-Законод!$H$24,IF('01_Доходи'!S1323&gt;=Законод!$I$23,Законод!$I$25,0)))),IF(B1319="Лікар-педіатр",IF(S1323&lt;Законод!$C$19,0,(IF(AND(S1323&gt;=Законод!$I$19,S1323&lt;=Законод!$I$20),S1323-Законод!$H$20,IF('01_Доходи'!S1323&gt;=Законод!$I$19,Законод!$H$21,0)))),IF(B1319="Лікар-терапевт",IF(S1323&lt;Законод!$C$27,0,(IF(AND(S1323&gt;=Законод!$I$27,S1323&lt;=Законод!$I$28),S1323-Законод!$H$28,IF('01_Доходи'!S1323&gt;=Законод!$I$27,Законод!$H$29,0)))),0)))</f>
        <v>0</v>
      </c>
      <c r="T1329" s="770"/>
      <c r="U1329" s="750" t="s">
        <v>157</v>
      </c>
      <c r="V1329" s="751"/>
      <c r="W1329" s="751"/>
      <c r="X1329" s="751"/>
      <c r="Y1329" s="752"/>
      <c r="Z1329" s="171">
        <f>IF(B1319="Лікар загальної практики - сімейний лікар",IF(Z1323&lt;Законод!$C$23,0,(IF(AND(Z1323&gt;=Законод!$I$23,Z1323&lt;=Законод!$I$24),Z1323-Законод!$H$24,IF('01_Доходи'!Z1323&gt;=Законод!$I$23,Законод!$I$25,0)))),IF(B1319="Лікар-педіатр",IF(Z1323&lt;Законод!$C$19,0,(IF(AND(Z1323&gt;=Законод!$I$19,Z1323&lt;=Законод!$I$20),Z1323-Законод!$H$20,IF('01_Доходи'!Z1323&gt;=Законод!$I$19,Законод!$H$21,0)))),IF(B1319="Лікар-терапевт",IF(Z1323&lt;Законод!$C$27,0,(IF(AND(Z1323&gt;=Законод!$I$27,Z1323&lt;=Законод!$I$28),Z1323-Законод!$H$28,IF('01_Доходи'!Z1323&gt;=Законод!$I$27,Законод!$H$29,0)))),0)))</f>
        <v>0</v>
      </c>
      <c r="AA1329" s="770"/>
      <c r="AB1329" s="750" t="s">
        <v>157</v>
      </c>
      <c r="AC1329" s="751"/>
      <c r="AD1329" s="751"/>
      <c r="AE1329" s="751"/>
      <c r="AF1329" s="752"/>
      <c r="AG1329" s="171">
        <f>IF(B1319="Лікар загальної практики - сімейний лікар",IF(AG1323&lt;Законод!$C$23,0,(IF(AND(AG1323&gt;=Законод!$I$23,AG1323&lt;=Законод!$I$24),AG1323-Законод!$H$24,IF('01_Доходи'!AG1323&gt;=Законод!$I$23,Законод!$I$25,0)))),IF(B1319="Лікар-педіатр",IF(AG1323&lt;Законод!$C$19,0,(IF(AND(AG1323&gt;=Законод!$I$19,AG1323&lt;=Законод!$I$20),AG1323-Законод!$H$20,IF('01_Доходи'!AG1323&gt;=Законод!$I$19,Законод!$H$21,0)))),IF(B1319="Лікар-терапевт",IF(AG1323&lt;Законод!$C$27,0,(IF(AND(AG1323&gt;=Законод!$I$27,AG1323&lt;=Законод!$I$28),AG1323-Законод!$H$28,IF('01_Доходи'!AG1323&gt;=Законод!$I$27,Законод!$H$29,0)))),0)))</f>
        <v>0</v>
      </c>
      <c r="AH1329" s="773"/>
      <c r="AI1329" s="176"/>
      <c r="AJ1329" s="764"/>
      <c r="AK1329" s="767"/>
      <c r="AL1329" s="767"/>
      <c r="AM1329" s="799"/>
      <c r="AN1329" s="544">
        <f>IF(B1319="Лікар загальної практики - сімейний лікар",L1329*Законод!$I$30,IF(B1319="Лікар-педіатр",L1329*Законод!$I$30,IF(B1319="Лікар-терапевт",L1329*Законод!$I$30,0)))</f>
        <v>0</v>
      </c>
      <c r="AO1329" s="544">
        <f>IF(B1319="Лікар загальної практики - сімейний лікар",S1329*Законод!$I$47,IF(B1319="Лікар-педіатр",S1329*Законод!$I$47,IF(B1319="Лікар-терапевт",S1329*Законод!$I$47,0)))</f>
        <v>0</v>
      </c>
      <c r="AP1329" s="544">
        <f>IF(B1319="Лікар загальної практики - сімейний лікар",Z1329*Законод!$I$64,IF(B1319="Лікар-педіатр",Z1329*Законод!$I$64,IF(B1319="Лікар-терапевт",Z1329*Законод!$I$64,0)))</f>
        <v>0</v>
      </c>
      <c r="AQ1329" s="544">
        <f>IF(B1319="Лікар загальної практики - сімейний лікар",AG1329*Законод!$I$81,IF(B1319="Лікар-педіатр",AG1329*Законод!$I$81,IF(B1319="Лікар-терапевт",AG1329*Законод!$I$81,0)))</f>
        <v>0</v>
      </c>
      <c r="AR1329" s="185">
        <f>SUM(AN1329:AQ1329)</f>
        <v>0</v>
      </c>
    </row>
    <row r="1330" spans="1:44" ht="21" customHeight="1" thickBot="1" x14ac:dyDescent="0.3">
      <c r="A1330" s="187"/>
      <c r="B1330" s="782"/>
      <c r="C1330" s="785"/>
      <c r="D1330" s="788"/>
      <c r="E1330" s="791"/>
      <c r="F1330" s="660" t="str">
        <f>IF(B1319="Лікар-педіатр",Законод!$J$18,IF(B1319="Лікар загальної практики - сімейний лікар",Законод!$J$22,IF(B1319="Лікар-терапевт",Законод!$J$22,"х")))</f>
        <v>х</v>
      </c>
      <c r="G1330" s="747" t="s">
        <v>157</v>
      </c>
      <c r="H1330" s="748"/>
      <c r="I1330" s="748"/>
      <c r="J1330" s="748"/>
      <c r="K1330" s="749"/>
      <c r="L1330" s="171">
        <f>IF(B1319="Лікар загальної практики - сімейний лікар",IF(L1323&gt;=Законод!$J$23,'01_Доходи'!L1323-('01_Доходи'!L1324+'01_Доходи'!L1325+'01_Доходи'!L1326+'01_Доходи'!L1327+'01_Доходи'!L1328+'01_Доходи'!L1329),0),IF(B1319="Лікар-педіатр",IF(L1323&gt;=Законод!$J$19,'01_Доходи'!L1323-('01_Доходи'!L1324+'01_Доходи'!L1325+'01_Доходи'!L1326+'01_Доходи'!L1327+'01_Доходи'!L1328+'01_Доходи'!L1329),0),IF(B1319="Лікар-терапевт",IF('01_Доходи'!L1323&gt;=Законод!$J$27,L1323-Законод!$I$28,0),0)))</f>
        <v>0</v>
      </c>
      <c r="M1330" s="771"/>
      <c r="N1330" s="747" t="s">
        <v>157</v>
      </c>
      <c r="O1330" s="748"/>
      <c r="P1330" s="748"/>
      <c r="Q1330" s="748"/>
      <c r="R1330" s="749"/>
      <c r="S1330" s="171">
        <f>IF(B1319="Лікар загальної практики - сімейний лікар",IF(S1323&gt;=Законод!$J$23,'01_Доходи'!S1323-('01_Доходи'!S1324+'01_Доходи'!S1325+'01_Доходи'!S1326+'01_Доходи'!S1327+'01_Доходи'!S1328+'01_Доходи'!S1329),0),IF(B1319="Лікар-педіатр",IF(S1323&gt;=Законод!$J$19,'01_Доходи'!S1323-('01_Доходи'!S1324+'01_Доходи'!S1325+'01_Доходи'!S1326+'01_Доходи'!S1327+'01_Доходи'!S1328+'01_Доходи'!S1329),0),IF(B1319="Лікар-терапевт",IF('01_Доходи'!S1323&gt;=Законод!$J$27,S1323-Законод!$I$28,0),0)))</f>
        <v>0</v>
      </c>
      <c r="T1330" s="771"/>
      <c r="U1330" s="747" t="s">
        <v>157</v>
      </c>
      <c r="V1330" s="748"/>
      <c r="W1330" s="748"/>
      <c r="X1330" s="748"/>
      <c r="Y1330" s="749"/>
      <c r="Z1330" s="171">
        <f>IF(B1319="Лікар загальної практики - сімейний лікар",IF(Z1323&gt;=Законод!$J$23,'01_Доходи'!Z1323-('01_Доходи'!Z1324+'01_Доходи'!Z1325+'01_Доходи'!Z1326+'01_Доходи'!Z1327+'01_Доходи'!Z1328+'01_Доходи'!Z1329),0),IF(B1319="Лікар-педіатр",IF(Z1323&gt;=Законод!$J$19,'01_Доходи'!Z1323-('01_Доходи'!Z1324+'01_Доходи'!Z1325+'01_Доходи'!Z1326+'01_Доходи'!Z1327+'01_Доходи'!Z1328+'01_Доходи'!Z1329),0),IF(B1319="Лікар-терапевт",IF('01_Доходи'!Z1323&gt;=Законод!$J$27,Z1323-Законод!$I$28,0),0)))</f>
        <v>0</v>
      </c>
      <c r="AA1330" s="771"/>
      <c r="AB1330" s="747" t="s">
        <v>157</v>
      </c>
      <c r="AC1330" s="748"/>
      <c r="AD1330" s="748"/>
      <c r="AE1330" s="748"/>
      <c r="AF1330" s="749"/>
      <c r="AG1330" s="171">
        <f>IF(B1319="Лікар загальної практики - сімейний лікар",IF(AG1323&gt;=Законод!$J$23,'01_Доходи'!AG1323-('01_Доходи'!AG1324+'01_Доходи'!AG1325+'01_Доходи'!AG1326+'01_Доходи'!AG1327+'01_Доходи'!AG1328+'01_Доходи'!AG1329),0),IF(B1319="Лікар-педіатр",IF(AG1323&gt;=Законод!$J$19,'01_Доходи'!AG1323-('01_Доходи'!AG1324+'01_Доходи'!AG1325+'01_Доходи'!AG1326+'01_Доходи'!AG1327+'01_Доходи'!AG1328+'01_Доходи'!AG1329),0),IF(B1319="Лікар-терапевт",IF('01_Доходи'!AG1323&gt;=Законод!$J$27,AG1323-Законод!$I$28,0),0)))</f>
        <v>0</v>
      </c>
      <c r="AH1330" s="774"/>
      <c r="AI1330" s="188"/>
      <c r="AJ1330" s="765"/>
      <c r="AK1330" s="768"/>
      <c r="AL1330" s="768"/>
      <c r="AM1330" s="800"/>
      <c r="AN1330" s="661">
        <f>IF(B1319="Лікар загальної практики - сімейний лікар",L1330*Законод!$J$30,IF(B1319="Лікар-педіатр",L1330*Законод!$J$30,IF(B1319="Лікар-терапевт",L1330*Законод!$J$30,0)))</f>
        <v>0</v>
      </c>
      <c r="AO1330" s="661">
        <f>IF(B1319="Лікар загальної практики - сімейний лікар",S1330*Законод!$J$47,IF(B1319="Лікар-педіатр",S1330*Законод!$J$47,IF(B1319="Лікар-терапевт",S1330*Законод!$J$47,0)))</f>
        <v>0</v>
      </c>
      <c r="AP1330" s="661">
        <f>IF(B1319="Лікар загальної практики - сімейний лікар",S1330*Законод!$J$64,IF(B1319="Лікар-педіатр",S1330*Законод!$J$64,IF(B1319="Лікар-терапевт",S1330*Законод!$J$64,0)))</f>
        <v>0</v>
      </c>
      <c r="AQ1330" s="661">
        <f>IF(B1319="Лікар загальної практики - сімейний лікар",AG1330*Законод!$J$81,IF(B1319="Лікар-педіатр",AG1330*Законод!$J$81,IF(B1319="Лікар-терапевт",AG1330*Законод!$J$81,0)))</f>
        <v>0</v>
      </c>
      <c r="AR1330" s="662">
        <f t="shared" ref="AR1330" si="199">SUM(AN1330:AQ1330)</f>
        <v>0</v>
      </c>
    </row>
    <row r="1331" spans="1:44" ht="23.25" x14ac:dyDescent="0.25">
      <c r="A1331" s="187"/>
      <c r="B1331" s="214"/>
      <c r="C1331" s="215"/>
      <c r="D1331" s="216"/>
      <c r="E1331" s="216"/>
      <c r="F1331" s="217"/>
      <c r="G1331" s="218">
        <f>SUM(IF($B$34="Лікар загальної практики - сімейний лікар",G38,IF($B$34="Лікар-педіатр",G38,IF($B$34="Лікар-терапевт",0))),IF($B$47="Лікар загальної практики - сімейний лікар",G51,IF($B$47="Лікар-педіатр",G51,IF($B$47="Лікар-терапевт",0))),IF($B$60="Лікар загальної практики - сімейний лікар",G64,IF($B$60="Лікар-педіатр",G64,IF($B$60="Лікар-терапевт",0))),IF($B$73="Лікар загальної практики - сімейний лікар",G77,IF($B$73="Лікар-педіатр",G77,IF($B$73="Лікар-терапевт",0))),IF($B$86="Лікар загальної практики - сімейний лікар",G90,IF($B$86="Лікар-педіатр",G90,IF($B$86="Лікар-терапевт",0))),IF($B$99="Лікар загальної практики - сімейний лікар",G103,IF($B$99="Лікар-педіатр",G103,IF($B$99="Лікар-терапевт",0))),IF($B$112="Лікар загальної практики - сімейний лікар",G116,IF($B$112="Лікар-педіатр",G116,IF($B$112="Лікар-терапевт",0))),IF($B$125="Лікар загальної практики - сімейний лікар",G129,IF($B$125="Лікар-педіатр",G129,IF($B$125="Лікар-терапевт",0))),IF($B$138="Лікар загальної практики - сімейний лікар",G142,IF($B$138="Лікар-педіатр",G142,IF($B$138="Лікар-терапевт",0))),IF($B$151="Лікар загальної практики - сімейний лікар",G155,IF($B$151="Лікар-педіатр",G155,IF($B$151="Лікар-терапевт",0))),IF($B$164="Лікар загальної практики - сімейний лікар",G168,IF($B$164="Лікар-педіатр",G168,IF($B$164="Лікар-терапевт",0))),IF($B$177="Лікар загальної практики - сімейний лікар",G181,IF($B$177="Лікар-педіатр",G181,IF($B$177="Лікар-терапевт",0))),IF($B$190="Лікар загальної практики - сімейний лікар",G194,IF($B$190="Лікар-педіатр",G194,IF($B$190="Лікар-терапевт",0))),IF($B$203="Лікар загальної практики - сімейний лікар",G207,IF($B$203="Лікар-педіатр",G207,IF($B$203="Лікар-терапевт",0))),IF($B$216="Лікар загальної практики - сімейний лікар",G220,IF($B$216="Лікар-педіатр",G220,IF($B$216="Лікар-терапевт",0))),IF($B$229="Лікар загальної практики - сімейний лікар",G233,IF($B$229="Лікар-педіатр",G233,IF($B$229="Лікар-терапевт",0))),IF($B$242="Лікар загальної практики - сімейний лікар",G246,IF($B$242="Лікар-педіатр",G246,IF($B$242="Лікар-терапевт",0))),IF($B$255="Лікар загальної практики - сімейний лікар",G259,IF($B$255="Лікар-педіатр",G259,IF($B$255="Лікар-терапевт",0))),IF($B$268="Лікар загальної практики - сімейний лікар",G272,IF($B$268="Лікар-педіатр",G272,IF($B$268="Лікар-терапевт",0))),IF($B$281="Лікар загальної практики - сімейний лікар",G285,IF($B$281="Лікар-педіатр",G285,IF($B$281="Лікар-терапевт",0))),IF($B$294="Лікар загальної практики - сімейний лікар",G298,IF($B$294="Лікар-педіатр",G298,IF($B$294="Лікар-терапевт",0))),IF($B$307="Лікар загальної практики - сімейний лікар",G311,IF($B$307="Лікар-педіатр",G311,IF($B$307="Лікар-терапевт",0))),IF($B$320="Лікар загальної практики - сімейний лікар",G324,IF($B$320="Лікар-педіатр",G324,IF($B$320="Лікар-терапевт",0))),IF($B$333="Лікар загальної практики - сімейний лікар",G337,IF($B$333="Лікар-педіатр",G337,IF($B$333="Лікар-терапевт",0))),IF($B$346="Лікар загальної практики - сімейний лікар",G350,IF($B$346="Лікар-педіатр",G350,IF($B$346="Лікар-терапевт",0))),IF($B$359="Лікар загальної практики - сімейний лікар",G363,IF($B$359="Лікар-педіатр",G363,IF($B$359="Лікар-терапевт",0))),IF($B$372="Лікар загальної практики - сімейний лікар",G376,IF($B$372="Лікар-педіатр",G376,IF($B$372="Лікар-терапевт",0))),IF($B$385="Лікар загальної практики - сімейний лікар",G389,IF($B$385="Лікар-педіатр",G389,IF($B$385="Лікар-терапевт",0))),IF($B$398="Лікар загальної практики - сімейний лікар",G402,IF($B$398="Лікар-педіатр",G402,IF($B$398="Лікар-терапевт",0))),IF($B$411="Лікар загальної практики - сімейний лікар",G415,IF($B$411="Лікар-педіатр",G415,IF($B$411="Лікар-терапевт",0))),IF($B$424="Лікар загальної практики - сімейний лікар",G428,IF($B$424="Лікар-педіатр",G428,IF($B$424="Лікар-терапевт",0))),IF($B$437="Лікар загальної практики - сімейний лікар",G441,IF($B$437="Лікар-педіатр",G441,IF($B$437="Лікар-терапевт",0))),IF($B$450="Лікар загальної практики - сімейний лікар",G454,IF($B$450="Лікар-педіатр",G454,IF($B$450="Лікар-терапевт",0))),IF($B$463="Лікар загальної практики - сімейний лікар",G467,IF($B$463="Лікар-педіатр",G467,IF($B$463="Лікар-терапевт",0))),IF($B$476="Лікар загальної практики - сімейний лікар",G480,IF($B$476="Лікар-педіатр",G480,IF($B$476="Лікар-терапевт",0))),IF($B$489="Лікар загальної практики - сімейний лікар",G493,IF($B$489="Лікар-педіатр",G493,IF($B$489="Лікар-терапевт",0))),IF($B$502="Лікар загальної практики - сімейний лікар",G506,IF($B$502="Лікар-педіатр",G506,IF($B$502="Лікар-терапевт",0))),IF($B$515="Лікар загальної практики - сімейний лікар",G519,IF($B$515="Лікар-педіатр",G519,IF($B$515="Лікар-терапевт",0))),IF($B$528="Лікар загальної практики - сімейний лікар",G532,IF($B$528="Лікар-педіатр",G532,IF($B$528="Лікар-терапевт",0))),IF($B$541="Лікар загальної практики - сімейний лікар",G545,IF($B$541="Лікар-педіатр",G545,IF($B$541="Лікар-терапевт",0))),IF($B$554="Лікар загальної практики - сімейний лікар",G558,IF($B$554="Лікар-педіатр",G558,IF($B$554="Лікар-терапевт",0))),IF($B$567="Лікар загальної практики - сімейний лікар",G571,IF($B$567="Лікар-педіатр",G571,IF($B$567="Лікар-терапевт",0))),IF($B$580="Лікар загальної практики - сімейний лікар",G584,IF($B$580="Лікар-педіатр",G584,IF($B$580="Лікар-терапевт",0))),IF($B$593="Лікар загальної практики - сімейний лікар",G597,IF($B$593="Лікар-педіатр",G597,IF($B$593="Лікар-терапевт",0))),IF($B$606="Лікар загальної практики - сімейний лікар",G610,IF($B$606="Лікар-педіатр",G610,IF($B$606="Лікар-терапевт",0))),IF($B$619="Лікар загальної практики - сімейний лікар",G623,IF($B$619="Лікар-педіатр",G623,IF($B$619="Лікар-терапевт",0))),IF($B$632="Лікар загальної практики - сімейний лікар",G636,IF($B$632="Лікар-педіатр",G636,IF($B$632="Лікар-терапевт",0))),IF($B$645="Лікар загальної практики - сімейний лікар",G649,IF($B$645="Лікар-педіатр",G649,IF($B$645="Лікар-терапевт",0))),IF($B$658="Лікар загальної практики - сімейний лікар",G662,IF($B$658="Лікар-педіатр",G662,IF($B$658="Лікар-терапевт",0))),IF($B$671="Лікар загальної практики - сімейний лікар",G675,IF($B$671="Лікар-педіатр",G675,IF($B$671="Лікар-терапевт",0))))</f>
        <v>0</v>
      </c>
      <c r="H1331" s="218">
        <f>SUM(IF($B$34="Лікар загальної практики - сімейний лікар",H38,IF($B$34="Лікар-педіатр",H38,IF($B$34="Лікар-терапевт",0))),IF($B$47="Лікар загальної практики - сімейний лікар",H51,IF($B$47="Лікар-педіатр",H51,IF($B$47="Лікар-терапевт",0))),IF($B$60="Лікар загальної практики - сімейний лікар",H64,IF($B$60="Лікар-педіатр",H64,IF($B$60="Лікар-терапевт",0))),IF($B$73="Лікар загальної практики - сімейний лікар",H77,IF($B$73="Лікар-педіатр",H77,IF($B$73="Лікар-терапевт",0))),IF($B$86="Лікар загальної практики - сімейний лікар",H90,IF($B$86="Лікар-педіатр",H90,IF($B$86="Лікар-терапевт",0))),IF($B$99="Лікар загальної практики - сімейний лікар",H103,IF($B$99="Лікар-педіатр",H103,IF($B$99="Лікар-терапевт",0))),IF($B$112="Лікар загальної практики - сімейний лікар",H116,IF($B$112="Лікар-педіатр",H116,IF($B$112="Лікар-терапевт",0))),IF($B$125="Лікар загальної практики - сімейний лікар",H129,IF($B$125="Лікар-педіатр",H129,IF($B$125="Лікар-терапевт",0))),IF($B$138="Лікар загальної практики - сімейний лікар",H142,IF($B$138="Лікар-педіатр",H142,IF($B$138="Лікар-терапевт",0))),IF($B$151="Лікар загальної практики - сімейний лікар",H155,IF($B$151="Лікар-педіатр",H155,IF($B$151="Лікар-терапевт",0))),IF($B$164="Лікар загальної практики - сімейний лікар",H168,IF($B$164="Лікар-педіатр",H168,IF($B$164="Лікар-терапевт",0))),IF($B$177="Лікар загальної практики - сімейний лікар",H181,IF($B$177="Лікар-педіатр",H181,IF($B$177="Лікар-терапевт",0))),IF($B$190="Лікар загальної практики - сімейний лікар",H194,IF($B$190="Лікар-педіатр",H194,IF($B$190="Лікар-терапевт",0))),IF($B$203="Лікар загальної практики - сімейний лікар",H207,IF($B$203="Лікар-педіатр",H207,IF($B$203="Лікар-терапевт",0))),IF($B$216="Лікар загальної практики - сімейний лікар",H220,IF($B$216="Лікар-педіатр",H220,IF($B$216="Лікар-терапевт",0))),IF($B$229="Лікар загальної практики - сімейний лікар",H233,IF($B$229="Лікар-педіатр",H233,IF($B$229="Лікар-терапевт",0))),IF($B$242="Лікар загальної практики - сімейний лікар",H246,IF($B$242="Лікар-педіатр",H246,IF($B$242="Лікар-терапевт",0))),IF($B$255="Лікар загальної практики - сімейний лікар",H259,IF($B$255="Лікар-педіатр",H259,IF($B$255="Лікар-терапевт",0))),IF($B$268="Лікар загальної практики - сімейний лікар",H272,IF($B$268="Лікар-педіатр",H272,IF($B$268="Лікар-терапевт",0))),IF($B$281="Лікар загальної практики - сімейний лікар",H285,IF($B$281="Лікар-педіатр",H285,IF($B$281="Лікар-терапевт",0))),IF($B$294="Лікар загальної практики - сімейний лікар",H298,IF($B$294="Лікар-педіатр",H298,IF($B$294="Лікар-терапевт",0))),IF($B$307="Лікар загальної практики - сімейний лікар",H311,IF($B$307="Лікар-педіатр",H311,IF($B$307="Лікар-терапевт",0))),IF($B$320="Лікар загальної практики - сімейний лікар",H324,IF($B$320="Лікар-педіатр",H324,IF($B$320="Лікар-терапевт",0))),IF($B$333="Лікар загальної практики - сімейний лікар",H337,IF($B$333="Лікар-педіатр",H337,IF($B$333="Лікар-терапевт",0))),IF($B$346="Лікар загальної практики - сімейний лікар",H350,IF($B$346="Лікар-педіатр",H350,IF($B$346="Лікар-терапевт",0))),IF($B$359="Лікар загальної практики - сімейний лікар",H363,IF($B$359="Лікар-педіатр",H363,IF($B$359="Лікар-терапевт",0))),IF($B$372="Лікар загальної практики - сімейний лікар",H376,IF($B$372="Лікар-педіатр",H376,IF($B$372="Лікар-терапевт",0))),IF($B$385="Лікар загальної практики - сімейний лікар",H389,IF($B$385="Лікар-педіатр",H389,IF($B$385="Лікар-терапевт",0))),IF($B$398="Лікар загальної практики - сімейний лікар",H402,IF($B$398="Лікар-педіатр",H402,IF($B$398="Лікар-терапевт",0))),IF($B$411="Лікар загальної практики - сімейний лікар",H415,IF($B$411="Лікар-педіатр",H415,IF($B$411="Лікар-терапевт",0))),IF($B$424="Лікар загальної практики - сімейний лікар",H428,IF($B$424="Лікар-педіатр",H428,IF($B$424="Лікар-терапевт",0))),IF($B$437="Лікар загальної практики - сімейний лікар",H441,IF($B$437="Лікар-педіатр",H441,IF($B$437="Лікар-терапевт",0))),IF($B$450="Лікар загальної практики - сімейний лікар",H454,IF($B$450="Лікар-педіатр",H454,IF($B$450="Лікар-терапевт",0))),IF($B$463="Лікар загальної практики - сімейний лікар",H467,IF($B$463="Лікар-педіатр",H467,IF($B$463="Лікар-терапевт",0))),IF($B$476="Лікар загальної практики - сімейний лікар",H480,IF($B$476="Лікар-педіатр",H480,IF($B$476="Лікар-терапевт",0))),IF($B$489="Лікар загальної практики - сімейний лікар",H493,IF($B$489="Лікар-педіатр",H493,IF($B$489="Лікар-терапевт",0))),IF($B$502="Лікар загальної практики - сімейний лікар",H506,IF($B$502="Лікар-педіатр",H506,IF($B$502="Лікар-терапевт",0))),IF($B$515="Лікар загальної практики - сімейний лікар",H519,IF($B$515="Лікар-педіатр",H519,IF($B$515="Лікар-терапевт",0))),IF($B$528="Лікар загальної практики - сімейний лікар",H532,IF($B$528="Лікар-педіатр",H532,IF($B$528="Лікар-терапевт",0))),IF($B$541="Лікар загальної практики - сімейний лікар",H545,IF($B$541="Лікар-педіатр",H545,IF($B$541="Лікар-терапевт",0))),IF($B$554="Лікар загальної практики - сімейний лікар",H558,IF($B$554="Лікар-педіатр",H558,IF($B$554="Лікар-терапевт",0))),IF($B$567="Лікар загальної практики - сімейний лікар",H571,IF($B$567="Лікар-педіатр",H571,IF($B$567="Лікар-терапевт",0))),IF($B$580="Лікар загальної практики - сімейний лікар",H584,IF($B$580="Лікар-педіатр",H584,IF($B$580="Лікар-терапевт",0))),IF($B$593="Лікар загальної практики - сімейний лікар",H597,IF($B$593="Лікар-педіатр",H597,IF($B$593="Лікар-терапевт",0))),IF($B$606="Лікар загальної практики - сімейний лікар",H610,IF($B$606="Лікар-педіатр",H610,IF($B$606="Лікар-терапевт",0))),IF($B$619="Лікар загальної практики - сімейний лікар",H623,IF($B$619="Лікар-педіатр",H623,IF($B$619="Лікар-терапевт",0))),IF($B$632="Лікар загальної практики - сімейний лікар",H636,IF($B$632="Лікар-педіатр",H636,IF($B$632="Лікар-терапевт",0))),IF($B$645="Лікар загальної практики - сімейний лікар",H649,IF($B$645="Лікар-педіатр",H649,IF($B$645="Лікар-терапевт",0))),IF($B$658="Лікар загальної практики - сімейний лікар",H662,IF($B$658="Лікар-педіатр",H662,IF($B$658="Лікар-терапевт",0))),IF($B$671="Лікар загальної практики - сімейний лікар",H675,IF($B$671="Лікар-педіатр",H675,IF($B$671="Лікар-терапевт",0))))</f>
        <v>0</v>
      </c>
      <c r="I1331" s="218">
        <f>SUM(IF($B$34="Лікар загальної практики - сімейний лікар",I38,IF($B$34="Лікар-педіатр",0,IF($B$34="Лікар-терапевт",I38))),IF($B$47="Лікар загальної практики - сімейний лікар",I51,IF($B$47="Лікар-педіатр",0,IF($B$47="Лікар-терапевт",I51))),IF($B$60="Лікар загальної практики - сімейний лікар",I64,IF($B$60="Лікар-педіатр",0,IF($B$60="Лікар-терапевт",I64))),IF($B$73="Лікар загальної практики - сімейний лікар",I77,IF($B$73="Лікар-педіатр",0,IF($B$73="Лікар-терапевт",I77))),IF($B$86="Лікар загальної практики - сімейний лікар",I90,IF($B$86="Лікар-педіатр",0,IF($B$86="Лікар-терапевт",I90))),IF($B$99="Лікар загальної практики - сімейний лікар",I103,IF($B$99="Лікар-педіатр",0,IF($B$99="Лікар-терапевт",I103))),IF($B$112="Лікар загальної практики - сімейний лікар",I116,IF($B$112="Лікар-педіатр",0,IF($B$112="Лікар-терапевт",I116))),IF($B$125="Лікар загальної практики - сімейний лікар",I129,IF($B$125="Лікар-педіатр",0,IF($B$125="Лікар-терапевт",I129))),IF($B$138="Лікар загальної практики - сімейний лікар",I142,IF($B$138="Лікар-педіатр",0,IF($B$138="Лікар-терапевт",I142))),IF($B$151="Лікар загальної практики - сімейний лікар",I155,IF($B$151="Лікар-педіатр",0,IF($B$151="Лікар-терапевт",I155))),IF($B$164="Лікар загальної практики - сімейний лікар",I168,IF($B$164="Лікар-педіатр",0,IF($B$164="Лікар-терапевт",I168))),IF($B$177="Лікар загальної практики - сімейний лікар",I181,IF($B$177="Лікар-педіатр",0,IF($B$177="Лікар-терапевт",I181))),IF($B$190="Лікар загальної практики - сімейний лікар",I194,IF($B$190="Лікар-педіатр",0,IF($B$190="Лікар-терапевт",I194))),IF($B$203="Лікар загальної практики - сімейний лікар",I207,IF($B$203="Лікар-педіатр",0,IF($B$203="Лікар-терапевт",I207))),IF($B$216="Лікар загальної практики - сімейний лікар",I220,IF($B$216="Лікар-педіатр",0,IF($B$216="Лікар-терапевт",I220))),IF($B$229="Лікар загальної практики - сімейний лікар",I233,IF($B$229="Лікар-педіатр",0,IF($B$229="Лікар-терапевт",I233))),IF($B$242="Лікар загальної практики - сімейний лікар",I246,IF($B$242="Лікар-педіатр",0,IF($B$242="Лікар-терапевт",I246))),IF($B$255="Лікар загальної практики - сімейний лікар",I259,IF($B$255="Лікар-педіатр",0,IF($B$255="Лікар-терапевт",I259))),IF($B$268="Лікар загальної практики - сімейний лікар",I272,IF($B$268="Лікар-педіатр",0,IF($B$268="Лікар-терапевт",I272))),IF($B$281="Лікар загальної практики - сімейний лікар",I285,IF($B$281="Лікар-педіатр",0,IF($B$281="Лікар-терапевт",I285))),IF($B$294="Лікар загальної практики - сімейний лікар",I298,IF($B$294="Лікар-педіатр",0,IF($B$294="Лікар-терапевт",I298))),IF($B$307="Лікар загальної практики - сімейний лікар",I311,IF($B$307="Лікар-педіатр",0,IF($B$307="Лікар-терапевт",I311))),IF($B$320="Лікар загальної практики - сімейний лікар",I324,IF($B$320="Лікар-педіатр",0,IF($B$320="Лікар-терапевт",I324))),IF($B$333="Лікар загальної практики - сімейний лікар",I337,IF($B$333="Лікар-педіатр",0,IF($B$333="Лікар-терапевт",I337))),IF($B$346="Лікар загальної практики - сімейний лікар",I350,IF($B$346="Лікар-педіатр",0,IF($B$346="Лікар-терапевт",I350))),IF($B$359="Лікар загальної практики - сімейний лікар",I363,IF($B$359="Лікар-педіатр",0,IF($B$359="Лікар-терапевт",I363))),IF($B$372="Лікар загальної практики - сімейний лікар",I376,IF($B$372="Лікар-педіатр",0,IF($B$372="Лікар-терапевт",I376))),IF($B$385="Лікар загальної практики - сімейний лікар",I389,IF($B$385="Лікар-педіатр",0,IF($B$385="Лікар-терапевт",I389))),IF($B$398="Лікар загальної практики - сімейний лікар",I402,IF($B$398="Лікар-педіатр",0,IF($B$398="Лікар-терапевт",I402))),IF($B$411="Лікар загальної практики - сімейний лікар",I415,IF($B$411="Лікар-педіатр",0,IF($B$411="Лікар-терапевт",I415))),IF($B$424="Лікар загальної практики - сімейний лікар",I428,IF($B$424="Лікар-педіатр",0,IF($B$424="Лікар-терапевт",I428))),IF($B$437="Лікар загальної практики - сімейний лікар",I441,IF($B$437="Лікар-педіатр",0,IF($B$437="Лікар-терапевт",I441))),IF($B$450="Лікар загальної практики - сімейний лікар",I454,IF($B$450="Лікар-педіатр",0,IF($B$450="Лікар-терапевт",I454))),IF($B$463="Лікар загальної практики - сімейний лікар",I467,IF($B$463="Лікар-педіатр",0,IF($B$463="Лікар-терапевт",I467))),IF($B$476="Лікар загальної практики - сімейний лікар",I480,IF($B$476="Лікар-педіатр",0,IF($B$476="Лікар-терапевт",I480))),IF($B$489="Лікар загальної практики - сімейний лікар",I493,IF($B$489="Лікар-педіатр",0,IF($B$489="Лікар-терапевт",I493))),IF($B$502="Лікар загальної практики - сімейний лікар",I506,IF($B$502="Лікар-педіатр",0,IF($B$502="Лікар-терапевт",I506))),IF($B$515="Лікар загальної практики - сімейний лікар",I519,IF($B$515="Лікар-педіатр",0,IF($B$515="Лікар-терапевт",I519))),IF($B$528="Лікар загальної практики - сімейний лікар",I532,IF($B$528="Лікар-педіатр",0,IF($B$528="Лікар-терапевт",I532))),IF($B$541="Лікар загальної практики - сімейний лікар",I545,IF($B$541="Лікар-педіатр",0,IF($B$541="Лікар-терапевт",I545))),IF($B$554="Лікар загальної практики - сімейний лікар",I558,IF($B$554="Лікар-педіатр",0,IF($B$554="Лікар-терапевт",I558))),IF($B$567="Лікар загальної практики - сімейний лікар",I571,IF($B$567="Лікар-педіатр",0,IF($B$567="Лікар-терапевт",I571))),IF($B$580="Лікар загальної практики - сімейний лікар",I584,IF($B$580="Лікар-педіатр",0,IF($B$580="Лікар-терапевт",I584))),IF($B$593="Лікар загальної практики - сімейний лікар",I597,IF($B$593="Лікар-педіатр",0,IF($B$593="Лікар-терапевт",I597))),IF($B$606="Лікар загальної практики - сімейний лікар",I610,IF($B$606="Лікар-педіатр",0,IF($B$606="Лікар-терапевт",I610))),IF($B$619="Лікар загальної практики - сімейний лікар",I623,IF($B$619="Лікар-педіатр",0,IF($B$619="Лікар-терапевт",I623))),IF($B$632="Лікар загальної практики - сімейний лікар",I636,IF($B$632="Лікар-педіатр",0,IF($B$632="Лікар-терапевт",I636))),IF($B$645="Лікар загальної практики - сімейний лікар",I649,IF($B$645="Лікар-педіатр",0,IF($B$645="Лікар-терапевт",I649))),IF($B$658="Лікар загальної практики - сімейний лікар",I662,IF($B$658="Лікар-педіатр",0,IF($B$658="Лікар-терапевт",I662))),IF($B$671="Лікар загальної практики - сімейний лікар",I675,IF($B$671="Лікар-педіатр",0,IF($B$671="Лікар-терапевт",I675))))</f>
        <v>0</v>
      </c>
      <c r="J1331" s="218">
        <f>SUM(IF($B$34="Лікар загальної практики - сімейний лікар",J36,IF($B$34="Лікар-педіатр",0,IF($B$34="Лікар-терапевт",J36))),IF($B$47="Лікар загальної практики - сімейний лікар",J49,IF($B$47="Лікар-педіатр",0,IF($B$47="Лікар-терапевт",J49))),IF($B$60="Лікар загальної практики - сімейний лікар",J62,IF($B$60="Лікар-педіатр",0,IF($B$60="Лікар-терапевт",J62))),IF($B$73="Лікар загальної практики - сімейний лікар",J75,IF($B$73="Лікар-педіатр",0,IF($B$73="Лікар-терапевт",J75))),IF($B$86="Лікар загальної практики - сімейний лікар",J88,IF($B$86="Лікар-педіатр",0,IF($B$86="Лікар-терапевт",J88))),IF($B$99="Лікар загальної практики - сімейний лікар",J101,IF($B$99="Лікар-педіатр",0,IF($B$99="Лікар-терапевт",J101))),IF($B$112="Лікар загальної практики - сімейний лікар",J114,IF($B$112="Лікар-педіатр",0,IF($B$112="Лікар-терапевт",J114))),IF($B$125="Лікар загальної практики - сімейний лікар",J127,IF($B$125="Лікар-педіатр",0,IF($B$125="Лікар-терапевт",J127))),IF($B$138="Лікар загальної практики - сімейний лікар",J140,IF($B$138="Лікар-педіатр",0,IF($B$138="Лікар-терапевт",J140))),IF($B$151="Лікар загальної практики - сімейний лікар",J153,IF($B$151="Лікар-педіатр",0,IF($B$151="Лікар-терапевт",J153))),IF($B$164="Лікар загальної практики - сімейний лікар",J166,IF($B$164="Лікар-педіатр",0,IF($B$164="Лікар-терапевт",J166))),IF($B$177="Лікар загальної практики - сімейний лікар",J179,IF($B$177="Лікар-педіатр",0,IF($B$177="Лікар-терапевт",J179))),IF($B$190="Лікар загальної практики - сімейний лікар",J192,IF($B$190="Лікар-педіатр",0,IF($B$190="Лікар-терапевт",J192))),IF($B$203="Лікар загальної практики - сімейний лікар",J205,IF($B$203="Лікар-педіатр",0,IF($B$203="Лікар-терапевт",J205))),IF($B$216="Лікар загальної практики - сімейний лікар",J218,IF($B$216="Лікар-педіатр",0,IF($B$216="Лікар-терапевт",J218))),IF($B$229="Лікар загальної практики - сімейний лікар",J231,IF($B$229="Лікар-педіатр",0,IF($B$229="Лікар-терапевт",J231))),IF($B$242="Лікар загальної практики - сімейний лікар",J244,IF($B$242="Лікар-педіатр",0,IF($B$242="Лікар-терапевт",J244))),IF($B$255="Лікар загальної практики - сімейний лікар",J257,IF($B$255="Лікар-педіатр",0,IF($B$255="Лікар-терапевт",J257))),IF($B$268="Лікар загальної практики - сімейний лікар",J270,IF($B$268="Лікар-педіатр",0,IF($B$268="Лікар-терапевт",J270))),IF($B$281="Лікар загальної практики - сімейний лікар",J283,IF($B$281="Лікар-педіатр",0,IF($B$281="Лікар-терапевт",J283))),IF($B$294="Лікар загальної практики - сімейний лікар",J296,IF($B$294="Лікар-педіатр",0,IF($B$294="Лікар-терапевт",J296))),IF($B$307="Лікар загальної практики - сімейний лікар",J309,IF($B$307="Лікар-педіатр",0,IF($B$307="Лікар-терапевт",J309))),IF($B$320="Лікар загальної практики - сімейний лікар",J322,IF($B$320="Лікар-педіатр",0,IF($B$320="Лікар-терапевт",J322))),IF($B$333="Лікар загальної практики - сімейний лікар",J335,IF($B$333="Лікар-педіатр",0,IF($B$333="Лікар-терапевт",J335))),IF($B$346="Лікар загальної практики - сімейний лікар",J348,IF($B$346="Лікар-педіатр",0,IF($B$346="Лікар-терапевт",J348))),IF($B$359="Лікар загальної практики - сімейний лікар",J361,IF($B$359="Лікар-педіатр",0,IF($B$359="Лікар-терапевт",J361))),IF($B$372="Лікар загальної практики - сімейний лікар",J374,IF($B$372="Лікар-педіатр",0,IF($B$372="Лікар-терапевт",J374))),IF($B$385="Лікар загальної практики - сімейний лікар",J387,IF($B$385="Лікар-педіатр",0,IF($B$385="Лікар-терапевт",J387))),IF($B$398="Лікар загальної практики - сімейний лікар",J400,IF($B$398="Лікар-педіатр",0,IF($B$398="Лікар-терапевт",J400))),IF($B$411="Лікар загальної практики - сімейний лікар",J413,IF($B$411="Лікар-педіатр",0,IF($B$411="Лікар-терапевт",J413))),IF($B$424="Лікар загальної практики - сімейний лікар",J426,IF($B$424="Лікар-педіатр",0,IF($B$424="Лікар-терапевт",J426))),IF($B$437="Лікар загальної практики - сімейний лікар",J439,IF($B$437="Лікар-педіатр",0,IF($B$437="Лікар-терапевт",J439))),IF($B$450="Лікар загальної практики - сімейний лікар",J452,IF($B$450="Лікар-педіатр",0,IF($B$450="Лікар-терапевт",J452))),IF($B$463="Лікар загальної практики - сімейний лікар",J465,IF($B$463="Лікар-педіатр",0,IF($B$463="Лікар-терапевт",J465))),IF($B$476="Лікар загальної практики - сімейний лікар",J478,IF($B$476="Лікар-педіатр",0,IF($B$476="Лікар-терапевт",J478))),IF($B$489="Лікар загальної практики - сімейний лікар",J491,IF($B$489="Лікар-педіатр",0,IF($B$489="Лікар-терапевт",J491))),IF($B$502="Лікар загальної практики - сімейний лікар",J504,IF($B$502="Лікар-педіатр",0,IF($B$502="Лікар-терапевт",J504))),IF($B$515="Лікар загальної практики - сімейний лікар",J517,IF($B$515="Лікар-педіатр",0,IF($B$515="Лікар-терапевт",J517))),IF($B$528="Лікар загальної практики - сімейний лікар",J530,IF($B$528="Лікар-педіатр",0,IF($B$528="Лікар-терапевт",J530))),IF($B$541="Лікар загальної практики - сімейний лікар",J543,IF($B$541="Лікар-педіатр",0,IF($B$541="Лікар-терапевт",J543))),IF($B$554="Лікар загальної практики - сімейний лікар",J556,IF($B$554="Лікар-педіатр",0,IF($B$554="Лікар-терапевт",J556))),IF($B$567="Лікар загальної практики - сімейний лікар",J569,IF($B$567="Лікар-педіатр",0,IF($B$567="Лікар-терапевт",J569))),IF($B$580="Лікар загальної практики - сімейний лікар",J582,IF($B$580="Лікар-педіатр",0,IF($B$580="Лікар-терапевт",J582))),IF($B$593="Лікар загальної практики - сімейний лікар",J595,IF($B$593="Лікар-педіатр",0,IF($B$593="Лікар-терапевт",J595))),IF($B$606="Лікар загальної практики - сімейний лікар",J608,IF($B$606="Лікар-педіатр",0,IF($B$606="Лікар-терапевт",J608))),IF($B$619="Лікар загальної практики - сімейний лікар",J621,IF($B$619="Лікар-педіатр",0,IF($B$619="Лікар-терапевт",J621))),IF($B$632="Лікар загальної практики - сімейний лікар",J634,IF($B$632="Лікар-педіатр",0,IF($B$632="Лікар-терапевт",J634))),IF($B$645="Лікар загальної практики - сімейний лікар",J647,IF($B$645="Лікар-педіатр",0,IF($B$645="Лікар-терапевт",J647))),IF($B$658="Лікар загальної практики - сімейний лікар",J660,IF($B$658="Лікар-педіатр",0,IF($B$658="Лікар-терапевт",J660))),IF($B$671="Лікар загальної практики - сімейний лікар",J673,IF($B$671="Лікар-педіатр",0,IF($B$671="Лікар-терапевт",J673))))</f>
        <v>0</v>
      </c>
      <c r="K1331" s="218">
        <f>SUM(IF($B$34="Лікар загальної практики - сімейний лікар",K36,IF($B$34="Лікар-педіатр",0,IF($B$34="Лікар-терапевт",K36))),IF($B$47="Лікар загальної практики - сімейний лікар",K49,IF($B$47="Лікар-педіатр",0,IF($B$47="Лікар-терапевт",K49))),IF($B$60="Лікар загальної практики - сімейний лікар",K62,IF($B$60="Лікар-педіатр",0,IF($B$60="Лікар-терапевт",K62))),IF($B$73="Лікар загальної практики - сімейний лікар",K75,IF($B$73="Лікар-педіатр",0,IF($B$73="Лікар-терапевт",K75))),IF($B$86="Лікар загальної практики - сімейний лікар",K88,IF($B$86="Лікар-педіатр",0,IF($B$86="Лікар-терапевт",K88))),IF($B$99="Лікар загальної практики - сімейний лікар",K101,IF($B$99="Лікар-педіатр",0,IF($B$99="Лікар-терапевт",K101))),IF($B$112="Лікар загальної практики - сімейний лікар",K114,IF($B$112="Лікар-педіатр",0,IF($B$112="Лікар-терапевт",K114))),IF($B$125="Лікар загальної практики - сімейний лікар",K127,IF($B$125="Лікар-педіатр",0,IF($B$125="Лікар-терапевт",K127))),IF($B$138="Лікар загальної практики - сімейний лікар",K140,IF($B$138="Лікар-педіатр",0,IF($B$138="Лікар-терапевт",K140))),IF($B$151="Лікар загальної практики - сімейний лікар",K153,IF($B$151="Лікар-педіатр",0,IF($B$151="Лікар-терапевт",K153))),IF($B$164="Лікар загальної практики - сімейний лікар",K166,IF($B$164="Лікар-педіатр",0,IF($B$164="Лікар-терапевт",K166))),IF($B$177="Лікар загальної практики - сімейний лікар",K179,IF($B$177="Лікар-педіатр",0,IF($B$177="Лікар-терапевт",K179))),IF($B$190="Лікар загальної практики - сімейний лікар",K192,IF($B$190="Лікар-педіатр",0,IF($B$190="Лікар-терапевт",K192))),IF($B$203="Лікар загальної практики - сімейний лікар",K205,IF($B$203="Лікар-педіатр",0,IF($B$203="Лікар-терапевт",K205))),IF($B$216="Лікар загальної практики - сімейний лікар",K218,IF($B$216="Лікар-педіатр",0,IF($B$216="Лікар-терапевт",K218))),IF($B$229="Лікар загальної практики - сімейний лікар",K231,IF($B$229="Лікар-педіатр",0,IF($B$229="Лікар-терапевт",K231))),IF($B$242="Лікар загальної практики - сімейний лікар",K244,IF($B$242="Лікар-педіатр",0,IF($B$242="Лікар-терапевт",K244))),IF($B$255="Лікар загальної практики - сімейний лікар",K257,IF($B$255="Лікар-педіатр",0,IF($B$255="Лікар-терапевт",K257))),IF($B$268="Лікар загальної практики - сімейний лікар",K270,IF($B$268="Лікар-педіатр",0,IF($B$268="Лікар-терапевт",K270))),IF($B$281="Лікар загальної практики - сімейний лікар",K283,IF($B$281="Лікар-педіатр",0,IF($B$281="Лікар-терапевт",K283))),IF($B$294="Лікар загальної практики - сімейний лікар",K296,IF($B$294="Лікар-педіатр",0,IF($B$294="Лікар-терапевт",K296))),IF($B$307="Лікар загальної практики - сімейний лікар",K309,IF($B$307="Лікар-педіатр",0,IF($B$307="Лікар-терапевт",K309))),IF($B$320="Лікар загальної практики - сімейний лікар",K322,IF($B$320="Лікар-педіатр",0,IF($B$320="Лікар-терапевт",K322))),IF($B$333="Лікар загальної практики - сімейний лікар",K335,IF($B$333="Лікар-педіатр",0,IF($B$333="Лікар-терапевт",K335))),IF($B$346="Лікар загальної практики - сімейний лікар",K348,IF($B$346="Лікар-педіатр",0,IF($B$346="Лікар-терапевт",K348))),IF($B$359="Лікар загальної практики - сімейний лікар",K361,IF($B$359="Лікар-педіатр",0,IF($B$359="Лікар-терапевт",K361))),IF($B$372="Лікар загальної практики - сімейний лікар",K374,IF($B$372="Лікар-педіатр",0,IF($B$372="Лікар-терапевт",K374))),IF($B$385="Лікар загальної практики - сімейний лікар",K387,IF($B$385="Лікар-педіатр",0,IF($B$385="Лікар-терапевт",K387))),IF($B$398="Лікар загальної практики - сімейний лікар",K400,IF($B$398="Лікар-педіатр",0,IF($B$398="Лікар-терапевт",K400))),IF($B$411="Лікар загальної практики - сімейний лікар",K413,IF($B$411="Лікар-педіатр",0,IF($B$411="Лікар-терапевт",K413))),IF($B$424="Лікар загальної практики - сімейний лікар",K426,IF($B$424="Лікар-педіатр",0,IF($B$424="Лікар-терапевт",K426))),IF($B$437="Лікар загальної практики - сімейний лікар",K439,IF($B$437="Лікар-педіатр",0,IF($B$437="Лікар-терапевт",K439))),IF($B$450="Лікар загальної практики - сімейний лікар",K452,IF($B$450="Лікар-педіатр",0,IF($B$450="Лікар-терапевт",K452))),IF($B$463="Лікар загальної практики - сімейний лікар",K465,IF($B$463="Лікар-педіатр",0,IF($B$463="Лікар-терапевт",K465))),IF($B$476="Лікар загальної практики - сімейний лікар",K478,IF($B$476="Лікар-педіатр",0,IF($B$476="Лікар-терапевт",K478))),IF($B$489="Лікар загальної практики - сімейний лікар",K491,IF($B$489="Лікар-педіатр",0,IF($B$489="Лікар-терапевт",K491))),IF($B$502="Лікар загальної практики - сімейний лікар",K504,IF($B$502="Лікар-педіатр",0,IF($B$502="Лікар-терапевт",K504))),IF($B$515="Лікар загальної практики - сімейний лікар",K517,IF($B$515="Лікар-педіатр",0,IF($B$515="Лікар-терапевт",K517))),IF($B$528="Лікар загальної практики - сімейний лікар",K530,IF($B$528="Лікар-педіатр",0,IF($B$528="Лікар-терапевт",K530))),IF($B$541="Лікар загальної практики - сімейний лікар",K543,IF($B$541="Лікар-педіатр",0,IF($B$541="Лікар-терапевт",K543))),IF($B$554="Лікар загальної практики - сімейний лікар",K556,IF($B$554="Лікар-педіатр",0,IF($B$554="Лікар-терапевт",K556))),IF($B$567="Лікар загальної практики - сімейний лікар",K569,IF($B$567="Лікар-педіатр",0,IF($B$567="Лікар-терапевт",K569))),IF($B$580="Лікар загальної практики - сімейний лікар",K582,IF($B$580="Лікар-педіатр",0,IF($B$580="Лікар-терапевт",K582))),IF($B$593="Лікар загальної практики - сімейний лікар",K595,IF($B$593="Лікар-педіатр",0,IF($B$593="Лікар-терапевт",K595))),IF($B$606="Лікар загальної практики - сімейний лікар",K608,IF($B$606="Лікар-педіатр",0,IF($B$606="Лікар-терапевт",K608))),IF($B$619="Лікар загальної практики - сімейний лікар",K621,IF($B$619="Лікар-педіатр",0,IF($B$619="Лікар-терапевт",K621))),IF($B$632="Лікар загальної практики - сімейний лікар",K634,IF($B$632="Лікар-педіатр",0,IF($B$632="Лікар-терапевт",K634))),IF($B$645="Лікар загальної практики - сімейний лікар",K647,IF($B$645="Лікар-педіатр",0,IF($B$645="Лікар-терапевт",K647))),IF($B$658="Лікар загальної практики - сімейний лікар",K660,IF($B$658="Лікар-педіатр",0,IF($B$658="Лікар-терапевт",K660))),IF($B$671="Лікар загальної практики - сімейний лікар",K673,IF($B$671="Лікар-педіатр",0,IF($B$671="Лікар-терапевт",K673))))</f>
        <v>0</v>
      </c>
      <c r="L1331" s="219"/>
      <c r="M1331" s="220"/>
      <c r="N1331" s="218">
        <f>SUM(IF($B$34="Лікар загальної практики - сімейний лікар",N36,IF($B$34="Лікар-педіатр",N36,IF($B$34="Лікар-терапевт",0))),IF($B$47="Лікар загальної практики - сімейний лікар",N49,IF($B$47="Лікар-педіатр",N49,IF($B$47="Лікар-терапевт",0))),IF($B$60="Лікар загальної практики - сімейний лікар",N62,IF($B$60="Лікар-педіатр",N62,IF($B$60="Лікар-терапевт",0))),IF($B$73="Лікар загальної практики - сімейний лікар",N75,IF($B$73="Лікар-педіатр",N75,IF($B$73="Лікар-терапевт",0))),IF($B$86="Лікар загальної практики - сімейний лікар",N88,IF($B$86="Лікар-педіатр",N88,IF($B$86="Лікар-терапевт",0))),IF($B$99="Лікар загальної практики - сімейний лікар",N101,IF($B$99="Лікар-педіатр",N101,IF($B$99="Лікар-терапевт",0))),IF($B$112="Лікар загальної практики - сімейний лікар",N114,IF($B$112="Лікар-педіатр",N114,IF($B$112="Лікар-терапевт",0))),IF($B$125="Лікар загальної практики - сімейний лікар",N127,IF($B$125="Лікар-педіатр",N127,IF($B$125="Лікар-терапевт",0))),IF($B$138="Лікар загальної практики - сімейний лікар",N140,IF($B$138="Лікар-педіатр",N140,IF($B$138="Лікар-терапевт",0))),IF($B$151="Лікар загальної практики - сімейний лікар",N153,IF($B$151="Лікар-педіатр",N153,IF($B$151="Лікар-терапевт",0))),IF($B$164="Лікар загальної практики - сімейний лікар",N166,IF($B$164="Лікар-педіатр",N166,IF($B$164="Лікар-терапевт",0))),IF($B$177="Лікар загальної практики - сімейний лікар",N179,IF($B$177="Лікар-педіатр",N179,IF($B$177="Лікар-терапевт",0))),IF($B$190="Лікар загальної практики - сімейний лікар",N192,IF($B$190="Лікар-педіатр",N192,IF($B$190="Лікар-терапевт",0))),IF($B$203="Лікар загальної практики - сімейний лікар",N205,IF($B$203="Лікар-педіатр",N205,IF($B$203="Лікар-терапевт",0))),IF($B$216="Лікар загальної практики - сімейний лікар",N218,IF($B$216="Лікар-педіатр",N218,IF($B$216="Лікар-терапевт",0))),IF($B$229="Лікар загальної практики - сімейний лікар",N231,IF($B$229="Лікар-педіатр",N231,IF($B$229="Лікар-терапевт",0))),IF($B$242="Лікар загальної практики - сімейний лікар",N244,IF($B$242="Лікар-педіатр",N244,IF($B$242="Лікар-терапевт",0))),IF($B$255="Лікар загальної практики - сімейний лікар",N257,IF($B$255="Лікар-педіатр",N257,IF($B$255="Лікар-терапевт",0))),IF($B$268="Лікар загальної практики - сімейний лікар",N270,IF($B$268="Лікар-педіатр",N270,IF($B$268="Лікар-терапевт",0))),IF($B$281="Лікар загальної практики - сімейний лікар",N283,IF($B$281="Лікар-педіатр",N283,IF($B$281="Лікар-терапевт",0))),IF($B$294="Лікар загальної практики - сімейний лікар",N296,IF($B$294="Лікар-педіатр",N296,IF($B$294="Лікар-терапевт",0))),IF($B$307="Лікар загальної практики - сімейний лікар",N309,IF($B$307="Лікар-педіатр",N309,IF($B$307="Лікар-терапевт",0))),IF($B$320="Лікар загальної практики - сімейний лікар",N322,IF($B$320="Лікар-педіатр",N322,IF($B$320="Лікар-терапевт",0))),IF($B$333="Лікар загальної практики - сімейний лікар",N335,IF($B$333="Лікар-педіатр",N335,IF($B$333="Лікар-терапевт",0))),IF($B$346="Лікар загальної практики - сімейний лікар",N348,IF($B$346="Лікар-педіатр",N348,IF($B$346="Лікар-терапевт",0))),IF($B$359="Лікар загальної практики - сімейний лікар",N361,IF($B$359="Лікар-педіатр",N361,IF($B$359="Лікар-терапевт",0))),IF($B$372="Лікар загальної практики - сімейний лікар",N374,IF($B$372="Лікар-педіатр",N374,IF($B$372="Лікар-терапевт",0))),IF($B$385="Лікар загальної практики - сімейний лікар",N387,IF($B$385="Лікар-педіатр",N387,IF($B$385="Лікар-терапевт",0))),IF($B$398="Лікар загальної практики - сімейний лікар",N400,IF($B$398="Лікар-педіатр",N400,IF($B$398="Лікар-терапевт",0))),IF($B$411="Лікар загальної практики - сімейний лікар",N413,IF($B$411="Лікар-педіатр",N413,IF($B$411="Лікар-терапевт",0))),IF($B$424="Лікар загальної практики - сімейний лікар",N426,IF($B$424="Лікар-педіатр",N426,IF($B$424="Лікар-терапевт",0))),IF($B$437="Лікар загальної практики - сімейний лікар",N439,IF($B$437="Лікар-педіатр",N439,IF($B$437="Лікар-терапевт",0))),IF($B$450="Лікар загальної практики - сімейний лікар",N452,IF($B$450="Лікар-педіатр",N452,IF($B$450="Лікар-терапевт",0))),IF($B$463="Лікар загальної практики - сімейний лікар",N465,IF($B$463="Лікар-педіатр",N465,IF($B$463="Лікар-терапевт",0))),IF($B$476="Лікар загальної практики - сімейний лікар",N478,IF($B$476="Лікар-педіатр",N478,IF($B$476="Лікар-терапевт",0))),IF($B$489="Лікар загальної практики - сімейний лікар",N491,IF($B$489="Лікар-педіатр",N491,IF($B$489="Лікар-терапевт",0))),IF($B$502="Лікар загальної практики - сімейний лікар",N504,IF($B$502="Лікар-педіатр",N504,IF($B$502="Лікар-терапевт",0))),IF($B$515="Лікар загальної практики - сімейний лікар",N517,IF($B$515="Лікар-педіатр",N517,IF($B$515="Лікар-терапевт",0))),IF($B$528="Лікар загальної практики - сімейний лікар",N530,IF($B$528="Лікар-педіатр",N530,IF($B$528="Лікар-терапевт",0))),IF($B$541="Лікар загальної практики - сімейний лікар",N543,IF($B$541="Лікар-педіатр",N543,IF($B$541="Лікар-терапевт",0))),IF($B$554="Лікар загальної практики - сімейний лікар",N556,IF($B$554="Лікар-педіатр",N556,IF($B$554="Лікар-терапевт",0))),IF($B$567="Лікар загальної практики - сімейний лікар",N569,IF($B$567="Лікар-педіатр",N569,IF($B$567="Лікар-терапевт",0))),IF($B$580="Лікар загальної практики - сімейний лікар",N582,IF($B$580="Лікар-педіатр",N582,IF($B$580="Лікар-терапевт",0))),IF($B$593="Лікар загальної практики - сімейний лікар",N595,IF($B$593="Лікар-педіатр",N595,IF($B$593="Лікар-терапевт",0))),IF($B$606="Лікар загальної практики - сімейний лікар",N608,IF($B$606="Лікар-педіатр",N608,IF($B$606="Лікар-терапевт",0))),IF($B$619="Лікар загальної практики - сімейний лікар",N621,IF($B$619="Лікар-педіатр",N621,IF($B$619="Лікар-терапевт",0))),IF($B$632="Лікар загальної практики - сімейний лікар",N634,IF($B$632="Лікар-педіатр",N634,IF($B$632="Лікар-терапевт",0))),IF($B$645="Лікар загальної практики - сімейний лікар",N647,IF($B$645="Лікар-педіатр",N647,IF($B$645="Лікар-терапевт",0))),IF($B$658="Лікар загальної практики - сімейний лікар",N660,IF($B$658="Лікар-педіатр",N660,IF($B$658="Лікар-терапевт",0))),IF($B$671="Лікар загальної практики - сімейний лікар",N673,IF($B$671="Лікар-педіатр",N673,IF($B$671="Лікар-терапевт",0))))</f>
        <v>0</v>
      </c>
      <c r="O1331" s="218">
        <f>SUM(IF($B$34="Лікар загальної практики - сімейний лікар",O36,IF($B$34="Лікар-педіатр",O36,IF($B$34="Лікар-терапевт",0))),IF($B$47="Лікар загальної практики - сімейний лікар",O49,IF($B$47="Лікар-педіатр",O49,IF($B$47="Лікар-терапевт",0))),IF($B$60="Лікар загальної практики - сімейний лікар",O62,IF($B$60="Лікар-педіатр",O62,IF($B$60="Лікар-терапевт",0))),IF($B$73="Лікар загальної практики - сімейний лікар",O75,IF($B$73="Лікар-педіатр",O75,IF($B$73="Лікар-терапевт",0))),IF($B$86="Лікар загальної практики - сімейний лікар",O88,IF($B$86="Лікар-педіатр",O88,IF($B$86="Лікар-терапевт",0))),IF($B$99="Лікар загальної практики - сімейний лікар",O101,IF($B$99="Лікар-педіатр",O101,IF($B$99="Лікар-терапевт",0))),IF($B$112="Лікар загальної практики - сімейний лікар",O114,IF($B$112="Лікар-педіатр",O114,IF($B$112="Лікар-терапевт",0))),IF($B$125="Лікар загальної практики - сімейний лікар",O127,IF($B$125="Лікар-педіатр",O127,IF($B$125="Лікар-терапевт",0))),IF($B$138="Лікар загальної практики - сімейний лікар",O140,IF($B$138="Лікар-педіатр",O140,IF($B$138="Лікар-терапевт",0))),IF($B$151="Лікар загальної практики - сімейний лікар",O153,IF($B$151="Лікар-педіатр",O153,IF($B$151="Лікар-терапевт",0))),IF($B$164="Лікар загальної практики - сімейний лікар",O166,IF($B$164="Лікар-педіатр",O166,IF($B$164="Лікар-терапевт",0))),IF($B$177="Лікар загальної практики - сімейний лікар",O179,IF($B$177="Лікар-педіатр",O179,IF($B$177="Лікар-терапевт",0))),IF($B$190="Лікар загальної практики - сімейний лікар",O192,IF($B$190="Лікар-педіатр",O192,IF($B$190="Лікар-терапевт",0))),IF($B$203="Лікар загальної практики - сімейний лікар",O205,IF($B$203="Лікар-педіатр",O205,IF($B$203="Лікар-терапевт",0))),IF($B$216="Лікар загальної практики - сімейний лікар",O218,IF($B$216="Лікар-педіатр",O218,IF($B$216="Лікар-терапевт",0))),IF($B$229="Лікар загальної практики - сімейний лікар",O231,IF($B$229="Лікар-педіатр",O231,IF($B$229="Лікар-терапевт",0))),IF($B$242="Лікар загальної практики - сімейний лікар",O244,IF($B$242="Лікар-педіатр",O244,IF($B$242="Лікар-терапевт",0))),IF($B$255="Лікар загальної практики - сімейний лікар",O257,IF($B$255="Лікар-педіатр",O257,IF($B$255="Лікар-терапевт",0))),IF($B$268="Лікар загальної практики - сімейний лікар",O270,IF($B$268="Лікар-педіатр",O270,IF($B$268="Лікар-терапевт",0))),IF($B$281="Лікар загальної практики - сімейний лікар",O283,IF($B$281="Лікар-педіатр",O283,IF($B$281="Лікар-терапевт",0))),IF($B$294="Лікар загальної практики - сімейний лікар",O296,IF($B$294="Лікар-педіатр",O296,IF($B$294="Лікар-терапевт",0))),IF($B$307="Лікар загальної практики - сімейний лікар",O309,IF($B$307="Лікар-педіатр",O309,IF($B$307="Лікар-терапевт",0))),IF($B$320="Лікар загальної практики - сімейний лікар",O322,IF($B$320="Лікар-педіатр",O322,IF($B$320="Лікар-терапевт",0))),IF($B$333="Лікар загальної практики - сімейний лікар",O335,IF($B$333="Лікар-педіатр",O335,IF($B$333="Лікар-терапевт",0))),IF($B$346="Лікар загальної практики - сімейний лікар",O348,IF($B$346="Лікар-педіатр",O348,IF($B$346="Лікар-терапевт",0))),IF($B$359="Лікар загальної практики - сімейний лікар",O361,IF($B$359="Лікар-педіатр",O361,IF($B$359="Лікар-терапевт",0))),IF($B$372="Лікар загальної практики - сімейний лікар",O374,IF($B$372="Лікар-педіатр",O374,IF($B$372="Лікар-терапевт",0))),IF($B$385="Лікар загальної практики - сімейний лікар",O387,IF($B$385="Лікар-педіатр",O387,IF($B$385="Лікар-терапевт",0))),IF($B$398="Лікар загальної практики - сімейний лікар",O400,IF($B$398="Лікар-педіатр",O400,IF($B$398="Лікар-терапевт",0))),IF($B$411="Лікар загальної практики - сімейний лікар",O413,IF($B$411="Лікар-педіатр",O413,IF($B$411="Лікар-терапевт",0))),IF($B$424="Лікар загальної практики - сімейний лікар",O426,IF($B$424="Лікар-педіатр",O426,IF($B$424="Лікар-терапевт",0))),IF($B$437="Лікар загальної практики - сімейний лікар",O439,IF($B$437="Лікар-педіатр",O439,IF($B$437="Лікар-терапевт",0))),IF($B$450="Лікар загальної практики - сімейний лікар",O452,IF($B$450="Лікар-педіатр",O452,IF($B$450="Лікар-терапевт",0))),IF($B$463="Лікар загальної практики - сімейний лікар",O465,IF($B$463="Лікар-педіатр",O465,IF($B$463="Лікар-терапевт",0))),IF($B$476="Лікар загальної практики - сімейний лікар",O478,IF($B$476="Лікар-педіатр",O478,IF($B$476="Лікар-терапевт",0))),IF($B$489="Лікар загальної практики - сімейний лікар",O491,IF($B$489="Лікар-педіатр",O491,IF($B$489="Лікар-терапевт",0))),IF($B$502="Лікар загальної практики - сімейний лікар",O504,IF($B$502="Лікар-педіатр",O504,IF($B$502="Лікар-терапевт",0))),IF($B$515="Лікар загальної практики - сімейний лікар",O517,IF($B$515="Лікар-педіатр",O517,IF($B$515="Лікар-терапевт",0))),IF($B$528="Лікар загальної практики - сімейний лікар",O530,IF($B$528="Лікар-педіатр",O530,IF($B$528="Лікар-терапевт",0))),IF($B$541="Лікар загальної практики - сімейний лікар",O543,IF($B$541="Лікар-педіатр",O543,IF($B$541="Лікар-терапевт",0))),IF($B$554="Лікар загальної практики - сімейний лікар",O556,IF($B$554="Лікар-педіатр",O556,IF($B$554="Лікар-терапевт",0))),IF($B$567="Лікар загальної практики - сімейний лікар",O569,IF($B$567="Лікар-педіатр",O569,IF($B$567="Лікар-терапевт",0))),IF($B$580="Лікар загальної практики - сімейний лікар",O582,IF($B$580="Лікар-педіатр",O582,IF($B$580="Лікар-терапевт",0))),IF($B$593="Лікар загальної практики - сімейний лікар",O595,IF($B$593="Лікар-педіатр",O595,IF($B$593="Лікар-терапевт",0))),IF($B$606="Лікар загальної практики - сімейний лікар",O608,IF($B$606="Лікар-педіатр",O608,IF($B$606="Лікар-терапевт",0))),IF($B$619="Лікар загальної практики - сімейний лікар",O621,IF($B$619="Лікар-педіатр",O621,IF($B$619="Лікар-терапевт",0))),IF($B$632="Лікар загальної практики - сімейний лікар",O634,IF($B$632="Лікар-педіатр",O634,IF($B$632="Лікар-терапевт",0))),IF($B$645="Лікар загальної практики - сімейний лікар",O647,IF($B$645="Лікар-педіатр",O647,IF($B$645="Лікар-терапевт",0))),IF($B$658="Лікар загальної практики - сімейний лікар",O660,IF($B$658="Лікар-педіатр",O660,IF($B$658="Лікар-терапевт",0))),IF($B$671="Лікар загальної практики - сімейний лікар",O673,IF($B$671="Лікар-педіатр",O673,IF($B$671="Лікар-терапевт",0))))</f>
        <v>0</v>
      </c>
      <c r="P1331" s="218">
        <f>SUM(IF($B$34="Лікар загальної практики - сімейний лікар",P36,IF($B$34="Лікар-педіатр",0,IF($B$34="Лікар-терапевт",P36))),IF($B$47="Лікар загальної практики - сімейний лікар",P49,IF($B$47="Лікар-педіатр",0,IF($B$47="Лікар-терапевт",P49))),IF($B$60="Лікар загальної практики - сімейний лікар",P62,IF($B$60="Лікар-педіатр",0,IF($B$60="Лікар-терапевт",P62))),IF($B$73="Лікар загальної практики - сімейний лікар",P75,IF($B$73="Лікар-педіатр",0,IF($B$73="Лікар-терапевт",P75))),IF($B$86="Лікар загальної практики - сімейний лікар",P88,IF($B$86="Лікар-педіатр",0,IF($B$86="Лікар-терапевт",P88))),IF($B$99="Лікар загальної практики - сімейний лікар",P101,IF($B$99="Лікар-педіатр",0,IF($B$99="Лікар-терапевт",P101))),IF($B$112="Лікар загальної практики - сімейний лікар",P114,IF($B$112="Лікар-педіатр",0,IF($B$112="Лікар-терапевт",P114))),IF($B$125="Лікар загальної практики - сімейний лікар",P127,IF($B$125="Лікар-педіатр",0,IF($B$125="Лікар-терапевт",P127))),IF($B$138="Лікар загальної практики - сімейний лікар",P140,IF($B$138="Лікар-педіатр",0,IF($B$138="Лікар-терапевт",P140))),IF($B$151="Лікар загальної практики - сімейний лікар",P153,IF($B$151="Лікар-педіатр",0,IF($B$151="Лікар-терапевт",P153))),IF($B$164="Лікар загальної практики - сімейний лікар",P166,IF($B$164="Лікар-педіатр",0,IF($B$164="Лікар-терапевт",P166))),IF($B$177="Лікар загальної практики - сімейний лікар",P179,IF($B$177="Лікар-педіатр",0,IF($B$177="Лікар-терапевт",P179))),IF($B$190="Лікар загальної практики - сімейний лікар",P192,IF($B$190="Лікар-педіатр",0,IF($B$190="Лікар-терапевт",P192))),IF($B$203="Лікар загальної практики - сімейний лікар",P205,IF($B$203="Лікар-педіатр",0,IF($B$203="Лікар-терапевт",P205))),IF($B$216="Лікар загальної практики - сімейний лікар",P218,IF($B$216="Лікар-педіатр",0,IF($B$216="Лікар-терапевт",P218))),IF($B$229="Лікар загальної практики - сімейний лікар",P231,IF($B$229="Лікар-педіатр",0,IF($B$229="Лікар-терапевт",P231))),IF($B$242="Лікар загальної практики - сімейний лікар",P244,IF($B$242="Лікар-педіатр",0,IF($B$242="Лікар-терапевт",P244))),IF($B$255="Лікар загальної практики - сімейний лікар",P257,IF($B$255="Лікар-педіатр",0,IF($B$255="Лікар-терапевт",P257))),IF($B$268="Лікар загальної практики - сімейний лікар",P270,IF($B$268="Лікар-педіатр",0,IF($B$268="Лікар-терапевт",P270))),IF($B$281="Лікар загальної практики - сімейний лікар",P283,IF($B$281="Лікар-педіатр",0,IF($B$281="Лікар-терапевт",P283))),IF($B$294="Лікар загальної практики - сімейний лікар",P296,IF($B$294="Лікар-педіатр",0,IF($B$294="Лікар-терапевт",P296))),IF($B$307="Лікар загальної практики - сімейний лікар",P309,IF($B$307="Лікар-педіатр",0,IF($B$307="Лікар-терапевт",P309))),IF($B$320="Лікар загальної практики - сімейний лікар",P322,IF($B$320="Лікар-педіатр",0,IF($B$320="Лікар-терапевт",P322))),IF($B$333="Лікар загальної практики - сімейний лікар",P335,IF($B$333="Лікар-педіатр",0,IF($B$333="Лікар-терапевт",P335))),IF($B$346="Лікар загальної практики - сімейний лікар",P348,IF($B$346="Лікар-педіатр",0,IF($B$346="Лікар-терапевт",P348))),IF($B$359="Лікар загальної практики - сімейний лікар",P361,IF($B$359="Лікар-педіатр",0,IF($B$359="Лікар-терапевт",P361))),IF($B$372="Лікар загальної практики - сімейний лікар",P374,IF($B$372="Лікар-педіатр",0,IF($B$372="Лікар-терапевт",P374))),IF($B$385="Лікар загальної практики - сімейний лікар",P387,IF($B$385="Лікар-педіатр",0,IF($B$385="Лікар-терапевт",P387))),IF($B$398="Лікар загальної практики - сімейний лікар",P400,IF($B$398="Лікар-педіатр",0,IF($B$398="Лікар-терапевт",P400))),IF($B$411="Лікар загальної практики - сімейний лікар",P413,IF($B$411="Лікар-педіатр",0,IF($B$411="Лікар-терапевт",P413))),IF($B$424="Лікар загальної практики - сімейний лікар",P426,IF($B$424="Лікар-педіатр",0,IF($B$424="Лікар-терапевт",P426))),IF($B$437="Лікар загальної практики - сімейний лікар",P439,IF($B$437="Лікар-педіатр",0,IF($B$437="Лікар-терапевт",P439))),IF($B$450="Лікар загальної практики - сімейний лікар",P452,IF($B$450="Лікар-педіатр",0,IF($B$450="Лікар-терапевт",P452))),IF($B$463="Лікар загальної практики - сімейний лікар",P465,IF($B$463="Лікар-педіатр",0,IF($B$463="Лікар-терапевт",P465))),IF($B$476="Лікар загальної практики - сімейний лікар",P478,IF($B$476="Лікар-педіатр",0,IF($B$476="Лікар-терапевт",P478))),IF($B$489="Лікар загальної практики - сімейний лікар",P491,IF($B$489="Лікар-педіатр",0,IF($B$489="Лікар-терапевт",P491))),IF($B$502="Лікар загальної практики - сімейний лікар",P504,IF($B$502="Лікар-педіатр",0,IF($B$502="Лікар-терапевт",P504))),IF($B$515="Лікар загальної практики - сімейний лікар",P517,IF($B$515="Лікар-педіатр",0,IF($B$515="Лікар-терапевт",P517))),IF($B$528="Лікар загальної практики - сімейний лікар",P530,IF($B$528="Лікар-педіатр",0,IF($B$528="Лікар-терапевт",P530))),IF($B$541="Лікар загальної практики - сімейний лікар",P543,IF($B$541="Лікар-педіатр",0,IF($B$541="Лікар-терапевт",P543))),IF($B$554="Лікар загальної практики - сімейний лікар",P556,IF($B$554="Лікар-педіатр",0,IF($B$554="Лікар-терапевт",P556))),IF($B$567="Лікар загальної практики - сімейний лікар",P569,IF($B$567="Лікар-педіатр",0,IF($B$567="Лікар-терапевт",P569))),IF($B$580="Лікар загальної практики - сімейний лікар",P582,IF($B$580="Лікар-педіатр",0,IF($B$580="Лікар-терапевт",P582))),IF($B$593="Лікар загальної практики - сімейний лікар",P595,IF($B$593="Лікар-педіатр",0,IF($B$593="Лікар-терапевт",P595))),IF($B$606="Лікар загальної практики - сімейний лікар",P608,IF($B$606="Лікар-педіатр",0,IF($B$606="Лікар-терапевт",P608))),IF($B$619="Лікар загальної практики - сімейний лікар",P621,IF($B$619="Лікар-педіатр",0,IF($B$619="Лікар-терапевт",P621))),IF($B$632="Лікар загальної практики - сімейний лікар",P634,IF($B$632="Лікар-педіатр",0,IF($B$632="Лікар-терапевт",P634))),IF($B$645="Лікар загальної практики - сімейний лікар",P647,IF($B$645="Лікар-педіатр",0,IF($B$645="Лікар-терапевт",P647))),IF($B$658="Лікар загальної практики - сімейний лікар",P660,IF($B$658="Лікар-педіатр",0,IF($B$658="Лікар-терапевт",P660))),IF($B$671="Лікар загальної практики - сімейний лікар",P673,IF($B$671="Лікар-педіатр",0,IF($B$671="Лікар-терапевт",P673))))</f>
        <v>0</v>
      </c>
      <c r="Q1331" s="218">
        <f>SUM(IF($B$34="Лікар загальної практики - сімейний лікар",Q36,IF($B$34="Лікар-педіатр",0,IF($B$34="Лікар-терапевт",Q36))),IF($B$47="Лікар загальної практики - сімейний лікар",Q49,IF($B$47="Лікар-педіатр",0,IF($B$47="Лікар-терапевт",Q49))),IF($B$60="Лікар загальної практики - сімейний лікар",Q62,IF($B$60="Лікар-педіатр",0,IF($B$60="Лікар-терапевт",Q62))),IF($B$73="Лікар загальної практики - сімейний лікар",Q75,IF($B$73="Лікар-педіатр",0,IF($B$73="Лікар-терапевт",Q75))),IF($B$86="Лікар загальної практики - сімейний лікар",Q88,IF($B$86="Лікар-педіатр",0,IF($B$86="Лікар-терапевт",Q88))),IF($B$99="Лікар загальної практики - сімейний лікар",Q101,IF($B$99="Лікар-педіатр",0,IF($B$99="Лікар-терапевт",Q101))),IF($B$112="Лікар загальної практики - сімейний лікар",Q114,IF($B$112="Лікар-педіатр",0,IF($B$112="Лікар-терапевт",Q114))),IF($B$125="Лікар загальної практики - сімейний лікар",Q127,IF($B$125="Лікар-педіатр",0,IF($B$125="Лікар-терапевт",Q127))),IF($B$138="Лікар загальної практики - сімейний лікар",Q140,IF($B$138="Лікар-педіатр",0,IF($B$138="Лікар-терапевт",Q140))),IF($B$151="Лікар загальної практики - сімейний лікар",Q153,IF($B$151="Лікар-педіатр",0,IF($B$151="Лікар-терапевт",Q153))),IF($B$164="Лікар загальної практики - сімейний лікар",Q166,IF($B$164="Лікар-педіатр",0,IF($B$164="Лікар-терапевт",Q166))),IF($B$177="Лікар загальної практики - сімейний лікар",Q179,IF($B$177="Лікар-педіатр",0,IF($B$177="Лікар-терапевт",Q179))),IF($B$190="Лікар загальної практики - сімейний лікар",Q192,IF($B$190="Лікар-педіатр",0,IF($B$190="Лікар-терапевт",Q192))),IF($B$203="Лікар загальної практики - сімейний лікар",Q205,IF($B$203="Лікар-педіатр",0,IF($B$203="Лікар-терапевт",Q205))),IF($B$216="Лікар загальної практики - сімейний лікар",Q218,IF($B$216="Лікар-педіатр",0,IF($B$216="Лікар-терапевт",Q218))),IF($B$229="Лікар загальної практики - сімейний лікар",Q231,IF($B$229="Лікар-педіатр",0,IF($B$229="Лікар-терапевт",Q231))),IF($B$242="Лікар загальної практики - сімейний лікар",Q244,IF($B$242="Лікар-педіатр",0,IF($B$242="Лікар-терапевт",Q244))),IF($B$255="Лікар загальної практики - сімейний лікар",Q257,IF($B$255="Лікар-педіатр",0,IF($B$255="Лікар-терапевт",Q257))),IF($B$268="Лікар загальної практики - сімейний лікар",Q270,IF($B$268="Лікар-педіатр",0,IF($B$268="Лікар-терапевт",Q270))),IF($B$281="Лікар загальної практики - сімейний лікар",Q283,IF($B$281="Лікар-педіатр",0,IF($B$281="Лікар-терапевт",Q283))),IF($B$294="Лікар загальної практики - сімейний лікар",Q296,IF($B$294="Лікар-педіатр",0,IF($B$294="Лікар-терапевт",Q296))),IF($B$307="Лікар загальної практики - сімейний лікар",Q309,IF($B$307="Лікар-педіатр",0,IF($B$307="Лікар-терапевт",Q309))),IF($B$320="Лікар загальної практики - сімейний лікар",Q322,IF($B$320="Лікар-педіатр",0,IF($B$320="Лікар-терапевт",Q322))),IF($B$333="Лікар загальної практики - сімейний лікар",Q335,IF($B$333="Лікар-педіатр",0,IF($B$333="Лікар-терапевт",Q335))),IF($B$346="Лікар загальної практики - сімейний лікар",Q348,IF($B$346="Лікар-педіатр",0,IF($B$346="Лікар-терапевт",Q348))),IF($B$359="Лікар загальної практики - сімейний лікар",Q361,IF($B$359="Лікар-педіатр",0,IF($B$359="Лікар-терапевт",Q361))),IF($B$372="Лікар загальної практики - сімейний лікар",Q374,IF($B$372="Лікар-педіатр",0,IF($B$372="Лікар-терапевт",Q374))),IF($B$385="Лікар загальної практики - сімейний лікар",Q387,IF($B$385="Лікар-педіатр",0,IF($B$385="Лікар-терапевт",Q387))),IF($B$398="Лікар загальної практики - сімейний лікар",Q400,IF($B$398="Лікар-педіатр",0,IF($B$398="Лікар-терапевт",Q400))),IF($B$411="Лікар загальної практики - сімейний лікар",Q413,IF($B$411="Лікар-педіатр",0,IF($B$411="Лікар-терапевт",Q413))),IF($B$424="Лікар загальної практики - сімейний лікар",Q426,IF($B$424="Лікар-педіатр",0,IF($B$424="Лікар-терапевт",Q426))),IF($B$437="Лікар загальної практики - сімейний лікар",Q439,IF($B$437="Лікар-педіатр",0,IF($B$437="Лікар-терапевт",Q439))),IF($B$450="Лікар загальної практики - сімейний лікар",Q452,IF($B$450="Лікар-педіатр",0,IF($B$450="Лікар-терапевт",Q452))),IF($B$463="Лікар загальної практики - сімейний лікар",Q465,IF($B$463="Лікар-педіатр",0,IF($B$463="Лікар-терапевт",Q465))),IF($B$476="Лікар загальної практики - сімейний лікар",Q478,IF($B$476="Лікар-педіатр",0,IF($B$476="Лікар-терапевт",Q478))),IF($B$489="Лікар загальної практики - сімейний лікар",Q491,IF($B$489="Лікар-педіатр",0,IF($B$489="Лікар-терапевт",Q491))),IF($B$502="Лікар загальної практики - сімейний лікар",Q504,IF($B$502="Лікар-педіатр",0,IF($B$502="Лікар-терапевт",Q504))),IF($B$515="Лікар загальної практики - сімейний лікар",Q517,IF($B$515="Лікар-педіатр",0,IF($B$515="Лікар-терапевт",Q517))),IF($B$528="Лікар загальної практики - сімейний лікар",Q530,IF($B$528="Лікар-педіатр",0,IF($B$528="Лікар-терапевт",Q530))),IF($B$541="Лікар загальної практики - сімейний лікар",Q543,IF($B$541="Лікар-педіатр",0,IF($B$541="Лікар-терапевт",Q543))),IF($B$554="Лікар загальної практики - сімейний лікар",Q556,IF($B$554="Лікар-педіатр",0,IF($B$554="Лікар-терапевт",Q556))),IF($B$567="Лікар загальної практики - сімейний лікар",Q569,IF($B$567="Лікар-педіатр",0,IF($B$567="Лікар-терапевт",Q569))),IF($B$580="Лікар загальної практики - сімейний лікар",Q582,IF($B$580="Лікар-педіатр",0,IF($B$580="Лікар-терапевт",Q582))),IF($B$593="Лікар загальної практики - сімейний лікар",Q595,IF($B$593="Лікар-педіатр",0,IF($B$593="Лікар-терапевт",Q595))),IF($B$606="Лікар загальної практики - сімейний лікар",Q608,IF($B$606="Лікар-педіатр",0,IF($B$606="Лікар-терапевт",Q608))),IF($B$619="Лікар загальної практики - сімейний лікар",Q621,IF($B$619="Лікар-педіатр",0,IF($B$619="Лікар-терапевт",Q621))),IF($B$632="Лікар загальної практики - сімейний лікар",Q634,IF($B$632="Лікар-педіатр",0,IF($B$632="Лікар-терапевт",Q634))),IF($B$645="Лікар загальної практики - сімейний лікар",Q647,IF($B$645="Лікар-педіатр",0,IF($B$645="Лікар-терапевт",Q647))),IF($B$658="Лікар загальної практики - сімейний лікар",Q660,IF($B$658="Лікар-педіатр",0,IF($B$658="Лікар-терапевт",Q660))),IF($B$671="Лікар загальної практики - сімейний лікар",Q673,IF($B$671="Лікар-педіатр",0,IF($B$671="Лікар-терапевт",Q673))))</f>
        <v>0</v>
      </c>
      <c r="R1331" s="218">
        <f>SUM(IF($B$34="Лікар загальної практики - сімейний лікар",R36,IF($B$34="Лікар-педіатр",0,IF($B$34="Лікар-терапевт",R36))),IF($B$47="Лікар загальної практики - сімейний лікар",R49,IF($B$47="Лікар-педіатр",0,IF($B$47="Лікар-терапевт",R49))),IF($B$60="Лікар загальної практики - сімейний лікар",R62,IF($B$60="Лікар-педіатр",0,IF($B$60="Лікар-терапевт",R62))),IF($B$73="Лікар загальної практики - сімейний лікар",R75,IF($B$73="Лікар-педіатр",0,IF($B$73="Лікар-терапевт",R75))),IF($B$86="Лікар загальної практики - сімейний лікар",R88,IF($B$86="Лікар-педіатр",0,IF($B$86="Лікар-терапевт",R88))),IF($B$99="Лікар загальної практики - сімейний лікар",R101,IF($B$99="Лікар-педіатр",0,IF($B$99="Лікар-терапевт",R101))),IF($B$112="Лікар загальної практики - сімейний лікар",R114,IF($B$112="Лікар-педіатр",0,IF($B$112="Лікар-терапевт",R114))),IF($B$125="Лікар загальної практики - сімейний лікар",R127,IF($B$125="Лікар-педіатр",0,IF($B$125="Лікар-терапевт",R127))),IF($B$138="Лікар загальної практики - сімейний лікар",R140,IF($B$138="Лікар-педіатр",0,IF($B$138="Лікар-терапевт",R140))),IF($B$151="Лікар загальної практики - сімейний лікар",R153,IF($B$151="Лікар-педіатр",0,IF($B$151="Лікар-терапевт",R153))),IF($B$164="Лікар загальної практики - сімейний лікар",R166,IF($B$164="Лікар-педіатр",0,IF($B$164="Лікар-терапевт",R166))),IF($B$177="Лікар загальної практики - сімейний лікар",R179,IF($B$177="Лікар-педіатр",0,IF($B$177="Лікар-терапевт",R179))),IF($B$190="Лікар загальної практики - сімейний лікар",R192,IF($B$190="Лікар-педіатр",0,IF($B$190="Лікар-терапевт",R192))),IF($B$203="Лікар загальної практики - сімейний лікар",R205,IF($B$203="Лікар-педіатр",0,IF($B$203="Лікар-терапевт",R205))),IF($B$216="Лікар загальної практики - сімейний лікар",R218,IF($B$216="Лікар-педіатр",0,IF($B$216="Лікар-терапевт",R218))),IF($B$229="Лікар загальної практики - сімейний лікар",R231,IF($B$229="Лікар-педіатр",0,IF($B$229="Лікар-терапевт",R231))),IF($B$242="Лікар загальної практики - сімейний лікар",R244,IF($B$242="Лікар-педіатр",0,IF($B$242="Лікар-терапевт",R244))),IF($B$255="Лікар загальної практики - сімейний лікар",R257,IF($B$255="Лікар-педіатр",0,IF($B$255="Лікар-терапевт",R257))),IF($B$268="Лікар загальної практики - сімейний лікар",R270,IF($B$268="Лікар-педіатр",0,IF($B$268="Лікар-терапевт",R270))),IF($B$281="Лікар загальної практики - сімейний лікар",R283,IF($B$281="Лікар-педіатр",0,IF($B$281="Лікар-терапевт",R283))),IF($B$294="Лікар загальної практики - сімейний лікар",R296,IF($B$294="Лікар-педіатр",0,IF($B$294="Лікар-терапевт",R296))),IF($B$307="Лікар загальної практики - сімейний лікар",R309,IF($B$307="Лікар-педіатр",0,IF($B$307="Лікар-терапевт",R309))),IF($B$320="Лікар загальної практики - сімейний лікар",R322,IF($B$320="Лікар-педіатр",0,IF($B$320="Лікар-терапевт",R322))),IF($B$333="Лікар загальної практики - сімейний лікар",R335,IF($B$333="Лікар-педіатр",0,IF($B$333="Лікар-терапевт",R335))),IF($B$346="Лікар загальної практики - сімейний лікар",R348,IF($B$346="Лікар-педіатр",0,IF($B$346="Лікар-терапевт",R348))),IF($B$359="Лікар загальної практики - сімейний лікар",R361,IF($B$359="Лікар-педіатр",0,IF($B$359="Лікар-терапевт",R361))),IF($B$372="Лікар загальної практики - сімейний лікар",R374,IF($B$372="Лікар-педіатр",0,IF($B$372="Лікар-терапевт",R374))),IF($B$385="Лікар загальної практики - сімейний лікар",R387,IF($B$385="Лікар-педіатр",0,IF($B$385="Лікар-терапевт",R387))),IF($B$398="Лікар загальної практики - сімейний лікар",R400,IF($B$398="Лікар-педіатр",0,IF($B$398="Лікар-терапевт",R400))),IF($B$411="Лікар загальної практики - сімейний лікар",R413,IF($B$411="Лікар-педіатр",0,IF($B$411="Лікар-терапевт",R413))),IF($B$424="Лікар загальної практики - сімейний лікар",R426,IF($B$424="Лікар-педіатр",0,IF($B$424="Лікар-терапевт",R426))),IF($B$437="Лікар загальної практики - сімейний лікар",R439,IF($B$437="Лікар-педіатр",0,IF($B$437="Лікар-терапевт",R439))),IF($B$450="Лікар загальної практики - сімейний лікар",R452,IF($B$450="Лікар-педіатр",0,IF($B$450="Лікар-терапевт",R452))),IF($B$463="Лікар загальної практики - сімейний лікар",R465,IF($B$463="Лікар-педіатр",0,IF($B$463="Лікар-терапевт",R465))),IF($B$476="Лікар загальної практики - сімейний лікар",R478,IF($B$476="Лікар-педіатр",0,IF($B$476="Лікар-терапевт",R478))),IF($B$489="Лікар загальної практики - сімейний лікар",R491,IF($B$489="Лікар-педіатр",0,IF($B$489="Лікар-терапевт",R491))),IF($B$502="Лікар загальної практики - сімейний лікар",R504,IF($B$502="Лікар-педіатр",0,IF($B$502="Лікар-терапевт",R504))),IF($B$515="Лікар загальної практики - сімейний лікар",R517,IF($B$515="Лікар-педіатр",0,IF($B$515="Лікар-терапевт",R517))),IF($B$528="Лікар загальної практики - сімейний лікар",R530,IF($B$528="Лікар-педіатр",0,IF($B$528="Лікар-терапевт",R530))),IF($B$541="Лікар загальної практики - сімейний лікар",R543,IF($B$541="Лікар-педіатр",0,IF($B$541="Лікар-терапевт",R543))),IF($B$554="Лікар загальної практики - сімейний лікар",R556,IF($B$554="Лікар-педіатр",0,IF($B$554="Лікар-терапевт",R556))),IF($B$567="Лікар загальної практики - сімейний лікар",R569,IF($B$567="Лікар-педіатр",0,IF($B$567="Лікар-терапевт",R569))),IF($B$580="Лікар загальної практики - сімейний лікар",R582,IF($B$580="Лікар-педіатр",0,IF($B$580="Лікар-терапевт",R582))),IF($B$593="Лікар загальної практики - сімейний лікар",R595,IF($B$593="Лікар-педіатр",0,IF($B$593="Лікар-терапевт",R595))),IF($B$606="Лікар загальної практики - сімейний лікар",R608,IF($B$606="Лікар-педіатр",0,IF($B$606="Лікар-терапевт",R608))),IF($B$619="Лікар загальної практики - сімейний лікар",R621,IF($B$619="Лікар-педіатр",0,IF($B$619="Лікар-терапевт",R621))),IF($B$632="Лікар загальної практики - сімейний лікар",R634,IF($B$632="Лікар-педіатр",0,IF($B$632="Лікар-терапевт",R634))),IF($B$645="Лікар загальної практики - сімейний лікар",R647,IF($B$645="Лікар-педіатр",0,IF($B$645="Лікар-терапевт",R647))),IF($B$658="Лікар загальної практики - сімейний лікар",R660,IF($B$658="Лікар-педіатр",0,IF($B$658="Лікар-терапевт",R660))),IF($B$671="Лікар загальної практики - сімейний лікар",R673,IF($B$671="Лікар-педіатр",0,IF($B$671="Лікар-терапевт",R673))))</f>
        <v>0</v>
      </c>
      <c r="S1331" s="219"/>
      <c r="T1331" s="220"/>
      <c r="U1331" s="218">
        <f>SUM(IF($B$34="Лікар загальної практики - сімейний лікар",U36,IF($B$34="Лікар-педіатр",U36,IF($B$34="Лікар-терапевт",0))),IF($B$47="Лікар загальної практики - сімейний лікар",U49,IF($B$47="Лікар-педіатр",U49,IF($B$47="Лікар-терапевт",0))),IF($B$60="Лікар загальної практики - сімейний лікар",U62,IF($B$60="Лікар-педіатр",U62,IF($B$60="Лікар-терапевт",0))),IF($B$73="Лікар загальної практики - сімейний лікар",U75,IF($B$73="Лікар-педіатр",U75,IF($B$73="Лікар-терапевт",0))),IF($B$86="Лікар загальної практики - сімейний лікар",U88,IF($B$86="Лікар-педіатр",U88,IF($B$86="Лікар-терапевт",0))),IF($B$99="Лікар загальної практики - сімейний лікар",U101,IF($B$99="Лікар-педіатр",U101,IF($B$99="Лікар-терапевт",0))),IF($B$112="Лікар загальної практики - сімейний лікар",U114,IF($B$112="Лікар-педіатр",U114,IF($B$112="Лікар-терапевт",0))),IF($B$125="Лікар загальної практики - сімейний лікар",U127,IF($B$125="Лікар-педіатр",U127,IF($B$125="Лікар-терапевт",0))),IF($B$138="Лікар загальної практики - сімейний лікар",U140,IF($B$138="Лікар-педіатр",U140,IF($B$138="Лікар-терапевт",0))),IF($B$151="Лікар загальної практики - сімейний лікар",U153,IF($B$151="Лікар-педіатр",U153,IF($B$151="Лікар-терапевт",0))),IF($B$164="Лікар загальної практики - сімейний лікар",U166,IF($B$164="Лікар-педіатр",U166,IF($B$164="Лікар-терапевт",0))),IF($B$177="Лікар загальної практики - сімейний лікар",U179,IF($B$177="Лікар-педіатр",U179,IF($B$177="Лікар-терапевт",0))),IF($B$190="Лікар загальної практики - сімейний лікар",U192,IF($B$190="Лікар-педіатр",U192,IF($B$190="Лікар-терапевт",0))),IF($B$203="Лікар загальної практики - сімейний лікар",U205,IF($B$203="Лікар-педіатр",U205,IF($B$203="Лікар-терапевт",0))),IF($B$216="Лікар загальної практики - сімейний лікар",U218,IF($B$216="Лікар-педіатр",U218,IF($B$216="Лікар-терапевт",0))),IF($B$229="Лікар загальної практики - сімейний лікар",U231,IF($B$229="Лікар-педіатр",U231,IF($B$229="Лікар-терапевт",0))),IF($B$242="Лікар загальної практики - сімейний лікар",U244,IF($B$242="Лікар-педіатр",U244,IF($B$242="Лікар-терапевт",0))),IF($B$255="Лікар загальної практики - сімейний лікар",U257,IF($B$255="Лікар-педіатр",U257,IF($B$255="Лікар-терапевт",0))),IF($B$268="Лікар загальної практики - сімейний лікар",U270,IF($B$268="Лікар-педіатр",U270,IF($B$268="Лікар-терапевт",0))),IF($B$281="Лікар загальної практики - сімейний лікар",U283,IF($B$281="Лікар-педіатр",U283,IF($B$281="Лікар-терапевт",0))),IF($B$294="Лікар загальної практики - сімейний лікар",U296,IF($B$294="Лікар-педіатр",U296,IF($B$294="Лікар-терапевт",0))),IF($B$307="Лікар загальної практики - сімейний лікар",U309,IF($B$307="Лікар-педіатр",U309,IF($B$307="Лікар-терапевт",0))),IF($B$320="Лікар загальної практики - сімейний лікар",U322,IF($B$320="Лікар-педіатр",U322,IF($B$320="Лікар-терапевт",0))),IF($B$333="Лікар загальної практики - сімейний лікар",U335,IF($B$333="Лікар-педіатр",U335,IF($B$333="Лікар-терапевт",0))),IF($B$346="Лікар загальної практики - сімейний лікар",U348,IF($B$346="Лікар-педіатр",U348,IF($B$346="Лікар-терапевт",0))),IF($B$359="Лікар загальної практики - сімейний лікар",U361,IF($B$359="Лікар-педіатр",U361,IF($B$359="Лікар-терапевт",0))),IF($B$372="Лікар загальної практики - сімейний лікар",U374,IF($B$372="Лікар-педіатр",U374,IF($B$372="Лікар-терапевт",0))),IF($B$385="Лікар загальної практики - сімейний лікар",U387,IF($B$385="Лікар-педіатр",U387,IF($B$385="Лікар-терапевт",0))),IF($B$398="Лікар загальної практики - сімейний лікар",U400,IF($B$398="Лікар-педіатр",U400,IF($B$398="Лікар-терапевт",0))),IF($B$411="Лікар загальної практики - сімейний лікар",U413,IF($B$411="Лікар-педіатр",U413,IF($B$411="Лікар-терапевт",0))),IF($B$424="Лікар загальної практики - сімейний лікар",U426,IF($B$424="Лікар-педіатр",U426,IF($B$424="Лікар-терапевт",0))),IF($B$437="Лікар загальної практики - сімейний лікар",U439,IF($B$437="Лікар-педіатр",U439,IF($B$437="Лікар-терапевт",0))),IF($B$450="Лікар загальної практики - сімейний лікар",U452,IF($B$450="Лікар-педіатр",U452,IF($B$450="Лікар-терапевт",0))),IF($B$463="Лікар загальної практики - сімейний лікар",U465,IF($B$463="Лікар-педіатр",U465,IF($B$463="Лікар-терапевт",0))),IF($B$476="Лікар загальної практики - сімейний лікар",U478,IF($B$476="Лікар-педіатр",U478,IF($B$476="Лікар-терапевт",0))),IF($B$489="Лікар загальної практики - сімейний лікар",U491,IF($B$489="Лікар-педіатр",U491,IF($B$489="Лікар-терапевт",0))),IF($B$502="Лікар загальної практики - сімейний лікар",U504,IF($B$502="Лікар-педіатр",U504,IF($B$502="Лікар-терапевт",0))),IF($B$515="Лікар загальної практики - сімейний лікар",U517,IF($B$515="Лікар-педіатр",U517,IF($B$515="Лікар-терапевт",0))),IF($B$528="Лікар загальної практики - сімейний лікар",U530,IF($B$528="Лікар-педіатр",U530,IF($B$528="Лікар-терапевт",0))),IF($B$541="Лікар загальної практики - сімейний лікар",U543,IF($B$541="Лікар-педіатр",U543,IF($B$541="Лікар-терапевт",0))),IF($B$554="Лікар загальної практики - сімейний лікар",U556,IF($B$554="Лікар-педіатр",U556,IF($B$554="Лікар-терапевт",0))),IF($B$567="Лікар загальної практики - сімейний лікар",U569,IF($B$567="Лікар-педіатр",U569,IF($B$567="Лікар-терапевт",0))),IF($B$580="Лікар загальної практики - сімейний лікар",U582,IF($B$580="Лікар-педіатр",U582,IF($B$580="Лікар-терапевт",0))),IF($B$593="Лікар загальної практики - сімейний лікар",U595,IF($B$593="Лікар-педіатр",U595,IF($B$593="Лікар-терапевт",0))),IF($B$606="Лікар загальної практики - сімейний лікар",U608,IF($B$606="Лікар-педіатр",U608,IF($B$606="Лікар-терапевт",0))),IF($B$619="Лікар загальної практики - сімейний лікар",U621,IF($B$619="Лікар-педіатр",U621,IF($B$619="Лікар-терапевт",0))),IF($B$632="Лікар загальної практики - сімейний лікар",U634,IF($B$632="Лікар-педіатр",U634,IF($B$632="Лікар-терапевт",0))),IF($B$645="Лікар загальної практики - сімейний лікар",U647,IF($B$645="Лікар-педіатр",U647,IF($B$645="Лікар-терапевт",0))),IF($B$658="Лікар загальної практики - сімейний лікар",U660,IF($B$658="Лікар-педіатр",U660,IF($B$658="Лікар-терапевт",0))),IF($B$671="Лікар загальної практики - сімейний лікар",U673,IF($B$671="Лікар-педіатр",U673,IF($B$671="Лікар-терапевт",0))))</f>
        <v>0</v>
      </c>
      <c r="V1331" s="218">
        <f>SUM(IF($B$34="Лікар загальної практики - сімейний лікар",V36,IF($B$34="Лікар-педіатр",V36,IF($B$34="Лікар-терапевт",0))),IF($B$47="Лікар загальної практики - сімейний лікар",V49,IF($B$47="Лікар-педіатр",V49,IF($B$47="Лікар-терапевт",0))),IF($B$60="Лікар загальної практики - сімейний лікар",V62,IF($B$60="Лікар-педіатр",V62,IF($B$60="Лікар-терапевт",0))),IF($B$73="Лікар загальної практики - сімейний лікар",V75,IF($B$73="Лікар-педіатр",V75,IF($B$73="Лікар-терапевт",0))),IF($B$86="Лікар загальної практики - сімейний лікар",V88,IF($B$86="Лікар-педіатр",V88,IF($B$86="Лікар-терапевт",0))),IF($B$99="Лікар загальної практики - сімейний лікар",V101,IF($B$99="Лікар-педіатр",V101,IF($B$99="Лікар-терапевт",0))),IF($B$112="Лікар загальної практики - сімейний лікар",V114,IF($B$112="Лікар-педіатр",V114,IF($B$112="Лікар-терапевт",0))),IF($B$125="Лікар загальної практики - сімейний лікар",V127,IF($B$125="Лікар-педіатр",V127,IF($B$125="Лікар-терапевт",0))),IF($B$138="Лікар загальної практики - сімейний лікар",V140,IF($B$138="Лікар-педіатр",V140,IF($B$138="Лікар-терапевт",0))),IF($B$151="Лікар загальної практики - сімейний лікар",V153,IF($B$151="Лікар-педіатр",V153,IF($B$151="Лікар-терапевт",0))),IF($B$164="Лікар загальної практики - сімейний лікар",V166,IF($B$164="Лікар-педіатр",V166,IF($B$164="Лікар-терапевт",0))),IF($B$177="Лікар загальної практики - сімейний лікар",V179,IF($B$177="Лікар-педіатр",V179,IF($B$177="Лікар-терапевт",0))),IF($B$190="Лікар загальної практики - сімейний лікар",V192,IF($B$190="Лікар-педіатр",V192,IF($B$190="Лікар-терапевт",0))),IF($B$203="Лікар загальної практики - сімейний лікар",V205,IF($B$203="Лікар-педіатр",V205,IF($B$203="Лікар-терапевт",0))),IF($B$216="Лікар загальної практики - сімейний лікар",V218,IF($B$216="Лікар-педіатр",V218,IF($B$216="Лікар-терапевт",0))),IF($B$229="Лікар загальної практики - сімейний лікар",V231,IF($B$229="Лікар-педіатр",V231,IF($B$229="Лікар-терапевт",0))),IF($B$242="Лікар загальної практики - сімейний лікар",V244,IF($B$242="Лікар-педіатр",V244,IF($B$242="Лікар-терапевт",0))),IF($B$255="Лікар загальної практики - сімейний лікар",V257,IF($B$255="Лікар-педіатр",V257,IF($B$255="Лікар-терапевт",0))),IF($B$268="Лікар загальної практики - сімейний лікар",V270,IF($B$268="Лікар-педіатр",V270,IF($B$268="Лікар-терапевт",0))),IF($B$281="Лікар загальної практики - сімейний лікар",V283,IF($B$281="Лікар-педіатр",V283,IF($B$281="Лікар-терапевт",0))),IF($B$294="Лікар загальної практики - сімейний лікар",V296,IF($B$294="Лікар-педіатр",V296,IF($B$294="Лікар-терапевт",0))),IF($B$307="Лікар загальної практики - сімейний лікар",V309,IF($B$307="Лікар-педіатр",V309,IF($B$307="Лікар-терапевт",0))),IF($B$320="Лікар загальної практики - сімейний лікар",V322,IF($B$320="Лікар-педіатр",V322,IF($B$320="Лікар-терапевт",0))),IF($B$333="Лікар загальної практики - сімейний лікар",V335,IF($B$333="Лікар-педіатр",V335,IF($B$333="Лікар-терапевт",0))),IF($B$346="Лікар загальної практики - сімейний лікар",V348,IF($B$346="Лікар-педіатр",V348,IF($B$346="Лікар-терапевт",0))),IF($B$359="Лікар загальної практики - сімейний лікар",V361,IF($B$359="Лікар-педіатр",V361,IF($B$359="Лікар-терапевт",0))),IF($B$372="Лікар загальної практики - сімейний лікар",V374,IF($B$372="Лікар-педіатр",V374,IF($B$372="Лікар-терапевт",0))),IF($B$385="Лікар загальної практики - сімейний лікар",V387,IF($B$385="Лікар-педіатр",V387,IF($B$385="Лікар-терапевт",0))),IF($B$398="Лікар загальної практики - сімейний лікар",V400,IF($B$398="Лікар-педіатр",V400,IF($B$398="Лікар-терапевт",0))),IF($B$411="Лікар загальної практики - сімейний лікар",V413,IF($B$411="Лікар-педіатр",V413,IF($B$411="Лікар-терапевт",0))),IF($B$424="Лікар загальної практики - сімейний лікар",V426,IF($B$424="Лікар-педіатр",V426,IF($B$424="Лікар-терапевт",0))),IF($B$437="Лікар загальної практики - сімейний лікар",V439,IF($B$437="Лікар-педіатр",V439,IF($B$437="Лікар-терапевт",0))),IF($B$450="Лікар загальної практики - сімейний лікар",V452,IF($B$450="Лікар-педіатр",V452,IF($B$450="Лікар-терапевт",0))),IF($B$463="Лікар загальної практики - сімейний лікар",V465,IF($B$463="Лікар-педіатр",V465,IF($B$463="Лікар-терапевт",0))),IF($B$476="Лікар загальної практики - сімейний лікар",V478,IF($B$476="Лікар-педіатр",V478,IF($B$476="Лікар-терапевт",0))),IF($B$489="Лікар загальної практики - сімейний лікар",V491,IF($B$489="Лікар-педіатр",V491,IF($B$489="Лікар-терапевт",0))),IF($B$502="Лікар загальної практики - сімейний лікар",V504,IF($B$502="Лікар-педіатр",V504,IF($B$502="Лікар-терапевт",0))),IF($B$515="Лікар загальної практики - сімейний лікар",V517,IF($B$515="Лікар-педіатр",V517,IF($B$515="Лікар-терапевт",0))),IF($B$528="Лікар загальної практики - сімейний лікар",V530,IF($B$528="Лікар-педіатр",V530,IF($B$528="Лікар-терапевт",0))),IF($B$541="Лікар загальної практики - сімейний лікар",V543,IF($B$541="Лікар-педіатр",V543,IF($B$541="Лікар-терапевт",0))),IF($B$554="Лікар загальної практики - сімейний лікар",V556,IF($B$554="Лікар-педіатр",V556,IF($B$554="Лікар-терапевт",0))),IF($B$567="Лікар загальної практики - сімейний лікар",V569,IF($B$567="Лікар-педіатр",V569,IF($B$567="Лікар-терапевт",0))),IF($B$580="Лікар загальної практики - сімейний лікар",V582,IF($B$580="Лікар-педіатр",V582,IF($B$580="Лікар-терапевт",0))),IF($B$593="Лікар загальної практики - сімейний лікар",V595,IF($B$593="Лікар-педіатр",V595,IF($B$593="Лікар-терапевт",0))),IF($B$606="Лікар загальної практики - сімейний лікар",V608,IF($B$606="Лікар-педіатр",V608,IF($B$606="Лікар-терапевт",0))),IF($B$619="Лікар загальної практики - сімейний лікар",V621,IF($B$619="Лікар-педіатр",V621,IF($B$619="Лікар-терапевт",0))),IF($B$632="Лікар загальної практики - сімейний лікар",V634,IF($B$632="Лікар-педіатр",V634,IF($B$632="Лікар-терапевт",0))),IF($B$645="Лікар загальної практики - сімейний лікар",V647,IF($B$645="Лікар-педіатр",V647,IF($B$645="Лікар-терапевт",0))),IF($B$658="Лікар загальної практики - сімейний лікар",V660,IF($B$658="Лікар-педіатр",V660,IF($B$658="Лікар-терапевт",0))),IF($B$671="Лікар загальної практики - сімейний лікар",V673,IF($B$671="Лікар-педіатр",V673,IF($B$671="Лікар-терапевт",0))))</f>
        <v>0</v>
      </c>
      <c r="W1331" s="218">
        <f>SUM(IF($B$34="Лікар загальної практики - сімейний лікар",W36,IF($B$34="Лікар-педіатр",0,IF($B$34="Лікар-терапевт",W36))),IF($B$47="Лікар загальної практики - сімейний лікар",W49,IF($B$47="Лікар-педіатр",0,IF($B$47="Лікар-терапевт",W49))),IF($B$60="Лікар загальної практики - сімейний лікар",W62,IF($B$60="Лікар-педіатр",0,IF($B$60="Лікар-терапевт",W62))),IF($B$73="Лікар загальної практики - сімейний лікар",W75,IF($B$73="Лікар-педіатр",0,IF($B$73="Лікар-терапевт",W75))),IF($B$86="Лікар загальної практики - сімейний лікар",W88,IF($B$86="Лікар-педіатр",0,IF($B$86="Лікар-терапевт",W88))),IF($B$99="Лікар загальної практики - сімейний лікар",W101,IF($B$99="Лікар-педіатр",0,IF($B$99="Лікар-терапевт",W101))),IF($B$112="Лікар загальної практики - сімейний лікар",W114,IF($B$112="Лікар-педіатр",0,IF($B$112="Лікар-терапевт",W114))),IF($B$125="Лікар загальної практики - сімейний лікар",W127,IF($B$125="Лікар-педіатр",0,IF($B$125="Лікар-терапевт",W127))),IF($B$138="Лікар загальної практики - сімейний лікар",W140,IF($B$138="Лікар-педіатр",0,IF($B$138="Лікар-терапевт",W140))),IF($B$151="Лікар загальної практики - сімейний лікар",W153,IF($B$151="Лікар-педіатр",0,IF($B$151="Лікар-терапевт",W153))),IF($B$164="Лікар загальної практики - сімейний лікар",W166,IF($B$164="Лікар-педіатр",0,IF($B$164="Лікар-терапевт",W166))),IF($B$177="Лікар загальної практики - сімейний лікар",W179,IF($B$177="Лікар-педіатр",0,IF($B$177="Лікар-терапевт",W179))),IF($B$190="Лікар загальної практики - сімейний лікар",W192,IF($B$190="Лікар-педіатр",0,IF($B$190="Лікар-терапевт",W192))),IF($B$203="Лікар загальної практики - сімейний лікар",W205,IF($B$203="Лікар-педіатр",0,IF($B$203="Лікар-терапевт",W205))),IF($B$216="Лікар загальної практики - сімейний лікар",W218,IF($B$216="Лікар-педіатр",0,IF($B$216="Лікар-терапевт",W218))),IF($B$229="Лікар загальної практики - сімейний лікар",W231,IF($B$229="Лікар-педіатр",0,IF($B$229="Лікар-терапевт",W231))),IF($B$242="Лікар загальної практики - сімейний лікар",W244,IF($B$242="Лікар-педіатр",0,IF($B$242="Лікар-терапевт",W244))),IF($B$255="Лікар загальної практики - сімейний лікар",W257,IF($B$255="Лікар-педіатр",0,IF($B$255="Лікар-терапевт",W257))),IF($B$268="Лікар загальної практики - сімейний лікар",W270,IF($B$268="Лікар-педіатр",0,IF($B$268="Лікар-терапевт",W270))),IF($B$281="Лікар загальної практики - сімейний лікар",W283,IF($B$281="Лікар-педіатр",0,IF($B$281="Лікар-терапевт",W283))),IF($B$294="Лікар загальної практики - сімейний лікар",W296,IF($B$294="Лікар-педіатр",0,IF($B$294="Лікар-терапевт",W296))),IF($B$307="Лікар загальної практики - сімейний лікар",W309,IF($B$307="Лікар-педіатр",0,IF($B$307="Лікар-терапевт",W309))),IF($B$320="Лікар загальної практики - сімейний лікар",W322,IF($B$320="Лікар-педіатр",0,IF($B$320="Лікар-терапевт",W322))),IF($B$333="Лікар загальної практики - сімейний лікар",W335,IF($B$333="Лікар-педіатр",0,IF($B$333="Лікар-терапевт",W335))),IF($B$346="Лікар загальної практики - сімейний лікар",W348,IF($B$346="Лікар-педіатр",0,IF($B$346="Лікар-терапевт",W348))),IF($B$359="Лікар загальної практики - сімейний лікар",W361,IF($B$359="Лікар-педіатр",0,IF($B$359="Лікар-терапевт",W361))),IF($B$372="Лікар загальної практики - сімейний лікар",W374,IF($B$372="Лікар-педіатр",0,IF($B$372="Лікар-терапевт",W374))),IF($B$385="Лікар загальної практики - сімейний лікар",W387,IF($B$385="Лікар-педіатр",0,IF($B$385="Лікар-терапевт",W387))),IF($B$398="Лікар загальної практики - сімейний лікар",W400,IF($B$398="Лікар-педіатр",0,IF($B$398="Лікар-терапевт",W400))),IF($B$411="Лікар загальної практики - сімейний лікар",W413,IF($B$411="Лікар-педіатр",0,IF($B$411="Лікар-терапевт",W413))),IF($B$424="Лікар загальної практики - сімейний лікар",W426,IF($B$424="Лікар-педіатр",0,IF($B$424="Лікар-терапевт",W426))),IF($B$437="Лікар загальної практики - сімейний лікар",W439,IF($B$437="Лікар-педіатр",0,IF($B$437="Лікар-терапевт",W439))),IF($B$450="Лікар загальної практики - сімейний лікар",W452,IF($B$450="Лікар-педіатр",0,IF($B$450="Лікар-терапевт",W452))),IF($B$463="Лікар загальної практики - сімейний лікар",W465,IF($B$463="Лікар-педіатр",0,IF($B$463="Лікар-терапевт",W465))),IF($B$476="Лікар загальної практики - сімейний лікар",W478,IF($B$476="Лікар-педіатр",0,IF($B$476="Лікар-терапевт",W478))),IF($B$489="Лікар загальної практики - сімейний лікар",W491,IF($B$489="Лікар-педіатр",0,IF($B$489="Лікар-терапевт",W491))),IF($B$502="Лікар загальної практики - сімейний лікар",W504,IF($B$502="Лікар-педіатр",0,IF($B$502="Лікар-терапевт",W504))),IF($B$515="Лікар загальної практики - сімейний лікар",W517,IF($B$515="Лікар-педіатр",0,IF($B$515="Лікар-терапевт",W517))),IF($B$528="Лікар загальної практики - сімейний лікар",W530,IF($B$528="Лікар-педіатр",0,IF($B$528="Лікар-терапевт",W530))),IF($B$541="Лікар загальної практики - сімейний лікар",W543,IF($B$541="Лікар-педіатр",0,IF($B$541="Лікар-терапевт",W543))),IF($B$554="Лікар загальної практики - сімейний лікар",W556,IF($B$554="Лікар-педіатр",0,IF($B$554="Лікар-терапевт",W556))),IF($B$567="Лікар загальної практики - сімейний лікар",W569,IF($B$567="Лікар-педіатр",0,IF($B$567="Лікар-терапевт",W569))),IF($B$580="Лікар загальної практики - сімейний лікар",W582,IF($B$580="Лікар-педіатр",0,IF($B$580="Лікар-терапевт",W582))),IF($B$593="Лікар загальної практики - сімейний лікар",W595,IF($B$593="Лікар-педіатр",0,IF($B$593="Лікар-терапевт",W595))),IF($B$606="Лікар загальної практики - сімейний лікар",W608,IF($B$606="Лікар-педіатр",0,IF($B$606="Лікар-терапевт",W608))),IF($B$619="Лікар загальної практики - сімейний лікар",W621,IF($B$619="Лікар-педіатр",0,IF($B$619="Лікар-терапевт",W621))),IF($B$632="Лікар загальної практики - сімейний лікар",W634,IF($B$632="Лікар-педіатр",0,IF($B$632="Лікар-терапевт",W634))),IF($B$645="Лікар загальної практики - сімейний лікар",W647,IF($B$645="Лікар-педіатр",0,IF($B$645="Лікар-терапевт",W647))),IF($B$658="Лікар загальної практики - сімейний лікар",W660,IF($B$658="Лікар-педіатр",0,IF($B$658="Лікар-терапевт",W660))),IF($B$671="Лікар загальної практики - сімейний лікар",W673,IF($B$671="Лікар-педіатр",0,IF($B$671="Лікар-терапевт",W673))))</f>
        <v>0</v>
      </c>
      <c r="X1331" s="218">
        <f>SUM(IF($B$34="Лікар загальної практики - сімейний лікар",X36,IF($B$34="Лікар-педіатр",0,IF($B$34="Лікар-терапевт",X36))),IF($B$47="Лікар загальної практики - сімейний лікар",X49,IF($B$47="Лікар-педіатр",0,IF($B$47="Лікар-терапевт",X49))),IF($B$60="Лікар загальної практики - сімейний лікар",X62,IF($B$60="Лікар-педіатр",0,IF($B$60="Лікар-терапевт",X62))),IF($B$73="Лікар загальної практики - сімейний лікар",X75,IF($B$73="Лікар-педіатр",0,IF($B$73="Лікар-терапевт",X75))),IF($B$86="Лікар загальної практики - сімейний лікар",X88,IF($B$86="Лікар-педіатр",0,IF($B$86="Лікар-терапевт",X88))),IF($B$99="Лікар загальної практики - сімейний лікар",X101,IF($B$99="Лікар-педіатр",0,IF($B$99="Лікар-терапевт",X101))),IF($B$112="Лікар загальної практики - сімейний лікар",X114,IF($B$112="Лікар-педіатр",0,IF($B$112="Лікар-терапевт",X114))),IF($B$125="Лікар загальної практики - сімейний лікар",X127,IF($B$125="Лікар-педіатр",0,IF($B$125="Лікар-терапевт",X127))),IF($B$138="Лікар загальної практики - сімейний лікар",X140,IF($B$138="Лікар-педіатр",0,IF($B$138="Лікар-терапевт",X140))),IF($B$151="Лікар загальної практики - сімейний лікар",X153,IF($B$151="Лікар-педіатр",0,IF($B$151="Лікар-терапевт",X153))),IF($B$164="Лікар загальної практики - сімейний лікар",X166,IF($B$164="Лікар-педіатр",0,IF($B$164="Лікар-терапевт",X166))),IF($B$177="Лікар загальної практики - сімейний лікар",X179,IF($B$177="Лікар-педіатр",0,IF($B$177="Лікар-терапевт",X179))),IF($B$190="Лікар загальної практики - сімейний лікар",X192,IF($B$190="Лікар-педіатр",0,IF($B$190="Лікар-терапевт",X192))),IF($B$203="Лікар загальної практики - сімейний лікар",X205,IF($B$203="Лікар-педіатр",0,IF($B$203="Лікар-терапевт",X205))),IF($B$216="Лікар загальної практики - сімейний лікар",X218,IF($B$216="Лікар-педіатр",0,IF($B$216="Лікар-терапевт",X218))),IF($B$229="Лікар загальної практики - сімейний лікар",X231,IF($B$229="Лікар-педіатр",0,IF($B$229="Лікар-терапевт",X231))),IF($B$242="Лікар загальної практики - сімейний лікар",X244,IF($B$242="Лікар-педіатр",0,IF($B$242="Лікар-терапевт",X244))),IF($B$255="Лікар загальної практики - сімейний лікар",X257,IF($B$255="Лікар-педіатр",0,IF($B$255="Лікар-терапевт",X257))),IF($B$268="Лікар загальної практики - сімейний лікар",X270,IF($B$268="Лікар-педіатр",0,IF($B$268="Лікар-терапевт",X270))),IF($B$281="Лікар загальної практики - сімейний лікар",X283,IF($B$281="Лікар-педіатр",0,IF($B$281="Лікар-терапевт",X283))),IF($B$294="Лікар загальної практики - сімейний лікар",X296,IF($B$294="Лікар-педіатр",0,IF($B$294="Лікар-терапевт",X296))),IF($B$307="Лікар загальної практики - сімейний лікар",X309,IF($B$307="Лікар-педіатр",0,IF($B$307="Лікар-терапевт",X309))),IF($B$320="Лікар загальної практики - сімейний лікар",X322,IF($B$320="Лікар-педіатр",0,IF($B$320="Лікар-терапевт",X322))),IF($B$333="Лікар загальної практики - сімейний лікар",X335,IF($B$333="Лікар-педіатр",0,IF($B$333="Лікар-терапевт",X335))),IF($B$346="Лікар загальної практики - сімейний лікар",X348,IF($B$346="Лікар-педіатр",0,IF($B$346="Лікар-терапевт",X348))),IF($B$359="Лікар загальної практики - сімейний лікар",X361,IF($B$359="Лікар-педіатр",0,IF($B$359="Лікар-терапевт",X361))),IF($B$372="Лікар загальної практики - сімейний лікар",X374,IF($B$372="Лікар-педіатр",0,IF($B$372="Лікар-терапевт",X374))),IF($B$385="Лікар загальної практики - сімейний лікар",X387,IF($B$385="Лікар-педіатр",0,IF($B$385="Лікар-терапевт",X387))),IF($B$398="Лікар загальної практики - сімейний лікар",X400,IF($B$398="Лікар-педіатр",0,IF($B$398="Лікар-терапевт",X400))),IF($B$411="Лікар загальної практики - сімейний лікар",X413,IF($B$411="Лікар-педіатр",0,IF($B$411="Лікар-терапевт",X413))),IF($B$424="Лікар загальної практики - сімейний лікар",X426,IF($B$424="Лікар-педіатр",0,IF($B$424="Лікар-терапевт",X426))),IF($B$437="Лікар загальної практики - сімейний лікар",X439,IF($B$437="Лікар-педіатр",0,IF($B$437="Лікар-терапевт",X439))),IF($B$450="Лікар загальної практики - сімейний лікар",X452,IF($B$450="Лікар-педіатр",0,IF($B$450="Лікар-терапевт",X452))),IF($B$463="Лікар загальної практики - сімейний лікар",X465,IF($B$463="Лікар-педіатр",0,IF($B$463="Лікар-терапевт",X465))),IF($B$476="Лікар загальної практики - сімейний лікар",X478,IF($B$476="Лікар-педіатр",0,IF($B$476="Лікар-терапевт",X478))),IF($B$489="Лікар загальної практики - сімейний лікар",X491,IF($B$489="Лікар-педіатр",0,IF($B$489="Лікар-терапевт",X491))),IF($B$502="Лікар загальної практики - сімейний лікар",X504,IF($B$502="Лікар-педіатр",0,IF($B$502="Лікар-терапевт",X504))),IF($B$515="Лікар загальної практики - сімейний лікар",X517,IF($B$515="Лікар-педіатр",0,IF($B$515="Лікар-терапевт",X517))),IF($B$528="Лікар загальної практики - сімейний лікар",X530,IF($B$528="Лікар-педіатр",0,IF($B$528="Лікар-терапевт",X530))),IF($B$541="Лікар загальної практики - сімейний лікар",X543,IF($B$541="Лікар-педіатр",0,IF($B$541="Лікар-терапевт",X543))),IF($B$554="Лікар загальної практики - сімейний лікар",X556,IF($B$554="Лікар-педіатр",0,IF($B$554="Лікар-терапевт",X556))),IF($B$567="Лікар загальної практики - сімейний лікар",X569,IF($B$567="Лікар-педіатр",0,IF($B$567="Лікар-терапевт",X569))),IF($B$580="Лікар загальної практики - сімейний лікар",X582,IF($B$580="Лікар-педіатр",0,IF($B$580="Лікар-терапевт",X582))),IF($B$593="Лікар загальної практики - сімейний лікар",X595,IF($B$593="Лікар-педіатр",0,IF($B$593="Лікар-терапевт",X595))),IF($B$606="Лікар загальної практики - сімейний лікар",X608,IF($B$606="Лікар-педіатр",0,IF($B$606="Лікар-терапевт",X608))),IF($B$619="Лікар загальної практики - сімейний лікар",X621,IF($B$619="Лікар-педіатр",0,IF($B$619="Лікар-терапевт",X621))),IF($B$632="Лікар загальної практики - сімейний лікар",X634,IF($B$632="Лікар-педіатр",0,IF($B$632="Лікар-терапевт",X634))),IF($B$645="Лікар загальної практики - сімейний лікар",X647,IF($B$645="Лікар-педіатр",0,IF($B$645="Лікар-терапевт",X647))),IF($B$658="Лікар загальної практики - сімейний лікар",X660,IF($B$658="Лікар-педіатр",0,IF($B$658="Лікар-терапевт",X660))),IF($B$671="Лікар загальної практики - сімейний лікар",X673,IF($B$671="Лікар-педіатр",0,IF($B$671="Лікар-терапевт",X673))))</f>
        <v>0</v>
      </c>
      <c r="Y1331" s="218">
        <f>SUM(IF($B$34="Лікар загальної практики - сімейний лікар",Y36,IF($B$34="Лікар-педіатр",0,IF($B$34="Лікар-терапевт",Y36))),IF($B$47="Лікар загальної практики - сімейний лікар",Y49,IF($B$47="Лікар-педіатр",0,IF($B$47="Лікар-терапевт",Y49))),IF($B$60="Лікар загальної практики - сімейний лікар",Y62,IF($B$60="Лікар-педіатр",0,IF($B$60="Лікар-терапевт",Y62))),IF($B$73="Лікар загальної практики - сімейний лікар",Y75,IF($B$73="Лікар-педіатр",0,IF($B$73="Лікар-терапевт",Y75))),IF($B$86="Лікар загальної практики - сімейний лікар",Y88,IF($B$86="Лікар-педіатр",0,IF($B$86="Лікар-терапевт",Y88))),IF($B$99="Лікар загальної практики - сімейний лікар",Y101,IF($B$99="Лікар-педіатр",0,IF($B$99="Лікар-терапевт",Y101))),IF($B$112="Лікар загальної практики - сімейний лікар",Y114,IF($B$112="Лікар-педіатр",0,IF($B$112="Лікар-терапевт",Y114))),IF($B$125="Лікар загальної практики - сімейний лікар",Y127,IF($B$125="Лікар-педіатр",0,IF($B$125="Лікар-терапевт",Y127))),IF($B$138="Лікар загальної практики - сімейний лікар",Y140,IF($B$138="Лікар-педіатр",0,IF($B$138="Лікар-терапевт",Y140))),IF($B$151="Лікар загальної практики - сімейний лікар",Y153,IF($B$151="Лікар-педіатр",0,IF($B$151="Лікар-терапевт",Y153))),IF($B$164="Лікар загальної практики - сімейний лікар",Y166,IF($B$164="Лікар-педіатр",0,IF($B$164="Лікар-терапевт",Y166))),IF($B$177="Лікар загальної практики - сімейний лікар",Y179,IF($B$177="Лікар-педіатр",0,IF($B$177="Лікар-терапевт",Y179))),IF($B$190="Лікар загальної практики - сімейний лікар",Y192,IF($B$190="Лікар-педіатр",0,IF($B$190="Лікар-терапевт",Y192))),IF($B$203="Лікар загальної практики - сімейний лікар",Y205,IF($B$203="Лікар-педіатр",0,IF($B$203="Лікар-терапевт",Y205))),IF($B$216="Лікар загальної практики - сімейний лікар",Y218,IF($B$216="Лікар-педіатр",0,IF($B$216="Лікар-терапевт",Y218))),IF($B$229="Лікар загальної практики - сімейний лікар",Y231,IF($B$229="Лікар-педіатр",0,IF($B$229="Лікар-терапевт",Y231))),IF($B$242="Лікар загальної практики - сімейний лікар",Y244,IF($B$242="Лікар-педіатр",0,IF($B$242="Лікар-терапевт",Y244))),IF($B$255="Лікар загальної практики - сімейний лікар",Y257,IF($B$255="Лікар-педіатр",0,IF($B$255="Лікар-терапевт",Y257))),IF($B$268="Лікар загальної практики - сімейний лікар",Y270,IF($B$268="Лікар-педіатр",0,IF($B$268="Лікар-терапевт",Y270))),IF($B$281="Лікар загальної практики - сімейний лікар",Y283,IF($B$281="Лікар-педіатр",0,IF($B$281="Лікар-терапевт",Y283))),IF($B$294="Лікар загальної практики - сімейний лікар",Y296,IF($B$294="Лікар-педіатр",0,IF($B$294="Лікар-терапевт",Y296))),IF($B$307="Лікар загальної практики - сімейний лікар",Y309,IF($B$307="Лікар-педіатр",0,IF($B$307="Лікар-терапевт",Y309))),IF($B$320="Лікар загальної практики - сімейний лікар",Y322,IF($B$320="Лікар-педіатр",0,IF($B$320="Лікар-терапевт",Y322))),IF($B$333="Лікар загальної практики - сімейний лікар",Y335,IF($B$333="Лікар-педіатр",0,IF($B$333="Лікар-терапевт",Y335))),IF($B$346="Лікар загальної практики - сімейний лікар",Y348,IF($B$346="Лікар-педіатр",0,IF($B$346="Лікар-терапевт",Y348))),IF($B$359="Лікар загальної практики - сімейний лікар",Y361,IF($B$359="Лікар-педіатр",0,IF($B$359="Лікар-терапевт",Y361))),IF($B$372="Лікар загальної практики - сімейний лікар",Y374,IF($B$372="Лікар-педіатр",0,IF($B$372="Лікар-терапевт",Y374))),IF($B$385="Лікар загальної практики - сімейний лікар",Y387,IF($B$385="Лікар-педіатр",0,IF($B$385="Лікар-терапевт",Y387))),IF($B$398="Лікар загальної практики - сімейний лікар",Y400,IF($B$398="Лікар-педіатр",0,IF($B$398="Лікар-терапевт",Y400))),IF($B$411="Лікар загальної практики - сімейний лікар",Y413,IF($B$411="Лікар-педіатр",0,IF($B$411="Лікар-терапевт",Y413))),IF($B$424="Лікар загальної практики - сімейний лікар",Y426,IF($B$424="Лікар-педіатр",0,IF($B$424="Лікар-терапевт",Y426))),IF($B$437="Лікар загальної практики - сімейний лікар",Y439,IF($B$437="Лікар-педіатр",0,IF($B$437="Лікар-терапевт",Y439))),IF($B$450="Лікар загальної практики - сімейний лікар",Y452,IF($B$450="Лікар-педіатр",0,IF($B$450="Лікар-терапевт",Y452))),IF($B$463="Лікар загальної практики - сімейний лікар",Y465,IF($B$463="Лікар-педіатр",0,IF($B$463="Лікар-терапевт",Y465))),IF($B$476="Лікар загальної практики - сімейний лікар",Y478,IF($B$476="Лікар-педіатр",0,IF($B$476="Лікар-терапевт",Y478))),IF($B$489="Лікар загальної практики - сімейний лікар",Y491,IF($B$489="Лікар-педіатр",0,IF($B$489="Лікар-терапевт",Y491))),IF($B$502="Лікар загальної практики - сімейний лікар",Y504,IF($B$502="Лікар-педіатр",0,IF($B$502="Лікар-терапевт",Y504))),IF($B$515="Лікар загальної практики - сімейний лікар",Y517,IF($B$515="Лікар-педіатр",0,IF($B$515="Лікар-терапевт",Y517))),IF($B$528="Лікар загальної практики - сімейний лікар",Y530,IF($B$528="Лікар-педіатр",0,IF($B$528="Лікар-терапевт",Y530))),IF($B$541="Лікар загальної практики - сімейний лікар",Y543,IF($B$541="Лікар-педіатр",0,IF($B$541="Лікар-терапевт",Y543))),IF($B$554="Лікар загальної практики - сімейний лікар",Y556,IF($B$554="Лікар-педіатр",0,IF($B$554="Лікар-терапевт",Y556))),IF($B$567="Лікар загальної практики - сімейний лікар",Y569,IF($B$567="Лікар-педіатр",0,IF($B$567="Лікар-терапевт",Y569))),IF($B$580="Лікар загальної практики - сімейний лікар",Y582,IF($B$580="Лікар-педіатр",0,IF($B$580="Лікар-терапевт",Y582))),IF($B$593="Лікар загальної практики - сімейний лікар",Y595,IF($B$593="Лікар-педіатр",0,IF($B$593="Лікар-терапевт",Y595))),IF($B$606="Лікар загальної практики - сімейний лікар",Y608,IF($B$606="Лікар-педіатр",0,IF($B$606="Лікар-терапевт",Y608))),IF($B$619="Лікар загальної практики - сімейний лікар",Y621,IF($B$619="Лікар-педіатр",0,IF($B$619="Лікар-терапевт",Y621))),IF($B$632="Лікар загальної практики - сімейний лікар",Y634,IF($B$632="Лікар-педіатр",0,IF($B$632="Лікар-терапевт",Y634))),IF($B$645="Лікар загальної практики - сімейний лікар",Y647,IF($B$645="Лікар-педіатр",0,IF($B$645="Лікар-терапевт",Y647))),IF($B$658="Лікар загальної практики - сімейний лікар",Y660,IF($B$658="Лікар-педіатр",0,IF($B$658="Лікар-терапевт",Y660))),IF($B$671="Лікар загальної практики - сімейний лікар",Y673,IF($B$671="Лікар-педіатр",0,IF($B$671="Лікар-терапевт",Y673))))</f>
        <v>0</v>
      </c>
      <c r="Z1331" s="219"/>
      <c r="AA1331" s="220"/>
      <c r="AB1331" s="218">
        <f>SUM(IF($B$34="Лікар загальної практики - сімейний лікар",AB36,IF($B$34="Лікар-педіатр",AB36,IF($B$34="Лікар-терапевт",0))),IF($B$47="Лікар загальної практики - сімейний лікар",AB49,IF($B$47="Лікар-педіатр",AB49,IF($B$47="Лікар-терапевт",0))),IF($B$60="Лікар загальної практики - сімейний лікар",AB62,IF($B$60="Лікар-педіатр",AB62,IF($B$60="Лікар-терапевт",0))),IF($B$73="Лікар загальної практики - сімейний лікар",AB75,IF($B$73="Лікар-педіатр",AB75,IF($B$73="Лікар-терапевт",0))),IF($B$86="Лікар загальної практики - сімейний лікар",AB88,IF($B$86="Лікар-педіатр",AB88,IF($B$86="Лікар-терапевт",0))),IF($B$99="Лікар загальної практики - сімейний лікар",AB101,IF($B$99="Лікар-педіатр",AB101,IF($B$99="Лікар-терапевт",0))),IF($B$112="Лікар загальної практики - сімейний лікар",AB114,IF($B$112="Лікар-педіатр",AB114,IF($B$112="Лікар-терапевт",0))),IF($B$125="Лікар загальної практики - сімейний лікар",AB127,IF($B$125="Лікар-педіатр",AB127,IF($B$125="Лікар-терапевт",0))),IF($B$138="Лікар загальної практики - сімейний лікар",AB140,IF($B$138="Лікар-педіатр",AB140,IF($B$138="Лікар-терапевт",0))),IF($B$151="Лікар загальної практики - сімейний лікар",AB153,IF($B$151="Лікар-педіатр",AB153,IF($B$151="Лікар-терапевт",0))),IF($B$164="Лікар загальної практики - сімейний лікар",AB166,IF($B$164="Лікар-педіатр",AB166,IF($B$164="Лікар-терапевт",0))),IF($B$177="Лікар загальної практики - сімейний лікар",AB179,IF($B$177="Лікар-педіатр",AB179,IF($B$177="Лікар-терапевт",0))),IF($B$190="Лікар загальної практики - сімейний лікар",AB192,IF($B$190="Лікар-педіатр",AB192,IF($B$190="Лікар-терапевт",0))),IF($B$203="Лікар загальної практики - сімейний лікар",AB205,IF($B$203="Лікар-педіатр",AB205,IF($B$203="Лікар-терапевт",0))),IF($B$216="Лікар загальної практики - сімейний лікар",AB218,IF($B$216="Лікар-педіатр",AB218,IF($B$216="Лікар-терапевт",0))),IF($B$229="Лікар загальної практики - сімейний лікар",AB231,IF($B$229="Лікар-педіатр",AB231,IF($B$229="Лікар-терапевт",0))),IF($B$242="Лікар загальної практики - сімейний лікар",AB244,IF($B$242="Лікар-педіатр",AB244,IF($B$242="Лікар-терапевт",0))),IF($B$255="Лікар загальної практики - сімейний лікар",AB257,IF($B$255="Лікар-педіатр",AB257,IF($B$255="Лікар-терапевт",0))),IF($B$268="Лікар загальної практики - сімейний лікар",AB270,IF($B$268="Лікар-педіатр",AB270,IF($B$268="Лікар-терапевт",0))),IF($B$281="Лікар загальної практики - сімейний лікар",AB283,IF($B$281="Лікар-педіатр",AB283,IF($B$281="Лікар-терапевт",0))),IF($B$294="Лікар загальної практики - сімейний лікар",AB296,IF($B$294="Лікар-педіатр",AB296,IF($B$294="Лікар-терапевт",0))),IF($B$307="Лікар загальної практики - сімейний лікар",AB309,IF($B$307="Лікар-педіатр",AB309,IF($B$307="Лікар-терапевт",0))),IF($B$320="Лікар загальної практики - сімейний лікар",AB322,IF($B$320="Лікар-педіатр",AB322,IF($B$320="Лікар-терапевт",0))),IF($B$333="Лікар загальної практики - сімейний лікар",AB335,IF($B$333="Лікар-педіатр",AB335,IF($B$333="Лікар-терапевт",0))),IF($B$346="Лікар загальної практики - сімейний лікар",AB348,IF($B$346="Лікар-педіатр",AB348,IF($B$346="Лікар-терапевт",0))),IF($B$359="Лікар загальної практики - сімейний лікар",AB361,IF($B$359="Лікар-педіатр",AB361,IF($B$359="Лікар-терапевт",0))),IF($B$372="Лікар загальної практики - сімейний лікар",AB374,IF($B$372="Лікар-педіатр",AB374,IF($B$372="Лікар-терапевт",0))),IF($B$385="Лікар загальної практики - сімейний лікар",AB387,IF($B$385="Лікар-педіатр",AB387,IF($B$385="Лікар-терапевт",0))),IF($B$398="Лікар загальної практики - сімейний лікар",AB400,IF($B$398="Лікар-педіатр",AB400,IF($B$398="Лікар-терапевт",0))),IF($B$411="Лікар загальної практики - сімейний лікар",AB413,IF($B$411="Лікар-педіатр",AB413,IF($B$411="Лікар-терапевт",0))),IF($B$424="Лікар загальної практики - сімейний лікар",AB426,IF($B$424="Лікар-педіатр",AB426,IF($B$424="Лікар-терапевт",0))),IF($B$437="Лікар загальної практики - сімейний лікар",AB439,IF($B$437="Лікар-педіатр",AB439,IF($B$437="Лікар-терапевт",0))),IF($B$450="Лікар загальної практики - сімейний лікар",AB452,IF($B$450="Лікар-педіатр",AB452,IF($B$450="Лікар-терапевт",0))),IF($B$463="Лікар загальної практики - сімейний лікар",AB465,IF($B$463="Лікар-педіатр",AB465,IF($B$463="Лікар-терапевт",0))),IF($B$476="Лікар загальної практики - сімейний лікар",AB478,IF($B$476="Лікар-педіатр",AB478,IF($B$476="Лікар-терапевт",0))),IF($B$489="Лікар загальної практики - сімейний лікар",AB491,IF($B$489="Лікар-педіатр",AB491,IF($B$489="Лікар-терапевт",0))),IF($B$502="Лікар загальної практики - сімейний лікар",AB504,IF($B$502="Лікар-педіатр",AB504,IF($B$502="Лікар-терапевт",0))),IF($B$515="Лікар загальної практики - сімейний лікар",AB517,IF($B$515="Лікар-педіатр",AB517,IF($B$515="Лікар-терапевт",0))),IF($B$528="Лікар загальної практики - сімейний лікар",AB530,IF($B$528="Лікар-педіатр",AB530,IF($B$528="Лікар-терапевт",0))),IF($B$541="Лікар загальної практики - сімейний лікар",AB543,IF($B$541="Лікар-педіатр",AB543,IF($B$541="Лікар-терапевт",0))),IF($B$554="Лікар загальної практики - сімейний лікар",AB556,IF($B$554="Лікар-педіатр",AB556,IF($B$554="Лікар-терапевт",0))),IF($B$567="Лікар загальної практики - сімейний лікар",AB569,IF($B$567="Лікар-педіатр",AB569,IF($B$567="Лікар-терапевт",0))),IF($B$580="Лікар загальної практики - сімейний лікар",AB582,IF($B$580="Лікар-педіатр",AB582,IF($B$580="Лікар-терапевт",0))),IF($B$593="Лікар загальної практики - сімейний лікар",AB595,IF($B$593="Лікар-педіатр",AB595,IF($B$593="Лікар-терапевт",0))),IF($B$606="Лікар загальної практики - сімейний лікар",AB608,IF($B$606="Лікар-педіатр",AB608,IF($B$606="Лікар-терапевт",0))),IF($B$619="Лікар загальної практики - сімейний лікар",AB621,IF($B$619="Лікар-педіатр",AB621,IF($B$619="Лікар-терапевт",0))),IF($B$632="Лікар загальної практики - сімейний лікар",AB634,IF($B$632="Лікар-педіатр",AB634,IF($B$632="Лікар-терапевт",0))),IF($B$645="Лікар загальної практики - сімейний лікар",AB647,IF($B$645="Лікар-педіатр",AB647,IF($B$645="Лікар-терапевт",0))),IF($B$658="Лікар загальної практики - сімейний лікар",AB660,IF($B$658="Лікар-педіатр",AB660,IF($B$658="Лікар-терапевт",0))),IF($B$671="Лікар загальної практики - сімейний лікар",AB673,IF($B$671="Лікар-педіатр",AB673,IF($B$671="Лікар-терапевт",0))))</f>
        <v>0</v>
      </c>
      <c r="AC1331" s="218">
        <f>SUM(IF($B$34="Лікар загальної практики - сімейний лікар",AC36,IF($B$34="Лікар-педіатр",AC36,IF($B$34="Лікар-терапевт",0))),IF($B$47="Лікар загальної практики - сімейний лікар",AC49,IF($B$47="Лікар-педіатр",AC49,IF($B$47="Лікар-терапевт",0))),IF($B$60="Лікар загальної практики - сімейний лікар",AC62,IF($B$60="Лікар-педіатр",AC62,IF($B$60="Лікар-терапевт",0))),IF($B$73="Лікар загальної практики - сімейний лікар",AC75,IF($B$73="Лікар-педіатр",AC75,IF($B$73="Лікар-терапевт",0))),IF($B$86="Лікар загальної практики - сімейний лікар",AC88,IF($B$86="Лікар-педіатр",AC88,IF($B$86="Лікар-терапевт",0))),IF($B$99="Лікар загальної практики - сімейний лікар",AC101,IF($B$99="Лікар-педіатр",AC101,IF($B$99="Лікар-терапевт",0))),IF($B$112="Лікар загальної практики - сімейний лікар",AC114,IF($B$112="Лікар-педіатр",AC114,IF($B$112="Лікар-терапевт",0))),IF($B$125="Лікар загальної практики - сімейний лікар",AC127,IF($B$125="Лікар-педіатр",AC127,IF($B$125="Лікар-терапевт",0))),IF($B$138="Лікар загальної практики - сімейний лікар",AC140,IF($B$138="Лікар-педіатр",AC140,IF($B$138="Лікар-терапевт",0))),IF($B$151="Лікар загальної практики - сімейний лікар",AC153,IF($B$151="Лікар-педіатр",AC153,IF($B$151="Лікар-терапевт",0))),IF($B$164="Лікар загальної практики - сімейний лікар",AC166,IF($B$164="Лікар-педіатр",AC166,IF($B$164="Лікар-терапевт",0))),IF($B$177="Лікар загальної практики - сімейний лікар",AC179,IF($B$177="Лікар-педіатр",AC179,IF($B$177="Лікар-терапевт",0))),IF($B$190="Лікар загальної практики - сімейний лікар",AC192,IF($B$190="Лікар-педіатр",AC192,IF($B$190="Лікар-терапевт",0))),IF($B$203="Лікар загальної практики - сімейний лікар",AC205,IF($B$203="Лікар-педіатр",AC205,IF($B$203="Лікар-терапевт",0))),IF($B$216="Лікар загальної практики - сімейний лікар",AC218,IF($B$216="Лікар-педіатр",AC218,IF($B$216="Лікар-терапевт",0))),IF($B$229="Лікар загальної практики - сімейний лікар",AC231,IF($B$229="Лікар-педіатр",AC231,IF($B$229="Лікар-терапевт",0))),IF($B$242="Лікар загальної практики - сімейний лікар",AC244,IF($B$242="Лікар-педіатр",AC244,IF($B$242="Лікар-терапевт",0))),IF($B$255="Лікар загальної практики - сімейний лікар",AC257,IF($B$255="Лікар-педіатр",AC257,IF($B$255="Лікар-терапевт",0))),IF($B$268="Лікар загальної практики - сімейний лікар",AC270,IF($B$268="Лікар-педіатр",AC270,IF($B$268="Лікар-терапевт",0))),IF($B$281="Лікар загальної практики - сімейний лікар",AC283,IF($B$281="Лікар-педіатр",AC283,IF($B$281="Лікар-терапевт",0))),IF($B$294="Лікар загальної практики - сімейний лікар",AC296,IF($B$294="Лікар-педіатр",AC296,IF($B$294="Лікар-терапевт",0))),IF($B$307="Лікар загальної практики - сімейний лікар",AC309,IF($B$307="Лікар-педіатр",AC309,IF($B$307="Лікар-терапевт",0))),IF($B$320="Лікар загальної практики - сімейний лікар",AC322,IF($B$320="Лікар-педіатр",AC322,IF($B$320="Лікар-терапевт",0))),IF($B$333="Лікар загальної практики - сімейний лікар",AC335,IF($B$333="Лікар-педіатр",AC335,IF($B$333="Лікар-терапевт",0))),IF($B$346="Лікар загальної практики - сімейний лікар",AC348,IF($B$346="Лікар-педіатр",AC348,IF($B$346="Лікар-терапевт",0))),IF($B$359="Лікар загальної практики - сімейний лікар",AC361,IF($B$359="Лікар-педіатр",AC361,IF($B$359="Лікар-терапевт",0))),IF($B$372="Лікар загальної практики - сімейний лікар",AC374,IF($B$372="Лікар-педіатр",AC374,IF($B$372="Лікар-терапевт",0))),IF($B$385="Лікар загальної практики - сімейний лікар",AC387,IF($B$385="Лікар-педіатр",AC387,IF($B$385="Лікар-терапевт",0))),IF($B$398="Лікар загальної практики - сімейний лікар",AC400,IF($B$398="Лікар-педіатр",AC400,IF($B$398="Лікар-терапевт",0))),IF($B$411="Лікар загальної практики - сімейний лікар",AC413,IF($B$411="Лікар-педіатр",AC413,IF($B$411="Лікар-терапевт",0))),IF($B$424="Лікар загальної практики - сімейний лікар",AC426,IF($B$424="Лікар-педіатр",AC426,IF($B$424="Лікар-терапевт",0))),IF($B$437="Лікар загальної практики - сімейний лікар",AC439,IF($B$437="Лікар-педіатр",AC439,IF($B$437="Лікар-терапевт",0))),IF($B$450="Лікар загальної практики - сімейний лікар",AC452,IF($B$450="Лікар-педіатр",AC452,IF($B$450="Лікар-терапевт",0))),IF($B$463="Лікар загальної практики - сімейний лікар",AC465,IF($B$463="Лікар-педіатр",AC465,IF($B$463="Лікар-терапевт",0))),IF($B$476="Лікар загальної практики - сімейний лікар",AC478,IF($B$476="Лікар-педіатр",AC478,IF($B$476="Лікар-терапевт",0))),IF($B$489="Лікар загальної практики - сімейний лікар",AC491,IF($B$489="Лікар-педіатр",AC491,IF($B$489="Лікар-терапевт",0))),IF($B$502="Лікар загальної практики - сімейний лікар",AC504,IF($B$502="Лікар-педіатр",AC504,IF($B$502="Лікар-терапевт",0))),IF($B$515="Лікар загальної практики - сімейний лікар",AC517,IF($B$515="Лікар-педіатр",AC517,IF($B$515="Лікар-терапевт",0))),IF($B$528="Лікар загальної практики - сімейний лікар",AC530,IF($B$528="Лікар-педіатр",AC530,IF($B$528="Лікар-терапевт",0))),IF($B$541="Лікар загальної практики - сімейний лікар",AC543,IF($B$541="Лікар-педіатр",AC543,IF($B$541="Лікар-терапевт",0))),IF($B$554="Лікар загальної практики - сімейний лікар",AC556,IF($B$554="Лікар-педіатр",AC556,IF($B$554="Лікар-терапевт",0))),IF($B$567="Лікар загальної практики - сімейний лікар",AC569,IF($B$567="Лікар-педіатр",AC569,IF($B$567="Лікар-терапевт",0))),IF($B$580="Лікар загальної практики - сімейний лікар",AC582,IF($B$580="Лікар-педіатр",AC582,IF($B$580="Лікар-терапевт",0))),IF($B$593="Лікар загальної практики - сімейний лікар",AC595,IF($B$593="Лікар-педіатр",AC595,IF($B$593="Лікар-терапевт",0))),IF($B$606="Лікар загальної практики - сімейний лікар",AC608,IF($B$606="Лікар-педіатр",AC608,IF($B$606="Лікар-терапевт",0))),IF($B$619="Лікар загальної практики - сімейний лікар",AC621,IF($B$619="Лікар-педіатр",AC621,IF($B$619="Лікар-терапевт",0))),IF($B$632="Лікар загальної практики - сімейний лікар",AC634,IF($B$632="Лікар-педіатр",AC634,IF($B$632="Лікар-терапевт",0))),IF($B$645="Лікар загальної практики - сімейний лікар",AC647,IF($B$645="Лікар-педіатр",AC647,IF($B$645="Лікар-терапевт",0))),IF($B$658="Лікар загальної практики - сімейний лікар",AC660,IF($B$658="Лікар-педіатр",AC660,IF($B$658="Лікар-терапевт",0))),IF($B$671="Лікар загальної практики - сімейний лікар",AC673,IF($B$671="Лікар-педіатр",AC673,IF($B$671="Лікар-терапевт",0))))</f>
        <v>0</v>
      </c>
      <c r="AD1331" s="218">
        <f>SUM(IF($B$34="Лікар загальної практики - сімейний лікар",AD36,IF($B$34="Лікар-педіатр",0,IF($B$34="Лікар-терапевт",AD36))),IF($B$47="Лікар загальної практики - сімейний лікар",AD49,IF($B$47="Лікар-педіатр",0,IF($B$47="Лікар-терапевт",AD49))),IF($B$60="Лікар загальної практики - сімейний лікар",AD62,IF($B$60="Лікар-педіатр",0,IF($B$60="Лікар-терапевт",AD62))),IF($B$73="Лікар загальної практики - сімейний лікар",AD75,IF($B$73="Лікар-педіатр",0,IF($B$73="Лікар-терапевт",AD75))),IF($B$86="Лікар загальної практики - сімейний лікар",AD88,IF($B$86="Лікар-педіатр",0,IF($B$86="Лікар-терапевт",AD88))),IF($B$99="Лікар загальної практики - сімейний лікар",AD101,IF($B$99="Лікар-педіатр",0,IF($B$99="Лікар-терапевт",AD101))),IF($B$112="Лікар загальної практики - сімейний лікар",AD114,IF($B$112="Лікар-педіатр",0,IF($B$112="Лікар-терапевт",AD114))),IF($B$125="Лікар загальної практики - сімейний лікар",AD127,IF($B$125="Лікар-педіатр",0,IF($B$125="Лікар-терапевт",AD127))),IF($B$138="Лікар загальної практики - сімейний лікар",AD140,IF($B$138="Лікар-педіатр",0,IF($B$138="Лікар-терапевт",AD140))),IF($B$151="Лікар загальної практики - сімейний лікар",AD153,IF($B$151="Лікар-педіатр",0,IF($B$151="Лікар-терапевт",AD153))),IF($B$164="Лікар загальної практики - сімейний лікар",AD166,IF($B$164="Лікар-педіатр",0,IF($B$164="Лікар-терапевт",AD166))),IF($B$177="Лікар загальної практики - сімейний лікар",AD179,IF($B$177="Лікар-педіатр",0,IF($B$177="Лікар-терапевт",AD179))),IF($B$190="Лікар загальної практики - сімейний лікар",AD192,IF($B$190="Лікар-педіатр",0,IF($B$190="Лікар-терапевт",AD192))),IF($B$203="Лікар загальної практики - сімейний лікар",AD205,IF($B$203="Лікар-педіатр",0,IF($B$203="Лікар-терапевт",AD205))),IF($B$216="Лікар загальної практики - сімейний лікар",AD218,IF($B$216="Лікар-педіатр",0,IF($B$216="Лікар-терапевт",AD218))),IF($B$229="Лікар загальної практики - сімейний лікар",AD231,IF($B$229="Лікар-педіатр",0,IF($B$229="Лікар-терапевт",AD231))),IF($B$242="Лікар загальної практики - сімейний лікар",AD244,IF($B$242="Лікар-педіатр",0,IF($B$242="Лікар-терапевт",AD244))),IF($B$255="Лікар загальної практики - сімейний лікар",AD257,IF($B$255="Лікар-педіатр",0,IF($B$255="Лікар-терапевт",AD257))),IF($B$268="Лікар загальної практики - сімейний лікар",AD270,IF($B$268="Лікар-педіатр",0,IF($B$268="Лікар-терапевт",AD270))),IF($B$281="Лікар загальної практики - сімейний лікар",AD283,IF($B$281="Лікар-педіатр",0,IF($B$281="Лікар-терапевт",AD283))),IF($B$294="Лікар загальної практики - сімейний лікар",AD296,IF($B$294="Лікар-педіатр",0,IF($B$294="Лікар-терапевт",AD296))),IF($B$307="Лікар загальної практики - сімейний лікар",AD309,IF($B$307="Лікар-педіатр",0,IF($B$307="Лікар-терапевт",AD309))),IF($B$320="Лікар загальної практики - сімейний лікар",AD322,IF($B$320="Лікар-педіатр",0,IF($B$320="Лікар-терапевт",AD322))),IF($B$333="Лікар загальної практики - сімейний лікар",AD335,IF($B$333="Лікар-педіатр",0,IF($B$333="Лікар-терапевт",AD335))),IF($B$346="Лікар загальної практики - сімейний лікар",AD348,IF($B$346="Лікар-педіатр",0,IF($B$346="Лікар-терапевт",AD348))),IF($B$359="Лікар загальної практики - сімейний лікар",AD361,IF($B$359="Лікар-педіатр",0,IF($B$359="Лікар-терапевт",AD361))),IF($B$372="Лікар загальної практики - сімейний лікар",AD374,IF($B$372="Лікар-педіатр",0,IF($B$372="Лікар-терапевт",AD374))),IF($B$385="Лікар загальної практики - сімейний лікар",AD387,IF($B$385="Лікар-педіатр",0,IF($B$385="Лікар-терапевт",AD387))),IF($B$398="Лікар загальної практики - сімейний лікар",AD400,IF($B$398="Лікар-педіатр",0,IF($B$398="Лікар-терапевт",AD400))),IF($B$411="Лікар загальної практики - сімейний лікар",AD413,IF($B$411="Лікар-педіатр",0,IF($B$411="Лікар-терапевт",AD413))),IF($B$424="Лікар загальної практики - сімейний лікар",AD426,IF($B$424="Лікар-педіатр",0,IF($B$424="Лікар-терапевт",AD426))),IF($B$437="Лікар загальної практики - сімейний лікар",AD439,IF($B$437="Лікар-педіатр",0,IF($B$437="Лікар-терапевт",AD439))),IF($B$450="Лікар загальної практики - сімейний лікар",AD452,IF($B$450="Лікар-педіатр",0,IF($B$450="Лікар-терапевт",AD452))),IF($B$463="Лікар загальної практики - сімейний лікар",AD465,IF($B$463="Лікар-педіатр",0,IF($B$463="Лікар-терапевт",AD465))),IF($B$476="Лікар загальної практики - сімейний лікар",AD478,IF($B$476="Лікар-педіатр",0,IF($B$476="Лікар-терапевт",AD478))),IF($B$489="Лікар загальної практики - сімейний лікар",AD491,IF($B$489="Лікар-педіатр",0,IF($B$489="Лікар-терапевт",AD491))),IF($B$502="Лікар загальної практики - сімейний лікар",AD504,IF($B$502="Лікар-педіатр",0,IF($B$502="Лікар-терапевт",AD504))),IF($B$515="Лікар загальної практики - сімейний лікар",AD517,IF($B$515="Лікар-педіатр",0,IF($B$515="Лікар-терапевт",AD517))),IF($B$528="Лікар загальної практики - сімейний лікар",AD530,IF($B$528="Лікар-педіатр",0,IF($B$528="Лікар-терапевт",AD530))),IF($B$541="Лікар загальної практики - сімейний лікар",AD543,IF($B$541="Лікар-педіатр",0,IF($B$541="Лікар-терапевт",AD543))),IF($B$554="Лікар загальної практики - сімейний лікар",AD556,IF($B$554="Лікар-педіатр",0,IF($B$554="Лікар-терапевт",AD556))),IF($B$567="Лікар загальної практики - сімейний лікар",AD569,IF($B$567="Лікар-педіатр",0,IF($B$567="Лікар-терапевт",AD569))),IF($B$580="Лікар загальної практики - сімейний лікар",AD582,IF($B$580="Лікар-педіатр",0,IF($B$580="Лікар-терапевт",AD582))),IF($B$593="Лікар загальної практики - сімейний лікар",AD595,IF($B$593="Лікар-педіатр",0,IF($B$593="Лікар-терапевт",AD595))),IF($B$606="Лікар загальної практики - сімейний лікар",AD608,IF($B$606="Лікар-педіатр",0,IF($B$606="Лікар-терапевт",AD608))),IF($B$619="Лікар загальної практики - сімейний лікар",AD621,IF($B$619="Лікар-педіатр",0,IF($B$619="Лікар-терапевт",AD621))),IF($B$632="Лікар загальної практики - сімейний лікар",AD634,IF($B$632="Лікар-педіатр",0,IF($B$632="Лікар-терапевт",AD634))),IF($B$645="Лікар загальної практики - сімейний лікар",AD647,IF($B$645="Лікар-педіатр",0,IF($B$645="Лікар-терапевт",AD647))),IF($B$658="Лікар загальної практики - сімейний лікар",AD660,IF($B$658="Лікар-педіатр",0,IF($B$658="Лікар-терапевт",AD660))),IF($B$671="Лікар загальної практики - сімейний лікар",AD673,IF($B$671="Лікар-педіатр",0,IF($B$671="Лікар-терапевт",AD673))))</f>
        <v>0</v>
      </c>
      <c r="AE1331" s="218">
        <f>SUM(IF($B$34="Лікар загальної практики - сімейний лікар",AE36,IF($B$34="Лікар-педіатр",0,IF($B$34="Лікар-терапевт",AE36))),IF($B$47="Лікар загальної практики - сімейний лікар",AE49,IF($B$47="Лікар-педіатр",0,IF($B$47="Лікар-терапевт",AE49))),IF($B$60="Лікар загальної практики - сімейний лікар",AE62,IF($B$60="Лікар-педіатр",0,IF($B$60="Лікар-терапевт",AE62))),IF($B$73="Лікар загальної практики - сімейний лікар",AE75,IF($B$73="Лікар-педіатр",0,IF($B$73="Лікар-терапевт",AE75))),IF($B$86="Лікар загальної практики - сімейний лікар",AE88,IF($B$86="Лікар-педіатр",0,IF($B$86="Лікар-терапевт",AE88))),IF($B$99="Лікар загальної практики - сімейний лікар",AE101,IF($B$99="Лікар-педіатр",0,IF($B$99="Лікар-терапевт",AE101))),IF($B$112="Лікар загальної практики - сімейний лікар",AE114,IF($B$112="Лікар-педіатр",0,IF($B$112="Лікар-терапевт",AE114))),IF($B$125="Лікар загальної практики - сімейний лікар",AE127,IF($B$125="Лікар-педіатр",0,IF($B$125="Лікар-терапевт",AE127))),IF($B$138="Лікар загальної практики - сімейний лікар",AE140,IF($B$138="Лікар-педіатр",0,IF($B$138="Лікар-терапевт",AE140))),IF($B$151="Лікар загальної практики - сімейний лікар",AE153,IF($B$151="Лікар-педіатр",0,IF($B$151="Лікар-терапевт",AE153))),IF($B$164="Лікар загальної практики - сімейний лікар",AE166,IF($B$164="Лікар-педіатр",0,IF($B$164="Лікар-терапевт",AE166))),IF($B$177="Лікар загальної практики - сімейний лікар",AE179,IF($B$177="Лікар-педіатр",0,IF($B$177="Лікар-терапевт",AE179))),IF($B$190="Лікар загальної практики - сімейний лікар",AE192,IF($B$190="Лікар-педіатр",0,IF($B$190="Лікар-терапевт",AE192))),IF($B$203="Лікар загальної практики - сімейний лікар",AE205,IF($B$203="Лікар-педіатр",0,IF($B$203="Лікар-терапевт",AE205))),IF($B$216="Лікар загальної практики - сімейний лікар",AE218,IF($B$216="Лікар-педіатр",0,IF($B$216="Лікар-терапевт",AE218))),IF($B$229="Лікар загальної практики - сімейний лікар",AE231,IF($B$229="Лікар-педіатр",0,IF($B$229="Лікар-терапевт",AE231))),IF($B$242="Лікар загальної практики - сімейний лікар",AE244,IF($B$242="Лікар-педіатр",0,IF($B$242="Лікар-терапевт",AE244))),IF($B$255="Лікар загальної практики - сімейний лікар",AE257,IF($B$255="Лікар-педіатр",0,IF($B$255="Лікар-терапевт",AE257))),IF($B$268="Лікар загальної практики - сімейний лікар",AE270,IF($B$268="Лікар-педіатр",0,IF($B$268="Лікар-терапевт",AE270))),IF($B$281="Лікар загальної практики - сімейний лікар",AE283,IF($B$281="Лікар-педіатр",0,IF($B$281="Лікар-терапевт",AE283))),IF($B$294="Лікар загальної практики - сімейний лікар",AE296,IF($B$294="Лікар-педіатр",0,IF($B$294="Лікар-терапевт",AE296))),IF($B$307="Лікар загальної практики - сімейний лікар",AE309,IF($B$307="Лікар-педіатр",0,IF($B$307="Лікар-терапевт",AE309))),IF($B$320="Лікар загальної практики - сімейний лікар",AE322,IF($B$320="Лікар-педіатр",0,IF($B$320="Лікар-терапевт",AE322))),IF($B$333="Лікар загальної практики - сімейний лікар",AE335,IF($B$333="Лікар-педіатр",0,IF($B$333="Лікар-терапевт",AE335))),IF($B$346="Лікар загальної практики - сімейний лікар",AE348,IF($B$346="Лікар-педіатр",0,IF($B$346="Лікар-терапевт",AE348))),IF($B$359="Лікар загальної практики - сімейний лікар",AE361,IF($B$359="Лікар-педіатр",0,IF($B$359="Лікар-терапевт",AE361))),IF($B$372="Лікар загальної практики - сімейний лікар",AE374,IF($B$372="Лікар-педіатр",0,IF($B$372="Лікар-терапевт",AE374))),IF($B$385="Лікар загальної практики - сімейний лікар",AE387,IF($B$385="Лікар-педіатр",0,IF($B$385="Лікар-терапевт",AE387))),IF($B$398="Лікар загальної практики - сімейний лікар",AE400,IF($B$398="Лікар-педіатр",0,IF($B$398="Лікар-терапевт",AE400))),IF($B$411="Лікар загальної практики - сімейний лікар",AE413,IF($B$411="Лікар-педіатр",0,IF($B$411="Лікар-терапевт",AE413))),IF($B$424="Лікар загальної практики - сімейний лікар",AE426,IF($B$424="Лікар-педіатр",0,IF($B$424="Лікар-терапевт",AE426))),IF($B$437="Лікар загальної практики - сімейний лікар",AE439,IF($B$437="Лікар-педіатр",0,IF($B$437="Лікар-терапевт",AE439))),IF($B$450="Лікар загальної практики - сімейний лікар",AE452,IF($B$450="Лікар-педіатр",0,IF($B$450="Лікар-терапевт",AE452))),IF($B$463="Лікар загальної практики - сімейний лікар",AE465,IF($B$463="Лікар-педіатр",0,IF($B$463="Лікар-терапевт",AE465))),IF($B$476="Лікар загальної практики - сімейний лікар",AE478,IF($B$476="Лікар-педіатр",0,IF($B$476="Лікар-терапевт",AE478))),IF($B$489="Лікар загальної практики - сімейний лікар",AE491,IF($B$489="Лікар-педіатр",0,IF($B$489="Лікар-терапевт",AE491))),IF($B$502="Лікар загальної практики - сімейний лікар",AE504,IF($B$502="Лікар-педіатр",0,IF($B$502="Лікар-терапевт",AE504))),IF($B$515="Лікар загальної практики - сімейний лікар",AE517,IF($B$515="Лікар-педіатр",0,IF($B$515="Лікар-терапевт",AE517))),IF($B$528="Лікар загальної практики - сімейний лікар",AE530,IF($B$528="Лікар-педіатр",0,IF($B$528="Лікар-терапевт",AE530))),IF($B$541="Лікар загальної практики - сімейний лікар",AE543,IF($B$541="Лікар-педіатр",0,IF($B$541="Лікар-терапевт",AE543))),IF($B$554="Лікар загальної практики - сімейний лікар",AE556,IF($B$554="Лікар-педіатр",0,IF($B$554="Лікар-терапевт",AE556))),IF($B$567="Лікар загальної практики - сімейний лікар",AE569,IF($B$567="Лікар-педіатр",0,IF($B$567="Лікар-терапевт",AE569))),IF($B$580="Лікар загальної практики - сімейний лікар",AE582,IF($B$580="Лікар-педіатр",0,IF($B$580="Лікар-терапевт",AE582))),IF($B$593="Лікар загальної практики - сімейний лікар",AE595,IF($B$593="Лікар-педіатр",0,IF($B$593="Лікар-терапевт",AE595))),IF($B$606="Лікар загальної практики - сімейний лікар",AE608,IF($B$606="Лікар-педіатр",0,IF($B$606="Лікар-терапевт",AE608))),IF($B$619="Лікар загальної практики - сімейний лікар",AE621,IF($B$619="Лікар-педіатр",0,IF($B$619="Лікар-терапевт",AE621))),IF($B$632="Лікар загальної практики - сімейний лікар",AE634,IF($B$632="Лікар-педіатр",0,IF($B$632="Лікар-терапевт",AE634))),IF($B$645="Лікар загальної практики - сімейний лікар",AE647,IF($B$645="Лікар-педіатр",0,IF($B$645="Лікар-терапевт",AE647))),IF($B$658="Лікар загальної практики - сімейний лікар",AE660,IF($B$658="Лікар-педіатр",0,IF($B$658="Лікар-терапевт",AE660))),IF($B$671="Лікар загальної практики - сімейний лікар",AE673,IF($B$671="Лікар-педіатр",0,IF($B$671="Лікар-терапевт",AE673))))</f>
        <v>0</v>
      </c>
      <c r="AF1331" s="218">
        <f>SUM(IF($B$34="Лікар загальної практики - сімейний лікар",AF36,IF($B$34="Лікар-педіатр",0,IF($B$34="Лікар-терапевт",AF36))),IF($B$47="Лікар загальної практики - сімейний лікар",AF49,IF($B$47="Лікар-педіатр",0,IF($B$47="Лікар-терапевт",AF49))),IF($B$60="Лікар загальної практики - сімейний лікар",AF62,IF($B$60="Лікар-педіатр",0,IF($B$60="Лікар-терапевт",AF62))),IF($B$73="Лікар загальної практики - сімейний лікар",AF75,IF($B$73="Лікар-педіатр",0,IF($B$73="Лікар-терапевт",AF75))),IF($B$86="Лікар загальної практики - сімейний лікар",AF88,IF($B$86="Лікар-педіатр",0,IF($B$86="Лікар-терапевт",AF88))),IF($B$99="Лікар загальної практики - сімейний лікар",AF101,IF($B$99="Лікар-педіатр",0,IF($B$99="Лікар-терапевт",AF101))),IF($B$112="Лікар загальної практики - сімейний лікар",AF114,IF($B$112="Лікар-педіатр",0,IF($B$112="Лікар-терапевт",AF114))),IF($B$125="Лікар загальної практики - сімейний лікар",AF127,IF($B$125="Лікар-педіатр",0,IF($B$125="Лікар-терапевт",AF127))),IF($B$138="Лікар загальної практики - сімейний лікар",AF140,IF($B$138="Лікар-педіатр",0,IF($B$138="Лікар-терапевт",AF140))),IF($B$151="Лікар загальної практики - сімейний лікар",AF153,IF($B$151="Лікар-педіатр",0,IF($B$151="Лікар-терапевт",AF153))),IF($B$164="Лікар загальної практики - сімейний лікар",AF166,IF($B$164="Лікар-педіатр",0,IF($B$164="Лікар-терапевт",AF166))),IF($B$177="Лікар загальної практики - сімейний лікар",AF179,IF($B$177="Лікар-педіатр",0,IF($B$177="Лікар-терапевт",AF179))),IF($B$190="Лікар загальної практики - сімейний лікар",AF192,IF($B$190="Лікар-педіатр",0,IF($B$190="Лікар-терапевт",AF192))),IF($B$203="Лікар загальної практики - сімейний лікар",AF205,IF($B$203="Лікар-педіатр",0,IF($B$203="Лікар-терапевт",AF205))),IF($B$216="Лікар загальної практики - сімейний лікар",AF218,IF($B$216="Лікар-педіатр",0,IF($B$216="Лікар-терапевт",AF218))),IF($B$229="Лікар загальної практики - сімейний лікар",AF231,IF($B$229="Лікар-педіатр",0,IF($B$229="Лікар-терапевт",AF231))),IF($B$242="Лікар загальної практики - сімейний лікар",AF244,IF($B$242="Лікар-педіатр",0,IF($B$242="Лікар-терапевт",AF244))),IF($B$255="Лікар загальної практики - сімейний лікар",AF257,IF($B$255="Лікар-педіатр",0,IF($B$255="Лікар-терапевт",AF257))),IF($B$268="Лікар загальної практики - сімейний лікар",AF270,IF($B$268="Лікар-педіатр",0,IF($B$268="Лікар-терапевт",AF270))),IF($B$281="Лікар загальної практики - сімейний лікар",AF283,IF($B$281="Лікар-педіатр",0,IF($B$281="Лікар-терапевт",AF283))),IF($B$294="Лікар загальної практики - сімейний лікар",AF296,IF($B$294="Лікар-педіатр",0,IF($B$294="Лікар-терапевт",AF296))),IF($B$307="Лікар загальної практики - сімейний лікар",AF309,IF($B$307="Лікар-педіатр",0,IF($B$307="Лікар-терапевт",AF309))),IF($B$320="Лікар загальної практики - сімейний лікар",AF322,IF($B$320="Лікар-педіатр",0,IF($B$320="Лікар-терапевт",AF322))),IF($B$333="Лікар загальної практики - сімейний лікар",AF335,IF($B$333="Лікар-педіатр",0,IF($B$333="Лікар-терапевт",AF335))),IF($B$346="Лікар загальної практики - сімейний лікар",AF348,IF($B$346="Лікар-педіатр",0,IF($B$346="Лікар-терапевт",AF348))),IF($B$359="Лікар загальної практики - сімейний лікар",AF361,IF($B$359="Лікар-педіатр",0,IF($B$359="Лікар-терапевт",AF361))),IF($B$372="Лікар загальної практики - сімейний лікар",AF374,IF($B$372="Лікар-педіатр",0,IF($B$372="Лікар-терапевт",AF374))),IF($B$385="Лікар загальної практики - сімейний лікар",AF387,IF($B$385="Лікар-педіатр",0,IF($B$385="Лікар-терапевт",AF387))),IF($B$398="Лікар загальної практики - сімейний лікар",AF400,IF($B$398="Лікар-педіатр",0,IF($B$398="Лікар-терапевт",AF400))),IF($B$411="Лікар загальної практики - сімейний лікар",AF413,IF($B$411="Лікар-педіатр",0,IF($B$411="Лікар-терапевт",AF413))),IF($B$424="Лікар загальної практики - сімейний лікар",AF426,IF($B$424="Лікар-педіатр",0,IF($B$424="Лікар-терапевт",AF426))),IF($B$437="Лікар загальної практики - сімейний лікар",AF439,IF($B$437="Лікар-педіатр",0,IF($B$437="Лікар-терапевт",AF439))),IF($B$450="Лікар загальної практики - сімейний лікар",AF452,IF($B$450="Лікар-педіатр",0,IF($B$450="Лікар-терапевт",AF452))),IF($B$463="Лікар загальної практики - сімейний лікар",AF465,IF($B$463="Лікар-педіатр",0,IF($B$463="Лікар-терапевт",AF465))),IF($B$476="Лікар загальної практики - сімейний лікар",AF478,IF($B$476="Лікар-педіатр",0,IF($B$476="Лікар-терапевт",AF478))),IF($B$489="Лікар загальної практики - сімейний лікар",AF491,IF($B$489="Лікар-педіатр",0,IF($B$489="Лікар-терапевт",AF491))),IF($B$502="Лікар загальної практики - сімейний лікар",AF504,IF($B$502="Лікар-педіатр",0,IF($B$502="Лікар-терапевт",AF504))),IF($B$515="Лікар загальної практики - сімейний лікар",AF517,IF($B$515="Лікар-педіатр",0,IF($B$515="Лікар-терапевт",AF517))),IF($B$528="Лікар загальної практики - сімейний лікар",AF530,IF($B$528="Лікар-педіатр",0,IF($B$528="Лікар-терапевт",AF530))),IF($B$541="Лікар загальної практики - сімейний лікар",AF543,IF($B$541="Лікар-педіатр",0,IF($B$541="Лікар-терапевт",AF543))),IF($B$554="Лікар загальної практики - сімейний лікар",AF556,IF($B$554="Лікар-педіатр",0,IF($B$554="Лікар-терапевт",AF556))),IF($B$567="Лікар загальної практики - сімейний лікар",AF569,IF($B$567="Лікар-педіатр",0,IF($B$567="Лікар-терапевт",AF569))),IF($B$580="Лікар загальної практики - сімейний лікар",AF582,IF($B$580="Лікар-педіатр",0,IF($B$580="Лікар-терапевт",AF582))),IF($B$593="Лікар загальної практики - сімейний лікар",AF595,IF($B$593="Лікар-педіатр",0,IF($B$593="Лікар-терапевт",AF595))),IF($B$606="Лікар загальної практики - сімейний лікар",AF608,IF($B$606="Лікар-педіатр",0,IF($B$606="Лікар-терапевт",AF608))),IF($B$619="Лікар загальної практики - сімейний лікар",AF621,IF($B$619="Лікар-педіатр",0,IF($B$619="Лікар-терапевт",AF621))),IF($B$632="Лікар загальної практики - сімейний лікар",AF634,IF($B$632="Лікар-педіатр",0,IF($B$632="Лікар-терапевт",AF634))),IF($B$645="Лікар загальної практики - сімейний лікар",AF647,IF($B$645="Лікар-педіатр",0,IF($B$645="Лікар-терапевт",AF647))),IF($B$658="Лікар загальної практики - сімейний лікар",AF660,IF($B$658="Лікар-педіатр",0,IF($B$658="Лікар-терапевт",AF660))),IF($B$671="Лікар загальної практики - сімейний лікар",AF673,IF($B$671="Лікар-педіатр",0,IF($B$671="Лікар-терапевт",AF673))))</f>
        <v>0</v>
      </c>
      <c r="AG1331" s="219"/>
      <c r="AH1331" s="220"/>
      <c r="AI1331" s="188"/>
      <c r="AJ1331" s="221"/>
      <c r="AK1331" s="221"/>
      <c r="AL1331" s="221"/>
      <c r="AM1331" s="222"/>
      <c r="AN1331" s="223">
        <f>AN32+AN45+AN58+AN71+AN84+AN97+AN110+AN123+AN136+AN149+AN162+AN175+AN188+AN201+AN214+AN227+AN240+AN253+AN266+AN279+AN292+AN305+AN318+AN331+AN344+AN357+AN370+AN383+AN396+AN409+AN422+AN435+AN448+AN461+AN474+AN487+AN500+AN513+AN526+AN539+AN552+AN565+AN578+AN591+AN604+AN617+AN630+AN643+AN656+AN669+AN682+AN695+AN708+AN721+AN734+AN747+AN760+AN773+AN786+AN799+AN812+AN825+AN838+AN851+AN864+AN877+AN890+AN903+AN916+AN929+AN942+AN955+AN968+AN981+AN994+AN1007+AN1020+AN1033+AN1046+AN1059+AN1072+AN1085+AN1098+AN1111+AN1124+AN1137+AN1150+AN1163+AN1176+AN1189+AN1202+AN1215+AN1228+AN1241+AN1254+AN1267+AN1280+AN1293+AN1306+AN1319</f>
        <v>0</v>
      </c>
      <c r="AO1331" s="223">
        <f t="shared" ref="AO1331:AQ1331" si="200">AO32+AO45+AO58+AO71+AO84+AO97+AO110+AO123+AO136+AO149+AO162+AO175+AO188+AO201+AO214+AO227+AO240+AO253+AO266+AO279+AO292+AO305+AO318+AO331+AO344+AO357+AO370+AO383+AO396+AO409+AO422+AO435+AO448+AO461+AO474+AO487+AO500+AO513+AO526+AO539+AO552+AO565+AO578+AO591+AO604+AO617+AO630+AO643+AO656+AO669+AO682+AO695+AO708+AO721+AO734+AO747+AO760+AO773+AO786+AO799+AO812+AO825+AO838+AO851+AO864+AO877+AO890+AO903+AO916+AO929+AO942+AO955+AO968+AO981+AO994+AO1007+AO1020+AO1033+AO1046+AO1059+AO1072+AO1085+AO1098+AO1111+AO1124+AO1137+AO1150+AO1163+AO1176+AO1189+AO1202+AO1215+AO1228+AO1241+AO1254+AO1267+AO1280+AO1293+AO1306+AO1319</f>
        <v>0</v>
      </c>
      <c r="AP1331" s="223">
        <f t="shared" si="200"/>
        <v>0</v>
      </c>
      <c r="AQ1331" s="223">
        <f t="shared" si="200"/>
        <v>0</v>
      </c>
      <c r="AR1331" s="223">
        <f>AR32+AR45+AR58+AR71+AR84+AR97+AR110+AR123+AR136+AR149+AR162+AR175+AR188+AR201+AR214+AR227+AR240+AR253+AR266+AR279+AR292+AR305+AR318+AR331+AR344+AR357+AR370+AR383+AR396+AR409+AR422+AR435+AR448+AR461+AR474+AR487+AR500+AR513+AR526+AR539+AR552+AR565+AR578+AR591+AR604+AR617+AR630+AR643+AR656+AR669+AR682+AR695+AR708+AR721+AR734+AR747+AR760+AR773+AR786+AR799+AR812+AR825+AR838+AR851+AR864+AR877+AR890+AR903+AR916+AR929+AR942+AR955+AR968+AR981+AR994+AR1007+AR1020+AR1033+AR1046+AR1059+AR1072+AR1085+AR1098+AR1111+AR1124+AR1137+AR1150+AR1163+AR1176+AR1189+AR1202+AR1215+AR1228+AR1241+AR1254+AR1267+AR1280+AR1293+AR1306+AR1319</f>
        <v>0</v>
      </c>
    </row>
    <row r="1332" spans="1:44" ht="23.25" x14ac:dyDescent="0.25">
      <c r="A1332" s="187"/>
      <c r="B1332" s="214"/>
      <c r="C1332" s="215"/>
      <c r="D1332" s="216"/>
      <c r="E1332" s="216"/>
      <c r="F1332" s="217"/>
      <c r="G1332" s="218">
        <f>SUM(IF($B$684="Лікар загальної практики - сімейний лікар",G688,IF($B$684="Лікар-педіатр",G688,IF($B$684="Лікар-терапевт",0))),IF($B$697="Лікар загальної практики - сімейний лікар",G701,IF($B$697="Лікар-педіатр",G701,IF($B$697="Лікар-терапевт",0))),IF($B$710="Лікар загальної практики - сімейний лікар",G714,IF($B$710="Лікар-педіатр",G714,IF($B$710="Лікар-терапевт",0))),IF($B$723="Лікар загальної практики - сімейний лікар",G727,IF($B$723="Лікар-педіатр",G727,IF($B$723="Лікар-терапевт",0))),IF($B$736="Лікар загальної практики - сімейний лікар",G740,IF($B$736="Лікар-педіатр",G740,IF($B$736="Лікар-терапевт",0))),IF($B$749="Лікар загальної практики - сімейний лікар",G753,IF($B$749="Лікар-педіатр",G753,IF($B$749="Лікар-терапевт",0))),IF($B$762="Лікар загальної практики - сімейний лікар",G766,IF($B$762="Лікар-педіатр",G766,IF($B$762="Лікар-терапевт",0))),IF($B$775="Лікар загальної практики - сімейний лікар",G779,IF($B$775="Лікар-педіатр",G779,IF($B$775="Лікар-терапевт",0))),IF($B$788="Лікар загальної практики - сімейний лікар",G792,IF($B$788="Лікар-педіатр",G792,IF($B$788="Лікар-терапевт",0))),IF($B$801="Лікар загальної практики - сімейний лікар",G805,IF($B$801="Лікар-педіатр",G805,IF($B$801="Лікар-терапевт",0))),IF($B$814="Лікар загальної практики - сімейний лікар",G818,IF($B$814="Лікар-педіатр",G818,IF($B$814="Лікар-терапевт",0))),IF($B$827="Лікар загальної практики - сімейний лікар",G831,IF($B$827="Лікар-педіатр",G831,IF($B$827="Лікар-терапевт",0))),IF($B$840="Лікар загальної практики - сімейний лікар",G844,IF($B$840="Лікар-педіатр",G844,IF($B$840="Лікар-терапевт",0))),IF($B$853="Лікар загальної практики - сімейний лікар",G857,IF($B$853="Лікар-педіатр",G857,IF($B$853="Лікар-терапевт",0))),IF($B$866="Лікар загальної практики - сімейний лікар",G870,IF($B$866="Лікар-педіатр",G870,IF($B$866="Лікар-терапевт",0))),IF($B$879="Лікар загальної практики - сімейний лікар",G883,IF($B$879="Лікар-педіатр",G883,IF($B$879="Лікар-терапевт",0))),IF($B$892="Лікар загальної практики - сімейний лікар",G896,IF($B$892="Лікар-педіатр",G896,IF($B$892="Лікар-терапевт",0))),IF($B$905="Лікар загальної практики - сімейний лікар",G909,IF($B$905="Лікар-педіатр",G909,IF($B$905="Лікар-терапевт",0))),IF($B$918="Лікар загальної практики - сімейний лікар",G922,IF($B$918="Лікар-педіатр",G922,IF($B$918="Лікар-терапевт",0))),IF($B$931="Лікар загальної практики - сімейний лікар",G935,IF($B$931="Лікар-педіатр",G935,IF($B$931="Лікар-терапевт",0))),IF($B$944="Лікар загальної практики - сімейний лікар",G948,IF($B$944="Лікар-педіатр",G948,IF($B$944="Лікар-терапевт",0))),IF($B$957="Лікар загальної практики - сімейний лікар",G961,IF($B$957="Лікар-педіатр",G961,IF($B$957="Лікар-терапевт",0))),IF($B$970="Лікар загальної практики - сімейний лікар",G974,IF($B$970="Лікар-педіатр",G974,IF($B$970="Лікар-терапевт",0))),IF($B$983="Лікар загальної практики - сімейний лікар",G987,IF($B$983="Лікар-педіатр",G987,IF($B$983="Лікар-терапевт",0))),IF($B$996="Лікар загальної практики - сімейний лікар",G1000,IF($B$996="Лікар-педіатр",G1000,IF($B$996="Лікар-терапевт",0))),IF($B$1009="Лікар загальної практики - сімейний лікар",G1013,IF($B$1009="Лікар-педіатр",G1013,IF($B$1009="Лікар-терапевт",0))),IF($B$1022="Лікар загальної практики - сімейний лікар",G1026,IF($B$1022="Лікар-педіатр",G1026,IF($B$1022="Лікар-терапевт",0))),IF($B$1035="Лікар загальної практики - сімейний лікар",G1039,IF($B$1035="Лікар-педіатр",G1039,IF($B$1035="Лікар-терапевт",0))),IF($B$1048="Лікар загальної практики - сімейний лікар",G1052,IF($B$1048="Лікар-педіатр",G1052,IF($B$1048="Лікар-терапевт",0))),IF($B$1061="Лікар загальної практики - сімейний лікар",G1065,IF($B$1061="Лікар-педіатр",G1065,IF($B$1061="Лікар-терапевт",0))),IF($B$1074="Лікар загальної практики - сімейний лікар",G1078,IF($B$1074="Лікар-педіатр",G1078,IF($B$1074="Лікар-терапевт",0))),IF($B$1087="Лікар загальної практики - сімейний лікар",G1091,IF($B$1087="Лікар-педіатр",G1091,IF($B$1087="Лікар-терапевт",0))),IF($B$1100="Лікар загальної практики - сімейний лікар",G1104,IF($B$1100="Лікар-педіатр",G1104,IF($B$1100="Лікар-терапевт",0))),IF($B$1113="Лікар загальної практики - сімейний лікар",G1117,IF($B$1113="Лікар-педіатр",G1117,IF($B$1113="Лікар-терапевт",0))),IF($B$1126="Лікар загальної практики - сімейний лікар",G1130,IF($B$1126="Лікар-педіатр",G1130,IF($B$1126="Лікар-терапевт",0))),IF($B$1139="Лікар загальної практики - сімейний лікар",G1143,IF($B$1139="Лікар-педіатр",G1143,IF($B$1139="Лікар-терапевт",0))),IF($B$1152="Лікар загальної практики - сімейний лікар",G1156,IF($B$1152="Лікар-педіатр",G1156,IF($B$1152="Лікар-терапевт",0))),IF($B$1165="Лікар загальної практики - сімейний лікар",G1169,IF($B$1165="Лікар-педіатр",G1169,IF($B$1165="Лікар-терапевт",0))),IF($B$1178="Лікар загальної практики - сімейний лікар",G1182,IF($B$1178="Лікар-педіатр",G1182,IF($B$1178="Лікар-терапевт",0))),IF($B$1191="Лікар загальної практики - сімейний лікар",G1195,IF($B$1191="Лікар-педіатр",G1195,IF($B$1191="Лікар-терапевт",0))),IF($B$1204="Лікар загальної практики - сімейний лікар",G1208,IF($B$1204="Лікар-педіатр",G1208,IF($B$1204="Лікар-терапевт",0))),IF($B$1217="Лікар загальної практики - сімейний лікар",G1221,IF($B$1217="Лікар-педіатр",G1221,IF($B$1217="Лікар-терапевт",0))),IF($B$1230="Лікар загальної практики - сімейний лікар",G1234,IF($B$1230="Лікар-педіатр",G1234,IF($B$1230="Лікар-терапевт",0))),IF($B$1243="Лікар загальної практики - сімейний лікар",G1247,IF($B$1243="Лікар-педіатр",G1247,IF($B$1243="Лікар-терапевт",0))),IF($B$1256="Лікар загальної практики - сімейний лікар",G1260,IF($B$1256="Лікар-педіатр",G1260,IF($B$1256="Лікар-терапевт",0))),IF($B$1269="Лікар загальної практики - сімейний лікар",G1273,IF($B$1269="Лікар-педіатр",G1273,IF($B$1269="Лікар-терапевт",0))),IF($B$1282="Лікар загальної практики - сімейний лікар",G1286,IF($B$1282="Лікар-педіатр",G1286,IF($B$1282="Лікар-терапевт",0))),IF($B$1295="Лікар загальної практики - сімейний лікар",G1299,IF($B$1295="Лікар-педіатр",G1299,IF($B$1295="Лікар-терапевт",0))),IF($B$1308="Лікар загальної практики - сімейний лікар",G1312,IF($B$1308="Лікар-педіатр",G1312,IF($B$1308="Лікар-терапевт",0))),IF($B$1321="Лікар загальної практики - сімейний лікар",G1325,IF($B$1321="Лікар-педіатр",G1325,IF($B$1321="Лікар-терапевт",0))))</f>
        <v>0</v>
      </c>
      <c r="H1332" s="218">
        <f>SUM(IF($B$684="Лікар загальної практики - сімейний лікар",H688,IF($B$684="Лікар-педіатр",H688,IF($B$684="Лікар-терапевт",0))),IF($B$697="Лікар загальної практики - сімейний лікар",H701,IF($B$697="Лікар-педіатр",H701,IF($B$697="Лікар-терапевт",0))),IF($B$710="Лікар загальної практики - сімейний лікар",H714,IF($B$710="Лікар-педіатр",H714,IF($B$710="Лікар-терапевт",0))),IF($B$723="Лікар загальної практики - сімейний лікар",H727,IF($B$723="Лікар-педіатр",H727,IF($B$723="Лікар-терапевт",0))),IF($B$736="Лікар загальної практики - сімейний лікар",H740,IF($B$736="Лікар-педіатр",H740,IF($B$736="Лікар-терапевт",0))),IF($B$749="Лікар загальної практики - сімейний лікар",H753,IF($B$749="Лікар-педіатр",H753,IF($B$749="Лікар-терапевт",0))),IF($B$762="Лікар загальної практики - сімейний лікар",H766,IF($B$762="Лікар-педіатр",H766,IF($B$762="Лікар-терапевт",0))),IF($B$775="Лікар загальної практики - сімейний лікар",H779,IF($B$775="Лікар-педіатр",H779,IF($B$775="Лікар-терапевт",0))),IF($B$788="Лікар загальної практики - сімейний лікар",H792,IF($B$788="Лікар-педіатр",H792,IF($B$788="Лікар-терапевт",0))),IF($B$801="Лікар загальної практики - сімейний лікар",H805,IF($B$801="Лікар-педіатр",H805,IF($B$801="Лікар-терапевт",0))),IF($B$814="Лікар загальної практики - сімейний лікар",H818,IF($B$814="Лікар-педіатр",H818,IF($B$814="Лікар-терапевт",0))),IF($B$827="Лікар загальної практики - сімейний лікар",H831,IF($B$827="Лікар-педіатр",H831,IF($B$827="Лікар-терапевт",0))),IF($B$840="Лікар загальної практики - сімейний лікар",H844,IF($B$840="Лікар-педіатр",H844,IF($B$840="Лікар-терапевт",0))),IF($B$853="Лікар загальної практики - сімейний лікар",H857,IF($B$853="Лікар-педіатр",H857,IF($B$853="Лікар-терапевт",0))),IF($B$866="Лікар загальної практики - сімейний лікар",H870,IF($B$866="Лікар-педіатр",H870,IF($B$866="Лікар-терапевт",0))),IF($B$879="Лікар загальної практики - сімейний лікар",H883,IF($B$879="Лікар-педіатр",H883,IF($B$879="Лікар-терапевт",0))),IF($B$892="Лікар загальної практики - сімейний лікар",H896,IF($B$892="Лікар-педіатр",H896,IF($B$892="Лікар-терапевт",0))),IF($B$905="Лікар загальної практики - сімейний лікар",H909,IF($B$905="Лікар-педіатр",H909,IF($B$905="Лікар-терапевт",0))),IF($B$918="Лікар загальної практики - сімейний лікар",H922,IF($B$918="Лікар-педіатр",H922,IF($B$918="Лікар-терапевт",0))),IF($B$931="Лікар загальної практики - сімейний лікар",H935,IF($B$931="Лікар-педіатр",H935,IF($B$931="Лікар-терапевт",0))),IF($B$944="Лікар загальної практики - сімейний лікар",H948,IF($B$944="Лікар-педіатр",H948,IF($B$944="Лікар-терапевт",0))),IF($B$957="Лікар загальної практики - сімейний лікар",H961,IF($B$957="Лікар-педіатр",H961,IF($B$957="Лікар-терапевт",0))),IF($B$970="Лікар загальної практики - сімейний лікар",H974,IF($B$970="Лікар-педіатр",H974,IF($B$970="Лікар-терапевт",0))),IF($B$983="Лікар загальної практики - сімейний лікар",H987,IF($B$983="Лікар-педіатр",H987,IF($B$983="Лікар-терапевт",0))),IF($B$996="Лікар загальної практики - сімейний лікар",H1000,IF($B$996="Лікар-педіатр",H1000,IF($B$996="Лікар-терапевт",0))),IF($B$1009="Лікар загальної практики - сімейний лікар",H1013,IF($B$1009="Лікар-педіатр",H1013,IF($B$1009="Лікар-терапевт",0))),IF($B$1022="Лікар загальної практики - сімейний лікар",H1026,IF($B$1022="Лікар-педіатр",H1026,IF($B$1022="Лікар-терапевт",0))),IF($B$1035="Лікар загальної практики - сімейний лікар",H1039,IF($B$1035="Лікар-педіатр",H1039,IF($B$1035="Лікар-терапевт",0))),IF($B$1048="Лікар загальної практики - сімейний лікар",H1052,IF($B$1048="Лікар-педіатр",H1052,IF($B$1048="Лікар-терапевт",0))),IF($B$1061="Лікар загальної практики - сімейний лікар",H1065,IF($B$1061="Лікар-педіатр",H1065,IF($B$1061="Лікар-терапевт",0))),IF($B$1074="Лікар загальної практики - сімейний лікар",H1078,IF($B$1074="Лікар-педіатр",H1078,IF($B$1074="Лікар-терапевт",0))),IF($B$1087="Лікар загальної практики - сімейний лікар",H1091,IF($B$1087="Лікар-педіатр",H1091,IF($B$1087="Лікар-терапевт",0))),IF($B$1100="Лікар загальної практики - сімейний лікар",H1104,IF($B$1100="Лікар-педіатр",H1104,IF($B$1100="Лікар-терапевт",0))),IF($B$1113="Лікар загальної практики - сімейний лікар",H1117,IF($B$1113="Лікар-педіатр",H1117,IF($B$1113="Лікар-терапевт",0))),IF($B$1126="Лікар загальної практики - сімейний лікар",H1130,IF($B$1126="Лікар-педіатр",H1130,IF($B$1126="Лікар-терапевт",0))),IF($B$1139="Лікар загальної практики - сімейний лікар",H1143,IF($B$1139="Лікар-педіатр",H1143,IF($B$1139="Лікар-терапевт",0))),IF($B$1152="Лікар загальної практики - сімейний лікар",H1156,IF($B$1152="Лікар-педіатр",H1156,IF($B$1152="Лікар-терапевт",0))),IF($B$1165="Лікар загальної практики - сімейний лікар",H1169,IF($B$1165="Лікар-педіатр",H1169,IF($B$1165="Лікар-терапевт",0))),IF($B$1178="Лікар загальної практики - сімейний лікар",H1182,IF($B$1178="Лікар-педіатр",H1182,IF($B$1178="Лікар-терапевт",0))),IF($B$1191="Лікар загальної практики - сімейний лікар",H1195,IF($B$1191="Лікар-педіатр",H1195,IF($B$1191="Лікар-терапевт",0))),IF($B$1204="Лікар загальної практики - сімейний лікар",H1208,IF($B$1204="Лікар-педіатр",H1208,IF($B$1204="Лікар-терапевт",0))),IF($B$1217="Лікар загальної практики - сімейний лікар",H1221,IF($B$1217="Лікар-педіатр",H1221,IF($B$1217="Лікар-терапевт",0))),IF($B$1230="Лікар загальної практики - сімейний лікар",H1234,IF($B$1230="Лікар-педіатр",H1234,IF($B$1230="Лікар-терапевт",0))),IF($B$1243="Лікар загальної практики - сімейний лікар",H1247,IF($B$1243="Лікар-педіатр",H1247,IF($B$1243="Лікар-терапевт",0))),IF($B$1256="Лікар загальної практики - сімейний лікар",H1260,IF($B$1256="Лікар-педіатр",H1260,IF($B$1256="Лікар-терапевт",0))),IF($B$1269="Лікар загальної практики - сімейний лікар",H1273,IF($B$1269="Лікар-педіатр",H1273,IF($B$1269="Лікар-терапевт",0))),IF($B$1282="Лікар загальної практики - сімейний лікар",H1286,IF($B$1282="Лікар-педіатр",H1286,IF($B$1282="Лікар-терапевт",0))),IF($B$1295="Лікар загальної практики - сімейний лікар",H1299,IF($B$1295="Лікар-педіатр",H1299,IF($B$1295="Лікар-терапевт",0))),IF($B$1308="Лікар загальної практики - сімейний лікар",H1312,IF($B$1308="Лікар-педіатр",H1312,IF($B$1308="Лікар-терапевт",0))),IF($B$1321="Лікар загальної практики - сімейний лікар",H1325,IF($B$1321="Лікар-педіатр",H1325,IF($B$1321="Лікар-терапевт",0))))</f>
        <v>0</v>
      </c>
      <c r="I1332" s="218">
        <f>SUM(IF($B$684="Лікар загальної практики - сімейний лікар",I688,IF($B$684="Лікар-педіатр",0,IF($B$684="Лікар-терапевт",I688))),IF($B$697="Лікар загальної практики - сімейний лікар",I701,IF($B$697="Лікар-педіатр",0,IF($B$697="Лікар-терапевт",I701))),IF($B$710="Лікар загальної практики - сімейний лікар",I714,IF($B$710="Лікар-педіатр",0,IF($B$710="Лікар-терапевт",I714))),IF($B$723="Лікар загальної практики - сімейний лікар",I727,IF($B$723="Лікар-педіатр",0,IF($B$723="Лікар-терапевт",I727))),IF($B$736="Лікар загальної практики - сімейний лікар",I740,IF($B$736="Лікар-педіатр",0,IF($B$736="Лікар-терапевт",I740))),IF($B$749="Лікар загальної практики - сімейний лікар",I753,IF($B$749="Лікар-педіатр",0,IF($B$749="Лікар-терапевт",I753))),IF($B$762="Лікар загальної практики - сімейний лікар",I766,IF($B$762="Лікар-педіатр",0,IF($B$762="Лікар-терапевт",I766))),IF($B$775="Лікар загальної практики - сімейний лікар",I779,IF($B$775="Лікар-педіатр",0,IF($B$775="Лікар-терапевт",I779))),IF($B$788="Лікар загальної практики - сімейний лікар",I792,IF($B$788="Лікар-педіатр",0,IF($B$788="Лікар-терапевт",I792))),IF($B$801="Лікар загальної практики - сімейний лікар",I805,IF($B$801="Лікар-педіатр",0,IF($B$801="Лікар-терапевт",I805))),IF($B$814="Лікар загальної практики - сімейний лікар",I818,IF($B$814="Лікар-педіатр",0,IF($B$814="Лікар-терапевт",I818))),IF($B$827="Лікар загальної практики - сімейний лікар",I831,IF($B$827="Лікар-педіатр",0,IF($B$827="Лікар-терапевт",I831))),IF($B$840="Лікар загальної практики - сімейний лікар",I844,IF($B$840="Лікар-педіатр",0,IF($B$840="Лікар-терапевт",I844))),IF($B$853="Лікар загальної практики - сімейний лікар",I857,IF($B$853="Лікар-педіатр",0,IF($B$853="Лікар-терапевт",I857))),IF($B$866="Лікар загальної практики - сімейний лікар",I870,IF($B$866="Лікар-педіатр",0,IF($B$866="Лікар-терапевт",I870))),IF($B$879="Лікар загальної практики - сімейний лікар",I883,IF($B$879="Лікар-педіатр",0,IF($B$879="Лікар-терапевт",I883))),IF($B$892="Лікар загальної практики - сімейний лікар",I896,IF($B$892="Лікар-педіатр",0,IF($B$892="Лікар-терапевт",I896))),IF($B$905="Лікар загальної практики - сімейний лікар",I909,IF($B$905="Лікар-педіатр",0,IF($B$905="Лікар-терапевт",I909))),IF($B$918="Лікар загальної практики - сімейний лікар",I922,IF($B$918="Лікар-педіатр",0,IF($B$918="Лікар-терапевт",I922))),IF($B$931="Лікар загальної практики - сімейний лікар",I935,IF($B$931="Лікар-педіатр",0,IF($B$931="Лікар-терапевт",I935))),IF($B$944="Лікар загальної практики - сімейний лікар",I948,IF($B$944="Лікар-педіатр",0,IF($B$944="Лікар-терапевт",I948))),IF($B$957="Лікар загальної практики - сімейний лікар",I961,IF($B$957="Лікар-педіатр",0,IF($B$957="Лікар-терапевт",I961))),IF($B$970="Лікар загальної практики - сімейний лікар",I974,IF($B$970="Лікар-педіатр",0,IF($B$970="Лікар-терапевт",I974))),IF($B$983="Лікар загальної практики - сімейний лікар",I987,IF($B$983="Лікар-педіатр",0,IF($B$983="Лікар-терапевт",I987))),IF($B$996="Лікар загальної практики - сімейний лікар",I1000,IF($B$996="Лікар-педіатр",0,IF($B$996="Лікар-терапевт",I1000))),IF($B$1009="Лікар загальної практики - сімейний лікар",I1013,IF($B$1009="Лікар-педіатр",0,IF($B$1009="Лікар-терапевт",I1013))),IF($B$1022="Лікар загальної практики - сімейний лікар",I1026,IF($B$1022="Лікар-педіатр",0,IF($B$1022="Лікар-терапевт",I1026))),IF($B$1035="Лікар загальної практики - сімейний лікар",I1039,IF($B$1035="Лікар-педіатр",0,IF($B$1035="Лікар-терапевт",I1039))),IF($B$1048="Лікар загальної практики - сімейний лікар",I1052,IF($B$1048="Лікар-педіатр",0,IF($B$1048="Лікар-терапевт",I1052))),IF($B$1061="Лікар загальної практики - сімейний лікар",I1065,IF($B$1061="Лікар-педіатр",0,IF($B$1061="Лікар-терапевт",I1065))),IF($B$1074="Лікар загальної практики - сімейний лікар",I1078,IF($B$1074="Лікар-педіатр",0,IF($B$1074="Лікар-терапевт",I1078))),IF($B$1087="Лікар загальної практики - сімейний лікар",I1091,IF($B$1087="Лікар-педіатр",0,IF($B$1087="Лікар-терапевт",I1091))),IF($B$1100="Лікар загальної практики - сімейний лікар",I1104,IF($B$1100="Лікар-педіатр",0,IF($B$1100="Лікар-терапевт",I1104))),IF($B$1113="Лікар загальної практики - сімейний лікар",I1117,IF($B$1113="Лікар-педіатр",0,IF($B$1113="Лікар-терапевт",I1117))),IF($B$1126="Лікар загальної практики - сімейний лікар",I1130,IF($B$1126="Лікар-педіатр",0,IF($B$1126="Лікар-терапевт",I1130))),IF($B$1139="Лікар загальної практики - сімейний лікар",I1143,IF($B$1139="Лікар-педіатр",0,IF($B$1139="Лікар-терапевт",I1143))),IF($B$1152="Лікар загальної практики - сімейний лікар",I1156,IF($B$1152="Лікар-педіатр",0,IF($B$1152="Лікар-терапевт",I1156))),IF($B$1165="Лікар загальної практики - сімейний лікар",I1169,IF($B$1165="Лікар-педіатр",0,IF($B$1165="Лікар-терапевт",I1169))),IF($B$1178="Лікар загальної практики - сімейний лікар",I1182,IF($B$1178="Лікар-педіатр",0,IF($B$1178="Лікар-терапевт",I1182))),IF($B$1191="Лікар загальної практики - сімейний лікар",I1195,IF($B$1191="Лікар-педіатр",0,IF($B$1191="Лікар-терапевт",I1195))),IF($B$1204="Лікар загальної практики - сімейний лікар",I1208,IF($B$1204="Лікар-педіатр",0,IF($B$1204="Лікар-терапевт",I1208))),IF($B$1217="Лікар загальної практики - сімейний лікар",I1221,IF($B$1217="Лікар-педіатр",0,IF($B$1217="Лікар-терапевт",I1221))),IF($B$1230="Лікар загальної практики - сімейний лікар",I1234,IF($B$1230="Лікар-педіатр",0,IF($B$1230="Лікар-терапевт",I1234))),IF($B$1243="Лікар загальної практики - сімейний лікар",I1247,IF($B$1243="Лікар-педіатр",0,IF($B$1243="Лікар-терапевт",I1247))),IF($B$1256="Лікар загальної практики - сімейний лікар",I1260,IF($B$1256="Лікар-педіатр",0,IF($B$1256="Лікар-терапевт",I1260))),IF($B$1269="Лікар загальної практики - сімейний лікар",I1273,IF($B$1269="Лікар-педіатр",0,IF($B$1269="Лікар-терапевт",I1273))),IF($B$1282="Лікар загальної практики - сімейний лікар",I1286,IF($B$1282="Лікар-педіатр",0,IF($B$1282="Лікар-терапевт",I1286))),IF($B$1295="Лікар загальної практики - сімейний лікар",I1299,IF($B$1295="Лікар-педіатр",0,IF($B$1295="Лікар-терапевт",I1299))),IF($B$1308="Лікар загальної практики - сімейний лікар",I1312,IF($B$1308="Лікар-педіатр",0,IF($B$1308="Лікар-терапевт",I1312))),IF($B$1321="Лікар загальної практики - сімейний лікар",I1325,IF($B$1321="Лікар-педіатр",0,IF($B$1321="Лікар-терапевт",I1325))))</f>
        <v>0</v>
      </c>
      <c r="J1332" s="218">
        <f>SUM(IF($B$684="Лікар загальної практики - сімейний лікар",J686,IF($B$684="Лікар-педіатр",0,IF($B$684="Лікар-терапевт",J686))),IF($B$697="Лікар загальної практики - сімейний лікар",J699,IF($B$697="Лікар-педіатр",0,IF($B$697="Лікар-терапевт",J699))),IF($B$710="Лікар загальної практики - сімейний лікар",J712,IF($B$710="Лікар-педіатр",0,IF($B$710="Лікар-терапевт",J712))),IF($B$723="Лікар загальної практики - сімейний лікар",J725,IF($B$723="Лікар-педіатр",0,IF($B$723="Лікар-терапевт",J725))),IF($B$736="Лікар загальної практики - сімейний лікар",J738,IF($B$736="Лікар-педіатр",0,IF($B$736="Лікар-терапевт",J738))),IF($B$749="Лікар загальної практики - сімейний лікар",J751,IF($B$749="Лікар-педіатр",0,IF($B$749="Лікар-терапевт",J751))),IF($B$762="Лікар загальної практики - сімейний лікар",J764,IF($B$762="Лікар-педіатр",0,IF($B$762="Лікар-терапевт",J764))),IF($B$775="Лікар загальної практики - сімейний лікар",J777,IF($B$775="Лікар-педіатр",0,IF($B$775="Лікар-терапевт",J777))),IF($B$788="Лікар загальної практики - сімейний лікар",J790,IF($B$788="Лікар-педіатр",0,IF($B$788="Лікар-терапевт",J790))),IF($B$801="Лікар загальної практики - сімейний лікар",J803,IF($B$801="Лікар-педіатр",0,IF($B$801="Лікар-терапевт",J803))),IF($B$814="Лікар загальної практики - сімейний лікар",J816,IF($B$814="Лікар-педіатр",0,IF($B$814="Лікар-терапевт",J816))),IF($B$827="Лікар загальної практики - сімейний лікар",J829,IF($B$827="Лікар-педіатр",0,IF($B$827="Лікар-терапевт",J829))),IF($B$840="Лікар загальної практики - сімейний лікар",J842,IF($B$840="Лікар-педіатр",0,IF($B$840="Лікар-терапевт",J842))),IF($B$853="Лікар загальної практики - сімейний лікар",J855,IF($B$853="Лікар-педіатр",0,IF($B$853="Лікар-терапевт",J855))),IF($B$866="Лікар загальної практики - сімейний лікар",J868,IF($B$866="Лікар-педіатр",0,IF($B$866="Лікар-терапевт",J868))),IF($B$879="Лікар загальної практики - сімейний лікар",J881,IF($B$879="Лікар-педіатр",0,IF($B$879="Лікар-терапевт",J881))),IF($B$892="Лікар загальної практики - сімейний лікар",J894,IF($B$892="Лікар-педіатр",0,IF($B$892="Лікар-терапевт",J894))),IF($B$905="Лікар загальної практики - сімейний лікар",J907,IF($B$905="Лікар-педіатр",0,IF($B$905="Лікар-терапевт",J907))),IF($B$918="Лікар загальної практики - сімейний лікар",J920,IF($B$918="Лікар-педіатр",0,IF($B$918="Лікар-терапевт",J920))),IF($B$931="Лікар загальної практики - сімейний лікар",J933,IF($B$931="Лікар-педіатр",0,IF($B$931="Лікар-терапевт",J933))),IF($B$944="Лікар загальної практики - сімейний лікар",J946,IF($B$944="Лікар-педіатр",0,IF($B$944="Лікар-терапевт",J946))),IF($B$957="Лікар загальної практики - сімейний лікар",J959,IF($B$957="Лікар-педіатр",0,IF($B$957="Лікар-терапевт",J959))),IF($B$970="Лікар загальної практики - сімейний лікар",J972,IF($B$970="Лікар-педіатр",0,IF($B$970="Лікар-терапевт",J972))),IF($B$983="Лікар загальної практики - сімейний лікар",J985,IF($B$983="Лікар-педіатр",0,IF($B$983="Лікар-терапевт",J985))),IF($B$996="Лікар загальної практики - сімейний лікар",J998,IF($B$996="Лікар-педіатр",0,IF($B$996="Лікар-терапевт",J998))),IF($B$1009="Лікар загальної практики - сімейний лікар",J1011,IF($B$1009="Лікар-педіатр",0,IF($B$1009="Лікар-терапевт",J1011))),IF($B$1022="Лікар загальної практики - сімейний лікар",J1024,IF($B$1022="Лікар-педіатр",0,IF($B$1022="Лікар-терапевт",J1024))),IF($B$1035="Лікар загальної практики - сімейний лікар",J1037,IF($B$1035="Лікар-педіатр",0,IF($B$1035="Лікар-терапевт",J1037))),IF($B$1048="Лікар загальної практики - сімейний лікар",J1050,IF($B$1048="Лікар-педіатр",0,IF($B$1048="Лікар-терапевт",J1050))),IF($B$1061="Лікар загальної практики - сімейний лікар",J1063,IF($B$1061="Лікар-педіатр",0,IF($B$1061="Лікар-терапевт",J1063))),IF($B$1074="Лікар загальної практики - сімейний лікар",J1076,IF($B$1074="Лікар-педіатр",0,IF($B$1074="Лікар-терапевт",J1076))),IF($B$1087="Лікар загальної практики - сімейний лікар",J1089,IF($B$1087="Лікар-педіатр",0,IF($B$1087="Лікар-терапевт",J1089))),IF($B$1100="Лікар загальної практики - сімейний лікар",J1102,IF($B$1100="Лікар-педіатр",0,IF($B$1100="Лікар-терапевт",J1102))),IF($B$1113="Лікар загальної практики - сімейний лікар",J1115,IF($B$1113="Лікар-педіатр",0,IF($B$1113="Лікар-терапевт",J1115))),IF($B$1126="Лікар загальної практики - сімейний лікар",J1128,IF($B$1126="Лікар-педіатр",0,IF($B$1126="Лікар-терапевт",J1128))),IF($B$1139="Лікар загальної практики - сімейний лікар",J1141,IF($B$1139="Лікар-педіатр",0,IF($B$1139="Лікар-терапевт",J1141))),IF($B$1152="Лікар загальної практики - сімейний лікар",J1154,IF($B$1152="Лікар-педіатр",0,IF($B$1152="Лікар-терапевт",J1154))),IF($B$1165="Лікар загальної практики - сімейний лікар",J1167,IF($B$1165="Лікар-педіатр",0,IF($B$1165="Лікар-терапевт",J1167))),IF($B$1178="Лікар загальної практики - сімейний лікар",J1180,IF($B$1178="Лікар-педіатр",0,IF($B$1178="Лікар-терапевт",J1180))),IF($B$1191="Лікар загальної практики - сімейний лікар",J1193,IF($B$1191="Лікар-педіатр",0,IF($B$1191="Лікар-терапевт",J1193))),IF($B$1204="Лікар загальної практики - сімейний лікар",J1206,IF($B$1204="Лікар-педіатр",0,IF($B$1204="Лікар-терапевт",J1206))),IF($B$1217="Лікар загальної практики - сімейний лікар",J1219,IF($B$1217="Лікар-педіатр",0,IF($B$1217="Лікар-терапевт",J1219))),IF($B$1230="Лікар загальної практики - сімейний лікар",J1232,IF($B$1230="Лікар-педіатр",0,IF($B$1230="Лікар-терапевт",J1232))),IF($B$1243="Лікар загальної практики - сімейний лікар",J1245,IF($B$1243="Лікар-педіатр",0,IF($B$1243="Лікар-терапевт",J1245))),IF($B$1256="Лікар загальної практики - сімейний лікар",J1258,IF($B$1256="Лікар-педіатр",0,IF($B$1256="Лікар-терапевт",J1258))),IF($B$1269="Лікар загальної практики - сімейний лікар",J1271,IF($B$1269="Лікар-педіатр",0,IF($B$1269="Лікар-терапевт",J1271))),IF($B$1282="Лікар загальної практики - сімейний лікар",J1284,IF($B$1282="Лікар-педіатр",0,IF($B$1282="Лікар-терапевт",J1284))),IF($B$1295="Лікар загальної практики - сімейний лікар",J1297,IF($B$1295="Лікар-педіатр",0,IF($B$1295="Лікар-терапевт",J1297))),IF($B$1308="Лікар загальної практики - сімейний лікар",J1310,IF($B$1308="Лікар-педіатр",0,IF($B$1308="Лікар-терапевт",J1310))),IF($B$1321="Лікар загальної практики - сімейний лікар",J1323,IF($B$1321="Лікар-педіатр",0,IF($B$1321="Лікар-терапевт",J1323))))</f>
        <v>0</v>
      </c>
      <c r="K1332" s="218">
        <f>SUM(IF($B$684="Лікар загальної практики - сімейний лікар",K686,IF($B$684="Лікар-педіатр",0,IF($B$684="Лікар-терапевт",K686))),IF($B$697="Лікар загальної практики - сімейний лікар",K699,IF($B$697="Лікар-педіатр",0,IF($B$697="Лікар-терапевт",K699))),IF($B$710="Лікар загальної практики - сімейний лікар",K712,IF($B$710="Лікар-педіатр",0,IF($B$710="Лікар-терапевт",K712))),IF($B$723="Лікар загальної практики - сімейний лікар",K725,IF($B$723="Лікар-педіатр",0,IF($B$723="Лікар-терапевт",K725))),IF($B$736="Лікар загальної практики - сімейний лікар",K738,IF($B$736="Лікар-педіатр",0,IF($B$736="Лікар-терапевт",K738))),IF($B$749="Лікар загальної практики - сімейний лікар",K751,IF($B$749="Лікар-педіатр",0,IF($B$749="Лікар-терапевт",K751))),IF($B$762="Лікар загальної практики - сімейний лікар",K764,IF($B$762="Лікар-педіатр",0,IF($B$762="Лікар-терапевт",K764))),IF($B$775="Лікар загальної практики - сімейний лікар",K777,IF($B$775="Лікар-педіатр",0,IF($B$775="Лікар-терапевт",K777))),IF($B$788="Лікар загальної практики - сімейний лікар",K790,IF($B$788="Лікар-педіатр",0,IF($B$788="Лікар-терапевт",K790))),IF($B$801="Лікар загальної практики - сімейний лікар",K803,IF($B$801="Лікар-педіатр",0,IF($B$801="Лікар-терапевт",K803))),IF($B$814="Лікар загальної практики - сімейний лікар",K816,IF($B$814="Лікар-педіатр",0,IF($B$814="Лікар-терапевт",K816))),IF($B$827="Лікар загальної практики - сімейний лікар",K829,IF($B$827="Лікар-педіатр",0,IF($B$827="Лікар-терапевт",K829))),IF($B$840="Лікар загальної практики - сімейний лікар",K842,IF($B$840="Лікар-педіатр",0,IF($B$840="Лікар-терапевт",K842))),IF($B$853="Лікар загальної практики - сімейний лікар",K855,IF($B$853="Лікар-педіатр",0,IF($B$853="Лікар-терапевт",K855))),IF($B$866="Лікар загальної практики - сімейний лікар",K868,IF($B$866="Лікар-педіатр",0,IF($B$866="Лікар-терапевт",K868))),IF($B$879="Лікар загальної практики - сімейний лікар",K881,IF($B$879="Лікар-педіатр",0,IF($B$879="Лікар-терапевт",K881))),IF($B$892="Лікар загальної практики - сімейний лікар",K894,IF($B$892="Лікар-педіатр",0,IF($B$892="Лікар-терапевт",K894))),IF($B$905="Лікар загальної практики - сімейний лікар",K907,IF($B$905="Лікар-педіатр",0,IF($B$905="Лікар-терапевт",K907))),IF($B$918="Лікар загальної практики - сімейний лікар",K920,IF($B$918="Лікар-педіатр",0,IF($B$918="Лікар-терапевт",K920))),IF($B$931="Лікар загальної практики - сімейний лікар",K933,IF($B$931="Лікар-педіатр",0,IF($B$931="Лікар-терапевт",K933))),IF($B$944="Лікар загальної практики - сімейний лікар",K946,IF($B$944="Лікар-педіатр",0,IF($B$944="Лікар-терапевт",K946))),IF($B$957="Лікар загальної практики - сімейний лікар",K959,IF($B$957="Лікар-педіатр",0,IF($B$957="Лікар-терапевт",K959))),IF($B$970="Лікар загальної практики - сімейний лікар",K972,IF($B$970="Лікар-педіатр",0,IF($B$970="Лікар-терапевт",K972))),IF($B$983="Лікар загальної практики - сімейний лікар",K985,IF($B$983="Лікар-педіатр",0,IF($B$983="Лікар-терапевт",K985))),IF($B$996="Лікар загальної практики - сімейний лікар",K998,IF($B$996="Лікар-педіатр",0,IF($B$996="Лікар-терапевт",K998))),IF($B$1009="Лікар загальної практики - сімейний лікар",K1011,IF($B$1009="Лікар-педіатр",0,IF($B$1009="Лікар-терапевт",K1011))),IF($B$1022="Лікар загальної практики - сімейний лікар",K1024,IF($B$1022="Лікар-педіатр",0,IF($B$1022="Лікар-терапевт",K1024))),IF($B$1035="Лікар загальної практики - сімейний лікар",K1037,IF($B$1035="Лікар-педіатр",0,IF($B$1035="Лікар-терапевт",K1037))),IF($B$1048="Лікар загальної практики - сімейний лікар",K1050,IF($B$1048="Лікар-педіатр",0,IF($B$1048="Лікар-терапевт",K1050))),IF($B$1061="Лікар загальної практики - сімейний лікар",K1063,IF($B$1061="Лікар-педіатр",0,IF($B$1061="Лікар-терапевт",K1063))),IF($B$1074="Лікар загальної практики - сімейний лікар",K1076,IF($B$1074="Лікар-педіатр",0,IF($B$1074="Лікар-терапевт",K1076))),IF($B$1087="Лікар загальної практики - сімейний лікар",K1089,IF($B$1087="Лікар-педіатр",0,IF($B$1087="Лікар-терапевт",K1089))),IF($B$1100="Лікар загальної практики - сімейний лікар",K1102,IF($B$1100="Лікар-педіатр",0,IF($B$1100="Лікар-терапевт",K1102))),IF($B$1113="Лікар загальної практики - сімейний лікар",K1115,IF($B$1113="Лікар-педіатр",0,IF($B$1113="Лікар-терапевт",K1115))),IF($B$1126="Лікар загальної практики - сімейний лікар",K1128,IF($B$1126="Лікар-педіатр",0,IF($B$1126="Лікар-терапевт",K1128))),IF($B$1139="Лікар загальної практики - сімейний лікар",K1141,IF($B$1139="Лікар-педіатр",0,IF($B$1139="Лікар-терапевт",K1141))),IF($B$1152="Лікар загальної практики - сімейний лікар",K1154,IF($B$1152="Лікар-педіатр",0,IF($B$1152="Лікар-терапевт",K1154))),IF($B$1165="Лікар загальної практики - сімейний лікар",K1167,IF($B$1165="Лікар-педіатр",0,IF($B$1165="Лікар-терапевт",K1167))),IF($B$1178="Лікар загальної практики - сімейний лікар",K1180,IF($B$1178="Лікар-педіатр",0,IF($B$1178="Лікар-терапевт",K1180))),IF($B$1191="Лікар загальної практики - сімейний лікар",K1193,IF($B$1191="Лікар-педіатр",0,IF($B$1191="Лікар-терапевт",K1193))),IF($B$1204="Лікар загальної практики - сімейний лікар",K1206,IF($B$1204="Лікар-педіатр",0,IF($B$1204="Лікар-терапевт",K1206))),IF($B$1217="Лікар загальної практики - сімейний лікар",K1219,IF($B$1217="Лікар-педіатр",0,IF($B$1217="Лікар-терапевт",K1219))),IF($B$1230="Лікар загальної практики - сімейний лікар",K1232,IF($B$1230="Лікар-педіатр",0,IF($B$1230="Лікар-терапевт",K1232))),IF($B$1243="Лікар загальної практики - сімейний лікар",K1245,IF($B$1243="Лікар-педіатр",0,IF($B$1243="Лікар-терапевт",K1245))),IF($B$1256="Лікар загальної практики - сімейний лікар",K1258,IF($B$1256="Лікар-педіатр",0,IF($B$1256="Лікар-терапевт",K1258))),IF($B$1269="Лікар загальної практики - сімейний лікар",K1271,IF($B$1269="Лікар-педіатр",0,IF($B$1269="Лікар-терапевт",K1271))),IF($B$1282="Лікар загальної практики - сімейний лікар",K1284,IF($B$1282="Лікар-педіатр",0,IF($B$1282="Лікар-терапевт",K1284))),IF($B$1295="Лікар загальної практики - сімейний лікар",K1297,IF($B$1295="Лікар-педіатр",0,IF($B$1295="Лікар-терапевт",K1297))),IF($B$1308="Лікар загальної практики - сімейний лікар",K1310,IF($B$1308="Лікар-педіатр",0,IF($B$1308="Лікар-терапевт",K1310))),IF($B$1321="Лікар загальної практики - сімейний лікар",K1323,IF($B$1321="Лікар-педіатр",0,IF($B$1321="Лікар-терапевт",K1323))))</f>
        <v>0</v>
      </c>
      <c r="L1332" s="219"/>
      <c r="M1332" s="220"/>
      <c r="N1332" s="218">
        <f>SUM(IF($B$684="Лікар загальної практики - сімейний лікар",N686,IF($B$684="Лікар-педіатр",N686,IF($B$684="Лікар-терапевт",0))),IF($B$697="Лікар загальної практики - сімейний лікар",N699,IF($B$697="Лікар-педіатр",N699,IF($B$697="Лікар-терапевт",0))),IF($B$710="Лікар загальної практики - сімейний лікар",N712,IF($B$710="Лікар-педіатр",N712,IF($B$710="Лікар-терапевт",0))),IF($B$723="Лікар загальної практики - сімейний лікар",N725,IF($B$723="Лікар-педіатр",N725,IF($B$723="Лікар-терапевт",0))),IF($B$736="Лікар загальної практики - сімейний лікар",N738,IF($B$736="Лікар-педіатр",N738,IF($B$736="Лікар-терапевт",0))),IF($B$749="Лікар загальної практики - сімейний лікар",N751,IF($B$749="Лікар-педіатр",N751,IF($B$749="Лікар-терапевт",0))),IF($B$762="Лікар загальної практики - сімейний лікар",N764,IF($B$762="Лікар-педіатр",N764,IF($B$762="Лікар-терапевт",0))),IF($B$775="Лікар загальної практики - сімейний лікар",N777,IF($B$775="Лікар-педіатр",N777,IF($B$775="Лікар-терапевт",0))),IF($B$788="Лікар загальної практики - сімейний лікар",N790,IF($B$788="Лікар-педіатр",N790,IF($B$788="Лікар-терапевт",0))),IF($B$801="Лікар загальної практики - сімейний лікар",N803,IF($B$801="Лікар-педіатр",N803,IF($B$801="Лікар-терапевт",0))),IF($B$814="Лікар загальної практики - сімейний лікар",N816,IF($B$814="Лікар-педіатр",N816,IF($B$814="Лікар-терапевт",0))),IF($B$827="Лікар загальної практики - сімейний лікар",N829,IF($B$827="Лікар-педіатр",N829,IF($B$827="Лікар-терапевт",0))),IF($B$840="Лікар загальної практики - сімейний лікар",N842,IF($B$840="Лікар-педіатр",N842,IF($B$840="Лікар-терапевт",0))),IF($B$853="Лікар загальної практики - сімейний лікар",N855,IF($B$853="Лікар-педіатр",N855,IF($B$853="Лікар-терапевт",0))),IF($B$866="Лікар загальної практики - сімейний лікар",N868,IF($B$866="Лікар-педіатр",N868,IF($B$866="Лікар-терапевт",0))),IF($B$879="Лікар загальної практики - сімейний лікар",N881,IF($B$879="Лікар-педіатр",N881,IF($B$879="Лікар-терапевт",0))),IF($B$892="Лікар загальної практики - сімейний лікар",N894,IF($B$892="Лікар-педіатр",N894,IF($B$892="Лікар-терапевт",0))),IF($B$905="Лікар загальної практики - сімейний лікар",N907,IF($B$905="Лікар-педіатр",N907,IF($B$905="Лікар-терапевт",0))),IF($B$918="Лікар загальної практики - сімейний лікар",N920,IF($B$918="Лікар-педіатр",N920,IF($B$918="Лікар-терапевт",0))),IF($B$931="Лікар загальної практики - сімейний лікар",N933,IF($B$931="Лікар-педіатр",N933,IF($B$931="Лікар-терапевт",0))),IF($B$944="Лікар загальної практики - сімейний лікар",N946,IF($B$944="Лікар-педіатр",N946,IF($B$944="Лікар-терапевт",0))),IF($B$957="Лікар загальної практики - сімейний лікар",N959,IF($B$957="Лікар-педіатр",N959,IF($B$957="Лікар-терапевт",0))),IF($B$970="Лікар загальної практики - сімейний лікар",N972,IF($B$970="Лікар-педіатр",N972,IF($B$970="Лікар-терапевт",0))),IF($B$983="Лікар загальної практики - сімейний лікар",N985,IF($B$983="Лікар-педіатр",N985,IF($B$983="Лікар-терапевт",0))),IF($B$996="Лікар загальної практики - сімейний лікар",N998,IF($B$996="Лікар-педіатр",N998,IF($B$996="Лікар-терапевт",0))),IF($B$1009="Лікар загальної практики - сімейний лікар",N1011,IF($B$1009="Лікар-педіатр",N1011,IF($B$1009="Лікар-терапевт",0))),IF($B$1022="Лікар загальної практики - сімейний лікар",N1024,IF($B$1022="Лікар-педіатр",N1024,IF($B$1022="Лікар-терапевт",0))),IF($B$1035="Лікар загальної практики - сімейний лікар",N1037,IF($B$1035="Лікар-педіатр",N1037,IF($B$1035="Лікар-терапевт",0))),IF($B$1048="Лікар загальної практики - сімейний лікар",N1050,IF($B$1048="Лікар-педіатр",N1050,IF($B$1048="Лікар-терапевт",0))),IF($B$1061="Лікар загальної практики - сімейний лікар",N1063,IF($B$1061="Лікар-педіатр",N1063,IF($B$1061="Лікар-терапевт",0))),IF($B$1074="Лікар загальної практики - сімейний лікар",N1076,IF($B$1074="Лікар-педіатр",N1076,IF($B$1074="Лікар-терапевт",0))),IF($B$1087="Лікар загальної практики - сімейний лікар",N1089,IF($B$1087="Лікар-педіатр",N1089,IF($B$1087="Лікар-терапевт",0))),IF($B$1100="Лікар загальної практики - сімейний лікар",N1102,IF($B$1100="Лікар-педіатр",N1102,IF($B$1100="Лікар-терапевт",0))),IF($B$1113="Лікар загальної практики - сімейний лікар",N1115,IF($B$1113="Лікар-педіатр",N1115,IF($B$1113="Лікар-терапевт",0))),IF($B$1126="Лікар загальної практики - сімейний лікар",N1128,IF($B$1126="Лікар-педіатр",N1128,IF($B$1126="Лікар-терапевт",0))),IF($B$1139="Лікар загальної практики - сімейний лікар",N1141,IF($B$1139="Лікар-педіатр",N1141,IF($B$1139="Лікар-терапевт",0))),IF($B$1152="Лікар загальної практики - сімейний лікар",N1154,IF($B$1152="Лікар-педіатр",N1154,IF($B$1152="Лікар-терапевт",0))),IF($B$1165="Лікар загальної практики - сімейний лікар",N1167,IF($B$1165="Лікар-педіатр",N1167,IF($B$1165="Лікар-терапевт",0))),IF($B$1178="Лікар загальної практики - сімейний лікар",N1180,IF($B$1178="Лікар-педіатр",N1180,IF($B$1178="Лікар-терапевт",0))),IF($B$1191="Лікар загальної практики - сімейний лікар",N1193,IF($B$1191="Лікар-педіатр",N1193,IF($B$1191="Лікар-терапевт",0))),IF($B$1204="Лікар загальної практики - сімейний лікар",N1206,IF($B$1204="Лікар-педіатр",N1206,IF($B$1204="Лікар-терапевт",0))),IF($B$1217="Лікар загальної практики - сімейний лікар",N1219,IF($B$1217="Лікар-педіатр",N1219,IF($B$1217="Лікар-терапевт",0))),IF($B$1230="Лікар загальної практики - сімейний лікар",N1232,IF($B$1230="Лікар-педіатр",N1232,IF($B$1230="Лікар-терапевт",0))),IF($B$1243="Лікар загальної практики - сімейний лікар",N1245,IF($B$1243="Лікар-педіатр",N1245,IF($B$1243="Лікар-терапевт",0))),IF($B$1256="Лікар загальної практики - сімейний лікар",N1258,IF($B$1256="Лікар-педіатр",N1258,IF($B$1256="Лікар-терапевт",0))),IF($B$1269="Лікар загальної практики - сімейний лікар",N1271,IF($B$1269="Лікар-педіатр",N1271,IF($B$1269="Лікар-терапевт",0))),IF($B$1282="Лікар загальної практики - сімейний лікар",N1284,IF($B$1282="Лікар-педіатр",N1284,IF($B$1282="Лікар-терапевт",0))),IF($B$1295="Лікар загальної практики - сімейний лікар",N1297,IF($B$1295="Лікар-педіатр",N1297,IF($B$1295="Лікар-терапевт",0))),IF($B$1308="Лікар загальної практики - сімейний лікар",N1310,IF($B$1308="Лікар-педіатр",N1310,IF($B$1308="Лікар-терапевт",0))),IF($B$1321="Лікар загальної практики - сімейний лікар",N1323,IF($B$1321="Лікар-педіатр",N1323,IF($B$1321="Лікар-терапевт",0))))</f>
        <v>0</v>
      </c>
      <c r="O1332" s="218">
        <f t="shared" ref="O1332" si="201">SUM(IF($B$684="Лікар загальної практики - сімейний лікар",O686,IF($B$684="Лікар-педіатр",O686,IF($B$684="Лікар-терапевт",0))),IF($B$697="Лікар загальної практики - сімейний лікар",O699,IF($B$697="Лікар-педіатр",O699,IF($B$697="Лікар-терапевт",0))),IF($B$710="Лікар загальної практики - сімейний лікар",O712,IF($B$710="Лікар-педіатр",O712,IF($B$710="Лікар-терапевт",0))),IF($B$723="Лікар загальної практики - сімейний лікар",O725,IF($B$723="Лікар-педіатр",O725,IF($B$723="Лікар-терапевт",0))),IF($B$736="Лікар загальної практики - сімейний лікар",O738,IF($B$736="Лікар-педіатр",O738,IF($B$736="Лікар-терапевт",0))),IF($B$749="Лікар загальної практики - сімейний лікар",O751,IF($B$749="Лікар-педіатр",O751,IF($B$749="Лікар-терапевт",0))),IF($B$762="Лікар загальної практики - сімейний лікар",O764,IF($B$762="Лікар-педіатр",O764,IF($B$762="Лікар-терапевт",0))),IF($B$775="Лікар загальної практики - сімейний лікар",O777,IF($B$775="Лікар-педіатр",O777,IF($B$775="Лікар-терапевт",0))),IF($B$788="Лікар загальної практики - сімейний лікар",O790,IF($B$788="Лікар-педіатр",O790,IF($B$788="Лікар-терапевт",0))),IF($B$801="Лікар загальної практики - сімейний лікар",O803,IF($B$801="Лікар-педіатр",O803,IF($B$801="Лікар-терапевт",0))),IF($B$814="Лікар загальної практики - сімейний лікар",O816,IF($B$814="Лікар-педіатр",O816,IF($B$814="Лікар-терапевт",0))),IF($B$827="Лікар загальної практики - сімейний лікар",O829,IF($B$827="Лікар-педіатр",O829,IF($B$827="Лікар-терапевт",0))),IF($B$840="Лікар загальної практики - сімейний лікар",O842,IF($B$840="Лікар-педіатр",O842,IF($B$840="Лікар-терапевт",0))),IF($B$853="Лікар загальної практики - сімейний лікар",O855,IF($B$853="Лікар-педіатр",O855,IF($B$853="Лікар-терапевт",0))),IF($B$866="Лікар загальної практики - сімейний лікар",O868,IF($B$866="Лікар-педіатр",O868,IF($B$866="Лікар-терапевт",0))),IF($B$879="Лікар загальної практики - сімейний лікар",O881,IF($B$879="Лікар-педіатр",O881,IF($B$879="Лікар-терапевт",0))),IF($B$892="Лікар загальної практики - сімейний лікар",O894,IF($B$892="Лікар-педіатр",O894,IF($B$892="Лікар-терапевт",0))),IF($B$905="Лікар загальної практики - сімейний лікар",O907,IF($B$905="Лікар-педіатр",O907,IF($B$905="Лікар-терапевт",0))),IF($B$918="Лікар загальної практики - сімейний лікар",O920,IF($B$918="Лікар-педіатр",O920,IF($B$918="Лікар-терапевт",0))),IF($B$931="Лікар загальної практики - сімейний лікар",O933,IF($B$931="Лікар-педіатр",O933,IF($B$931="Лікар-терапевт",0))),IF($B$944="Лікар загальної практики - сімейний лікар",O946,IF($B$944="Лікар-педіатр",O946,IF($B$944="Лікар-терапевт",0))),IF($B$957="Лікар загальної практики - сімейний лікар",O959,IF($B$957="Лікар-педіатр",O959,IF($B$957="Лікар-терапевт",0))),IF($B$970="Лікар загальної практики - сімейний лікар",O972,IF($B$970="Лікар-педіатр",O972,IF($B$970="Лікар-терапевт",0))),IF($B$983="Лікар загальної практики - сімейний лікар",O985,IF($B$983="Лікар-педіатр",O985,IF($B$983="Лікар-терапевт",0))),IF($B$996="Лікар загальної практики - сімейний лікар",O998,IF($B$996="Лікар-педіатр",O998,IF($B$996="Лікар-терапевт",0))),IF($B$1009="Лікар загальної практики - сімейний лікар",O1011,IF($B$1009="Лікар-педіатр",O1011,IF($B$1009="Лікар-терапевт",0))),IF($B$1022="Лікар загальної практики - сімейний лікар",O1024,IF($B$1022="Лікар-педіатр",O1024,IF($B$1022="Лікар-терапевт",0))),IF($B$1035="Лікар загальної практики - сімейний лікар",O1037,IF($B$1035="Лікар-педіатр",O1037,IF($B$1035="Лікар-терапевт",0))),IF($B$1048="Лікар загальної практики - сімейний лікар",O1050,IF($B$1048="Лікар-педіатр",O1050,IF($B$1048="Лікар-терапевт",0))),IF($B$1061="Лікар загальної практики - сімейний лікар",O1063,IF($B$1061="Лікар-педіатр",O1063,IF($B$1061="Лікар-терапевт",0))),IF($B$1074="Лікар загальної практики - сімейний лікар",O1076,IF($B$1074="Лікар-педіатр",O1076,IF($B$1074="Лікар-терапевт",0))),IF($B$1087="Лікар загальної практики - сімейний лікар",O1089,IF($B$1087="Лікар-педіатр",O1089,IF($B$1087="Лікар-терапевт",0))),IF($B$1100="Лікар загальної практики - сімейний лікар",O1102,IF($B$1100="Лікар-педіатр",O1102,IF($B$1100="Лікар-терапевт",0))),IF($B$1113="Лікар загальної практики - сімейний лікар",O1115,IF($B$1113="Лікар-педіатр",O1115,IF($B$1113="Лікар-терапевт",0))),IF($B$1126="Лікар загальної практики - сімейний лікар",O1128,IF($B$1126="Лікар-педіатр",O1128,IF($B$1126="Лікар-терапевт",0))),IF($B$1139="Лікар загальної практики - сімейний лікар",O1141,IF($B$1139="Лікар-педіатр",O1141,IF($B$1139="Лікар-терапевт",0))),IF($B$1152="Лікар загальної практики - сімейний лікар",O1154,IF($B$1152="Лікар-педіатр",O1154,IF($B$1152="Лікар-терапевт",0))),IF($B$1165="Лікар загальної практики - сімейний лікар",O1167,IF($B$1165="Лікар-педіатр",O1167,IF($B$1165="Лікар-терапевт",0))),IF($B$1178="Лікар загальної практики - сімейний лікар",O1180,IF($B$1178="Лікар-педіатр",O1180,IF($B$1178="Лікар-терапевт",0))),IF($B$1191="Лікар загальної практики - сімейний лікар",O1193,IF($B$1191="Лікар-педіатр",O1193,IF($B$1191="Лікар-терапевт",0))),IF($B$1204="Лікар загальної практики - сімейний лікар",O1206,IF($B$1204="Лікар-педіатр",O1206,IF($B$1204="Лікар-терапевт",0))),IF($B$1217="Лікар загальної практики - сімейний лікар",O1219,IF($B$1217="Лікар-педіатр",O1219,IF($B$1217="Лікар-терапевт",0))),IF($B$1230="Лікар загальної практики - сімейний лікар",O1232,IF($B$1230="Лікар-педіатр",O1232,IF($B$1230="Лікар-терапевт",0))),IF($B$1243="Лікар загальної практики - сімейний лікар",O1245,IF($B$1243="Лікар-педіатр",O1245,IF($B$1243="Лікар-терапевт",0))),IF($B$1256="Лікар загальної практики - сімейний лікар",O1258,IF($B$1256="Лікар-педіатр",O1258,IF($B$1256="Лікар-терапевт",0))),IF($B$1269="Лікар загальної практики - сімейний лікар",O1271,IF($B$1269="Лікар-педіатр",O1271,IF($B$1269="Лікар-терапевт",0))),IF($B$1282="Лікар загальної практики - сімейний лікар",O1284,IF($B$1282="Лікар-педіатр",O1284,IF($B$1282="Лікар-терапевт",0))),IF($B$1295="Лікар загальної практики - сімейний лікар",O1297,IF($B$1295="Лікар-педіатр",O1297,IF($B$1295="Лікар-терапевт",0))),IF($B$1308="Лікар загальної практики - сімейний лікар",O1310,IF($B$1308="Лікар-педіатр",O1310,IF($B$1308="Лікар-терапевт",0))),IF($B$1321="Лікар загальної практики - сімейний лікар",O1323,IF($B$1321="Лікар-педіатр",O1323,IF($B$1321="Лікар-терапевт",0))))</f>
        <v>0</v>
      </c>
      <c r="P1332" s="218">
        <f>SUM(IF($B$684="Лікар загальної практики - сімейний лікар",P686,IF($B$684="Лікар-педіатр",0,IF($B$684="Лікар-терапевт",P686))),IF($B$697="Лікар загальної практики - сімейний лікар",P699,IF($B$697="Лікар-педіатр",0,IF($B$697="Лікар-терапевт",P699))),IF($B$710="Лікар загальної практики - сімейний лікар",P712,IF($B$710="Лікар-педіатр",0,IF($B$710="Лікар-терапевт",P712))),IF($B$723="Лікар загальної практики - сімейний лікар",P725,IF($B$723="Лікар-педіатр",0,IF($B$723="Лікар-терапевт",P725))),IF($B$736="Лікар загальної практики - сімейний лікар",P738,IF($B$736="Лікар-педіатр",0,IF($B$736="Лікар-терапевт",P738))),IF($B$749="Лікар загальної практики - сімейний лікар",P751,IF($B$749="Лікар-педіатр",0,IF($B$749="Лікар-терапевт",P751))),IF($B$762="Лікар загальної практики - сімейний лікар",P764,IF($B$762="Лікар-педіатр",0,IF($B$762="Лікар-терапевт",P764))),IF($B$775="Лікар загальної практики - сімейний лікар",P777,IF($B$775="Лікар-педіатр",0,IF($B$775="Лікар-терапевт",P777))),IF($B$788="Лікар загальної практики - сімейний лікар",P790,IF($B$788="Лікар-педіатр",0,IF($B$788="Лікар-терапевт",P790))),IF($B$801="Лікар загальної практики - сімейний лікар",P803,IF($B$801="Лікар-педіатр",0,IF($B$801="Лікар-терапевт",P803))),IF($B$814="Лікар загальної практики - сімейний лікар",P816,IF($B$814="Лікар-педіатр",0,IF($B$814="Лікар-терапевт",P816))),IF($B$827="Лікар загальної практики - сімейний лікар",P829,IF($B$827="Лікар-педіатр",0,IF($B$827="Лікар-терапевт",P829))),IF($B$840="Лікар загальної практики - сімейний лікар",P842,IF($B$840="Лікар-педіатр",0,IF($B$840="Лікар-терапевт",P842))),IF($B$853="Лікар загальної практики - сімейний лікар",P855,IF($B$853="Лікар-педіатр",0,IF($B$853="Лікар-терапевт",P855))),IF($B$866="Лікар загальної практики - сімейний лікар",P868,IF($B$866="Лікар-педіатр",0,IF($B$866="Лікар-терапевт",P868))),IF($B$879="Лікар загальної практики - сімейний лікар",P881,IF($B$879="Лікар-педіатр",0,IF($B$879="Лікар-терапевт",P881))),IF($B$892="Лікар загальної практики - сімейний лікар",P894,IF($B$892="Лікар-педіатр",0,IF($B$892="Лікар-терапевт",P894))),IF($B$905="Лікар загальної практики - сімейний лікар",P907,IF($B$905="Лікар-педіатр",0,IF($B$905="Лікар-терапевт",P907))),IF($B$918="Лікар загальної практики - сімейний лікар",P920,IF($B$918="Лікар-педіатр",0,IF($B$918="Лікар-терапевт",P920))),IF($B$931="Лікар загальної практики - сімейний лікар",P933,IF($B$931="Лікар-педіатр",0,IF($B$931="Лікар-терапевт",P933))),IF($B$944="Лікар загальної практики - сімейний лікар",P946,IF($B$944="Лікар-педіатр",0,IF($B$944="Лікар-терапевт",P946))),IF($B$957="Лікар загальної практики - сімейний лікар",P959,IF($B$957="Лікар-педіатр",0,IF($B$957="Лікар-терапевт",P959))),IF($B$970="Лікар загальної практики - сімейний лікар",P972,IF($B$970="Лікар-педіатр",0,IF($B$970="Лікар-терапевт",P972))),IF($B$983="Лікар загальної практики - сімейний лікар",P985,IF($B$983="Лікар-педіатр",0,IF($B$983="Лікар-терапевт",P985))),IF($B$996="Лікар загальної практики - сімейний лікар",P998,IF($B$996="Лікар-педіатр",0,IF($B$996="Лікар-терапевт",P998))),IF($B$1009="Лікар загальної практики - сімейний лікар",P1011,IF($B$1009="Лікар-педіатр",0,IF($B$1009="Лікар-терапевт",P1011))),IF($B$1022="Лікар загальної практики - сімейний лікар",P1024,IF($B$1022="Лікар-педіатр",0,IF($B$1022="Лікар-терапевт",P1024))),IF($B$1035="Лікар загальної практики - сімейний лікар",P1037,IF($B$1035="Лікар-педіатр",0,IF($B$1035="Лікар-терапевт",P1037))),IF($B$1048="Лікар загальної практики - сімейний лікар",P1050,IF($B$1048="Лікар-педіатр",0,IF($B$1048="Лікар-терапевт",P1050))),IF($B$1061="Лікар загальної практики - сімейний лікар",P1063,IF($B$1061="Лікар-педіатр",0,IF($B$1061="Лікар-терапевт",P1063))),IF($B$1074="Лікар загальної практики - сімейний лікар",P1076,IF($B$1074="Лікар-педіатр",0,IF($B$1074="Лікар-терапевт",P1076))),IF($B$1087="Лікар загальної практики - сімейний лікар",P1089,IF($B$1087="Лікар-педіатр",0,IF($B$1087="Лікар-терапевт",P1089))),IF($B$1100="Лікар загальної практики - сімейний лікар",P1102,IF($B$1100="Лікар-педіатр",0,IF($B$1100="Лікар-терапевт",P1102))),IF($B$1113="Лікар загальної практики - сімейний лікар",P1115,IF($B$1113="Лікар-педіатр",0,IF($B$1113="Лікар-терапевт",P1115))),IF($B$1126="Лікар загальної практики - сімейний лікар",P1128,IF($B$1126="Лікар-педіатр",0,IF($B$1126="Лікар-терапевт",P1128))),IF($B$1139="Лікар загальної практики - сімейний лікар",P1141,IF($B$1139="Лікар-педіатр",0,IF($B$1139="Лікар-терапевт",P1141))),IF($B$1152="Лікар загальної практики - сімейний лікар",P1154,IF($B$1152="Лікар-педіатр",0,IF($B$1152="Лікар-терапевт",P1154))),IF($B$1165="Лікар загальної практики - сімейний лікар",P1167,IF($B$1165="Лікар-педіатр",0,IF($B$1165="Лікар-терапевт",P1167))),IF($B$1178="Лікар загальної практики - сімейний лікар",P1180,IF($B$1178="Лікар-педіатр",0,IF($B$1178="Лікар-терапевт",P1180))),IF($B$1191="Лікар загальної практики - сімейний лікар",P1193,IF($B$1191="Лікар-педіатр",0,IF($B$1191="Лікар-терапевт",P1193))),IF($B$1204="Лікар загальної практики - сімейний лікар",P1206,IF($B$1204="Лікар-педіатр",0,IF($B$1204="Лікар-терапевт",P1206))),IF($B$1217="Лікар загальної практики - сімейний лікар",P1219,IF($B$1217="Лікар-педіатр",0,IF($B$1217="Лікар-терапевт",P1219))),IF($B$1230="Лікар загальної практики - сімейний лікар",P1232,IF($B$1230="Лікар-педіатр",0,IF($B$1230="Лікар-терапевт",P1232))),IF($B$1243="Лікар загальної практики - сімейний лікар",P1245,IF($B$1243="Лікар-педіатр",0,IF($B$1243="Лікар-терапевт",P1245))),IF($B$1256="Лікар загальної практики - сімейний лікар",P1258,IF($B$1256="Лікар-педіатр",0,IF($B$1256="Лікар-терапевт",P1258))),IF($B$1269="Лікар загальної практики - сімейний лікар",P1271,IF($B$1269="Лікар-педіатр",0,IF($B$1269="Лікар-терапевт",P1271))),IF($B$1282="Лікар загальної практики - сімейний лікар",P1284,IF($B$1282="Лікар-педіатр",0,IF($B$1282="Лікар-терапевт",P1284))),IF($B$1295="Лікар загальної практики - сімейний лікар",P1297,IF($B$1295="Лікар-педіатр",0,IF($B$1295="Лікар-терапевт",P1297))),IF($B$1308="Лікар загальної практики - сімейний лікар",P1310,IF($B$1308="Лікар-педіатр",0,IF($B$1308="Лікар-терапевт",P1310))),IF($B$1321="Лікар загальної практики - сімейний лікар",P1323,IF($B$1321="Лікар-педіатр",0,IF($B$1321="Лікар-терапевт",P1323))))</f>
        <v>0</v>
      </c>
      <c r="Q1332" s="218">
        <f>SUM(IF($B$684="Лікар загальної практики - сімейний лікар",Q686,IF($B$684="Лікар-педіатр",0,IF($B$684="Лікар-терапевт",Q686))),IF($B$697="Лікар загальної практики - сімейний лікар",Q699,IF($B$697="Лікар-педіатр",0,IF($B$697="Лікар-терапевт",Q699))),IF($B$710="Лікар загальної практики - сімейний лікар",Q712,IF($B$710="Лікар-педіатр",0,IF($B$710="Лікар-терапевт",Q712))),IF($B$723="Лікар загальної практики - сімейний лікар",Q725,IF($B$723="Лікар-педіатр",0,IF($B$723="Лікар-терапевт",Q725))),IF($B$736="Лікар загальної практики - сімейний лікар",Q738,IF($B$736="Лікар-педіатр",0,IF($B$736="Лікар-терапевт",Q738))),IF($B$749="Лікар загальної практики - сімейний лікар",Q751,IF($B$749="Лікар-педіатр",0,IF($B$749="Лікар-терапевт",Q751))),IF($B$762="Лікар загальної практики - сімейний лікар",Q764,IF($B$762="Лікар-педіатр",0,IF($B$762="Лікар-терапевт",Q764))),IF($B$775="Лікар загальної практики - сімейний лікар",Q777,IF($B$775="Лікар-педіатр",0,IF($B$775="Лікар-терапевт",Q777))),IF($B$788="Лікар загальної практики - сімейний лікар",Q790,IF($B$788="Лікар-педіатр",0,IF($B$788="Лікар-терапевт",Q790))),IF($B$801="Лікар загальної практики - сімейний лікар",Q803,IF($B$801="Лікар-педіатр",0,IF($B$801="Лікар-терапевт",Q803))),IF($B$814="Лікар загальної практики - сімейний лікар",Q816,IF($B$814="Лікар-педіатр",0,IF($B$814="Лікар-терапевт",Q816))),IF($B$827="Лікар загальної практики - сімейний лікар",Q829,IF($B$827="Лікар-педіатр",0,IF($B$827="Лікар-терапевт",Q829))),IF($B$840="Лікар загальної практики - сімейний лікар",Q842,IF($B$840="Лікар-педіатр",0,IF($B$840="Лікар-терапевт",Q842))),IF($B$853="Лікар загальної практики - сімейний лікар",Q855,IF($B$853="Лікар-педіатр",0,IF($B$853="Лікар-терапевт",Q855))),IF($B$866="Лікар загальної практики - сімейний лікар",Q868,IF($B$866="Лікар-педіатр",0,IF($B$866="Лікар-терапевт",Q868))),IF($B$879="Лікар загальної практики - сімейний лікар",Q881,IF($B$879="Лікар-педіатр",0,IF($B$879="Лікар-терапевт",Q881))),IF($B$892="Лікар загальної практики - сімейний лікар",Q894,IF($B$892="Лікар-педіатр",0,IF($B$892="Лікар-терапевт",Q894))),IF($B$905="Лікар загальної практики - сімейний лікар",Q907,IF($B$905="Лікар-педіатр",0,IF($B$905="Лікар-терапевт",Q907))),IF($B$918="Лікар загальної практики - сімейний лікар",Q920,IF($B$918="Лікар-педіатр",0,IF($B$918="Лікар-терапевт",Q920))),IF($B$931="Лікар загальної практики - сімейний лікар",Q933,IF($B$931="Лікар-педіатр",0,IF($B$931="Лікар-терапевт",Q933))),IF($B$944="Лікар загальної практики - сімейний лікар",Q946,IF($B$944="Лікар-педіатр",0,IF($B$944="Лікар-терапевт",Q946))),IF($B$957="Лікар загальної практики - сімейний лікар",Q959,IF($B$957="Лікар-педіатр",0,IF($B$957="Лікар-терапевт",Q959))),IF($B$970="Лікар загальної практики - сімейний лікар",Q972,IF($B$970="Лікар-педіатр",0,IF($B$970="Лікар-терапевт",Q972))),IF($B$983="Лікар загальної практики - сімейний лікар",Q985,IF($B$983="Лікар-педіатр",0,IF($B$983="Лікар-терапевт",Q985))),IF($B$996="Лікар загальної практики - сімейний лікар",Q998,IF($B$996="Лікар-педіатр",0,IF($B$996="Лікар-терапевт",Q998))),IF($B$1009="Лікар загальної практики - сімейний лікар",Q1011,IF($B$1009="Лікар-педіатр",0,IF($B$1009="Лікар-терапевт",Q1011))),IF($B$1022="Лікар загальної практики - сімейний лікар",Q1024,IF($B$1022="Лікар-педіатр",0,IF($B$1022="Лікар-терапевт",Q1024))),IF($B$1035="Лікар загальної практики - сімейний лікар",Q1037,IF($B$1035="Лікар-педіатр",0,IF($B$1035="Лікар-терапевт",Q1037))),IF($B$1048="Лікар загальної практики - сімейний лікар",Q1050,IF($B$1048="Лікар-педіатр",0,IF($B$1048="Лікар-терапевт",Q1050))),IF($B$1061="Лікар загальної практики - сімейний лікар",Q1063,IF($B$1061="Лікар-педіатр",0,IF($B$1061="Лікар-терапевт",Q1063))),IF($B$1074="Лікар загальної практики - сімейний лікар",Q1076,IF($B$1074="Лікар-педіатр",0,IF($B$1074="Лікар-терапевт",Q1076))),IF($B$1087="Лікар загальної практики - сімейний лікар",Q1089,IF($B$1087="Лікар-педіатр",0,IF($B$1087="Лікар-терапевт",Q1089))),IF($B$1100="Лікар загальної практики - сімейний лікар",Q1102,IF($B$1100="Лікар-педіатр",0,IF($B$1100="Лікар-терапевт",Q1102))),IF($B$1113="Лікар загальної практики - сімейний лікар",Q1115,IF($B$1113="Лікар-педіатр",0,IF($B$1113="Лікар-терапевт",Q1115))),IF($B$1126="Лікар загальної практики - сімейний лікар",Q1128,IF($B$1126="Лікар-педіатр",0,IF($B$1126="Лікар-терапевт",Q1128))),IF($B$1139="Лікар загальної практики - сімейний лікар",Q1141,IF($B$1139="Лікар-педіатр",0,IF($B$1139="Лікар-терапевт",Q1141))),IF($B$1152="Лікар загальної практики - сімейний лікар",Q1154,IF($B$1152="Лікар-педіатр",0,IF($B$1152="Лікар-терапевт",Q1154))),IF($B$1165="Лікар загальної практики - сімейний лікар",Q1167,IF($B$1165="Лікар-педіатр",0,IF($B$1165="Лікар-терапевт",Q1167))),IF($B$1178="Лікар загальної практики - сімейний лікар",Q1180,IF($B$1178="Лікар-педіатр",0,IF($B$1178="Лікар-терапевт",Q1180))),IF($B$1191="Лікар загальної практики - сімейний лікар",Q1193,IF($B$1191="Лікар-педіатр",0,IF($B$1191="Лікар-терапевт",Q1193))),IF($B$1204="Лікар загальної практики - сімейний лікар",Q1206,IF($B$1204="Лікар-педіатр",0,IF($B$1204="Лікар-терапевт",Q1206))),IF($B$1217="Лікар загальної практики - сімейний лікар",Q1219,IF($B$1217="Лікар-педіатр",0,IF($B$1217="Лікар-терапевт",Q1219))),IF($B$1230="Лікар загальної практики - сімейний лікар",Q1232,IF($B$1230="Лікар-педіатр",0,IF($B$1230="Лікар-терапевт",Q1232))),IF($B$1243="Лікар загальної практики - сімейний лікар",Q1245,IF($B$1243="Лікар-педіатр",0,IF($B$1243="Лікар-терапевт",Q1245))),IF($B$1256="Лікар загальної практики - сімейний лікар",Q1258,IF($B$1256="Лікар-педіатр",0,IF($B$1256="Лікар-терапевт",Q1258))),IF($B$1269="Лікар загальної практики - сімейний лікар",Q1271,IF($B$1269="Лікар-педіатр",0,IF($B$1269="Лікар-терапевт",Q1271))),IF($B$1282="Лікар загальної практики - сімейний лікар",Q1284,IF($B$1282="Лікар-педіатр",0,IF($B$1282="Лікар-терапевт",Q1284))),IF($B$1295="Лікар загальної практики - сімейний лікар",Q1297,IF($B$1295="Лікар-педіатр",0,IF($B$1295="Лікар-терапевт",Q1297))),IF($B$1308="Лікар загальної практики - сімейний лікар",Q1310,IF($B$1308="Лікар-педіатр",0,IF($B$1308="Лікар-терапевт",Q1310))),IF($B$1321="Лікар загальної практики - сімейний лікар",Q1323,IF($B$1321="Лікар-педіатр",0,IF($B$1321="Лікар-терапевт",Q1323))))</f>
        <v>0</v>
      </c>
      <c r="R1332" s="218">
        <f>SUM(IF($B$684="Лікар загальної практики - сімейний лікар",R686,IF($B$684="Лікар-педіатр",0,IF($B$684="Лікар-терапевт",R686))),IF($B$697="Лікар загальної практики - сімейний лікар",R699,IF($B$697="Лікар-педіатр",0,IF($B$697="Лікар-терапевт",R699))),IF($B$710="Лікар загальної практики - сімейний лікар",R712,IF($B$710="Лікар-педіатр",0,IF($B$710="Лікар-терапевт",R712))),IF($B$723="Лікар загальної практики - сімейний лікар",R725,IF($B$723="Лікар-педіатр",0,IF($B$723="Лікар-терапевт",R725))),IF($B$736="Лікар загальної практики - сімейний лікар",R738,IF($B$736="Лікар-педіатр",0,IF($B$736="Лікар-терапевт",R738))),IF($B$749="Лікар загальної практики - сімейний лікар",R751,IF($B$749="Лікар-педіатр",0,IF($B$749="Лікар-терапевт",R751))),IF($B$762="Лікар загальної практики - сімейний лікар",R764,IF($B$762="Лікар-педіатр",0,IF($B$762="Лікар-терапевт",R764))),IF($B$775="Лікар загальної практики - сімейний лікар",R777,IF($B$775="Лікар-педіатр",0,IF($B$775="Лікар-терапевт",R777))),IF($B$788="Лікар загальної практики - сімейний лікар",R790,IF($B$788="Лікар-педіатр",0,IF($B$788="Лікар-терапевт",R790))),IF($B$801="Лікар загальної практики - сімейний лікар",R803,IF($B$801="Лікар-педіатр",0,IF($B$801="Лікар-терапевт",R803))),IF($B$814="Лікар загальної практики - сімейний лікар",R816,IF($B$814="Лікар-педіатр",0,IF($B$814="Лікар-терапевт",R816))),IF($B$827="Лікар загальної практики - сімейний лікар",R829,IF($B$827="Лікар-педіатр",0,IF($B$827="Лікар-терапевт",R829))),IF($B$840="Лікар загальної практики - сімейний лікар",R842,IF($B$840="Лікар-педіатр",0,IF($B$840="Лікар-терапевт",R842))),IF($B$853="Лікар загальної практики - сімейний лікар",R855,IF($B$853="Лікар-педіатр",0,IF($B$853="Лікар-терапевт",R855))),IF($B$866="Лікар загальної практики - сімейний лікар",R868,IF($B$866="Лікар-педіатр",0,IF($B$866="Лікар-терапевт",R868))),IF($B$879="Лікар загальної практики - сімейний лікар",R881,IF($B$879="Лікар-педіатр",0,IF($B$879="Лікар-терапевт",R881))),IF($B$892="Лікар загальної практики - сімейний лікар",R894,IF($B$892="Лікар-педіатр",0,IF($B$892="Лікар-терапевт",R894))),IF($B$905="Лікар загальної практики - сімейний лікар",R907,IF($B$905="Лікар-педіатр",0,IF($B$905="Лікар-терапевт",R907))),IF($B$918="Лікар загальної практики - сімейний лікар",R920,IF($B$918="Лікар-педіатр",0,IF($B$918="Лікар-терапевт",R920))),IF($B$931="Лікар загальної практики - сімейний лікар",R933,IF($B$931="Лікар-педіатр",0,IF($B$931="Лікар-терапевт",R933))),IF($B$944="Лікар загальної практики - сімейний лікар",R946,IF($B$944="Лікар-педіатр",0,IF($B$944="Лікар-терапевт",R946))),IF($B$957="Лікар загальної практики - сімейний лікар",R959,IF($B$957="Лікар-педіатр",0,IF($B$957="Лікар-терапевт",R959))),IF($B$970="Лікар загальної практики - сімейний лікар",R972,IF($B$970="Лікар-педіатр",0,IF($B$970="Лікар-терапевт",R972))),IF($B$983="Лікар загальної практики - сімейний лікар",R985,IF($B$983="Лікар-педіатр",0,IF($B$983="Лікар-терапевт",R985))),IF($B$996="Лікар загальної практики - сімейний лікар",R998,IF($B$996="Лікар-педіатр",0,IF($B$996="Лікар-терапевт",R998))),IF($B$1009="Лікар загальної практики - сімейний лікар",R1011,IF($B$1009="Лікар-педіатр",0,IF($B$1009="Лікар-терапевт",R1011))),IF($B$1022="Лікар загальної практики - сімейний лікар",R1024,IF($B$1022="Лікар-педіатр",0,IF($B$1022="Лікар-терапевт",R1024))),IF($B$1035="Лікар загальної практики - сімейний лікар",R1037,IF($B$1035="Лікар-педіатр",0,IF($B$1035="Лікар-терапевт",R1037))),IF($B$1048="Лікар загальної практики - сімейний лікар",R1050,IF($B$1048="Лікар-педіатр",0,IF($B$1048="Лікар-терапевт",R1050))),IF($B$1061="Лікар загальної практики - сімейний лікар",R1063,IF($B$1061="Лікар-педіатр",0,IF($B$1061="Лікар-терапевт",R1063))),IF($B$1074="Лікар загальної практики - сімейний лікар",R1076,IF($B$1074="Лікар-педіатр",0,IF($B$1074="Лікар-терапевт",R1076))),IF($B$1087="Лікар загальної практики - сімейний лікар",R1089,IF($B$1087="Лікар-педіатр",0,IF($B$1087="Лікар-терапевт",R1089))),IF($B$1100="Лікар загальної практики - сімейний лікар",R1102,IF($B$1100="Лікар-педіатр",0,IF($B$1100="Лікар-терапевт",R1102))),IF($B$1113="Лікар загальної практики - сімейний лікар",R1115,IF($B$1113="Лікар-педіатр",0,IF($B$1113="Лікар-терапевт",R1115))),IF($B$1126="Лікар загальної практики - сімейний лікар",R1128,IF($B$1126="Лікар-педіатр",0,IF($B$1126="Лікар-терапевт",R1128))),IF($B$1139="Лікар загальної практики - сімейний лікар",R1141,IF($B$1139="Лікар-педіатр",0,IF($B$1139="Лікар-терапевт",R1141))),IF($B$1152="Лікар загальної практики - сімейний лікар",R1154,IF($B$1152="Лікар-педіатр",0,IF($B$1152="Лікар-терапевт",R1154))),IF($B$1165="Лікар загальної практики - сімейний лікар",R1167,IF($B$1165="Лікар-педіатр",0,IF($B$1165="Лікар-терапевт",R1167))),IF($B$1178="Лікар загальної практики - сімейний лікар",R1180,IF($B$1178="Лікар-педіатр",0,IF($B$1178="Лікар-терапевт",R1180))),IF($B$1191="Лікар загальної практики - сімейний лікар",R1193,IF($B$1191="Лікар-педіатр",0,IF($B$1191="Лікар-терапевт",R1193))),IF($B$1204="Лікар загальної практики - сімейний лікар",R1206,IF($B$1204="Лікар-педіатр",0,IF($B$1204="Лікар-терапевт",R1206))),IF($B$1217="Лікар загальної практики - сімейний лікар",R1219,IF($B$1217="Лікар-педіатр",0,IF($B$1217="Лікар-терапевт",R1219))),IF($B$1230="Лікар загальної практики - сімейний лікар",R1232,IF($B$1230="Лікар-педіатр",0,IF($B$1230="Лікар-терапевт",R1232))),IF($B$1243="Лікар загальної практики - сімейний лікар",R1245,IF($B$1243="Лікар-педіатр",0,IF($B$1243="Лікар-терапевт",R1245))),IF($B$1256="Лікар загальної практики - сімейний лікар",R1258,IF($B$1256="Лікар-педіатр",0,IF($B$1256="Лікар-терапевт",R1258))),IF($B$1269="Лікар загальної практики - сімейний лікар",R1271,IF($B$1269="Лікар-педіатр",0,IF($B$1269="Лікар-терапевт",R1271))),IF($B$1282="Лікар загальної практики - сімейний лікар",R1284,IF($B$1282="Лікар-педіатр",0,IF($B$1282="Лікар-терапевт",R1284))),IF($B$1295="Лікар загальної практики - сімейний лікар",R1297,IF($B$1295="Лікар-педіатр",0,IF($B$1295="Лікар-терапевт",R1297))),IF($B$1308="Лікар загальної практики - сімейний лікар",R1310,IF($B$1308="Лікар-педіатр",0,IF($B$1308="Лікар-терапевт",R1310))),IF($B$1321="Лікар загальної практики - сімейний лікар",R1323,IF($B$1321="Лікар-педіатр",0,IF($B$1321="Лікар-терапевт",R1323))))</f>
        <v>0</v>
      </c>
      <c r="S1332" s="219"/>
      <c r="T1332" s="220"/>
      <c r="U1332" s="218">
        <f>SUM(IF($B$684="Лікар загальної практики - сімейний лікар",U686,IF($B$684="Лікар-педіатр",U686,IF($B$684="Лікар-терапевт",0))),IF($B$697="Лікар загальної практики - сімейний лікар",U699,IF($B$697="Лікар-педіатр",U699,IF($B$697="Лікар-терапевт",0))),IF($B$710="Лікар загальної практики - сімейний лікар",U712,IF($B$710="Лікар-педіатр",U712,IF($B$710="Лікар-терапевт",0))),IF($B$723="Лікар загальної практики - сімейний лікар",U725,IF($B$723="Лікар-педіатр",U725,IF($B$723="Лікар-терапевт",0))),IF($B$736="Лікар загальної практики - сімейний лікар",U738,IF($B$736="Лікар-педіатр",U738,IF($B$736="Лікар-терапевт",0))),IF($B$749="Лікар загальної практики - сімейний лікар",U751,IF($B$749="Лікар-педіатр",U751,IF($B$749="Лікар-терапевт",0))),IF($B$762="Лікар загальної практики - сімейний лікар",U764,IF($B$762="Лікар-педіатр",U764,IF($B$762="Лікар-терапевт",0))),IF($B$775="Лікар загальної практики - сімейний лікар",U777,IF($B$775="Лікар-педіатр",U777,IF($B$775="Лікар-терапевт",0))),IF($B$788="Лікар загальної практики - сімейний лікар",U790,IF($B$788="Лікар-педіатр",U790,IF($B$788="Лікар-терапевт",0))),IF($B$801="Лікар загальної практики - сімейний лікар",U803,IF($B$801="Лікар-педіатр",U803,IF($B$801="Лікар-терапевт",0))),IF($B$814="Лікар загальної практики - сімейний лікар",U816,IF($B$814="Лікар-педіатр",U816,IF($B$814="Лікар-терапевт",0))),IF($B$827="Лікар загальної практики - сімейний лікар",U829,IF($B$827="Лікар-педіатр",U829,IF($B$827="Лікар-терапевт",0))),IF($B$840="Лікар загальної практики - сімейний лікар",U842,IF($B$840="Лікар-педіатр",U842,IF($B$840="Лікар-терапевт",0))),IF($B$853="Лікар загальної практики - сімейний лікар",U855,IF($B$853="Лікар-педіатр",U855,IF($B$853="Лікар-терапевт",0))),IF($B$866="Лікар загальної практики - сімейний лікар",U868,IF($B$866="Лікар-педіатр",U868,IF($B$866="Лікар-терапевт",0))),IF($B$879="Лікар загальної практики - сімейний лікар",U881,IF($B$879="Лікар-педіатр",U881,IF($B$879="Лікар-терапевт",0))),IF($B$892="Лікар загальної практики - сімейний лікар",U894,IF($B$892="Лікар-педіатр",U894,IF($B$892="Лікар-терапевт",0))),IF($B$905="Лікар загальної практики - сімейний лікар",U907,IF($B$905="Лікар-педіатр",U907,IF($B$905="Лікар-терапевт",0))),IF($B$918="Лікар загальної практики - сімейний лікар",U920,IF($B$918="Лікар-педіатр",U920,IF($B$918="Лікар-терапевт",0))),IF($B$931="Лікар загальної практики - сімейний лікар",U933,IF($B$931="Лікар-педіатр",U933,IF($B$931="Лікар-терапевт",0))),IF($B$944="Лікар загальної практики - сімейний лікар",U946,IF($B$944="Лікар-педіатр",U946,IF($B$944="Лікар-терапевт",0))),IF($B$957="Лікар загальної практики - сімейний лікар",U959,IF($B$957="Лікар-педіатр",U959,IF($B$957="Лікар-терапевт",0))),IF($B$970="Лікар загальної практики - сімейний лікар",U972,IF($B$970="Лікар-педіатр",U972,IF($B$970="Лікар-терапевт",0))),IF($B$983="Лікар загальної практики - сімейний лікар",U985,IF($B$983="Лікар-педіатр",U985,IF($B$983="Лікар-терапевт",0))),IF($B$996="Лікар загальної практики - сімейний лікар",U998,IF($B$996="Лікар-педіатр",U998,IF($B$996="Лікар-терапевт",0))),IF($B$1009="Лікар загальної практики - сімейний лікар",U1011,IF($B$1009="Лікар-педіатр",U1011,IF($B$1009="Лікар-терапевт",0))),IF($B$1022="Лікар загальної практики - сімейний лікар",U1024,IF($B$1022="Лікар-педіатр",U1024,IF($B$1022="Лікар-терапевт",0))),IF($B$1035="Лікар загальної практики - сімейний лікар",U1037,IF($B$1035="Лікар-педіатр",U1037,IF($B$1035="Лікар-терапевт",0))),IF($B$1048="Лікар загальної практики - сімейний лікар",U1050,IF($B$1048="Лікар-педіатр",U1050,IF($B$1048="Лікар-терапевт",0))),IF($B$1061="Лікар загальної практики - сімейний лікар",U1063,IF($B$1061="Лікар-педіатр",U1063,IF($B$1061="Лікар-терапевт",0))),IF($B$1074="Лікар загальної практики - сімейний лікар",U1076,IF($B$1074="Лікар-педіатр",U1076,IF($B$1074="Лікар-терапевт",0))),IF($B$1087="Лікар загальної практики - сімейний лікар",U1089,IF($B$1087="Лікар-педіатр",U1089,IF($B$1087="Лікар-терапевт",0))),IF($B$1100="Лікар загальної практики - сімейний лікар",U1102,IF($B$1100="Лікар-педіатр",U1102,IF($B$1100="Лікар-терапевт",0))),IF($B$1113="Лікар загальної практики - сімейний лікар",U1115,IF($B$1113="Лікар-педіатр",U1115,IF($B$1113="Лікар-терапевт",0))),IF($B$1126="Лікар загальної практики - сімейний лікар",U1128,IF($B$1126="Лікар-педіатр",U1128,IF($B$1126="Лікар-терапевт",0))),IF($B$1139="Лікар загальної практики - сімейний лікар",U1141,IF($B$1139="Лікар-педіатр",U1141,IF($B$1139="Лікар-терапевт",0))),IF($B$1152="Лікар загальної практики - сімейний лікар",U1154,IF($B$1152="Лікар-педіатр",U1154,IF($B$1152="Лікар-терапевт",0))),IF($B$1165="Лікар загальної практики - сімейний лікар",U1167,IF($B$1165="Лікар-педіатр",U1167,IF($B$1165="Лікар-терапевт",0))),IF($B$1178="Лікар загальної практики - сімейний лікар",U1180,IF($B$1178="Лікар-педіатр",U1180,IF($B$1178="Лікар-терапевт",0))),IF($B$1191="Лікар загальної практики - сімейний лікар",U1193,IF($B$1191="Лікар-педіатр",U1193,IF($B$1191="Лікар-терапевт",0))),IF($B$1204="Лікар загальної практики - сімейний лікар",U1206,IF($B$1204="Лікар-педіатр",U1206,IF($B$1204="Лікар-терапевт",0))),IF($B$1217="Лікар загальної практики - сімейний лікар",U1219,IF($B$1217="Лікар-педіатр",U1219,IF($B$1217="Лікар-терапевт",0))),IF($B$1230="Лікар загальної практики - сімейний лікар",U1232,IF($B$1230="Лікар-педіатр",U1232,IF($B$1230="Лікар-терапевт",0))),IF($B$1243="Лікар загальної практики - сімейний лікар",U1245,IF($B$1243="Лікар-педіатр",U1245,IF($B$1243="Лікар-терапевт",0))),IF($B$1256="Лікар загальної практики - сімейний лікар",U1258,IF($B$1256="Лікар-педіатр",U1258,IF($B$1256="Лікар-терапевт",0))),IF($B$1269="Лікар загальної практики - сімейний лікар",U1271,IF($B$1269="Лікар-педіатр",U1271,IF($B$1269="Лікар-терапевт",0))),IF($B$1282="Лікар загальної практики - сімейний лікар",U1284,IF($B$1282="Лікар-педіатр",U1284,IF($B$1282="Лікар-терапевт",0))),IF($B$1295="Лікар загальної практики - сімейний лікар",U1297,IF($B$1295="Лікар-педіатр",U1297,IF($B$1295="Лікар-терапевт",0))),IF($B$1308="Лікар загальної практики - сімейний лікар",U1310,IF($B$1308="Лікар-педіатр",U1310,IF($B$1308="Лікар-терапевт",0))),IF($B$1321="Лікар загальної практики - сімейний лікар",U1323,IF($B$1321="Лікар-педіатр",U1323,IF($B$1321="Лікар-терапевт",0))))</f>
        <v>0</v>
      </c>
      <c r="V1332" s="218">
        <f t="shared" ref="V1332" si="202">SUM(IF($B$684="Лікар загальної практики - сімейний лікар",V686,IF($B$684="Лікар-педіатр",V686,IF($B$684="Лікар-терапевт",0))),IF($B$697="Лікар загальної практики - сімейний лікар",V699,IF($B$697="Лікар-педіатр",V699,IF($B$697="Лікар-терапевт",0))),IF($B$710="Лікар загальної практики - сімейний лікар",V712,IF($B$710="Лікар-педіатр",V712,IF($B$710="Лікар-терапевт",0))),IF($B$723="Лікар загальної практики - сімейний лікар",V725,IF($B$723="Лікар-педіатр",V725,IF($B$723="Лікар-терапевт",0))),IF($B$736="Лікар загальної практики - сімейний лікар",V738,IF($B$736="Лікар-педіатр",V738,IF($B$736="Лікар-терапевт",0))),IF($B$749="Лікар загальної практики - сімейний лікар",V751,IF($B$749="Лікар-педіатр",V751,IF($B$749="Лікар-терапевт",0))),IF($B$762="Лікар загальної практики - сімейний лікар",V764,IF($B$762="Лікар-педіатр",V764,IF($B$762="Лікар-терапевт",0))),IF($B$775="Лікар загальної практики - сімейний лікар",V777,IF($B$775="Лікар-педіатр",V777,IF($B$775="Лікар-терапевт",0))),IF($B$788="Лікар загальної практики - сімейний лікар",V790,IF($B$788="Лікар-педіатр",V790,IF($B$788="Лікар-терапевт",0))),IF($B$801="Лікар загальної практики - сімейний лікар",V803,IF($B$801="Лікар-педіатр",V803,IF($B$801="Лікар-терапевт",0))),IF($B$814="Лікар загальної практики - сімейний лікар",V816,IF($B$814="Лікар-педіатр",V816,IF($B$814="Лікар-терапевт",0))),IF($B$827="Лікар загальної практики - сімейний лікар",V829,IF($B$827="Лікар-педіатр",V829,IF($B$827="Лікар-терапевт",0))),IF($B$840="Лікар загальної практики - сімейний лікар",V842,IF($B$840="Лікар-педіатр",V842,IF($B$840="Лікар-терапевт",0))),IF($B$853="Лікар загальної практики - сімейний лікар",V855,IF($B$853="Лікар-педіатр",V855,IF($B$853="Лікар-терапевт",0))),IF($B$866="Лікар загальної практики - сімейний лікар",V868,IF($B$866="Лікар-педіатр",V868,IF($B$866="Лікар-терапевт",0))),IF($B$879="Лікар загальної практики - сімейний лікар",V881,IF($B$879="Лікар-педіатр",V881,IF($B$879="Лікар-терапевт",0))),IF($B$892="Лікар загальної практики - сімейний лікар",V894,IF($B$892="Лікар-педіатр",V894,IF($B$892="Лікар-терапевт",0))),IF($B$905="Лікар загальної практики - сімейний лікар",V907,IF($B$905="Лікар-педіатр",V907,IF($B$905="Лікар-терапевт",0))),IF($B$918="Лікар загальної практики - сімейний лікар",V920,IF($B$918="Лікар-педіатр",V920,IF($B$918="Лікар-терапевт",0))),IF($B$931="Лікар загальної практики - сімейний лікар",V933,IF($B$931="Лікар-педіатр",V933,IF($B$931="Лікар-терапевт",0))),IF($B$944="Лікар загальної практики - сімейний лікар",V946,IF($B$944="Лікар-педіатр",V946,IF($B$944="Лікар-терапевт",0))),IF($B$957="Лікар загальної практики - сімейний лікар",V959,IF($B$957="Лікар-педіатр",V959,IF($B$957="Лікар-терапевт",0))),IF($B$970="Лікар загальної практики - сімейний лікар",V972,IF($B$970="Лікар-педіатр",V972,IF($B$970="Лікар-терапевт",0))),IF($B$983="Лікар загальної практики - сімейний лікар",V985,IF($B$983="Лікар-педіатр",V985,IF($B$983="Лікар-терапевт",0))),IF($B$996="Лікар загальної практики - сімейний лікар",V998,IF($B$996="Лікар-педіатр",V998,IF($B$996="Лікар-терапевт",0))),IF($B$1009="Лікар загальної практики - сімейний лікар",V1011,IF($B$1009="Лікар-педіатр",V1011,IF($B$1009="Лікар-терапевт",0))),IF($B$1022="Лікар загальної практики - сімейний лікар",V1024,IF($B$1022="Лікар-педіатр",V1024,IF($B$1022="Лікар-терапевт",0))),IF($B$1035="Лікар загальної практики - сімейний лікар",V1037,IF($B$1035="Лікар-педіатр",V1037,IF($B$1035="Лікар-терапевт",0))),IF($B$1048="Лікар загальної практики - сімейний лікар",V1050,IF($B$1048="Лікар-педіатр",V1050,IF($B$1048="Лікар-терапевт",0))),IF($B$1061="Лікар загальної практики - сімейний лікар",V1063,IF($B$1061="Лікар-педіатр",V1063,IF($B$1061="Лікар-терапевт",0))),IF($B$1074="Лікар загальної практики - сімейний лікар",V1076,IF($B$1074="Лікар-педіатр",V1076,IF($B$1074="Лікар-терапевт",0))),IF($B$1087="Лікар загальної практики - сімейний лікар",V1089,IF($B$1087="Лікар-педіатр",V1089,IF($B$1087="Лікар-терапевт",0))),IF($B$1100="Лікар загальної практики - сімейний лікар",V1102,IF($B$1100="Лікар-педіатр",V1102,IF($B$1100="Лікар-терапевт",0))),IF($B$1113="Лікар загальної практики - сімейний лікар",V1115,IF($B$1113="Лікар-педіатр",V1115,IF($B$1113="Лікар-терапевт",0))),IF($B$1126="Лікар загальної практики - сімейний лікар",V1128,IF($B$1126="Лікар-педіатр",V1128,IF($B$1126="Лікар-терапевт",0))),IF($B$1139="Лікар загальної практики - сімейний лікар",V1141,IF($B$1139="Лікар-педіатр",V1141,IF($B$1139="Лікар-терапевт",0))),IF($B$1152="Лікар загальної практики - сімейний лікар",V1154,IF($B$1152="Лікар-педіатр",V1154,IF($B$1152="Лікар-терапевт",0))),IF($B$1165="Лікар загальної практики - сімейний лікар",V1167,IF($B$1165="Лікар-педіатр",V1167,IF($B$1165="Лікар-терапевт",0))),IF($B$1178="Лікар загальної практики - сімейний лікар",V1180,IF($B$1178="Лікар-педіатр",V1180,IF($B$1178="Лікар-терапевт",0))),IF($B$1191="Лікар загальної практики - сімейний лікар",V1193,IF($B$1191="Лікар-педіатр",V1193,IF($B$1191="Лікар-терапевт",0))),IF($B$1204="Лікар загальної практики - сімейний лікар",V1206,IF($B$1204="Лікар-педіатр",V1206,IF($B$1204="Лікар-терапевт",0))),IF($B$1217="Лікар загальної практики - сімейний лікар",V1219,IF($B$1217="Лікар-педіатр",V1219,IF($B$1217="Лікар-терапевт",0))),IF($B$1230="Лікар загальної практики - сімейний лікар",V1232,IF($B$1230="Лікар-педіатр",V1232,IF($B$1230="Лікар-терапевт",0))),IF($B$1243="Лікар загальної практики - сімейний лікар",V1245,IF($B$1243="Лікар-педіатр",V1245,IF($B$1243="Лікар-терапевт",0))),IF($B$1256="Лікар загальної практики - сімейний лікар",V1258,IF($B$1256="Лікар-педіатр",V1258,IF($B$1256="Лікар-терапевт",0))),IF($B$1269="Лікар загальної практики - сімейний лікар",V1271,IF($B$1269="Лікар-педіатр",V1271,IF($B$1269="Лікар-терапевт",0))),IF($B$1282="Лікар загальної практики - сімейний лікар",V1284,IF($B$1282="Лікар-педіатр",V1284,IF($B$1282="Лікар-терапевт",0))),IF($B$1295="Лікар загальної практики - сімейний лікар",V1297,IF($B$1295="Лікар-педіатр",V1297,IF($B$1295="Лікар-терапевт",0))),IF($B$1308="Лікар загальної практики - сімейний лікар",V1310,IF($B$1308="Лікар-педіатр",V1310,IF($B$1308="Лікар-терапевт",0))),IF($B$1321="Лікар загальної практики - сімейний лікар",V1323,IF($B$1321="Лікар-педіатр",V1323,IF($B$1321="Лікар-терапевт",0))))</f>
        <v>0</v>
      </c>
      <c r="W1332" s="218">
        <f>SUM(IF($B$684="Лікар загальної практики - сімейний лікар",W686,IF($B$684="Лікар-педіатр",0,IF($B$684="Лікар-терапевт",W686))),IF($B$697="Лікар загальної практики - сімейний лікар",W699,IF($B$697="Лікар-педіатр",0,IF($B$697="Лікар-терапевт",W699))),IF($B$710="Лікар загальної практики - сімейний лікар",W712,IF($B$710="Лікар-педіатр",0,IF($B$710="Лікар-терапевт",W712))),IF($B$723="Лікар загальної практики - сімейний лікар",W725,IF($B$723="Лікар-педіатр",0,IF($B$723="Лікар-терапевт",W725))),IF($B$736="Лікар загальної практики - сімейний лікар",W738,IF($B$736="Лікар-педіатр",0,IF($B$736="Лікар-терапевт",W738))),IF($B$749="Лікар загальної практики - сімейний лікар",W751,IF($B$749="Лікар-педіатр",0,IF($B$749="Лікар-терапевт",W751))),IF($B$762="Лікар загальної практики - сімейний лікар",W764,IF($B$762="Лікар-педіатр",0,IF($B$762="Лікар-терапевт",W764))),IF($B$775="Лікар загальної практики - сімейний лікар",W777,IF($B$775="Лікар-педіатр",0,IF($B$775="Лікар-терапевт",W777))),IF($B$788="Лікар загальної практики - сімейний лікар",W790,IF($B$788="Лікар-педіатр",0,IF($B$788="Лікар-терапевт",W790))),IF($B$801="Лікар загальної практики - сімейний лікар",W803,IF($B$801="Лікар-педіатр",0,IF($B$801="Лікар-терапевт",W803))),IF($B$814="Лікар загальної практики - сімейний лікар",W816,IF($B$814="Лікар-педіатр",0,IF($B$814="Лікар-терапевт",W816))),IF($B$827="Лікар загальної практики - сімейний лікар",W829,IF($B$827="Лікар-педіатр",0,IF($B$827="Лікар-терапевт",W829))),IF($B$840="Лікар загальної практики - сімейний лікар",W842,IF($B$840="Лікар-педіатр",0,IF($B$840="Лікар-терапевт",W842))),IF($B$853="Лікар загальної практики - сімейний лікар",W855,IF($B$853="Лікар-педіатр",0,IF($B$853="Лікар-терапевт",W855))),IF($B$866="Лікар загальної практики - сімейний лікар",W868,IF($B$866="Лікар-педіатр",0,IF($B$866="Лікар-терапевт",W868))),IF($B$879="Лікар загальної практики - сімейний лікар",W881,IF($B$879="Лікар-педіатр",0,IF($B$879="Лікар-терапевт",W881))),IF($B$892="Лікар загальної практики - сімейний лікар",W894,IF($B$892="Лікар-педіатр",0,IF($B$892="Лікар-терапевт",W894))),IF($B$905="Лікар загальної практики - сімейний лікар",W907,IF($B$905="Лікар-педіатр",0,IF($B$905="Лікар-терапевт",W907))),IF($B$918="Лікар загальної практики - сімейний лікар",W920,IF($B$918="Лікар-педіатр",0,IF($B$918="Лікар-терапевт",W920))),IF($B$931="Лікар загальної практики - сімейний лікар",W933,IF($B$931="Лікар-педіатр",0,IF($B$931="Лікар-терапевт",W933))),IF($B$944="Лікар загальної практики - сімейний лікар",W946,IF($B$944="Лікар-педіатр",0,IF($B$944="Лікар-терапевт",W946))),IF($B$957="Лікар загальної практики - сімейний лікар",W959,IF($B$957="Лікар-педіатр",0,IF($B$957="Лікар-терапевт",W959))),IF($B$970="Лікар загальної практики - сімейний лікар",W972,IF($B$970="Лікар-педіатр",0,IF($B$970="Лікар-терапевт",W972))),IF($B$983="Лікар загальної практики - сімейний лікар",W985,IF($B$983="Лікар-педіатр",0,IF($B$983="Лікар-терапевт",W985))),IF($B$996="Лікар загальної практики - сімейний лікар",W998,IF($B$996="Лікар-педіатр",0,IF($B$996="Лікар-терапевт",W998))),IF($B$1009="Лікар загальної практики - сімейний лікар",W1011,IF($B$1009="Лікар-педіатр",0,IF($B$1009="Лікар-терапевт",W1011))),IF($B$1022="Лікар загальної практики - сімейний лікар",W1024,IF($B$1022="Лікар-педіатр",0,IF($B$1022="Лікар-терапевт",W1024))),IF($B$1035="Лікар загальної практики - сімейний лікар",W1037,IF($B$1035="Лікар-педіатр",0,IF($B$1035="Лікар-терапевт",W1037))),IF($B$1048="Лікар загальної практики - сімейний лікар",W1050,IF($B$1048="Лікар-педіатр",0,IF($B$1048="Лікар-терапевт",W1050))),IF($B$1061="Лікар загальної практики - сімейний лікар",W1063,IF($B$1061="Лікар-педіатр",0,IF($B$1061="Лікар-терапевт",W1063))),IF($B$1074="Лікар загальної практики - сімейний лікар",W1076,IF($B$1074="Лікар-педіатр",0,IF($B$1074="Лікар-терапевт",W1076))),IF($B$1087="Лікар загальної практики - сімейний лікар",W1089,IF($B$1087="Лікар-педіатр",0,IF($B$1087="Лікар-терапевт",W1089))),IF($B$1100="Лікар загальної практики - сімейний лікар",W1102,IF($B$1100="Лікар-педіатр",0,IF($B$1100="Лікар-терапевт",W1102))),IF($B$1113="Лікар загальної практики - сімейний лікар",W1115,IF($B$1113="Лікар-педіатр",0,IF($B$1113="Лікар-терапевт",W1115))),IF($B$1126="Лікар загальної практики - сімейний лікар",W1128,IF($B$1126="Лікар-педіатр",0,IF($B$1126="Лікар-терапевт",W1128))),IF($B$1139="Лікар загальної практики - сімейний лікар",W1141,IF($B$1139="Лікар-педіатр",0,IF($B$1139="Лікар-терапевт",W1141))),IF($B$1152="Лікар загальної практики - сімейний лікар",W1154,IF($B$1152="Лікар-педіатр",0,IF($B$1152="Лікар-терапевт",W1154))),IF($B$1165="Лікар загальної практики - сімейний лікар",W1167,IF($B$1165="Лікар-педіатр",0,IF($B$1165="Лікар-терапевт",W1167))),IF($B$1178="Лікар загальної практики - сімейний лікар",W1180,IF($B$1178="Лікар-педіатр",0,IF($B$1178="Лікар-терапевт",W1180))),IF($B$1191="Лікар загальної практики - сімейний лікар",W1193,IF($B$1191="Лікар-педіатр",0,IF($B$1191="Лікар-терапевт",W1193))),IF($B$1204="Лікар загальної практики - сімейний лікар",W1206,IF($B$1204="Лікар-педіатр",0,IF($B$1204="Лікар-терапевт",W1206))),IF($B$1217="Лікар загальної практики - сімейний лікар",W1219,IF($B$1217="Лікар-педіатр",0,IF($B$1217="Лікар-терапевт",W1219))),IF($B$1230="Лікар загальної практики - сімейний лікар",W1232,IF($B$1230="Лікар-педіатр",0,IF($B$1230="Лікар-терапевт",W1232))),IF($B$1243="Лікар загальної практики - сімейний лікар",W1245,IF($B$1243="Лікар-педіатр",0,IF($B$1243="Лікар-терапевт",W1245))),IF($B$1256="Лікар загальної практики - сімейний лікар",W1258,IF($B$1256="Лікар-педіатр",0,IF($B$1256="Лікар-терапевт",W1258))),IF($B$1269="Лікар загальної практики - сімейний лікар",W1271,IF($B$1269="Лікар-педіатр",0,IF($B$1269="Лікар-терапевт",W1271))),IF($B$1282="Лікар загальної практики - сімейний лікар",W1284,IF($B$1282="Лікар-педіатр",0,IF($B$1282="Лікар-терапевт",W1284))),IF($B$1295="Лікар загальної практики - сімейний лікар",W1297,IF($B$1295="Лікар-педіатр",0,IF($B$1295="Лікар-терапевт",W1297))),IF($B$1308="Лікар загальної практики - сімейний лікар",W1310,IF($B$1308="Лікар-педіатр",0,IF($B$1308="Лікар-терапевт",W1310))),IF($B$1321="Лікар загальної практики - сімейний лікар",W1323,IF($B$1321="Лікар-педіатр",0,IF($B$1321="Лікар-терапевт",W1323))))</f>
        <v>0</v>
      </c>
      <c r="X1332" s="218">
        <f>SUM(IF($B$684="Лікар загальної практики - сімейний лікар",X686,IF($B$684="Лікар-педіатр",0,IF($B$684="Лікар-терапевт",X686))),IF($B$697="Лікар загальної практики - сімейний лікар",X699,IF($B$697="Лікар-педіатр",0,IF($B$697="Лікар-терапевт",X699))),IF($B$710="Лікар загальної практики - сімейний лікар",X712,IF($B$710="Лікар-педіатр",0,IF($B$710="Лікар-терапевт",X712))),IF($B$723="Лікар загальної практики - сімейний лікар",X725,IF($B$723="Лікар-педіатр",0,IF($B$723="Лікар-терапевт",X725))),IF($B$736="Лікар загальної практики - сімейний лікар",X738,IF($B$736="Лікар-педіатр",0,IF($B$736="Лікар-терапевт",X738))),IF($B$749="Лікар загальної практики - сімейний лікар",X751,IF($B$749="Лікар-педіатр",0,IF($B$749="Лікар-терапевт",X751))),IF($B$762="Лікар загальної практики - сімейний лікар",X764,IF($B$762="Лікар-педіатр",0,IF($B$762="Лікар-терапевт",X764))),IF($B$775="Лікар загальної практики - сімейний лікар",X777,IF($B$775="Лікар-педіатр",0,IF($B$775="Лікар-терапевт",X777))),IF($B$788="Лікар загальної практики - сімейний лікар",X790,IF($B$788="Лікар-педіатр",0,IF($B$788="Лікар-терапевт",X790))),IF($B$801="Лікар загальної практики - сімейний лікар",X803,IF($B$801="Лікар-педіатр",0,IF($B$801="Лікар-терапевт",X803))),IF($B$814="Лікар загальної практики - сімейний лікар",X816,IF($B$814="Лікар-педіатр",0,IF($B$814="Лікар-терапевт",X816))),IF($B$827="Лікар загальної практики - сімейний лікар",X829,IF($B$827="Лікар-педіатр",0,IF($B$827="Лікар-терапевт",X829))),IF($B$840="Лікар загальної практики - сімейний лікар",X842,IF($B$840="Лікар-педіатр",0,IF($B$840="Лікар-терапевт",X842))),IF($B$853="Лікар загальної практики - сімейний лікар",X855,IF($B$853="Лікар-педіатр",0,IF($B$853="Лікар-терапевт",X855))),IF($B$866="Лікар загальної практики - сімейний лікар",X868,IF($B$866="Лікар-педіатр",0,IF($B$866="Лікар-терапевт",X868))),IF($B$879="Лікар загальної практики - сімейний лікар",X881,IF($B$879="Лікар-педіатр",0,IF($B$879="Лікар-терапевт",X881))),IF($B$892="Лікар загальної практики - сімейний лікар",X894,IF($B$892="Лікар-педіатр",0,IF($B$892="Лікар-терапевт",X894))),IF($B$905="Лікар загальної практики - сімейний лікар",X907,IF($B$905="Лікар-педіатр",0,IF($B$905="Лікар-терапевт",X907))),IF($B$918="Лікар загальної практики - сімейний лікар",X920,IF($B$918="Лікар-педіатр",0,IF($B$918="Лікар-терапевт",X920))),IF($B$931="Лікар загальної практики - сімейний лікар",X933,IF($B$931="Лікар-педіатр",0,IF($B$931="Лікар-терапевт",X933))),IF($B$944="Лікар загальної практики - сімейний лікар",X946,IF($B$944="Лікар-педіатр",0,IF($B$944="Лікар-терапевт",X946))),IF($B$957="Лікар загальної практики - сімейний лікар",X959,IF($B$957="Лікар-педіатр",0,IF($B$957="Лікар-терапевт",X959))),IF($B$970="Лікар загальної практики - сімейний лікар",X972,IF($B$970="Лікар-педіатр",0,IF($B$970="Лікар-терапевт",X972))),IF($B$983="Лікар загальної практики - сімейний лікар",X985,IF($B$983="Лікар-педіатр",0,IF($B$983="Лікар-терапевт",X985))),IF($B$996="Лікар загальної практики - сімейний лікар",X998,IF($B$996="Лікар-педіатр",0,IF($B$996="Лікар-терапевт",X998))),IF($B$1009="Лікар загальної практики - сімейний лікар",X1011,IF($B$1009="Лікар-педіатр",0,IF($B$1009="Лікар-терапевт",X1011))),IF($B$1022="Лікар загальної практики - сімейний лікар",X1024,IF($B$1022="Лікар-педіатр",0,IF($B$1022="Лікар-терапевт",X1024))),IF($B$1035="Лікар загальної практики - сімейний лікар",X1037,IF($B$1035="Лікар-педіатр",0,IF($B$1035="Лікар-терапевт",X1037))),IF($B$1048="Лікар загальної практики - сімейний лікар",X1050,IF($B$1048="Лікар-педіатр",0,IF($B$1048="Лікар-терапевт",X1050))),IF($B$1061="Лікар загальної практики - сімейний лікар",X1063,IF($B$1061="Лікар-педіатр",0,IF($B$1061="Лікар-терапевт",X1063))),IF($B$1074="Лікар загальної практики - сімейний лікар",X1076,IF($B$1074="Лікар-педіатр",0,IF($B$1074="Лікар-терапевт",X1076))),IF($B$1087="Лікар загальної практики - сімейний лікар",X1089,IF($B$1087="Лікар-педіатр",0,IF($B$1087="Лікар-терапевт",X1089))),IF($B$1100="Лікар загальної практики - сімейний лікар",X1102,IF($B$1100="Лікар-педіатр",0,IF($B$1100="Лікар-терапевт",X1102))),IF($B$1113="Лікар загальної практики - сімейний лікар",X1115,IF($B$1113="Лікар-педіатр",0,IF($B$1113="Лікар-терапевт",X1115))),IF($B$1126="Лікар загальної практики - сімейний лікар",X1128,IF($B$1126="Лікар-педіатр",0,IF($B$1126="Лікар-терапевт",X1128))),IF($B$1139="Лікар загальної практики - сімейний лікар",X1141,IF($B$1139="Лікар-педіатр",0,IF($B$1139="Лікар-терапевт",X1141))),IF($B$1152="Лікар загальної практики - сімейний лікар",X1154,IF($B$1152="Лікар-педіатр",0,IF($B$1152="Лікар-терапевт",X1154))),IF($B$1165="Лікар загальної практики - сімейний лікар",X1167,IF($B$1165="Лікар-педіатр",0,IF($B$1165="Лікар-терапевт",X1167))),IF($B$1178="Лікар загальної практики - сімейний лікар",X1180,IF($B$1178="Лікар-педіатр",0,IF($B$1178="Лікар-терапевт",X1180))),IF($B$1191="Лікар загальної практики - сімейний лікар",X1193,IF($B$1191="Лікар-педіатр",0,IF($B$1191="Лікар-терапевт",X1193))),IF($B$1204="Лікар загальної практики - сімейний лікар",X1206,IF($B$1204="Лікар-педіатр",0,IF($B$1204="Лікар-терапевт",X1206))),IF($B$1217="Лікар загальної практики - сімейний лікар",X1219,IF($B$1217="Лікар-педіатр",0,IF($B$1217="Лікар-терапевт",X1219))),IF($B$1230="Лікар загальної практики - сімейний лікар",X1232,IF($B$1230="Лікар-педіатр",0,IF($B$1230="Лікар-терапевт",X1232))),IF($B$1243="Лікар загальної практики - сімейний лікар",X1245,IF($B$1243="Лікар-педіатр",0,IF($B$1243="Лікар-терапевт",X1245))),IF($B$1256="Лікар загальної практики - сімейний лікар",X1258,IF($B$1256="Лікар-педіатр",0,IF($B$1256="Лікар-терапевт",X1258))),IF($B$1269="Лікар загальної практики - сімейний лікар",X1271,IF($B$1269="Лікар-педіатр",0,IF($B$1269="Лікар-терапевт",X1271))),IF($B$1282="Лікар загальної практики - сімейний лікар",X1284,IF($B$1282="Лікар-педіатр",0,IF($B$1282="Лікар-терапевт",X1284))),IF($B$1295="Лікар загальної практики - сімейний лікар",X1297,IF($B$1295="Лікар-педіатр",0,IF($B$1295="Лікар-терапевт",X1297))),IF($B$1308="Лікар загальної практики - сімейний лікар",X1310,IF($B$1308="Лікар-педіатр",0,IF($B$1308="Лікар-терапевт",X1310))),IF($B$1321="Лікар загальної практики - сімейний лікар",X1323,IF($B$1321="Лікар-педіатр",0,IF($B$1321="Лікар-терапевт",X1323))))</f>
        <v>0</v>
      </c>
      <c r="Y1332" s="218">
        <f>SUM(IF($B$684="Лікар загальної практики - сімейний лікар",Y686,IF($B$684="Лікар-педіатр",0,IF($B$684="Лікар-терапевт",Y686))),IF($B$697="Лікар загальної практики - сімейний лікар",Y699,IF($B$697="Лікар-педіатр",0,IF($B$697="Лікар-терапевт",Y699))),IF($B$710="Лікар загальної практики - сімейний лікар",Y712,IF($B$710="Лікар-педіатр",0,IF($B$710="Лікар-терапевт",Y712))),IF($B$723="Лікар загальної практики - сімейний лікар",Y725,IF($B$723="Лікар-педіатр",0,IF($B$723="Лікар-терапевт",Y725))),IF($B$736="Лікар загальної практики - сімейний лікар",Y738,IF($B$736="Лікар-педіатр",0,IF($B$736="Лікар-терапевт",Y738))),IF($B$749="Лікар загальної практики - сімейний лікар",Y751,IF($B$749="Лікар-педіатр",0,IF($B$749="Лікар-терапевт",Y751))),IF($B$762="Лікар загальної практики - сімейний лікар",Y764,IF($B$762="Лікар-педіатр",0,IF($B$762="Лікар-терапевт",Y764))),IF($B$775="Лікар загальної практики - сімейний лікар",Y777,IF($B$775="Лікар-педіатр",0,IF($B$775="Лікар-терапевт",Y777))),IF($B$788="Лікар загальної практики - сімейний лікар",Y790,IF($B$788="Лікар-педіатр",0,IF($B$788="Лікар-терапевт",Y790))),IF($B$801="Лікар загальної практики - сімейний лікар",Y803,IF($B$801="Лікар-педіатр",0,IF($B$801="Лікар-терапевт",Y803))),IF($B$814="Лікар загальної практики - сімейний лікар",Y816,IF($B$814="Лікар-педіатр",0,IF($B$814="Лікар-терапевт",Y816))),IF($B$827="Лікар загальної практики - сімейний лікар",Y829,IF($B$827="Лікар-педіатр",0,IF($B$827="Лікар-терапевт",Y829))),IF($B$840="Лікар загальної практики - сімейний лікар",Y842,IF($B$840="Лікар-педіатр",0,IF($B$840="Лікар-терапевт",Y842))),IF($B$853="Лікар загальної практики - сімейний лікар",Y855,IF($B$853="Лікар-педіатр",0,IF($B$853="Лікар-терапевт",Y855))),IF($B$866="Лікар загальної практики - сімейний лікар",Y868,IF($B$866="Лікар-педіатр",0,IF($B$866="Лікар-терапевт",Y868))),IF($B$879="Лікар загальної практики - сімейний лікар",Y881,IF($B$879="Лікар-педіатр",0,IF($B$879="Лікар-терапевт",Y881))),IF($B$892="Лікар загальної практики - сімейний лікар",Y894,IF($B$892="Лікар-педіатр",0,IF($B$892="Лікар-терапевт",Y894))),IF($B$905="Лікар загальної практики - сімейний лікар",Y907,IF($B$905="Лікар-педіатр",0,IF($B$905="Лікар-терапевт",Y907))),IF($B$918="Лікар загальної практики - сімейний лікар",Y920,IF($B$918="Лікар-педіатр",0,IF($B$918="Лікар-терапевт",Y920))),IF($B$931="Лікар загальної практики - сімейний лікар",Y933,IF($B$931="Лікар-педіатр",0,IF($B$931="Лікар-терапевт",Y933))),IF($B$944="Лікар загальної практики - сімейний лікар",Y946,IF($B$944="Лікар-педіатр",0,IF($B$944="Лікар-терапевт",Y946))),IF($B$957="Лікар загальної практики - сімейний лікар",Y959,IF($B$957="Лікар-педіатр",0,IF($B$957="Лікар-терапевт",Y959))),IF($B$970="Лікар загальної практики - сімейний лікар",Y972,IF($B$970="Лікар-педіатр",0,IF($B$970="Лікар-терапевт",Y972))),IF($B$983="Лікар загальної практики - сімейний лікар",Y985,IF($B$983="Лікар-педіатр",0,IF($B$983="Лікар-терапевт",Y985))),IF($B$996="Лікар загальної практики - сімейний лікар",Y998,IF($B$996="Лікар-педіатр",0,IF($B$996="Лікар-терапевт",Y998))),IF($B$1009="Лікар загальної практики - сімейний лікар",Y1011,IF($B$1009="Лікар-педіатр",0,IF($B$1009="Лікар-терапевт",Y1011))),IF($B$1022="Лікар загальної практики - сімейний лікар",Y1024,IF($B$1022="Лікар-педіатр",0,IF($B$1022="Лікар-терапевт",Y1024))),IF($B$1035="Лікар загальної практики - сімейний лікар",Y1037,IF($B$1035="Лікар-педіатр",0,IF($B$1035="Лікар-терапевт",Y1037))),IF($B$1048="Лікар загальної практики - сімейний лікар",Y1050,IF($B$1048="Лікар-педіатр",0,IF($B$1048="Лікар-терапевт",Y1050))),IF($B$1061="Лікар загальної практики - сімейний лікар",Y1063,IF($B$1061="Лікар-педіатр",0,IF($B$1061="Лікар-терапевт",Y1063))),IF($B$1074="Лікар загальної практики - сімейний лікар",Y1076,IF($B$1074="Лікар-педіатр",0,IF($B$1074="Лікар-терапевт",Y1076))),IF($B$1087="Лікар загальної практики - сімейний лікар",Y1089,IF($B$1087="Лікар-педіатр",0,IF($B$1087="Лікар-терапевт",Y1089))),IF($B$1100="Лікар загальної практики - сімейний лікар",Y1102,IF($B$1100="Лікар-педіатр",0,IF($B$1100="Лікар-терапевт",Y1102))),IF($B$1113="Лікар загальної практики - сімейний лікар",Y1115,IF($B$1113="Лікар-педіатр",0,IF($B$1113="Лікар-терапевт",Y1115))),IF($B$1126="Лікар загальної практики - сімейний лікар",Y1128,IF($B$1126="Лікар-педіатр",0,IF($B$1126="Лікар-терапевт",Y1128))),IF($B$1139="Лікар загальної практики - сімейний лікар",Y1141,IF($B$1139="Лікар-педіатр",0,IF($B$1139="Лікар-терапевт",Y1141))),IF($B$1152="Лікар загальної практики - сімейний лікар",Y1154,IF($B$1152="Лікар-педіатр",0,IF($B$1152="Лікар-терапевт",Y1154))),IF($B$1165="Лікар загальної практики - сімейний лікар",Y1167,IF($B$1165="Лікар-педіатр",0,IF($B$1165="Лікар-терапевт",Y1167))),IF($B$1178="Лікар загальної практики - сімейний лікар",Y1180,IF($B$1178="Лікар-педіатр",0,IF($B$1178="Лікар-терапевт",Y1180))),IF($B$1191="Лікар загальної практики - сімейний лікар",Y1193,IF($B$1191="Лікар-педіатр",0,IF($B$1191="Лікар-терапевт",Y1193))),IF($B$1204="Лікар загальної практики - сімейний лікар",Y1206,IF($B$1204="Лікар-педіатр",0,IF($B$1204="Лікар-терапевт",Y1206))),IF($B$1217="Лікар загальної практики - сімейний лікар",Y1219,IF($B$1217="Лікар-педіатр",0,IF($B$1217="Лікар-терапевт",Y1219))),IF($B$1230="Лікар загальної практики - сімейний лікар",Y1232,IF($B$1230="Лікар-педіатр",0,IF($B$1230="Лікар-терапевт",Y1232))),IF($B$1243="Лікар загальної практики - сімейний лікар",Y1245,IF($B$1243="Лікар-педіатр",0,IF($B$1243="Лікар-терапевт",Y1245))),IF($B$1256="Лікар загальної практики - сімейний лікар",Y1258,IF($B$1256="Лікар-педіатр",0,IF($B$1256="Лікар-терапевт",Y1258))),IF($B$1269="Лікар загальної практики - сімейний лікар",Y1271,IF($B$1269="Лікар-педіатр",0,IF($B$1269="Лікар-терапевт",Y1271))),IF($B$1282="Лікар загальної практики - сімейний лікар",Y1284,IF($B$1282="Лікар-педіатр",0,IF($B$1282="Лікар-терапевт",Y1284))),IF($B$1295="Лікар загальної практики - сімейний лікар",Y1297,IF($B$1295="Лікар-педіатр",0,IF($B$1295="Лікар-терапевт",Y1297))),IF($B$1308="Лікар загальної практики - сімейний лікар",Y1310,IF($B$1308="Лікар-педіатр",0,IF($B$1308="Лікар-терапевт",Y1310))),IF($B$1321="Лікар загальної практики - сімейний лікар",Y1323,IF($B$1321="Лікар-педіатр",0,IF($B$1321="Лікар-терапевт",Y1323))))</f>
        <v>0</v>
      </c>
      <c r="Z1332" s="219"/>
      <c r="AA1332" s="220"/>
      <c r="AB1332" s="218">
        <f>SUM(IF($B$684="Лікар загальної практики - сімейний лікар",AB686,IF($B$684="Лікар-педіатр",AB686,IF($B$684="Лікар-терапевт",0))),IF($B$697="Лікар загальної практики - сімейний лікар",AB699,IF($B$697="Лікар-педіатр",AB699,IF($B$697="Лікар-терапевт",0))),IF($B$710="Лікар загальної практики - сімейний лікар",AB712,IF($B$710="Лікар-педіатр",AB712,IF($B$710="Лікар-терапевт",0))),IF($B$723="Лікар загальної практики - сімейний лікар",AB725,IF($B$723="Лікар-педіатр",AB725,IF($B$723="Лікар-терапевт",0))),IF($B$736="Лікар загальної практики - сімейний лікар",AB738,IF($B$736="Лікар-педіатр",AB738,IF($B$736="Лікар-терапевт",0))),IF($B$749="Лікар загальної практики - сімейний лікар",AB751,IF($B$749="Лікар-педіатр",AB751,IF($B$749="Лікар-терапевт",0))),IF($B$762="Лікар загальної практики - сімейний лікар",AB764,IF($B$762="Лікар-педіатр",AB764,IF($B$762="Лікар-терапевт",0))),IF($B$775="Лікар загальної практики - сімейний лікар",AB777,IF($B$775="Лікар-педіатр",AB777,IF($B$775="Лікар-терапевт",0))),IF($B$788="Лікар загальної практики - сімейний лікар",AB790,IF($B$788="Лікар-педіатр",AB790,IF($B$788="Лікар-терапевт",0))),IF($B$801="Лікар загальної практики - сімейний лікар",AB803,IF($B$801="Лікар-педіатр",AB803,IF($B$801="Лікар-терапевт",0))),IF($B$814="Лікар загальної практики - сімейний лікар",AB816,IF($B$814="Лікар-педіатр",AB816,IF($B$814="Лікар-терапевт",0))),IF($B$827="Лікар загальної практики - сімейний лікар",AB829,IF($B$827="Лікар-педіатр",AB829,IF($B$827="Лікар-терапевт",0))),IF($B$840="Лікар загальної практики - сімейний лікар",AB842,IF($B$840="Лікар-педіатр",AB842,IF($B$840="Лікар-терапевт",0))),IF($B$853="Лікар загальної практики - сімейний лікар",AB855,IF($B$853="Лікар-педіатр",AB855,IF($B$853="Лікар-терапевт",0))),IF($B$866="Лікар загальної практики - сімейний лікар",AB868,IF($B$866="Лікар-педіатр",AB868,IF($B$866="Лікар-терапевт",0))),IF($B$879="Лікар загальної практики - сімейний лікар",AB881,IF($B$879="Лікар-педіатр",AB881,IF($B$879="Лікар-терапевт",0))),IF($B$892="Лікар загальної практики - сімейний лікар",AB894,IF($B$892="Лікар-педіатр",AB894,IF($B$892="Лікар-терапевт",0))),IF($B$905="Лікар загальної практики - сімейний лікар",AB907,IF($B$905="Лікар-педіатр",AB907,IF($B$905="Лікар-терапевт",0))),IF($B$918="Лікар загальної практики - сімейний лікар",AB920,IF($B$918="Лікар-педіатр",AB920,IF($B$918="Лікар-терапевт",0))),IF($B$931="Лікар загальної практики - сімейний лікар",AB933,IF($B$931="Лікар-педіатр",AB933,IF($B$931="Лікар-терапевт",0))),IF($B$944="Лікар загальної практики - сімейний лікар",AB946,IF($B$944="Лікар-педіатр",AB946,IF($B$944="Лікар-терапевт",0))),IF($B$957="Лікар загальної практики - сімейний лікар",AB959,IF($B$957="Лікар-педіатр",AB959,IF($B$957="Лікар-терапевт",0))),IF($B$970="Лікар загальної практики - сімейний лікар",AB972,IF($B$970="Лікар-педіатр",AB972,IF($B$970="Лікар-терапевт",0))),IF($B$983="Лікар загальної практики - сімейний лікар",AB985,IF($B$983="Лікар-педіатр",AB985,IF($B$983="Лікар-терапевт",0))),IF($B$996="Лікар загальної практики - сімейний лікар",AB998,IF($B$996="Лікар-педіатр",AB998,IF($B$996="Лікар-терапевт",0))),IF($B$1009="Лікар загальної практики - сімейний лікар",AB1011,IF($B$1009="Лікар-педіатр",AB1011,IF($B$1009="Лікар-терапевт",0))),IF($B$1022="Лікар загальної практики - сімейний лікар",AB1024,IF($B$1022="Лікар-педіатр",AB1024,IF($B$1022="Лікар-терапевт",0))),IF($B$1035="Лікар загальної практики - сімейний лікар",AB1037,IF($B$1035="Лікар-педіатр",AB1037,IF($B$1035="Лікар-терапевт",0))),IF($B$1048="Лікар загальної практики - сімейний лікар",AB1050,IF($B$1048="Лікар-педіатр",AB1050,IF($B$1048="Лікар-терапевт",0))),IF($B$1061="Лікар загальної практики - сімейний лікар",AB1063,IF($B$1061="Лікар-педіатр",AB1063,IF($B$1061="Лікар-терапевт",0))),IF($B$1074="Лікар загальної практики - сімейний лікар",AB1076,IF($B$1074="Лікар-педіатр",AB1076,IF($B$1074="Лікар-терапевт",0))),IF($B$1087="Лікар загальної практики - сімейний лікар",AB1089,IF($B$1087="Лікар-педіатр",AB1089,IF($B$1087="Лікар-терапевт",0))),IF($B$1100="Лікар загальної практики - сімейний лікар",AB1102,IF($B$1100="Лікар-педіатр",AB1102,IF($B$1100="Лікар-терапевт",0))),IF($B$1113="Лікар загальної практики - сімейний лікар",AB1115,IF($B$1113="Лікар-педіатр",AB1115,IF($B$1113="Лікар-терапевт",0))),IF($B$1126="Лікар загальної практики - сімейний лікар",AB1128,IF($B$1126="Лікар-педіатр",AB1128,IF($B$1126="Лікар-терапевт",0))),IF($B$1139="Лікар загальної практики - сімейний лікар",AB1141,IF($B$1139="Лікар-педіатр",AB1141,IF($B$1139="Лікар-терапевт",0))),IF($B$1152="Лікар загальної практики - сімейний лікар",AB1154,IF($B$1152="Лікар-педіатр",AB1154,IF($B$1152="Лікар-терапевт",0))),IF($B$1165="Лікар загальної практики - сімейний лікар",AB1167,IF($B$1165="Лікар-педіатр",AB1167,IF($B$1165="Лікар-терапевт",0))),IF($B$1178="Лікар загальної практики - сімейний лікар",AB1180,IF($B$1178="Лікар-педіатр",AB1180,IF($B$1178="Лікар-терапевт",0))),IF($B$1191="Лікар загальної практики - сімейний лікар",AB1193,IF($B$1191="Лікар-педіатр",AB1193,IF($B$1191="Лікар-терапевт",0))),IF($B$1204="Лікар загальної практики - сімейний лікар",AB1206,IF($B$1204="Лікар-педіатр",AB1206,IF($B$1204="Лікар-терапевт",0))),IF($B$1217="Лікар загальної практики - сімейний лікар",AB1219,IF($B$1217="Лікар-педіатр",AB1219,IF($B$1217="Лікар-терапевт",0))),IF($B$1230="Лікар загальної практики - сімейний лікар",AB1232,IF($B$1230="Лікар-педіатр",AB1232,IF($B$1230="Лікар-терапевт",0))),IF($B$1243="Лікар загальної практики - сімейний лікар",AB1245,IF($B$1243="Лікар-педіатр",AB1245,IF($B$1243="Лікар-терапевт",0))),IF($B$1256="Лікар загальної практики - сімейний лікар",AB1258,IF($B$1256="Лікар-педіатр",AB1258,IF($B$1256="Лікар-терапевт",0))),IF($B$1269="Лікар загальної практики - сімейний лікар",AB1271,IF($B$1269="Лікар-педіатр",AB1271,IF($B$1269="Лікар-терапевт",0))),IF($B$1282="Лікар загальної практики - сімейний лікар",AB1284,IF($B$1282="Лікар-педіатр",AB1284,IF($B$1282="Лікар-терапевт",0))),IF($B$1295="Лікар загальної практики - сімейний лікар",AB1297,IF($B$1295="Лікар-педіатр",AB1297,IF($B$1295="Лікар-терапевт",0))),IF($B$1308="Лікар загальної практики - сімейний лікар",AB1310,IF($B$1308="Лікар-педіатр",AB1310,IF($B$1308="Лікар-терапевт",0))),IF($B$1321="Лікар загальної практики - сімейний лікар",AB1323,IF($B$1321="Лікар-педіатр",AB1323,IF($B$1321="Лікар-терапевт",0))))</f>
        <v>0</v>
      </c>
      <c r="AC1332" s="218">
        <f t="shared" ref="AC1332" si="203">SUM(IF($B$684="Лікар загальної практики - сімейний лікар",AC686,IF($B$684="Лікар-педіатр",AC686,IF($B$684="Лікар-терапевт",0))),IF($B$697="Лікар загальної практики - сімейний лікар",AC699,IF($B$697="Лікар-педіатр",AC699,IF($B$697="Лікар-терапевт",0))),IF($B$710="Лікар загальної практики - сімейний лікар",AC712,IF($B$710="Лікар-педіатр",AC712,IF($B$710="Лікар-терапевт",0))),IF($B$723="Лікар загальної практики - сімейний лікар",AC725,IF($B$723="Лікар-педіатр",AC725,IF($B$723="Лікар-терапевт",0))),IF($B$736="Лікар загальної практики - сімейний лікар",AC738,IF($B$736="Лікар-педіатр",AC738,IF($B$736="Лікар-терапевт",0))),IF($B$749="Лікар загальної практики - сімейний лікар",AC751,IF($B$749="Лікар-педіатр",AC751,IF($B$749="Лікар-терапевт",0))),IF($B$762="Лікар загальної практики - сімейний лікар",AC764,IF($B$762="Лікар-педіатр",AC764,IF($B$762="Лікар-терапевт",0))),IF($B$775="Лікар загальної практики - сімейний лікар",AC777,IF($B$775="Лікар-педіатр",AC777,IF($B$775="Лікар-терапевт",0))),IF($B$788="Лікар загальної практики - сімейний лікар",AC790,IF($B$788="Лікар-педіатр",AC790,IF($B$788="Лікар-терапевт",0))),IF($B$801="Лікар загальної практики - сімейний лікар",AC803,IF($B$801="Лікар-педіатр",AC803,IF($B$801="Лікар-терапевт",0))),IF($B$814="Лікар загальної практики - сімейний лікар",AC816,IF($B$814="Лікар-педіатр",AC816,IF($B$814="Лікар-терапевт",0))),IF($B$827="Лікар загальної практики - сімейний лікар",AC829,IF($B$827="Лікар-педіатр",AC829,IF($B$827="Лікар-терапевт",0))),IF($B$840="Лікар загальної практики - сімейний лікар",AC842,IF($B$840="Лікар-педіатр",AC842,IF($B$840="Лікар-терапевт",0))),IF($B$853="Лікар загальної практики - сімейний лікар",AC855,IF($B$853="Лікар-педіатр",AC855,IF($B$853="Лікар-терапевт",0))),IF($B$866="Лікар загальної практики - сімейний лікар",AC868,IF($B$866="Лікар-педіатр",AC868,IF($B$866="Лікар-терапевт",0))),IF($B$879="Лікар загальної практики - сімейний лікар",AC881,IF($B$879="Лікар-педіатр",AC881,IF($B$879="Лікар-терапевт",0))),IF($B$892="Лікар загальної практики - сімейний лікар",AC894,IF($B$892="Лікар-педіатр",AC894,IF($B$892="Лікар-терапевт",0))),IF($B$905="Лікар загальної практики - сімейний лікар",AC907,IF($B$905="Лікар-педіатр",AC907,IF($B$905="Лікар-терапевт",0))),IF($B$918="Лікар загальної практики - сімейний лікар",AC920,IF($B$918="Лікар-педіатр",AC920,IF($B$918="Лікар-терапевт",0))),IF($B$931="Лікар загальної практики - сімейний лікар",AC933,IF($B$931="Лікар-педіатр",AC933,IF($B$931="Лікар-терапевт",0))),IF($B$944="Лікар загальної практики - сімейний лікар",AC946,IF($B$944="Лікар-педіатр",AC946,IF($B$944="Лікар-терапевт",0))),IF($B$957="Лікар загальної практики - сімейний лікар",AC959,IF($B$957="Лікар-педіатр",AC959,IF($B$957="Лікар-терапевт",0))),IF($B$970="Лікар загальної практики - сімейний лікар",AC972,IF($B$970="Лікар-педіатр",AC972,IF($B$970="Лікар-терапевт",0))),IF($B$983="Лікар загальної практики - сімейний лікар",AC985,IF($B$983="Лікар-педіатр",AC985,IF($B$983="Лікар-терапевт",0))),IF($B$996="Лікар загальної практики - сімейний лікар",AC998,IF($B$996="Лікар-педіатр",AC998,IF($B$996="Лікар-терапевт",0))),IF($B$1009="Лікар загальної практики - сімейний лікар",AC1011,IF($B$1009="Лікар-педіатр",AC1011,IF($B$1009="Лікар-терапевт",0))),IF($B$1022="Лікар загальної практики - сімейний лікар",AC1024,IF($B$1022="Лікар-педіатр",AC1024,IF($B$1022="Лікар-терапевт",0))),IF($B$1035="Лікар загальної практики - сімейний лікар",AC1037,IF($B$1035="Лікар-педіатр",AC1037,IF($B$1035="Лікар-терапевт",0))),IF($B$1048="Лікар загальної практики - сімейний лікар",AC1050,IF($B$1048="Лікар-педіатр",AC1050,IF($B$1048="Лікар-терапевт",0))),IF($B$1061="Лікар загальної практики - сімейний лікар",AC1063,IF($B$1061="Лікар-педіатр",AC1063,IF($B$1061="Лікар-терапевт",0))),IF($B$1074="Лікар загальної практики - сімейний лікар",AC1076,IF($B$1074="Лікар-педіатр",AC1076,IF($B$1074="Лікар-терапевт",0))),IF($B$1087="Лікар загальної практики - сімейний лікар",AC1089,IF($B$1087="Лікар-педіатр",AC1089,IF($B$1087="Лікар-терапевт",0))),IF($B$1100="Лікар загальної практики - сімейний лікар",AC1102,IF($B$1100="Лікар-педіатр",AC1102,IF($B$1100="Лікар-терапевт",0))),IF($B$1113="Лікар загальної практики - сімейний лікар",AC1115,IF($B$1113="Лікар-педіатр",AC1115,IF($B$1113="Лікар-терапевт",0))),IF($B$1126="Лікар загальної практики - сімейний лікар",AC1128,IF($B$1126="Лікар-педіатр",AC1128,IF($B$1126="Лікар-терапевт",0))),IF($B$1139="Лікар загальної практики - сімейний лікар",AC1141,IF($B$1139="Лікар-педіатр",AC1141,IF($B$1139="Лікар-терапевт",0))),IF($B$1152="Лікар загальної практики - сімейний лікар",AC1154,IF($B$1152="Лікар-педіатр",AC1154,IF($B$1152="Лікар-терапевт",0))),IF($B$1165="Лікар загальної практики - сімейний лікар",AC1167,IF($B$1165="Лікар-педіатр",AC1167,IF($B$1165="Лікар-терапевт",0))),IF($B$1178="Лікар загальної практики - сімейний лікар",AC1180,IF($B$1178="Лікар-педіатр",AC1180,IF($B$1178="Лікар-терапевт",0))),IF($B$1191="Лікар загальної практики - сімейний лікар",AC1193,IF($B$1191="Лікар-педіатр",AC1193,IF($B$1191="Лікар-терапевт",0))),IF($B$1204="Лікар загальної практики - сімейний лікар",AC1206,IF($B$1204="Лікар-педіатр",AC1206,IF($B$1204="Лікар-терапевт",0))),IF($B$1217="Лікар загальної практики - сімейний лікар",AC1219,IF($B$1217="Лікар-педіатр",AC1219,IF($B$1217="Лікар-терапевт",0))),IF($B$1230="Лікар загальної практики - сімейний лікар",AC1232,IF($B$1230="Лікар-педіатр",AC1232,IF($B$1230="Лікар-терапевт",0))),IF($B$1243="Лікар загальної практики - сімейний лікар",AC1245,IF($B$1243="Лікар-педіатр",AC1245,IF($B$1243="Лікар-терапевт",0))),IF($B$1256="Лікар загальної практики - сімейний лікар",AC1258,IF($B$1256="Лікар-педіатр",AC1258,IF($B$1256="Лікар-терапевт",0))),IF($B$1269="Лікар загальної практики - сімейний лікар",AC1271,IF($B$1269="Лікар-педіатр",AC1271,IF($B$1269="Лікар-терапевт",0))),IF($B$1282="Лікар загальної практики - сімейний лікар",AC1284,IF($B$1282="Лікар-педіатр",AC1284,IF($B$1282="Лікар-терапевт",0))),IF($B$1295="Лікар загальної практики - сімейний лікар",AC1297,IF($B$1295="Лікар-педіатр",AC1297,IF($B$1295="Лікар-терапевт",0))),IF($B$1308="Лікар загальної практики - сімейний лікар",AC1310,IF($B$1308="Лікар-педіатр",AC1310,IF($B$1308="Лікар-терапевт",0))),IF($B$1321="Лікар загальної практики - сімейний лікар",AC1323,IF($B$1321="Лікар-педіатр",AC1323,IF($B$1321="Лікар-терапевт",0))))</f>
        <v>0</v>
      </c>
      <c r="AD1332" s="218">
        <f>SUM(IF($B$684="Лікар загальної практики - сімейний лікар",AD686,IF($B$684="Лікар-педіатр",0,IF($B$684="Лікар-терапевт",AD686))),IF($B$697="Лікар загальної практики - сімейний лікар",AD699,IF($B$697="Лікар-педіатр",0,IF($B$697="Лікар-терапевт",AD699))),IF($B$710="Лікар загальної практики - сімейний лікар",AD712,IF($B$710="Лікар-педіатр",0,IF($B$710="Лікар-терапевт",AD712))),IF($B$723="Лікар загальної практики - сімейний лікар",AD725,IF($B$723="Лікар-педіатр",0,IF($B$723="Лікар-терапевт",AD725))),IF($B$736="Лікар загальної практики - сімейний лікар",AD738,IF($B$736="Лікар-педіатр",0,IF($B$736="Лікар-терапевт",AD738))),IF($B$749="Лікар загальної практики - сімейний лікар",AD751,IF($B$749="Лікар-педіатр",0,IF($B$749="Лікар-терапевт",AD751))),IF($B$762="Лікар загальної практики - сімейний лікар",AD764,IF($B$762="Лікар-педіатр",0,IF($B$762="Лікар-терапевт",AD764))),IF($B$775="Лікар загальної практики - сімейний лікар",AD777,IF($B$775="Лікар-педіатр",0,IF($B$775="Лікар-терапевт",AD777))),IF($B$788="Лікар загальної практики - сімейний лікар",AD790,IF($B$788="Лікар-педіатр",0,IF($B$788="Лікар-терапевт",AD790))),IF($B$801="Лікар загальної практики - сімейний лікар",AD803,IF($B$801="Лікар-педіатр",0,IF($B$801="Лікар-терапевт",AD803))),IF($B$814="Лікар загальної практики - сімейний лікар",AD816,IF($B$814="Лікар-педіатр",0,IF($B$814="Лікар-терапевт",AD816))),IF($B$827="Лікар загальної практики - сімейний лікар",AD829,IF($B$827="Лікар-педіатр",0,IF($B$827="Лікар-терапевт",AD829))),IF($B$840="Лікар загальної практики - сімейний лікар",AD842,IF($B$840="Лікар-педіатр",0,IF($B$840="Лікар-терапевт",AD842))),IF($B$853="Лікар загальної практики - сімейний лікар",AD855,IF($B$853="Лікар-педіатр",0,IF($B$853="Лікар-терапевт",AD855))),IF($B$866="Лікар загальної практики - сімейний лікар",AD868,IF($B$866="Лікар-педіатр",0,IF($B$866="Лікар-терапевт",AD868))),IF($B$879="Лікар загальної практики - сімейний лікар",AD881,IF($B$879="Лікар-педіатр",0,IF($B$879="Лікар-терапевт",AD881))),IF($B$892="Лікар загальної практики - сімейний лікар",AD894,IF($B$892="Лікар-педіатр",0,IF($B$892="Лікар-терапевт",AD894))),IF($B$905="Лікар загальної практики - сімейний лікар",AD907,IF($B$905="Лікар-педіатр",0,IF($B$905="Лікар-терапевт",AD907))),IF($B$918="Лікар загальної практики - сімейний лікар",AD920,IF($B$918="Лікар-педіатр",0,IF($B$918="Лікар-терапевт",AD920))),IF($B$931="Лікар загальної практики - сімейний лікар",AD933,IF($B$931="Лікар-педіатр",0,IF($B$931="Лікар-терапевт",AD933))),IF($B$944="Лікар загальної практики - сімейний лікар",AD946,IF($B$944="Лікар-педіатр",0,IF($B$944="Лікар-терапевт",AD946))),IF($B$957="Лікар загальної практики - сімейний лікар",AD959,IF($B$957="Лікар-педіатр",0,IF($B$957="Лікар-терапевт",AD959))),IF($B$970="Лікар загальної практики - сімейний лікар",AD972,IF($B$970="Лікар-педіатр",0,IF($B$970="Лікар-терапевт",AD972))),IF($B$983="Лікар загальної практики - сімейний лікар",AD985,IF($B$983="Лікар-педіатр",0,IF($B$983="Лікар-терапевт",AD985))),IF($B$996="Лікар загальної практики - сімейний лікар",AD998,IF($B$996="Лікар-педіатр",0,IF($B$996="Лікар-терапевт",AD998))),IF($B$1009="Лікар загальної практики - сімейний лікар",AD1011,IF($B$1009="Лікар-педіатр",0,IF($B$1009="Лікар-терапевт",AD1011))),IF($B$1022="Лікар загальної практики - сімейний лікар",AD1024,IF($B$1022="Лікар-педіатр",0,IF($B$1022="Лікар-терапевт",AD1024))),IF($B$1035="Лікар загальної практики - сімейний лікар",AD1037,IF($B$1035="Лікар-педіатр",0,IF($B$1035="Лікар-терапевт",AD1037))),IF($B$1048="Лікар загальної практики - сімейний лікар",AD1050,IF($B$1048="Лікар-педіатр",0,IF($B$1048="Лікар-терапевт",AD1050))),IF($B$1061="Лікар загальної практики - сімейний лікар",AD1063,IF($B$1061="Лікар-педіатр",0,IF($B$1061="Лікар-терапевт",AD1063))),IF($B$1074="Лікар загальної практики - сімейний лікар",AD1076,IF($B$1074="Лікар-педіатр",0,IF($B$1074="Лікар-терапевт",AD1076))),IF($B$1087="Лікар загальної практики - сімейний лікар",AD1089,IF($B$1087="Лікар-педіатр",0,IF($B$1087="Лікар-терапевт",AD1089))),IF($B$1100="Лікар загальної практики - сімейний лікар",AD1102,IF($B$1100="Лікар-педіатр",0,IF($B$1100="Лікар-терапевт",AD1102))),IF($B$1113="Лікар загальної практики - сімейний лікар",AD1115,IF($B$1113="Лікар-педіатр",0,IF($B$1113="Лікар-терапевт",AD1115))),IF($B$1126="Лікар загальної практики - сімейний лікар",AD1128,IF($B$1126="Лікар-педіатр",0,IF($B$1126="Лікар-терапевт",AD1128))),IF($B$1139="Лікар загальної практики - сімейний лікар",AD1141,IF($B$1139="Лікар-педіатр",0,IF($B$1139="Лікар-терапевт",AD1141))),IF($B$1152="Лікар загальної практики - сімейний лікар",AD1154,IF($B$1152="Лікар-педіатр",0,IF($B$1152="Лікар-терапевт",AD1154))),IF($B$1165="Лікар загальної практики - сімейний лікар",AD1167,IF($B$1165="Лікар-педіатр",0,IF($B$1165="Лікар-терапевт",AD1167))),IF($B$1178="Лікар загальної практики - сімейний лікар",AD1180,IF($B$1178="Лікар-педіатр",0,IF($B$1178="Лікар-терапевт",AD1180))),IF($B$1191="Лікар загальної практики - сімейний лікар",AD1193,IF($B$1191="Лікар-педіатр",0,IF($B$1191="Лікар-терапевт",AD1193))),IF($B$1204="Лікар загальної практики - сімейний лікар",AD1206,IF($B$1204="Лікар-педіатр",0,IF($B$1204="Лікар-терапевт",AD1206))),IF($B$1217="Лікар загальної практики - сімейний лікар",AD1219,IF($B$1217="Лікар-педіатр",0,IF($B$1217="Лікар-терапевт",AD1219))),IF($B$1230="Лікар загальної практики - сімейний лікар",AD1232,IF($B$1230="Лікар-педіатр",0,IF($B$1230="Лікар-терапевт",AD1232))),IF($B$1243="Лікар загальної практики - сімейний лікар",AD1245,IF($B$1243="Лікар-педіатр",0,IF($B$1243="Лікар-терапевт",AD1245))),IF($B$1256="Лікар загальної практики - сімейний лікар",AD1258,IF($B$1256="Лікар-педіатр",0,IF($B$1256="Лікар-терапевт",AD1258))),IF($B$1269="Лікар загальної практики - сімейний лікар",AD1271,IF($B$1269="Лікар-педіатр",0,IF($B$1269="Лікар-терапевт",AD1271))),IF($B$1282="Лікар загальної практики - сімейний лікар",AD1284,IF($B$1282="Лікар-педіатр",0,IF($B$1282="Лікар-терапевт",AD1284))),IF($B$1295="Лікар загальної практики - сімейний лікар",AD1297,IF($B$1295="Лікар-педіатр",0,IF($B$1295="Лікар-терапевт",AD1297))),IF($B$1308="Лікар загальної практики - сімейний лікар",AD1310,IF($B$1308="Лікар-педіатр",0,IF($B$1308="Лікар-терапевт",AD1310))),IF($B$1321="Лікар загальної практики - сімейний лікар",AD1323,IF($B$1321="Лікар-педіатр",0,IF($B$1321="Лікар-терапевт",AD1323))))</f>
        <v>0</v>
      </c>
      <c r="AE1332" s="218">
        <f>SUM(IF($B$684="Лікар загальної практики - сімейний лікар",AE686,IF($B$684="Лікар-педіатр",0,IF($B$684="Лікар-терапевт",AE686))),IF($B$697="Лікар загальної практики - сімейний лікар",AE699,IF($B$697="Лікар-педіатр",0,IF($B$697="Лікар-терапевт",AE699))),IF($B$710="Лікар загальної практики - сімейний лікар",AE712,IF($B$710="Лікар-педіатр",0,IF($B$710="Лікар-терапевт",AE712))),IF($B$723="Лікар загальної практики - сімейний лікар",AE725,IF($B$723="Лікар-педіатр",0,IF($B$723="Лікар-терапевт",AE725))),IF($B$736="Лікар загальної практики - сімейний лікар",AE738,IF($B$736="Лікар-педіатр",0,IF($B$736="Лікар-терапевт",AE738))),IF($B$749="Лікар загальної практики - сімейний лікар",AE751,IF($B$749="Лікар-педіатр",0,IF($B$749="Лікар-терапевт",AE751))),IF($B$762="Лікар загальної практики - сімейний лікар",AE764,IF($B$762="Лікар-педіатр",0,IF($B$762="Лікар-терапевт",AE764))),IF($B$775="Лікар загальної практики - сімейний лікар",AE777,IF($B$775="Лікар-педіатр",0,IF($B$775="Лікар-терапевт",AE777))),IF($B$788="Лікар загальної практики - сімейний лікар",AE790,IF($B$788="Лікар-педіатр",0,IF($B$788="Лікар-терапевт",AE790))),IF($B$801="Лікар загальної практики - сімейний лікар",AE803,IF($B$801="Лікар-педіатр",0,IF($B$801="Лікар-терапевт",AE803))),IF($B$814="Лікар загальної практики - сімейний лікар",AE816,IF($B$814="Лікар-педіатр",0,IF($B$814="Лікар-терапевт",AE816))),IF($B$827="Лікар загальної практики - сімейний лікар",AE829,IF($B$827="Лікар-педіатр",0,IF($B$827="Лікар-терапевт",AE829))),IF($B$840="Лікар загальної практики - сімейний лікар",AE842,IF($B$840="Лікар-педіатр",0,IF($B$840="Лікар-терапевт",AE842))),IF($B$853="Лікар загальної практики - сімейний лікар",AE855,IF($B$853="Лікар-педіатр",0,IF($B$853="Лікар-терапевт",AE855))),IF($B$866="Лікар загальної практики - сімейний лікар",AE868,IF($B$866="Лікар-педіатр",0,IF($B$866="Лікар-терапевт",AE868))),IF($B$879="Лікар загальної практики - сімейний лікар",AE881,IF($B$879="Лікар-педіатр",0,IF($B$879="Лікар-терапевт",AE881))),IF($B$892="Лікар загальної практики - сімейний лікар",AE894,IF($B$892="Лікар-педіатр",0,IF($B$892="Лікар-терапевт",AE894))),IF($B$905="Лікар загальної практики - сімейний лікар",AE907,IF($B$905="Лікар-педіатр",0,IF($B$905="Лікар-терапевт",AE907))),IF($B$918="Лікар загальної практики - сімейний лікар",AE920,IF($B$918="Лікар-педіатр",0,IF($B$918="Лікар-терапевт",AE920))),IF($B$931="Лікар загальної практики - сімейний лікар",AE933,IF($B$931="Лікар-педіатр",0,IF($B$931="Лікар-терапевт",AE933))),IF($B$944="Лікар загальної практики - сімейний лікар",AE946,IF($B$944="Лікар-педіатр",0,IF($B$944="Лікар-терапевт",AE946))),IF($B$957="Лікар загальної практики - сімейний лікар",AE959,IF($B$957="Лікар-педіатр",0,IF($B$957="Лікар-терапевт",AE959))),IF($B$970="Лікар загальної практики - сімейний лікар",AE972,IF($B$970="Лікар-педіатр",0,IF($B$970="Лікар-терапевт",AE972))),IF($B$983="Лікар загальної практики - сімейний лікар",AE985,IF($B$983="Лікар-педіатр",0,IF($B$983="Лікар-терапевт",AE985))),IF($B$996="Лікар загальної практики - сімейний лікар",AE998,IF($B$996="Лікар-педіатр",0,IF($B$996="Лікар-терапевт",AE998))),IF($B$1009="Лікар загальної практики - сімейний лікар",AE1011,IF($B$1009="Лікар-педіатр",0,IF($B$1009="Лікар-терапевт",AE1011))),IF($B$1022="Лікар загальної практики - сімейний лікар",AE1024,IF($B$1022="Лікар-педіатр",0,IF($B$1022="Лікар-терапевт",AE1024))),IF($B$1035="Лікар загальної практики - сімейний лікар",AE1037,IF($B$1035="Лікар-педіатр",0,IF($B$1035="Лікар-терапевт",AE1037))),IF($B$1048="Лікар загальної практики - сімейний лікар",AE1050,IF($B$1048="Лікар-педіатр",0,IF($B$1048="Лікар-терапевт",AE1050))),IF($B$1061="Лікар загальної практики - сімейний лікар",AE1063,IF($B$1061="Лікар-педіатр",0,IF($B$1061="Лікар-терапевт",AE1063))),IF($B$1074="Лікар загальної практики - сімейний лікар",AE1076,IF($B$1074="Лікар-педіатр",0,IF($B$1074="Лікар-терапевт",AE1076))),IF($B$1087="Лікар загальної практики - сімейний лікар",AE1089,IF($B$1087="Лікар-педіатр",0,IF($B$1087="Лікар-терапевт",AE1089))),IF($B$1100="Лікар загальної практики - сімейний лікар",AE1102,IF($B$1100="Лікар-педіатр",0,IF($B$1100="Лікар-терапевт",AE1102))),IF($B$1113="Лікар загальної практики - сімейний лікар",AE1115,IF($B$1113="Лікар-педіатр",0,IF($B$1113="Лікар-терапевт",AE1115))),IF($B$1126="Лікар загальної практики - сімейний лікар",AE1128,IF($B$1126="Лікар-педіатр",0,IF($B$1126="Лікар-терапевт",AE1128))),IF($B$1139="Лікар загальної практики - сімейний лікар",AE1141,IF($B$1139="Лікар-педіатр",0,IF($B$1139="Лікар-терапевт",AE1141))),IF($B$1152="Лікар загальної практики - сімейний лікар",AE1154,IF($B$1152="Лікар-педіатр",0,IF($B$1152="Лікар-терапевт",AE1154))),IF($B$1165="Лікар загальної практики - сімейний лікар",AE1167,IF($B$1165="Лікар-педіатр",0,IF($B$1165="Лікар-терапевт",AE1167))),IF($B$1178="Лікар загальної практики - сімейний лікар",AE1180,IF($B$1178="Лікар-педіатр",0,IF($B$1178="Лікар-терапевт",AE1180))),IF($B$1191="Лікар загальної практики - сімейний лікар",AE1193,IF($B$1191="Лікар-педіатр",0,IF($B$1191="Лікар-терапевт",AE1193))),IF($B$1204="Лікар загальної практики - сімейний лікар",AE1206,IF($B$1204="Лікар-педіатр",0,IF($B$1204="Лікар-терапевт",AE1206))),IF($B$1217="Лікар загальної практики - сімейний лікар",AE1219,IF($B$1217="Лікар-педіатр",0,IF($B$1217="Лікар-терапевт",AE1219))),IF($B$1230="Лікар загальної практики - сімейний лікар",AE1232,IF($B$1230="Лікар-педіатр",0,IF($B$1230="Лікар-терапевт",AE1232))),IF($B$1243="Лікар загальної практики - сімейний лікар",AE1245,IF($B$1243="Лікар-педіатр",0,IF($B$1243="Лікар-терапевт",AE1245))),IF($B$1256="Лікар загальної практики - сімейний лікар",AE1258,IF($B$1256="Лікар-педіатр",0,IF($B$1256="Лікар-терапевт",AE1258))),IF($B$1269="Лікар загальної практики - сімейний лікар",AE1271,IF($B$1269="Лікар-педіатр",0,IF($B$1269="Лікар-терапевт",AE1271))),IF($B$1282="Лікар загальної практики - сімейний лікар",AE1284,IF($B$1282="Лікар-педіатр",0,IF($B$1282="Лікар-терапевт",AE1284))),IF($B$1295="Лікар загальної практики - сімейний лікар",AE1297,IF($B$1295="Лікар-педіатр",0,IF($B$1295="Лікар-терапевт",AE1297))),IF($B$1308="Лікар загальної практики - сімейний лікар",AE1310,IF($B$1308="Лікар-педіатр",0,IF($B$1308="Лікар-терапевт",AE1310))),IF($B$1321="Лікар загальної практики - сімейний лікар",AE1323,IF($B$1321="Лікар-педіатр",0,IF($B$1321="Лікар-терапевт",AE1323))))</f>
        <v>0</v>
      </c>
      <c r="AF1332" s="218">
        <f>SUM(IF($B$684="Лікар загальної практики - сімейний лікар",AF686,IF($B$684="Лікар-педіатр",0,IF($B$684="Лікар-терапевт",AF686))),IF($B$697="Лікар загальної практики - сімейний лікар",AF699,IF($B$697="Лікар-педіатр",0,IF($B$697="Лікар-терапевт",AF699))),IF($B$710="Лікар загальної практики - сімейний лікар",AF712,IF($B$710="Лікар-педіатр",0,IF($B$710="Лікар-терапевт",AF712))),IF($B$723="Лікар загальної практики - сімейний лікар",AF725,IF($B$723="Лікар-педіатр",0,IF($B$723="Лікар-терапевт",AF725))),IF($B$736="Лікар загальної практики - сімейний лікар",AF738,IF($B$736="Лікар-педіатр",0,IF($B$736="Лікар-терапевт",AF738))),IF($B$749="Лікар загальної практики - сімейний лікар",AF751,IF($B$749="Лікар-педіатр",0,IF($B$749="Лікар-терапевт",AF751))),IF($B$762="Лікар загальної практики - сімейний лікар",AF764,IF($B$762="Лікар-педіатр",0,IF($B$762="Лікар-терапевт",AF764))),IF($B$775="Лікар загальної практики - сімейний лікар",AF777,IF($B$775="Лікар-педіатр",0,IF($B$775="Лікар-терапевт",AF777))),IF($B$788="Лікар загальної практики - сімейний лікар",AF790,IF($B$788="Лікар-педіатр",0,IF($B$788="Лікар-терапевт",AF790))),IF($B$801="Лікар загальної практики - сімейний лікар",AF803,IF($B$801="Лікар-педіатр",0,IF($B$801="Лікар-терапевт",AF803))),IF($B$814="Лікар загальної практики - сімейний лікар",AF816,IF($B$814="Лікар-педіатр",0,IF($B$814="Лікар-терапевт",AF816))),IF($B$827="Лікар загальної практики - сімейний лікар",AF829,IF($B$827="Лікар-педіатр",0,IF($B$827="Лікар-терапевт",AF829))),IF($B$840="Лікар загальної практики - сімейний лікар",AF842,IF($B$840="Лікар-педіатр",0,IF($B$840="Лікар-терапевт",AF842))),IF($B$853="Лікар загальної практики - сімейний лікар",AF855,IF($B$853="Лікар-педіатр",0,IF($B$853="Лікар-терапевт",AF855))),IF($B$866="Лікар загальної практики - сімейний лікар",AF868,IF($B$866="Лікар-педіатр",0,IF($B$866="Лікар-терапевт",AF868))),IF($B$879="Лікар загальної практики - сімейний лікар",AF881,IF($B$879="Лікар-педіатр",0,IF($B$879="Лікар-терапевт",AF881))),IF($B$892="Лікар загальної практики - сімейний лікар",AF894,IF($B$892="Лікар-педіатр",0,IF($B$892="Лікар-терапевт",AF894))),IF($B$905="Лікар загальної практики - сімейний лікар",AF907,IF($B$905="Лікар-педіатр",0,IF($B$905="Лікар-терапевт",AF907))),IF($B$918="Лікар загальної практики - сімейний лікар",AF920,IF($B$918="Лікар-педіатр",0,IF($B$918="Лікар-терапевт",AF920))),IF($B$931="Лікар загальної практики - сімейний лікар",AF933,IF($B$931="Лікар-педіатр",0,IF($B$931="Лікар-терапевт",AF933))),IF($B$944="Лікар загальної практики - сімейний лікар",AF946,IF($B$944="Лікар-педіатр",0,IF($B$944="Лікар-терапевт",AF946))),IF($B$957="Лікар загальної практики - сімейний лікар",AF959,IF($B$957="Лікар-педіатр",0,IF($B$957="Лікар-терапевт",AF959))),IF($B$970="Лікар загальної практики - сімейний лікар",AF972,IF($B$970="Лікар-педіатр",0,IF($B$970="Лікар-терапевт",AF972))),IF($B$983="Лікар загальної практики - сімейний лікар",AF985,IF($B$983="Лікар-педіатр",0,IF($B$983="Лікар-терапевт",AF985))),IF($B$996="Лікар загальної практики - сімейний лікар",AF998,IF($B$996="Лікар-педіатр",0,IF($B$996="Лікар-терапевт",AF998))),IF($B$1009="Лікар загальної практики - сімейний лікар",AF1011,IF($B$1009="Лікар-педіатр",0,IF($B$1009="Лікар-терапевт",AF1011))),IF($B$1022="Лікар загальної практики - сімейний лікар",AF1024,IF($B$1022="Лікар-педіатр",0,IF($B$1022="Лікар-терапевт",AF1024))),IF($B$1035="Лікар загальної практики - сімейний лікар",AF1037,IF($B$1035="Лікар-педіатр",0,IF($B$1035="Лікар-терапевт",AF1037))),IF($B$1048="Лікар загальної практики - сімейний лікар",AF1050,IF($B$1048="Лікар-педіатр",0,IF($B$1048="Лікар-терапевт",AF1050))),IF($B$1061="Лікар загальної практики - сімейний лікар",AF1063,IF($B$1061="Лікар-педіатр",0,IF($B$1061="Лікар-терапевт",AF1063))),IF($B$1074="Лікар загальної практики - сімейний лікар",AF1076,IF($B$1074="Лікар-педіатр",0,IF($B$1074="Лікар-терапевт",AF1076))),IF($B$1087="Лікар загальної практики - сімейний лікар",AF1089,IF($B$1087="Лікар-педіатр",0,IF($B$1087="Лікар-терапевт",AF1089))),IF($B$1100="Лікар загальної практики - сімейний лікар",AF1102,IF($B$1100="Лікар-педіатр",0,IF($B$1100="Лікар-терапевт",AF1102))),IF($B$1113="Лікар загальної практики - сімейний лікар",AF1115,IF($B$1113="Лікар-педіатр",0,IF($B$1113="Лікар-терапевт",AF1115))),IF($B$1126="Лікар загальної практики - сімейний лікар",AF1128,IF($B$1126="Лікар-педіатр",0,IF($B$1126="Лікар-терапевт",AF1128))),IF($B$1139="Лікар загальної практики - сімейний лікар",AF1141,IF($B$1139="Лікар-педіатр",0,IF($B$1139="Лікар-терапевт",AF1141))),IF($B$1152="Лікар загальної практики - сімейний лікар",AF1154,IF($B$1152="Лікар-педіатр",0,IF($B$1152="Лікар-терапевт",AF1154))),IF($B$1165="Лікар загальної практики - сімейний лікар",AF1167,IF($B$1165="Лікар-педіатр",0,IF($B$1165="Лікар-терапевт",AF1167))),IF($B$1178="Лікар загальної практики - сімейний лікар",AF1180,IF($B$1178="Лікар-педіатр",0,IF($B$1178="Лікар-терапевт",AF1180))),IF($B$1191="Лікар загальної практики - сімейний лікар",AF1193,IF($B$1191="Лікар-педіатр",0,IF($B$1191="Лікар-терапевт",AF1193))),IF($B$1204="Лікар загальної практики - сімейний лікар",AF1206,IF($B$1204="Лікар-педіатр",0,IF($B$1204="Лікар-терапевт",AF1206))),IF($B$1217="Лікар загальної практики - сімейний лікар",AF1219,IF($B$1217="Лікар-педіатр",0,IF($B$1217="Лікар-терапевт",AF1219))),IF($B$1230="Лікар загальної практики - сімейний лікар",AF1232,IF($B$1230="Лікар-педіатр",0,IF($B$1230="Лікар-терапевт",AF1232))),IF($B$1243="Лікар загальної практики - сімейний лікар",AF1245,IF($B$1243="Лікар-педіатр",0,IF($B$1243="Лікар-терапевт",AF1245))),IF($B$1256="Лікар загальної практики - сімейний лікар",AF1258,IF($B$1256="Лікар-педіатр",0,IF($B$1256="Лікар-терапевт",AF1258))),IF($B$1269="Лікар загальної практики - сімейний лікар",AF1271,IF($B$1269="Лікар-педіатр",0,IF($B$1269="Лікар-терапевт",AF1271))),IF($B$1282="Лікар загальної практики - сімейний лікар",AF1284,IF($B$1282="Лікар-педіатр",0,IF($B$1282="Лікар-терапевт",AF1284))),IF($B$1295="Лікар загальної практики - сімейний лікар",AF1297,IF($B$1295="Лікар-педіатр",0,IF($B$1295="Лікар-терапевт",AF1297))),IF($B$1308="Лікар загальної практики - сімейний лікар",AF1310,IF($B$1308="Лікар-педіатр",0,IF($B$1308="Лікар-терапевт",AF1310))),IF($B$1321="Лікар загальної практики - сімейний лікар",AF1323,IF($B$1321="Лікар-педіатр",0,IF($B$1321="Лікар-терапевт",AF1323))))</f>
        <v>0</v>
      </c>
      <c r="AG1332" s="219"/>
      <c r="AH1332" s="220"/>
      <c r="AI1332" s="188"/>
      <c r="AJ1332" s="221"/>
      <c r="AK1332" s="221"/>
      <c r="AL1332" s="221"/>
      <c r="AM1332" s="222"/>
      <c r="AN1332" s="223"/>
      <c r="AO1332" s="223"/>
      <c r="AP1332" s="223"/>
      <c r="AQ1332" s="223"/>
      <c r="AR1332" s="224"/>
    </row>
    <row r="1333" spans="1:44" ht="23.25" x14ac:dyDescent="0.25">
      <c r="A1333" s="225"/>
      <c r="B1333" s="226"/>
      <c r="C1333" s="227"/>
      <c r="D1333" s="223"/>
      <c r="E1333" s="223"/>
      <c r="F1333" s="228"/>
      <c r="G1333" s="218">
        <f>SUM(IF($B$34="Лікар загальної практики - сімейний лікар",G39,IF($B$34="Лікар-педіатр",G39,IF($B$34="Лікар-терапевт",0))),IF($B$47="Лікар загальної практики - сімейний лікар",G52,IF($B$47="Лікар-педіатр",G52,IF($B$47="Лікар-терапевт",0))),IF($B$60="Лікар загальної практики - сімейний лікар",G65,IF($B$60="Лікар-педіатр",G65,IF($B$60="Лікар-терапевт",0))),IF($B$73="Лікар загальної практики - сімейний лікар",G78,IF($B$73="Лікар-педіатр",G78,IF($B$73="Лікар-терапевт",0))),IF($B$86="Лікар загальної практики - сімейний лікар",G91,IF($B$86="Лікар-педіатр",G91,IF($B$86="Лікар-терапевт",0))),IF($B$99="Лікар загальної практики - сімейний лікар",G104,IF($B$99="Лікар-педіатр",G104,IF($B$99="Лікар-терапевт",0))),IF($B$112="Лікар загальної практики - сімейний лікар",G117,IF($B$112="Лікар-педіатр",G117,IF($B$112="Лікар-терапевт",0))),IF($B$125="Лікар загальної практики - сімейний лікар",G130,IF($B$125="Лікар-педіатр",G130,IF($B$125="Лікар-терапевт",0))),IF($B$138="Лікар загальної практики - сімейний лікар",G143,IF($B$138="Лікар-педіатр",G143,IF($B$138="Лікар-терапевт",0))),IF($B$151="Лікар загальної практики - сімейний лікар",G156,IF($B$151="Лікар-педіатр",G156,IF($B$151="Лікар-терапевт",0))),IF($B$164="Лікар загальної практики - сімейний лікар",G169,IF($B$164="Лікар-педіатр",G169,IF($B$164="Лікар-терапевт",0))),IF($B$177="Лікар загальної практики - сімейний лікар",G182,IF($B$177="Лікар-педіатр",G182,IF($B$177="Лікар-терапевт",0))),IF($B$190="Лікар загальної практики - сімейний лікар",G195,IF($B$190="Лікар-педіатр",G195,IF($B$190="Лікар-терапевт",0))),IF($B$203="Лікар загальної практики - сімейний лікар",G208,IF($B$203="Лікар-педіатр",G208,IF($B$203="Лікар-терапевт",0))),IF($B$216="Лікар загальної практики - сімейний лікар",G221,IF($B$216="Лікар-педіатр",G221,IF($B$216="Лікар-терапевт",0))),IF($B$229="Лікар загальної практики - сімейний лікар",G234,IF($B$229="Лікар-педіатр",G234,IF($B$229="Лікар-терапевт",0))),IF($B$242="Лікар загальної практики - сімейний лікар",G247,IF($B$242="Лікар-педіатр",G247,IF($B$242="Лікар-терапевт",0))),IF($B$255="Лікар загальної практики - сімейний лікар",G260,IF($B$255="Лікар-педіатр",G260,IF($B$255="Лікар-терапевт",0))),IF($B$268="Лікар загальної практики - сімейний лікар",G273,IF($B$268="Лікар-педіатр",G273,IF($B$268="Лікар-терапевт",0))),IF($B$281="Лікар загальної практики - сімейний лікар",G286,IF($B$281="Лікар-педіатр",G286,IF($B$281="Лікар-терапевт",0))),IF($B$294="Лікар загальної практики - сімейний лікар",G299,IF($B$294="Лікар-педіатр",G299,IF($B$294="Лікар-терапевт",0))),IF($B$307="Лікар загальної практики - сімейний лікар",G312,IF($B$307="Лікар-педіатр",G312,IF($B$307="Лікар-терапевт",0))),IF($B$320="Лікар загальної практики - сімейний лікар",G325,IF($B$320="Лікар-педіатр",G325,IF($B$320="Лікар-терапевт",0))),IF($B$333="Лікар загальної практики - сімейний лікар",G338,IF($B$333="Лікар-педіатр",G338,IF($B$333="Лікар-терапевт",0))),IF($B$346="Лікар загальної практики - сімейний лікар",G351,IF($B$346="Лікар-педіатр",G351,IF($B$346="Лікар-терапевт",0))),IF($B$359="Лікар загальної практики - сімейний лікар",G364,IF($B$359="Лікар-педіатр",G364,IF($B$359="Лікар-терапевт",0))),IF($B$372="Лікар загальної практики - сімейний лікар",G377,IF($B$372="Лікар-педіатр",G377,IF($B$372="Лікар-терапевт",0))),IF($B$385="Лікар загальної практики - сімейний лікар",G390,IF($B$385="Лікар-педіатр",G390,IF($B$385="Лікар-терапевт",0))),IF($B$398="Лікар загальної практики - сімейний лікар",G403,IF($B$398="Лікар-педіатр",G403,IF($B$398="Лікар-терапевт",0))),IF($B$411="Лікар загальної практики - сімейний лікар",G416,IF($B$411="Лікар-педіатр",G416,IF($B$411="Лікар-терапевт",0))),IF($B$424="Лікар загальної практики - сімейний лікар",G429,IF($B$424="Лікар-педіатр",G429,IF($B$424="Лікар-терапевт",0))),IF($B$437="Лікар загальної практики - сімейний лікар",G442,IF($B$437="Лікар-педіатр",G442,IF($B$437="Лікар-терапевт",0))),IF($B$450="Лікар загальної практики - сімейний лікар",G455,IF($B$450="Лікар-педіатр",G455,IF($B$450="Лікар-терапевт",0))),IF($B$463="Лікар загальної практики - сімейний лікар",G468,IF($B$463="Лікар-педіатр",G468,IF($B$463="Лікар-терапевт",0))),IF($B$476="Лікар загальної практики - сімейний лікар",G481,IF($B$476="Лікар-педіатр",G481,IF($B$476="Лікар-терапевт",0))),IF($B$489="Лікар загальної практики - сімейний лікар",G494,IF($B$489="Лікар-педіатр",G494,IF($B$489="Лікар-терапевт",0))),IF($B$502="Лікар загальної практики - сімейний лікар",G507,IF($B$502="Лікар-педіатр",G507,IF($B$502="Лікар-терапевт",0))),IF($B$515="Лікар загальної практики - сімейний лікар",G520,IF($B$515="Лікар-педіатр",G520,IF($B$515="Лікар-терапевт",0))),IF($B$528="Лікар загальної практики - сімейний лікар",G533,IF($B$528="Лікар-педіатр",G533,IF($B$528="Лікар-терапевт",0))),IF($B$541="Лікар загальної практики - сімейний лікар",G546,IF($B$541="Лікар-педіатр",G546,IF($B$541="Лікар-терапевт",0))),IF($B$554="Лікар загальної практики - сімейний лікар",G559,IF($B$554="Лікар-педіатр",G559,IF($B$554="Лікар-терапевт",0))),IF($B$567="Лікар загальної практики - сімейний лікар",G572,IF($B$567="Лікар-педіатр",G572,IF($B$567="Лікар-терапевт",0))),IF($B$580="Лікар загальної практики - сімейний лікар",G585,IF($B$580="Лікар-педіатр",G585,IF($B$580="Лікар-терапевт",0))),IF($B$593="Лікар загальної практики - сімейний лікар",G598,IF($B$593="Лікар-педіатр",G598,IF($B$593="Лікар-терапевт",0))),IF($B$606="Лікар загальної практики - сімейний лікар",G611,IF($B$606="Лікар-педіатр",G611,IF($B$606="Лікар-терапевт",0))),IF($B$619="Лікар загальної практики - сімейний лікар",G624,IF($B$619="Лікар-педіатр",G624,IF($B$619="Лікар-терапевт",0))),IF($B$632="Лікар загальної практики - сімейний лікар",G637,IF($B$632="Лікар-педіатр",G637,IF($B$632="Лікар-терапевт",0))),IF($B$645="Лікар загальної практики - сімейний лікар",G650,IF($B$645="Лікар-педіатр",G650,IF($B$645="Лікар-терапевт",0))),IF($B$658="Лікар загальної практики - сімейний лікар",G663,IF($B$658="Лікар-педіатр",G663,IF($B$658="Лікар-терапевт",0))),IF($B$671="Лікар загальної практики - сімейний лікар",G676,IF($B$671="Лікар-педіатр",G676,IF($B$671="Лікар-терапевт",0))))</f>
        <v>0</v>
      </c>
      <c r="H1333" s="218">
        <f>SUM(IF($B$34="Лікар загальної практики - сімейний лікар",H39,IF($B$34="Лікар-педіатр",H39,IF($B$34="Лікар-терапевт",0))),IF($B$47="Лікар загальної практики - сімейний лікар",H52,IF($B$47="Лікар-педіатр",H52,IF($B$47="Лікар-терапевт",0))),IF($B$60="Лікар загальної практики - сімейний лікар",H65,IF($B$60="Лікар-педіатр",H65,IF($B$60="Лікар-терапевт",0))),IF($B$73="Лікар загальної практики - сімейний лікар",H78,IF($B$73="Лікар-педіатр",H78,IF($B$73="Лікар-терапевт",0))),IF($B$86="Лікар загальної практики - сімейний лікар",H91,IF($B$86="Лікар-педіатр",H91,IF($B$86="Лікар-терапевт",0))),IF($B$99="Лікар загальної практики - сімейний лікар",H104,IF($B$99="Лікар-педіатр",H104,IF($B$99="Лікар-терапевт",0))),IF($B$112="Лікар загальної практики - сімейний лікар",H117,IF($B$112="Лікар-педіатр",H117,IF($B$112="Лікар-терапевт",0))),IF($B$125="Лікар загальної практики - сімейний лікар",H130,IF($B$125="Лікар-педіатр",H130,IF($B$125="Лікар-терапевт",0))),IF($B$138="Лікар загальної практики - сімейний лікар",H143,IF($B$138="Лікар-педіатр",H143,IF($B$138="Лікар-терапевт",0))),IF($B$151="Лікар загальної практики - сімейний лікар",H156,IF($B$151="Лікар-педіатр",H156,IF($B$151="Лікар-терапевт",0))),IF($B$164="Лікар загальної практики - сімейний лікар",H169,IF($B$164="Лікар-педіатр",H169,IF($B$164="Лікар-терапевт",0))),IF($B$177="Лікар загальної практики - сімейний лікар",H182,IF($B$177="Лікар-педіатр",H182,IF($B$177="Лікар-терапевт",0))),IF($B$190="Лікар загальної практики - сімейний лікар",H195,IF($B$190="Лікар-педіатр",H195,IF($B$190="Лікар-терапевт",0))),IF($B$203="Лікар загальної практики - сімейний лікар",H208,IF($B$203="Лікар-педіатр",H208,IF($B$203="Лікар-терапевт",0))),IF($B$216="Лікар загальної практики - сімейний лікар",H221,IF($B$216="Лікар-педіатр",H221,IF($B$216="Лікар-терапевт",0))),IF($B$229="Лікар загальної практики - сімейний лікар",H234,IF($B$229="Лікар-педіатр",H234,IF($B$229="Лікар-терапевт",0))),IF($B$242="Лікар загальної практики - сімейний лікар",H247,IF($B$242="Лікар-педіатр",H247,IF($B$242="Лікар-терапевт",0))),IF($B$255="Лікар загальної практики - сімейний лікар",H260,IF($B$255="Лікар-педіатр",H260,IF($B$255="Лікар-терапевт",0))),IF($B$268="Лікар загальної практики - сімейний лікар",H273,IF($B$268="Лікар-педіатр",H273,IF($B$268="Лікар-терапевт",0))),IF($B$281="Лікар загальної практики - сімейний лікар",H286,IF($B$281="Лікар-педіатр",H286,IF($B$281="Лікар-терапевт",0))),IF($B$294="Лікар загальної практики - сімейний лікар",H299,IF($B$294="Лікар-педіатр",H299,IF($B$294="Лікар-терапевт",0))),IF($B$307="Лікар загальної практики - сімейний лікар",H312,IF($B$307="Лікар-педіатр",H312,IF($B$307="Лікар-терапевт",0))),IF($B$320="Лікар загальної практики - сімейний лікар",H325,IF($B$320="Лікар-педіатр",H325,IF($B$320="Лікар-терапевт",0))),IF($B$333="Лікар загальної практики - сімейний лікар",H338,IF($B$333="Лікар-педіатр",H338,IF($B$333="Лікар-терапевт",0))),IF($B$346="Лікар загальної практики - сімейний лікар",H351,IF($B$346="Лікар-педіатр",H351,IF($B$346="Лікар-терапевт",0))),IF($B$359="Лікар загальної практики - сімейний лікар",H364,IF($B$359="Лікар-педіатр",H364,IF($B$359="Лікар-терапевт",0))),IF($B$372="Лікар загальної практики - сімейний лікар",H377,IF($B$372="Лікар-педіатр",H377,IF($B$372="Лікар-терапевт",0))),IF($B$385="Лікар загальної практики - сімейний лікар",H390,IF($B$385="Лікар-педіатр",H390,IF($B$385="Лікар-терапевт",0))),IF($B$398="Лікар загальної практики - сімейний лікар",H403,IF($B$398="Лікар-педіатр",H403,IF($B$398="Лікар-терапевт",0))),IF($B$411="Лікар загальної практики - сімейний лікар",H416,IF($B$411="Лікар-педіатр",H416,IF($B$411="Лікар-терапевт",0))),IF($B$424="Лікар загальної практики - сімейний лікар",H429,IF($B$424="Лікар-педіатр",H429,IF($B$424="Лікар-терапевт",0))),IF($B$437="Лікар загальної практики - сімейний лікар",H442,IF($B$437="Лікар-педіатр",H442,IF($B$437="Лікар-терапевт",0))),IF($B$450="Лікар загальної практики - сімейний лікар",H455,IF($B$450="Лікар-педіатр",H455,IF($B$450="Лікар-терапевт",0))),IF($B$463="Лікар загальної практики - сімейний лікар",H468,IF($B$463="Лікар-педіатр",H468,IF($B$463="Лікар-терапевт",0))),IF($B$476="Лікар загальної практики - сімейний лікар",H481,IF($B$476="Лікар-педіатр",H481,IF($B$476="Лікар-терапевт",0))),IF($B$489="Лікар загальної практики - сімейний лікар",H494,IF($B$489="Лікар-педіатр",H494,IF($B$489="Лікар-терапевт",0))),IF($B$502="Лікар загальної практики - сімейний лікар",H507,IF($B$502="Лікар-педіатр",H507,IF($B$502="Лікар-терапевт",0))),IF($B$515="Лікар загальної практики - сімейний лікар",H520,IF($B$515="Лікар-педіатр",H520,IF($B$515="Лікар-терапевт",0))),IF($B$528="Лікар загальної практики - сімейний лікар",H533,IF($B$528="Лікар-педіатр",H533,IF($B$528="Лікар-терапевт",0))),IF($B$541="Лікар загальної практики - сімейний лікар",H546,IF($B$541="Лікар-педіатр",H546,IF($B$541="Лікар-терапевт",0))),IF($B$554="Лікар загальної практики - сімейний лікар",H559,IF($B$554="Лікар-педіатр",H559,IF($B$554="Лікар-терапевт",0))),IF($B$567="Лікар загальної практики - сімейний лікар",H572,IF($B$567="Лікар-педіатр",H572,IF($B$567="Лікар-терапевт",0))),IF($B$580="Лікар загальної практики - сімейний лікар",H585,IF($B$580="Лікар-педіатр",H585,IF($B$580="Лікар-терапевт",0))),IF($B$593="Лікар загальної практики - сімейний лікар",H598,IF($B$593="Лікар-педіатр",H598,IF($B$593="Лікар-терапевт",0))),IF($B$606="Лікар загальної практики - сімейний лікар",H611,IF($B$606="Лікар-педіатр",H611,IF($B$606="Лікар-терапевт",0))),IF($B$619="Лікар загальної практики - сімейний лікар",H624,IF($B$619="Лікар-педіатр",H624,IF($B$619="Лікар-терапевт",0))),IF($B$632="Лікар загальної практики - сімейний лікар",H637,IF($B$632="Лікар-педіатр",H637,IF($B$632="Лікар-терапевт",0))),IF($B$645="Лікар загальної практики - сімейний лікар",H650,IF($B$645="Лікар-педіатр",H650,IF($B$645="Лікар-терапевт",0))),IF($B$658="Лікар загальної практики - сімейний лікар",H663,IF($B$658="Лікар-педіатр",H663,IF($B$658="Лікар-терапевт",0))),IF($B$671="Лікар загальної практики - сімейний лікар",H676,IF($B$671="Лікар-педіатр",H676,IF($B$671="Лікар-терапевт",0))))</f>
        <v>0</v>
      </c>
      <c r="I1333" s="218">
        <f>SUM(IF($B$34="Лікар загальної практики - сімейний лікар",I37,IF($B$34="Лікар-педіатр",0,IF($B$34="Лікар-терапевт",I37))),IF($B$47="Лікар загальної практики - сімейний лікар",I50,IF($B$47="Лікар-педіатр",0,IF($B$47="Лікар-терапевт",I50))),IF($B$60="Лікар загальної практики - сімейний лікар",I63,IF($B$60="Лікар-педіатр",0,IF($B$60="Лікар-терапевт",I63))),IF($B$73="Лікар загальної практики - сімейний лікар",I76,IF($B$73="Лікар-педіатр",0,IF($B$73="Лікар-терапевт",I76))),IF($B$86="Лікар загальної практики - сімейний лікар",I89,IF($B$86="Лікар-педіатр",0,IF($B$86="Лікар-терапевт",I89))),IF($B$99="Лікар загальної практики - сімейний лікар",I102,IF($B$99="Лікар-педіатр",0,IF($B$99="Лікар-терапевт",I102))),IF($B$112="Лікар загальної практики - сімейний лікар",I115,IF($B$112="Лікар-педіатр",0,IF($B$112="Лікар-терапевт",I115))),IF($B$125="Лікар загальної практики - сімейний лікар",I128,IF($B$125="Лікар-педіатр",0,IF($B$125="Лікар-терапевт",I128))),IF($B$138="Лікар загальної практики - сімейний лікар",I141,IF($B$138="Лікар-педіатр",0,IF($B$138="Лікар-терапевт",I141))),IF($B$151="Лікар загальної практики - сімейний лікар",I154,IF($B$151="Лікар-педіатр",0,IF($B$151="Лікар-терапевт",I154))),IF($B$164="Лікар загальної практики - сімейний лікар",I167,IF($B$164="Лікар-педіатр",0,IF($B$164="Лікар-терапевт",I167))),IF($B$177="Лікар загальної практики - сімейний лікар",I180,IF($B$177="Лікар-педіатр",0,IF($B$177="Лікар-терапевт",I180))),IF($B$190="Лікар загальної практики - сімейний лікар",I193,IF($B$190="Лікар-педіатр",0,IF($B$190="Лікар-терапевт",I193))),IF($B$203="Лікар загальної практики - сімейний лікар",I206,IF($B$203="Лікар-педіатр",0,IF($B$203="Лікар-терапевт",I206))),IF($B$216="Лікар загальної практики - сімейний лікар",I219,IF($B$216="Лікар-педіатр",0,IF($B$216="Лікар-терапевт",I219))),IF($B$229="Лікар загальної практики - сімейний лікар",I232,IF($B$229="Лікар-педіатр",0,IF($B$229="Лікар-терапевт",I232))),IF($B$242="Лікар загальної практики - сімейний лікар",I245,IF($B$242="Лікар-педіатр",0,IF($B$242="Лікар-терапевт",I245))),IF($B$255="Лікар загальної практики - сімейний лікар",I258,IF($B$255="Лікар-педіатр",0,IF($B$255="Лікар-терапевт",I258))),IF($B$268="Лікар загальної практики - сімейний лікар",I271,IF($B$268="Лікар-педіатр",0,IF($B$268="Лікар-терапевт",I271))),IF($B$281="Лікар загальної практики - сімейний лікар",I284,IF($B$281="Лікар-педіатр",0,IF($B$281="Лікар-терапевт",I284))),IF($B$294="Лікар загальної практики - сімейний лікар",I297,IF($B$294="Лікар-педіатр",0,IF($B$294="Лікар-терапевт",I297))),IF($B$307="Лікар загальної практики - сімейний лікар",I310,IF($B$307="Лікар-педіатр",0,IF($B$307="Лікар-терапевт",I310))),IF($B$320="Лікар загальної практики - сімейний лікар",I323,IF($B$320="Лікар-педіатр",0,IF($B$320="Лікар-терапевт",I323))),IF($B$333="Лікар загальної практики - сімейний лікар",I336,IF($B$333="Лікар-педіатр",0,IF($B$333="Лікар-терапевт",I336))),IF($B$346="Лікар загальної практики - сімейний лікар",I349,IF($B$346="Лікар-педіатр",0,IF($B$346="Лікар-терапевт",I349))),IF($B$359="Лікар загальної практики - сімейний лікар",I362,IF($B$359="Лікар-педіатр",0,IF($B$359="Лікар-терапевт",I362))),IF($B$372="Лікар загальної практики - сімейний лікар",I375,IF($B$372="Лікар-педіатр",0,IF($B$372="Лікар-терапевт",I375))),IF($B$385="Лікар загальної практики - сімейний лікар",I388,IF($B$385="Лікар-педіатр",0,IF($B$385="Лікар-терапевт",I388))),IF($B$398="Лікар загальної практики - сімейний лікар",I401,IF($B$398="Лікар-педіатр",0,IF($B$398="Лікар-терапевт",I401))),IF($B$411="Лікар загальної практики - сімейний лікар",I414,IF($B$411="Лікар-педіатр",0,IF($B$411="Лікар-терапевт",I414))),IF($B$424="Лікар загальної практики - сімейний лікар",I427,IF($B$424="Лікар-педіатр",0,IF($B$424="Лікар-терапевт",I427))),IF($B$437="Лікар загальної практики - сімейний лікар",I440,IF($B$437="Лікар-педіатр",0,IF($B$437="Лікар-терапевт",I440))),IF($B$450="Лікар загальної практики - сімейний лікар",I453,IF($B$450="Лікар-педіатр",0,IF($B$450="Лікар-терапевт",I453))),IF($B$463="Лікар загальної практики - сімейний лікар",I466,IF($B$463="Лікар-педіатр",0,IF($B$463="Лікар-терапевт",I466))),IF($B$476="Лікар загальної практики - сімейний лікар",I479,IF($B$476="Лікар-педіатр",0,IF($B$476="Лікар-терапевт",I479))),IF($B$489="Лікар загальної практики - сімейний лікар",I492,IF($B$489="Лікар-педіатр",0,IF($B$489="Лікар-терапевт",I492))),IF($B$502="Лікар загальної практики - сімейний лікар",I505,IF($B$502="Лікар-педіатр",0,IF($B$502="Лікар-терапевт",I505))),IF($B$515="Лікар загальної практики - сімейний лікар",I518,IF($B$515="Лікар-педіатр",0,IF($B$515="Лікар-терапевт",I518))),IF($B$528="Лікар загальної практики - сімейний лікар",I531,IF($B$528="Лікар-педіатр",0,IF($B$528="Лікар-терапевт",I531))),IF($B$541="Лікар загальної практики - сімейний лікар",I544,IF($B$541="Лікар-педіатр",0,IF($B$541="Лікар-терапевт",I544))),IF($B$554="Лікар загальної практики - сімейний лікар",I557,IF($B$554="Лікар-педіатр",0,IF($B$554="Лікар-терапевт",I557))),IF($B$567="Лікар загальної практики - сімейний лікар",I570,IF($B$567="Лікар-педіатр",0,IF($B$567="Лікар-терапевт",I570))),IF($B$580="Лікар загальної практики - сімейний лікар",I583,IF($B$580="Лікар-педіатр",0,IF($B$580="Лікар-терапевт",I583))),IF($B$593="Лікар загальної практики - сімейний лікар",I596,IF($B$593="Лікар-педіатр",0,IF($B$593="Лікар-терапевт",I596))),IF($B$606="Лікар загальної практики - сімейний лікар",I609,IF($B$606="Лікар-педіатр",0,IF($B$606="Лікар-терапевт",I609))),IF($B$619="Лікар загальної практики - сімейний лікар",I622,IF($B$619="Лікар-педіатр",0,IF($B$619="Лікар-терапевт",I622))),IF($B$632="Лікар загальної практики - сімейний лікар",I635,IF($B$632="Лікар-педіатр",0,IF($B$632="Лікар-терапевт",I635))),IF($B$645="Лікар загальної практики - сімейний лікар",I648,IF($B$645="Лікар-педіатр",0,IF($B$645="Лікар-терапевт",I648))),IF($B$658="Лікар загальної практики - сімейний лікар",I661,IF($B$658="Лікар-педіатр",0,IF($B$658="Лікар-терапевт",I661))),IF($B$671="Лікар загальної практики - сімейний лікар",I674,IF($B$671="Лікар-педіатр",0,IF($B$671="Лікар-терапевт",I674))))</f>
        <v>0</v>
      </c>
      <c r="J1333" s="218">
        <f>SUM(IF($B$34="Лікар загальної практики - сімейний лікар",J37,IF($B$34="Лікар-педіатр",0,IF($B$34="Лікар-терапевт",J37))),IF($B$47="Лікар загальної практики - сімейний лікар",J50,IF($B$47="Лікар-педіатр",0,IF($B$47="Лікар-терапевт",J50))),IF($B$60="Лікар загальної практики - сімейний лікар",J63,IF($B$60="Лікар-педіатр",0,IF($B$60="Лікар-терапевт",J63))),IF($B$73="Лікар загальної практики - сімейний лікар",J76,IF($B$73="Лікар-педіатр",0,IF($B$73="Лікар-терапевт",J76))),IF($B$86="Лікар загальної практики - сімейний лікар",J89,IF($B$86="Лікар-педіатр",0,IF($B$86="Лікар-терапевт",J89))),IF($B$99="Лікар загальної практики - сімейний лікар",J102,IF($B$99="Лікар-педіатр",0,IF($B$99="Лікар-терапевт",J102))),IF($B$112="Лікар загальної практики - сімейний лікар",J115,IF($B$112="Лікар-педіатр",0,IF($B$112="Лікар-терапевт",J115))),IF($B$125="Лікар загальної практики - сімейний лікар",J128,IF($B$125="Лікар-педіатр",0,IF($B$125="Лікар-терапевт",J128))),IF($B$138="Лікар загальної практики - сімейний лікар",J141,IF($B$138="Лікар-педіатр",0,IF($B$138="Лікар-терапевт",J141))),IF($B$151="Лікар загальної практики - сімейний лікар",J154,IF($B$151="Лікар-педіатр",0,IF($B$151="Лікар-терапевт",J154))),IF($B$164="Лікар загальної практики - сімейний лікар",J167,IF($B$164="Лікар-педіатр",0,IF($B$164="Лікар-терапевт",J167))),IF($B$177="Лікар загальної практики - сімейний лікар",J180,IF($B$177="Лікар-педіатр",0,IF($B$177="Лікар-терапевт",J180))),IF($B$190="Лікар загальної практики - сімейний лікар",J193,IF($B$190="Лікар-педіатр",0,IF($B$190="Лікар-терапевт",J193))),IF($B$203="Лікар загальної практики - сімейний лікар",J206,IF($B$203="Лікар-педіатр",0,IF($B$203="Лікар-терапевт",J206))),IF($B$216="Лікар загальної практики - сімейний лікар",J219,IF($B$216="Лікар-педіатр",0,IF($B$216="Лікар-терапевт",J219))),IF($B$229="Лікар загальної практики - сімейний лікар",J232,IF($B$229="Лікар-педіатр",0,IF($B$229="Лікар-терапевт",J232))),IF($B$242="Лікар загальної практики - сімейний лікар",J245,IF($B$242="Лікар-педіатр",0,IF($B$242="Лікар-терапевт",J245))),IF($B$255="Лікар загальної практики - сімейний лікар",J258,IF($B$255="Лікар-педіатр",0,IF($B$255="Лікар-терапевт",J258))),IF($B$268="Лікар загальної практики - сімейний лікар",J271,IF($B$268="Лікар-педіатр",0,IF($B$268="Лікар-терапевт",J271))),IF($B$281="Лікар загальної практики - сімейний лікар",J284,IF($B$281="Лікар-педіатр",0,IF($B$281="Лікар-терапевт",J284))),IF($B$294="Лікар загальної практики - сімейний лікар",J297,IF($B$294="Лікар-педіатр",0,IF($B$294="Лікар-терапевт",J297))),IF($B$307="Лікар загальної практики - сімейний лікар",J310,IF($B$307="Лікар-педіатр",0,IF($B$307="Лікар-терапевт",J310))),IF($B$320="Лікар загальної практики - сімейний лікар",J323,IF($B$320="Лікар-педіатр",0,IF($B$320="Лікар-терапевт",J323))),IF($B$333="Лікар загальної практики - сімейний лікар",J336,IF($B$333="Лікар-педіатр",0,IF($B$333="Лікар-терапевт",J336))),IF($B$346="Лікар загальної практики - сімейний лікар",J349,IF($B$346="Лікар-педіатр",0,IF($B$346="Лікар-терапевт",J349))),IF($B$359="Лікар загальної практики - сімейний лікар",J362,IF($B$359="Лікар-педіатр",0,IF($B$359="Лікар-терапевт",J362))),IF($B$372="Лікар загальної практики - сімейний лікар",J375,IF($B$372="Лікар-педіатр",0,IF($B$372="Лікар-терапевт",J375))),IF($B$385="Лікар загальної практики - сімейний лікар",J388,IF($B$385="Лікар-педіатр",0,IF($B$385="Лікар-терапевт",J388))),IF($B$398="Лікар загальної практики - сімейний лікар",J401,IF($B$398="Лікар-педіатр",0,IF($B$398="Лікар-терапевт",J401))),IF($B$411="Лікар загальної практики - сімейний лікар",J414,IF($B$411="Лікар-педіатр",0,IF($B$411="Лікар-терапевт",J414))),IF($B$424="Лікар загальної практики - сімейний лікар",J427,IF($B$424="Лікар-педіатр",0,IF($B$424="Лікар-терапевт",J427))),IF($B$437="Лікар загальної практики - сімейний лікар",J440,IF($B$437="Лікар-педіатр",0,IF($B$437="Лікар-терапевт",J440))),IF($B$450="Лікар загальної практики - сімейний лікар",J453,IF($B$450="Лікар-педіатр",0,IF($B$450="Лікар-терапевт",J453))),IF($B$463="Лікар загальної практики - сімейний лікар",J466,IF($B$463="Лікар-педіатр",0,IF($B$463="Лікар-терапевт",J466))),IF($B$476="Лікар загальної практики - сімейний лікар",J479,IF($B$476="Лікар-педіатр",0,IF($B$476="Лікар-терапевт",J479))),IF($B$489="Лікар загальної практики - сімейний лікар",J492,IF($B$489="Лікар-педіатр",0,IF($B$489="Лікар-терапевт",J492))),IF($B$502="Лікар загальної практики - сімейний лікар",J505,IF($B$502="Лікар-педіатр",0,IF($B$502="Лікар-терапевт",J505))),IF($B$515="Лікар загальної практики - сімейний лікар",J518,IF($B$515="Лікар-педіатр",0,IF($B$515="Лікар-терапевт",J518))),IF($B$528="Лікар загальної практики - сімейний лікар",J531,IF($B$528="Лікар-педіатр",0,IF($B$528="Лікар-терапевт",J531))),IF($B$541="Лікар загальної практики - сімейний лікар",J544,IF($B$541="Лікар-педіатр",0,IF($B$541="Лікар-терапевт",J544))),IF($B$554="Лікар загальної практики - сімейний лікар",J557,IF($B$554="Лікар-педіатр",0,IF($B$554="Лікар-терапевт",J557))),IF($B$567="Лікар загальної практики - сімейний лікар",J570,IF($B$567="Лікар-педіатр",0,IF($B$567="Лікар-терапевт",J570))),IF($B$580="Лікар загальної практики - сімейний лікар",J583,IF($B$580="Лікар-педіатр",0,IF($B$580="Лікар-терапевт",J583))),IF($B$593="Лікар загальної практики - сімейний лікар",J596,IF($B$593="Лікар-педіатр",0,IF($B$593="Лікар-терапевт",J596))),IF($B$606="Лікар загальної практики - сімейний лікар",J609,IF($B$606="Лікар-педіатр",0,IF($B$606="Лікар-терапевт",J609))),IF($B$619="Лікар загальної практики - сімейний лікар",J622,IF($B$619="Лікар-педіатр",0,IF($B$619="Лікар-терапевт",J622))),IF($B$632="Лікар загальної практики - сімейний лікар",J635,IF($B$632="Лікар-педіатр",0,IF($B$632="Лікар-терапевт",J635))),IF($B$645="Лікар загальної практики - сімейний лікар",J648,IF($B$645="Лікар-педіатр",0,IF($B$645="Лікар-терапевт",J648))),IF($B$658="Лікар загальної практики - сімейний лікар",J661,IF($B$658="Лікар-педіатр",0,IF($B$658="Лікар-терапевт",J661))),IF($B$671="Лікар загальної практики - сімейний лікар",J674,IF($B$671="Лікар-педіатр",0,IF($B$671="Лікар-терапевт",J674))))</f>
        <v>0</v>
      </c>
      <c r="K1333" s="218">
        <f>SUM(IF($B$34="Лікар загальної практики - сімейний лікар",K37,IF($B$34="Лікар-педіатр",0,IF($B$34="Лікар-терапевт",K37))),IF($B$47="Лікар загальної практики - сімейний лікар",K50,IF($B$47="Лікар-педіатр",0,IF($B$47="Лікар-терапевт",K50))),IF($B$60="Лікар загальної практики - сімейний лікар",K63,IF($B$60="Лікар-педіатр",0,IF($B$60="Лікар-терапевт",K63))),IF($B$73="Лікар загальної практики - сімейний лікар",K76,IF($B$73="Лікар-педіатр",0,IF($B$73="Лікар-терапевт",K76))),IF($B$86="Лікар загальної практики - сімейний лікар",K89,IF($B$86="Лікар-педіатр",0,IF($B$86="Лікар-терапевт",K89))),IF($B$99="Лікар загальної практики - сімейний лікар",K102,IF($B$99="Лікар-педіатр",0,IF($B$99="Лікар-терапевт",K102))),IF($B$112="Лікар загальної практики - сімейний лікар",K115,IF($B$112="Лікар-педіатр",0,IF($B$112="Лікар-терапевт",K115))),IF($B$125="Лікар загальної практики - сімейний лікар",K128,IF($B$125="Лікар-педіатр",0,IF($B$125="Лікар-терапевт",K128))),IF($B$138="Лікар загальної практики - сімейний лікар",K141,IF($B$138="Лікар-педіатр",0,IF($B$138="Лікар-терапевт",K141))),IF($B$151="Лікар загальної практики - сімейний лікар",K154,IF($B$151="Лікар-педіатр",0,IF($B$151="Лікар-терапевт",K154))),IF($B$164="Лікар загальної практики - сімейний лікар",K167,IF($B$164="Лікар-педіатр",0,IF($B$164="Лікар-терапевт",K167))),IF($B$177="Лікар загальної практики - сімейний лікар",K180,IF($B$177="Лікар-педіатр",0,IF($B$177="Лікар-терапевт",K180))),IF($B$190="Лікар загальної практики - сімейний лікар",K193,IF($B$190="Лікар-педіатр",0,IF($B$190="Лікар-терапевт",K193))),IF($B$203="Лікар загальної практики - сімейний лікар",K206,IF($B$203="Лікар-педіатр",0,IF($B$203="Лікар-терапевт",K206))),IF($B$216="Лікар загальної практики - сімейний лікар",K219,IF($B$216="Лікар-педіатр",0,IF($B$216="Лікар-терапевт",K219))),IF($B$229="Лікар загальної практики - сімейний лікар",K232,IF($B$229="Лікар-педіатр",0,IF($B$229="Лікар-терапевт",K232))),IF($B$242="Лікар загальної практики - сімейний лікар",K245,IF($B$242="Лікар-педіатр",0,IF($B$242="Лікар-терапевт",K245))),IF($B$255="Лікар загальної практики - сімейний лікар",K258,IF($B$255="Лікар-педіатр",0,IF($B$255="Лікар-терапевт",K258))),IF($B$268="Лікар загальної практики - сімейний лікар",K271,IF($B$268="Лікар-педіатр",0,IF($B$268="Лікар-терапевт",K271))),IF($B$281="Лікар загальної практики - сімейний лікар",K284,IF($B$281="Лікар-педіатр",0,IF($B$281="Лікар-терапевт",K284))),IF($B$294="Лікар загальної практики - сімейний лікар",K297,IF($B$294="Лікар-педіатр",0,IF($B$294="Лікар-терапевт",K297))),IF($B$307="Лікар загальної практики - сімейний лікар",K310,IF($B$307="Лікар-педіатр",0,IF($B$307="Лікар-терапевт",K310))),IF($B$320="Лікар загальної практики - сімейний лікар",K323,IF($B$320="Лікар-педіатр",0,IF($B$320="Лікар-терапевт",K323))),IF($B$333="Лікар загальної практики - сімейний лікар",K336,IF($B$333="Лікар-педіатр",0,IF($B$333="Лікар-терапевт",K336))),IF($B$346="Лікар загальної практики - сімейний лікар",K349,IF($B$346="Лікар-педіатр",0,IF($B$346="Лікар-терапевт",K349))),IF($B$359="Лікар загальної практики - сімейний лікар",K362,IF($B$359="Лікар-педіатр",0,IF($B$359="Лікар-терапевт",K362))),IF($B$372="Лікар загальної практики - сімейний лікар",K375,IF($B$372="Лікар-педіатр",0,IF($B$372="Лікар-терапевт",K375))),IF($B$385="Лікар загальної практики - сімейний лікар",K388,IF($B$385="Лікар-педіатр",0,IF($B$385="Лікар-терапевт",K388))),IF($B$398="Лікар загальної практики - сімейний лікар",K401,IF($B$398="Лікар-педіатр",0,IF($B$398="Лікар-терапевт",K401))),IF($B$411="Лікар загальної практики - сімейний лікар",K414,IF($B$411="Лікар-педіатр",0,IF($B$411="Лікар-терапевт",K414))),IF($B$424="Лікар загальної практики - сімейний лікар",K427,IF($B$424="Лікар-педіатр",0,IF($B$424="Лікар-терапевт",K427))),IF($B$437="Лікар загальної практики - сімейний лікар",K440,IF($B$437="Лікар-педіатр",0,IF($B$437="Лікар-терапевт",K440))),IF($B$450="Лікар загальної практики - сімейний лікар",K453,IF($B$450="Лікар-педіатр",0,IF($B$450="Лікар-терапевт",K453))),IF($B$463="Лікар загальної практики - сімейний лікар",K466,IF($B$463="Лікар-педіатр",0,IF($B$463="Лікар-терапевт",K466))),IF($B$476="Лікар загальної практики - сімейний лікар",K479,IF($B$476="Лікар-педіатр",0,IF($B$476="Лікар-терапевт",K479))),IF($B$489="Лікар загальної практики - сімейний лікар",K492,IF($B$489="Лікар-педіатр",0,IF($B$489="Лікар-терапевт",K492))),IF($B$502="Лікар загальної практики - сімейний лікар",K505,IF($B$502="Лікар-педіатр",0,IF($B$502="Лікар-терапевт",K505))),IF($B$515="Лікар загальної практики - сімейний лікар",K518,IF($B$515="Лікар-педіатр",0,IF($B$515="Лікар-терапевт",K518))),IF($B$528="Лікар загальної практики - сімейний лікар",K531,IF($B$528="Лікар-педіатр",0,IF($B$528="Лікар-терапевт",K531))),IF($B$541="Лікар загальної практики - сімейний лікар",K544,IF($B$541="Лікар-педіатр",0,IF($B$541="Лікар-терапевт",K544))),IF($B$554="Лікар загальної практики - сімейний лікар",K557,IF($B$554="Лікар-педіатр",0,IF($B$554="Лікар-терапевт",K557))),IF($B$567="Лікар загальної практики - сімейний лікар",K570,IF($B$567="Лікар-педіатр",0,IF($B$567="Лікар-терапевт",K570))),IF($B$580="Лікар загальної практики - сімейний лікар",K583,IF($B$580="Лікар-педіатр",0,IF($B$580="Лікар-терапевт",K583))),IF($B$593="Лікар загальної практики - сімейний лікар",K596,IF($B$593="Лікар-педіатр",0,IF($B$593="Лікар-терапевт",K596))),IF($B$606="Лікар загальної практики - сімейний лікар",K609,IF($B$606="Лікар-педіатр",0,IF($B$606="Лікар-терапевт",K609))),IF($B$619="Лікар загальної практики - сімейний лікар",K622,IF($B$619="Лікар-педіатр",0,IF($B$619="Лікар-терапевт",K622))),IF($B$632="Лікар загальної практики - сімейний лікар",K635,IF($B$632="Лікар-педіатр",0,IF($B$632="Лікар-терапевт",K635))),IF($B$645="Лікар загальної практики - сімейний лікар",K648,IF($B$645="Лікар-педіатр",0,IF($B$645="Лікар-терапевт",K648))),IF($B$658="Лікар загальної практики - сімейний лікар",K661,IF($B$658="Лікар-педіатр",0,IF($B$658="Лікар-терапевт",K661))),IF($B$671="Лікар загальної практики - сімейний лікар",K674,IF($B$671="Лікар-педіатр",0,IF($B$671="Лікар-терапевт",K674))))</f>
        <v>0</v>
      </c>
      <c r="L1333" s="219"/>
      <c r="M1333" s="228"/>
      <c r="N1333" s="218">
        <f>SUM(IF($B$34="Лікар загальної практики - сімейний лікар",N37,IF($B$34="Лікар-педіатр",N37,IF($B$34="Лікар-терапевт",0))),IF($B$47="Лікар загальної практики - сімейний лікар",N50,IF($B$47="Лікар-педіатр",N50,IF($B$47="Лікар-терапевт",0))),IF($B$60="Лікар загальної практики - сімейний лікар",N63,IF($B$60="Лікар-педіатр",N63,IF($B$60="Лікар-терапевт",0))),IF($B$73="Лікар загальної практики - сімейний лікар",N76,IF($B$73="Лікар-педіатр",N76,IF($B$73="Лікар-терапевт",0))),IF($B$86="Лікар загальної практики - сімейний лікар",N89,IF($B$86="Лікар-педіатр",N89,IF($B$86="Лікар-терапевт",0))),IF($B$99="Лікар загальної практики - сімейний лікар",N102,IF($B$99="Лікар-педіатр",N102,IF($B$99="Лікар-терапевт",0))),IF($B$112="Лікар загальної практики - сімейний лікар",N115,IF($B$112="Лікар-педіатр",N115,IF($B$112="Лікар-терапевт",0))),IF($B$125="Лікар загальної практики - сімейний лікар",N128,IF($B$125="Лікар-педіатр",N128,IF($B$125="Лікар-терапевт",0))),IF($B$138="Лікар загальної практики - сімейний лікар",N141,IF($B$138="Лікар-педіатр",N141,IF($B$138="Лікар-терапевт",0))),IF($B$151="Лікар загальної практики - сімейний лікар",N154,IF($B$151="Лікар-педіатр",N154,IF($B$151="Лікар-терапевт",0))),IF($B$164="Лікар загальної практики - сімейний лікар",N167,IF($B$164="Лікар-педіатр",N167,IF($B$164="Лікар-терапевт",0))),IF($B$177="Лікар загальної практики - сімейний лікар",N180,IF($B$177="Лікар-педіатр",N180,IF($B$177="Лікар-терапевт",0))),IF($B$190="Лікар загальної практики - сімейний лікар",N193,IF($B$190="Лікар-педіатр",N193,IF($B$190="Лікар-терапевт",0))),IF($B$203="Лікар загальної практики - сімейний лікар",N206,IF($B$203="Лікар-педіатр",N206,IF($B$203="Лікар-терапевт",0))),IF($B$216="Лікар загальної практики - сімейний лікар",N219,IF($B$216="Лікар-педіатр",N219,IF($B$216="Лікар-терапевт",0))),IF($B$229="Лікар загальної практики - сімейний лікар",N232,IF($B$229="Лікар-педіатр",N232,IF($B$229="Лікар-терапевт",0))),IF($B$242="Лікар загальної практики - сімейний лікар",N245,IF($B$242="Лікар-педіатр",N245,IF($B$242="Лікар-терапевт",0))),IF($B$255="Лікар загальної практики - сімейний лікар",N258,IF($B$255="Лікар-педіатр",N258,IF($B$255="Лікар-терапевт",0))),IF($B$268="Лікар загальної практики - сімейний лікар",N271,IF($B$268="Лікар-педіатр",N271,IF($B$268="Лікар-терапевт",0))),IF($B$281="Лікар загальної практики - сімейний лікар",N284,IF($B$281="Лікар-педіатр",N284,IF($B$281="Лікар-терапевт",0))),IF($B$294="Лікар загальної практики - сімейний лікар",N297,IF($B$294="Лікар-педіатр",N297,IF($B$294="Лікар-терапевт",0))),IF($B$307="Лікар загальної практики - сімейний лікар",N310,IF($B$307="Лікар-педіатр",N310,IF($B$307="Лікар-терапевт",0))),IF($B$320="Лікар загальної практики - сімейний лікар",N323,IF($B$320="Лікар-педіатр",N323,IF($B$320="Лікар-терапевт",0))),IF($B$333="Лікар загальної практики - сімейний лікар",N336,IF($B$333="Лікар-педіатр",N336,IF($B$333="Лікар-терапевт",0))),IF($B$346="Лікар загальної практики - сімейний лікар",N349,IF($B$346="Лікар-педіатр",N349,IF($B$346="Лікар-терапевт",0))),IF($B$359="Лікар загальної практики - сімейний лікар",N362,IF($B$359="Лікар-педіатр",N362,IF($B$359="Лікар-терапевт",0))),IF($B$372="Лікар загальної практики - сімейний лікар",N375,IF($B$372="Лікар-педіатр",N375,IF($B$372="Лікар-терапевт",0))),IF($B$385="Лікар загальної практики - сімейний лікар",N388,IF($B$385="Лікар-педіатр",N388,IF($B$385="Лікар-терапевт",0))),IF($B$398="Лікар загальної практики - сімейний лікар",N401,IF($B$398="Лікар-педіатр",N401,IF($B$398="Лікар-терапевт",0))),IF($B$411="Лікар загальної практики - сімейний лікар",N414,IF($B$411="Лікар-педіатр",N414,IF($B$411="Лікар-терапевт",0))),IF($B$424="Лікар загальної практики - сімейний лікар",N427,IF($B$424="Лікар-педіатр",N427,IF($B$424="Лікар-терапевт",0))),IF($B$437="Лікар загальної практики - сімейний лікар",N440,IF($B$437="Лікар-педіатр",N440,IF($B$437="Лікар-терапевт",0))),IF($B$450="Лікар загальної практики - сімейний лікар",N453,IF($B$450="Лікар-педіатр",N453,IF($B$450="Лікар-терапевт",0))),IF($B$463="Лікар загальної практики - сімейний лікар",N466,IF($B$463="Лікар-педіатр",N466,IF($B$463="Лікар-терапевт",0))),IF($B$476="Лікар загальної практики - сімейний лікар",N479,IF($B$476="Лікар-педіатр",N479,IF($B$476="Лікар-терапевт",0))),IF($B$489="Лікар загальної практики - сімейний лікар",N492,IF($B$489="Лікар-педіатр",N492,IF($B$489="Лікар-терапевт",0))),IF($B$502="Лікар загальної практики - сімейний лікар",N505,IF($B$502="Лікар-педіатр",N505,IF($B$502="Лікар-терапевт",0))),IF($B$515="Лікар загальної практики - сімейний лікар",N518,IF($B$515="Лікар-педіатр",N518,IF($B$515="Лікар-терапевт",0))),IF($B$528="Лікар загальної практики - сімейний лікар",N531,IF($B$528="Лікар-педіатр",N531,IF($B$528="Лікар-терапевт",0))),IF($B$541="Лікар загальної практики - сімейний лікар",N544,IF($B$541="Лікар-педіатр",N544,IF($B$541="Лікар-терапевт",0))),IF($B$554="Лікар загальної практики - сімейний лікар",N557,IF($B$554="Лікар-педіатр",N557,IF($B$554="Лікар-терапевт",0))),IF($B$567="Лікар загальної практики - сімейний лікар",N570,IF($B$567="Лікар-педіатр",N570,IF($B$567="Лікар-терапевт",0))),IF($B$580="Лікар загальної практики - сімейний лікар",N583,IF($B$580="Лікар-педіатр",N583,IF($B$580="Лікар-терапевт",0))),IF($B$593="Лікар загальної практики - сімейний лікар",N596,IF($B$593="Лікар-педіатр",N596,IF($B$593="Лікар-терапевт",0))),IF($B$606="Лікар загальної практики - сімейний лікар",N609,IF($B$606="Лікар-педіатр",N609,IF($B$606="Лікар-терапевт",0))),IF($B$619="Лікар загальної практики - сімейний лікар",N622,IF($B$619="Лікар-педіатр",N622,IF($B$619="Лікар-терапевт",0))),IF($B$632="Лікар загальної практики - сімейний лікар",N635,IF($B$632="Лікар-педіатр",N635,IF($B$632="Лікар-терапевт",0))),IF($B$645="Лікар загальної практики - сімейний лікар",N648,IF($B$645="Лікар-педіатр",N648,IF($B$645="Лікар-терапевт",0))),IF($B$658="Лікар загальної практики - сімейний лікар",N661,IF($B$658="Лікар-педіатр",N661,IF($B$658="Лікар-терапевт",0))),IF($B$671="Лікар загальної практики - сімейний лікар",N674,IF($B$671="Лікар-педіатр",N674,IF($B$671="Лікар-терапевт",0))))</f>
        <v>0</v>
      </c>
      <c r="O1333" s="218">
        <f t="shared" ref="O1333" si="204">SUM(IF($B$34="Лікар загальної практики - сімейний лікар",O37,IF($B$34="Лікар-педіатр",O37,IF($B$34="Лікар-терапевт",0))),IF($B$47="Лікар загальної практики - сімейний лікар",O50,IF($B$47="Лікар-педіатр",O50,IF($B$47="Лікар-терапевт",0))),IF($B$60="Лікар загальної практики - сімейний лікар",O63,IF($B$60="Лікар-педіатр",O63,IF($B$60="Лікар-терапевт",0))),IF($B$73="Лікар загальної практики - сімейний лікар",O76,IF($B$73="Лікар-педіатр",O76,IF($B$73="Лікар-терапевт",0))),IF($B$86="Лікар загальної практики - сімейний лікар",O89,IF($B$86="Лікар-педіатр",O89,IF($B$86="Лікар-терапевт",0))),IF($B$99="Лікар загальної практики - сімейний лікар",O102,IF($B$99="Лікар-педіатр",O102,IF($B$99="Лікар-терапевт",0))),IF($B$112="Лікар загальної практики - сімейний лікар",O115,IF($B$112="Лікар-педіатр",O115,IF($B$112="Лікар-терапевт",0))),IF($B$125="Лікар загальної практики - сімейний лікар",O128,IF($B$125="Лікар-педіатр",O128,IF($B$125="Лікар-терапевт",0))),IF($B$138="Лікар загальної практики - сімейний лікар",O141,IF($B$138="Лікар-педіатр",O141,IF($B$138="Лікар-терапевт",0))),IF($B$151="Лікар загальної практики - сімейний лікар",O154,IF($B$151="Лікар-педіатр",O154,IF($B$151="Лікар-терапевт",0))),IF($B$164="Лікар загальної практики - сімейний лікар",O167,IF($B$164="Лікар-педіатр",O167,IF($B$164="Лікар-терапевт",0))),IF($B$177="Лікар загальної практики - сімейний лікар",O180,IF($B$177="Лікар-педіатр",O180,IF($B$177="Лікар-терапевт",0))),IF($B$190="Лікар загальної практики - сімейний лікар",O193,IF($B$190="Лікар-педіатр",O193,IF($B$190="Лікар-терапевт",0))),IF($B$203="Лікар загальної практики - сімейний лікар",O206,IF($B$203="Лікар-педіатр",O206,IF($B$203="Лікар-терапевт",0))),IF($B$216="Лікар загальної практики - сімейний лікар",O219,IF($B$216="Лікар-педіатр",O219,IF($B$216="Лікар-терапевт",0))),IF($B$229="Лікар загальної практики - сімейний лікар",O232,IF($B$229="Лікар-педіатр",O232,IF($B$229="Лікар-терапевт",0))),IF($B$242="Лікар загальної практики - сімейний лікар",O245,IF($B$242="Лікар-педіатр",O245,IF($B$242="Лікар-терапевт",0))),IF($B$255="Лікар загальної практики - сімейний лікар",O258,IF($B$255="Лікар-педіатр",O258,IF($B$255="Лікар-терапевт",0))),IF($B$268="Лікар загальної практики - сімейний лікар",O271,IF($B$268="Лікар-педіатр",O271,IF($B$268="Лікар-терапевт",0))),IF($B$281="Лікар загальної практики - сімейний лікар",O284,IF($B$281="Лікар-педіатр",O284,IF($B$281="Лікар-терапевт",0))),IF($B$294="Лікар загальної практики - сімейний лікар",O297,IF($B$294="Лікар-педіатр",O297,IF($B$294="Лікар-терапевт",0))),IF($B$307="Лікар загальної практики - сімейний лікар",O310,IF($B$307="Лікар-педіатр",O310,IF($B$307="Лікар-терапевт",0))),IF($B$320="Лікар загальної практики - сімейний лікар",O323,IF($B$320="Лікар-педіатр",O323,IF($B$320="Лікар-терапевт",0))),IF($B$333="Лікар загальної практики - сімейний лікар",O336,IF($B$333="Лікар-педіатр",O336,IF($B$333="Лікар-терапевт",0))),IF($B$346="Лікар загальної практики - сімейний лікар",O349,IF($B$346="Лікар-педіатр",O349,IF($B$346="Лікар-терапевт",0))),IF($B$359="Лікар загальної практики - сімейний лікар",O362,IF($B$359="Лікар-педіатр",O362,IF($B$359="Лікар-терапевт",0))),IF($B$372="Лікар загальної практики - сімейний лікар",O375,IF($B$372="Лікар-педіатр",O375,IF($B$372="Лікар-терапевт",0))),IF($B$385="Лікар загальної практики - сімейний лікар",O388,IF($B$385="Лікар-педіатр",O388,IF($B$385="Лікар-терапевт",0))),IF($B$398="Лікар загальної практики - сімейний лікар",O401,IF($B$398="Лікар-педіатр",O401,IF($B$398="Лікар-терапевт",0))),IF($B$411="Лікар загальної практики - сімейний лікар",O414,IF($B$411="Лікар-педіатр",O414,IF($B$411="Лікар-терапевт",0))),IF($B$424="Лікар загальної практики - сімейний лікар",O427,IF($B$424="Лікар-педіатр",O427,IF($B$424="Лікар-терапевт",0))),IF($B$437="Лікар загальної практики - сімейний лікар",O440,IF($B$437="Лікар-педіатр",O440,IF($B$437="Лікар-терапевт",0))),IF($B$450="Лікар загальної практики - сімейний лікар",O453,IF($B$450="Лікар-педіатр",O453,IF($B$450="Лікар-терапевт",0))),IF($B$463="Лікар загальної практики - сімейний лікар",O466,IF($B$463="Лікар-педіатр",O466,IF($B$463="Лікар-терапевт",0))),IF($B$476="Лікар загальної практики - сімейний лікар",O479,IF($B$476="Лікар-педіатр",O479,IF($B$476="Лікар-терапевт",0))),IF($B$489="Лікар загальної практики - сімейний лікар",O492,IF($B$489="Лікар-педіатр",O492,IF($B$489="Лікар-терапевт",0))),IF($B$502="Лікар загальної практики - сімейний лікар",O505,IF($B$502="Лікар-педіатр",O505,IF($B$502="Лікар-терапевт",0))),IF($B$515="Лікар загальної практики - сімейний лікар",O518,IF($B$515="Лікар-педіатр",O518,IF($B$515="Лікар-терапевт",0))),IF($B$528="Лікар загальної практики - сімейний лікар",O531,IF($B$528="Лікар-педіатр",O531,IF($B$528="Лікар-терапевт",0))),IF($B$541="Лікар загальної практики - сімейний лікар",O544,IF($B$541="Лікар-педіатр",O544,IF($B$541="Лікар-терапевт",0))),IF($B$554="Лікар загальної практики - сімейний лікар",O557,IF($B$554="Лікар-педіатр",O557,IF($B$554="Лікар-терапевт",0))),IF($B$567="Лікар загальної практики - сімейний лікар",O570,IF($B$567="Лікар-педіатр",O570,IF($B$567="Лікар-терапевт",0))),IF($B$580="Лікар загальної практики - сімейний лікар",O583,IF($B$580="Лікар-педіатр",O583,IF($B$580="Лікар-терапевт",0))),IF($B$593="Лікар загальної практики - сімейний лікар",O596,IF($B$593="Лікар-педіатр",O596,IF($B$593="Лікар-терапевт",0))),IF($B$606="Лікар загальної практики - сімейний лікар",O609,IF($B$606="Лікар-педіатр",O609,IF($B$606="Лікар-терапевт",0))),IF($B$619="Лікар загальної практики - сімейний лікар",O622,IF($B$619="Лікар-педіатр",O622,IF($B$619="Лікар-терапевт",0))),IF($B$632="Лікар загальної практики - сімейний лікар",O635,IF($B$632="Лікар-педіатр",O635,IF($B$632="Лікар-терапевт",0))),IF($B$645="Лікар загальної практики - сімейний лікар",O648,IF($B$645="Лікар-педіатр",O648,IF($B$645="Лікар-терапевт",0))),IF($B$658="Лікар загальної практики - сімейний лікар",O661,IF($B$658="Лікар-педіатр",O661,IF($B$658="Лікар-терапевт",0))),IF($B$671="Лікар загальної практики - сімейний лікар",O674,IF($B$671="Лікар-педіатр",O674,IF($B$671="Лікар-терапевт",0))))</f>
        <v>0</v>
      </c>
      <c r="P1333" s="218">
        <f>SUM(IF($B$34="Лікар загальної практики - сімейний лікар",P37,IF($B$34="Лікар-педіатр",0,IF($B$34="Лікар-терапевт",P37))),IF($B$47="Лікар загальної практики - сімейний лікар",P50,IF($B$47="Лікар-педіатр",0,IF($B$47="Лікар-терапевт",P50))),IF($B$60="Лікар загальної практики - сімейний лікар",P63,IF($B$60="Лікар-педіатр",0,IF($B$60="Лікар-терапевт",P63))),IF($B$73="Лікар загальної практики - сімейний лікар",P76,IF($B$73="Лікар-педіатр",0,IF($B$73="Лікар-терапевт",P76))),IF($B$86="Лікар загальної практики - сімейний лікар",P89,IF($B$86="Лікар-педіатр",0,IF($B$86="Лікар-терапевт",P89))),IF($B$99="Лікар загальної практики - сімейний лікар",P102,IF($B$99="Лікар-педіатр",0,IF($B$99="Лікар-терапевт",P102))),IF($B$112="Лікар загальної практики - сімейний лікар",P115,IF($B$112="Лікар-педіатр",0,IF($B$112="Лікар-терапевт",P115))),IF($B$125="Лікар загальної практики - сімейний лікар",P128,IF($B$125="Лікар-педіатр",0,IF($B$125="Лікар-терапевт",P128))),IF($B$138="Лікар загальної практики - сімейний лікар",P141,IF($B$138="Лікар-педіатр",0,IF($B$138="Лікар-терапевт",P141))),IF($B$151="Лікар загальної практики - сімейний лікар",P154,IF($B$151="Лікар-педіатр",0,IF($B$151="Лікар-терапевт",P154))),IF($B$164="Лікар загальної практики - сімейний лікар",P167,IF($B$164="Лікар-педіатр",0,IF($B$164="Лікар-терапевт",P167))),IF($B$177="Лікар загальної практики - сімейний лікар",P180,IF($B$177="Лікар-педіатр",0,IF($B$177="Лікар-терапевт",P180))),IF($B$190="Лікар загальної практики - сімейний лікар",P193,IF($B$190="Лікар-педіатр",0,IF($B$190="Лікар-терапевт",P193))),IF($B$203="Лікар загальної практики - сімейний лікар",P206,IF($B$203="Лікар-педіатр",0,IF($B$203="Лікар-терапевт",P206))),IF($B$216="Лікар загальної практики - сімейний лікар",P219,IF($B$216="Лікар-педіатр",0,IF($B$216="Лікар-терапевт",P219))),IF($B$229="Лікар загальної практики - сімейний лікар",P232,IF($B$229="Лікар-педіатр",0,IF($B$229="Лікар-терапевт",P232))),IF($B$242="Лікар загальної практики - сімейний лікар",P245,IF($B$242="Лікар-педіатр",0,IF($B$242="Лікар-терапевт",P245))),IF($B$255="Лікар загальної практики - сімейний лікар",P258,IF($B$255="Лікар-педіатр",0,IF($B$255="Лікар-терапевт",P258))),IF($B$268="Лікар загальної практики - сімейний лікар",P271,IF($B$268="Лікар-педіатр",0,IF($B$268="Лікар-терапевт",P271))),IF($B$281="Лікар загальної практики - сімейний лікар",P284,IF($B$281="Лікар-педіатр",0,IF($B$281="Лікар-терапевт",P284))),IF($B$294="Лікар загальної практики - сімейний лікар",P297,IF($B$294="Лікар-педіатр",0,IF($B$294="Лікар-терапевт",P297))),IF($B$307="Лікар загальної практики - сімейний лікар",P310,IF($B$307="Лікар-педіатр",0,IF($B$307="Лікар-терапевт",P310))),IF($B$320="Лікар загальної практики - сімейний лікар",P323,IF($B$320="Лікар-педіатр",0,IF($B$320="Лікар-терапевт",P323))),IF($B$333="Лікар загальної практики - сімейний лікар",P336,IF($B$333="Лікар-педіатр",0,IF($B$333="Лікар-терапевт",P336))),IF($B$346="Лікар загальної практики - сімейний лікар",P349,IF($B$346="Лікар-педіатр",0,IF($B$346="Лікар-терапевт",P349))),IF($B$359="Лікар загальної практики - сімейний лікар",P362,IF($B$359="Лікар-педіатр",0,IF($B$359="Лікар-терапевт",P362))),IF($B$372="Лікар загальної практики - сімейний лікар",P375,IF($B$372="Лікар-педіатр",0,IF($B$372="Лікар-терапевт",P375))),IF($B$385="Лікар загальної практики - сімейний лікар",P388,IF($B$385="Лікар-педіатр",0,IF($B$385="Лікар-терапевт",P388))),IF($B$398="Лікар загальної практики - сімейний лікар",P401,IF($B$398="Лікар-педіатр",0,IF($B$398="Лікар-терапевт",P401))),IF($B$411="Лікар загальної практики - сімейний лікар",P414,IF($B$411="Лікар-педіатр",0,IF($B$411="Лікар-терапевт",P414))),IF($B$424="Лікар загальної практики - сімейний лікар",P427,IF($B$424="Лікар-педіатр",0,IF($B$424="Лікар-терапевт",P427))),IF($B$437="Лікар загальної практики - сімейний лікар",P440,IF($B$437="Лікар-педіатр",0,IF($B$437="Лікар-терапевт",P440))),IF($B$450="Лікар загальної практики - сімейний лікар",P453,IF($B$450="Лікар-педіатр",0,IF($B$450="Лікар-терапевт",P453))),IF($B$463="Лікар загальної практики - сімейний лікар",P466,IF($B$463="Лікар-педіатр",0,IF($B$463="Лікар-терапевт",P466))),IF($B$476="Лікар загальної практики - сімейний лікар",P479,IF($B$476="Лікар-педіатр",0,IF($B$476="Лікар-терапевт",P479))),IF($B$489="Лікар загальної практики - сімейний лікар",P492,IF($B$489="Лікар-педіатр",0,IF($B$489="Лікар-терапевт",P492))),IF($B$502="Лікар загальної практики - сімейний лікар",P505,IF($B$502="Лікар-педіатр",0,IF($B$502="Лікар-терапевт",P505))),IF($B$515="Лікар загальної практики - сімейний лікар",P518,IF($B$515="Лікар-педіатр",0,IF($B$515="Лікар-терапевт",P518))),IF($B$528="Лікар загальної практики - сімейний лікар",P531,IF($B$528="Лікар-педіатр",0,IF($B$528="Лікар-терапевт",P531))),IF($B$541="Лікар загальної практики - сімейний лікар",P544,IF($B$541="Лікар-педіатр",0,IF($B$541="Лікар-терапевт",P544))),IF($B$554="Лікар загальної практики - сімейний лікар",P557,IF($B$554="Лікар-педіатр",0,IF($B$554="Лікар-терапевт",P557))),IF($B$567="Лікар загальної практики - сімейний лікар",P570,IF($B$567="Лікар-педіатр",0,IF($B$567="Лікар-терапевт",P570))),IF($B$580="Лікар загальної практики - сімейний лікар",P583,IF($B$580="Лікар-педіатр",0,IF($B$580="Лікар-терапевт",P583))),IF($B$593="Лікар загальної практики - сімейний лікар",P596,IF($B$593="Лікар-педіатр",0,IF($B$593="Лікар-терапевт",P596))),IF($B$606="Лікар загальної практики - сімейний лікар",P609,IF($B$606="Лікар-педіатр",0,IF($B$606="Лікар-терапевт",P609))),IF($B$619="Лікар загальної практики - сімейний лікар",P622,IF($B$619="Лікар-педіатр",0,IF($B$619="Лікар-терапевт",P622))),IF($B$632="Лікар загальної практики - сімейний лікар",P635,IF($B$632="Лікар-педіатр",0,IF($B$632="Лікар-терапевт",P635))),IF($B$645="Лікар загальної практики - сімейний лікар",P648,IF($B$645="Лікар-педіатр",0,IF($B$645="Лікар-терапевт",P648))),IF($B$658="Лікар загальної практики - сімейний лікар",P661,IF($B$658="Лікар-педіатр",0,IF($B$658="Лікар-терапевт",P661))),IF($B$671="Лікар загальної практики - сімейний лікар",P674,IF($B$671="Лікар-педіатр",0,IF($B$671="Лікар-терапевт",P674))))</f>
        <v>0</v>
      </c>
      <c r="Q1333" s="218">
        <f>SUM(IF($B$34="Лікар загальної практики - сімейний лікар",Q37,IF($B$34="Лікар-педіатр",0,IF($B$34="Лікар-терапевт",Q37))),IF($B$47="Лікар загальної практики - сімейний лікар",Q50,IF($B$47="Лікар-педіатр",0,IF($B$47="Лікар-терапевт",Q50))),IF($B$60="Лікар загальної практики - сімейний лікар",Q63,IF($B$60="Лікар-педіатр",0,IF($B$60="Лікар-терапевт",Q63))),IF($B$73="Лікар загальної практики - сімейний лікар",Q76,IF($B$73="Лікар-педіатр",0,IF($B$73="Лікар-терапевт",Q76))),IF($B$86="Лікар загальної практики - сімейний лікар",Q89,IF($B$86="Лікар-педіатр",0,IF($B$86="Лікар-терапевт",Q89))),IF($B$99="Лікар загальної практики - сімейний лікар",Q102,IF($B$99="Лікар-педіатр",0,IF($B$99="Лікар-терапевт",Q102))),IF($B$112="Лікар загальної практики - сімейний лікар",Q115,IF($B$112="Лікар-педіатр",0,IF($B$112="Лікар-терапевт",Q115))),IF($B$125="Лікар загальної практики - сімейний лікар",Q128,IF($B$125="Лікар-педіатр",0,IF($B$125="Лікар-терапевт",Q128))),IF($B$138="Лікар загальної практики - сімейний лікар",Q141,IF($B$138="Лікар-педіатр",0,IF($B$138="Лікар-терапевт",Q141))),IF($B$151="Лікар загальної практики - сімейний лікар",Q154,IF($B$151="Лікар-педіатр",0,IF($B$151="Лікар-терапевт",Q154))),IF($B$164="Лікар загальної практики - сімейний лікар",Q167,IF($B$164="Лікар-педіатр",0,IF($B$164="Лікар-терапевт",Q167))),IF($B$177="Лікар загальної практики - сімейний лікар",Q180,IF($B$177="Лікар-педіатр",0,IF($B$177="Лікар-терапевт",Q180))),IF($B$190="Лікар загальної практики - сімейний лікар",Q193,IF($B$190="Лікар-педіатр",0,IF($B$190="Лікар-терапевт",Q193))),IF($B$203="Лікар загальної практики - сімейний лікар",Q206,IF($B$203="Лікар-педіатр",0,IF($B$203="Лікар-терапевт",Q206))),IF($B$216="Лікар загальної практики - сімейний лікар",Q219,IF($B$216="Лікар-педіатр",0,IF($B$216="Лікар-терапевт",Q219))),IF($B$229="Лікар загальної практики - сімейний лікар",Q232,IF($B$229="Лікар-педіатр",0,IF($B$229="Лікар-терапевт",Q232))),IF($B$242="Лікар загальної практики - сімейний лікар",Q245,IF($B$242="Лікар-педіатр",0,IF($B$242="Лікар-терапевт",Q245))),IF($B$255="Лікар загальної практики - сімейний лікар",Q258,IF($B$255="Лікар-педіатр",0,IF($B$255="Лікар-терапевт",Q258))),IF($B$268="Лікар загальної практики - сімейний лікар",Q271,IF($B$268="Лікар-педіатр",0,IF($B$268="Лікар-терапевт",Q271))),IF($B$281="Лікар загальної практики - сімейний лікар",Q284,IF($B$281="Лікар-педіатр",0,IF($B$281="Лікар-терапевт",Q284))),IF($B$294="Лікар загальної практики - сімейний лікар",Q297,IF($B$294="Лікар-педіатр",0,IF($B$294="Лікар-терапевт",Q297))),IF($B$307="Лікар загальної практики - сімейний лікар",Q310,IF($B$307="Лікар-педіатр",0,IF($B$307="Лікар-терапевт",Q310))),IF($B$320="Лікар загальної практики - сімейний лікар",Q323,IF($B$320="Лікар-педіатр",0,IF($B$320="Лікар-терапевт",Q323))),IF($B$333="Лікар загальної практики - сімейний лікар",Q336,IF($B$333="Лікар-педіатр",0,IF($B$333="Лікар-терапевт",Q336))),IF($B$346="Лікар загальної практики - сімейний лікар",Q349,IF($B$346="Лікар-педіатр",0,IF($B$346="Лікар-терапевт",Q349))),IF($B$359="Лікар загальної практики - сімейний лікар",Q362,IF($B$359="Лікар-педіатр",0,IF($B$359="Лікар-терапевт",Q362))),IF($B$372="Лікар загальної практики - сімейний лікар",Q375,IF($B$372="Лікар-педіатр",0,IF($B$372="Лікар-терапевт",Q375))),IF($B$385="Лікар загальної практики - сімейний лікар",Q388,IF($B$385="Лікар-педіатр",0,IF($B$385="Лікар-терапевт",Q388))),IF($B$398="Лікар загальної практики - сімейний лікар",Q401,IF($B$398="Лікар-педіатр",0,IF($B$398="Лікар-терапевт",Q401))),IF($B$411="Лікар загальної практики - сімейний лікар",Q414,IF($B$411="Лікар-педіатр",0,IF($B$411="Лікар-терапевт",Q414))),IF($B$424="Лікар загальної практики - сімейний лікар",Q427,IF($B$424="Лікар-педіатр",0,IF($B$424="Лікар-терапевт",Q427))),IF($B$437="Лікар загальної практики - сімейний лікар",Q440,IF($B$437="Лікар-педіатр",0,IF($B$437="Лікар-терапевт",Q440))),IF($B$450="Лікар загальної практики - сімейний лікар",Q453,IF($B$450="Лікар-педіатр",0,IF($B$450="Лікар-терапевт",Q453))),IF($B$463="Лікар загальної практики - сімейний лікар",Q466,IF($B$463="Лікар-педіатр",0,IF($B$463="Лікар-терапевт",Q466))),IF($B$476="Лікар загальної практики - сімейний лікар",Q479,IF($B$476="Лікар-педіатр",0,IF($B$476="Лікар-терапевт",Q479))),IF($B$489="Лікар загальної практики - сімейний лікар",Q492,IF($B$489="Лікар-педіатр",0,IF($B$489="Лікар-терапевт",Q492))),IF($B$502="Лікар загальної практики - сімейний лікар",Q505,IF($B$502="Лікар-педіатр",0,IF($B$502="Лікар-терапевт",Q505))),IF($B$515="Лікар загальної практики - сімейний лікар",Q518,IF($B$515="Лікар-педіатр",0,IF($B$515="Лікар-терапевт",Q518))),IF($B$528="Лікар загальної практики - сімейний лікар",Q531,IF($B$528="Лікар-педіатр",0,IF($B$528="Лікар-терапевт",Q531))),IF($B$541="Лікар загальної практики - сімейний лікар",Q544,IF($B$541="Лікар-педіатр",0,IF($B$541="Лікар-терапевт",Q544))),IF($B$554="Лікар загальної практики - сімейний лікар",Q557,IF($B$554="Лікар-педіатр",0,IF($B$554="Лікар-терапевт",Q557))),IF($B$567="Лікар загальної практики - сімейний лікар",Q570,IF($B$567="Лікар-педіатр",0,IF($B$567="Лікар-терапевт",Q570))),IF($B$580="Лікар загальної практики - сімейний лікар",Q583,IF($B$580="Лікар-педіатр",0,IF($B$580="Лікар-терапевт",Q583))),IF($B$593="Лікар загальної практики - сімейний лікар",Q596,IF($B$593="Лікар-педіатр",0,IF($B$593="Лікар-терапевт",Q596))),IF($B$606="Лікар загальної практики - сімейний лікар",Q609,IF($B$606="Лікар-педіатр",0,IF($B$606="Лікар-терапевт",Q609))),IF($B$619="Лікар загальної практики - сімейний лікар",Q622,IF($B$619="Лікар-педіатр",0,IF($B$619="Лікар-терапевт",Q622))),IF($B$632="Лікар загальної практики - сімейний лікар",Q635,IF($B$632="Лікар-педіатр",0,IF($B$632="Лікар-терапевт",Q635))),IF($B$645="Лікар загальної практики - сімейний лікар",Q648,IF($B$645="Лікар-педіатр",0,IF($B$645="Лікар-терапевт",Q648))),IF($B$658="Лікар загальної практики - сімейний лікар",Q661,IF($B$658="Лікар-педіатр",0,IF($B$658="Лікар-терапевт",Q661))),IF($B$671="Лікар загальної практики - сімейний лікар",Q674,IF($B$671="Лікар-педіатр",0,IF($B$671="Лікар-терапевт",Q674))))</f>
        <v>0</v>
      </c>
      <c r="R1333" s="218">
        <f>SUM(IF($B$34="Лікар загальної практики - сімейний лікар",R37,IF($B$34="Лікар-педіатр",0,IF($B$34="Лікар-терапевт",R37))),IF($B$47="Лікар загальної практики - сімейний лікар",R50,IF($B$47="Лікар-педіатр",0,IF($B$47="Лікар-терапевт",R50))),IF($B$60="Лікар загальної практики - сімейний лікар",R63,IF($B$60="Лікар-педіатр",0,IF($B$60="Лікар-терапевт",R63))),IF($B$73="Лікар загальної практики - сімейний лікар",R76,IF($B$73="Лікар-педіатр",0,IF($B$73="Лікар-терапевт",R76))),IF($B$86="Лікар загальної практики - сімейний лікар",R89,IF($B$86="Лікар-педіатр",0,IF($B$86="Лікар-терапевт",R89))),IF($B$99="Лікар загальної практики - сімейний лікар",R102,IF($B$99="Лікар-педіатр",0,IF($B$99="Лікар-терапевт",R102))),IF($B$112="Лікар загальної практики - сімейний лікар",R115,IF($B$112="Лікар-педіатр",0,IF($B$112="Лікар-терапевт",R115))),IF($B$125="Лікар загальної практики - сімейний лікар",R128,IF($B$125="Лікар-педіатр",0,IF($B$125="Лікар-терапевт",R128))),IF($B$138="Лікар загальної практики - сімейний лікар",R141,IF($B$138="Лікар-педіатр",0,IF($B$138="Лікар-терапевт",R141))),IF($B$151="Лікар загальної практики - сімейний лікар",R154,IF($B$151="Лікар-педіатр",0,IF($B$151="Лікар-терапевт",R154))),IF($B$164="Лікар загальної практики - сімейний лікар",R167,IF($B$164="Лікар-педіатр",0,IF($B$164="Лікар-терапевт",R167))),IF($B$177="Лікар загальної практики - сімейний лікар",R180,IF($B$177="Лікар-педіатр",0,IF($B$177="Лікар-терапевт",R180))),IF($B$190="Лікар загальної практики - сімейний лікар",R193,IF($B$190="Лікар-педіатр",0,IF($B$190="Лікар-терапевт",R193))),IF($B$203="Лікар загальної практики - сімейний лікар",R206,IF($B$203="Лікар-педіатр",0,IF($B$203="Лікар-терапевт",R206))),IF($B$216="Лікар загальної практики - сімейний лікар",R219,IF($B$216="Лікар-педіатр",0,IF($B$216="Лікар-терапевт",R219))),IF($B$229="Лікар загальної практики - сімейний лікар",R232,IF($B$229="Лікар-педіатр",0,IF($B$229="Лікар-терапевт",R232))),IF($B$242="Лікар загальної практики - сімейний лікар",R245,IF($B$242="Лікар-педіатр",0,IF($B$242="Лікар-терапевт",R245))),IF($B$255="Лікар загальної практики - сімейний лікар",R258,IF($B$255="Лікар-педіатр",0,IF($B$255="Лікар-терапевт",R258))),IF($B$268="Лікар загальної практики - сімейний лікар",R271,IF($B$268="Лікар-педіатр",0,IF($B$268="Лікар-терапевт",R271))),IF($B$281="Лікар загальної практики - сімейний лікар",R284,IF($B$281="Лікар-педіатр",0,IF($B$281="Лікар-терапевт",R284))),IF($B$294="Лікар загальної практики - сімейний лікар",R297,IF($B$294="Лікар-педіатр",0,IF($B$294="Лікар-терапевт",R297))),IF($B$307="Лікар загальної практики - сімейний лікар",R310,IF($B$307="Лікар-педіатр",0,IF($B$307="Лікар-терапевт",R310))),IF($B$320="Лікар загальної практики - сімейний лікар",R323,IF($B$320="Лікар-педіатр",0,IF($B$320="Лікар-терапевт",R323))),IF($B$333="Лікар загальної практики - сімейний лікар",R336,IF($B$333="Лікар-педіатр",0,IF($B$333="Лікар-терапевт",R336))),IF($B$346="Лікар загальної практики - сімейний лікар",R349,IF($B$346="Лікар-педіатр",0,IF($B$346="Лікар-терапевт",R349))),IF($B$359="Лікар загальної практики - сімейний лікар",R362,IF($B$359="Лікар-педіатр",0,IF($B$359="Лікар-терапевт",R362))),IF($B$372="Лікар загальної практики - сімейний лікар",R375,IF($B$372="Лікар-педіатр",0,IF($B$372="Лікар-терапевт",R375))),IF($B$385="Лікар загальної практики - сімейний лікар",R388,IF($B$385="Лікар-педіатр",0,IF($B$385="Лікар-терапевт",R388))),IF($B$398="Лікар загальної практики - сімейний лікар",R401,IF($B$398="Лікар-педіатр",0,IF($B$398="Лікар-терапевт",R401))),IF($B$411="Лікар загальної практики - сімейний лікар",R414,IF($B$411="Лікар-педіатр",0,IF($B$411="Лікар-терапевт",R414))),IF($B$424="Лікар загальної практики - сімейний лікар",R427,IF($B$424="Лікар-педіатр",0,IF($B$424="Лікар-терапевт",R427))),IF($B$437="Лікар загальної практики - сімейний лікар",R440,IF($B$437="Лікар-педіатр",0,IF($B$437="Лікар-терапевт",R440))),IF($B$450="Лікар загальної практики - сімейний лікар",R453,IF($B$450="Лікар-педіатр",0,IF($B$450="Лікар-терапевт",R453))),IF($B$463="Лікар загальної практики - сімейний лікар",R466,IF($B$463="Лікар-педіатр",0,IF($B$463="Лікар-терапевт",R466))),IF($B$476="Лікар загальної практики - сімейний лікар",R479,IF($B$476="Лікар-педіатр",0,IF($B$476="Лікар-терапевт",R479))),IF($B$489="Лікар загальної практики - сімейний лікар",R492,IF($B$489="Лікар-педіатр",0,IF($B$489="Лікар-терапевт",R492))),IF($B$502="Лікар загальної практики - сімейний лікар",R505,IF($B$502="Лікар-педіатр",0,IF($B$502="Лікар-терапевт",R505))),IF($B$515="Лікар загальної практики - сімейний лікар",R518,IF($B$515="Лікар-педіатр",0,IF($B$515="Лікар-терапевт",R518))),IF($B$528="Лікар загальної практики - сімейний лікар",R531,IF($B$528="Лікар-педіатр",0,IF($B$528="Лікар-терапевт",R531))),IF($B$541="Лікар загальної практики - сімейний лікар",R544,IF($B$541="Лікар-педіатр",0,IF($B$541="Лікар-терапевт",R544))),IF($B$554="Лікар загальної практики - сімейний лікар",R557,IF($B$554="Лікар-педіатр",0,IF($B$554="Лікар-терапевт",R557))),IF($B$567="Лікар загальної практики - сімейний лікар",R570,IF($B$567="Лікар-педіатр",0,IF($B$567="Лікар-терапевт",R570))),IF($B$580="Лікар загальної практики - сімейний лікар",R583,IF($B$580="Лікар-педіатр",0,IF($B$580="Лікар-терапевт",R583))),IF($B$593="Лікар загальної практики - сімейний лікар",R596,IF($B$593="Лікар-педіатр",0,IF($B$593="Лікар-терапевт",R596))),IF($B$606="Лікар загальної практики - сімейний лікар",R609,IF($B$606="Лікар-педіатр",0,IF($B$606="Лікар-терапевт",R609))),IF($B$619="Лікар загальної практики - сімейний лікар",R622,IF($B$619="Лікар-педіатр",0,IF($B$619="Лікар-терапевт",R622))),IF($B$632="Лікар загальної практики - сімейний лікар",R635,IF($B$632="Лікар-педіатр",0,IF($B$632="Лікар-терапевт",R635))),IF($B$645="Лікар загальної практики - сімейний лікар",R648,IF($B$645="Лікар-педіатр",0,IF($B$645="Лікар-терапевт",R648))),IF($B$658="Лікар загальної практики - сімейний лікар",R661,IF($B$658="Лікар-педіатр",0,IF($B$658="Лікар-терапевт",R661))),IF($B$671="Лікар загальної практики - сімейний лікар",R674,IF($B$671="Лікар-педіатр",0,IF($B$671="Лікар-терапевт",R674))))</f>
        <v>0</v>
      </c>
      <c r="S1333" s="219"/>
      <c r="T1333" s="228"/>
      <c r="U1333" s="218">
        <f>SUM(IF($B$34="Лікар загальної практики - сімейний лікар",U37,IF($B$34="Лікар-педіатр",U37,IF($B$34="Лікар-терапевт",0))),IF($B$47="Лікар загальної практики - сімейний лікар",U50,IF($B$47="Лікар-педіатр",U50,IF($B$47="Лікар-терапевт",0))),IF($B$60="Лікар загальної практики - сімейний лікар",U63,IF($B$60="Лікар-педіатр",U63,IF($B$60="Лікар-терапевт",0))),IF($B$73="Лікар загальної практики - сімейний лікар",U76,IF($B$73="Лікар-педіатр",U76,IF($B$73="Лікар-терапевт",0))),IF($B$86="Лікар загальної практики - сімейний лікар",U89,IF($B$86="Лікар-педіатр",U89,IF($B$86="Лікар-терапевт",0))),IF($B$99="Лікар загальної практики - сімейний лікар",U102,IF($B$99="Лікар-педіатр",U102,IF($B$99="Лікар-терапевт",0))),IF($B$112="Лікар загальної практики - сімейний лікар",U115,IF($B$112="Лікар-педіатр",U115,IF($B$112="Лікар-терапевт",0))),IF($B$125="Лікар загальної практики - сімейний лікар",U128,IF($B$125="Лікар-педіатр",U128,IF($B$125="Лікар-терапевт",0))),IF($B$138="Лікар загальної практики - сімейний лікар",U141,IF($B$138="Лікар-педіатр",U141,IF($B$138="Лікар-терапевт",0))),IF($B$151="Лікар загальної практики - сімейний лікар",U154,IF($B$151="Лікар-педіатр",U154,IF($B$151="Лікар-терапевт",0))),IF($B$164="Лікар загальної практики - сімейний лікар",U167,IF($B$164="Лікар-педіатр",U167,IF($B$164="Лікар-терапевт",0))),IF($B$177="Лікар загальної практики - сімейний лікар",U180,IF($B$177="Лікар-педіатр",U180,IF($B$177="Лікар-терапевт",0))),IF($B$190="Лікар загальної практики - сімейний лікар",U193,IF($B$190="Лікар-педіатр",U193,IF($B$190="Лікар-терапевт",0))),IF($B$203="Лікар загальної практики - сімейний лікар",U206,IF($B$203="Лікар-педіатр",U206,IF($B$203="Лікар-терапевт",0))),IF($B$216="Лікар загальної практики - сімейний лікар",U219,IF($B$216="Лікар-педіатр",U219,IF($B$216="Лікар-терапевт",0))),IF($B$229="Лікар загальної практики - сімейний лікар",U232,IF($B$229="Лікар-педіатр",U232,IF($B$229="Лікар-терапевт",0))),IF($B$242="Лікар загальної практики - сімейний лікар",U245,IF($B$242="Лікар-педіатр",U245,IF($B$242="Лікар-терапевт",0))),IF($B$255="Лікар загальної практики - сімейний лікар",U258,IF($B$255="Лікар-педіатр",U258,IF($B$255="Лікар-терапевт",0))),IF($B$268="Лікар загальної практики - сімейний лікар",U271,IF($B$268="Лікар-педіатр",U271,IF($B$268="Лікар-терапевт",0))),IF($B$281="Лікар загальної практики - сімейний лікар",U284,IF($B$281="Лікар-педіатр",U284,IF($B$281="Лікар-терапевт",0))),IF($B$294="Лікар загальної практики - сімейний лікар",U297,IF($B$294="Лікар-педіатр",U297,IF($B$294="Лікар-терапевт",0))),IF($B$307="Лікар загальної практики - сімейний лікар",U310,IF($B$307="Лікар-педіатр",U310,IF($B$307="Лікар-терапевт",0))),IF($B$320="Лікар загальної практики - сімейний лікар",U323,IF($B$320="Лікар-педіатр",U323,IF($B$320="Лікар-терапевт",0))),IF($B$333="Лікар загальної практики - сімейний лікар",U336,IF($B$333="Лікар-педіатр",U336,IF($B$333="Лікар-терапевт",0))),IF($B$346="Лікар загальної практики - сімейний лікар",U349,IF($B$346="Лікар-педіатр",U349,IF($B$346="Лікар-терапевт",0))),IF($B$359="Лікар загальної практики - сімейний лікар",U362,IF($B$359="Лікар-педіатр",U362,IF($B$359="Лікар-терапевт",0))),IF($B$372="Лікар загальної практики - сімейний лікар",U375,IF($B$372="Лікар-педіатр",U375,IF($B$372="Лікар-терапевт",0))),IF($B$385="Лікар загальної практики - сімейний лікар",U388,IF($B$385="Лікар-педіатр",U388,IF($B$385="Лікар-терапевт",0))),IF($B$398="Лікар загальної практики - сімейний лікар",U401,IF($B$398="Лікар-педіатр",U401,IF($B$398="Лікар-терапевт",0))),IF($B$411="Лікар загальної практики - сімейний лікар",U414,IF($B$411="Лікар-педіатр",U414,IF($B$411="Лікар-терапевт",0))),IF($B$424="Лікар загальної практики - сімейний лікар",U427,IF($B$424="Лікар-педіатр",U427,IF($B$424="Лікар-терапевт",0))),IF($B$437="Лікар загальної практики - сімейний лікар",U440,IF($B$437="Лікар-педіатр",U440,IF($B$437="Лікар-терапевт",0))),IF($B$450="Лікар загальної практики - сімейний лікар",U453,IF($B$450="Лікар-педіатр",U453,IF($B$450="Лікар-терапевт",0))),IF($B$463="Лікар загальної практики - сімейний лікар",U466,IF($B$463="Лікар-педіатр",U466,IF($B$463="Лікар-терапевт",0))),IF($B$476="Лікар загальної практики - сімейний лікар",U479,IF($B$476="Лікар-педіатр",U479,IF($B$476="Лікар-терапевт",0))),IF($B$489="Лікар загальної практики - сімейний лікар",U492,IF($B$489="Лікар-педіатр",U492,IF($B$489="Лікар-терапевт",0))),IF($B$502="Лікар загальної практики - сімейний лікар",U505,IF($B$502="Лікар-педіатр",U505,IF($B$502="Лікар-терапевт",0))),IF($B$515="Лікар загальної практики - сімейний лікар",U518,IF($B$515="Лікар-педіатр",U518,IF($B$515="Лікар-терапевт",0))),IF($B$528="Лікар загальної практики - сімейний лікар",U531,IF($B$528="Лікар-педіатр",U531,IF($B$528="Лікар-терапевт",0))),IF($B$541="Лікар загальної практики - сімейний лікар",U544,IF($B$541="Лікар-педіатр",U544,IF($B$541="Лікар-терапевт",0))),IF($B$554="Лікар загальної практики - сімейний лікар",U557,IF($B$554="Лікар-педіатр",U557,IF($B$554="Лікар-терапевт",0))),IF($B$567="Лікар загальної практики - сімейний лікар",U570,IF($B$567="Лікар-педіатр",U570,IF($B$567="Лікар-терапевт",0))),IF($B$580="Лікар загальної практики - сімейний лікар",U583,IF($B$580="Лікар-педіатр",U583,IF($B$580="Лікар-терапевт",0))),IF($B$593="Лікар загальної практики - сімейний лікар",U596,IF($B$593="Лікар-педіатр",U596,IF($B$593="Лікар-терапевт",0))),IF($B$606="Лікар загальної практики - сімейний лікар",U609,IF($B$606="Лікар-педіатр",U609,IF($B$606="Лікар-терапевт",0))),IF($B$619="Лікар загальної практики - сімейний лікар",U622,IF($B$619="Лікар-педіатр",U622,IF($B$619="Лікар-терапевт",0))),IF($B$632="Лікар загальної практики - сімейний лікар",U635,IF($B$632="Лікар-педіатр",U635,IF($B$632="Лікар-терапевт",0))),IF($B$645="Лікар загальної практики - сімейний лікар",U648,IF($B$645="Лікар-педіатр",U648,IF($B$645="Лікар-терапевт",0))),IF($B$658="Лікар загальної практики - сімейний лікар",U661,IF($B$658="Лікар-педіатр",U661,IF($B$658="Лікар-терапевт",0))),IF($B$671="Лікар загальної практики - сімейний лікар",U674,IF($B$671="Лікар-педіатр",U674,IF($B$671="Лікар-терапевт",0))))</f>
        <v>0</v>
      </c>
      <c r="V1333" s="218">
        <f t="shared" ref="V1333" si="205">SUM(IF($B$34="Лікар загальної практики - сімейний лікар",V37,IF($B$34="Лікар-педіатр",V37,IF($B$34="Лікар-терапевт",0))),IF($B$47="Лікар загальної практики - сімейний лікар",V50,IF($B$47="Лікар-педіатр",V50,IF($B$47="Лікар-терапевт",0))),IF($B$60="Лікар загальної практики - сімейний лікар",V63,IF($B$60="Лікар-педіатр",V63,IF($B$60="Лікар-терапевт",0))),IF($B$73="Лікар загальної практики - сімейний лікар",V76,IF($B$73="Лікар-педіатр",V76,IF($B$73="Лікар-терапевт",0))),IF($B$86="Лікар загальної практики - сімейний лікар",V89,IF($B$86="Лікар-педіатр",V89,IF($B$86="Лікар-терапевт",0))),IF($B$99="Лікар загальної практики - сімейний лікар",V102,IF($B$99="Лікар-педіатр",V102,IF($B$99="Лікар-терапевт",0))),IF($B$112="Лікар загальної практики - сімейний лікар",V115,IF($B$112="Лікар-педіатр",V115,IF($B$112="Лікар-терапевт",0))),IF($B$125="Лікар загальної практики - сімейний лікар",V128,IF($B$125="Лікар-педіатр",V128,IF($B$125="Лікар-терапевт",0))),IF($B$138="Лікар загальної практики - сімейний лікар",V141,IF($B$138="Лікар-педіатр",V141,IF($B$138="Лікар-терапевт",0))),IF($B$151="Лікар загальної практики - сімейний лікар",V154,IF($B$151="Лікар-педіатр",V154,IF($B$151="Лікар-терапевт",0))),IF($B$164="Лікар загальної практики - сімейний лікар",V167,IF($B$164="Лікар-педіатр",V167,IF($B$164="Лікар-терапевт",0))),IF($B$177="Лікар загальної практики - сімейний лікар",V180,IF($B$177="Лікар-педіатр",V180,IF($B$177="Лікар-терапевт",0))),IF($B$190="Лікар загальної практики - сімейний лікар",V193,IF($B$190="Лікар-педіатр",V193,IF($B$190="Лікар-терапевт",0))),IF($B$203="Лікар загальної практики - сімейний лікар",V206,IF($B$203="Лікар-педіатр",V206,IF($B$203="Лікар-терапевт",0))),IF($B$216="Лікар загальної практики - сімейний лікар",V219,IF($B$216="Лікар-педіатр",V219,IF($B$216="Лікар-терапевт",0))),IF($B$229="Лікар загальної практики - сімейний лікар",V232,IF($B$229="Лікар-педіатр",V232,IF($B$229="Лікар-терапевт",0))),IF($B$242="Лікар загальної практики - сімейний лікар",V245,IF($B$242="Лікар-педіатр",V245,IF($B$242="Лікар-терапевт",0))),IF($B$255="Лікар загальної практики - сімейний лікар",V258,IF($B$255="Лікар-педіатр",V258,IF($B$255="Лікар-терапевт",0))),IF($B$268="Лікар загальної практики - сімейний лікар",V271,IF($B$268="Лікар-педіатр",V271,IF($B$268="Лікар-терапевт",0))),IF($B$281="Лікар загальної практики - сімейний лікар",V284,IF($B$281="Лікар-педіатр",V284,IF($B$281="Лікар-терапевт",0))),IF($B$294="Лікар загальної практики - сімейний лікар",V297,IF($B$294="Лікар-педіатр",V297,IF($B$294="Лікар-терапевт",0))),IF($B$307="Лікар загальної практики - сімейний лікар",V310,IF($B$307="Лікар-педіатр",V310,IF($B$307="Лікар-терапевт",0))),IF($B$320="Лікар загальної практики - сімейний лікар",V323,IF($B$320="Лікар-педіатр",V323,IF($B$320="Лікар-терапевт",0))),IF($B$333="Лікар загальної практики - сімейний лікар",V336,IF($B$333="Лікар-педіатр",V336,IF($B$333="Лікар-терапевт",0))),IF($B$346="Лікар загальної практики - сімейний лікар",V349,IF($B$346="Лікар-педіатр",V349,IF($B$346="Лікар-терапевт",0))),IF($B$359="Лікар загальної практики - сімейний лікар",V362,IF($B$359="Лікар-педіатр",V362,IF($B$359="Лікар-терапевт",0))),IF($B$372="Лікар загальної практики - сімейний лікар",V375,IF($B$372="Лікар-педіатр",V375,IF($B$372="Лікар-терапевт",0))),IF($B$385="Лікар загальної практики - сімейний лікар",V388,IF($B$385="Лікар-педіатр",V388,IF($B$385="Лікар-терапевт",0))),IF($B$398="Лікар загальної практики - сімейний лікар",V401,IF($B$398="Лікар-педіатр",V401,IF($B$398="Лікар-терапевт",0))),IF($B$411="Лікар загальної практики - сімейний лікар",V414,IF($B$411="Лікар-педіатр",V414,IF($B$411="Лікар-терапевт",0))),IF($B$424="Лікар загальної практики - сімейний лікар",V427,IF($B$424="Лікар-педіатр",V427,IF($B$424="Лікар-терапевт",0))),IF($B$437="Лікар загальної практики - сімейний лікар",V440,IF($B$437="Лікар-педіатр",V440,IF($B$437="Лікар-терапевт",0))),IF($B$450="Лікар загальної практики - сімейний лікар",V453,IF($B$450="Лікар-педіатр",V453,IF($B$450="Лікар-терапевт",0))),IF($B$463="Лікар загальної практики - сімейний лікар",V466,IF($B$463="Лікар-педіатр",V466,IF($B$463="Лікар-терапевт",0))),IF($B$476="Лікар загальної практики - сімейний лікар",V479,IF($B$476="Лікар-педіатр",V479,IF($B$476="Лікар-терапевт",0))),IF($B$489="Лікар загальної практики - сімейний лікар",V492,IF($B$489="Лікар-педіатр",V492,IF($B$489="Лікар-терапевт",0))),IF($B$502="Лікар загальної практики - сімейний лікар",V505,IF($B$502="Лікар-педіатр",V505,IF($B$502="Лікар-терапевт",0))),IF($B$515="Лікар загальної практики - сімейний лікар",V518,IF($B$515="Лікар-педіатр",V518,IF($B$515="Лікар-терапевт",0))),IF($B$528="Лікар загальної практики - сімейний лікар",V531,IF($B$528="Лікар-педіатр",V531,IF($B$528="Лікар-терапевт",0))),IF($B$541="Лікар загальної практики - сімейний лікар",V544,IF($B$541="Лікар-педіатр",V544,IF($B$541="Лікар-терапевт",0))),IF($B$554="Лікар загальної практики - сімейний лікар",V557,IF($B$554="Лікар-педіатр",V557,IF($B$554="Лікар-терапевт",0))),IF($B$567="Лікар загальної практики - сімейний лікар",V570,IF($B$567="Лікар-педіатр",V570,IF($B$567="Лікар-терапевт",0))),IF($B$580="Лікар загальної практики - сімейний лікар",V583,IF($B$580="Лікар-педіатр",V583,IF($B$580="Лікар-терапевт",0))),IF($B$593="Лікар загальної практики - сімейний лікар",V596,IF($B$593="Лікар-педіатр",V596,IF($B$593="Лікар-терапевт",0))),IF($B$606="Лікар загальної практики - сімейний лікар",V609,IF($B$606="Лікар-педіатр",V609,IF($B$606="Лікар-терапевт",0))),IF($B$619="Лікар загальної практики - сімейний лікар",V622,IF($B$619="Лікар-педіатр",V622,IF($B$619="Лікар-терапевт",0))),IF($B$632="Лікар загальної практики - сімейний лікар",V635,IF($B$632="Лікар-педіатр",V635,IF($B$632="Лікар-терапевт",0))),IF($B$645="Лікар загальної практики - сімейний лікар",V648,IF($B$645="Лікар-педіатр",V648,IF($B$645="Лікар-терапевт",0))),IF($B$658="Лікар загальної практики - сімейний лікар",V661,IF($B$658="Лікар-педіатр",V661,IF($B$658="Лікар-терапевт",0))),IF($B$671="Лікар загальної практики - сімейний лікар",V674,IF($B$671="Лікар-педіатр",V674,IF($B$671="Лікар-терапевт",0))))</f>
        <v>0</v>
      </c>
      <c r="W1333" s="218">
        <f>SUM(IF($B$34="Лікар загальної практики - сімейний лікар",W37,IF($B$34="Лікар-педіатр",0,IF($B$34="Лікар-терапевт",W37))),IF($B$47="Лікар загальної практики - сімейний лікар",W50,IF($B$47="Лікар-педіатр",0,IF($B$47="Лікар-терапевт",W50))),IF($B$60="Лікар загальної практики - сімейний лікар",W63,IF($B$60="Лікар-педіатр",0,IF($B$60="Лікар-терапевт",W63))),IF($B$73="Лікар загальної практики - сімейний лікар",W76,IF($B$73="Лікар-педіатр",0,IF($B$73="Лікар-терапевт",W76))),IF($B$86="Лікар загальної практики - сімейний лікар",W89,IF($B$86="Лікар-педіатр",0,IF($B$86="Лікар-терапевт",W89))),IF($B$99="Лікар загальної практики - сімейний лікар",W102,IF($B$99="Лікар-педіатр",0,IF($B$99="Лікар-терапевт",W102))),IF($B$112="Лікар загальної практики - сімейний лікар",W115,IF($B$112="Лікар-педіатр",0,IF($B$112="Лікар-терапевт",W115))),IF($B$125="Лікар загальної практики - сімейний лікар",W128,IF($B$125="Лікар-педіатр",0,IF($B$125="Лікар-терапевт",W128))),IF($B$138="Лікар загальної практики - сімейний лікар",W141,IF($B$138="Лікар-педіатр",0,IF($B$138="Лікар-терапевт",W141))),IF($B$151="Лікар загальної практики - сімейний лікар",W154,IF($B$151="Лікар-педіатр",0,IF($B$151="Лікар-терапевт",W154))),IF($B$164="Лікар загальної практики - сімейний лікар",W167,IF($B$164="Лікар-педіатр",0,IF($B$164="Лікар-терапевт",W167))),IF($B$177="Лікар загальної практики - сімейний лікар",W180,IF($B$177="Лікар-педіатр",0,IF($B$177="Лікар-терапевт",W180))),IF($B$190="Лікар загальної практики - сімейний лікар",W193,IF($B$190="Лікар-педіатр",0,IF($B$190="Лікар-терапевт",W193))),IF($B$203="Лікар загальної практики - сімейний лікар",W206,IF($B$203="Лікар-педіатр",0,IF($B$203="Лікар-терапевт",W206))),IF($B$216="Лікар загальної практики - сімейний лікар",W219,IF($B$216="Лікар-педіатр",0,IF($B$216="Лікар-терапевт",W219))),IF($B$229="Лікар загальної практики - сімейний лікар",W232,IF($B$229="Лікар-педіатр",0,IF($B$229="Лікар-терапевт",W232))),IF($B$242="Лікар загальної практики - сімейний лікар",W245,IF($B$242="Лікар-педіатр",0,IF($B$242="Лікар-терапевт",W245))),IF($B$255="Лікар загальної практики - сімейний лікар",W258,IF($B$255="Лікар-педіатр",0,IF($B$255="Лікар-терапевт",W258))),IF($B$268="Лікар загальної практики - сімейний лікар",W271,IF($B$268="Лікар-педіатр",0,IF($B$268="Лікар-терапевт",W271))),IF($B$281="Лікар загальної практики - сімейний лікар",W284,IF($B$281="Лікар-педіатр",0,IF($B$281="Лікар-терапевт",W284))),IF($B$294="Лікар загальної практики - сімейний лікар",W297,IF($B$294="Лікар-педіатр",0,IF($B$294="Лікар-терапевт",W297))),IF($B$307="Лікар загальної практики - сімейний лікар",W310,IF($B$307="Лікар-педіатр",0,IF($B$307="Лікар-терапевт",W310))),IF($B$320="Лікар загальної практики - сімейний лікар",W323,IF($B$320="Лікар-педіатр",0,IF($B$320="Лікар-терапевт",W323))),IF($B$333="Лікар загальної практики - сімейний лікар",W336,IF($B$333="Лікар-педіатр",0,IF($B$333="Лікар-терапевт",W336))),IF($B$346="Лікар загальної практики - сімейний лікар",W349,IF($B$346="Лікар-педіатр",0,IF($B$346="Лікар-терапевт",W349))),IF($B$359="Лікар загальної практики - сімейний лікар",W362,IF($B$359="Лікар-педіатр",0,IF($B$359="Лікар-терапевт",W362))),IF($B$372="Лікар загальної практики - сімейний лікар",W375,IF($B$372="Лікар-педіатр",0,IF($B$372="Лікар-терапевт",W375))),IF($B$385="Лікар загальної практики - сімейний лікар",W388,IF($B$385="Лікар-педіатр",0,IF($B$385="Лікар-терапевт",W388))),IF($B$398="Лікар загальної практики - сімейний лікар",W401,IF($B$398="Лікар-педіатр",0,IF($B$398="Лікар-терапевт",W401))),IF($B$411="Лікар загальної практики - сімейний лікар",W414,IF($B$411="Лікар-педіатр",0,IF($B$411="Лікар-терапевт",W414))),IF($B$424="Лікар загальної практики - сімейний лікар",W427,IF($B$424="Лікар-педіатр",0,IF($B$424="Лікар-терапевт",W427))),IF($B$437="Лікар загальної практики - сімейний лікар",W440,IF($B$437="Лікар-педіатр",0,IF($B$437="Лікар-терапевт",W440))),IF($B$450="Лікар загальної практики - сімейний лікар",W453,IF($B$450="Лікар-педіатр",0,IF($B$450="Лікар-терапевт",W453))),IF($B$463="Лікар загальної практики - сімейний лікар",W466,IF($B$463="Лікар-педіатр",0,IF($B$463="Лікар-терапевт",W466))),IF($B$476="Лікар загальної практики - сімейний лікар",W479,IF($B$476="Лікар-педіатр",0,IF($B$476="Лікар-терапевт",W479))),IF($B$489="Лікар загальної практики - сімейний лікар",W492,IF($B$489="Лікар-педіатр",0,IF($B$489="Лікар-терапевт",W492))),IF($B$502="Лікар загальної практики - сімейний лікар",W505,IF($B$502="Лікар-педіатр",0,IF($B$502="Лікар-терапевт",W505))),IF($B$515="Лікар загальної практики - сімейний лікар",W518,IF($B$515="Лікар-педіатр",0,IF($B$515="Лікар-терапевт",W518))),IF($B$528="Лікар загальної практики - сімейний лікар",W531,IF($B$528="Лікар-педіатр",0,IF($B$528="Лікар-терапевт",W531))),IF($B$541="Лікар загальної практики - сімейний лікар",W544,IF($B$541="Лікар-педіатр",0,IF($B$541="Лікар-терапевт",W544))),IF($B$554="Лікар загальної практики - сімейний лікар",W557,IF($B$554="Лікар-педіатр",0,IF($B$554="Лікар-терапевт",W557))),IF($B$567="Лікар загальної практики - сімейний лікар",W570,IF($B$567="Лікар-педіатр",0,IF($B$567="Лікар-терапевт",W570))),IF($B$580="Лікар загальної практики - сімейний лікар",W583,IF($B$580="Лікар-педіатр",0,IF($B$580="Лікар-терапевт",W583))),IF($B$593="Лікар загальної практики - сімейний лікар",W596,IF($B$593="Лікар-педіатр",0,IF($B$593="Лікар-терапевт",W596))),IF($B$606="Лікар загальної практики - сімейний лікар",W609,IF($B$606="Лікар-педіатр",0,IF($B$606="Лікар-терапевт",W609))),IF($B$619="Лікар загальної практики - сімейний лікар",W622,IF($B$619="Лікар-педіатр",0,IF($B$619="Лікар-терапевт",W622))),IF($B$632="Лікар загальної практики - сімейний лікар",W635,IF($B$632="Лікар-педіатр",0,IF($B$632="Лікар-терапевт",W635))),IF($B$645="Лікар загальної практики - сімейний лікар",W648,IF($B$645="Лікар-педіатр",0,IF($B$645="Лікар-терапевт",W648))),IF($B$658="Лікар загальної практики - сімейний лікар",W661,IF($B$658="Лікар-педіатр",0,IF($B$658="Лікар-терапевт",W661))),IF($B$671="Лікар загальної практики - сімейний лікар",W674,IF($B$671="Лікар-педіатр",0,IF($B$671="Лікар-терапевт",W674))))</f>
        <v>0</v>
      </c>
      <c r="X1333" s="218">
        <f>SUM(IF($B$34="Лікар загальної практики - сімейний лікар",X37,IF($B$34="Лікар-педіатр",0,IF($B$34="Лікар-терапевт",X37))),IF($B$47="Лікар загальної практики - сімейний лікар",X50,IF($B$47="Лікар-педіатр",0,IF($B$47="Лікар-терапевт",X50))),IF($B$60="Лікар загальної практики - сімейний лікар",X63,IF($B$60="Лікар-педіатр",0,IF($B$60="Лікар-терапевт",X63))),IF($B$73="Лікар загальної практики - сімейний лікар",X76,IF($B$73="Лікар-педіатр",0,IF($B$73="Лікар-терапевт",X76))),IF($B$86="Лікар загальної практики - сімейний лікар",X89,IF($B$86="Лікар-педіатр",0,IF($B$86="Лікар-терапевт",X89))),IF($B$99="Лікар загальної практики - сімейний лікар",X102,IF($B$99="Лікар-педіатр",0,IF($B$99="Лікар-терапевт",X102))),IF($B$112="Лікар загальної практики - сімейний лікар",X115,IF($B$112="Лікар-педіатр",0,IF($B$112="Лікар-терапевт",X115))),IF($B$125="Лікар загальної практики - сімейний лікар",X128,IF($B$125="Лікар-педіатр",0,IF($B$125="Лікар-терапевт",X128))),IF($B$138="Лікар загальної практики - сімейний лікар",X141,IF($B$138="Лікар-педіатр",0,IF($B$138="Лікар-терапевт",X141))),IF($B$151="Лікар загальної практики - сімейний лікар",X154,IF($B$151="Лікар-педіатр",0,IF($B$151="Лікар-терапевт",X154))),IF($B$164="Лікар загальної практики - сімейний лікар",X167,IF($B$164="Лікар-педіатр",0,IF($B$164="Лікар-терапевт",X167))),IF($B$177="Лікар загальної практики - сімейний лікар",X180,IF($B$177="Лікар-педіатр",0,IF($B$177="Лікар-терапевт",X180))),IF($B$190="Лікар загальної практики - сімейний лікар",X193,IF($B$190="Лікар-педіатр",0,IF($B$190="Лікар-терапевт",X193))),IF($B$203="Лікар загальної практики - сімейний лікар",X206,IF($B$203="Лікар-педіатр",0,IF($B$203="Лікар-терапевт",X206))),IF($B$216="Лікар загальної практики - сімейний лікар",X219,IF($B$216="Лікар-педіатр",0,IF($B$216="Лікар-терапевт",X219))),IF($B$229="Лікар загальної практики - сімейний лікар",X232,IF($B$229="Лікар-педіатр",0,IF($B$229="Лікар-терапевт",X232))),IF($B$242="Лікар загальної практики - сімейний лікар",X245,IF($B$242="Лікар-педіатр",0,IF($B$242="Лікар-терапевт",X245))),IF($B$255="Лікар загальної практики - сімейний лікар",X258,IF($B$255="Лікар-педіатр",0,IF($B$255="Лікар-терапевт",X258))),IF($B$268="Лікар загальної практики - сімейний лікар",X271,IF($B$268="Лікар-педіатр",0,IF($B$268="Лікар-терапевт",X271))),IF($B$281="Лікар загальної практики - сімейний лікар",X284,IF($B$281="Лікар-педіатр",0,IF($B$281="Лікар-терапевт",X284))),IF($B$294="Лікар загальної практики - сімейний лікар",X297,IF($B$294="Лікар-педіатр",0,IF($B$294="Лікар-терапевт",X297))),IF($B$307="Лікар загальної практики - сімейний лікар",X310,IF($B$307="Лікар-педіатр",0,IF($B$307="Лікар-терапевт",X310))),IF($B$320="Лікар загальної практики - сімейний лікар",X323,IF($B$320="Лікар-педіатр",0,IF($B$320="Лікар-терапевт",X323))),IF($B$333="Лікар загальної практики - сімейний лікар",X336,IF($B$333="Лікар-педіатр",0,IF($B$333="Лікар-терапевт",X336))),IF($B$346="Лікар загальної практики - сімейний лікар",X349,IF($B$346="Лікар-педіатр",0,IF($B$346="Лікар-терапевт",X349))),IF($B$359="Лікар загальної практики - сімейний лікар",X362,IF($B$359="Лікар-педіатр",0,IF($B$359="Лікар-терапевт",X362))),IF($B$372="Лікар загальної практики - сімейний лікар",X375,IF($B$372="Лікар-педіатр",0,IF($B$372="Лікар-терапевт",X375))),IF($B$385="Лікар загальної практики - сімейний лікар",X388,IF($B$385="Лікар-педіатр",0,IF($B$385="Лікар-терапевт",X388))),IF($B$398="Лікар загальної практики - сімейний лікар",X401,IF($B$398="Лікар-педіатр",0,IF($B$398="Лікар-терапевт",X401))),IF($B$411="Лікар загальної практики - сімейний лікар",X414,IF($B$411="Лікар-педіатр",0,IF($B$411="Лікар-терапевт",X414))),IF($B$424="Лікар загальної практики - сімейний лікар",X427,IF($B$424="Лікар-педіатр",0,IF($B$424="Лікар-терапевт",X427))),IF($B$437="Лікар загальної практики - сімейний лікар",X440,IF($B$437="Лікар-педіатр",0,IF($B$437="Лікар-терапевт",X440))),IF($B$450="Лікар загальної практики - сімейний лікар",X453,IF($B$450="Лікар-педіатр",0,IF($B$450="Лікар-терапевт",X453))),IF($B$463="Лікар загальної практики - сімейний лікар",X466,IF($B$463="Лікар-педіатр",0,IF($B$463="Лікар-терапевт",X466))),IF($B$476="Лікар загальної практики - сімейний лікар",X479,IF($B$476="Лікар-педіатр",0,IF($B$476="Лікар-терапевт",X479))),IF($B$489="Лікар загальної практики - сімейний лікар",X492,IF($B$489="Лікар-педіатр",0,IF($B$489="Лікар-терапевт",X492))),IF($B$502="Лікар загальної практики - сімейний лікар",X505,IF($B$502="Лікар-педіатр",0,IF($B$502="Лікар-терапевт",X505))),IF($B$515="Лікар загальної практики - сімейний лікар",X518,IF($B$515="Лікар-педіатр",0,IF($B$515="Лікар-терапевт",X518))),IF($B$528="Лікар загальної практики - сімейний лікар",X531,IF($B$528="Лікар-педіатр",0,IF($B$528="Лікар-терапевт",X531))),IF($B$541="Лікар загальної практики - сімейний лікар",X544,IF($B$541="Лікар-педіатр",0,IF($B$541="Лікар-терапевт",X544))),IF($B$554="Лікар загальної практики - сімейний лікар",X557,IF($B$554="Лікар-педіатр",0,IF($B$554="Лікар-терапевт",X557))),IF($B$567="Лікар загальної практики - сімейний лікар",X570,IF($B$567="Лікар-педіатр",0,IF($B$567="Лікар-терапевт",X570))),IF($B$580="Лікар загальної практики - сімейний лікар",X583,IF($B$580="Лікар-педіатр",0,IF($B$580="Лікар-терапевт",X583))),IF($B$593="Лікар загальної практики - сімейний лікар",X596,IF($B$593="Лікар-педіатр",0,IF($B$593="Лікар-терапевт",X596))),IF($B$606="Лікар загальної практики - сімейний лікар",X609,IF($B$606="Лікар-педіатр",0,IF($B$606="Лікар-терапевт",X609))),IF($B$619="Лікар загальної практики - сімейний лікар",X622,IF($B$619="Лікар-педіатр",0,IF($B$619="Лікар-терапевт",X622))),IF($B$632="Лікар загальної практики - сімейний лікар",X635,IF($B$632="Лікар-педіатр",0,IF($B$632="Лікар-терапевт",X635))),IF($B$645="Лікар загальної практики - сімейний лікар",X648,IF($B$645="Лікар-педіатр",0,IF($B$645="Лікар-терапевт",X648))),IF($B$658="Лікар загальної практики - сімейний лікар",X661,IF($B$658="Лікар-педіатр",0,IF($B$658="Лікар-терапевт",X661))),IF($B$671="Лікар загальної практики - сімейний лікар",X674,IF($B$671="Лікар-педіатр",0,IF($B$671="Лікар-терапевт",X674))))</f>
        <v>0</v>
      </c>
      <c r="Y1333" s="218">
        <f>SUM(IF($B$34="Лікар загальної практики - сімейний лікар",Y37,IF($B$34="Лікар-педіатр",0,IF($B$34="Лікар-терапевт",Y37))),IF($B$47="Лікар загальної практики - сімейний лікар",Y50,IF($B$47="Лікар-педіатр",0,IF($B$47="Лікар-терапевт",Y50))),IF($B$60="Лікар загальної практики - сімейний лікар",Y63,IF($B$60="Лікар-педіатр",0,IF($B$60="Лікар-терапевт",Y63))),IF($B$73="Лікар загальної практики - сімейний лікар",Y76,IF($B$73="Лікар-педіатр",0,IF($B$73="Лікар-терапевт",Y76))),IF($B$86="Лікар загальної практики - сімейний лікар",Y89,IF($B$86="Лікар-педіатр",0,IF($B$86="Лікар-терапевт",Y89))),IF($B$99="Лікар загальної практики - сімейний лікар",Y102,IF($B$99="Лікар-педіатр",0,IF($B$99="Лікар-терапевт",Y102))),IF($B$112="Лікар загальної практики - сімейний лікар",Y115,IF($B$112="Лікар-педіатр",0,IF($B$112="Лікар-терапевт",Y115))),IF($B$125="Лікар загальної практики - сімейний лікар",Y128,IF($B$125="Лікар-педіатр",0,IF($B$125="Лікар-терапевт",Y128))),IF($B$138="Лікар загальної практики - сімейний лікар",Y141,IF($B$138="Лікар-педіатр",0,IF($B$138="Лікар-терапевт",Y141))),IF($B$151="Лікар загальної практики - сімейний лікар",Y154,IF($B$151="Лікар-педіатр",0,IF($B$151="Лікар-терапевт",Y154))),IF($B$164="Лікар загальної практики - сімейний лікар",Y167,IF($B$164="Лікар-педіатр",0,IF($B$164="Лікар-терапевт",Y167))),IF($B$177="Лікар загальної практики - сімейний лікар",Y180,IF($B$177="Лікар-педіатр",0,IF($B$177="Лікар-терапевт",Y180))),IF($B$190="Лікар загальної практики - сімейний лікар",Y193,IF($B$190="Лікар-педіатр",0,IF($B$190="Лікар-терапевт",Y193))),IF($B$203="Лікар загальної практики - сімейний лікар",Y206,IF($B$203="Лікар-педіатр",0,IF($B$203="Лікар-терапевт",Y206))),IF($B$216="Лікар загальної практики - сімейний лікар",Y219,IF($B$216="Лікар-педіатр",0,IF($B$216="Лікар-терапевт",Y219))),IF($B$229="Лікар загальної практики - сімейний лікар",Y232,IF($B$229="Лікар-педіатр",0,IF($B$229="Лікар-терапевт",Y232))),IF($B$242="Лікар загальної практики - сімейний лікар",Y245,IF($B$242="Лікар-педіатр",0,IF($B$242="Лікар-терапевт",Y245))),IF($B$255="Лікар загальної практики - сімейний лікар",Y258,IF($B$255="Лікар-педіатр",0,IF($B$255="Лікар-терапевт",Y258))),IF($B$268="Лікар загальної практики - сімейний лікар",Y271,IF($B$268="Лікар-педіатр",0,IF($B$268="Лікар-терапевт",Y271))),IF($B$281="Лікар загальної практики - сімейний лікар",Y284,IF($B$281="Лікар-педіатр",0,IF($B$281="Лікар-терапевт",Y284))),IF($B$294="Лікар загальної практики - сімейний лікар",Y297,IF($B$294="Лікар-педіатр",0,IF($B$294="Лікар-терапевт",Y297))),IF($B$307="Лікар загальної практики - сімейний лікар",Y310,IF($B$307="Лікар-педіатр",0,IF($B$307="Лікар-терапевт",Y310))),IF($B$320="Лікар загальної практики - сімейний лікар",Y323,IF($B$320="Лікар-педіатр",0,IF($B$320="Лікар-терапевт",Y323))),IF($B$333="Лікар загальної практики - сімейний лікар",Y336,IF($B$333="Лікар-педіатр",0,IF($B$333="Лікар-терапевт",Y336))),IF($B$346="Лікар загальної практики - сімейний лікар",Y349,IF($B$346="Лікар-педіатр",0,IF($B$346="Лікар-терапевт",Y349))),IF($B$359="Лікар загальної практики - сімейний лікар",Y362,IF($B$359="Лікар-педіатр",0,IF($B$359="Лікар-терапевт",Y362))),IF($B$372="Лікар загальної практики - сімейний лікар",Y375,IF($B$372="Лікар-педіатр",0,IF($B$372="Лікар-терапевт",Y375))),IF($B$385="Лікар загальної практики - сімейний лікар",Y388,IF($B$385="Лікар-педіатр",0,IF($B$385="Лікар-терапевт",Y388))),IF($B$398="Лікар загальної практики - сімейний лікар",Y401,IF($B$398="Лікар-педіатр",0,IF($B$398="Лікар-терапевт",Y401))),IF($B$411="Лікар загальної практики - сімейний лікар",Y414,IF($B$411="Лікар-педіатр",0,IF($B$411="Лікар-терапевт",Y414))),IF($B$424="Лікар загальної практики - сімейний лікар",Y427,IF($B$424="Лікар-педіатр",0,IF($B$424="Лікар-терапевт",Y427))),IF($B$437="Лікар загальної практики - сімейний лікар",Y440,IF($B$437="Лікар-педіатр",0,IF($B$437="Лікар-терапевт",Y440))),IF($B$450="Лікар загальної практики - сімейний лікар",Y453,IF($B$450="Лікар-педіатр",0,IF($B$450="Лікар-терапевт",Y453))),IF($B$463="Лікар загальної практики - сімейний лікар",Y466,IF($B$463="Лікар-педіатр",0,IF($B$463="Лікар-терапевт",Y466))),IF($B$476="Лікар загальної практики - сімейний лікар",Y479,IF($B$476="Лікар-педіатр",0,IF($B$476="Лікар-терапевт",Y479))),IF($B$489="Лікар загальної практики - сімейний лікар",Y492,IF($B$489="Лікар-педіатр",0,IF($B$489="Лікар-терапевт",Y492))),IF($B$502="Лікар загальної практики - сімейний лікар",Y505,IF($B$502="Лікар-педіатр",0,IF($B$502="Лікар-терапевт",Y505))),IF($B$515="Лікар загальної практики - сімейний лікар",Y518,IF($B$515="Лікар-педіатр",0,IF($B$515="Лікар-терапевт",Y518))),IF($B$528="Лікар загальної практики - сімейний лікар",Y531,IF($B$528="Лікар-педіатр",0,IF($B$528="Лікар-терапевт",Y531))),IF($B$541="Лікар загальної практики - сімейний лікар",Y544,IF($B$541="Лікар-педіатр",0,IF($B$541="Лікар-терапевт",Y544))),IF($B$554="Лікар загальної практики - сімейний лікар",Y557,IF($B$554="Лікар-педіатр",0,IF($B$554="Лікар-терапевт",Y557))),IF($B$567="Лікар загальної практики - сімейний лікар",Y570,IF($B$567="Лікар-педіатр",0,IF($B$567="Лікар-терапевт",Y570))),IF($B$580="Лікар загальної практики - сімейний лікар",Y583,IF($B$580="Лікар-педіатр",0,IF($B$580="Лікар-терапевт",Y583))),IF($B$593="Лікар загальної практики - сімейний лікар",Y596,IF($B$593="Лікар-педіатр",0,IF($B$593="Лікар-терапевт",Y596))),IF($B$606="Лікар загальної практики - сімейний лікар",Y609,IF($B$606="Лікар-педіатр",0,IF($B$606="Лікар-терапевт",Y609))),IF($B$619="Лікар загальної практики - сімейний лікар",Y622,IF($B$619="Лікар-педіатр",0,IF($B$619="Лікар-терапевт",Y622))),IF($B$632="Лікар загальної практики - сімейний лікар",Y635,IF($B$632="Лікар-педіатр",0,IF($B$632="Лікар-терапевт",Y635))),IF($B$645="Лікар загальної практики - сімейний лікар",Y648,IF($B$645="Лікар-педіатр",0,IF($B$645="Лікар-терапевт",Y648))),IF($B$658="Лікар загальної практики - сімейний лікар",Y661,IF($B$658="Лікар-педіатр",0,IF($B$658="Лікар-терапевт",Y661))),IF($B$671="Лікар загальної практики - сімейний лікар",Y674,IF($B$671="Лікар-педіатр",0,IF($B$671="Лікар-терапевт",Y674))))</f>
        <v>0</v>
      </c>
      <c r="Z1333" s="219"/>
      <c r="AA1333" s="228"/>
      <c r="AB1333" s="218">
        <f>SUM(IF($B$34="Лікар загальної практики - сімейний лікар",AB37,IF($B$34="Лікар-педіатр",AB37,IF($B$34="Лікар-терапевт",0))),IF($B$47="Лікар загальної практики - сімейний лікар",AB50,IF($B$47="Лікар-педіатр",AB50,IF($B$47="Лікар-терапевт",0))),IF($B$60="Лікар загальної практики - сімейний лікар",AB63,IF($B$60="Лікар-педіатр",AB63,IF($B$60="Лікар-терапевт",0))),IF($B$73="Лікар загальної практики - сімейний лікар",AB76,IF($B$73="Лікар-педіатр",AB76,IF($B$73="Лікар-терапевт",0))),IF($B$86="Лікар загальної практики - сімейний лікар",AB89,IF($B$86="Лікар-педіатр",AB89,IF($B$86="Лікар-терапевт",0))),IF($B$99="Лікар загальної практики - сімейний лікар",AB102,IF($B$99="Лікар-педіатр",AB102,IF($B$99="Лікар-терапевт",0))),IF($B$112="Лікар загальної практики - сімейний лікар",AB115,IF($B$112="Лікар-педіатр",AB115,IF($B$112="Лікар-терапевт",0))),IF($B$125="Лікар загальної практики - сімейний лікар",AB128,IF($B$125="Лікар-педіатр",AB128,IF($B$125="Лікар-терапевт",0))),IF($B$138="Лікар загальної практики - сімейний лікар",AB141,IF($B$138="Лікар-педіатр",AB141,IF($B$138="Лікар-терапевт",0))),IF($B$151="Лікар загальної практики - сімейний лікар",AB154,IF($B$151="Лікар-педіатр",AB154,IF($B$151="Лікар-терапевт",0))),IF($B$164="Лікар загальної практики - сімейний лікар",AB167,IF($B$164="Лікар-педіатр",AB167,IF($B$164="Лікар-терапевт",0))),IF($B$177="Лікар загальної практики - сімейний лікар",AB180,IF($B$177="Лікар-педіатр",AB180,IF($B$177="Лікар-терапевт",0))),IF($B$190="Лікар загальної практики - сімейний лікар",AB193,IF($B$190="Лікар-педіатр",AB193,IF($B$190="Лікар-терапевт",0))),IF($B$203="Лікар загальної практики - сімейний лікар",AB206,IF($B$203="Лікар-педіатр",AB206,IF($B$203="Лікар-терапевт",0))),IF($B$216="Лікар загальної практики - сімейний лікар",AB219,IF($B$216="Лікар-педіатр",AB219,IF($B$216="Лікар-терапевт",0))),IF($B$229="Лікар загальної практики - сімейний лікар",AB232,IF($B$229="Лікар-педіатр",AB232,IF($B$229="Лікар-терапевт",0))),IF($B$242="Лікар загальної практики - сімейний лікар",AB245,IF($B$242="Лікар-педіатр",AB245,IF($B$242="Лікар-терапевт",0))),IF($B$255="Лікар загальної практики - сімейний лікар",AB258,IF($B$255="Лікар-педіатр",AB258,IF($B$255="Лікар-терапевт",0))),IF($B$268="Лікар загальної практики - сімейний лікар",AB271,IF($B$268="Лікар-педіатр",AB271,IF($B$268="Лікар-терапевт",0))),IF($B$281="Лікар загальної практики - сімейний лікар",AB284,IF($B$281="Лікар-педіатр",AB284,IF($B$281="Лікар-терапевт",0))),IF($B$294="Лікар загальної практики - сімейний лікар",AB297,IF($B$294="Лікар-педіатр",AB297,IF($B$294="Лікар-терапевт",0))),IF($B$307="Лікар загальної практики - сімейний лікар",AB310,IF($B$307="Лікар-педіатр",AB310,IF($B$307="Лікар-терапевт",0))),IF($B$320="Лікар загальної практики - сімейний лікар",AB323,IF($B$320="Лікар-педіатр",AB323,IF($B$320="Лікар-терапевт",0))),IF($B$333="Лікар загальної практики - сімейний лікар",AB336,IF($B$333="Лікар-педіатр",AB336,IF($B$333="Лікар-терапевт",0))),IF($B$346="Лікар загальної практики - сімейний лікар",AB349,IF($B$346="Лікар-педіатр",AB349,IF($B$346="Лікар-терапевт",0))),IF($B$359="Лікар загальної практики - сімейний лікар",AB362,IF($B$359="Лікар-педіатр",AB362,IF($B$359="Лікар-терапевт",0))),IF($B$372="Лікар загальної практики - сімейний лікар",AB375,IF($B$372="Лікар-педіатр",AB375,IF($B$372="Лікар-терапевт",0))),IF($B$385="Лікар загальної практики - сімейний лікар",AB388,IF($B$385="Лікар-педіатр",AB388,IF($B$385="Лікар-терапевт",0))),IF($B$398="Лікар загальної практики - сімейний лікар",AB401,IF($B$398="Лікар-педіатр",AB401,IF($B$398="Лікар-терапевт",0))),IF($B$411="Лікар загальної практики - сімейний лікар",AB414,IF($B$411="Лікар-педіатр",AB414,IF($B$411="Лікар-терапевт",0))),IF($B$424="Лікар загальної практики - сімейний лікар",AB427,IF($B$424="Лікар-педіатр",AB427,IF($B$424="Лікар-терапевт",0))),IF($B$437="Лікар загальної практики - сімейний лікар",AB440,IF($B$437="Лікар-педіатр",AB440,IF($B$437="Лікар-терапевт",0))),IF($B$450="Лікар загальної практики - сімейний лікар",AB453,IF($B$450="Лікар-педіатр",AB453,IF($B$450="Лікар-терапевт",0))),IF($B$463="Лікар загальної практики - сімейний лікар",AB466,IF($B$463="Лікар-педіатр",AB466,IF($B$463="Лікар-терапевт",0))),IF($B$476="Лікар загальної практики - сімейний лікар",AB479,IF($B$476="Лікар-педіатр",AB479,IF($B$476="Лікар-терапевт",0))),IF($B$489="Лікар загальної практики - сімейний лікар",AB492,IF($B$489="Лікар-педіатр",AB492,IF($B$489="Лікар-терапевт",0))),IF($B$502="Лікар загальної практики - сімейний лікар",AB505,IF($B$502="Лікар-педіатр",AB505,IF($B$502="Лікар-терапевт",0))),IF($B$515="Лікар загальної практики - сімейний лікар",AB518,IF($B$515="Лікар-педіатр",AB518,IF($B$515="Лікар-терапевт",0))),IF($B$528="Лікар загальної практики - сімейний лікар",AB531,IF($B$528="Лікар-педіатр",AB531,IF($B$528="Лікар-терапевт",0))),IF($B$541="Лікар загальної практики - сімейний лікар",AB544,IF($B$541="Лікар-педіатр",AB544,IF($B$541="Лікар-терапевт",0))),IF($B$554="Лікар загальної практики - сімейний лікар",AB557,IF($B$554="Лікар-педіатр",AB557,IF($B$554="Лікар-терапевт",0))),IF($B$567="Лікар загальної практики - сімейний лікар",AB570,IF($B$567="Лікар-педіатр",AB570,IF($B$567="Лікар-терапевт",0))),IF($B$580="Лікар загальної практики - сімейний лікар",AB583,IF($B$580="Лікар-педіатр",AB583,IF($B$580="Лікар-терапевт",0))),IF($B$593="Лікар загальної практики - сімейний лікар",AB596,IF($B$593="Лікар-педіатр",AB596,IF($B$593="Лікар-терапевт",0))),IF($B$606="Лікар загальної практики - сімейний лікар",AB609,IF($B$606="Лікар-педіатр",AB609,IF($B$606="Лікар-терапевт",0))),IF($B$619="Лікар загальної практики - сімейний лікар",AB622,IF($B$619="Лікар-педіатр",AB622,IF($B$619="Лікар-терапевт",0))),IF($B$632="Лікар загальної практики - сімейний лікар",AB635,IF($B$632="Лікар-педіатр",AB635,IF($B$632="Лікар-терапевт",0))),IF($B$645="Лікар загальної практики - сімейний лікар",AB648,IF($B$645="Лікар-педіатр",AB648,IF($B$645="Лікар-терапевт",0))),IF($B$658="Лікар загальної практики - сімейний лікар",AB661,IF($B$658="Лікар-педіатр",AB661,IF($B$658="Лікар-терапевт",0))),IF($B$671="Лікар загальної практики - сімейний лікар",AB674,IF($B$671="Лікар-педіатр",AB674,IF($B$671="Лікар-терапевт",0))))</f>
        <v>0</v>
      </c>
      <c r="AC1333" s="218">
        <f t="shared" ref="AC1333" si="206">SUM(IF($B$34="Лікар загальної практики - сімейний лікар",AC37,IF($B$34="Лікар-педіатр",AC37,IF($B$34="Лікар-терапевт",0))),IF($B$47="Лікар загальної практики - сімейний лікар",AC50,IF($B$47="Лікар-педіатр",AC50,IF($B$47="Лікар-терапевт",0))),IF($B$60="Лікар загальної практики - сімейний лікар",AC63,IF($B$60="Лікар-педіатр",AC63,IF($B$60="Лікар-терапевт",0))),IF($B$73="Лікар загальної практики - сімейний лікар",AC76,IF($B$73="Лікар-педіатр",AC76,IF($B$73="Лікар-терапевт",0))),IF($B$86="Лікар загальної практики - сімейний лікар",AC89,IF($B$86="Лікар-педіатр",AC89,IF($B$86="Лікар-терапевт",0))),IF($B$99="Лікар загальної практики - сімейний лікар",AC102,IF($B$99="Лікар-педіатр",AC102,IF($B$99="Лікар-терапевт",0))),IF($B$112="Лікар загальної практики - сімейний лікар",AC115,IF($B$112="Лікар-педіатр",AC115,IF($B$112="Лікар-терапевт",0))),IF($B$125="Лікар загальної практики - сімейний лікар",AC128,IF($B$125="Лікар-педіатр",AC128,IF($B$125="Лікар-терапевт",0))),IF($B$138="Лікар загальної практики - сімейний лікар",AC141,IF($B$138="Лікар-педіатр",AC141,IF($B$138="Лікар-терапевт",0))),IF($B$151="Лікар загальної практики - сімейний лікар",AC154,IF($B$151="Лікар-педіатр",AC154,IF($B$151="Лікар-терапевт",0))),IF($B$164="Лікар загальної практики - сімейний лікар",AC167,IF($B$164="Лікар-педіатр",AC167,IF($B$164="Лікар-терапевт",0))),IF($B$177="Лікар загальної практики - сімейний лікар",AC180,IF($B$177="Лікар-педіатр",AC180,IF($B$177="Лікар-терапевт",0))),IF($B$190="Лікар загальної практики - сімейний лікар",AC193,IF($B$190="Лікар-педіатр",AC193,IF($B$190="Лікар-терапевт",0))),IF($B$203="Лікар загальної практики - сімейний лікар",AC206,IF($B$203="Лікар-педіатр",AC206,IF($B$203="Лікар-терапевт",0))),IF($B$216="Лікар загальної практики - сімейний лікар",AC219,IF($B$216="Лікар-педіатр",AC219,IF($B$216="Лікар-терапевт",0))),IF($B$229="Лікар загальної практики - сімейний лікар",AC232,IF($B$229="Лікар-педіатр",AC232,IF($B$229="Лікар-терапевт",0))),IF($B$242="Лікар загальної практики - сімейний лікар",AC245,IF($B$242="Лікар-педіатр",AC245,IF($B$242="Лікар-терапевт",0))),IF($B$255="Лікар загальної практики - сімейний лікар",AC258,IF($B$255="Лікар-педіатр",AC258,IF($B$255="Лікар-терапевт",0))),IF($B$268="Лікар загальної практики - сімейний лікар",AC271,IF($B$268="Лікар-педіатр",AC271,IF($B$268="Лікар-терапевт",0))),IF($B$281="Лікар загальної практики - сімейний лікар",AC284,IF($B$281="Лікар-педіатр",AC284,IF($B$281="Лікар-терапевт",0))),IF($B$294="Лікар загальної практики - сімейний лікар",AC297,IF($B$294="Лікар-педіатр",AC297,IF($B$294="Лікар-терапевт",0))),IF($B$307="Лікар загальної практики - сімейний лікар",AC310,IF($B$307="Лікар-педіатр",AC310,IF($B$307="Лікар-терапевт",0))),IF($B$320="Лікар загальної практики - сімейний лікар",AC323,IF($B$320="Лікар-педіатр",AC323,IF($B$320="Лікар-терапевт",0))),IF($B$333="Лікар загальної практики - сімейний лікар",AC336,IF($B$333="Лікар-педіатр",AC336,IF($B$333="Лікар-терапевт",0))),IF($B$346="Лікар загальної практики - сімейний лікар",AC349,IF($B$346="Лікар-педіатр",AC349,IF($B$346="Лікар-терапевт",0))),IF($B$359="Лікар загальної практики - сімейний лікар",AC362,IF($B$359="Лікар-педіатр",AC362,IF($B$359="Лікар-терапевт",0))),IF($B$372="Лікар загальної практики - сімейний лікар",AC375,IF($B$372="Лікар-педіатр",AC375,IF($B$372="Лікар-терапевт",0))),IF($B$385="Лікар загальної практики - сімейний лікар",AC388,IF($B$385="Лікар-педіатр",AC388,IF($B$385="Лікар-терапевт",0))),IF($B$398="Лікар загальної практики - сімейний лікар",AC401,IF($B$398="Лікар-педіатр",AC401,IF($B$398="Лікар-терапевт",0))),IF($B$411="Лікар загальної практики - сімейний лікар",AC414,IF($B$411="Лікар-педіатр",AC414,IF($B$411="Лікар-терапевт",0))),IF($B$424="Лікар загальної практики - сімейний лікар",AC427,IF($B$424="Лікар-педіатр",AC427,IF($B$424="Лікар-терапевт",0))),IF($B$437="Лікар загальної практики - сімейний лікар",AC440,IF($B$437="Лікар-педіатр",AC440,IF($B$437="Лікар-терапевт",0))),IF($B$450="Лікар загальної практики - сімейний лікар",AC453,IF($B$450="Лікар-педіатр",AC453,IF($B$450="Лікар-терапевт",0))),IF($B$463="Лікар загальної практики - сімейний лікар",AC466,IF($B$463="Лікар-педіатр",AC466,IF($B$463="Лікар-терапевт",0))),IF($B$476="Лікар загальної практики - сімейний лікар",AC479,IF($B$476="Лікар-педіатр",AC479,IF($B$476="Лікар-терапевт",0))),IF($B$489="Лікар загальної практики - сімейний лікар",AC492,IF($B$489="Лікар-педіатр",AC492,IF($B$489="Лікар-терапевт",0))),IF($B$502="Лікар загальної практики - сімейний лікар",AC505,IF($B$502="Лікар-педіатр",AC505,IF($B$502="Лікар-терапевт",0))),IF($B$515="Лікар загальної практики - сімейний лікар",AC518,IF($B$515="Лікар-педіатр",AC518,IF($B$515="Лікар-терапевт",0))),IF($B$528="Лікар загальної практики - сімейний лікар",AC531,IF($B$528="Лікар-педіатр",AC531,IF($B$528="Лікар-терапевт",0))),IF($B$541="Лікар загальної практики - сімейний лікар",AC544,IF($B$541="Лікар-педіатр",AC544,IF($B$541="Лікар-терапевт",0))),IF($B$554="Лікар загальної практики - сімейний лікар",AC557,IF($B$554="Лікар-педіатр",AC557,IF($B$554="Лікар-терапевт",0))),IF($B$567="Лікар загальної практики - сімейний лікар",AC570,IF($B$567="Лікар-педіатр",AC570,IF($B$567="Лікар-терапевт",0))),IF($B$580="Лікар загальної практики - сімейний лікар",AC583,IF($B$580="Лікар-педіатр",AC583,IF($B$580="Лікар-терапевт",0))),IF($B$593="Лікар загальної практики - сімейний лікар",AC596,IF($B$593="Лікар-педіатр",AC596,IF($B$593="Лікар-терапевт",0))),IF($B$606="Лікар загальної практики - сімейний лікар",AC609,IF($B$606="Лікар-педіатр",AC609,IF($B$606="Лікар-терапевт",0))),IF($B$619="Лікар загальної практики - сімейний лікар",AC622,IF($B$619="Лікар-педіатр",AC622,IF($B$619="Лікар-терапевт",0))),IF($B$632="Лікар загальної практики - сімейний лікар",AC635,IF($B$632="Лікар-педіатр",AC635,IF($B$632="Лікар-терапевт",0))),IF($B$645="Лікар загальної практики - сімейний лікар",AC648,IF($B$645="Лікар-педіатр",AC648,IF($B$645="Лікар-терапевт",0))),IF($B$658="Лікар загальної практики - сімейний лікар",AC661,IF($B$658="Лікар-педіатр",AC661,IF($B$658="Лікар-терапевт",0))),IF($B$671="Лікар загальної практики - сімейний лікар",AC674,IF($B$671="Лікар-педіатр",AC674,IF($B$671="Лікар-терапевт",0))))</f>
        <v>0</v>
      </c>
      <c r="AD1333" s="218">
        <f>SUM(IF($B$34="Лікар загальної практики - сімейний лікар",AD37,IF($B$34="Лікар-педіатр",0,IF($B$34="Лікар-терапевт",AD37))),IF($B$47="Лікар загальної практики - сімейний лікар",AD50,IF($B$47="Лікар-педіатр",0,IF($B$47="Лікар-терапевт",AD50))),IF($B$60="Лікар загальної практики - сімейний лікар",AD63,IF($B$60="Лікар-педіатр",0,IF($B$60="Лікар-терапевт",AD63))),IF($B$73="Лікар загальної практики - сімейний лікар",AD76,IF($B$73="Лікар-педіатр",0,IF($B$73="Лікар-терапевт",AD76))),IF($B$86="Лікар загальної практики - сімейний лікар",AD89,IF($B$86="Лікар-педіатр",0,IF($B$86="Лікар-терапевт",AD89))),IF($B$99="Лікар загальної практики - сімейний лікар",AD102,IF($B$99="Лікар-педіатр",0,IF($B$99="Лікар-терапевт",AD102))),IF($B$112="Лікар загальної практики - сімейний лікар",AD115,IF($B$112="Лікар-педіатр",0,IF($B$112="Лікар-терапевт",AD115))),IF($B$125="Лікар загальної практики - сімейний лікар",AD128,IF($B$125="Лікар-педіатр",0,IF($B$125="Лікар-терапевт",AD128))),IF($B$138="Лікар загальної практики - сімейний лікар",AD141,IF($B$138="Лікар-педіатр",0,IF($B$138="Лікар-терапевт",AD141))),IF($B$151="Лікар загальної практики - сімейний лікар",AD154,IF($B$151="Лікар-педіатр",0,IF($B$151="Лікар-терапевт",AD154))),IF($B$164="Лікар загальної практики - сімейний лікар",AD167,IF($B$164="Лікар-педіатр",0,IF($B$164="Лікар-терапевт",AD167))),IF($B$177="Лікар загальної практики - сімейний лікар",AD180,IF($B$177="Лікар-педіатр",0,IF($B$177="Лікар-терапевт",AD180))),IF($B$190="Лікар загальної практики - сімейний лікар",AD193,IF($B$190="Лікар-педіатр",0,IF($B$190="Лікар-терапевт",AD193))),IF($B$203="Лікар загальної практики - сімейний лікар",AD206,IF($B$203="Лікар-педіатр",0,IF($B$203="Лікар-терапевт",AD206))),IF($B$216="Лікар загальної практики - сімейний лікар",AD219,IF($B$216="Лікар-педіатр",0,IF($B$216="Лікар-терапевт",AD219))),IF($B$229="Лікар загальної практики - сімейний лікар",AD232,IF($B$229="Лікар-педіатр",0,IF($B$229="Лікар-терапевт",AD232))),IF($B$242="Лікар загальної практики - сімейний лікар",AD245,IF($B$242="Лікар-педіатр",0,IF($B$242="Лікар-терапевт",AD245))),IF($B$255="Лікар загальної практики - сімейний лікар",AD258,IF($B$255="Лікар-педіатр",0,IF($B$255="Лікар-терапевт",AD258))),IF($B$268="Лікар загальної практики - сімейний лікар",AD271,IF($B$268="Лікар-педіатр",0,IF($B$268="Лікар-терапевт",AD271))),IF($B$281="Лікар загальної практики - сімейний лікар",AD284,IF($B$281="Лікар-педіатр",0,IF($B$281="Лікар-терапевт",AD284))),IF($B$294="Лікар загальної практики - сімейний лікар",AD297,IF($B$294="Лікар-педіатр",0,IF($B$294="Лікар-терапевт",AD297))),IF($B$307="Лікар загальної практики - сімейний лікар",AD310,IF($B$307="Лікар-педіатр",0,IF($B$307="Лікар-терапевт",AD310))),IF($B$320="Лікар загальної практики - сімейний лікар",AD323,IF($B$320="Лікар-педіатр",0,IF($B$320="Лікар-терапевт",AD323))),IF($B$333="Лікар загальної практики - сімейний лікар",AD336,IF($B$333="Лікар-педіатр",0,IF($B$333="Лікар-терапевт",AD336))),IF($B$346="Лікар загальної практики - сімейний лікар",AD349,IF($B$346="Лікар-педіатр",0,IF($B$346="Лікар-терапевт",AD349))),IF($B$359="Лікар загальної практики - сімейний лікар",AD362,IF($B$359="Лікар-педіатр",0,IF($B$359="Лікар-терапевт",AD362))),IF($B$372="Лікар загальної практики - сімейний лікар",AD375,IF($B$372="Лікар-педіатр",0,IF($B$372="Лікар-терапевт",AD375))),IF($B$385="Лікар загальної практики - сімейний лікар",AD388,IF($B$385="Лікар-педіатр",0,IF($B$385="Лікар-терапевт",AD388))),IF($B$398="Лікар загальної практики - сімейний лікар",AD401,IF($B$398="Лікар-педіатр",0,IF($B$398="Лікар-терапевт",AD401))),IF($B$411="Лікар загальної практики - сімейний лікар",AD414,IF($B$411="Лікар-педіатр",0,IF($B$411="Лікар-терапевт",AD414))),IF($B$424="Лікар загальної практики - сімейний лікар",AD427,IF($B$424="Лікар-педіатр",0,IF($B$424="Лікар-терапевт",AD427))),IF($B$437="Лікар загальної практики - сімейний лікар",AD440,IF($B$437="Лікар-педіатр",0,IF($B$437="Лікар-терапевт",AD440))),IF($B$450="Лікар загальної практики - сімейний лікар",AD453,IF($B$450="Лікар-педіатр",0,IF($B$450="Лікар-терапевт",AD453))),IF($B$463="Лікар загальної практики - сімейний лікар",AD466,IF($B$463="Лікар-педіатр",0,IF($B$463="Лікар-терапевт",AD466))),IF($B$476="Лікар загальної практики - сімейний лікар",AD479,IF($B$476="Лікар-педіатр",0,IF($B$476="Лікар-терапевт",AD479))),IF($B$489="Лікар загальної практики - сімейний лікар",AD492,IF($B$489="Лікар-педіатр",0,IF($B$489="Лікар-терапевт",AD492))),IF($B$502="Лікар загальної практики - сімейний лікар",AD505,IF($B$502="Лікар-педіатр",0,IF($B$502="Лікар-терапевт",AD505))),IF($B$515="Лікар загальної практики - сімейний лікар",AD518,IF($B$515="Лікар-педіатр",0,IF($B$515="Лікар-терапевт",AD518))),IF($B$528="Лікар загальної практики - сімейний лікар",AD531,IF($B$528="Лікар-педіатр",0,IF($B$528="Лікар-терапевт",AD531))),IF($B$541="Лікар загальної практики - сімейний лікар",AD544,IF($B$541="Лікар-педіатр",0,IF($B$541="Лікар-терапевт",AD544))),IF($B$554="Лікар загальної практики - сімейний лікар",AD557,IF($B$554="Лікар-педіатр",0,IF($B$554="Лікар-терапевт",AD557))),IF($B$567="Лікар загальної практики - сімейний лікар",AD570,IF($B$567="Лікар-педіатр",0,IF($B$567="Лікар-терапевт",AD570))),IF($B$580="Лікар загальної практики - сімейний лікар",AD583,IF($B$580="Лікар-педіатр",0,IF($B$580="Лікар-терапевт",AD583))),IF($B$593="Лікар загальної практики - сімейний лікар",AD596,IF($B$593="Лікар-педіатр",0,IF($B$593="Лікар-терапевт",AD596))),IF($B$606="Лікар загальної практики - сімейний лікар",AD609,IF($B$606="Лікар-педіатр",0,IF($B$606="Лікар-терапевт",AD609))),IF($B$619="Лікар загальної практики - сімейний лікар",AD622,IF($B$619="Лікар-педіатр",0,IF($B$619="Лікар-терапевт",AD622))),IF($B$632="Лікар загальної практики - сімейний лікар",AD635,IF($B$632="Лікар-педіатр",0,IF($B$632="Лікар-терапевт",AD635))),IF($B$645="Лікар загальної практики - сімейний лікар",AD648,IF($B$645="Лікар-педіатр",0,IF($B$645="Лікар-терапевт",AD648))),IF($B$658="Лікар загальної практики - сімейний лікар",AD661,IF($B$658="Лікар-педіатр",0,IF($B$658="Лікар-терапевт",AD661))),IF($B$671="Лікар загальної практики - сімейний лікар",AD674,IF($B$671="Лікар-педіатр",0,IF($B$671="Лікар-терапевт",AD674))))</f>
        <v>0</v>
      </c>
      <c r="AE1333" s="218">
        <f>SUM(IF($B$34="Лікар загальної практики - сімейний лікар",AE37,IF($B$34="Лікар-педіатр",0,IF($B$34="Лікар-терапевт",AE37))),IF($B$47="Лікар загальної практики - сімейний лікар",AE50,IF($B$47="Лікар-педіатр",0,IF($B$47="Лікар-терапевт",AE50))),IF($B$60="Лікар загальної практики - сімейний лікар",AE63,IF($B$60="Лікар-педіатр",0,IF($B$60="Лікар-терапевт",AE63))),IF($B$73="Лікар загальної практики - сімейний лікар",AE76,IF($B$73="Лікар-педіатр",0,IF($B$73="Лікар-терапевт",AE76))),IF($B$86="Лікар загальної практики - сімейний лікар",AE89,IF($B$86="Лікар-педіатр",0,IF($B$86="Лікар-терапевт",AE89))),IF($B$99="Лікар загальної практики - сімейний лікар",AE102,IF($B$99="Лікар-педіатр",0,IF($B$99="Лікар-терапевт",AE102))),IF($B$112="Лікар загальної практики - сімейний лікар",AE115,IF($B$112="Лікар-педіатр",0,IF($B$112="Лікар-терапевт",AE115))),IF($B$125="Лікар загальної практики - сімейний лікар",AE128,IF($B$125="Лікар-педіатр",0,IF($B$125="Лікар-терапевт",AE128))),IF($B$138="Лікар загальної практики - сімейний лікар",AE141,IF($B$138="Лікар-педіатр",0,IF($B$138="Лікар-терапевт",AE141))),IF($B$151="Лікар загальної практики - сімейний лікар",AE154,IF($B$151="Лікар-педіатр",0,IF($B$151="Лікар-терапевт",AE154))),IF($B$164="Лікар загальної практики - сімейний лікар",AE167,IF($B$164="Лікар-педіатр",0,IF($B$164="Лікар-терапевт",AE167))),IF($B$177="Лікар загальної практики - сімейний лікар",AE180,IF($B$177="Лікар-педіатр",0,IF($B$177="Лікар-терапевт",AE180))),IF($B$190="Лікар загальної практики - сімейний лікар",AE193,IF($B$190="Лікар-педіатр",0,IF($B$190="Лікар-терапевт",AE193))),IF($B$203="Лікар загальної практики - сімейний лікар",AE206,IF($B$203="Лікар-педіатр",0,IF($B$203="Лікар-терапевт",AE206))),IF($B$216="Лікар загальної практики - сімейний лікар",AE219,IF($B$216="Лікар-педіатр",0,IF($B$216="Лікар-терапевт",AE219))),IF($B$229="Лікар загальної практики - сімейний лікар",AE232,IF($B$229="Лікар-педіатр",0,IF($B$229="Лікар-терапевт",AE232))),IF($B$242="Лікар загальної практики - сімейний лікар",AE245,IF($B$242="Лікар-педіатр",0,IF($B$242="Лікар-терапевт",AE245))),IF($B$255="Лікар загальної практики - сімейний лікар",AE258,IF($B$255="Лікар-педіатр",0,IF($B$255="Лікар-терапевт",AE258))),IF($B$268="Лікар загальної практики - сімейний лікар",AE271,IF($B$268="Лікар-педіатр",0,IF($B$268="Лікар-терапевт",AE271))),IF($B$281="Лікар загальної практики - сімейний лікар",AE284,IF($B$281="Лікар-педіатр",0,IF($B$281="Лікар-терапевт",AE284))),IF($B$294="Лікар загальної практики - сімейний лікар",AE297,IF($B$294="Лікар-педіатр",0,IF($B$294="Лікар-терапевт",AE297))),IF($B$307="Лікар загальної практики - сімейний лікар",AE310,IF($B$307="Лікар-педіатр",0,IF($B$307="Лікар-терапевт",AE310))),IF($B$320="Лікар загальної практики - сімейний лікар",AE323,IF($B$320="Лікар-педіатр",0,IF($B$320="Лікар-терапевт",AE323))),IF($B$333="Лікар загальної практики - сімейний лікар",AE336,IF($B$333="Лікар-педіатр",0,IF($B$333="Лікар-терапевт",AE336))),IF($B$346="Лікар загальної практики - сімейний лікар",AE349,IF($B$346="Лікар-педіатр",0,IF($B$346="Лікар-терапевт",AE349))),IF($B$359="Лікар загальної практики - сімейний лікар",AE362,IF($B$359="Лікар-педіатр",0,IF($B$359="Лікар-терапевт",AE362))),IF($B$372="Лікар загальної практики - сімейний лікар",AE375,IF($B$372="Лікар-педіатр",0,IF($B$372="Лікар-терапевт",AE375))),IF($B$385="Лікар загальної практики - сімейний лікар",AE388,IF($B$385="Лікар-педіатр",0,IF($B$385="Лікар-терапевт",AE388))),IF($B$398="Лікар загальної практики - сімейний лікар",AE401,IF($B$398="Лікар-педіатр",0,IF($B$398="Лікар-терапевт",AE401))),IF($B$411="Лікар загальної практики - сімейний лікар",AE414,IF($B$411="Лікар-педіатр",0,IF($B$411="Лікар-терапевт",AE414))),IF($B$424="Лікар загальної практики - сімейний лікар",AE427,IF($B$424="Лікар-педіатр",0,IF($B$424="Лікар-терапевт",AE427))),IF($B$437="Лікар загальної практики - сімейний лікар",AE440,IF($B$437="Лікар-педіатр",0,IF($B$437="Лікар-терапевт",AE440))),IF($B$450="Лікар загальної практики - сімейний лікар",AE453,IF($B$450="Лікар-педіатр",0,IF($B$450="Лікар-терапевт",AE453))),IF($B$463="Лікар загальної практики - сімейний лікар",AE466,IF($B$463="Лікар-педіатр",0,IF($B$463="Лікар-терапевт",AE466))),IF($B$476="Лікар загальної практики - сімейний лікар",AE479,IF($B$476="Лікар-педіатр",0,IF($B$476="Лікар-терапевт",AE479))),IF($B$489="Лікар загальної практики - сімейний лікар",AE492,IF($B$489="Лікар-педіатр",0,IF($B$489="Лікар-терапевт",AE492))),IF($B$502="Лікар загальної практики - сімейний лікар",AE505,IF($B$502="Лікар-педіатр",0,IF($B$502="Лікар-терапевт",AE505))),IF($B$515="Лікар загальної практики - сімейний лікар",AE518,IF($B$515="Лікар-педіатр",0,IF($B$515="Лікар-терапевт",AE518))),IF($B$528="Лікар загальної практики - сімейний лікар",AE531,IF($B$528="Лікар-педіатр",0,IF($B$528="Лікар-терапевт",AE531))),IF($B$541="Лікар загальної практики - сімейний лікар",AE544,IF($B$541="Лікар-педіатр",0,IF($B$541="Лікар-терапевт",AE544))),IF($B$554="Лікар загальної практики - сімейний лікар",AE557,IF($B$554="Лікар-педіатр",0,IF($B$554="Лікар-терапевт",AE557))),IF($B$567="Лікар загальної практики - сімейний лікар",AE570,IF($B$567="Лікар-педіатр",0,IF($B$567="Лікар-терапевт",AE570))),IF($B$580="Лікар загальної практики - сімейний лікар",AE583,IF($B$580="Лікар-педіатр",0,IF($B$580="Лікар-терапевт",AE583))),IF($B$593="Лікар загальної практики - сімейний лікар",AE596,IF($B$593="Лікар-педіатр",0,IF($B$593="Лікар-терапевт",AE596))),IF($B$606="Лікар загальної практики - сімейний лікар",AE609,IF($B$606="Лікар-педіатр",0,IF($B$606="Лікар-терапевт",AE609))),IF($B$619="Лікар загальної практики - сімейний лікар",AE622,IF($B$619="Лікар-педіатр",0,IF($B$619="Лікар-терапевт",AE622))),IF($B$632="Лікар загальної практики - сімейний лікар",AE635,IF($B$632="Лікар-педіатр",0,IF($B$632="Лікар-терапевт",AE635))),IF($B$645="Лікар загальної практики - сімейний лікар",AE648,IF($B$645="Лікар-педіатр",0,IF($B$645="Лікар-терапевт",AE648))),IF($B$658="Лікар загальної практики - сімейний лікар",AE661,IF($B$658="Лікар-педіатр",0,IF($B$658="Лікар-терапевт",AE661))),IF($B$671="Лікар загальної практики - сімейний лікар",AE674,IF($B$671="Лікар-педіатр",0,IF($B$671="Лікар-терапевт",AE674))))</f>
        <v>0</v>
      </c>
      <c r="AF1333" s="218">
        <f>SUM(IF($B$34="Лікар загальної практики - сімейний лікар",AF37,IF($B$34="Лікар-педіатр",0,IF($B$34="Лікар-терапевт",AF37))),IF($B$47="Лікар загальної практики - сімейний лікар",AF50,IF($B$47="Лікар-педіатр",0,IF($B$47="Лікар-терапевт",AF50))),IF($B$60="Лікар загальної практики - сімейний лікар",AF63,IF($B$60="Лікар-педіатр",0,IF($B$60="Лікар-терапевт",AF63))),IF($B$73="Лікар загальної практики - сімейний лікар",AF76,IF($B$73="Лікар-педіатр",0,IF($B$73="Лікар-терапевт",AF76))),IF($B$86="Лікар загальної практики - сімейний лікар",AF89,IF($B$86="Лікар-педіатр",0,IF($B$86="Лікар-терапевт",AF89))),IF($B$99="Лікар загальної практики - сімейний лікар",AF102,IF($B$99="Лікар-педіатр",0,IF($B$99="Лікар-терапевт",AF102))),IF($B$112="Лікар загальної практики - сімейний лікар",AF115,IF($B$112="Лікар-педіатр",0,IF($B$112="Лікар-терапевт",AF115))),IF($B$125="Лікар загальної практики - сімейний лікар",AF128,IF($B$125="Лікар-педіатр",0,IF($B$125="Лікар-терапевт",AF128))),IF($B$138="Лікар загальної практики - сімейний лікар",AF141,IF($B$138="Лікар-педіатр",0,IF($B$138="Лікар-терапевт",AF141))),IF($B$151="Лікар загальної практики - сімейний лікар",AF154,IF($B$151="Лікар-педіатр",0,IF($B$151="Лікар-терапевт",AF154))),IF($B$164="Лікар загальної практики - сімейний лікар",AF167,IF($B$164="Лікар-педіатр",0,IF($B$164="Лікар-терапевт",AF167))),IF($B$177="Лікар загальної практики - сімейний лікар",AF180,IF($B$177="Лікар-педіатр",0,IF($B$177="Лікар-терапевт",AF180))),IF($B$190="Лікар загальної практики - сімейний лікар",AF193,IF($B$190="Лікар-педіатр",0,IF($B$190="Лікар-терапевт",AF193))),IF($B$203="Лікар загальної практики - сімейний лікар",AF206,IF($B$203="Лікар-педіатр",0,IF($B$203="Лікар-терапевт",AF206))),IF($B$216="Лікар загальної практики - сімейний лікар",AF219,IF($B$216="Лікар-педіатр",0,IF($B$216="Лікар-терапевт",AF219))),IF($B$229="Лікар загальної практики - сімейний лікар",AF232,IF($B$229="Лікар-педіатр",0,IF($B$229="Лікар-терапевт",AF232))),IF($B$242="Лікар загальної практики - сімейний лікар",AF245,IF($B$242="Лікар-педіатр",0,IF($B$242="Лікар-терапевт",AF245))),IF($B$255="Лікар загальної практики - сімейний лікар",AF258,IF($B$255="Лікар-педіатр",0,IF($B$255="Лікар-терапевт",AF258))),IF($B$268="Лікар загальної практики - сімейний лікар",AF271,IF($B$268="Лікар-педіатр",0,IF($B$268="Лікар-терапевт",AF271))),IF($B$281="Лікар загальної практики - сімейний лікар",AF284,IF($B$281="Лікар-педіатр",0,IF($B$281="Лікар-терапевт",AF284))),IF($B$294="Лікар загальної практики - сімейний лікар",AF297,IF($B$294="Лікар-педіатр",0,IF($B$294="Лікар-терапевт",AF297))),IF($B$307="Лікар загальної практики - сімейний лікар",AF310,IF($B$307="Лікар-педіатр",0,IF($B$307="Лікар-терапевт",AF310))),IF($B$320="Лікар загальної практики - сімейний лікар",AF323,IF($B$320="Лікар-педіатр",0,IF($B$320="Лікар-терапевт",AF323))),IF($B$333="Лікар загальної практики - сімейний лікар",AF336,IF($B$333="Лікар-педіатр",0,IF($B$333="Лікар-терапевт",AF336))),IF($B$346="Лікар загальної практики - сімейний лікар",AF349,IF($B$346="Лікар-педіатр",0,IF($B$346="Лікар-терапевт",AF349))),IF($B$359="Лікар загальної практики - сімейний лікар",AF362,IF($B$359="Лікар-педіатр",0,IF($B$359="Лікар-терапевт",AF362))),IF($B$372="Лікар загальної практики - сімейний лікар",AF375,IF($B$372="Лікар-педіатр",0,IF($B$372="Лікар-терапевт",AF375))),IF($B$385="Лікар загальної практики - сімейний лікар",AF388,IF($B$385="Лікар-педіатр",0,IF($B$385="Лікар-терапевт",AF388))),IF($B$398="Лікар загальної практики - сімейний лікар",AF401,IF($B$398="Лікар-педіатр",0,IF($B$398="Лікар-терапевт",AF401))),IF($B$411="Лікар загальної практики - сімейний лікар",AF414,IF($B$411="Лікар-педіатр",0,IF($B$411="Лікар-терапевт",AF414))),IF($B$424="Лікар загальної практики - сімейний лікар",AF427,IF($B$424="Лікар-педіатр",0,IF($B$424="Лікар-терапевт",AF427))),IF($B$437="Лікар загальної практики - сімейний лікар",AF440,IF($B$437="Лікар-педіатр",0,IF($B$437="Лікар-терапевт",AF440))),IF($B$450="Лікар загальної практики - сімейний лікар",AF453,IF($B$450="Лікар-педіатр",0,IF($B$450="Лікар-терапевт",AF453))),IF($B$463="Лікар загальної практики - сімейний лікар",AF466,IF($B$463="Лікар-педіатр",0,IF($B$463="Лікар-терапевт",AF466))),IF($B$476="Лікар загальної практики - сімейний лікар",AF479,IF($B$476="Лікар-педіатр",0,IF($B$476="Лікар-терапевт",AF479))),IF($B$489="Лікар загальної практики - сімейний лікар",AF492,IF($B$489="Лікар-педіатр",0,IF($B$489="Лікар-терапевт",AF492))),IF($B$502="Лікар загальної практики - сімейний лікар",AF505,IF($B$502="Лікар-педіатр",0,IF($B$502="Лікар-терапевт",AF505))),IF($B$515="Лікар загальної практики - сімейний лікар",AF518,IF($B$515="Лікар-педіатр",0,IF($B$515="Лікар-терапевт",AF518))),IF($B$528="Лікар загальної практики - сімейний лікар",AF531,IF($B$528="Лікар-педіатр",0,IF($B$528="Лікар-терапевт",AF531))),IF($B$541="Лікар загальної практики - сімейний лікар",AF544,IF($B$541="Лікар-педіатр",0,IF($B$541="Лікар-терапевт",AF544))),IF($B$554="Лікар загальної практики - сімейний лікар",AF557,IF($B$554="Лікар-педіатр",0,IF($B$554="Лікар-терапевт",AF557))),IF($B$567="Лікар загальної практики - сімейний лікар",AF570,IF($B$567="Лікар-педіатр",0,IF($B$567="Лікар-терапевт",AF570))),IF($B$580="Лікар загальної практики - сімейний лікар",AF583,IF($B$580="Лікар-педіатр",0,IF($B$580="Лікар-терапевт",AF583))),IF($B$593="Лікар загальної практики - сімейний лікар",AF596,IF($B$593="Лікар-педіатр",0,IF($B$593="Лікар-терапевт",AF596))),IF($B$606="Лікар загальної практики - сімейний лікар",AF609,IF($B$606="Лікар-педіатр",0,IF($B$606="Лікар-терапевт",AF609))),IF($B$619="Лікар загальної практики - сімейний лікар",AF622,IF($B$619="Лікар-педіатр",0,IF($B$619="Лікар-терапевт",AF622))),IF($B$632="Лікар загальної практики - сімейний лікар",AF635,IF($B$632="Лікар-педіатр",0,IF($B$632="Лікар-терапевт",AF635))),IF($B$645="Лікар загальної практики - сімейний лікар",AF648,IF($B$645="Лікар-педіатр",0,IF($B$645="Лікар-терапевт",AF648))),IF($B$658="Лікар загальної практики - сімейний лікар",AF661,IF($B$658="Лікар-педіатр",0,IF($B$658="Лікар-терапевт",AF661))),IF($B$671="Лікар загальної практики - сімейний лікар",AF674,IF($B$671="Лікар-педіатр",0,IF($B$671="Лікар-терапевт",AF674))))</f>
        <v>0</v>
      </c>
      <c r="AG1333" s="219"/>
      <c r="AH1333" s="228"/>
      <c r="AI1333" s="229"/>
      <c r="AJ1333" s="230"/>
      <c r="AK1333" s="230"/>
      <c r="AL1333" s="230"/>
      <c r="AM1333" s="227"/>
      <c r="AN1333" s="223"/>
      <c r="AO1333" s="223"/>
      <c r="AP1333" s="223"/>
      <c r="AQ1333" s="223"/>
      <c r="AR1333" s="224"/>
    </row>
    <row r="1334" spans="1:44" ht="23.25" x14ac:dyDescent="0.25">
      <c r="A1334" s="225"/>
      <c r="B1334" s="226"/>
      <c r="C1334" s="227"/>
      <c r="D1334" s="223"/>
      <c r="E1334" s="223"/>
      <c r="F1334" s="228"/>
      <c r="G1334" s="218">
        <f>SUM(IF($B$684="Лікар загальної практики - сімейний лікар",G689,IF($B$684="Лікар-педіатр",G689,IF($B$684="Лікар-терапевт",0))),IF($B$697="Лікар загальної практики - сімейний лікар",G702,IF($B$697="Лікар-педіатр",G702,IF($B$697="Лікар-терапевт",0))),IF($B$710="Лікар загальної практики - сімейний лікар",G715,IF($B$710="Лікар-педіатр",G715,IF($B$710="Лікар-терапевт",0))),IF($B$723="Лікар загальної практики - сімейний лікар",G728,IF($B$723="Лікар-педіатр",G728,IF($B$723="Лікар-терапевт",0))),IF($B$736="Лікар загальної практики - сімейний лікар",G741,IF($B$736="Лікар-педіатр",G741,IF($B$736="Лікар-терапевт",0))),IF($B$749="Лікар загальної практики - сімейний лікар",G754,IF($B$749="Лікар-педіатр",G754,IF($B$749="Лікар-терапевт",0))),IF($B$762="Лікар загальної практики - сімейний лікар",G767,IF($B$762="Лікар-педіатр",G767,IF($B$762="Лікар-терапевт",0))),IF($B$775="Лікар загальної практики - сімейний лікар",G780,IF($B$775="Лікар-педіатр",G780,IF($B$775="Лікар-терапевт",0))),IF($B$788="Лікар загальної практики - сімейний лікар",G793,IF($B$788="Лікар-педіатр",G793,IF($B$788="Лікар-терапевт",0))),IF($B$801="Лікар загальної практики - сімейний лікар",G806,IF($B$801="Лікар-педіатр",G806,IF($B$801="Лікар-терапевт",0))),IF($B$814="Лікар загальної практики - сімейний лікар",G819,IF($B$814="Лікар-педіатр",G819,IF($B$814="Лікар-терапевт",0))),IF($B$827="Лікар загальної практики - сімейний лікар",G832,IF($B$827="Лікар-педіатр",G832,IF($B$827="Лікар-терапевт",0))),IF($B$840="Лікар загальної практики - сімейний лікар",G845,IF($B$840="Лікар-педіатр",G845,IF($B$840="Лікар-терапевт",0))),IF($B$853="Лікар загальної практики - сімейний лікар",G858,IF($B$853="Лікар-педіатр",G858,IF($B$853="Лікар-терапевт",0))),IF($B$866="Лікар загальної практики - сімейний лікар",G871,IF($B$866="Лікар-педіатр",G871,IF($B$866="Лікар-терапевт",0))),IF($B$879="Лікар загальної практики - сімейний лікар",G884,IF($B$879="Лікар-педіатр",G884,IF($B$879="Лікар-терапевт",0))),IF($B$892="Лікар загальної практики - сімейний лікар",G897,IF($B$892="Лікар-педіатр",G897,IF($B$892="Лікар-терапевт",0))),IF($B$905="Лікар загальної практики - сімейний лікар",G910,IF($B$905="Лікар-педіатр",G910,IF($B$905="Лікар-терапевт",0))),IF($B$918="Лікар загальної практики - сімейний лікар",G923,IF($B$918="Лікар-педіатр",G923,IF($B$918="Лікар-терапевт",0))),IF($B$931="Лікар загальної практики - сімейний лікар",G936,IF($B$931="Лікар-педіатр",G936,IF($B$931="Лікар-терапевт",0))),IF($B$944="Лікар загальної практики - сімейний лікар",G949,IF($B$944="Лікар-педіатр",G949,IF($B$944="Лікар-терапевт",0))),IF($B$957="Лікар загальної практики - сімейний лікар",G962,IF($B$957="Лікар-педіатр",G962,IF($B$957="Лікар-терапевт",0))),IF($B$970="Лікар загальної практики - сімейний лікар",G975,IF($B$970="Лікар-педіатр",G975,IF($B$970="Лікар-терапевт",0))),IF($B$983="Лікар загальної практики - сімейний лікар",G988,IF($B$983="Лікар-педіатр",G988,IF($B$983="Лікар-терапевт",0))),IF($B$996="Лікар загальної практики - сімейний лікар",G1001,IF($B$996="Лікар-педіатр",G1001,IF($B$996="Лікар-терапевт",0))),IF($B$1009="Лікар загальної практики - сімейний лікар",G1014,IF($B$1009="Лікар-педіатр",G1014,IF($B$1009="Лікар-терапевт",0))),IF($B$1022="Лікар загальної практики - сімейний лікар",G1027,IF($B$1022="Лікар-педіатр",G1027,IF($B$1022="Лікар-терапевт",0))),IF($B$1035="Лікар загальної практики - сімейний лікар",G1040,IF($B$1035="Лікар-педіатр",G1040,IF($B$1035="Лікар-терапевт",0))),IF($B$1048="Лікар загальної практики - сімейний лікар",G1053,IF($B$1048="Лікар-педіатр",G1053,IF($B$1048="Лікар-терапевт",0))),IF($B$1061="Лікар загальної практики - сімейний лікар",G1066,IF($B$1061="Лікар-педіатр",G1066,IF($B$1061="Лікар-терапевт",0))),IF($B$1074="Лікар загальної практики - сімейний лікар",G1079,IF($B$1074="Лікар-педіатр",G1079,IF($B$1074="Лікар-терапевт",0))),IF($B$1087="Лікар загальної практики - сімейний лікар",G1092,IF($B$1087="Лікар-педіатр",G1092,IF($B$1087="Лікар-терапевт",0))),IF($B$1100="Лікар загальної практики - сімейний лікар",G1105,IF($B$1100="Лікар-педіатр",G1105,IF($B$1100="Лікар-терапевт",0))),IF($B$1113="Лікар загальної практики - сімейний лікар",G1118,IF($B$1113="Лікар-педіатр",G1118,IF($B$1113="Лікар-терапевт",0))),IF($B$1126="Лікар загальної практики - сімейний лікар",G1131,IF($B$1126="Лікар-педіатр",G1131,IF($B$1126="Лікар-терапевт",0))),IF($B$1139="Лікар загальної практики - сімейний лікар",G1144,IF($B$1139="Лікар-педіатр",G1144,IF($B$1139="Лікар-терапевт",0))),IF($B$1152="Лікар загальної практики - сімейний лікар",G1157,IF($B$1152="Лікар-педіатр",G1157,IF($B$1152="Лікар-терапевт",0))),IF($B$1165="Лікар загальної практики - сімейний лікар",G1170,IF($B$1165="Лікар-педіатр",G1170,IF($B$1165="Лікар-терапевт",0))),IF($B$1178="Лікар загальної практики - сімейний лікар",G1183,IF($B$1178="Лікар-педіатр",G1183,IF($B$1178="Лікар-терапевт",0))),IF($B$1191="Лікар загальної практики - сімейний лікар",G1196,IF($B$1191="Лікар-педіатр",G1196,IF($B$1191="Лікар-терапевт",0))),IF($B$1204="Лікар загальної практики - сімейний лікар",G1209,IF($B$1204="Лікар-педіатр",G1209,IF($B$1204="Лікар-терапевт",0))),IF($B$1217="Лікар загальної практики - сімейний лікар",G1222,IF($B$1217="Лікар-педіатр",G1222,IF($B$1217="Лікар-терапевт",0))),IF($B$1230="Лікар загальної практики - сімейний лікар",G1235,IF($B$1230="Лікар-педіатр",G1235,IF($B$1230="Лікар-терапевт",0))),IF($B$1243="Лікар загальної практики - сімейний лікар",G1248,IF($B$1243="Лікар-педіатр",G1248,IF($B$1243="Лікар-терапевт",0))),IF($B$1256="Лікар загальної практики - сімейний лікар",G1261,IF($B$1256="Лікар-педіатр",G1261,IF($B$1256="Лікар-терапевт",0))),IF($B$1269="Лікар загальної практики - сімейний лікар",G1274,IF($B$1269="Лікар-педіатр",G1274,IF($B$1269="Лікар-терапевт",0))),IF($B$1282="Лікар загальної практики - сімейний лікар",G1287,IF($B$1282="Лікар-педіатр",G1287,IF($B$1282="Лікар-терапевт",0))),IF($B$1295="Лікар загальної практики - сімейний лікар",G1300,IF($B$1295="Лікар-педіатр",G1300,IF($B$1295="Лікар-терапевт",0))),IF($B$1308="Лікар загальної практики - сімейний лікар",G1313,IF($B$1308="Лікар-педіатр",G1313,IF($B$1308="Лікар-терапевт",0))),IF($B$1321="Лікар загальної практики - сімейний лікар",G1326,IF($B$1321="Лікар-педіатр",G1326,IF($B$1321="Лікар-терапевт",0))))</f>
        <v>0</v>
      </c>
      <c r="H1334" s="218">
        <f>SUM(IF($B$684="Лікар загальної практики - сімейний лікар",H689,IF($B$684="Лікар-педіатр",H689,IF($B$684="Лікар-терапевт",0))),IF($B$697="Лікар загальної практики - сімейний лікар",H702,IF($B$697="Лікар-педіатр",H702,IF($B$697="Лікар-терапевт",0))),IF($B$710="Лікар загальної практики - сімейний лікар",H715,IF($B$710="Лікар-педіатр",H715,IF($B$710="Лікар-терапевт",0))),IF($B$723="Лікар загальної практики - сімейний лікар",H728,IF($B$723="Лікар-педіатр",H728,IF($B$723="Лікар-терапевт",0))),IF($B$736="Лікар загальної практики - сімейний лікар",H741,IF($B$736="Лікар-педіатр",H741,IF($B$736="Лікар-терапевт",0))),IF($B$749="Лікар загальної практики - сімейний лікар",H754,IF($B$749="Лікар-педіатр",H754,IF($B$749="Лікар-терапевт",0))),IF($B$762="Лікар загальної практики - сімейний лікар",H767,IF($B$762="Лікар-педіатр",H767,IF($B$762="Лікар-терапевт",0))),IF($B$775="Лікар загальної практики - сімейний лікар",H780,IF($B$775="Лікар-педіатр",H780,IF($B$775="Лікар-терапевт",0))),IF($B$788="Лікар загальної практики - сімейний лікар",H793,IF($B$788="Лікар-педіатр",H793,IF($B$788="Лікар-терапевт",0))),IF($B$801="Лікар загальної практики - сімейний лікар",H806,IF($B$801="Лікар-педіатр",H806,IF($B$801="Лікар-терапевт",0))),IF($B$814="Лікар загальної практики - сімейний лікар",H819,IF($B$814="Лікар-педіатр",H819,IF($B$814="Лікар-терапевт",0))),IF($B$827="Лікар загальної практики - сімейний лікар",H832,IF($B$827="Лікар-педіатр",H832,IF($B$827="Лікар-терапевт",0))),IF($B$840="Лікар загальної практики - сімейний лікар",H845,IF($B$840="Лікар-педіатр",H845,IF($B$840="Лікар-терапевт",0))),IF($B$853="Лікар загальної практики - сімейний лікар",H858,IF($B$853="Лікар-педіатр",H858,IF($B$853="Лікар-терапевт",0))),IF($B$866="Лікар загальної практики - сімейний лікар",H871,IF($B$866="Лікар-педіатр",H871,IF($B$866="Лікар-терапевт",0))),IF($B$879="Лікар загальної практики - сімейний лікар",H884,IF($B$879="Лікар-педіатр",H884,IF($B$879="Лікар-терапевт",0))),IF($B$892="Лікар загальної практики - сімейний лікар",H897,IF($B$892="Лікар-педіатр",H897,IF($B$892="Лікар-терапевт",0))),IF($B$905="Лікар загальної практики - сімейний лікар",H910,IF($B$905="Лікар-педіатр",H910,IF($B$905="Лікар-терапевт",0))),IF($B$918="Лікар загальної практики - сімейний лікар",H923,IF($B$918="Лікар-педіатр",H923,IF($B$918="Лікар-терапевт",0))),IF($B$931="Лікар загальної практики - сімейний лікар",H936,IF($B$931="Лікар-педіатр",H936,IF($B$931="Лікар-терапевт",0))),IF($B$944="Лікар загальної практики - сімейний лікар",H949,IF($B$944="Лікар-педіатр",H949,IF($B$944="Лікар-терапевт",0))),IF($B$957="Лікар загальної практики - сімейний лікар",H962,IF($B$957="Лікар-педіатр",H962,IF($B$957="Лікар-терапевт",0))),IF($B$970="Лікар загальної практики - сімейний лікар",H975,IF($B$970="Лікар-педіатр",H975,IF($B$970="Лікар-терапевт",0))),IF($B$983="Лікар загальної практики - сімейний лікар",H988,IF($B$983="Лікар-педіатр",H988,IF($B$983="Лікар-терапевт",0))),IF($B$996="Лікар загальної практики - сімейний лікар",H1001,IF($B$996="Лікар-педіатр",H1001,IF($B$996="Лікар-терапевт",0))),IF($B$1009="Лікар загальної практики - сімейний лікар",H1014,IF($B$1009="Лікар-педіатр",H1014,IF($B$1009="Лікар-терапевт",0))),IF($B$1022="Лікар загальної практики - сімейний лікар",H1027,IF($B$1022="Лікар-педіатр",H1027,IF($B$1022="Лікар-терапевт",0))),IF($B$1035="Лікар загальної практики - сімейний лікар",H1040,IF($B$1035="Лікар-педіатр",H1040,IF($B$1035="Лікар-терапевт",0))),IF($B$1048="Лікар загальної практики - сімейний лікар",H1053,IF($B$1048="Лікар-педіатр",H1053,IF($B$1048="Лікар-терапевт",0))),IF($B$1061="Лікар загальної практики - сімейний лікар",H1066,IF($B$1061="Лікар-педіатр",H1066,IF($B$1061="Лікар-терапевт",0))),IF($B$1074="Лікар загальної практики - сімейний лікар",H1079,IF($B$1074="Лікар-педіатр",H1079,IF($B$1074="Лікар-терапевт",0))),IF($B$1087="Лікар загальної практики - сімейний лікар",H1092,IF($B$1087="Лікар-педіатр",H1092,IF($B$1087="Лікар-терапевт",0))),IF($B$1100="Лікар загальної практики - сімейний лікар",H1105,IF($B$1100="Лікар-педіатр",H1105,IF($B$1100="Лікар-терапевт",0))),IF($B$1113="Лікар загальної практики - сімейний лікар",H1118,IF($B$1113="Лікар-педіатр",H1118,IF($B$1113="Лікар-терапевт",0))),IF($B$1126="Лікар загальної практики - сімейний лікар",H1131,IF($B$1126="Лікар-педіатр",H1131,IF($B$1126="Лікар-терапевт",0))),IF($B$1139="Лікар загальної практики - сімейний лікар",H1144,IF($B$1139="Лікар-педіатр",H1144,IF($B$1139="Лікар-терапевт",0))),IF($B$1152="Лікар загальної практики - сімейний лікар",H1157,IF($B$1152="Лікар-педіатр",H1157,IF($B$1152="Лікар-терапевт",0))),IF($B$1165="Лікар загальної практики - сімейний лікар",H1170,IF($B$1165="Лікар-педіатр",H1170,IF($B$1165="Лікар-терапевт",0))),IF($B$1178="Лікар загальної практики - сімейний лікар",H1183,IF($B$1178="Лікар-педіатр",H1183,IF($B$1178="Лікар-терапевт",0))),IF($B$1191="Лікар загальної практики - сімейний лікар",H1196,IF($B$1191="Лікар-педіатр",H1196,IF($B$1191="Лікар-терапевт",0))),IF($B$1204="Лікар загальної практики - сімейний лікар",H1209,IF($B$1204="Лікар-педіатр",H1209,IF($B$1204="Лікар-терапевт",0))),IF($B$1217="Лікар загальної практики - сімейний лікар",H1222,IF($B$1217="Лікар-педіатр",H1222,IF($B$1217="Лікар-терапевт",0))),IF($B$1230="Лікар загальної практики - сімейний лікар",H1235,IF($B$1230="Лікар-педіатр",H1235,IF($B$1230="Лікар-терапевт",0))),IF($B$1243="Лікар загальної практики - сімейний лікар",H1248,IF($B$1243="Лікар-педіатр",H1248,IF($B$1243="Лікар-терапевт",0))),IF($B$1256="Лікар загальної практики - сімейний лікар",H1261,IF($B$1256="Лікар-педіатр",H1261,IF($B$1256="Лікар-терапевт",0))),IF($B$1269="Лікар загальної практики - сімейний лікар",H1274,IF($B$1269="Лікар-педіатр",H1274,IF($B$1269="Лікар-терапевт",0))),IF($B$1282="Лікар загальної практики - сімейний лікар",H1287,IF($B$1282="Лікар-педіатр",H1287,IF($B$1282="Лікар-терапевт",0))),IF($B$1295="Лікар загальної практики - сімейний лікар",H1300,IF($B$1295="Лікар-педіатр",H1300,IF($B$1295="Лікар-терапевт",0))),IF($B$1308="Лікар загальної практики - сімейний лікар",H1313,IF($B$1308="Лікар-педіатр",H1313,IF($B$1308="Лікар-терапевт",0))),IF($B$1321="Лікар загальної практики - сімейний лікар",H1326,IF($B$1321="Лікар-педіатр",H1326,IF($B$1321="Лікар-терапевт",0))))</f>
        <v>0</v>
      </c>
      <c r="I1334" s="218">
        <f>SUM(IF($B$684="Лікар загальної практики - сімейний лікар",I687,IF($B$684="Лікар-педіатр",0,IF($B$684="Лікар-терапевт",I687))),IF($B$697="Лікар загальної практики - сімейний лікар",I700,IF($B$697="Лікар-педіатр",0,IF($B$697="Лікар-терапевт",I700))),IF($B$710="Лікар загальної практики - сімейний лікар",I713,IF($B$710="Лікар-педіатр",0,IF($B$710="Лікар-терапевт",I713))),IF($B$723="Лікар загальної практики - сімейний лікар",I726,IF($B$723="Лікар-педіатр",0,IF($B$723="Лікар-терапевт",I726))),IF($B$736="Лікар загальної практики - сімейний лікар",I739,IF($B$736="Лікар-педіатр",0,IF($B$736="Лікар-терапевт",I739))),IF($B$749="Лікар загальної практики - сімейний лікар",I752,IF($B$749="Лікар-педіатр",0,IF($B$749="Лікар-терапевт",I752))),IF($B$762="Лікар загальної практики - сімейний лікар",I765,IF($B$762="Лікар-педіатр",0,IF($B$762="Лікар-терапевт",I765))),IF($B$775="Лікар загальної практики - сімейний лікар",I778,IF($B$775="Лікар-педіатр",0,IF($B$775="Лікар-терапевт",I778))),IF($B$788="Лікар загальної практики - сімейний лікар",I791,IF($B$788="Лікар-педіатр",0,IF($B$788="Лікар-терапевт",I791))),IF($B$801="Лікар загальної практики - сімейний лікар",I804,IF($B$801="Лікар-педіатр",0,IF($B$801="Лікар-терапевт",I804))),IF($B$814="Лікар загальної практики - сімейний лікар",I817,IF($B$814="Лікар-педіатр",0,IF($B$814="Лікар-терапевт",I817))),IF($B$827="Лікар загальної практики - сімейний лікар",I830,IF($B$827="Лікар-педіатр",0,IF($B$827="Лікар-терапевт",I830))),IF($B$840="Лікар загальної практики - сімейний лікар",I843,IF($B$840="Лікар-педіатр",0,IF($B$840="Лікар-терапевт",I843))),IF($B$853="Лікар загальної практики - сімейний лікар",I856,IF($B$853="Лікар-педіатр",0,IF($B$853="Лікар-терапевт",I856))),IF($B$866="Лікар загальної практики - сімейний лікар",I869,IF($B$866="Лікар-педіатр",0,IF($B$866="Лікар-терапевт",I869))),IF($B$879="Лікар загальної практики - сімейний лікар",I882,IF($B$879="Лікар-педіатр",0,IF($B$879="Лікар-терапевт",I882))),IF($B$892="Лікар загальної практики - сімейний лікар",I895,IF($B$892="Лікар-педіатр",0,IF($B$892="Лікар-терапевт",I895))),IF($B$905="Лікар загальної практики - сімейний лікар",I908,IF($B$905="Лікар-педіатр",0,IF($B$905="Лікар-терапевт",I908))),IF($B$918="Лікар загальної практики - сімейний лікар",I921,IF($B$918="Лікар-педіатр",0,IF($B$918="Лікар-терапевт",I921))),IF($B$931="Лікар загальної практики - сімейний лікар",I934,IF($B$931="Лікар-педіатр",0,IF($B$931="Лікар-терапевт",I934))),IF($B$944="Лікар загальної практики - сімейний лікар",I947,IF($B$944="Лікар-педіатр",0,IF($B$944="Лікар-терапевт",I947))),IF($B$957="Лікар загальної практики - сімейний лікар",I960,IF($B$957="Лікар-педіатр",0,IF($B$957="Лікар-терапевт",I960))),IF($B$970="Лікар загальної практики - сімейний лікар",I973,IF($B$970="Лікар-педіатр",0,IF($B$970="Лікар-терапевт",I973))),IF($B$983="Лікар загальної практики - сімейний лікар",I986,IF($B$983="Лікар-педіатр",0,IF($B$983="Лікар-терапевт",I986))),IF($B$996="Лікар загальної практики - сімейний лікар",I999,IF($B$996="Лікар-педіатр",0,IF($B$996="Лікар-терапевт",I999))),IF($B$1009="Лікар загальної практики - сімейний лікар",I1012,IF($B$1009="Лікар-педіатр",,IF($B$1009="Лікар-терапевт",I1012))),IF($B$1022="Лікар загальної практики - сімейний лікар",I1025,IF($B$1022="Лікар-педіатр",0,IF($B$1022="Лікар-терапевт",I1025))),IF($B$1035="Лікар загальної практики - сімейний лікар",I1038,IF($B$1035="Лікар-педіатр",0,IF($B$1035="Лікар-терапевт",I1038))),IF($B$1048="Лікар загальної практики - сімейний лікар",I1051,IF($B$1048="Лікар-педіатр",0,IF($B$1048="Лікар-терапевт",I1051))),IF($B$1061="Лікар загальної практики - сімейний лікар",I1064,IF($B$1061="Лікар-педіатр",0,IF($B$1061="Лікар-терапевт",I1064))),IF($B$1074="Лікар загальної практики - сімейний лікар",I1077,IF($B$1074="Лікар-педіатр",0,IF($B$1074="Лікар-терапевт",I1077))),IF($B$1087="Лікар загальної практики - сімейний лікар",I1090,IF($B$1087="Лікар-педіатр",0,IF($B$1087="Лікар-терапевт",I1090))),IF($B$1100="Лікар загальної практики - сімейний лікар",I1103,IF($B$1100="Лікар-педіатр",0,IF($B$1100="Лікар-терапевт",I1103))),IF($B$1113="Лікар загальної практики - сімейний лікар",I1116,IF($B$1113="Лікар-педіатр",0,IF($B$1113="Лікар-терапевт",I1116))),IF($B$1126="Лікар загальної практики - сімейний лікар",I1129,IF($B$1126="Лікар-педіатр",0,IF($B$1126="Лікар-терапевт",I1129))),IF($B$1139="Лікар загальної практики - сімейний лікар",I1142,IF($B$1139="Лікар-педіатр",0,IF($B$1139="Лікар-терапевт",I1142))),IF($B$1152="Лікар загальної практики - сімейний лікар",I1155,IF($B$1152="Лікар-педіатр",0,IF($B$1152="Лікар-терапевт",I1155))),IF($B$1165="Лікар загальної практики - сімейний лікар",I1168,IF($B$1165="Лікар-педіатр",0,IF($B$1165="Лікар-терапевт",I1168))),IF($B$1178="Лікар загальної практики - сімейний лікар",I1181,IF($B$1178="Лікар-педіатр",0,IF($B$1178="Лікар-терапевт",I1181))),IF($B$1191="Лікар загальної практики - сімейний лікар",I1194,IF($B$1191="Лікар-педіатр",0,IF($B$1191="Лікар-терапевт",I1194))),IF($B$1204="Лікар загальної практики - сімейний лікар",I1207,IF($B$1204="Лікар-педіатр",0,IF($B$1204="Лікар-терапевт",I1207))),IF($B$1217="Лікар загальної практики - сімейний лікар",I1220,IF($B$1217="Лікар-педіатр",0,IF($B$1217="Лікар-терапевт",I1220))),IF($B$1230="Лікар загальної практики - сімейний лікар",I1233,IF($B$1230="Лікар-педіатр",0,IF($B$1230="Лікар-терапевт",I1233))),IF($B$1243="Лікар загальної практики - сімейний лікар",I1246,IF($B$1243="Лікар-педіатр",0,IF($B$1243="Лікар-терапевт",I1246))),IF($B$1256="Лікар загальної практики - сімейний лікар",I1259,IF($B$1256="Лікар-педіатр",0,IF($B$1256="Лікар-терапевт",I1259))),IF($B$1269="Лікар загальної практики - сімейний лікар",I1272,IF($B$1269="Лікар-педіатр",0,IF($B$1269="Лікар-терапевт",I1272))),IF($B$1282="Лікар загальної практики - сімейний лікар",I1285,IF($B$1282="Лікар-педіатр",0,IF($B$1282="Лікар-терапевт",I1285))),IF($B$1295="Лікар загальної практики - сімейний лікар",I1298,IF($B$1295="Лікар-педіатр",0,IF($B$1295="Лікар-терапевт",I1298))),IF($B$1308="Лікар загальної практики - сімейний лікар",I1311,IF($B$1308="Лікар-педіатр",0,IF($B$1308="Лікар-терапевт",I1311))),IF($B$1321="Лікар загальної практики - сімейний лікар",I1324,IF($B$1321="Лікар-педіатр",0,IF($B$1321="Лікар-терапевт",I1324))))</f>
        <v>0</v>
      </c>
      <c r="J1334" s="218">
        <f>SUM(IF($B$684="Лікар загальної практики - сімейний лікар",J687,IF($B$684="Лікар-педіатр",0,IF($B$684="Лікар-терапевт",J687))),IF($B$697="Лікар загальної практики - сімейний лікар",J700,IF($B$697="Лікар-педіатр",0,IF($B$697="Лікар-терапевт",J700))),IF($B$710="Лікар загальної практики - сімейний лікар",J713,IF($B$710="Лікар-педіатр",0,IF($B$710="Лікар-терапевт",J713))),IF($B$723="Лікар загальної практики - сімейний лікар",J726,IF($B$723="Лікар-педіатр",0,IF($B$723="Лікар-терапевт",J726))),IF($B$736="Лікар загальної практики - сімейний лікар",J739,IF($B$736="Лікар-педіатр",0,IF($B$736="Лікар-терапевт",J739))),IF($B$749="Лікар загальної практики - сімейний лікар",J752,IF($B$749="Лікар-педіатр",0,IF($B$749="Лікар-терапевт",J752))),IF($B$762="Лікар загальної практики - сімейний лікар",J765,IF($B$762="Лікар-педіатр",0,IF($B$762="Лікар-терапевт",J765))),IF($B$775="Лікар загальної практики - сімейний лікар",J778,IF($B$775="Лікар-педіатр",0,IF($B$775="Лікар-терапевт",J778))),IF($B$788="Лікар загальної практики - сімейний лікар",J791,IF($B$788="Лікар-педіатр",0,IF($B$788="Лікар-терапевт",J791))),IF($B$801="Лікар загальної практики - сімейний лікар",J804,IF($B$801="Лікар-педіатр",0,IF($B$801="Лікар-терапевт",J804))),IF($B$814="Лікар загальної практики - сімейний лікар",J817,IF($B$814="Лікар-педіатр",0,IF($B$814="Лікар-терапевт",J817))),IF($B$827="Лікар загальної практики - сімейний лікар",J830,IF($B$827="Лікар-педіатр",0,IF($B$827="Лікар-терапевт",J830))),IF($B$840="Лікар загальної практики - сімейний лікар",J843,IF($B$840="Лікар-педіатр",0,IF($B$840="Лікар-терапевт",J843))),IF($B$853="Лікар загальної практики - сімейний лікар",J856,IF($B$853="Лікар-педіатр",0,IF($B$853="Лікар-терапевт",J856))),IF($B$866="Лікар загальної практики - сімейний лікар",J869,IF($B$866="Лікар-педіатр",0,IF($B$866="Лікар-терапевт",J869))),IF($B$879="Лікар загальної практики - сімейний лікар",J882,IF($B$879="Лікар-педіатр",0,IF($B$879="Лікар-терапевт",J882))),IF($B$892="Лікар загальної практики - сімейний лікар",J895,IF($B$892="Лікар-педіатр",0,IF($B$892="Лікар-терапевт",J895))),IF($B$905="Лікар загальної практики - сімейний лікар",J908,IF($B$905="Лікар-педіатр",0,IF($B$905="Лікар-терапевт",J908))),IF($B$918="Лікар загальної практики - сімейний лікар",J921,IF($B$918="Лікар-педіатр",0,IF($B$918="Лікар-терапевт",J921))),IF($B$931="Лікар загальної практики - сімейний лікар",J934,IF($B$931="Лікар-педіатр",0,IF($B$931="Лікар-терапевт",J934))),IF($B$944="Лікар загальної практики - сімейний лікар",J947,IF($B$944="Лікар-педіатр",0,IF($B$944="Лікар-терапевт",J947))),IF($B$957="Лікар загальної практики - сімейний лікар",J960,IF($B$957="Лікар-педіатр",0,IF($B$957="Лікар-терапевт",J960))),IF($B$970="Лікар загальної практики - сімейний лікар",J973,IF($B$970="Лікар-педіатр",0,IF($B$970="Лікар-терапевт",J973))),IF($B$983="Лікар загальної практики - сімейний лікар",J986,IF($B$983="Лікар-педіатр",0,IF($B$983="Лікар-терапевт",J986))),IF($B$996="Лікар загальної практики - сімейний лікар",J999,IF($B$996="Лікар-педіатр",0,IF($B$996="Лікар-терапевт",J999))),IF($B$1009="Лікар загальної практики - сімейний лікар",J1012,IF($B$1009="Лікар-педіатр",,IF($B$1009="Лікар-терапевт",J1012))),IF($B$1022="Лікар загальної практики - сімейний лікар",J1025,IF($B$1022="Лікар-педіатр",0,IF($B$1022="Лікар-терапевт",J1025))),IF($B$1035="Лікар загальної практики - сімейний лікар",J1038,IF($B$1035="Лікар-педіатр",0,IF($B$1035="Лікар-терапевт",J1038))),IF($B$1048="Лікар загальної практики - сімейний лікар",J1051,IF($B$1048="Лікар-педіатр",0,IF($B$1048="Лікар-терапевт",J1051))),IF($B$1061="Лікар загальної практики - сімейний лікар",J1064,IF($B$1061="Лікар-педіатр",0,IF($B$1061="Лікар-терапевт",J1064))),IF($B$1074="Лікар загальної практики - сімейний лікар",J1077,IF($B$1074="Лікар-педіатр",0,IF($B$1074="Лікар-терапевт",J1077))),IF($B$1087="Лікар загальної практики - сімейний лікар",J1090,IF($B$1087="Лікар-педіатр",0,IF($B$1087="Лікар-терапевт",J1090))),IF($B$1100="Лікар загальної практики - сімейний лікар",J1103,IF($B$1100="Лікар-педіатр",0,IF($B$1100="Лікар-терапевт",J1103))),IF($B$1113="Лікар загальної практики - сімейний лікар",J1116,IF($B$1113="Лікар-педіатр",0,IF($B$1113="Лікар-терапевт",J1116))),IF($B$1126="Лікар загальної практики - сімейний лікар",J1129,IF($B$1126="Лікар-педіатр",0,IF($B$1126="Лікар-терапевт",J1129))),IF($B$1139="Лікар загальної практики - сімейний лікар",J1142,IF($B$1139="Лікар-педіатр",0,IF($B$1139="Лікар-терапевт",J1142))),IF($B$1152="Лікар загальної практики - сімейний лікар",J1155,IF($B$1152="Лікар-педіатр",0,IF($B$1152="Лікар-терапевт",J1155))),IF($B$1165="Лікар загальної практики - сімейний лікар",J1168,IF($B$1165="Лікар-педіатр",0,IF($B$1165="Лікар-терапевт",J1168))),IF($B$1178="Лікар загальної практики - сімейний лікар",J1181,IF($B$1178="Лікар-педіатр",0,IF($B$1178="Лікар-терапевт",J1181))),IF($B$1191="Лікар загальної практики - сімейний лікар",J1194,IF($B$1191="Лікар-педіатр",0,IF($B$1191="Лікар-терапевт",J1194))),IF($B$1204="Лікар загальної практики - сімейний лікар",J1207,IF($B$1204="Лікар-педіатр",0,IF($B$1204="Лікар-терапевт",J1207))),IF($B$1217="Лікар загальної практики - сімейний лікар",J1220,IF($B$1217="Лікар-педіатр",0,IF($B$1217="Лікар-терапевт",J1220))),IF($B$1230="Лікар загальної практики - сімейний лікар",J1233,IF($B$1230="Лікар-педіатр",0,IF($B$1230="Лікар-терапевт",J1233))),IF($B$1243="Лікар загальної практики - сімейний лікар",J1246,IF($B$1243="Лікар-педіатр",0,IF($B$1243="Лікар-терапевт",J1246))),IF($B$1256="Лікар загальної практики - сімейний лікар",J1259,IF($B$1256="Лікар-педіатр",0,IF($B$1256="Лікар-терапевт",J1259))),IF($B$1269="Лікар загальної практики - сімейний лікар",J1272,IF($B$1269="Лікар-педіатр",0,IF($B$1269="Лікар-терапевт",J1272))),IF($B$1282="Лікар загальної практики - сімейний лікар",J1285,IF($B$1282="Лікар-педіатр",0,IF($B$1282="Лікар-терапевт",J1285))),IF($B$1295="Лікар загальної практики - сімейний лікар",J1298,IF($B$1295="Лікар-педіатр",0,IF($B$1295="Лікар-терапевт",J1298))),IF($B$1308="Лікар загальної практики - сімейний лікар",J1311,IF($B$1308="Лікар-педіатр",0,IF($B$1308="Лікар-терапевт",J1311))),IF($B$1321="Лікар загальної практики - сімейний лікар",J1324,IF($B$1321="Лікар-педіатр",0,IF($B$1321="Лікар-терапевт",J1324))))</f>
        <v>0</v>
      </c>
      <c r="K1334" s="218">
        <f>SUM(IF($B$684="Лікар загальної практики - сімейний лікар",K687,IF($B$684="Лікар-педіатр",0,IF($B$684="Лікар-терапевт",K687))),IF($B$697="Лікар загальної практики - сімейний лікар",K700,IF($B$697="Лікар-педіатр",0,IF($B$697="Лікар-терапевт",K700))),IF($B$710="Лікар загальної практики - сімейний лікар",K713,IF($B$710="Лікар-педіатр",0,IF($B$710="Лікар-терапевт",K713))),IF($B$723="Лікар загальної практики - сімейний лікар",K726,IF($B$723="Лікар-педіатр",0,IF($B$723="Лікар-терапевт",K726))),IF($B$736="Лікар загальної практики - сімейний лікар",K739,IF($B$736="Лікар-педіатр",0,IF($B$736="Лікар-терапевт",K739))),IF($B$749="Лікар загальної практики - сімейний лікар",K752,IF($B$749="Лікар-педіатр",0,IF($B$749="Лікар-терапевт",K752))),IF($B$762="Лікар загальної практики - сімейний лікар",K765,IF($B$762="Лікар-педіатр",0,IF($B$762="Лікар-терапевт",K765))),IF($B$775="Лікар загальної практики - сімейний лікар",K778,IF($B$775="Лікар-педіатр",0,IF($B$775="Лікар-терапевт",K778))),IF($B$788="Лікар загальної практики - сімейний лікар",K791,IF($B$788="Лікар-педіатр",0,IF($B$788="Лікар-терапевт",K791))),IF($B$801="Лікар загальної практики - сімейний лікар",K804,IF($B$801="Лікар-педіатр",0,IF($B$801="Лікар-терапевт",K804))),IF($B$814="Лікар загальної практики - сімейний лікар",K817,IF($B$814="Лікар-педіатр",0,IF($B$814="Лікар-терапевт",K817))),IF($B$827="Лікар загальної практики - сімейний лікар",K830,IF($B$827="Лікар-педіатр",0,IF($B$827="Лікар-терапевт",K830))),IF($B$840="Лікар загальної практики - сімейний лікар",K843,IF($B$840="Лікар-педіатр",0,IF($B$840="Лікар-терапевт",K843))),IF($B$853="Лікар загальної практики - сімейний лікар",K856,IF($B$853="Лікар-педіатр",0,IF($B$853="Лікар-терапевт",K856))),IF($B$866="Лікар загальної практики - сімейний лікар",K869,IF($B$866="Лікар-педіатр",0,IF($B$866="Лікар-терапевт",K869))),IF($B$879="Лікар загальної практики - сімейний лікар",K882,IF($B$879="Лікар-педіатр",0,IF($B$879="Лікар-терапевт",K882))),IF($B$892="Лікар загальної практики - сімейний лікар",K895,IF($B$892="Лікар-педіатр",0,IF($B$892="Лікар-терапевт",K895))),IF($B$905="Лікар загальної практики - сімейний лікар",K908,IF($B$905="Лікар-педіатр",0,IF($B$905="Лікар-терапевт",K908))),IF($B$918="Лікар загальної практики - сімейний лікар",K921,IF($B$918="Лікар-педіатр",0,IF($B$918="Лікар-терапевт",K921))),IF($B$931="Лікар загальної практики - сімейний лікар",K934,IF($B$931="Лікар-педіатр",0,IF($B$931="Лікар-терапевт",K934))),IF($B$944="Лікар загальної практики - сімейний лікар",K947,IF($B$944="Лікар-педіатр",0,IF($B$944="Лікар-терапевт",K947))),IF($B$957="Лікар загальної практики - сімейний лікар",K960,IF($B$957="Лікар-педіатр",0,IF($B$957="Лікар-терапевт",K960))),IF($B$970="Лікар загальної практики - сімейний лікар",K973,IF($B$970="Лікар-педіатр",0,IF($B$970="Лікар-терапевт",K973))),IF($B$983="Лікар загальної практики - сімейний лікар",K986,IF($B$983="Лікар-педіатр",0,IF($B$983="Лікар-терапевт",K986))),IF($B$996="Лікар загальної практики - сімейний лікар",K999,IF($B$996="Лікар-педіатр",0,IF($B$996="Лікар-терапевт",K999))),IF($B$1009="Лікар загальної практики - сімейний лікар",K1012,IF($B$1009="Лікар-педіатр",,IF($B$1009="Лікар-терапевт",K1012))),IF($B$1022="Лікар загальної практики - сімейний лікар",K1025,IF($B$1022="Лікар-педіатр",0,IF($B$1022="Лікар-терапевт",K1025))),IF($B$1035="Лікар загальної практики - сімейний лікар",K1038,IF($B$1035="Лікар-педіатр",0,IF($B$1035="Лікар-терапевт",K1038))),IF($B$1048="Лікар загальної практики - сімейний лікар",K1051,IF($B$1048="Лікар-педіатр",0,IF($B$1048="Лікар-терапевт",K1051))),IF($B$1061="Лікар загальної практики - сімейний лікар",K1064,IF($B$1061="Лікар-педіатр",0,IF($B$1061="Лікар-терапевт",K1064))),IF($B$1074="Лікар загальної практики - сімейний лікар",K1077,IF($B$1074="Лікар-педіатр",0,IF($B$1074="Лікар-терапевт",K1077))),IF($B$1087="Лікар загальної практики - сімейний лікар",K1090,IF($B$1087="Лікар-педіатр",0,IF($B$1087="Лікар-терапевт",K1090))),IF($B$1100="Лікар загальної практики - сімейний лікар",K1103,IF($B$1100="Лікар-педіатр",0,IF($B$1100="Лікар-терапевт",K1103))),IF($B$1113="Лікар загальної практики - сімейний лікар",K1116,IF($B$1113="Лікар-педіатр",0,IF($B$1113="Лікар-терапевт",K1116))),IF($B$1126="Лікар загальної практики - сімейний лікар",K1129,IF($B$1126="Лікар-педіатр",0,IF($B$1126="Лікар-терапевт",K1129))),IF($B$1139="Лікар загальної практики - сімейний лікар",K1142,IF($B$1139="Лікар-педіатр",0,IF($B$1139="Лікар-терапевт",K1142))),IF($B$1152="Лікар загальної практики - сімейний лікар",K1155,IF($B$1152="Лікар-педіатр",0,IF($B$1152="Лікар-терапевт",K1155))),IF($B$1165="Лікар загальної практики - сімейний лікар",K1168,IF($B$1165="Лікар-педіатр",0,IF($B$1165="Лікар-терапевт",K1168))),IF($B$1178="Лікар загальної практики - сімейний лікар",K1181,IF($B$1178="Лікар-педіатр",0,IF($B$1178="Лікар-терапевт",K1181))),IF($B$1191="Лікар загальної практики - сімейний лікар",K1194,IF($B$1191="Лікар-педіатр",0,IF($B$1191="Лікар-терапевт",K1194))),IF($B$1204="Лікар загальної практики - сімейний лікар",K1207,IF($B$1204="Лікар-педіатр",0,IF($B$1204="Лікар-терапевт",K1207))),IF($B$1217="Лікар загальної практики - сімейний лікар",K1220,IF($B$1217="Лікар-педіатр",0,IF($B$1217="Лікар-терапевт",K1220))),IF($B$1230="Лікар загальної практики - сімейний лікар",K1233,IF($B$1230="Лікар-педіатр",0,IF($B$1230="Лікар-терапевт",K1233))),IF($B$1243="Лікар загальної практики - сімейний лікар",K1246,IF($B$1243="Лікар-педіатр",0,IF($B$1243="Лікар-терапевт",K1246))),IF($B$1256="Лікар загальної практики - сімейний лікар",K1259,IF($B$1256="Лікар-педіатр",0,IF($B$1256="Лікар-терапевт",K1259))),IF($B$1269="Лікар загальної практики - сімейний лікар",K1272,IF($B$1269="Лікар-педіатр",0,IF($B$1269="Лікар-терапевт",K1272))),IF($B$1282="Лікар загальної практики - сімейний лікар",K1285,IF($B$1282="Лікар-педіатр",0,IF($B$1282="Лікар-терапевт",K1285))),IF($B$1295="Лікар загальної практики - сімейний лікар",K1298,IF($B$1295="Лікар-педіатр",0,IF($B$1295="Лікар-терапевт",K1298))),IF($B$1308="Лікар загальної практики - сімейний лікар",K1311,IF($B$1308="Лікар-педіатр",0,IF($B$1308="Лікар-терапевт",K1311))),IF($B$1321="Лікар загальної практики - сімейний лікар",K1324,IF($B$1321="Лікар-педіатр",0,IF($B$1321="Лікар-терапевт",K1324))))</f>
        <v>0</v>
      </c>
      <c r="L1334" s="219"/>
      <c r="M1334" s="228"/>
      <c r="N1334" s="218">
        <f>SUM(IF($B$684="Лікар загальної практики - сімейний лікар",N687,IF($B$684="Лікар-педіатр",N687,IF($B$684="Лікар-терапевт",0))),IF($B$697="Лікар загальної практики - сімейний лікар",N700,IF($B$697="Лікар-педіатр",N700,IF($B$697="Лікар-терапевт",0))),IF($B$710="Лікар загальної практики - сімейний лікар",N713,IF($B$710="Лікар-педіатр",N713,IF($B$710="Лікар-терапевт",0))),IF($B$723="Лікар загальної практики - сімейний лікар",N726,IF($B$723="Лікар-педіатр",N726,IF($B$723="Лікар-терапевт",0))),IF($B$736="Лікар загальної практики - сімейний лікар",N739,IF($B$736="Лікар-педіатр",N739,IF($B$736="Лікар-терапевт",0))),IF($B$749="Лікар загальної практики - сімейний лікар",N752,IF($B$749="Лікар-педіатр",N752,IF($B$749="Лікар-терапевт",0))),IF($B$762="Лікар загальної практики - сімейний лікар",N765,IF($B$762="Лікар-педіатр",N765,IF($B$762="Лікар-терапевт",0))),IF($B$775="Лікар загальної практики - сімейний лікар",N778,IF($B$775="Лікар-педіатр",N778,IF($B$775="Лікар-терапевт",0))),IF($B$788="Лікар загальної практики - сімейний лікар",N791,IF($B$788="Лікар-педіатр",N791,IF($B$788="Лікар-терапевт",0))),IF($B$801="Лікар загальної практики - сімейний лікар",N804,IF($B$801="Лікар-педіатр",N804,IF($B$801="Лікар-терапевт",0))),IF($B$814="Лікар загальної практики - сімейний лікар",N817,IF($B$814="Лікар-педіатр",N817,IF($B$814="Лікар-терапевт",0))),IF($B$827="Лікар загальної практики - сімейний лікар",N830,IF($B$827="Лікар-педіатр",N830,IF($B$827="Лікар-терапевт",0))),IF($B$840="Лікар загальної практики - сімейний лікар",N843,IF($B$840="Лікар-педіатр",N843,IF($B$840="Лікар-терапевт",0))),IF($B$853="Лікар загальної практики - сімейний лікар",N856,IF($B$853="Лікар-педіатр",N856,IF($B$853="Лікар-терапевт",0))),IF($B$866="Лікар загальної практики - сімейний лікар",N869,IF($B$866="Лікар-педіатр",N869,IF($B$866="Лікар-терапевт",0))),IF($B$879="Лікар загальної практики - сімейний лікар",N882,IF($B$879="Лікар-педіатр",N882,IF($B$879="Лікар-терапевт",0))),IF($B$892="Лікар загальної практики - сімейний лікар",N895,IF($B$892="Лікар-педіатр",N895,IF($B$892="Лікар-терапевт",0))),IF($B$905="Лікар загальної практики - сімейний лікар",N908,IF($B$905="Лікар-педіатр",N908,IF($B$905="Лікар-терапевт",0))),IF($B$918="Лікар загальної практики - сімейний лікар",N921,IF($B$918="Лікар-педіатр",N921,IF($B$918="Лікар-терапевт",0))),IF($B$931="Лікар загальної практики - сімейний лікар",N934,IF($B$931="Лікар-педіатр",N934,IF($B$931="Лікар-терапевт",0))),IF($B$944="Лікар загальної практики - сімейний лікар",N947,IF($B$944="Лікар-педіатр",N947,IF($B$944="Лікар-терапевт",0))),IF($B$957="Лікар загальної практики - сімейний лікар",N960,IF($B$957="Лікар-педіатр",N960,IF($B$957="Лікар-терапевт",0))),IF($B$970="Лікар загальної практики - сімейний лікар",N973,IF($B$970="Лікар-педіатр",N973,IF($B$970="Лікар-терапевт",0))),IF($B$983="Лікар загальної практики - сімейний лікар",N986,IF($B$983="Лікар-педіатр",N986,IF($B$983="Лікар-терапевт",0))),IF($B$996="Лікар загальної практики - сімейний лікар",N999,IF($B$996="Лікар-педіатр",N999,IF($B$996="Лікар-терапевт",0))),IF($B$1009="Лікар загальної практики - сімейний лікар",N1012,IF($B$1009="Лікар-педіатр",N1012,IF($B$1009="Лікар-терапевт",0))),IF($B$1022="Лікар загальної практики - сімейний лікар",N1025,IF($B$1022="Лікар-педіатр",N1025,IF($B$1022="Лікар-терапевт",0))),IF($B$1035="Лікар загальної практики - сімейний лікар",N1038,IF($B$1035="Лікар-педіатр",N1038,IF($B$1035="Лікар-терапевт",0))),IF($B$1048="Лікар загальної практики - сімейний лікар",N1051,IF($B$1048="Лікар-педіатр",N1051,IF($B$1048="Лікар-терапевт",0))),IF($B$1061="Лікар загальної практики - сімейний лікар",N1064,IF($B$1061="Лікар-педіатр",N1064,IF($B$1061="Лікар-терапевт",0))),IF($B$1074="Лікар загальної практики - сімейний лікар",N1077,IF($B$1074="Лікар-педіатр",N1077,IF($B$1074="Лікар-терапевт",0))),IF($B$1087="Лікар загальної практики - сімейний лікар",N1090,IF($B$1087="Лікар-педіатр",N1090,IF($B$1087="Лікар-терапевт",0))),IF($B$1100="Лікар загальної практики - сімейний лікар",N1103,IF($B$1100="Лікар-педіатр",N1103,IF($B$1100="Лікар-терапевт",0))),IF($B$1113="Лікар загальної практики - сімейний лікар",N1116,IF($B$1113="Лікар-педіатр",N1116,IF($B$1113="Лікар-терапевт",0))),IF($B$1126="Лікар загальної практики - сімейний лікар",N1129,IF($B$1126="Лікар-педіатр",N1129,IF($B$1126="Лікар-терапевт",0))),IF($B$1139="Лікар загальної практики - сімейний лікар",N1142,IF($B$1139="Лікар-педіатр",N1142,IF($B$1139="Лікар-терапевт",0))),IF($B$1152="Лікар загальної практики - сімейний лікар",N1155,IF($B$1152="Лікар-педіатр",N1155,IF($B$1152="Лікар-терапевт",0))),IF($B$1165="Лікар загальної практики - сімейний лікар",N1168,IF($B$1165="Лікар-педіатр",N1168,IF($B$1165="Лікар-терапевт",0))),IF($B$1178="Лікар загальної практики - сімейний лікар",N1181,IF($B$1178="Лікар-педіатр",N1181,IF($B$1178="Лікар-терапевт",0))),IF($B$1191="Лікар загальної практики - сімейний лікар",N1194,IF($B$1191="Лікар-педіатр",N1194,IF($B$1191="Лікар-терапевт",0))),IF($B$1204="Лікар загальної практики - сімейний лікар",N1207,IF($B$1204="Лікар-педіатр",N1207,IF($B$1204="Лікар-терапевт",0))),IF($B$1217="Лікар загальної практики - сімейний лікар",N1220,IF($B$1217="Лікар-педіатр",N1220,IF($B$1217="Лікар-терапевт",0))),IF($B$1230="Лікар загальної практики - сімейний лікар",N1233,IF($B$1230="Лікар-педіатр",N1233,IF($B$1230="Лікар-терапевт",0))),IF($B$1243="Лікар загальної практики - сімейний лікар",N1246,IF($B$1243="Лікар-педіатр",N1246,IF($B$1243="Лікар-терапевт",0))),IF($B$1256="Лікар загальної практики - сімейний лікар",N1259,IF($B$1256="Лікар-педіатр",N1259,IF($B$1256="Лікар-терапевт",0))),IF($B$1269="Лікар загальної практики - сімейний лікар",N1272,IF($B$1269="Лікар-педіатр",N1272,IF($B$1269="Лікар-терапевт",0))),IF($B$1282="Лікар загальної практики - сімейний лікар",N1285,IF($B$1282="Лікар-педіатр",N1285,IF($B$1282="Лікар-терапевт",0))),IF($B$1295="Лікар загальної практики - сімейний лікар",N1298,IF($B$1295="Лікар-педіатр",N1298,IF($B$1295="Лікар-терапевт",0))),IF($B$1308="Лікар загальної практики - сімейний лікар",N1311,IF($B$1308="Лікар-педіатр",N1311,IF($B$1308="Лікар-терапевт",0))),IF($B$1321="Лікар загальної практики - сімейний лікар",N1324,IF($B$1321="Лікар-педіатр",N1324,IF($B$1321="Лікар-терапевт",0))))</f>
        <v>0</v>
      </c>
      <c r="O1334" s="218">
        <f t="shared" ref="O1334" si="207">SUM(IF($B$684="Лікар загальної практики - сімейний лікар",O687,IF($B$684="Лікар-педіатр",O687,IF($B$684="Лікар-терапевт",0))),IF($B$697="Лікар загальної практики - сімейний лікар",O700,IF($B$697="Лікар-педіатр",O700,IF($B$697="Лікар-терапевт",0))),IF($B$710="Лікар загальної практики - сімейний лікар",O713,IF($B$710="Лікар-педіатр",O713,IF($B$710="Лікар-терапевт",0))),IF($B$723="Лікар загальної практики - сімейний лікар",O726,IF($B$723="Лікар-педіатр",O726,IF($B$723="Лікар-терапевт",0))),IF($B$736="Лікар загальної практики - сімейний лікар",O739,IF($B$736="Лікар-педіатр",O739,IF($B$736="Лікар-терапевт",0))),IF($B$749="Лікар загальної практики - сімейний лікар",O752,IF($B$749="Лікар-педіатр",O752,IF($B$749="Лікар-терапевт",0))),IF($B$762="Лікар загальної практики - сімейний лікар",O765,IF($B$762="Лікар-педіатр",O765,IF($B$762="Лікар-терапевт",0))),IF($B$775="Лікар загальної практики - сімейний лікар",O778,IF($B$775="Лікар-педіатр",O778,IF($B$775="Лікар-терапевт",0))),IF($B$788="Лікар загальної практики - сімейний лікар",O791,IF($B$788="Лікар-педіатр",O791,IF($B$788="Лікар-терапевт",0))),IF($B$801="Лікар загальної практики - сімейний лікар",O804,IF($B$801="Лікар-педіатр",O804,IF($B$801="Лікар-терапевт",0))),IF($B$814="Лікар загальної практики - сімейний лікар",O817,IF($B$814="Лікар-педіатр",O817,IF($B$814="Лікар-терапевт",0))),IF($B$827="Лікар загальної практики - сімейний лікар",O830,IF($B$827="Лікар-педіатр",O830,IF($B$827="Лікар-терапевт",0))),IF($B$840="Лікар загальної практики - сімейний лікар",O843,IF($B$840="Лікар-педіатр",O843,IF($B$840="Лікар-терапевт",0))),IF($B$853="Лікар загальної практики - сімейний лікар",O856,IF($B$853="Лікар-педіатр",O856,IF($B$853="Лікар-терапевт",0))),IF($B$866="Лікар загальної практики - сімейний лікар",O869,IF($B$866="Лікар-педіатр",O869,IF($B$866="Лікар-терапевт",0))),IF($B$879="Лікар загальної практики - сімейний лікар",O882,IF($B$879="Лікар-педіатр",O882,IF($B$879="Лікар-терапевт",0))),IF($B$892="Лікар загальної практики - сімейний лікар",O895,IF($B$892="Лікар-педіатр",O895,IF($B$892="Лікар-терапевт",0))),IF($B$905="Лікар загальної практики - сімейний лікар",O908,IF($B$905="Лікар-педіатр",O908,IF($B$905="Лікар-терапевт",0))),IF($B$918="Лікар загальної практики - сімейний лікар",O921,IF($B$918="Лікар-педіатр",O921,IF($B$918="Лікар-терапевт",0))),IF($B$931="Лікар загальної практики - сімейний лікар",O934,IF($B$931="Лікар-педіатр",O934,IF($B$931="Лікар-терапевт",0))),IF($B$944="Лікар загальної практики - сімейний лікар",O947,IF($B$944="Лікар-педіатр",O947,IF($B$944="Лікар-терапевт",0))),IF($B$957="Лікар загальної практики - сімейний лікар",O960,IF($B$957="Лікар-педіатр",O960,IF($B$957="Лікар-терапевт",0))),IF($B$970="Лікар загальної практики - сімейний лікар",O973,IF($B$970="Лікар-педіатр",O973,IF($B$970="Лікар-терапевт",0))),IF($B$983="Лікар загальної практики - сімейний лікар",O986,IF($B$983="Лікар-педіатр",O986,IF($B$983="Лікар-терапевт",0))),IF($B$996="Лікар загальної практики - сімейний лікар",O999,IF($B$996="Лікар-педіатр",O999,IF($B$996="Лікар-терапевт",0))),IF($B$1009="Лікар загальної практики - сімейний лікар",O1012,IF($B$1009="Лікар-педіатр",O1012,IF($B$1009="Лікар-терапевт",0))),IF($B$1022="Лікар загальної практики - сімейний лікар",O1025,IF($B$1022="Лікар-педіатр",O1025,IF($B$1022="Лікар-терапевт",0))),IF($B$1035="Лікар загальної практики - сімейний лікар",O1038,IF($B$1035="Лікар-педіатр",O1038,IF($B$1035="Лікар-терапевт",0))),IF($B$1048="Лікар загальної практики - сімейний лікар",O1051,IF($B$1048="Лікар-педіатр",O1051,IF($B$1048="Лікар-терапевт",0))),IF($B$1061="Лікар загальної практики - сімейний лікар",O1064,IF($B$1061="Лікар-педіатр",O1064,IF($B$1061="Лікар-терапевт",0))),IF($B$1074="Лікар загальної практики - сімейний лікар",O1077,IF($B$1074="Лікар-педіатр",O1077,IF($B$1074="Лікар-терапевт",0))),IF($B$1087="Лікар загальної практики - сімейний лікар",O1090,IF($B$1087="Лікар-педіатр",O1090,IF($B$1087="Лікар-терапевт",0))),IF($B$1100="Лікар загальної практики - сімейний лікар",O1103,IF($B$1100="Лікар-педіатр",O1103,IF($B$1100="Лікар-терапевт",0))),IF($B$1113="Лікар загальної практики - сімейний лікар",O1116,IF($B$1113="Лікар-педіатр",O1116,IF($B$1113="Лікар-терапевт",0))),IF($B$1126="Лікар загальної практики - сімейний лікар",O1129,IF($B$1126="Лікар-педіатр",O1129,IF($B$1126="Лікар-терапевт",0))),IF($B$1139="Лікар загальної практики - сімейний лікар",O1142,IF($B$1139="Лікар-педіатр",O1142,IF($B$1139="Лікар-терапевт",0))),IF($B$1152="Лікар загальної практики - сімейний лікар",O1155,IF($B$1152="Лікар-педіатр",O1155,IF($B$1152="Лікар-терапевт",0))),IF($B$1165="Лікар загальної практики - сімейний лікар",O1168,IF($B$1165="Лікар-педіатр",O1168,IF($B$1165="Лікар-терапевт",0))),IF($B$1178="Лікар загальної практики - сімейний лікар",O1181,IF($B$1178="Лікар-педіатр",O1181,IF($B$1178="Лікар-терапевт",0))),IF($B$1191="Лікар загальної практики - сімейний лікар",O1194,IF($B$1191="Лікар-педіатр",O1194,IF($B$1191="Лікар-терапевт",0))),IF($B$1204="Лікар загальної практики - сімейний лікар",O1207,IF($B$1204="Лікар-педіатр",O1207,IF($B$1204="Лікар-терапевт",0))),IF($B$1217="Лікар загальної практики - сімейний лікар",O1220,IF($B$1217="Лікар-педіатр",O1220,IF($B$1217="Лікар-терапевт",0))),IF($B$1230="Лікар загальної практики - сімейний лікар",O1233,IF($B$1230="Лікар-педіатр",O1233,IF($B$1230="Лікар-терапевт",0))),IF($B$1243="Лікар загальної практики - сімейний лікар",O1246,IF($B$1243="Лікар-педіатр",O1246,IF($B$1243="Лікар-терапевт",0))),IF($B$1256="Лікар загальної практики - сімейний лікар",O1259,IF($B$1256="Лікар-педіатр",O1259,IF($B$1256="Лікар-терапевт",0))),IF($B$1269="Лікар загальної практики - сімейний лікар",O1272,IF($B$1269="Лікар-педіатр",O1272,IF($B$1269="Лікар-терапевт",0))),IF($B$1282="Лікар загальної практики - сімейний лікар",O1285,IF($B$1282="Лікар-педіатр",O1285,IF($B$1282="Лікар-терапевт",0))),IF($B$1295="Лікар загальної практики - сімейний лікар",O1298,IF($B$1295="Лікар-педіатр",O1298,IF($B$1295="Лікар-терапевт",0))),IF($B$1308="Лікар загальної практики - сімейний лікар",O1311,IF($B$1308="Лікар-педіатр",O1311,IF($B$1308="Лікар-терапевт",0))),IF($B$1321="Лікар загальної практики - сімейний лікар",O1324,IF($B$1321="Лікар-педіатр",O1324,IF($B$1321="Лікар-терапевт",0))))</f>
        <v>0</v>
      </c>
      <c r="P1334" s="218">
        <f>SUM(IF($B$684="Лікар загальної практики - сімейний лікар",P687,IF($B$684="Лікар-педіатр",0,IF($B$684="Лікар-терапевт",P687))),IF($B$697="Лікар загальної практики - сімейний лікар",P700,IF($B$697="Лікар-педіатр",0,IF($B$697="Лікар-терапевт",P700))),IF($B$710="Лікар загальної практики - сімейний лікар",P713,IF($B$710="Лікар-педіатр",0,IF($B$710="Лікар-терапевт",P713))),IF($B$723="Лікар загальної практики - сімейний лікар",P726,IF($B$723="Лікар-педіатр",0,IF($B$723="Лікар-терапевт",P726))),IF($B$736="Лікар загальної практики - сімейний лікар",P739,IF($B$736="Лікар-педіатр",0,IF($B$736="Лікар-терапевт",P739))),IF($B$749="Лікар загальної практики - сімейний лікар",P752,IF($B$749="Лікар-педіатр",0,IF($B$749="Лікар-терапевт",P752))),IF($B$762="Лікар загальної практики - сімейний лікар",P765,IF($B$762="Лікар-педіатр",0,IF($B$762="Лікар-терапевт",P765))),IF($B$775="Лікар загальної практики - сімейний лікар",P778,IF($B$775="Лікар-педіатр",0,IF($B$775="Лікар-терапевт",P778))),IF($B$788="Лікар загальної практики - сімейний лікар",P791,IF($B$788="Лікар-педіатр",0,IF($B$788="Лікар-терапевт",P791))),IF($B$801="Лікар загальної практики - сімейний лікар",P804,IF($B$801="Лікар-педіатр",0,IF($B$801="Лікар-терапевт",P804))),IF($B$814="Лікар загальної практики - сімейний лікар",P817,IF($B$814="Лікар-педіатр",0,IF($B$814="Лікар-терапевт",P817))),IF($B$827="Лікар загальної практики - сімейний лікар",P830,IF($B$827="Лікар-педіатр",0,IF($B$827="Лікар-терапевт",P830))),IF($B$840="Лікар загальної практики - сімейний лікар",P843,IF($B$840="Лікар-педіатр",0,IF($B$840="Лікар-терапевт",P843))),IF($B$853="Лікар загальної практики - сімейний лікар",P856,IF($B$853="Лікар-педіатр",0,IF($B$853="Лікар-терапевт",P856))),IF($B$866="Лікар загальної практики - сімейний лікар",P869,IF($B$866="Лікар-педіатр",0,IF($B$866="Лікар-терапевт",P869))),IF($B$879="Лікар загальної практики - сімейний лікар",P882,IF($B$879="Лікар-педіатр",0,IF($B$879="Лікар-терапевт",P882))),IF($B$892="Лікар загальної практики - сімейний лікар",P895,IF($B$892="Лікар-педіатр",0,IF($B$892="Лікар-терапевт",P895))),IF($B$905="Лікар загальної практики - сімейний лікар",P908,IF($B$905="Лікар-педіатр",0,IF($B$905="Лікар-терапевт",P908))),IF($B$918="Лікар загальної практики - сімейний лікар",P921,IF($B$918="Лікар-педіатр",0,IF($B$918="Лікар-терапевт",P921))),IF($B$931="Лікар загальної практики - сімейний лікар",P934,IF($B$931="Лікар-педіатр",0,IF($B$931="Лікар-терапевт",P934))),IF($B$944="Лікар загальної практики - сімейний лікар",P947,IF($B$944="Лікар-педіатр",0,IF($B$944="Лікар-терапевт",P947))),IF($B$957="Лікар загальної практики - сімейний лікар",P960,IF($B$957="Лікар-педіатр",0,IF($B$957="Лікар-терапевт",P960))),IF($B$970="Лікар загальної практики - сімейний лікар",P973,IF($B$970="Лікар-педіатр",0,IF($B$970="Лікар-терапевт",P973))),IF($B$983="Лікар загальної практики - сімейний лікар",P986,IF($B$983="Лікар-педіатр",0,IF($B$983="Лікар-терапевт",P986))),IF($B$996="Лікар загальної практики - сімейний лікар",P999,IF($B$996="Лікар-педіатр",0,IF($B$996="Лікар-терапевт",P999))),IF($B$1009="Лікар загальної практики - сімейний лікар",P1012,IF($B$1009="Лікар-педіатр",,IF($B$1009="Лікар-терапевт",P1012))),IF($B$1022="Лікар загальної практики - сімейний лікар",P1025,IF($B$1022="Лікар-педіатр",0,IF($B$1022="Лікар-терапевт",P1025))),IF($B$1035="Лікар загальної практики - сімейний лікар",P1038,IF($B$1035="Лікар-педіатр",0,IF($B$1035="Лікар-терапевт",P1038))),IF($B$1048="Лікар загальної практики - сімейний лікар",P1051,IF($B$1048="Лікар-педіатр",0,IF($B$1048="Лікар-терапевт",P1051))),IF($B$1061="Лікар загальної практики - сімейний лікар",P1064,IF($B$1061="Лікар-педіатр",0,IF($B$1061="Лікар-терапевт",P1064))),IF($B$1074="Лікар загальної практики - сімейний лікар",P1077,IF($B$1074="Лікар-педіатр",0,IF($B$1074="Лікар-терапевт",P1077))),IF($B$1087="Лікар загальної практики - сімейний лікар",P1090,IF($B$1087="Лікар-педіатр",0,IF($B$1087="Лікар-терапевт",P1090))),IF($B$1100="Лікар загальної практики - сімейний лікар",P1103,IF($B$1100="Лікар-педіатр",0,IF($B$1100="Лікар-терапевт",P1103))),IF($B$1113="Лікар загальної практики - сімейний лікар",P1116,IF($B$1113="Лікар-педіатр",0,IF($B$1113="Лікар-терапевт",P1116))),IF($B$1126="Лікар загальної практики - сімейний лікар",P1129,IF($B$1126="Лікар-педіатр",0,IF($B$1126="Лікар-терапевт",P1129))),IF($B$1139="Лікар загальної практики - сімейний лікар",P1142,IF($B$1139="Лікар-педіатр",0,IF($B$1139="Лікар-терапевт",P1142))),IF($B$1152="Лікар загальної практики - сімейний лікар",P1155,IF($B$1152="Лікар-педіатр",0,IF($B$1152="Лікар-терапевт",P1155))),IF($B$1165="Лікар загальної практики - сімейний лікар",P1168,IF($B$1165="Лікар-педіатр",0,IF($B$1165="Лікар-терапевт",P1168))),IF($B$1178="Лікар загальної практики - сімейний лікар",P1181,IF($B$1178="Лікар-педіатр",0,IF($B$1178="Лікар-терапевт",P1181))),IF($B$1191="Лікар загальної практики - сімейний лікар",P1194,IF($B$1191="Лікар-педіатр",0,IF($B$1191="Лікар-терапевт",P1194))),IF($B$1204="Лікар загальної практики - сімейний лікар",P1207,IF($B$1204="Лікар-педіатр",0,IF($B$1204="Лікар-терапевт",P1207))),IF($B$1217="Лікар загальної практики - сімейний лікар",P1220,IF($B$1217="Лікар-педіатр",0,IF($B$1217="Лікар-терапевт",P1220))),IF($B$1230="Лікар загальної практики - сімейний лікар",P1233,IF($B$1230="Лікар-педіатр",0,IF($B$1230="Лікар-терапевт",P1233))),IF($B$1243="Лікар загальної практики - сімейний лікар",P1246,IF($B$1243="Лікар-педіатр",0,IF($B$1243="Лікар-терапевт",P1246))),IF($B$1256="Лікар загальної практики - сімейний лікар",P1259,IF($B$1256="Лікар-педіатр",0,IF($B$1256="Лікар-терапевт",P1259))),IF($B$1269="Лікар загальної практики - сімейний лікар",P1272,IF($B$1269="Лікар-педіатр",0,IF($B$1269="Лікар-терапевт",P1272))),IF($B$1282="Лікар загальної практики - сімейний лікар",P1285,IF($B$1282="Лікар-педіатр",0,IF($B$1282="Лікар-терапевт",P1285))),IF($B$1295="Лікар загальної практики - сімейний лікар",P1298,IF($B$1295="Лікар-педіатр",0,IF($B$1295="Лікар-терапевт",P1298))),IF($B$1308="Лікар загальної практики - сімейний лікар",P1311,IF($B$1308="Лікар-педіатр",0,IF($B$1308="Лікар-терапевт",P1311))),IF($B$1321="Лікар загальної практики - сімейний лікар",P1324,IF($B$1321="Лікар-педіатр",0,IF($B$1321="Лікар-терапевт",P1324))))</f>
        <v>0</v>
      </c>
      <c r="Q1334" s="218">
        <f>SUM(IF($B$684="Лікар загальної практики - сімейний лікар",Q687,IF($B$684="Лікар-педіатр",0,IF($B$684="Лікар-терапевт",Q687))),IF($B$697="Лікар загальної практики - сімейний лікар",Q700,IF($B$697="Лікар-педіатр",0,IF($B$697="Лікар-терапевт",Q700))),IF($B$710="Лікар загальної практики - сімейний лікар",Q713,IF($B$710="Лікар-педіатр",0,IF($B$710="Лікар-терапевт",Q713))),IF($B$723="Лікар загальної практики - сімейний лікар",Q726,IF($B$723="Лікар-педіатр",0,IF($B$723="Лікар-терапевт",Q726))),IF($B$736="Лікар загальної практики - сімейний лікар",Q739,IF($B$736="Лікар-педіатр",0,IF($B$736="Лікар-терапевт",Q739))),IF($B$749="Лікар загальної практики - сімейний лікар",Q752,IF($B$749="Лікар-педіатр",0,IF($B$749="Лікар-терапевт",Q752))),IF($B$762="Лікар загальної практики - сімейний лікар",Q765,IF($B$762="Лікар-педіатр",0,IF($B$762="Лікар-терапевт",Q765))),IF($B$775="Лікар загальної практики - сімейний лікар",Q778,IF($B$775="Лікар-педіатр",0,IF($B$775="Лікар-терапевт",Q778))),IF($B$788="Лікар загальної практики - сімейний лікар",Q791,IF($B$788="Лікар-педіатр",0,IF($B$788="Лікар-терапевт",Q791))),IF($B$801="Лікар загальної практики - сімейний лікар",Q804,IF($B$801="Лікар-педіатр",0,IF($B$801="Лікар-терапевт",Q804))),IF($B$814="Лікар загальної практики - сімейний лікар",Q817,IF($B$814="Лікар-педіатр",0,IF($B$814="Лікар-терапевт",Q817))),IF($B$827="Лікар загальної практики - сімейний лікар",Q830,IF($B$827="Лікар-педіатр",0,IF($B$827="Лікар-терапевт",Q830))),IF($B$840="Лікар загальної практики - сімейний лікар",Q843,IF($B$840="Лікар-педіатр",0,IF($B$840="Лікар-терапевт",Q843))),IF($B$853="Лікар загальної практики - сімейний лікар",Q856,IF($B$853="Лікар-педіатр",0,IF($B$853="Лікар-терапевт",Q856))),IF($B$866="Лікар загальної практики - сімейний лікар",Q869,IF($B$866="Лікар-педіатр",0,IF($B$866="Лікар-терапевт",Q869))),IF($B$879="Лікар загальної практики - сімейний лікар",Q882,IF($B$879="Лікар-педіатр",0,IF($B$879="Лікар-терапевт",Q882))),IF($B$892="Лікар загальної практики - сімейний лікар",Q895,IF($B$892="Лікар-педіатр",0,IF($B$892="Лікар-терапевт",Q895))),IF($B$905="Лікар загальної практики - сімейний лікар",Q908,IF($B$905="Лікар-педіатр",0,IF($B$905="Лікар-терапевт",Q908))),IF($B$918="Лікар загальної практики - сімейний лікар",Q921,IF($B$918="Лікар-педіатр",0,IF($B$918="Лікар-терапевт",Q921))),IF($B$931="Лікар загальної практики - сімейний лікар",Q934,IF($B$931="Лікар-педіатр",0,IF($B$931="Лікар-терапевт",Q934))),IF($B$944="Лікар загальної практики - сімейний лікар",Q947,IF($B$944="Лікар-педіатр",0,IF($B$944="Лікар-терапевт",Q947))),IF($B$957="Лікар загальної практики - сімейний лікар",Q960,IF($B$957="Лікар-педіатр",0,IF($B$957="Лікар-терапевт",Q960))),IF($B$970="Лікар загальної практики - сімейний лікар",Q973,IF($B$970="Лікар-педіатр",0,IF($B$970="Лікар-терапевт",Q973))),IF($B$983="Лікар загальної практики - сімейний лікар",Q986,IF($B$983="Лікар-педіатр",0,IF($B$983="Лікар-терапевт",Q986))),IF($B$996="Лікар загальної практики - сімейний лікар",Q999,IF($B$996="Лікар-педіатр",0,IF($B$996="Лікар-терапевт",Q999))),IF($B$1009="Лікар загальної практики - сімейний лікар",Q1012,IF($B$1009="Лікар-педіатр",,IF($B$1009="Лікар-терапевт",Q1012))),IF($B$1022="Лікар загальної практики - сімейний лікар",Q1025,IF($B$1022="Лікар-педіатр",0,IF($B$1022="Лікар-терапевт",Q1025))),IF($B$1035="Лікар загальної практики - сімейний лікар",Q1038,IF($B$1035="Лікар-педіатр",0,IF($B$1035="Лікар-терапевт",Q1038))),IF($B$1048="Лікар загальної практики - сімейний лікар",Q1051,IF($B$1048="Лікар-педіатр",0,IF($B$1048="Лікар-терапевт",Q1051))),IF($B$1061="Лікар загальної практики - сімейний лікар",Q1064,IF($B$1061="Лікар-педіатр",0,IF($B$1061="Лікар-терапевт",Q1064))),IF($B$1074="Лікар загальної практики - сімейний лікар",Q1077,IF($B$1074="Лікар-педіатр",0,IF($B$1074="Лікар-терапевт",Q1077))),IF($B$1087="Лікар загальної практики - сімейний лікар",Q1090,IF($B$1087="Лікар-педіатр",0,IF($B$1087="Лікар-терапевт",Q1090))),IF($B$1100="Лікар загальної практики - сімейний лікар",Q1103,IF($B$1100="Лікар-педіатр",0,IF($B$1100="Лікар-терапевт",Q1103))),IF($B$1113="Лікар загальної практики - сімейний лікар",Q1116,IF($B$1113="Лікар-педіатр",0,IF($B$1113="Лікар-терапевт",Q1116))),IF($B$1126="Лікар загальної практики - сімейний лікар",Q1129,IF($B$1126="Лікар-педіатр",0,IF($B$1126="Лікар-терапевт",Q1129))),IF($B$1139="Лікар загальної практики - сімейний лікар",Q1142,IF($B$1139="Лікар-педіатр",0,IF($B$1139="Лікар-терапевт",Q1142))),IF($B$1152="Лікар загальної практики - сімейний лікар",Q1155,IF($B$1152="Лікар-педіатр",0,IF($B$1152="Лікар-терапевт",Q1155))),IF($B$1165="Лікар загальної практики - сімейний лікар",Q1168,IF($B$1165="Лікар-педіатр",0,IF($B$1165="Лікар-терапевт",Q1168))),IF($B$1178="Лікар загальної практики - сімейний лікар",Q1181,IF($B$1178="Лікар-педіатр",0,IF($B$1178="Лікар-терапевт",Q1181))),IF($B$1191="Лікар загальної практики - сімейний лікар",Q1194,IF($B$1191="Лікар-педіатр",0,IF($B$1191="Лікар-терапевт",Q1194))),IF($B$1204="Лікар загальної практики - сімейний лікар",Q1207,IF($B$1204="Лікар-педіатр",0,IF($B$1204="Лікар-терапевт",Q1207))),IF($B$1217="Лікар загальної практики - сімейний лікар",Q1220,IF($B$1217="Лікар-педіатр",0,IF($B$1217="Лікар-терапевт",Q1220))),IF($B$1230="Лікар загальної практики - сімейний лікар",Q1233,IF($B$1230="Лікар-педіатр",0,IF($B$1230="Лікар-терапевт",Q1233))),IF($B$1243="Лікар загальної практики - сімейний лікар",Q1246,IF($B$1243="Лікар-педіатр",0,IF($B$1243="Лікар-терапевт",Q1246))),IF($B$1256="Лікар загальної практики - сімейний лікар",Q1259,IF($B$1256="Лікар-педіатр",0,IF($B$1256="Лікар-терапевт",Q1259))),IF($B$1269="Лікар загальної практики - сімейний лікар",Q1272,IF($B$1269="Лікар-педіатр",0,IF($B$1269="Лікар-терапевт",Q1272))),IF($B$1282="Лікар загальної практики - сімейний лікар",Q1285,IF($B$1282="Лікар-педіатр",0,IF($B$1282="Лікар-терапевт",Q1285))),IF($B$1295="Лікар загальної практики - сімейний лікар",Q1298,IF($B$1295="Лікар-педіатр",0,IF($B$1295="Лікар-терапевт",Q1298))),IF($B$1308="Лікар загальної практики - сімейний лікар",Q1311,IF($B$1308="Лікар-педіатр",0,IF($B$1308="Лікар-терапевт",Q1311))),IF($B$1321="Лікар загальної практики - сімейний лікар",Q1324,IF($B$1321="Лікар-педіатр",0,IF($B$1321="Лікар-терапевт",Q1324))))</f>
        <v>0</v>
      </c>
      <c r="R1334" s="218">
        <f>SUM(IF($B$684="Лікар загальної практики - сімейний лікар",R687,IF($B$684="Лікар-педіатр",0,IF($B$684="Лікар-терапевт",R687))),IF($B$697="Лікар загальної практики - сімейний лікар",R700,IF($B$697="Лікар-педіатр",0,IF($B$697="Лікар-терапевт",R700))),IF($B$710="Лікар загальної практики - сімейний лікар",R713,IF($B$710="Лікар-педіатр",0,IF($B$710="Лікар-терапевт",R713))),IF($B$723="Лікар загальної практики - сімейний лікар",R726,IF($B$723="Лікар-педіатр",0,IF($B$723="Лікар-терапевт",R726))),IF($B$736="Лікар загальної практики - сімейний лікар",R739,IF($B$736="Лікар-педіатр",0,IF($B$736="Лікар-терапевт",R739))),IF($B$749="Лікар загальної практики - сімейний лікар",R752,IF($B$749="Лікар-педіатр",0,IF($B$749="Лікар-терапевт",R752))),IF($B$762="Лікар загальної практики - сімейний лікар",R765,IF($B$762="Лікар-педіатр",0,IF($B$762="Лікар-терапевт",R765))),IF($B$775="Лікар загальної практики - сімейний лікар",R778,IF($B$775="Лікар-педіатр",0,IF($B$775="Лікар-терапевт",R778))),IF($B$788="Лікар загальної практики - сімейний лікар",R791,IF($B$788="Лікар-педіатр",0,IF($B$788="Лікар-терапевт",R791))),IF($B$801="Лікар загальної практики - сімейний лікар",R804,IF($B$801="Лікар-педіатр",0,IF($B$801="Лікар-терапевт",R804))),IF($B$814="Лікар загальної практики - сімейний лікар",R817,IF($B$814="Лікар-педіатр",0,IF($B$814="Лікар-терапевт",R817))),IF($B$827="Лікар загальної практики - сімейний лікар",R830,IF($B$827="Лікар-педіатр",0,IF($B$827="Лікар-терапевт",R830))),IF($B$840="Лікар загальної практики - сімейний лікар",R843,IF($B$840="Лікар-педіатр",0,IF($B$840="Лікар-терапевт",R843))),IF($B$853="Лікар загальної практики - сімейний лікар",R856,IF($B$853="Лікар-педіатр",0,IF($B$853="Лікар-терапевт",R856))),IF($B$866="Лікар загальної практики - сімейний лікар",R869,IF($B$866="Лікар-педіатр",0,IF($B$866="Лікар-терапевт",R869))),IF($B$879="Лікар загальної практики - сімейний лікар",R882,IF($B$879="Лікар-педіатр",0,IF($B$879="Лікар-терапевт",R882))),IF($B$892="Лікар загальної практики - сімейний лікар",R895,IF($B$892="Лікар-педіатр",0,IF($B$892="Лікар-терапевт",R895))),IF($B$905="Лікар загальної практики - сімейний лікар",R908,IF($B$905="Лікар-педіатр",0,IF($B$905="Лікар-терапевт",R908))),IF($B$918="Лікар загальної практики - сімейний лікар",R921,IF($B$918="Лікар-педіатр",0,IF($B$918="Лікар-терапевт",R921))),IF($B$931="Лікар загальної практики - сімейний лікар",R934,IF($B$931="Лікар-педіатр",0,IF($B$931="Лікар-терапевт",R934))),IF($B$944="Лікар загальної практики - сімейний лікар",R947,IF($B$944="Лікар-педіатр",0,IF($B$944="Лікар-терапевт",R947))),IF($B$957="Лікар загальної практики - сімейний лікар",R960,IF($B$957="Лікар-педіатр",0,IF($B$957="Лікар-терапевт",R960))),IF($B$970="Лікар загальної практики - сімейний лікар",R973,IF($B$970="Лікар-педіатр",0,IF($B$970="Лікар-терапевт",R973))),IF($B$983="Лікар загальної практики - сімейний лікар",R986,IF($B$983="Лікар-педіатр",0,IF($B$983="Лікар-терапевт",R986))),IF($B$996="Лікар загальної практики - сімейний лікар",R999,IF($B$996="Лікар-педіатр",0,IF($B$996="Лікар-терапевт",R999))),IF($B$1009="Лікар загальної практики - сімейний лікар",R1012,IF($B$1009="Лікар-педіатр",,IF($B$1009="Лікар-терапевт",R1012))),IF($B$1022="Лікар загальної практики - сімейний лікар",R1025,IF($B$1022="Лікар-педіатр",0,IF($B$1022="Лікар-терапевт",R1025))),IF($B$1035="Лікар загальної практики - сімейний лікар",R1038,IF($B$1035="Лікар-педіатр",0,IF($B$1035="Лікар-терапевт",R1038))),IF($B$1048="Лікар загальної практики - сімейний лікар",R1051,IF($B$1048="Лікар-педіатр",0,IF($B$1048="Лікар-терапевт",R1051))),IF($B$1061="Лікар загальної практики - сімейний лікар",R1064,IF($B$1061="Лікар-педіатр",0,IF($B$1061="Лікар-терапевт",R1064))),IF($B$1074="Лікар загальної практики - сімейний лікар",R1077,IF($B$1074="Лікар-педіатр",0,IF($B$1074="Лікар-терапевт",R1077))),IF($B$1087="Лікар загальної практики - сімейний лікар",R1090,IF($B$1087="Лікар-педіатр",0,IF($B$1087="Лікар-терапевт",R1090))),IF($B$1100="Лікар загальної практики - сімейний лікар",R1103,IF($B$1100="Лікар-педіатр",0,IF($B$1100="Лікар-терапевт",R1103))),IF($B$1113="Лікар загальної практики - сімейний лікар",R1116,IF($B$1113="Лікар-педіатр",0,IF($B$1113="Лікар-терапевт",R1116))),IF($B$1126="Лікар загальної практики - сімейний лікар",R1129,IF($B$1126="Лікар-педіатр",0,IF($B$1126="Лікар-терапевт",R1129))),IF($B$1139="Лікар загальної практики - сімейний лікар",R1142,IF($B$1139="Лікар-педіатр",0,IF($B$1139="Лікар-терапевт",R1142))),IF($B$1152="Лікар загальної практики - сімейний лікар",R1155,IF($B$1152="Лікар-педіатр",0,IF($B$1152="Лікар-терапевт",R1155))),IF($B$1165="Лікар загальної практики - сімейний лікар",R1168,IF($B$1165="Лікар-педіатр",0,IF($B$1165="Лікар-терапевт",R1168))),IF($B$1178="Лікар загальної практики - сімейний лікар",R1181,IF($B$1178="Лікар-педіатр",0,IF($B$1178="Лікар-терапевт",R1181))),IF($B$1191="Лікар загальної практики - сімейний лікар",R1194,IF($B$1191="Лікар-педіатр",0,IF($B$1191="Лікар-терапевт",R1194))),IF($B$1204="Лікар загальної практики - сімейний лікар",R1207,IF($B$1204="Лікар-педіатр",0,IF($B$1204="Лікар-терапевт",R1207))),IF($B$1217="Лікар загальної практики - сімейний лікар",R1220,IF($B$1217="Лікар-педіатр",0,IF($B$1217="Лікар-терапевт",R1220))),IF($B$1230="Лікар загальної практики - сімейний лікар",R1233,IF($B$1230="Лікар-педіатр",0,IF($B$1230="Лікар-терапевт",R1233))),IF($B$1243="Лікар загальної практики - сімейний лікар",R1246,IF($B$1243="Лікар-педіатр",0,IF($B$1243="Лікар-терапевт",R1246))),IF($B$1256="Лікар загальної практики - сімейний лікар",R1259,IF($B$1256="Лікар-педіатр",0,IF($B$1256="Лікар-терапевт",R1259))),IF($B$1269="Лікар загальної практики - сімейний лікар",R1272,IF($B$1269="Лікар-педіатр",0,IF($B$1269="Лікар-терапевт",R1272))),IF($B$1282="Лікар загальної практики - сімейний лікар",R1285,IF($B$1282="Лікар-педіатр",0,IF($B$1282="Лікар-терапевт",R1285))),IF($B$1295="Лікар загальної практики - сімейний лікар",R1298,IF($B$1295="Лікар-педіатр",0,IF($B$1295="Лікар-терапевт",R1298))),IF($B$1308="Лікар загальної практики - сімейний лікар",R1311,IF($B$1308="Лікар-педіатр",0,IF($B$1308="Лікар-терапевт",R1311))),IF($B$1321="Лікар загальної практики - сімейний лікар",R1324,IF($B$1321="Лікар-педіатр",0,IF($B$1321="Лікар-терапевт",R1324))))</f>
        <v>0</v>
      </c>
      <c r="S1334" s="219"/>
      <c r="T1334" s="228"/>
      <c r="U1334" s="218">
        <f>SUM(IF($B$684="Лікар загальної практики - сімейний лікар",U687,IF($B$684="Лікар-педіатр",U687,IF($B$684="Лікар-терапевт",0))),IF($B$697="Лікар загальної практики - сімейний лікар",U700,IF($B$697="Лікар-педіатр",U700,IF($B$697="Лікар-терапевт",0))),IF($B$710="Лікар загальної практики - сімейний лікар",U713,IF($B$710="Лікар-педіатр",U713,IF($B$710="Лікар-терапевт",0))),IF($B$723="Лікар загальної практики - сімейний лікар",U726,IF($B$723="Лікар-педіатр",U726,IF($B$723="Лікар-терапевт",0))),IF($B$736="Лікар загальної практики - сімейний лікар",U739,IF($B$736="Лікар-педіатр",U739,IF($B$736="Лікар-терапевт",0))),IF($B$749="Лікар загальної практики - сімейний лікар",U752,IF($B$749="Лікар-педіатр",U752,IF($B$749="Лікар-терапевт",0))),IF($B$762="Лікар загальної практики - сімейний лікар",U765,IF($B$762="Лікар-педіатр",U765,IF($B$762="Лікар-терапевт",0))),IF($B$775="Лікар загальної практики - сімейний лікар",U778,IF($B$775="Лікар-педіатр",U778,IF($B$775="Лікар-терапевт",0))),IF($B$788="Лікар загальної практики - сімейний лікар",U791,IF($B$788="Лікар-педіатр",U791,IF($B$788="Лікар-терапевт",0))),IF($B$801="Лікар загальної практики - сімейний лікар",U804,IF($B$801="Лікар-педіатр",U804,IF($B$801="Лікар-терапевт",0))),IF($B$814="Лікар загальної практики - сімейний лікар",U817,IF($B$814="Лікар-педіатр",U817,IF($B$814="Лікар-терапевт",0))),IF($B$827="Лікар загальної практики - сімейний лікар",U830,IF($B$827="Лікар-педіатр",U830,IF($B$827="Лікар-терапевт",0))),IF($B$840="Лікар загальної практики - сімейний лікар",U843,IF($B$840="Лікар-педіатр",U843,IF($B$840="Лікар-терапевт",0))),IF($B$853="Лікар загальної практики - сімейний лікар",U856,IF($B$853="Лікар-педіатр",U856,IF($B$853="Лікар-терапевт",0))),IF($B$866="Лікар загальної практики - сімейний лікар",U869,IF($B$866="Лікар-педіатр",U869,IF($B$866="Лікар-терапевт",0))),IF($B$879="Лікар загальної практики - сімейний лікар",U882,IF($B$879="Лікар-педіатр",U882,IF($B$879="Лікар-терапевт",0))),IF($B$892="Лікар загальної практики - сімейний лікар",U895,IF($B$892="Лікар-педіатр",U895,IF($B$892="Лікар-терапевт",0))),IF($B$905="Лікар загальної практики - сімейний лікар",U908,IF($B$905="Лікар-педіатр",U908,IF($B$905="Лікар-терапевт",0))),IF($B$918="Лікар загальної практики - сімейний лікар",U921,IF($B$918="Лікар-педіатр",U921,IF($B$918="Лікар-терапевт",0))),IF($B$931="Лікар загальної практики - сімейний лікар",U934,IF($B$931="Лікар-педіатр",U934,IF($B$931="Лікар-терапевт",0))),IF($B$944="Лікар загальної практики - сімейний лікар",U947,IF($B$944="Лікар-педіатр",U947,IF($B$944="Лікар-терапевт",0))),IF($B$957="Лікар загальної практики - сімейний лікар",U960,IF($B$957="Лікар-педіатр",U960,IF($B$957="Лікар-терапевт",0))),IF($B$970="Лікар загальної практики - сімейний лікар",U973,IF($B$970="Лікар-педіатр",U973,IF($B$970="Лікар-терапевт",0))),IF($B$983="Лікар загальної практики - сімейний лікар",U986,IF($B$983="Лікар-педіатр",U986,IF($B$983="Лікар-терапевт",0))),IF($B$996="Лікар загальної практики - сімейний лікар",U999,IF($B$996="Лікар-педіатр",U999,IF($B$996="Лікар-терапевт",0))),IF($B$1009="Лікар загальної практики - сімейний лікар",U1012,IF($B$1009="Лікар-педіатр",U1012,IF($B$1009="Лікар-терапевт",0))),IF($B$1022="Лікар загальної практики - сімейний лікар",U1025,IF($B$1022="Лікар-педіатр",U1025,IF($B$1022="Лікар-терапевт",0))),IF($B$1035="Лікар загальної практики - сімейний лікар",U1038,IF($B$1035="Лікар-педіатр",U1038,IF($B$1035="Лікар-терапевт",0))),IF($B$1048="Лікар загальної практики - сімейний лікар",U1051,IF($B$1048="Лікар-педіатр",U1051,IF($B$1048="Лікар-терапевт",0))),IF($B$1061="Лікар загальної практики - сімейний лікар",U1064,IF($B$1061="Лікар-педіатр",U1064,IF($B$1061="Лікар-терапевт",0))),IF($B$1074="Лікар загальної практики - сімейний лікар",U1077,IF($B$1074="Лікар-педіатр",U1077,IF($B$1074="Лікар-терапевт",0))),IF($B$1087="Лікар загальної практики - сімейний лікар",U1090,IF($B$1087="Лікар-педіатр",U1090,IF($B$1087="Лікар-терапевт",0))),IF($B$1100="Лікар загальної практики - сімейний лікар",U1103,IF($B$1100="Лікар-педіатр",U1103,IF($B$1100="Лікар-терапевт",0))),IF($B$1113="Лікар загальної практики - сімейний лікар",U1116,IF($B$1113="Лікар-педіатр",U1116,IF($B$1113="Лікар-терапевт",0))),IF($B$1126="Лікар загальної практики - сімейний лікар",U1129,IF($B$1126="Лікар-педіатр",U1129,IF($B$1126="Лікар-терапевт",0))),IF($B$1139="Лікар загальної практики - сімейний лікар",U1142,IF($B$1139="Лікар-педіатр",U1142,IF($B$1139="Лікар-терапевт",0))),IF($B$1152="Лікар загальної практики - сімейний лікар",U1155,IF($B$1152="Лікар-педіатр",U1155,IF($B$1152="Лікар-терапевт",0))),IF($B$1165="Лікар загальної практики - сімейний лікар",U1168,IF($B$1165="Лікар-педіатр",U1168,IF($B$1165="Лікар-терапевт",0))),IF($B$1178="Лікар загальної практики - сімейний лікар",U1181,IF($B$1178="Лікар-педіатр",U1181,IF($B$1178="Лікар-терапевт",0))),IF($B$1191="Лікар загальної практики - сімейний лікар",U1194,IF($B$1191="Лікар-педіатр",U1194,IF($B$1191="Лікар-терапевт",0))),IF($B$1204="Лікар загальної практики - сімейний лікар",U1207,IF($B$1204="Лікар-педіатр",U1207,IF($B$1204="Лікар-терапевт",0))),IF($B$1217="Лікар загальної практики - сімейний лікар",U1220,IF($B$1217="Лікар-педіатр",U1220,IF($B$1217="Лікар-терапевт",0))),IF($B$1230="Лікар загальної практики - сімейний лікар",U1233,IF($B$1230="Лікар-педіатр",U1233,IF($B$1230="Лікар-терапевт",0))),IF($B$1243="Лікар загальної практики - сімейний лікар",U1246,IF($B$1243="Лікар-педіатр",U1246,IF($B$1243="Лікар-терапевт",0))),IF($B$1256="Лікар загальної практики - сімейний лікар",U1259,IF($B$1256="Лікар-педіатр",U1259,IF($B$1256="Лікар-терапевт",0))),IF($B$1269="Лікар загальної практики - сімейний лікар",U1272,IF($B$1269="Лікар-педіатр",U1272,IF($B$1269="Лікар-терапевт",0))),IF($B$1282="Лікар загальної практики - сімейний лікар",U1285,IF($B$1282="Лікар-педіатр",U1285,IF($B$1282="Лікар-терапевт",0))),IF($B$1295="Лікар загальної практики - сімейний лікар",U1298,IF($B$1295="Лікар-педіатр",U1298,IF($B$1295="Лікар-терапевт",0))),IF($B$1308="Лікар загальної практики - сімейний лікар",U1311,IF($B$1308="Лікар-педіатр",U1311,IF($B$1308="Лікар-терапевт",0))),IF($B$1321="Лікар загальної практики - сімейний лікар",U1324,IF($B$1321="Лікар-педіатр",U1324,IF($B$1321="Лікар-терапевт",0))))</f>
        <v>0</v>
      </c>
      <c r="V1334" s="218">
        <f t="shared" ref="V1334" si="208">SUM(IF($B$684="Лікар загальної практики - сімейний лікар",V687,IF($B$684="Лікар-педіатр",V687,IF($B$684="Лікар-терапевт",0))),IF($B$697="Лікар загальної практики - сімейний лікар",V700,IF($B$697="Лікар-педіатр",V700,IF($B$697="Лікар-терапевт",0))),IF($B$710="Лікар загальної практики - сімейний лікар",V713,IF($B$710="Лікар-педіатр",V713,IF($B$710="Лікар-терапевт",0))),IF($B$723="Лікар загальної практики - сімейний лікар",V726,IF($B$723="Лікар-педіатр",V726,IF($B$723="Лікар-терапевт",0))),IF($B$736="Лікар загальної практики - сімейний лікар",V739,IF($B$736="Лікар-педіатр",V739,IF($B$736="Лікар-терапевт",0))),IF($B$749="Лікар загальної практики - сімейний лікар",V752,IF($B$749="Лікар-педіатр",V752,IF($B$749="Лікар-терапевт",0))),IF($B$762="Лікар загальної практики - сімейний лікар",V765,IF($B$762="Лікар-педіатр",V765,IF($B$762="Лікар-терапевт",0))),IF($B$775="Лікар загальної практики - сімейний лікар",V778,IF($B$775="Лікар-педіатр",V778,IF($B$775="Лікар-терапевт",0))),IF($B$788="Лікар загальної практики - сімейний лікар",V791,IF($B$788="Лікар-педіатр",V791,IF($B$788="Лікар-терапевт",0))),IF($B$801="Лікар загальної практики - сімейний лікар",V804,IF($B$801="Лікар-педіатр",V804,IF($B$801="Лікар-терапевт",0))),IF($B$814="Лікар загальної практики - сімейний лікар",V817,IF($B$814="Лікар-педіатр",V817,IF($B$814="Лікар-терапевт",0))),IF($B$827="Лікар загальної практики - сімейний лікар",V830,IF($B$827="Лікар-педіатр",V830,IF($B$827="Лікар-терапевт",0))),IF($B$840="Лікар загальної практики - сімейний лікар",V843,IF($B$840="Лікар-педіатр",V843,IF($B$840="Лікар-терапевт",0))),IF($B$853="Лікар загальної практики - сімейний лікар",V856,IF($B$853="Лікар-педіатр",V856,IF($B$853="Лікар-терапевт",0))),IF($B$866="Лікар загальної практики - сімейний лікар",V869,IF($B$866="Лікар-педіатр",V869,IF($B$866="Лікар-терапевт",0))),IF($B$879="Лікар загальної практики - сімейний лікар",V882,IF($B$879="Лікар-педіатр",V882,IF($B$879="Лікар-терапевт",0))),IF($B$892="Лікар загальної практики - сімейний лікар",V895,IF($B$892="Лікар-педіатр",V895,IF($B$892="Лікар-терапевт",0))),IF($B$905="Лікар загальної практики - сімейний лікар",V908,IF($B$905="Лікар-педіатр",V908,IF($B$905="Лікар-терапевт",0))),IF($B$918="Лікар загальної практики - сімейний лікар",V921,IF($B$918="Лікар-педіатр",V921,IF($B$918="Лікар-терапевт",0))),IF($B$931="Лікар загальної практики - сімейний лікар",V934,IF($B$931="Лікар-педіатр",V934,IF($B$931="Лікар-терапевт",0))),IF($B$944="Лікар загальної практики - сімейний лікар",V947,IF($B$944="Лікар-педіатр",V947,IF($B$944="Лікар-терапевт",0))),IF($B$957="Лікар загальної практики - сімейний лікар",V960,IF($B$957="Лікар-педіатр",V960,IF($B$957="Лікар-терапевт",0))),IF($B$970="Лікар загальної практики - сімейний лікар",V973,IF($B$970="Лікар-педіатр",V973,IF($B$970="Лікар-терапевт",0))),IF($B$983="Лікар загальної практики - сімейний лікар",V986,IF($B$983="Лікар-педіатр",V986,IF($B$983="Лікар-терапевт",0))),IF($B$996="Лікар загальної практики - сімейний лікар",V999,IF($B$996="Лікар-педіатр",V999,IF($B$996="Лікар-терапевт",0))),IF($B$1009="Лікар загальної практики - сімейний лікар",V1012,IF($B$1009="Лікар-педіатр",V1012,IF($B$1009="Лікар-терапевт",0))),IF($B$1022="Лікар загальної практики - сімейний лікар",V1025,IF($B$1022="Лікар-педіатр",V1025,IF($B$1022="Лікар-терапевт",0))),IF($B$1035="Лікар загальної практики - сімейний лікар",V1038,IF($B$1035="Лікар-педіатр",V1038,IF($B$1035="Лікар-терапевт",0))),IF($B$1048="Лікар загальної практики - сімейний лікар",V1051,IF($B$1048="Лікар-педіатр",V1051,IF($B$1048="Лікар-терапевт",0))),IF($B$1061="Лікар загальної практики - сімейний лікар",V1064,IF($B$1061="Лікар-педіатр",V1064,IF($B$1061="Лікар-терапевт",0))),IF($B$1074="Лікар загальної практики - сімейний лікар",V1077,IF($B$1074="Лікар-педіатр",V1077,IF($B$1074="Лікар-терапевт",0))),IF($B$1087="Лікар загальної практики - сімейний лікар",V1090,IF($B$1087="Лікар-педіатр",V1090,IF($B$1087="Лікар-терапевт",0))),IF($B$1100="Лікар загальної практики - сімейний лікар",V1103,IF($B$1100="Лікар-педіатр",V1103,IF($B$1100="Лікар-терапевт",0))),IF($B$1113="Лікар загальної практики - сімейний лікар",V1116,IF($B$1113="Лікар-педіатр",V1116,IF($B$1113="Лікар-терапевт",0))),IF($B$1126="Лікар загальної практики - сімейний лікар",V1129,IF($B$1126="Лікар-педіатр",V1129,IF($B$1126="Лікар-терапевт",0))),IF($B$1139="Лікар загальної практики - сімейний лікар",V1142,IF($B$1139="Лікар-педіатр",V1142,IF($B$1139="Лікар-терапевт",0))),IF($B$1152="Лікар загальної практики - сімейний лікар",V1155,IF($B$1152="Лікар-педіатр",V1155,IF($B$1152="Лікар-терапевт",0))),IF($B$1165="Лікар загальної практики - сімейний лікар",V1168,IF($B$1165="Лікар-педіатр",V1168,IF($B$1165="Лікар-терапевт",0))),IF($B$1178="Лікар загальної практики - сімейний лікар",V1181,IF($B$1178="Лікар-педіатр",V1181,IF($B$1178="Лікар-терапевт",0))),IF($B$1191="Лікар загальної практики - сімейний лікар",V1194,IF($B$1191="Лікар-педіатр",V1194,IF($B$1191="Лікар-терапевт",0))),IF($B$1204="Лікар загальної практики - сімейний лікар",V1207,IF($B$1204="Лікар-педіатр",V1207,IF($B$1204="Лікар-терапевт",0))),IF($B$1217="Лікар загальної практики - сімейний лікар",V1220,IF($B$1217="Лікар-педіатр",V1220,IF($B$1217="Лікар-терапевт",0))),IF($B$1230="Лікар загальної практики - сімейний лікар",V1233,IF($B$1230="Лікар-педіатр",V1233,IF($B$1230="Лікар-терапевт",0))),IF($B$1243="Лікар загальної практики - сімейний лікар",V1246,IF($B$1243="Лікар-педіатр",V1246,IF($B$1243="Лікар-терапевт",0))),IF($B$1256="Лікар загальної практики - сімейний лікар",V1259,IF($B$1256="Лікар-педіатр",V1259,IF($B$1256="Лікар-терапевт",0))),IF($B$1269="Лікар загальної практики - сімейний лікар",V1272,IF($B$1269="Лікар-педіатр",V1272,IF($B$1269="Лікар-терапевт",0))),IF($B$1282="Лікар загальної практики - сімейний лікар",V1285,IF($B$1282="Лікар-педіатр",V1285,IF($B$1282="Лікар-терапевт",0))),IF($B$1295="Лікар загальної практики - сімейний лікар",V1298,IF($B$1295="Лікар-педіатр",V1298,IF($B$1295="Лікар-терапевт",0))),IF($B$1308="Лікар загальної практики - сімейний лікар",V1311,IF($B$1308="Лікар-педіатр",V1311,IF($B$1308="Лікар-терапевт",0))),IF($B$1321="Лікар загальної практики - сімейний лікар",V1324,IF($B$1321="Лікар-педіатр",V1324,IF($B$1321="Лікар-терапевт",0))))</f>
        <v>0</v>
      </c>
      <c r="W1334" s="218">
        <f>SUM(IF($B$684="Лікар загальної практики - сімейний лікар",W687,IF($B$684="Лікар-педіатр",0,IF($B$684="Лікар-терапевт",W687))),IF($B$697="Лікар загальної практики - сімейний лікар",W700,IF($B$697="Лікар-педіатр",0,IF($B$697="Лікар-терапевт",W700))),IF($B$710="Лікар загальної практики - сімейний лікар",W713,IF($B$710="Лікар-педіатр",0,IF($B$710="Лікар-терапевт",W713))),IF($B$723="Лікар загальної практики - сімейний лікар",W726,IF($B$723="Лікар-педіатр",0,IF($B$723="Лікар-терапевт",W726))),IF($B$736="Лікар загальної практики - сімейний лікар",W739,IF($B$736="Лікар-педіатр",0,IF($B$736="Лікар-терапевт",W739))),IF($B$749="Лікар загальної практики - сімейний лікар",W752,IF($B$749="Лікар-педіатр",0,IF($B$749="Лікар-терапевт",W752))),IF($B$762="Лікар загальної практики - сімейний лікар",W765,IF($B$762="Лікар-педіатр",0,IF($B$762="Лікар-терапевт",W765))),IF($B$775="Лікар загальної практики - сімейний лікар",W778,IF($B$775="Лікар-педіатр",0,IF($B$775="Лікар-терапевт",W778))),IF($B$788="Лікар загальної практики - сімейний лікар",W791,IF($B$788="Лікар-педіатр",0,IF($B$788="Лікар-терапевт",W791))),IF($B$801="Лікар загальної практики - сімейний лікар",W804,IF($B$801="Лікар-педіатр",0,IF($B$801="Лікар-терапевт",W804))),IF($B$814="Лікар загальної практики - сімейний лікар",W817,IF($B$814="Лікар-педіатр",0,IF($B$814="Лікар-терапевт",W817))),IF($B$827="Лікар загальної практики - сімейний лікар",W830,IF($B$827="Лікар-педіатр",0,IF($B$827="Лікар-терапевт",W830))),IF($B$840="Лікар загальної практики - сімейний лікар",W843,IF($B$840="Лікар-педіатр",0,IF($B$840="Лікар-терапевт",W843))),IF($B$853="Лікар загальної практики - сімейний лікар",W856,IF($B$853="Лікар-педіатр",0,IF($B$853="Лікар-терапевт",W856))),IF($B$866="Лікар загальної практики - сімейний лікар",W869,IF($B$866="Лікар-педіатр",0,IF($B$866="Лікар-терапевт",W869))),IF($B$879="Лікар загальної практики - сімейний лікар",W882,IF($B$879="Лікар-педіатр",0,IF($B$879="Лікар-терапевт",W882))),IF($B$892="Лікар загальної практики - сімейний лікар",W895,IF($B$892="Лікар-педіатр",0,IF($B$892="Лікар-терапевт",W895))),IF($B$905="Лікар загальної практики - сімейний лікар",W908,IF($B$905="Лікар-педіатр",0,IF($B$905="Лікар-терапевт",W908))),IF($B$918="Лікар загальної практики - сімейний лікар",W921,IF($B$918="Лікар-педіатр",0,IF($B$918="Лікар-терапевт",W921))),IF($B$931="Лікар загальної практики - сімейний лікар",W934,IF($B$931="Лікар-педіатр",0,IF($B$931="Лікар-терапевт",W934))),IF($B$944="Лікар загальної практики - сімейний лікар",W947,IF($B$944="Лікар-педіатр",0,IF($B$944="Лікар-терапевт",W947))),IF($B$957="Лікар загальної практики - сімейний лікар",W960,IF($B$957="Лікар-педіатр",0,IF($B$957="Лікар-терапевт",W960))),IF($B$970="Лікар загальної практики - сімейний лікар",W973,IF($B$970="Лікар-педіатр",0,IF($B$970="Лікар-терапевт",W973))),IF($B$983="Лікар загальної практики - сімейний лікар",W986,IF($B$983="Лікар-педіатр",0,IF($B$983="Лікар-терапевт",W986))),IF($B$996="Лікар загальної практики - сімейний лікар",W999,IF($B$996="Лікар-педіатр",0,IF($B$996="Лікар-терапевт",W999))),IF($B$1009="Лікар загальної практики - сімейний лікар",W1012,IF($B$1009="Лікар-педіатр",,IF($B$1009="Лікар-терапевт",W1012))),IF($B$1022="Лікар загальної практики - сімейний лікар",W1025,IF($B$1022="Лікар-педіатр",0,IF($B$1022="Лікар-терапевт",W1025))),IF($B$1035="Лікар загальної практики - сімейний лікар",W1038,IF($B$1035="Лікар-педіатр",0,IF($B$1035="Лікар-терапевт",W1038))),IF($B$1048="Лікар загальної практики - сімейний лікар",W1051,IF($B$1048="Лікар-педіатр",0,IF($B$1048="Лікар-терапевт",W1051))),IF($B$1061="Лікар загальної практики - сімейний лікар",W1064,IF($B$1061="Лікар-педіатр",0,IF($B$1061="Лікар-терапевт",W1064))),IF($B$1074="Лікар загальної практики - сімейний лікар",W1077,IF($B$1074="Лікар-педіатр",0,IF($B$1074="Лікар-терапевт",W1077))),IF($B$1087="Лікар загальної практики - сімейний лікар",W1090,IF($B$1087="Лікар-педіатр",0,IF($B$1087="Лікар-терапевт",W1090))),IF($B$1100="Лікар загальної практики - сімейний лікар",W1103,IF($B$1100="Лікар-педіатр",0,IF($B$1100="Лікар-терапевт",W1103))),IF($B$1113="Лікар загальної практики - сімейний лікар",W1116,IF($B$1113="Лікар-педіатр",0,IF($B$1113="Лікар-терапевт",W1116))),IF($B$1126="Лікар загальної практики - сімейний лікар",W1129,IF($B$1126="Лікар-педіатр",0,IF($B$1126="Лікар-терапевт",W1129))),IF($B$1139="Лікар загальної практики - сімейний лікар",W1142,IF($B$1139="Лікар-педіатр",0,IF($B$1139="Лікар-терапевт",W1142))),IF($B$1152="Лікар загальної практики - сімейний лікар",W1155,IF($B$1152="Лікар-педіатр",0,IF($B$1152="Лікар-терапевт",W1155))),IF($B$1165="Лікар загальної практики - сімейний лікар",W1168,IF($B$1165="Лікар-педіатр",0,IF($B$1165="Лікар-терапевт",W1168))),IF($B$1178="Лікар загальної практики - сімейний лікар",W1181,IF($B$1178="Лікар-педіатр",0,IF($B$1178="Лікар-терапевт",W1181))),IF($B$1191="Лікар загальної практики - сімейний лікар",W1194,IF($B$1191="Лікар-педіатр",0,IF($B$1191="Лікар-терапевт",W1194))),IF($B$1204="Лікар загальної практики - сімейний лікар",W1207,IF($B$1204="Лікар-педіатр",0,IF($B$1204="Лікар-терапевт",W1207))),IF($B$1217="Лікар загальної практики - сімейний лікар",W1220,IF($B$1217="Лікар-педіатр",0,IF($B$1217="Лікар-терапевт",W1220))),IF($B$1230="Лікар загальної практики - сімейний лікар",W1233,IF($B$1230="Лікар-педіатр",0,IF($B$1230="Лікар-терапевт",W1233))),IF($B$1243="Лікар загальної практики - сімейний лікар",W1246,IF($B$1243="Лікар-педіатр",0,IF($B$1243="Лікар-терапевт",W1246))),IF($B$1256="Лікар загальної практики - сімейний лікар",W1259,IF($B$1256="Лікар-педіатр",0,IF($B$1256="Лікар-терапевт",W1259))),IF($B$1269="Лікар загальної практики - сімейний лікар",W1272,IF($B$1269="Лікар-педіатр",0,IF($B$1269="Лікар-терапевт",W1272))),IF($B$1282="Лікар загальної практики - сімейний лікар",W1285,IF($B$1282="Лікар-педіатр",0,IF($B$1282="Лікар-терапевт",W1285))),IF($B$1295="Лікар загальної практики - сімейний лікар",W1298,IF($B$1295="Лікар-педіатр",0,IF($B$1295="Лікар-терапевт",W1298))),IF($B$1308="Лікар загальної практики - сімейний лікар",W1311,IF($B$1308="Лікар-педіатр",0,IF($B$1308="Лікар-терапевт",W1311))),IF($B$1321="Лікар загальної практики - сімейний лікар",W1324,IF($B$1321="Лікар-педіатр",0,IF($B$1321="Лікар-терапевт",W1324))))</f>
        <v>0</v>
      </c>
      <c r="X1334" s="218">
        <f>SUM(IF($B$684="Лікар загальної практики - сімейний лікар",X687,IF($B$684="Лікар-педіатр",0,IF($B$684="Лікар-терапевт",X687))),IF($B$697="Лікар загальної практики - сімейний лікар",X700,IF($B$697="Лікар-педіатр",0,IF($B$697="Лікар-терапевт",X700))),IF($B$710="Лікар загальної практики - сімейний лікар",X713,IF($B$710="Лікар-педіатр",0,IF($B$710="Лікар-терапевт",X713))),IF($B$723="Лікар загальної практики - сімейний лікар",X726,IF($B$723="Лікар-педіатр",0,IF($B$723="Лікар-терапевт",X726))),IF($B$736="Лікар загальної практики - сімейний лікар",X739,IF($B$736="Лікар-педіатр",0,IF($B$736="Лікар-терапевт",X739))),IF($B$749="Лікар загальної практики - сімейний лікар",X752,IF($B$749="Лікар-педіатр",0,IF($B$749="Лікар-терапевт",X752))),IF($B$762="Лікар загальної практики - сімейний лікар",X765,IF($B$762="Лікар-педіатр",0,IF($B$762="Лікар-терапевт",X765))),IF($B$775="Лікар загальної практики - сімейний лікар",X778,IF($B$775="Лікар-педіатр",0,IF($B$775="Лікар-терапевт",X778))),IF($B$788="Лікар загальної практики - сімейний лікар",X791,IF($B$788="Лікар-педіатр",0,IF($B$788="Лікар-терапевт",X791))),IF($B$801="Лікар загальної практики - сімейний лікар",X804,IF($B$801="Лікар-педіатр",0,IF($B$801="Лікар-терапевт",X804))),IF($B$814="Лікар загальної практики - сімейний лікар",X817,IF($B$814="Лікар-педіатр",0,IF($B$814="Лікар-терапевт",X817))),IF($B$827="Лікар загальної практики - сімейний лікар",X830,IF($B$827="Лікар-педіатр",0,IF($B$827="Лікар-терапевт",X830))),IF($B$840="Лікар загальної практики - сімейний лікар",X843,IF($B$840="Лікар-педіатр",0,IF($B$840="Лікар-терапевт",X843))),IF($B$853="Лікар загальної практики - сімейний лікар",X856,IF($B$853="Лікар-педіатр",0,IF($B$853="Лікар-терапевт",X856))),IF($B$866="Лікар загальної практики - сімейний лікар",X869,IF($B$866="Лікар-педіатр",0,IF($B$866="Лікар-терапевт",X869))),IF($B$879="Лікар загальної практики - сімейний лікар",X882,IF($B$879="Лікар-педіатр",0,IF($B$879="Лікар-терапевт",X882))),IF($B$892="Лікар загальної практики - сімейний лікар",X895,IF($B$892="Лікар-педіатр",0,IF($B$892="Лікар-терапевт",X895))),IF($B$905="Лікар загальної практики - сімейний лікар",X908,IF($B$905="Лікар-педіатр",0,IF($B$905="Лікар-терапевт",X908))),IF($B$918="Лікар загальної практики - сімейний лікар",X921,IF($B$918="Лікар-педіатр",0,IF($B$918="Лікар-терапевт",X921))),IF($B$931="Лікар загальної практики - сімейний лікар",X934,IF($B$931="Лікар-педіатр",0,IF($B$931="Лікар-терапевт",X934))),IF($B$944="Лікар загальної практики - сімейний лікар",X947,IF($B$944="Лікар-педіатр",0,IF($B$944="Лікар-терапевт",X947))),IF($B$957="Лікар загальної практики - сімейний лікар",X960,IF($B$957="Лікар-педіатр",0,IF($B$957="Лікар-терапевт",X960))),IF($B$970="Лікар загальної практики - сімейний лікар",X973,IF($B$970="Лікар-педіатр",0,IF($B$970="Лікар-терапевт",X973))),IF($B$983="Лікар загальної практики - сімейний лікар",X986,IF($B$983="Лікар-педіатр",0,IF($B$983="Лікар-терапевт",X986))),IF($B$996="Лікар загальної практики - сімейний лікар",X999,IF($B$996="Лікар-педіатр",0,IF($B$996="Лікар-терапевт",X999))),IF($B$1009="Лікар загальної практики - сімейний лікар",X1012,IF($B$1009="Лікар-педіатр",,IF($B$1009="Лікар-терапевт",X1012))),IF($B$1022="Лікар загальної практики - сімейний лікар",X1025,IF($B$1022="Лікар-педіатр",0,IF($B$1022="Лікар-терапевт",X1025))),IF($B$1035="Лікар загальної практики - сімейний лікар",X1038,IF($B$1035="Лікар-педіатр",0,IF($B$1035="Лікар-терапевт",X1038))),IF($B$1048="Лікар загальної практики - сімейний лікар",X1051,IF($B$1048="Лікар-педіатр",0,IF($B$1048="Лікар-терапевт",X1051))),IF($B$1061="Лікар загальної практики - сімейний лікар",X1064,IF($B$1061="Лікар-педіатр",0,IF($B$1061="Лікар-терапевт",X1064))),IF($B$1074="Лікар загальної практики - сімейний лікар",X1077,IF($B$1074="Лікар-педіатр",0,IF($B$1074="Лікар-терапевт",X1077))),IF($B$1087="Лікар загальної практики - сімейний лікар",X1090,IF($B$1087="Лікар-педіатр",0,IF($B$1087="Лікар-терапевт",X1090))),IF($B$1100="Лікар загальної практики - сімейний лікар",X1103,IF($B$1100="Лікар-педіатр",0,IF($B$1100="Лікар-терапевт",X1103))),IF($B$1113="Лікар загальної практики - сімейний лікар",X1116,IF($B$1113="Лікар-педіатр",0,IF($B$1113="Лікар-терапевт",X1116))),IF($B$1126="Лікар загальної практики - сімейний лікар",X1129,IF($B$1126="Лікар-педіатр",0,IF($B$1126="Лікар-терапевт",X1129))),IF($B$1139="Лікар загальної практики - сімейний лікар",X1142,IF($B$1139="Лікар-педіатр",0,IF($B$1139="Лікар-терапевт",X1142))),IF($B$1152="Лікар загальної практики - сімейний лікар",X1155,IF($B$1152="Лікар-педіатр",0,IF($B$1152="Лікар-терапевт",X1155))),IF($B$1165="Лікар загальної практики - сімейний лікар",X1168,IF($B$1165="Лікар-педіатр",0,IF($B$1165="Лікар-терапевт",X1168))),IF($B$1178="Лікар загальної практики - сімейний лікар",X1181,IF($B$1178="Лікар-педіатр",0,IF($B$1178="Лікар-терапевт",X1181))),IF($B$1191="Лікар загальної практики - сімейний лікар",X1194,IF($B$1191="Лікар-педіатр",0,IF($B$1191="Лікар-терапевт",X1194))),IF($B$1204="Лікар загальної практики - сімейний лікар",X1207,IF($B$1204="Лікар-педіатр",0,IF($B$1204="Лікар-терапевт",X1207))),IF($B$1217="Лікар загальної практики - сімейний лікар",X1220,IF($B$1217="Лікар-педіатр",0,IF($B$1217="Лікар-терапевт",X1220))),IF($B$1230="Лікар загальної практики - сімейний лікар",X1233,IF($B$1230="Лікар-педіатр",0,IF($B$1230="Лікар-терапевт",X1233))),IF($B$1243="Лікар загальної практики - сімейний лікар",X1246,IF($B$1243="Лікар-педіатр",0,IF($B$1243="Лікар-терапевт",X1246))),IF($B$1256="Лікар загальної практики - сімейний лікар",X1259,IF($B$1256="Лікар-педіатр",0,IF($B$1256="Лікар-терапевт",X1259))),IF($B$1269="Лікар загальної практики - сімейний лікар",X1272,IF($B$1269="Лікар-педіатр",0,IF($B$1269="Лікар-терапевт",X1272))),IF($B$1282="Лікар загальної практики - сімейний лікар",X1285,IF($B$1282="Лікар-педіатр",0,IF($B$1282="Лікар-терапевт",X1285))),IF($B$1295="Лікар загальної практики - сімейний лікар",X1298,IF($B$1295="Лікар-педіатр",0,IF($B$1295="Лікар-терапевт",X1298))),IF($B$1308="Лікар загальної практики - сімейний лікар",X1311,IF($B$1308="Лікар-педіатр",0,IF($B$1308="Лікар-терапевт",X1311))),IF($B$1321="Лікар загальної практики - сімейний лікар",X1324,IF($B$1321="Лікар-педіатр",0,IF($B$1321="Лікар-терапевт",X1324))))</f>
        <v>0</v>
      </c>
      <c r="Y1334" s="218">
        <f>SUM(IF($B$684="Лікар загальної практики - сімейний лікар",Y687,IF($B$684="Лікар-педіатр",0,IF($B$684="Лікар-терапевт",Y687))),IF($B$697="Лікар загальної практики - сімейний лікар",Y700,IF($B$697="Лікар-педіатр",0,IF($B$697="Лікар-терапевт",Y700))),IF($B$710="Лікар загальної практики - сімейний лікар",Y713,IF($B$710="Лікар-педіатр",0,IF($B$710="Лікар-терапевт",Y713))),IF($B$723="Лікар загальної практики - сімейний лікар",Y726,IF($B$723="Лікар-педіатр",0,IF($B$723="Лікар-терапевт",Y726))),IF($B$736="Лікар загальної практики - сімейний лікар",Y739,IF($B$736="Лікар-педіатр",0,IF($B$736="Лікар-терапевт",Y739))),IF($B$749="Лікар загальної практики - сімейний лікар",Y752,IF($B$749="Лікар-педіатр",0,IF($B$749="Лікар-терапевт",Y752))),IF($B$762="Лікар загальної практики - сімейний лікар",Y765,IF($B$762="Лікар-педіатр",0,IF($B$762="Лікар-терапевт",Y765))),IF($B$775="Лікар загальної практики - сімейний лікар",Y778,IF($B$775="Лікар-педіатр",0,IF($B$775="Лікар-терапевт",Y778))),IF($B$788="Лікар загальної практики - сімейний лікар",Y791,IF($B$788="Лікар-педіатр",0,IF($B$788="Лікар-терапевт",Y791))),IF($B$801="Лікар загальної практики - сімейний лікар",Y804,IF($B$801="Лікар-педіатр",0,IF($B$801="Лікар-терапевт",Y804))),IF($B$814="Лікар загальної практики - сімейний лікар",Y817,IF($B$814="Лікар-педіатр",0,IF($B$814="Лікар-терапевт",Y817))),IF($B$827="Лікар загальної практики - сімейний лікар",Y830,IF($B$827="Лікар-педіатр",0,IF($B$827="Лікар-терапевт",Y830))),IF($B$840="Лікар загальної практики - сімейний лікар",Y843,IF($B$840="Лікар-педіатр",0,IF($B$840="Лікар-терапевт",Y843))),IF($B$853="Лікар загальної практики - сімейний лікар",Y856,IF($B$853="Лікар-педіатр",0,IF($B$853="Лікар-терапевт",Y856))),IF($B$866="Лікар загальної практики - сімейний лікар",Y869,IF($B$866="Лікар-педіатр",0,IF($B$866="Лікар-терапевт",Y869))),IF($B$879="Лікар загальної практики - сімейний лікар",Y882,IF($B$879="Лікар-педіатр",0,IF($B$879="Лікар-терапевт",Y882))),IF($B$892="Лікар загальної практики - сімейний лікар",Y895,IF($B$892="Лікар-педіатр",0,IF($B$892="Лікар-терапевт",Y895))),IF($B$905="Лікар загальної практики - сімейний лікар",Y908,IF($B$905="Лікар-педіатр",0,IF($B$905="Лікар-терапевт",Y908))),IF($B$918="Лікар загальної практики - сімейний лікар",Y921,IF($B$918="Лікар-педіатр",0,IF($B$918="Лікар-терапевт",Y921))),IF($B$931="Лікар загальної практики - сімейний лікар",Y934,IF($B$931="Лікар-педіатр",0,IF($B$931="Лікар-терапевт",Y934))),IF($B$944="Лікар загальної практики - сімейний лікар",Y947,IF($B$944="Лікар-педіатр",0,IF($B$944="Лікар-терапевт",Y947))),IF($B$957="Лікар загальної практики - сімейний лікар",Y960,IF($B$957="Лікар-педіатр",0,IF($B$957="Лікар-терапевт",Y960))),IF($B$970="Лікар загальної практики - сімейний лікар",Y973,IF($B$970="Лікар-педіатр",0,IF($B$970="Лікар-терапевт",Y973))),IF($B$983="Лікар загальної практики - сімейний лікар",Y986,IF($B$983="Лікар-педіатр",0,IF($B$983="Лікар-терапевт",Y986))),IF($B$996="Лікар загальної практики - сімейний лікар",Y999,IF($B$996="Лікар-педіатр",0,IF($B$996="Лікар-терапевт",Y999))),IF($B$1009="Лікар загальної практики - сімейний лікар",Y1012,IF($B$1009="Лікар-педіатр",,IF($B$1009="Лікар-терапевт",Y1012))),IF($B$1022="Лікар загальної практики - сімейний лікар",Y1025,IF($B$1022="Лікар-педіатр",0,IF($B$1022="Лікар-терапевт",Y1025))),IF($B$1035="Лікар загальної практики - сімейний лікар",Y1038,IF($B$1035="Лікар-педіатр",0,IF($B$1035="Лікар-терапевт",Y1038))),IF($B$1048="Лікар загальної практики - сімейний лікар",Y1051,IF($B$1048="Лікар-педіатр",0,IF($B$1048="Лікар-терапевт",Y1051))),IF($B$1061="Лікар загальної практики - сімейний лікар",Y1064,IF($B$1061="Лікар-педіатр",0,IF($B$1061="Лікар-терапевт",Y1064))),IF($B$1074="Лікар загальної практики - сімейний лікар",Y1077,IF($B$1074="Лікар-педіатр",0,IF($B$1074="Лікар-терапевт",Y1077))),IF($B$1087="Лікар загальної практики - сімейний лікар",Y1090,IF($B$1087="Лікар-педіатр",0,IF($B$1087="Лікар-терапевт",Y1090))),IF($B$1100="Лікар загальної практики - сімейний лікар",Y1103,IF($B$1100="Лікар-педіатр",0,IF($B$1100="Лікар-терапевт",Y1103))),IF($B$1113="Лікар загальної практики - сімейний лікар",Y1116,IF($B$1113="Лікар-педіатр",0,IF($B$1113="Лікар-терапевт",Y1116))),IF($B$1126="Лікар загальної практики - сімейний лікар",Y1129,IF($B$1126="Лікар-педіатр",0,IF($B$1126="Лікар-терапевт",Y1129))),IF($B$1139="Лікар загальної практики - сімейний лікар",Y1142,IF($B$1139="Лікар-педіатр",0,IF($B$1139="Лікар-терапевт",Y1142))),IF($B$1152="Лікар загальної практики - сімейний лікар",Y1155,IF($B$1152="Лікар-педіатр",0,IF($B$1152="Лікар-терапевт",Y1155))),IF($B$1165="Лікар загальної практики - сімейний лікар",Y1168,IF($B$1165="Лікар-педіатр",0,IF($B$1165="Лікар-терапевт",Y1168))),IF($B$1178="Лікар загальної практики - сімейний лікар",Y1181,IF($B$1178="Лікар-педіатр",0,IF($B$1178="Лікар-терапевт",Y1181))),IF($B$1191="Лікар загальної практики - сімейний лікар",Y1194,IF($B$1191="Лікар-педіатр",0,IF($B$1191="Лікар-терапевт",Y1194))),IF($B$1204="Лікар загальної практики - сімейний лікар",Y1207,IF($B$1204="Лікар-педіатр",0,IF($B$1204="Лікар-терапевт",Y1207))),IF($B$1217="Лікар загальної практики - сімейний лікар",Y1220,IF($B$1217="Лікар-педіатр",0,IF($B$1217="Лікар-терапевт",Y1220))),IF($B$1230="Лікар загальної практики - сімейний лікар",Y1233,IF($B$1230="Лікар-педіатр",0,IF($B$1230="Лікар-терапевт",Y1233))),IF($B$1243="Лікар загальної практики - сімейний лікар",Y1246,IF($B$1243="Лікар-педіатр",0,IF($B$1243="Лікар-терапевт",Y1246))),IF($B$1256="Лікар загальної практики - сімейний лікар",Y1259,IF($B$1256="Лікар-педіатр",0,IF($B$1256="Лікар-терапевт",Y1259))),IF($B$1269="Лікар загальної практики - сімейний лікар",Y1272,IF($B$1269="Лікар-педіатр",0,IF($B$1269="Лікар-терапевт",Y1272))),IF($B$1282="Лікар загальної практики - сімейний лікар",Y1285,IF($B$1282="Лікар-педіатр",0,IF($B$1282="Лікар-терапевт",Y1285))),IF($B$1295="Лікар загальної практики - сімейний лікар",Y1298,IF($B$1295="Лікар-педіатр",0,IF($B$1295="Лікар-терапевт",Y1298))),IF($B$1308="Лікар загальної практики - сімейний лікар",Y1311,IF($B$1308="Лікар-педіатр",0,IF($B$1308="Лікар-терапевт",Y1311))),IF($B$1321="Лікар загальної практики - сімейний лікар",Y1324,IF($B$1321="Лікар-педіатр",0,IF($B$1321="Лікар-терапевт",Y1324))))</f>
        <v>0</v>
      </c>
      <c r="Z1334" s="219"/>
      <c r="AA1334" s="228"/>
      <c r="AB1334" s="218">
        <f>SUM(IF($B$684="Лікар загальної практики - сімейний лікар",AB687,IF($B$684="Лікар-педіатр",AB687,IF($B$684="Лікар-терапевт",0))),IF($B$697="Лікар загальної практики - сімейний лікар",AB700,IF($B$697="Лікар-педіатр",AB700,IF($B$697="Лікар-терапевт",0))),IF($B$710="Лікар загальної практики - сімейний лікар",AB713,IF($B$710="Лікар-педіатр",AB713,IF($B$710="Лікар-терапевт",0))),IF($B$723="Лікар загальної практики - сімейний лікар",AB726,IF($B$723="Лікар-педіатр",AB726,IF($B$723="Лікар-терапевт",0))),IF($B$736="Лікар загальної практики - сімейний лікар",AB739,IF($B$736="Лікар-педіатр",AB739,IF($B$736="Лікар-терапевт",0))),IF($B$749="Лікар загальної практики - сімейний лікар",AB752,IF($B$749="Лікар-педіатр",AB752,IF($B$749="Лікар-терапевт",0))),IF($B$762="Лікар загальної практики - сімейний лікар",AB765,IF($B$762="Лікар-педіатр",AB765,IF($B$762="Лікар-терапевт",0))),IF($B$775="Лікар загальної практики - сімейний лікар",AB778,IF($B$775="Лікар-педіатр",AB778,IF($B$775="Лікар-терапевт",0))),IF($B$788="Лікар загальної практики - сімейний лікар",AB791,IF($B$788="Лікар-педіатр",AB791,IF($B$788="Лікар-терапевт",0))),IF($B$801="Лікар загальної практики - сімейний лікар",AB804,IF($B$801="Лікар-педіатр",AB804,IF($B$801="Лікар-терапевт",0))),IF($B$814="Лікар загальної практики - сімейний лікар",AB817,IF($B$814="Лікар-педіатр",AB817,IF($B$814="Лікар-терапевт",0))),IF($B$827="Лікар загальної практики - сімейний лікар",AB830,IF($B$827="Лікар-педіатр",AB830,IF($B$827="Лікар-терапевт",0))),IF($B$840="Лікар загальної практики - сімейний лікар",AB843,IF($B$840="Лікар-педіатр",AB843,IF($B$840="Лікар-терапевт",0))),IF($B$853="Лікар загальної практики - сімейний лікар",AB856,IF($B$853="Лікар-педіатр",AB856,IF($B$853="Лікар-терапевт",0))),IF($B$866="Лікар загальної практики - сімейний лікар",AB869,IF($B$866="Лікар-педіатр",AB869,IF($B$866="Лікар-терапевт",0))),IF($B$879="Лікар загальної практики - сімейний лікар",AB882,IF($B$879="Лікар-педіатр",AB882,IF($B$879="Лікар-терапевт",0))),IF($B$892="Лікар загальної практики - сімейний лікар",AB895,IF($B$892="Лікар-педіатр",AB895,IF($B$892="Лікар-терапевт",0))),IF($B$905="Лікар загальної практики - сімейний лікар",AB908,IF($B$905="Лікар-педіатр",AB908,IF($B$905="Лікар-терапевт",0))),IF($B$918="Лікар загальної практики - сімейний лікар",AB921,IF($B$918="Лікар-педіатр",AB921,IF($B$918="Лікар-терапевт",0))),IF($B$931="Лікар загальної практики - сімейний лікар",AB934,IF($B$931="Лікар-педіатр",AB934,IF($B$931="Лікар-терапевт",0))),IF($B$944="Лікар загальної практики - сімейний лікар",AB947,IF($B$944="Лікар-педіатр",AB947,IF($B$944="Лікар-терапевт",0))),IF($B$957="Лікар загальної практики - сімейний лікар",AB960,IF($B$957="Лікар-педіатр",AB960,IF($B$957="Лікар-терапевт",0))),IF($B$970="Лікар загальної практики - сімейний лікар",AB973,IF($B$970="Лікар-педіатр",AB973,IF($B$970="Лікар-терапевт",0))),IF($B$983="Лікар загальної практики - сімейний лікар",AB986,IF($B$983="Лікар-педіатр",AB986,IF($B$983="Лікар-терапевт",0))),IF($B$996="Лікар загальної практики - сімейний лікар",AB999,IF($B$996="Лікар-педіатр",AB999,IF($B$996="Лікар-терапевт",0))),IF($B$1009="Лікар загальної практики - сімейний лікар",AB1012,IF($B$1009="Лікар-педіатр",AB1012,IF($B$1009="Лікар-терапевт",0))),IF($B$1022="Лікар загальної практики - сімейний лікар",AB1025,IF($B$1022="Лікар-педіатр",AB1025,IF($B$1022="Лікар-терапевт",0))),IF($B$1035="Лікар загальної практики - сімейний лікар",AB1038,IF($B$1035="Лікар-педіатр",AB1038,IF($B$1035="Лікар-терапевт",0))),IF($B$1048="Лікар загальної практики - сімейний лікар",AB1051,IF($B$1048="Лікар-педіатр",AB1051,IF($B$1048="Лікар-терапевт",0))),IF($B$1061="Лікар загальної практики - сімейний лікар",AB1064,IF($B$1061="Лікар-педіатр",AB1064,IF($B$1061="Лікар-терапевт",0))),IF($B$1074="Лікар загальної практики - сімейний лікар",AB1077,IF($B$1074="Лікар-педіатр",AB1077,IF($B$1074="Лікар-терапевт",0))),IF($B$1087="Лікар загальної практики - сімейний лікар",AB1090,IF($B$1087="Лікар-педіатр",AB1090,IF($B$1087="Лікар-терапевт",0))),IF($B$1100="Лікар загальної практики - сімейний лікар",AB1103,IF($B$1100="Лікар-педіатр",AB1103,IF($B$1100="Лікар-терапевт",0))),IF($B$1113="Лікар загальної практики - сімейний лікар",AB1116,IF($B$1113="Лікар-педіатр",AB1116,IF($B$1113="Лікар-терапевт",0))),IF($B$1126="Лікар загальної практики - сімейний лікар",AB1129,IF($B$1126="Лікар-педіатр",AB1129,IF($B$1126="Лікар-терапевт",0))),IF($B$1139="Лікар загальної практики - сімейний лікар",AB1142,IF($B$1139="Лікар-педіатр",AB1142,IF($B$1139="Лікар-терапевт",0))),IF($B$1152="Лікар загальної практики - сімейний лікар",AB1155,IF($B$1152="Лікар-педіатр",AB1155,IF($B$1152="Лікар-терапевт",0))),IF($B$1165="Лікар загальної практики - сімейний лікар",AB1168,IF($B$1165="Лікар-педіатр",AB1168,IF($B$1165="Лікар-терапевт",0))),IF($B$1178="Лікар загальної практики - сімейний лікар",AB1181,IF($B$1178="Лікар-педіатр",AB1181,IF($B$1178="Лікар-терапевт",0))),IF($B$1191="Лікар загальної практики - сімейний лікар",AB1194,IF($B$1191="Лікар-педіатр",AB1194,IF($B$1191="Лікар-терапевт",0))),IF($B$1204="Лікар загальної практики - сімейний лікар",AB1207,IF($B$1204="Лікар-педіатр",AB1207,IF($B$1204="Лікар-терапевт",0))),IF($B$1217="Лікар загальної практики - сімейний лікар",AB1220,IF($B$1217="Лікар-педіатр",AB1220,IF($B$1217="Лікар-терапевт",0))),IF($B$1230="Лікар загальної практики - сімейний лікар",AB1233,IF($B$1230="Лікар-педіатр",AB1233,IF($B$1230="Лікар-терапевт",0))),IF($B$1243="Лікар загальної практики - сімейний лікар",AB1246,IF($B$1243="Лікар-педіатр",AB1246,IF($B$1243="Лікар-терапевт",0))),IF($B$1256="Лікар загальної практики - сімейний лікар",AB1259,IF($B$1256="Лікар-педіатр",AB1259,IF($B$1256="Лікар-терапевт",0))),IF($B$1269="Лікар загальної практики - сімейний лікар",AB1272,IF($B$1269="Лікар-педіатр",AB1272,IF($B$1269="Лікар-терапевт",0))),IF($B$1282="Лікар загальної практики - сімейний лікар",AB1285,IF($B$1282="Лікар-педіатр",AB1285,IF($B$1282="Лікар-терапевт",0))),IF($B$1295="Лікар загальної практики - сімейний лікар",AB1298,IF($B$1295="Лікар-педіатр",AB1298,IF($B$1295="Лікар-терапевт",0))),IF($B$1308="Лікар загальної практики - сімейний лікар",AB1311,IF($B$1308="Лікар-педіатр",AB1311,IF($B$1308="Лікар-терапевт",0))),IF($B$1321="Лікар загальної практики - сімейний лікар",AB1324,IF($B$1321="Лікар-педіатр",AB1324,IF($B$1321="Лікар-терапевт",0))))</f>
        <v>0</v>
      </c>
      <c r="AC1334" s="218">
        <f t="shared" ref="AC1334" si="209">SUM(IF($B$684="Лікар загальної практики - сімейний лікар",AC687,IF($B$684="Лікар-педіатр",AC687,IF($B$684="Лікар-терапевт",0))),IF($B$697="Лікар загальної практики - сімейний лікар",AC700,IF($B$697="Лікар-педіатр",AC700,IF($B$697="Лікар-терапевт",0))),IF($B$710="Лікар загальної практики - сімейний лікар",AC713,IF($B$710="Лікар-педіатр",AC713,IF($B$710="Лікар-терапевт",0))),IF($B$723="Лікар загальної практики - сімейний лікар",AC726,IF($B$723="Лікар-педіатр",AC726,IF($B$723="Лікар-терапевт",0))),IF($B$736="Лікар загальної практики - сімейний лікар",AC739,IF($B$736="Лікар-педіатр",AC739,IF($B$736="Лікар-терапевт",0))),IF($B$749="Лікар загальної практики - сімейний лікар",AC752,IF($B$749="Лікар-педіатр",AC752,IF($B$749="Лікар-терапевт",0))),IF($B$762="Лікар загальної практики - сімейний лікар",AC765,IF($B$762="Лікар-педіатр",AC765,IF($B$762="Лікар-терапевт",0))),IF($B$775="Лікар загальної практики - сімейний лікар",AC778,IF($B$775="Лікар-педіатр",AC778,IF($B$775="Лікар-терапевт",0))),IF($B$788="Лікар загальної практики - сімейний лікар",AC791,IF($B$788="Лікар-педіатр",AC791,IF($B$788="Лікар-терапевт",0))),IF($B$801="Лікар загальної практики - сімейний лікар",AC804,IF($B$801="Лікар-педіатр",AC804,IF($B$801="Лікар-терапевт",0))),IF($B$814="Лікар загальної практики - сімейний лікар",AC817,IF($B$814="Лікар-педіатр",AC817,IF($B$814="Лікар-терапевт",0))),IF($B$827="Лікар загальної практики - сімейний лікар",AC830,IF($B$827="Лікар-педіатр",AC830,IF($B$827="Лікар-терапевт",0))),IF($B$840="Лікар загальної практики - сімейний лікар",AC843,IF($B$840="Лікар-педіатр",AC843,IF($B$840="Лікар-терапевт",0))),IF($B$853="Лікар загальної практики - сімейний лікар",AC856,IF($B$853="Лікар-педіатр",AC856,IF($B$853="Лікар-терапевт",0))),IF($B$866="Лікар загальної практики - сімейний лікар",AC869,IF($B$866="Лікар-педіатр",AC869,IF($B$866="Лікар-терапевт",0))),IF($B$879="Лікар загальної практики - сімейний лікар",AC882,IF($B$879="Лікар-педіатр",AC882,IF($B$879="Лікар-терапевт",0))),IF($B$892="Лікар загальної практики - сімейний лікар",AC895,IF($B$892="Лікар-педіатр",AC895,IF($B$892="Лікар-терапевт",0))),IF($B$905="Лікар загальної практики - сімейний лікар",AC908,IF($B$905="Лікар-педіатр",AC908,IF($B$905="Лікар-терапевт",0))),IF($B$918="Лікар загальної практики - сімейний лікар",AC921,IF($B$918="Лікар-педіатр",AC921,IF($B$918="Лікар-терапевт",0))),IF($B$931="Лікар загальної практики - сімейний лікар",AC934,IF($B$931="Лікар-педіатр",AC934,IF($B$931="Лікар-терапевт",0))),IF($B$944="Лікар загальної практики - сімейний лікар",AC947,IF($B$944="Лікар-педіатр",AC947,IF($B$944="Лікар-терапевт",0))),IF($B$957="Лікар загальної практики - сімейний лікар",AC960,IF($B$957="Лікар-педіатр",AC960,IF($B$957="Лікар-терапевт",0))),IF($B$970="Лікар загальної практики - сімейний лікар",AC973,IF($B$970="Лікар-педіатр",AC973,IF($B$970="Лікар-терапевт",0))),IF($B$983="Лікар загальної практики - сімейний лікар",AC986,IF($B$983="Лікар-педіатр",AC986,IF($B$983="Лікар-терапевт",0))),IF($B$996="Лікар загальної практики - сімейний лікар",AC999,IF($B$996="Лікар-педіатр",AC999,IF($B$996="Лікар-терапевт",0))),IF($B$1009="Лікар загальної практики - сімейний лікар",AC1012,IF($B$1009="Лікар-педіатр",AC1012,IF($B$1009="Лікар-терапевт",0))),IF($B$1022="Лікар загальної практики - сімейний лікар",AC1025,IF($B$1022="Лікар-педіатр",AC1025,IF($B$1022="Лікар-терапевт",0))),IF($B$1035="Лікар загальної практики - сімейний лікар",AC1038,IF($B$1035="Лікар-педіатр",AC1038,IF($B$1035="Лікар-терапевт",0))),IF($B$1048="Лікар загальної практики - сімейний лікар",AC1051,IF($B$1048="Лікар-педіатр",AC1051,IF($B$1048="Лікар-терапевт",0))),IF($B$1061="Лікар загальної практики - сімейний лікар",AC1064,IF($B$1061="Лікар-педіатр",AC1064,IF($B$1061="Лікар-терапевт",0))),IF($B$1074="Лікар загальної практики - сімейний лікар",AC1077,IF($B$1074="Лікар-педіатр",AC1077,IF($B$1074="Лікар-терапевт",0))),IF($B$1087="Лікар загальної практики - сімейний лікар",AC1090,IF($B$1087="Лікар-педіатр",AC1090,IF($B$1087="Лікар-терапевт",0))),IF($B$1100="Лікар загальної практики - сімейний лікар",AC1103,IF($B$1100="Лікар-педіатр",AC1103,IF($B$1100="Лікар-терапевт",0))),IF($B$1113="Лікар загальної практики - сімейний лікар",AC1116,IF($B$1113="Лікар-педіатр",AC1116,IF($B$1113="Лікар-терапевт",0))),IF($B$1126="Лікар загальної практики - сімейний лікар",AC1129,IF($B$1126="Лікар-педіатр",AC1129,IF($B$1126="Лікар-терапевт",0))),IF($B$1139="Лікар загальної практики - сімейний лікар",AC1142,IF($B$1139="Лікар-педіатр",AC1142,IF($B$1139="Лікар-терапевт",0))),IF($B$1152="Лікар загальної практики - сімейний лікар",AC1155,IF($B$1152="Лікар-педіатр",AC1155,IF($B$1152="Лікар-терапевт",0))),IF($B$1165="Лікар загальної практики - сімейний лікар",AC1168,IF($B$1165="Лікар-педіатр",AC1168,IF($B$1165="Лікар-терапевт",0))),IF($B$1178="Лікар загальної практики - сімейний лікар",AC1181,IF($B$1178="Лікар-педіатр",AC1181,IF($B$1178="Лікар-терапевт",0))),IF($B$1191="Лікар загальної практики - сімейний лікар",AC1194,IF($B$1191="Лікар-педіатр",AC1194,IF($B$1191="Лікар-терапевт",0))),IF($B$1204="Лікар загальної практики - сімейний лікар",AC1207,IF($B$1204="Лікар-педіатр",AC1207,IF($B$1204="Лікар-терапевт",0))),IF($B$1217="Лікар загальної практики - сімейний лікар",AC1220,IF($B$1217="Лікар-педіатр",AC1220,IF($B$1217="Лікар-терапевт",0))),IF($B$1230="Лікар загальної практики - сімейний лікар",AC1233,IF($B$1230="Лікар-педіатр",AC1233,IF($B$1230="Лікар-терапевт",0))),IF($B$1243="Лікар загальної практики - сімейний лікар",AC1246,IF($B$1243="Лікар-педіатр",AC1246,IF($B$1243="Лікар-терапевт",0))),IF($B$1256="Лікар загальної практики - сімейний лікар",AC1259,IF($B$1256="Лікар-педіатр",AC1259,IF($B$1256="Лікар-терапевт",0))),IF($B$1269="Лікар загальної практики - сімейний лікар",AC1272,IF($B$1269="Лікар-педіатр",AC1272,IF($B$1269="Лікар-терапевт",0))),IF($B$1282="Лікар загальної практики - сімейний лікар",AC1285,IF($B$1282="Лікар-педіатр",AC1285,IF($B$1282="Лікар-терапевт",0))),IF($B$1295="Лікар загальної практики - сімейний лікар",AC1298,IF($B$1295="Лікар-педіатр",AC1298,IF($B$1295="Лікар-терапевт",0))),IF($B$1308="Лікар загальної практики - сімейний лікар",AC1311,IF($B$1308="Лікар-педіатр",AC1311,IF($B$1308="Лікар-терапевт",0))),IF($B$1321="Лікар загальної практики - сімейний лікар",AC1324,IF($B$1321="Лікар-педіатр",AC1324,IF($B$1321="Лікар-терапевт",0))))</f>
        <v>0</v>
      </c>
      <c r="AD1334" s="218">
        <f>SUM(IF($B$684="Лікар загальної практики - сімейний лікар",AD687,IF($B$684="Лікар-педіатр",0,IF($B$684="Лікар-терапевт",AD687))),IF($B$697="Лікар загальної практики - сімейний лікар",AD700,IF($B$697="Лікар-педіатр",0,IF($B$697="Лікар-терапевт",AD700))),IF($B$710="Лікар загальної практики - сімейний лікар",AD713,IF($B$710="Лікар-педіатр",0,IF($B$710="Лікар-терапевт",AD713))),IF($B$723="Лікар загальної практики - сімейний лікар",AD726,IF($B$723="Лікар-педіатр",0,IF($B$723="Лікар-терапевт",AD726))),IF($B$736="Лікар загальної практики - сімейний лікар",AD739,IF($B$736="Лікар-педіатр",0,IF($B$736="Лікар-терапевт",AD739))),IF($B$749="Лікар загальної практики - сімейний лікар",AD752,IF($B$749="Лікар-педіатр",0,IF($B$749="Лікар-терапевт",AD752))),IF($B$762="Лікар загальної практики - сімейний лікар",AD765,IF($B$762="Лікар-педіатр",0,IF($B$762="Лікар-терапевт",AD765))),IF($B$775="Лікар загальної практики - сімейний лікар",AD778,IF($B$775="Лікар-педіатр",0,IF($B$775="Лікар-терапевт",AD778))),IF($B$788="Лікар загальної практики - сімейний лікар",AD791,IF($B$788="Лікар-педіатр",0,IF($B$788="Лікар-терапевт",AD791))),IF($B$801="Лікар загальної практики - сімейний лікар",AD804,IF($B$801="Лікар-педіатр",0,IF($B$801="Лікар-терапевт",AD804))),IF($B$814="Лікар загальної практики - сімейний лікар",AD817,IF($B$814="Лікар-педіатр",0,IF($B$814="Лікар-терапевт",AD817))),IF($B$827="Лікар загальної практики - сімейний лікар",AD830,IF($B$827="Лікар-педіатр",0,IF($B$827="Лікар-терапевт",AD830))),IF($B$840="Лікар загальної практики - сімейний лікар",AD843,IF($B$840="Лікар-педіатр",0,IF($B$840="Лікар-терапевт",AD843))),IF($B$853="Лікар загальної практики - сімейний лікар",AD856,IF($B$853="Лікар-педіатр",0,IF($B$853="Лікар-терапевт",AD856))),IF($B$866="Лікар загальної практики - сімейний лікар",AD869,IF($B$866="Лікар-педіатр",0,IF($B$866="Лікар-терапевт",AD869))),IF($B$879="Лікар загальної практики - сімейний лікар",AD882,IF($B$879="Лікар-педіатр",0,IF($B$879="Лікар-терапевт",AD882))),IF($B$892="Лікар загальної практики - сімейний лікар",AD895,IF($B$892="Лікар-педіатр",0,IF($B$892="Лікар-терапевт",AD895))),IF($B$905="Лікар загальної практики - сімейний лікар",AD908,IF($B$905="Лікар-педіатр",0,IF($B$905="Лікар-терапевт",AD908))),IF($B$918="Лікар загальної практики - сімейний лікар",AD921,IF($B$918="Лікар-педіатр",0,IF($B$918="Лікар-терапевт",AD921))),IF($B$931="Лікар загальної практики - сімейний лікар",AD934,IF($B$931="Лікар-педіатр",0,IF($B$931="Лікар-терапевт",AD934))),IF($B$944="Лікар загальної практики - сімейний лікар",AD947,IF($B$944="Лікар-педіатр",0,IF($B$944="Лікар-терапевт",AD947))),IF($B$957="Лікар загальної практики - сімейний лікар",AD960,IF($B$957="Лікар-педіатр",0,IF($B$957="Лікар-терапевт",AD960))),IF($B$970="Лікар загальної практики - сімейний лікар",AD973,IF($B$970="Лікар-педіатр",0,IF($B$970="Лікар-терапевт",AD973))),IF($B$983="Лікар загальної практики - сімейний лікар",AD986,IF($B$983="Лікар-педіатр",0,IF($B$983="Лікар-терапевт",AD986))),IF($B$996="Лікар загальної практики - сімейний лікар",AD999,IF($B$996="Лікар-педіатр",0,IF($B$996="Лікар-терапевт",AD999))),IF($B$1009="Лікар загальної практики - сімейний лікар",AD1012,IF($B$1009="Лікар-педіатр",,IF($B$1009="Лікар-терапевт",AD1012))),IF($B$1022="Лікар загальної практики - сімейний лікар",AD1025,IF($B$1022="Лікар-педіатр",0,IF($B$1022="Лікар-терапевт",AD1025))),IF($B$1035="Лікар загальної практики - сімейний лікар",AD1038,IF($B$1035="Лікар-педіатр",0,IF($B$1035="Лікар-терапевт",AD1038))),IF($B$1048="Лікар загальної практики - сімейний лікар",AD1051,IF($B$1048="Лікар-педіатр",0,IF($B$1048="Лікар-терапевт",AD1051))),IF($B$1061="Лікар загальної практики - сімейний лікар",AD1064,IF($B$1061="Лікар-педіатр",0,IF($B$1061="Лікар-терапевт",AD1064))),IF($B$1074="Лікар загальної практики - сімейний лікар",AD1077,IF($B$1074="Лікар-педіатр",0,IF($B$1074="Лікар-терапевт",AD1077))),IF($B$1087="Лікар загальної практики - сімейний лікар",AD1090,IF($B$1087="Лікар-педіатр",0,IF($B$1087="Лікар-терапевт",AD1090))),IF($B$1100="Лікар загальної практики - сімейний лікар",AD1103,IF($B$1100="Лікар-педіатр",0,IF($B$1100="Лікар-терапевт",AD1103))),IF($B$1113="Лікар загальної практики - сімейний лікар",AD1116,IF($B$1113="Лікар-педіатр",0,IF($B$1113="Лікар-терапевт",AD1116))),IF($B$1126="Лікар загальної практики - сімейний лікар",AD1129,IF($B$1126="Лікар-педіатр",0,IF($B$1126="Лікар-терапевт",AD1129))),IF($B$1139="Лікар загальної практики - сімейний лікар",AD1142,IF($B$1139="Лікар-педіатр",0,IF($B$1139="Лікар-терапевт",AD1142))),IF($B$1152="Лікар загальної практики - сімейний лікар",AD1155,IF($B$1152="Лікар-педіатр",0,IF($B$1152="Лікар-терапевт",AD1155))),IF($B$1165="Лікар загальної практики - сімейний лікар",AD1168,IF($B$1165="Лікар-педіатр",0,IF($B$1165="Лікар-терапевт",AD1168))),IF($B$1178="Лікар загальної практики - сімейний лікар",AD1181,IF($B$1178="Лікар-педіатр",0,IF($B$1178="Лікар-терапевт",AD1181))),IF($B$1191="Лікар загальної практики - сімейний лікар",AD1194,IF($B$1191="Лікар-педіатр",0,IF($B$1191="Лікар-терапевт",AD1194))),IF($B$1204="Лікар загальної практики - сімейний лікар",AD1207,IF($B$1204="Лікар-педіатр",0,IF($B$1204="Лікар-терапевт",AD1207))),IF($B$1217="Лікар загальної практики - сімейний лікар",AD1220,IF($B$1217="Лікар-педіатр",0,IF($B$1217="Лікар-терапевт",AD1220))),IF($B$1230="Лікар загальної практики - сімейний лікар",AD1233,IF($B$1230="Лікар-педіатр",0,IF($B$1230="Лікар-терапевт",AD1233))),IF($B$1243="Лікар загальної практики - сімейний лікар",AD1246,IF($B$1243="Лікар-педіатр",0,IF($B$1243="Лікар-терапевт",AD1246))),IF($B$1256="Лікар загальної практики - сімейний лікар",AD1259,IF($B$1256="Лікар-педіатр",0,IF($B$1256="Лікар-терапевт",AD1259))),IF($B$1269="Лікар загальної практики - сімейний лікар",AD1272,IF($B$1269="Лікар-педіатр",0,IF($B$1269="Лікар-терапевт",AD1272))),IF($B$1282="Лікар загальної практики - сімейний лікар",AD1285,IF($B$1282="Лікар-педіатр",0,IF($B$1282="Лікар-терапевт",AD1285))),IF($B$1295="Лікар загальної практики - сімейний лікар",AD1298,IF($B$1295="Лікар-педіатр",0,IF($B$1295="Лікар-терапевт",AD1298))),IF($B$1308="Лікар загальної практики - сімейний лікар",AD1311,IF($B$1308="Лікар-педіатр",0,IF($B$1308="Лікар-терапевт",AD1311))),IF($B$1321="Лікар загальної практики - сімейний лікар",AD1324,IF($B$1321="Лікар-педіатр",0,IF($B$1321="Лікар-терапевт",AD1324))))</f>
        <v>0</v>
      </c>
      <c r="AE1334" s="218">
        <f>SUM(IF($B$684="Лікар загальної практики - сімейний лікар",AE687,IF($B$684="Лікар-педіатр",0,IF($B$684="Лікар-терапевт",AE687))),IF($B$697="Лікар загальної практики - сімейний лікар",AE700,IF($B$697="Лікар-педіатр",0,IF($B$697="Лікар-терапевт",AE700))),IF($B$710="Лікар загальної практики - сімейний лікар",AE713,IF($B$710="Лікар-педіатр",0,IF($B$710="Лікар-терапевт",AE713))),IF($B$723="Лікар загальної практики - сімейний лікар",AE726,IF($B$723="Лікар-педіатр",0,IF($B$723="Лікар-терапевт",AE726))),IF($B$736="Лікар загальної практики - сімейний лікар",AE739,IF($B$736="Лікар-педіатр",0,IF($B$736="Лікар-терапевт",AE739))),IF($B$749="Лікар загальної практики - сімейний лікар",AE752,IF($B$749="Лікар-педіатр",0,IF($B$749="Лікар-терапевт",AE752))),IF($B$762="Лікар загальної практики - сімейний лікар",AE765,IF($B$762="Лікар-педіатр",0,IF($B$762="Лікар-терапевт",AE765))),IF($B$775="Лікар загальної практики - сімейний лікар",AE778,IF($B$775="Лікар-педіатр",0,IF($B$775="Лікар-терапевт",AE778))),IF($B$788="Лікар загальної практики - сімейний лікар",AE791,IF($B$788="Лікар-педіатр",0,IF($B$788="Лікар-терапевт",AE791))),IF($B$801="Лікар загальної практики - сімейний лікар",AE804,IF($B$801="Лікар-педіатр",0,IF($B$801="Лікар-терапевт",AE804))),IF($B$814="Лікар загальної практики - сімейний лікар",AE817,IF($B$814="Лікар-педіатр",0,IF($B$814="Лікар-терапевт",AE817))),IF($B$827="Лікар загальної практики - сімейний лікар",AE830,IF($B$827="Лікар-педіатр",0,IF($B$827="Лікар-терапевт",AE830))),IF($B$840="Лікар загальної практики - сімейний лікар",AE843,IF($B$840="Лікар-педіатр",0,IF($B$840="Лікар-терапевт",AE843))),IF($B$853="Лікар загальної практики - сімейний лікар",AE856,IF($B$853="Лікар-педіатр",0,IF($B$853="Лікар-терапевт",AE856))),IF($B$866="Лікар загальної практики - сімейний лікар",AE869,IF($B$866="Лікар-педіатр",0,IF($B$866="Лікар-терапевт",AE869))),IF($B$879="Лікар загальної практики - сімейний лікар",AE882,IF($B$879="Лікар-педіатр",0,IF($B$879="Лікар-терапевт",AE882))),IF($B$892="Лікар загальної практики - сімейний лікар",AE895,IF($B$892="Лікар-педіатр",0,IF($B$892="Лікар-терапевт",AE895))),IF($B$905="Лікар загальної практики - сімейний лікар",AE908,IF($B$905="Лікар-педіатр",0,IF($B$905="Лікар-терапевт",AE908))),IF($B$918="Лікар загальної практики - сімейний лікар",AE921,IF($B$918="Лікар-педіатр",0,IF($B$918="Лікар-терапевт",AE921))),IF($B$931="Лікар загальної практики - сімейний лікар",AE934,IF($B$931="Лікар-педіатр",0,IF($B$931="Лікар-терапевт",AE934))),IF($B$944="Лікар загальної практики - сімейний лікар",AE947,IF($B$944="Лікар-педіатр",0,IF($B$944="Лікар-терапевт",AE947))),IF($B$957="Лікар загальної практики - сімейний лікар",AE960,IF($B$957="Лікар-педіатр",0,IF($B$957="Лікар-терапевт",AE960))),IF($B$970="Лікар загальної практики - сімейний лікар",AE973,IF($B$970="Лікар-педіатр",0,IF($B$970="Лікар-терапевт",AE973))),IF($B$983="Лікар загальної практики - сімейний лікар",AE986,IF($B$983="Лікар-педіатр",0,IF($B$983="Лікар-терапевт",AE986))),IF($B$996="Лікар загальної практики - сімейний лікар",AE999,IF($B$996="Лікар-педіатр",0,IF($B$996="Лікар-терапевт",AE999))),IF($B$1009="Лікар загальної практики - сімейний лікар",AE1012,IF($B$1009="Лікар-педіатр",,IF($B$1009="Лікар-терапевт",AE1012))),IF($B$1022="Лікар загальної практики - сімейний лікар",AE1025,IF($B$1022="Лікар-педіатр",0,IF($B$1022="Лікар-терапевт",AE1025))),IF($B$1035="Лікар загальної практики - сімейний лікар",AE1038,IF($B$1035="Лікар-педіатр",0,IF($B$1035="Лікар-терапевт",AE1038))),IF($B$1048="Лікар загальної практики - сімейний лікар",AE1051,IF($B$1048="Лікар-педіатр",0,IF($B$1048="Лікар-терапевт",AE1051))),IF($B$1061="Лікар загальної практики - сімейний лікар",AE1064,IF($B$1061="Лікар-педіатр",0,IF($B$1061="Лікар-терапевт",AE1064))),IF($B$1074="Лікар загальної практики - сімейний лікар",AE1077,IF($B$1074="Лікар-педіатр",0,IF($B$1074="Лікар-терапевт",AE1077))),IF($B$1087="Лікар загальної практики - сімейний лікар",AE1090,IF($B$1087="Лікар-педіатр",0,IF($B$1087="Лікар-терапевт",AE1090))),IF($B$1100="Лікар загальної практики - сімейний лікар",AE1103,IF($B$1100="Лікар-педіатр",0,IF($B$1100="Лікар-терапевт",AE1103))),IF($B$1113="Лікар загальної практики - сімейний лікар",AE1116,IF($B$1113="Лікар-педіатр",0,IF($B$1113="Лікар-терапевт",AE1116))),IF($B$1126="Лікар загальної практики - сімейний лікар",AE1129,IF($B$1126="Лікар-педіатр",0,IF($B$1126="Лікар-терапевт",AE1129))),IF($B$1139="Лікар загальної практики - сімейний лікар",AE1142,IF($B$1139="Лікар-педіатр",0,IF($B$1139="Лікар-терапевт",AE1142))),IF($B$1152="Лікар загальної практики - сімейний лікар",AE1155,IF($B$1152="Лікар-педіатр",0,IF($B$1152="Лікар-терапевт",AE1155))),IF($B$1165="Лікар загальної практики - сімейний лікар",AE1168,IF($B$1165="Лікар-педіатр",0,IF($B$1165="Лікар-терапевт",AE1168))),IF($B$1178="Лікар загальної практики - сімейний лікар",AE1181,IF($B$1178="Лікар-педіатр",0,IF($B$1178="Лікар-терапевт",AE1181))),IF($B$1191="Лікар загальної практики - сімейний лікар",AE1194,IF($B$1191="Лікар-педіатр",0,IF($B$1191="Лікар-терапевт",AE1194))),IF($B$1204="Лікар загальної практики - сімейний лікар",AE1207,IF($B$1204="Лікар-педіатр",0,IF($B$1204="Лікар-терапевт",AE1207))),IF($B$1217="Лікар загальної практики - сімейний лікар",AE1220,IF($B$1217="Лікар-педіатр",0,IF($B$1217="Лікар-терапевт",AE1220))),IF($B$1230="Лікар загальної практики - сімейний лікар",AE1233,IF($B$1230="Лікар-педіатр",0,IF($B$1230="Лікар-терапевт",AE1233))),IF($B$1243="Лікар загальної практики - сімейний лікар",AE1246,IF($B$1243="Лікар-педіатр",0,IF($B$1243="Лікар-терапевт",AE1246))),IF($B$1256="Лікар загальної практики - сімейний лікар",AE1259,IF($B$1256="Лікар-педіатр",0,IF($B$1256="Лікар-терапевт",AE1259))),IF($B$1269="Лікар загальної практики - сімейний лікар",AE1272,IF($B$1269="Лікар-педіатр",0,IF($B$1269="Лікар-терапевт",AE1272))),IF($B$1282="Лікар загальної практики - сімейний лікар",AE1285,IF($B$1282="Лікар-педіатр",0,IF($B$1282="Лікар-терапевт",AE1285))),IF($B$1295="Лікар загальної практики - сімейний лікар",AE1298,IF($B$1295="Лікар-педіатр",0,IF($B$1295="Лікар-терапевт",AE1298))),IF($B$1308="Лікар загальної практики - сімейний лікар",AE1311,IF($B$1308="Лікар-педіатр",0,IF($B$1308="Лікар-терапевт",AE1311))),IF($B$1321="Лікар загальної практики - сімейний лікар",AE1324,IF($B$1321="Лікар-педіатр",0,IF($B$1321="Лікар-терапевт",AE1324))))</f>
        <v>0</v>
      </c>
      <c r="AF1334" s="218">
        <f>SUM(IF($B$684="Лікар загальної практики - сімейний лікар",AF687,IF($B$684="Лікар-педіатр",0,IF($B$684="Лікар-терапевт",AF687))),IF($B$697="Лікар загальної практики - сімейний лікар",AF700,IF($B$697="Лікар-педіатр",0,IF($B$697="Лікар-терапевт",AF700))),IF($B$710="Лікар загальної практики - сімейний лікар",AF713,IF($B$710="Лікар-педіатр",0,IF($B$710="Лікар-терапевт",AF713))),IF($B$723="Лікар загальної практики - сімейний лікар",AF726,IF($B$723="Лікар-педіатр",0,IF($B$723="Лікар-терапевт",AF726))),IF($B$736="Лікар загальної практики - сімейний лікар",AF739,IF($B$736="Лікар-педіатр",0,IF($B$736="Лікар-терапевт",AF739))),IF($B$749="Лікар загальної практики - сімейний лікар",AF752,IF($B$749="Лікар-педіатр",0,IF($B$749="Лікар-терапевт",AF752))),IF($B$762="Лікар загальної практики - сімейний лікар",AF765,IF($B$762="Лікар-педіатр",0,IF($B$762="Лікар-терапевт",AF765))),IF($B$775="Лікар загальної практики - сімейний лікар",AF778,IF($B$775="Лікар-педіатр",0,IF($B$775="Лікар-терапевт",AF778))),IF($B$788="Лікар загальної практики - сімейний лікар",AF791,IF($B$788="Лікар-педіатр",0,IF($B$788="Лікар-терапевт",AF791))),IF($B$801="Лікар загальної практики - сімейний лікар",AF804,IF($B$801="Лікар-педіатр",0,IF($B$801="Лікар-терапевт",AF804))),IF($B$814="Лікар загальної практики - сімейний лікар",AF817,IF($B$814="Лікар-педіатр",0,IF($B$814="Лікар-терапевт",AF817))),IF($B$827="Лікар загальної практики - сімейний лікар",AF830,IF($B$827="Лікар-педіатр",0,IF($B$827="Лікар-терапевт",AF830))),IF($B$840="Лікар загальної практики - сімейний лікар",AF843,IF($B$840="Лікар-педіатр",0,IF($B$840="Лікар-терапевт",AF843))),IF($B$853="Лікар загальної практики - сімейний лікар",AF856,IF($B$853="Лікар-педіатр",0,IF($B$853="Лікар-терапевт",AF856))),IF($B$866="Лікар загальної практики - сімейний лікар",AF869,IF($B$866="Лікар-педіатр",0,IF($B$866="Лікар-терапевт",AF869))),IF($B$879="Лікар загальної практики - сімейний лікар",AF882,IF($B$879="Лікар-педіатр",0,IF($B$879="Лікар-терапевт",AF882))),IF($B$892="Лікар загальної практики - сімейний лікар",AF895,IF($B$892="Лікар-педіатр",0,IF($B$892="Лікар-терапевт",AF895))),IF($B$905="Лікар загальної практики - сімейний лікар",AF908,IF($B$905="Лікар-педіатр",0,IF($B$905="Лікар-терапевт",AF908))),IF($B$918="Лікар загальної практики - сімейний лікар",AF921,IF($B$918="Лікар-педіатр",0,IF($B$918="Лікар-терапевт",AF921))),IF($B$931="Лікар загальної практики - сімейний лікар",AF934,IF($B$931="Лікар-педіатр",0,IF($B$931="Лікар-терапевт",AF934))),IF($B$944="Лікар загальної практики - сімейний лікар",AF947,IF($B$944="Лікар-педіатр",0,IF($B$944="Лікар-терапевт",AF947))),IF($B$957="Лікар загальної практики - сімейний лікар",AF960,IF($B$957="Лікар-педіатр",0,IF($B$957="Лікар-терапевт",AF960))),IF($B$970="Лікар загальної практики - сімейний лікар",AF973,IF($B$970="Лікар-педіатр",0,IF($B$970="Лікар-терапевт",AF973))),IF($B$983="Лікар загальної практики - сімейний лікар",AF986,IF($B$983="Лікар-педіатр",0,IF($B$983="Лікар-терапевт",AF986))),IF($B$996="Лікар загальної практики - сімейний лікар",AF999,IF($B$996="Лікар-педіатр",0,IF($B$996="Лікар-терапевт",AF999))),IF($B$1009="Лікар загальної практики - сімейний лікар",AF1012,IF($B$1009="Лікар-педіатр",,IF($B$1009="Лікар-терапевт",AF1012))),IF($B$1022="Лікар загальної практики - сімейний лікар",AF1025,IF($B$1022="Лікар-педіатр",0,IF($B$1022="Лікар-терапевт",AF1025))),IF($B$1035="Лікар загальної практики - сімейний лікар",AF1038,IF($B$1035="Лікар-педіатр",0,IF($B$1035="Лікар-терапевт",AF1038))),IF($B$1048="Лікар загальної практики - сімейний лікар",AF1051,IF($B$1048="Лікар-педіатр",0,IF($B$1048="Лікар-терапевт",AF1051))),IF($B$1061="Лікар загальної практики - сімейний лікар",AF1064,IF($B$1061="Лікар-педіатр",0,IF($B$1061="Лікар-терапевт",AF1064))),IF($B$1074="Лікар загальної практики - сімейний лікар",AF1077,IF($B$1074="Лікар-педіатр",0,IF($B$1074="Лікар-терапевт",AF1077))),IF($B$1087="Лікар загальної практики - сімейний лікар",AF1090,IF($B$1087="Лікар-педіатр",0,IF($B$1087="Лікар-терапевт",AF1090))),IF($B$1100="Лікар загальної практики - сімейний лікар",AF1103,IF($B$1100="Лікар-педіатр",0,IF($B$1100="Лікар-терапевт",AF1103))),IF($B$1113="Лікар загальної практики - сімейний лікар",AF1116,IF($B$1113="Лікар-педіатр",0,IF($B$1113="Лікар-терапевт",AF1116))),IF($B$1126="Лікар загальної практики - сімейний лікар",AF1129,IF($B$1126="Лікар-педіатр",0,IF($B$1126="Лікар-терапевт",AF1129))),IF($B$1139="Лікар загальної практики - сімейний лікар",AF1142,IF($B$1139="Лікар-педіатр",0,IF($B$1139="Лікар-терапевт",AF1142))),IF($B$1152="Лікар загальної практики - сімейний лікар",AF1155,IF($B$1152="Лікар-педіатр",0,IF($B$1152="Лікар-терапевт",AF1155))),IF($B$1165="Лікар загальної практики - сімейний лікар",AF1168,IF($B$1165="Лікар-педіатр",0,IF($B$1165="Лікар-терапевт",AF1168))),IF($B$1178="Лікар загальної практики - сімейний лікар",AF1181,IF($B$1178="Лікар-педіатр",0,IF($B$1178="Лікар-терапевт",AF1181))),IF($B$1191="Лікар загальної практики - сімейний лікар",AF1194,IF($B$1191="Лікар-педіатр",0,IF($B$1191="Лікар-терапевт",AF1194))),IF($B$1204="Лікар загальної практики - сімейний лікар",AF1207,IF($B$1204="Лікар-педіатр",0,IF($B$1204="Лікар-терапевт",AF1207))),IF($B$1217="Лікар загальної практики - сімейний лікар",AF1220,IF($B$1217="Лікар-педіатр",0,IF($B$1217="Лікар-терапевт",AF1220))),IF($B$1230="Лікар загальної практики - сімейний лікар",AF1233,IF($B$1230="Лікар-педіатр",0,IF($B$1230="Лікар-терапевт",AF1233))),IF($B$1243="Лікар загальної практики - сімейний лікар",AF1246,IF($B$1243="Лікар-педіатр",0,IF($B$1243="Лікар-терапевт",AF1246))),IF($B$1256="Лікар загальної практики - сімейний лікар",AF1259,IF($B$1256="Лікар-педіатр",0,IF($B$1256="Лікар-терапевт",AF1259))),IF($B$1269="Лікар загальної практики - сімейний лікар",AF1272,IF($B$1269="Лікар-педіатр",0,IF($B$1269="Лікар-терапевт",AF1272))),IF($B$1282="Лікар загальної практики - сімейний лікар",AF1285,IF($B$1282="Лікар-педіатр",0,IF($B$1282="Лікар-терапевт",AF1285))),IF($B$1295="Лікар загальної практики - сімейний лікар",AF1298,IF($B$1295="Лікар-педіатр",0,IF($B$1295="Лікар-терапевт",AF1298))),IF($B$1308="Лікар загальної практики - сімейний лікар",AF1311,IF($B$1308="Лікар-педіатр",0,IF($B$1308="Лікар-терапевт",AF1311))),IF($B$1321="Лікар загальної практики - сімейний лікар",AF1324,IF($B$1321="Лікар-педіатр",0,IF($B$1321="Лікар-терапевт",AF1324))))</f>
        <v>0</v>
      </c>
      <c r="AG1334" s="219"/>
      <c r="AH1334" s="228"/>
      <c r="AI1334" s="229"/>
      <c r="AJ1334" s="230"/>
      <c r="AK1334" s="230"/>
      <c r="AL1334" s="230"/>
      <c r="AM1334" s="227"/>
      <c r="AN1334" s="223"/>
      <c r="AO1334" s="223"/>
      <c r="AP1334" s="223"/>
      <c r="AQ1334" s="223"/>
      <c r="AR1334" s="224"/>
    </row>
    <row r="1335" spans="1:44" s="231" customFormat="1" ht="31.9" customHeight="1" x14ac:dyDescent="0.25">
      <c r="A1335" s="225"/>
      <c r="B1335" s="226"/>
      <c r="C1335" s="227"/>
      <c r="D1335" s="223"/>
      <c r="E1335" s="223"/>
      <c r="F1335" s="228"/>
      <c r="G1335" s="218"/>
      <c r="H1335" s="218"/>
      <c r="I1335" s="218"/>
      <c r="J1335" s="218"/>
      <c r="K1335" s="218"/>
      <c r="L1335" s="219"/>
      <c r="M1335" s="228"/>
      <c r="N1335" s="218"/>
      <c r="O1335" s="218"/>
      <c r="P1335" s="218"/>
      <c r="Q1335" s="218"/>
      <c r="R1335" s="218"/>
      <c r="S1335" s="219"/>
      <c r="T1335" s="228"/>
      <c r="U1335" s="218"/>
      <c r="V1335" s="218"/>
      <c r="W1335" s="218"/>
      <c r="X1335" s="218"/>
      <c r="Y1335" s="218"/>
      <c r="Z1335" s="219"/>
      <c r="AA1335" s="228"/>
      <c r="AB1335" s="218"/>
      <c r="AC1335" s="218"/>
      <c r="AD1335" s="218"/>
      <c r="AE1335" s="218"/>
      <c r="AF1335" s="218"/>
      <c r="AG1335" s="219"/>
      <c r="AH1335" s="228"/>
      <c r="AI1335" s="229"/>
      <c r="AJ1335" s="230"/>
      <c r="AK1335" s="230"/>
      <c r="AL1335" s="230"/>
      <c r="AM1335" s="227"/>
      <c r="AN1335" s="223"/>
      <c r="AO1335" s="223"/>
      <c r="AP1335" s="223"/>
      <c r="AQ1335" s="223"/>
      <c r="AR1335" s="224"/>
    </row>
    <row r="1336" spans="1:44" s="231" customFormat="1" ht="60" customHeight="1" x14ac:dyDescent="0.25">
      <c r="A1336" s="225"/>
      <c r="B1336" s="844" t="s">
        <v>767</v>
      </c>
      <c r="C1336" s="845"/>
      <c r="D1336" s="845"/>
      <c r="E1336" s="845"/>
      <c r="F1336" s="845"/>
      <c r="G1336" s="845"/>
      <c r="H1336" s="845"/>
      <c r="I1336" s="845"/>
      <c r="J1336" s="845"/>
      <c r="K1336" s="845"/>
      <c r="L1336" s="846"/>
      <c r="M1336" s="228"/>
      <c r="N1336" s="218"/>
      <c r="O1336" s="218"/>
      <c r="P1336" s="218"/>
      <c r="Q1336" s="218"/>
      <c r="R1336" s="218"/>
      <c r="S1336" s="219"/>
      <c r="T1336" s="228"/>
      <c r="U1336" s="218"/>
      <c r="V1336" s="218"/>
      <c r="W1336" s="218"/>
      <c r="X1336" s="218"/>
      <c r="Y1336" s="218"/>
      <c r="Z1336" s="219"/>
      <c r="AA1336" s="228"/>
      <c r="AB1336" s="218"/>
      <c r="AC1336" s="218"/>
      <c r="AD1336" s="218"/>
      <c r="AE1336" s="218"/>
      <c r="AF1336" s="218"/>
      <c r="AG1336" s="219"/>
      <c r="AH1336" s="228"/>
      <c r="AI1336" s="229"/>
      <c r="AJ1336" s="230"/>
      <c r="AK1336" s="230"/>
      <c r="AL1336" s="230"/>
      <c r="AM1336" s="227"/>
      <c r="AN1336" s="223"/>
      <c r="AO1336" s="223"/>
      <c r="AP1336" s="223"/>
      <c r="AQ1336" s="223"/>
      <c r="AR1336" s="224"/>
    </row>
    <row r="1337" spans="1:44" s="231" customFormat="1" ht="31.9" customHeight="1" x14ac:dyDescent="0.25">
      <c r="A1337" s="225"/>
      <c r="B1337" s="593"/>
      <c r="C1337" s="594"/>
      <c r="D1337" s="595"/>
      <c r="E1337" s="596"/>
      <c r="F1337" s="597"/>
      <c r="G1337" s="218"/>
      <c r="H1337" s="218"/>
      <c r="I1337" s="218"/>
      <c r="J1337" s="218"/>
      <c r="K1337" s="218"/>
      <c r="L1337" s="219"/>
      <c r="M1337" s="228"/>
      <c r="N1337" s="218"/>
      <c r="O1337" s="218"/>
      <c r="P1337" s="218"/>
      <c r="Q1337" s="218"/>
      <c r="R1337" s="218"/>
      <c r="S1337" s="219"/>
      <c r="T1337" s="228"/>
      <c r="U1337" s="218"/>
      <c r="V1337" s="218"/>
      <c r="W1337" s="218"/>
      <c r="X1337" s="218"/>
      <c r="Y1337" s="218"/>
      <c r="Z1337" s="219"/>
      <c r="AA1337" s="228"/>
      <c r="AB1337" s="218"/>
      <c r="AC1337" s="218"/>
      <c r="AD1337" s="218"/>
      <c r="AE1337" s="218"/>
      <c r="AF1337" s="218"/>
      <c r="AG1337" s="219"/>
      <c r="AH1337" s="228"/>
      <c r="AI1337" s="229"/>
      <c r="AJ1337" s="230"/>
      <c r="AK1337" s="230"/>
      <c r="AL1337" s="230"/>
      <c r="AM1337" s="227"/>
      <c r="AN1337" s="223"/>
      <c r="AO1337" s="223"/>
      <c r="AP1337" s="223"/>
      <c r="AQ1337" s="223"/>
      <c r="AR1337" s="224"/>
    </row>
    <row r="1338" spans="1:44" s="231" customFormat="1" ht="94.5" customHeight="1" x14ac:dyDescent="0.25">
      <c r="A1338" s="600" t="s">
        <v>665</v>
      </c>
      <c r="B1338" s="847" t="s">
        <v>662</v>
      </c>
      <c r="C1338" s="848"/>
      <c r="D1338" s="613">
        <v>2.5000000000000001E-2</v>
      </c>
      <c r="E1338" s="596"/>
      <c r="F1338" s="597"/>
      <c r="G1338" s="218"/>
      <c r="H1338" s="218"/>
      <c r="I1338" s="218"/>
      <c r="J1338" s="218"/>
      <c r="K1338" s="218"/>
      <c r="L1338" s="219"/>
      <c r="M1338" s="228"/>
      <c r="N1338" s="218"/>
      <c r="O1338" s="218"/>
      <c r="P1338" s="218"/>
      <c r="Q1338" s="218"/>
      <c r="R1338" s="218"/>
      <c r="S1338" s="219"/>
      <c r="T1338" s="228"/>
      <c r="U1338" s="218"/>
      <c r="V1338" s="218"/>
      <c r="W1338" s="218"/>
      <c r="X1338" s="218"/>
      <c r="Y1338" s="218"/>
      <c r="Z1338" s="219"/>
      <c r="AA1338" s="228"/>
      <c r="AB1338" s="218"/>
      <c r="AC1338" s="218"/>
      <c r="AD1338" s="218"/>
      <c r="AE1338" s="218"/>
      <c r="AF1338" s="218"/>
      <c r="AG1338" s="219"/>
      <c r="AH1338" s="228"/>
      <c r="AI1338" s="229"/>
      <c r="AJ1338" s="230"/>
      <c r="AK1338" s="230"/>
      <c r="AL1338" s="230"/>
      <c r="AM1338" s="227"/>
      <c r="AN1338" s="223"/>
      <c r="AO1338" s="223"/>
      <c r="AP1338" s="223"/>
      <c r="AQ1338" s="223"/>
      <c r="AR1338" s="224"/>
    </row>
    <row r="1339" spans="1:44" s="231" customFormat="1" ht="31.9" customHeight="1" x14ac:dyDescent="0.25">
      <c r="A1339" s="600" t="s">
        <v>666</v>
      </c>
      <c r="B1339" s="594"/>
      <c r="C1339" s="598"/>
      <c r="D1339" s="595"/>
      <c r="E1339" s="596"/>
      <c r="F1339" s="597"/>
      <c r="G1339" s="218"/>
      <c r="H1339" s="218"/>
      <c r="I1339" s="218"/>
      <c r="J1339" s="218"/>
      <c r="K1339" s="218"/>
      <c r="L1339" s="219"/>
      <c r="M1339" s="228"/>
      <c r="N1339" s="218"/>
      <c r="O1339" s="218"/>
      <c r="P1339" s="218"/>
      <c r="Q1339" s="218"/>
      <c r="R1339" s="218"/>
      <c r="S1339" s="219"/>
      <c r="T1339" s="228"/>
      <c r="U1339" s="218"/>
      <c r="V1339" s="218"/>
      <c r="W1339" s="218"/>
      <c r="X1339" s="218"/>
      <c r="Y1339" s="218"/>
      <c r="Z1339" s="219"/>
      <c r="AA1339" s="228"/>
      <c r="AB1339" s="218"/>
      <c r="AC1339" s="218"/>
      <c r="AD1339" s="218"/>
      <c r="AE1339" s="218"/>
      <c r="AF1339" s="218"/>
      <c r="AG1339" s="219"/>
      <c r="AH1339" s="228"/>
      <c r="AI1339" s="229"/>
      <c r="AJ1339" s="230"/>
      <c r="AK1339" s="230"/>
      <c r="AL1339" s="230"/>
      <c r="AM1339" s="227"/>
      <c r="AN1339" s="223"/>
      <c r="AO1339" s="223"/>
      <c r="AP1339" s="223"/>
      <c r="AQ1339" s="223"/>
      <c r="AR1339" s="224"/>
    </row>
    <row r="1340" spans="1:44" s="231" customFormat="1" ht="110.25" customHeight="1" x14ac:dyDescent="0.25">
      <c r="A1340" s="225"/>
      <c r="B1340" s="847" t="s">
        <v>802</v>
      </c>
      <c r="C1340" s="848"/>
      <c r="D1340" s="599"/>
      <c r="F1340" s="847" t="s">
        <v>803</v>
      </c>
      <c r="G1340" s="848"/>
      <c r="H1340" s="599"/>
      <c r="I1340" s="218"/>
      <c r="J1340" s="847" t="s">
        <v>804</v>
      </c>
      <c r="K1340" s="848"/>
      <c r="L1340" s="599"/>
      <c r="M1340" s="228"/>
      <c r="N1340" s="847" t="s">
        <v>664</v>
      </c>
      <c r="O1340" s="848"/>
      <c r="P1340" s="599"/>
      <c r="Q1340" s="218"/>
      <c r="R1340" s="218"/>
      <c r="S1340" s="219"/>
      <c r="T1340" s="228"/>
      <c r="U1340" s="218"/>
      <c r="V1340" s="218"/>
      <c r="W1340" s="218"/>
      <c r="X1340" s="218"/>
      <c r="Y1340" s="218"/>
      <c r="Z1340" s="219"/>
      <c r="AA1340" s="228"/>
      <c r="AB1340" s="218"/>
      <c r="AC1340" s="218"/>
      <c r="AD1340" s="218"/>
      <c r="AE1340" s="218"/>
      <c r="AF1340" s="218"/>
      <c r="AG1340" s="219"/>
      <c r="AH1340" s="228"/>
      <c r="AI1340" s="229"/>
      <c r="AJ1340" s="230"/>
      <c r="AK1340" s="230"/>
      <c r="AL1340" s="230"/>
      <c r="AM1340" s="227"/>
      <c r="AN1340" s="223"/>
      <c r="AO1340" s="223"/>
      <c r="AP1340" s="223"/>
      <c r="AQ1340" s="223"/>
      <c r="AR1340" s="224"/>
    </row>
    <row r="1341" spans="1:44" s="231" customFormat="1" ht="31.9" customHeight="1" x14ac:dyDescent="0.25">
      <c r="A1341" s="225"/>
      <c r="B1341" s="594"/>
      <c r="C1341" s="598"/>
      <c r="D1341" s="595"/>
      <c r="E1341" s="593"/>
      <c r="F1341" s="594"/>
      <c r="G1341" s="218"/>
      <c r="H1341" s="218"/>
      <c r="I1341" s="218"/>
      <c r="J1341" s="594"/>
      <c r="K1341" s="218"/>
      <c r="L1341" s="218"/>
      <c r="M1341" s="228"/>
      <c r="N1341" s="594"/>
      <c r="O1341" s="218"/>
      <c r="P1341" s="218"/>
      <c r="Q1341" s="218"/>
      <c r="R1341" s="218"/>
      <c r="S1341" s="219"/>
      <c r="T1341" s="228"/>
      <c r="U1341" s="218"/>
      <c r="V1341" s="218"/>
      <c r="W1341" s="218"/>
      <c r="X1341" s="218"/>
      <c r="Y1341" s="218"/>
      <c r="Z1341" s="219"/>
      <c r="AA1341" s="228"/>
      <c r="AB1341" s="218"/>
      <c r="AC1341" s="218"/>
      <c r="AD1341" s="218"/>
      <c r="AE1341" s="218"/>
      <c r="AF1341" s="218"/>
      <c r="AG1341" s="219"/>
      <c r="AH1341" s="228"/>
      <c r="AI1341" s="229"/>
      <c r="AJ1341" s="230"/>
      <c r="AK1341" s="230"/>
      <c r="AL1341" s="230"/>
      <c r="AM1341" s="227"/>
      <c r="AN1341" s="223"/>
      <c r="AO1341" s="223"/>
      <c r="AP1341" s="223"/>
      <c r="AQ1341" s="223"/>
      <c r="AR1341" s="224"/>
    </row>
    <row r="1342" spans="1:44" s="231" customFormat="1" ht="31.9" customHeight="1" x14ac:dyDescent="0.25">
      <c r="A1342" s="225"/>
      <c r="B1342" s="849" t="s">
        <v>805</v>
      </c>
      <c r="C1342" s="850"/>
      <c r="D1342" s="601">
        <f>IF(D1340="так",AN1331/3,0)</f>
        <v>0</v>
      </c>
      <c r="F1342" s="849" t="s">
        <v>806</v>
      </c>
      <c r="G1342" s="850"/>
      <c r="H1342" s="601">
        <f>IF(H1340="так",AO1331/3,0)</f>
        <v>0</v>
      </c>
      <c r="I1342" s="218"/>
      <c r="J1342" s="849" t="s">
        <v>807</v>
      </c>
      <c r="K1342" s="850"/>
      <c r="L1342" s="601">
        <f>IF(L1340="так",AP1331/3,0)</f>
        <v>0</v>
      </c>
      <c r="M1342" s="228"/>
      <c r="N1342" s="849" t="s">
        <v>663</v>
      </c>
      <c r="O1342" s="850"/>
      <c r="P1342" s="601">
        <f>IF(P1340="так",AQ1331/3,0)</f>
        <v>0</v>
      </c>
      <c r="Q1342" s="218"/>
      <c r="R1342" s="218"/>
      <c r="S1342" s="219"/>
      <c r="T1342" s="228"/>
      <c r="U1342" s="218"/>
      <c r="V1342" s="218"/>
      <c r="W1342" s="218"/>
      <c r="X1342" s="218"/>
      <c r="Y1342" s="218"/>
      <c r="Z1342" s="219"/>
      <c r="AA1342" s="228"/>
      <c r="AB1342" s="218"/>
      <c r="AC1342" s="218"/>
      <c r="AD1342" s="218"/>
      <c r="AE1342" s="218"/>
      <c r="AF1342" s="218"/>
      <c r="AG1342" s="219"/>
      <c r="AH1342" s="228"/>
      <c r="AI1342" s="229"/>
      <c r="AJ1342" s="230"/>
      <c r="AK1342" s="230"/>
      <c r="AL1342" s="230"/>
      <c r="AM1342" s="227"/>
      <c r="AN1342" s="223"/>
      <c r="AO1342" s="223"/>
      <c r="AP1342" s="223"/>
      <c r="AQ1342" s="223"/>
      <c r="AR1342" s="224"/>
    </row>
    <row r="1343" spans="1:44" s="231" customFormat="1" ht="31.9" customHeight="1" x14ac:dyDescent="0.25">
      <c r="A1343" s="225"/>
      <c r="B1343" s="851"/>
      <c r="C1343" s="852"/>
      <c r="D1343" s="156">
        <f>(D1342*3)*D1338</f>
        <v>0</v>
      </c>
      <c r="F1343" s="851"/>
      <c r="G1343" s="852"/>
      <c r="H1343" s="156">
        <f>(H1342*3)*H1338</f>
        <v>0</v>
      </c>
      <c r="I1343" s="218"/>
      <c r="J1343" s="851"/>
      <c r="K1343" s="852"/>
      <c r="L1343" s="156">
        <f>(L1342*3)*L1338</f>
        <v>0</v>
      </c>
      <c r="M1343" s="228"/>
      <c r="N1343" s="851"/>
      <c r="O1343" s="852"/>
      <c r="P1343" s="156">
        <f>(P1342*3)*P1338</f>
        <v>0</v>
      </c>
      <c r="Q1343" s="218"/>
      <c r="R1343" s="218"/>
      <c r="S1343" s="219"/>
      <c r="T1343" s="228"/>
      <c r="U1343" s="218"/>
      <c r="V1343" s="218"/>
      <c r="W1343" s="218"/>
      <c r="X1343" s="218"/>
      <c r="Y1343" s="218"/>
      <c r="Z1343" s="219"/>
      <c r="AA1343" s="228"/>
      <c r="AB1343" s="218"/>
      <c r="AC1343" s="218"/>
      <c r="AD1343" s="218"/>
      <c r="AE1343" s="218"/>
      <c r="AF1343" s="218"/>
      <c r="AG1343" s="219"/>
      <c r="AH1343" s="228"/>
      <c r="AI1343" s="229"/>
      <c r="AJ1343" s="230"/>
      <c r="AK1343" s="230"/>
      <c r="AL1343" s="230"/>
      <c r="AM1343" s="227"/>
      <c r="AN1343" s="223"/>
      <c r="AO1343" s="223"/>
      <c r="AP1343" s="223"/>
      <c r="AQ1343" s="223"/>
      <c r="AR1343" s="224"/>
    </row>
    <row r="1344" spans="1:44" s="189" customFormat="1" ht="58.5" customHeight="1" x14ac:dyDescent="0.25">
      <c r="A1344" s="187"/>
      <c r="B1344" s="214"/>
      <c r="C1344" s="215"/>
      <c r="D1344" s="216"/>
      <c r="E1344" s="89"/>
      <c r="F1344" s="217"/>
      <c r="G1344" s="232"/>
      <c r="H1344" s="232"/>
      <c r="I1344" s="232"/>
      <c r="J1344" s="232"/>
      <c r="K1344" s="232"/>
      <c r="L1344" s="219"/>
      <c r="M1344" s="220"/>
      <c r="N1344" s="232"/>
      <c r="O1344" s="232"/>
      <c r="P1344" s="232"/>
      <c r="Q1344" s="232"/>
      <c r="R1344" s="232"/>
      <c r="S1344" s="219"/>
      <c r="T1344" s="220"/>
      <c r="U1344" s="232"/>
      <c r="V1344" s="232"/>
      <c r="W1344" s="232"/>
      <c r="X1344" s="232"/>
      <c r="Y1344" s="232"/>
      <c r="Z1344" s="219"/>
      <c r="AA1344" s="220"/>
      <c r="AB1344" s="232"/>
      <c r="AC1344" s="232"/>
      <c r="AD1344" s="232"/>
      <c r="AE1344" s="232"/>
      <c r="AF1344" s="232"/>
      <c r="AG1344" s="219"/>
      <c r="AH1344" s="220"/>
      <c r="AI1344" s="188"/>
      <c r="AJ1344" s="221"/>
      <c r="AK1344" s="221"/>
      <c r="AL1344" s="221"/>
      <c r="AM1344" s="222"/>
      <c r="AN1344" s="233"/>
      <c r="AO1344" s="233"/>
      <c r="AP1344" s="233"/>
      <c r="AQ1344" s="233"/>
      <c r="AR1344" s="234"/>
    </row>
    <row r="1345" spans="1:44" s="231" customFormat="1" ht="69.75" customHeight="1" x14ac:dyDescent="0.25">
      <c r="A1345" s="225"/>
      <c r="B1345" s="844" t="s">
        <v>808</v>
      </c>
      <c r="C1345" s="845"/>
      <c r="D1345" s="845"/>
      <c r="E1345" s="845"/>
      <c r="F1345" s="845"/>
      <c r="G1345" s="845"/>
      <c r="H1345" s="845"/>
      <c r="I1345" s="845"/>
      <c r="J1345" s="845"/>
      <c r="K1345" s="845"/>
      <c r="L1345" s="846"/>
      <c r="M1345" s="228"/>
      <c r="N1345" s="218"/>
      <c r="O1345" s="218"/>
      <c r="P1345" s="218"/>
      <c r="Q1345" s="218"/>
      <c r="R1345" s="218"/>
      <c r="S1345" s="219"/>
      <c r="T1345" s="228"/>
      <c r="U1345" s="218"/>
      <c r="V1345" s="218"/>
      <c r="W1345" s="218"/>
      <c r="X1345" s="218"/>
      <c r="Y1345" s="218"/>
      <c r="Z1345" s="219"/>
      <c r="AA1345" s="228"/>
      <c r="AB1345" s="218"/>
      <c r="AC1345" s="218"/>
      <c r="AD1345" s="218"/>
      <c r="AE1345" s="218"/>
      <c r="AF1345" s="218"/>
      <c r="AG1345" s="219"/>
      <c r="AH1345" s="228"/>
      <c r="AI1345" s="229"/>
      <c r="AJ1345" s="230"/>
      <c r="AK1345" s="230"/>
      <c r="AL1345" s="230"/>
      <c r="AM1345" s="227"/>
      <c r="AN1345" s="223"/>
      <c r="AO1345" s="223"/>
      <c r="AP1345" s="223"/>
      <c r="AQ1345" s="223"/>
      <c r="AR1345" s="224"/>
    </row>
    <row r="1346" spans="1:44" s="231" customFormat="1" ht="31.9" customHeight="1" x14ac:dyDescent="0.25">
      <c r="A1346" s="225"/>
      <c r="B1346" s="593"/>
      <c r="C1346" s="594"/>
      <c r="D1346" s="595"/>
      <c r="E1346" s="596"/>
      <c r="F1346" s="597"/>
      <c r="G1346" s="218"/>
      <c r="H1346" s="218"/>
      <c r="I1346" s="218"/>
      <c r="J1346" s="218"/>
      <c r="K1346" s="218"/>
      <c r="L1346" s="219"/>
      <c r="M1346" s="228"/>
      <c r="N1346" s="218"/>
      <c r="O1346" s="218"/>
      <c r="P1346" s="218"/>
      <c r="Q1346" s="218"/>
      <c r="R1346" s="218"/>
      <c r="S1346" s="219"/>
      <c r="T1346" s="228"/>
      <c r="U1346" s="218"/>
      <c r="V1346" s="218"/>
      <c r="W1346" s="218"/>
      <c r="X1346" s="218"/>
      <c r="Y1346" s="218"/>
      <c r="Z1346" s="219"/>
      <c r="AA1346" s="228"/>
      <c r="AB1346" s="218"/>
      <c r="AC1346" s="218"/>
      <c r="AD1346" s="218"/>
      <c r="AE1346" s="218"/>
      <c r="AF1346" s="218"/>
      <c r="AG1346" s="219"/>
      <c r="AH1346" s="228"/>
      <c r="AI1346" s="229"/>
      <c r="AJ1346" s="230"/>
      <c r="AK1346" s="230"/>
      <c r="AL1346" s="230"/>
      <c r="AM1346" s="227"/>
      <c r="AN1346" s="223"/>
      <c r="AO1346" s="223"/>
      <c r="AP1346" s="223"/>
      <c r="AQ1346" s="223"/>
      <c r="AR1346" s="224"/>
    </row>
    <row r="1347" spans="1:44" s="231" customFormat="1" ht="94.5" customHeight="1" x14ac:dyDescent="0.25">
      <c r="A1347" s="600" t="s">
        <v>665</v>
      </c>
      <c r="B1347" s="847" t="s">
        <v>809</v>
      </c>
      <c r="C1347" s="848"/>
      <c r="D1347" s="613">
        <v>2.5000000000000001E-2</v>
      </c>
      <c r="E1347" s="596"/>
      <c r="F1347" s="597"/>
      <c r="G1347" s="218"/>
      <c r="H1347" s="218"/>
      <c r="I1347" s="218"/>
      <c r="J1347" s="218"/>
      <c r="K1347" s="218"/>
      <c r="L1347" s="219"/>
      <c r="M1347" s="228"/>
      <c r="N1347" s="218"/>
      <c r="O1347" s="218"/>
      <c r="P1347" s="218"/>
      <c r="Q1347" s="218"/>
      <c r="R1347" s="218"/>
      <c r="S1347" s="219"/>
      <c r="T1347" s="228"/>
      <c r="U1347" s="218"/>
      <c r="V1347" s="218"/>
      <c r="W1347" s="218"/>
      <c r="X1347" s="218"/>
      <c r="Y1347" s="218"/>
      <c r="Z1347" s="219"/>
      <c r="AA1347" s="228"/>
      <c r="AB1347" s="218"/>
      <c r="AC1347" s="218"/>
      <c r="AD1347" s="218"/>
      <c r="AE1347" s="218"/>
      <c r="AF1347" s="218"/>
      <c r="AG1347" s="219"/>
      <c r="AH1347" s="228"/>
      <c r="AI1347" s="229"/>
      <c r="AJ1347" s="230"/>
      <c r="AK1347" s="230"/>
      <c r="AL1347" s="230"/>
      <c r="AM1347" s="227"/>
      <c r="AN1347" s="223"/>
      <c r="AO1347" s="223"/>
      <c r="AP1347" s="223"/>
      <c r="AQ1347" s="223"/>
      <c r="AR1347" s="224"/>
    </row>
    <row r="1348" spans="1:44" s="231" customFormat="1" ht="31.9" customHeight="1" x14ac:dyDescent="0.25">
      <c r="A1348" s="600" t="s">
        <v>666</v>
      </c>
      <c r="B1348" s="594"/>
      <c r="C1348" s="598"/>
      <c r="D1348" s="595"/>
      <c r="E1348" s="596"/>
      <c r="F1348" s="597"/>
      <c r="G1348" s="218"/>
      <c r="H1348" s="218"/>
      <c r="I1348" s="218"/>
      <c r="J1348" s="218"/>
      <c r="K1348" s="218"/>
      <c r="L1348" s="219"/>
      <c r="M1348" s="228"/>
      <c r="N1348" s="218"/>
      <c r="O1348" s="218"/>
      <c r="P1348" s="218"/>
      <c r="Q1348" s="218"/>
      <c r="R1348" s="218"/>
      <c r="S1348" s="219"/>
      <c r="T1348" s="228"/>
      <c r="U1348" s="218"/>
      <c r="V1348" s="218"/>
      <c r="W1348" s="218"/>
      <c r="X1348" s="218"/>
      <c r="Y1348" s="218"/>
      <c r="Z1348" s="219"/>
      <c r="AA1348" s="228"/>
      <c r="AB1348" s="218"/>
      <c r="AC1348" s="218"/>
      <c r="AD1348" s="218"/>
      <c r="AE1348" s="218"/>
      <c r="AF1348" s="218"/>
      <c r="AG1348" s="219"/>
      <c r="AH1348" s="228"/>
      <c r="AI1348" s="229"/>
      <c r="AJ1348" s="230"/>
      <c r="AK1348" s="230"/>
      <c r="AL1348" s="230"/>
      <c r="AM1348" s="227"/>
      <c r="AN1348" s="223"/>
      <c r="AO1348" s="223"/>
      <c r="AP1348" s="223"/>
      <c r="AQ1348" s="223"/>
      <c r="AR1348" s="224"/>
    </row>
    <row r="1349" spans="1:44" s="231" customFormat="1" ht="110.25" customHeight="1" x14ac:dyDescent="0.25">
      <c r="A1349" s="225"/>
      <c r="B1349" s="847" t="s">
        <v>810</v>
      </c>
      <c r="C1349" s="848"/>
      <c r="D1349" s="599"/>
      <c r="F1349" s="597"/>
      <c r="G1349" s="218"/>
      <c r="H1349" s="218"/>
      <c r="I1349" s="218"/>
      <c r="J1349" s="218"/>
      <c r="K1349" s="218"/>
      <c r="L1349" s="219"/>
      <c r="M1349" s="228"/>
      <c r="N1349" s="218"/>
      <c r="O1349" s="218"/>
      <c r="P1349" s="218"/>
      <c r="Q1349" s="218"/>
      <c r="R1349" s="218"/>
      <c r="S1349" s="219"/>
      <c r="T1349" s="228"/>
      <c r="U1349" s="218"/>
      <c r="V1349" s="218"/>
      <c r="W1349" s="218"/>
      <c r="X1349" s="218"/>
      <c r="Y1349" s="218"/>
      <c r="Z1349" s="219"/>
      <c r="AA1349" s="228"/>
      <c r="AB1349" s="218"/>
      <c r="AC1349" s="218"/>
      <c r="AD1349" s="218"/>
      <c r="AE1349" s="218"/>
      <c r="AF1349" s="218"/>
      <c r="AG1349" s="219"/>
      <c r="AH1349" s="228"/>
      <c r="AI1349" s="229"/>
      <c r="AJ1349" s="230"/>
      <c r="AK1349" s="230"/>
      <c r="AL1349" s="230"/>
      <c r="AM1349" s="227"/>
      <c r="AN1349" s="223"/>
      <c r="AO1349" s="223"/>
      <c r="AP1349" s="223"/>
      <c r="AQ1349" s="223"/>
      <c r="AR1349" s="224"/>
    </row>
    <row r="1350" spans="1:44" s="231" customFormat="1" ht="31.9" customHeight="1" x14ac:dyDescent="0.25">
      <c r="A1350" s="225"/>
      <c r="B1350" s="594"/>
      <c r="C1350" s="598"/>
      <c r="D1350" s="595"/>
      <c r="E1350" s="593"/>
      <c r="F1350" s="597"/>
      <c r="G1350" s="218"/>
      <c r="H1350" s="218"/>
      <c r="I1350" s="218"/>
      <c r="J1350" s="218"/>
      <c r="K1350" s="218"/>
      <c r="L1350" s="219"/>
      <c r="M1350" s="228"/>
      <c r="N1350" s="218"/>
      <c r="O1350" s="218"/>
      <c r="P1350" s="218"/>
      <c r="Q1350" s="218"/>
      <c r="R1350" s="218"/>
      <c r="S1350" s="219"/>
      <c r="T1350" s="228"/>
      <c r="U1350" s="218"/>
      <c r="V1350" s="218"/>
      <c r="W1350" s="218"/>
      <c r="X1350" s="218"/>
      <c r="Y1350" s="218"/>
      <c r="Z1350" s="219"/>
      <c r="AA1350" s="228"/>
      <c r="AB1350" s="218"/>
      <c r="AC1350" s="218"/>
      <c r="AD1350" s="218"/>
      <c r="AE1350" s="218"/>
      <c r="AF1350" s="218"/>
      <c r="AG1350" s="219"/>
      <c r="AH1350" s="228"/>
      <c r="AI1350" s="229"/>
      <c r="AJ1350" s="230"/>
      <c r="AK1350" s="230"/>
      <c r="AL1350" s="230"/>
      <c r="AM1350" s="227"/>
      <c r="AN1350" s="223"/>
      <c r="AO1350" s="223"/>
      <c r="AP1350" s="223"/>
      <c r="AQ1350" s="223"/>
      <c r="AR1350" s="224"/>
    </row>
    <row r="1351" spans="1:44" s="231" customFormat="1" ht="31.9" customHeight="1" x14ac:dyDescent="0.25">
      <c r="A1351" s="225"/>
      <c r="B1351" s="849" t="s">
        <v>811</v>
      </c>
      <c r="C1351" s="850"/>
      <c r="D1351" s="601">
        <f>IF(D1349="так",(AN1331+AO1331+AP1331+AQ1331)/12,0)</f>
        <v>0</v>
      </c>
      <c r="F1351" s="597"/>
      <c r="G1351" s="218"/>
      <c r="H1351" s="218"/>
      <c r="I1351" s="218"/>
      <c r="J1351" s="218"/>
      <c r="K1351" s="218"/>
      <c r="L1351" s="219"/>
      <c r="M1351" s="228"/>
      <c r="N1351" s="218"/>
      <c r="O1351" s="218"/>
      <c r="P1351" s="218"/>
      <c r="Q1351" s="218"/>
      <c r="R1351" s="218"/>
      <c r="S1351" s="219"/>
      <c r="T1351" s="228"/>
      <c r="U1351" s="218"/>
      <c r="V1351" s="218"/>
      <c r="W1351" s="218"/>
      <c r="X1351" s="218"/>
      <c r="Y1351" s="218"/>
      <c r="Z1351" s="219"/>
      <c r="AA1351" s="228"/>
      <c r="AB1351" s="218"/>
      <c r="AC1351" s="218"/>
      <c r="AD1351" s="218"/>
      <c r="AE1351" s="218"/>
      <c r="AF1351" s="218"/>
      <c r="AG1351" s="219"/>
      <c r="AH1351" s="228"/>
      <c r="AI1351" s="229"/>
      <c r="AJ1351" s="230"/>
      <c r="AK1351" s="230"/>
      <c r="AL1351" s="230"/>
      <c r="AM1351" s="227"/>
      <c r="AN1351" s="223"/>
      <c r="AO1351" s="223"/>
      <c r="AP1351" s="223"/>
      <c r="AQ1351" s="223"/>
      <c r="AR1351" s="224"/>
    </row>
    <row r="1352" spans="1:44" s="231" customFormat="1" ht="31.9" customHeight="1" x14ac:dyDescent="0.25">
      <c r="A1352" s="225"/>
      <c r="B1352" s="851"/>
      <c r="C1352" s="852"/>
      <c r="D1352" s="156">
        <f>(D1351*11)*D1347</f>
        <v>0</v>
      </c>
      <c r="F1352" s="597"/>
      <c r="G1352" s="218"/>
      <c r="H1352" s="218"/>
      <c r="I1352" s="218"/>
      <c r="J1352" s="218"/>
      <c r="K1352" s="218"/>
      <c r="L1352" s="219"/>
      <c r="M1352" s="228"/>
      <c r="N1352" s="218"/>
      <c r="O1352" s="218"/>
      <c r="P1352" s="218"/>
      <c r="Q1352" s="218"/>
      <c r="R1352" s="218"/>
      <c r="S1352" s="219"/>
      <c r="T1352" s="228"/>
      <c r="U1352" s="218"/>
      <c r="V1352" s="218"/>
      <c r="W1352" s="218"/>
      <c r="X1352" s="218"/>
      <c r="Y1352" s="218"/>
      <c r="Z1352" s="219"/>
      <c r="AA1352" s="228"/>
      <c r="AB1352" s="218"/>
      <c r="AC1352" s="218"/>
      <c r="AD1352" s="218"/>
      <c r="AE1352" s="218"/>
      <c r="AF1352" s="218"/>
      <c r="AG1352" s="219"/>
      <c r="AH1352" s="228"/>
      <c r="AI1352" s="229"/>
      <c r="AJ1352" s="230"/>
      <c r="AK1352" s="230"/>
      <c r="AL1352" s="230"/>
      <c r="AM1352" s="227"/>
      <c r="AN1352" s="223"/>
      <c r="AO1352" s="223"/>
      <c r="AP1352" s="223"/>
      <c r="AQ1352" s="223"/>
      <c r="AR1352" s="224"/>
    </row>
    <row r="1353" spans="1:44" s="189" customFormat="1" ht="31.9" customHeight="1" x14ac:dyDescent="0.25">
      <c r="A1353" s="187"/>
      <c r="B1353" s="214"/>
      <c r="C1353" s="215"/>
      <c r="D1353" s="216"/>
      <c r="E1353" s="89"/>
      <c r="F1353" s="217"/>
      <c r="G1353" s="232"/>
      <c r="H1353" s="232"/>
      <c r="I1353" s="232"/>
      <c r="J1353" s="232"/>
      <c r="K1353" s="232"/>
      <c r="L1353" s="219"/>
      <c r="M1353" s="220"/>
      <c r="N1353" s="232"/>
      <c r="O1353" s="232"/>
      <c r="P1353" s="232"/>
      <c r="Q1353" s="232"/>
      <c r="R1353" s="232"/>
      <c r="S1353" s="219"/>
      <c r="T1353" s="220"/>
      <c r="U1353" s="232"/>
      <c r="V1353" s="232"/>
      <c r="W1353" s="232"/>
      <c r="X1353" s="232"/>
      <c r="Y1353" s="232"/>
      <c r="Z1353" s="219"/>
      <c r="AA1353" s="220"/>
      <c r="AB1353" s="232"/>
      <c r="AC1353" s="232"/>
      <c r="AD1353" s="232"/>
      <c r="AE1353" s="232"/>
      <c r="AF1353" s="232"/>
      <c r="AG1353" s="219"/>
      <c r="AH1353" s="220"/>
      <c r="AI1353" s="188"/>
      <c r="AJ1353" s="221"/>
      <c r="AK1353" s="221"/>
      <c r="AL1353" s="221"/>
      <c r="AM1353" s="222"/>
      <c r="AN1353" s="233"/>
      <c r="AO1353" s="233"/>
      <c r="AP1353" s="233"/>
      <c r="AQ1353" s="233"/>
      <c r="AR1353" s="234"/>
    </row>
    <row r="1354" spans="1:44" s="189" customFormat="1" ht="117" customHeight="1" x14ac:dyDescent="0.25">
      <c r="A1354" s="187"/>
      <c r="B1354" s="739" t="s">
        <v>637</v>
      </c>
      <c r="C1354" s="739"/>
      <c r="D1354" s="739"/>
      <c r="E1354" s="739"/>
      <c r="F1354" s="739"/>
      <c r="G1354" s="739"/>
      <c r="H1354" s="739"/>
      <c r="I1354" s="739"/>
      <c r="J1354" s="739"/>
      <c r="K1354" s="739"/>
      <c r="L1354" s="739"/>
      <c r="M1354" s="739"/>
      <c r="N1354" s="232"/>
      <c r="O1354" s="232"/>
      <c r="P1354" s="232"/>
      <c r="Q1354" s="232"/>
      <c r="R1354" s="232"/>
      <c r="S1354" s="219"/>
      <c r="T1354" s="220"/>
      <c r="U1354" s="232"/>
      <c r="V1354" s="232"/>
      <c r="W1354" s="232"/>
      <c r="X1354" s="232"/>
      <c r="Y1354" s="232"/>
      <c r="Z1354" s="219"/>
      <c r="AA1354" s="220"/>
      <c r="AB1354" s="232"/>
      <c r="AC1354" s="232"/>
      <c r="AD1354" s="232"/>
      <c r="AE1354" s="232"/>
      <c r="AF1354" s="232"/>
      <c r="AG1354" s="219"/>
      <c r="AH1354" s="220"/>
      <c r="AI1354" s="188"/>
      <c r="AJ1354" s="221"/>
      <c r="AK1354" s="221"/>
      <c r="AL1354" s="221"/>
      <c r="AM1354" s="222"/>
      <c r="AN1354" s="233"/>
      <c r="AO1354" s="233"/>
      <c r="AP1354" s="233"/>
      <c r="AQ1354" s="233"/>
      <c r="AR1354" s="234"/>
    </row>
    <row r="1355" spans="1:44" s="189" customFormat="1" ht="31.9" customHeight="1" x14ac:dyDescent="0.25">
      <c r="A1355" s="187"/>
      <c r="B1355" s="214"/>
      <c r="C1355" s="215"/>
      <c r="D1355" s="216"/>
      <c r="E1355" s="216"/>
      <c r="F1355" s="217"/>
      <c r="G1355" s="232"/>
      <c r="H1355" s="232"/>
      <c r="I1355" s="232"/>
      <c r="J1355" s="232"/>
      <c r="K1355" s="232"/>
      <c r="L1355" s="219"/>
      <c r="M1355" s="220"/>
      <c r="N1355" s="232"/>
      <c r="O1355" s="232"/>
      <c r="P1355" s="232"/>
      <c r="Q1355" s="232"/>
      <c r="R1355" s="232"/>
      <c r="S1355" s="219"/>
      <c r="T1355" s="220"/>
      <c r="U1355" s="232"/>
      <c r="V1355" s="232"/>
      <c r="W1355" s="232"/>
      <c r="X1355" s="232"/>
      <c r="Y1355" s="232"/>
      <c r="Z1355" s="219"/>
      <c r="AA1355" s="220"/>
      <c r="AB1355" s="232"/>
      <c r="AC1355" s="232"/>
      <c r="AD1355" s="232"/>
      <c r="AE1355" s="232"/>
      <c r="AF1355" s="232"/>
      <c r="AG1355" s="219"/>
      <c r="AH1355" s="220"/>
      <c r="AI1355" s="188"/>
      <c r="AJ1355" s="221"/>
      <c r="AK1355" s="221"/>
      <c r="AL1355" s="221"/>
      <c r="AM1355" s="222"/>
      <c r="AN1355" s="233"/>
      <c r="AO1355" s="233"/>
      <c r="AP1355" s="233"/>
      <c r="AQ1355" s="233"/>
      <c r="AR1355" s="234"/>
    </row>
    <row r="1356" spans="1:44" s="189" customFormat="1" ht="39.75" customHeight="1" x14ac:dyDescent="0.25">
      <c r="A1356" s="187"/>
      <c r="B1356" s="745" t="s">
        <v>608</v>
      </c>
      <c r="C1356" s="745" t="s">
        <v>672</v>
      </c>
      <c r="D1356" s="743" t="s">
        <v>643</v>
      </c>
      <c r="E1356" s="744"/>
      <c r="F1356" s="743" t="s">
        <v>642</v>
      </c>
      <c r="G1356" s="744"/>
      <c r="H1356" s="745" t="s">
        <v>644</v>
      </c>
      <c r="I1356" s="232"/>
      <c r="J1356" s="232"/>
      <c r="K1356" s="232"/>
      <c r="L1356" s="219"/>
      <c r="M1356" s="220"/>
      <c r="N1356" s="232"/>
      <c r="O1356" s="232"/>
      <c r="P1356" s="232"/>
      <c r="Q1356" s="232"/>
      <c r="R1356" s="232"/>
      <c r="S1356" s="219"/>
      <c r="T1356" s="220"/>
      <c r="U1356" s="232"/>
      <c r="V1356" s="232"/>
      <c r="W1356" s="232"/>
      <c r="X1356" s="232"/>
      <c r="Y1356" s="232"/>
      <c r="Z1356" s="219"/>
      <c r="AA1356" s="220"/>
      <c r="AB1356" s="232"/>
      <c r="AC1356" s="232"/>
      <c r="AD1356" s="232"/>
      <c r="AE1356" s="232"/>
      <c r="AF1356" s="232"/>
      <c r="AG1356" s="219"/>
      <c r="AH1356" s="220"/>
      <c r="AI1356" s="188"/>
      <c r="AJ1356" s="221"/>
      <c r="AK1356" s="221"/>
      <c r="AL1356" s="221"/>
      <c r="AM1356" s="222"/>
      <c r="AN1356" s="233"/>
      <c r="AO1356" s="233"/>
      <c r="AP1356" s="233"/>
      <c r="AQ1356" s="233"/>
      <c r="AR1356" s="234"/>
    </row>
    <row r="1357" spans="1:44" s="189" customFormat="1" ht="129" customHeight="1" x14ac:dyDescent="0.25">
      <c r="A1357" s="187"/>
      <c r="B1357" s="746"/>
      <c r="C1357" s="746"/>
      <c r="D1357" s="549" t="s">
        <v>640</v>
      </c>
      <c r="E1357" s="549" t="s">
        <v>641</v>
      </c>
      <c r="F1357" s="549" t="s">
        <v>627</v>
      </c>
      <c r="G1357" s="549" t="s">
        <v>611</v>
      </c>
      <c r="H1357" s="746"/>
      <c r="I1357" s="232"/>
      <c r="J1357" s="232"/>
      <c r="K1357" s="232"/>
      <c r="L1357" s="219"/>
      <c r="M1357" s="220"/>
      <c r="N1357" s="232"/>
      <c r="O1357" s="232"/>
      <c r="P1357" s="232"/>
      <c r="Q1357" s="232"/>
      <c r="R1357" s="232"/>
      <c r="S1357" s="219"/>
      <c r="T1357" s="220"/>
      <c r="U1357" s="232"/>
      <c r="V1357" s="232"/>
      <c r="W1357" s="232"/>
      <c r="X1357" s="232"/>
      <c r="Y1357" s="232"/>
      <c r="Z1357" s="219"/>
      <c r="AA1357" s="220"/>
      <c r="AB1357" s="232"/>
      <c r="AC1357" s="232"/>
      <c r="AD1357" s="232"/>
      <c r="AE1357" s="232"/>
      <c r="AF1357" s="232"/>
      <c r="AG1357" s="219"/>
      <c r="AH1357" s="220"/>
      <c r="AI1357" s="188"/>
      <c r="AJ1357" s="221"/>
      <c r="AK1357" s="221"/>
      <c r="AL1357" s="221"/>
      <c r="AM1357" s="222"/>
      <c r="AN1357" s="233"/>
      <c r="AO1357" s="233"/>
      <c r="AP1357" s="233"/>
      <c r="AQ1357" s="233"/>
      <c r="AR1357" s="234"/>
    </row>
    <row r="1358" spans="1:44" s="189" customFormat="1" ht="52.5" customHeight="1" x14ac:dyDescent="0.25">
      <c r="A1358" s="187"/>
      <c r="B1358" s="709" t="s">
        <v>790</v>
      </c>
      <c r="C1358" s="524" t="s">
        <v>673</v>
      </c>
      <c r="D1358" s="552"/>
      <c r="E1358" s="552"/>
      <c r="F1358" s="553">
        <f>D1358*Законод!C88*Законод!D88</f>
        <v>0</v>
      </c>
      <c r="G1358" s="553">
        <f>E1358*Законод!E88*Законод!C88</f>
        <v>0</v>
      </c>
      <c r="H1358" s="555">
        <f t="shared" ref="H1358:H1373" si="210">F1358+G1358</f>
        <v>0</v>
      </c>
      <c r="I1358" s="232"/>
      <c r="J1358" s="232"/>
      <c r="K1358" s="232"/>
      <c r="L1358" s="219"/>
      <c r="M1358" s="220"/>
      <c r="N1358" s="232"/>
      <c r="O1358" s="232"/>
      <c r="P1358" s="232"/>
      <c r="Q1358" s="232"/>
      <c r="R1358" s="232"/>
      <c r="S1358" s="219"/>
      <c r="T1358" s="220"/>
      <c r="U1358" s="232"/>
      <c r="V1358" s="232"/>
      <c r="W1358" s="232"/>
      <c r="X1358" s="232"/>
      <c r="Y1358" s="232"/>
      <c r="Z1358" s="219"/>
      <c r="AA1358" s="220"/>
      <c r="AB1358" s="232"/>
      <c r="AC1358" s="232"/>
      <c r="AD1358" s="232"/>
      <c r="AE1358" s="232"/>
      <c r="AF1358" s="232"/>
      <c r="AG1358" s="219"/>
      <c r="AH1358" s="220"/>
      <c r="AI1358" s="188"/>
      <c r="AJ1358" s="221"/>
      <c r="AK1358" s="221"/>
      <c r="AL1358" s="221"/>
      <c r="AM1358" s="222"/>
      <c r="AN1358" s="233"/>
      <c r="AO1358" s="233"/>
      <c r="AP1358" s="233"/>
      <c r="AQ1358" s="233"/>
      <c r="AR1358" s="234"/>
    </row>
    <row r="1359" spans="1:44" s="189" customFormat="1" ht="52.5" customHeight="1" x14ac:dyDescent="0.25">
      <c r="A1359" s="187"/>
      <c r="B1359" s="775"/>
      <c r="C1359" s="524" t="s">
        <v>674</v>
      </c>
      <c r="D1359" s="552"/>
      <c r="E1359" s="552"/>
      <c r="F1359" s="553">
        <f>D1359*Законод!C88*Законод!D88</f>
        <v>0</v>
      </c>
      <c r="G1359" s="553">
        <f>E1359*Законод!E88*Законод!C88</f>
        <v>0</v>
      </c>
      <c r="H1359" s="555">
        <f t="shared" si="210"/>
        <v>0</v>
      </c>
      <c r="I1359" s="232"/>
      <c r="J1359" s="232"/>
      <c r="K1359" s="232"/>
      <c r="L1359" s="219"/>
      <c r="M1359" s="220"/>
      <c r="N1359" s="232"/>
      <c r="O1359" s="232"/>
      <c r="P1359" s="232"/>
      <c r="Q1359" s="232"/>
      <c r="R1359" s="232"/>
      <c r="S1359" s="219"/>
      <c r="T1359" s="220"/>
      <c r="U1359" s="232"/>
      <c r="V1359" s="232"/>
      <c r="W1359" s="232"/>
      <c r="X1359" s="232"/>
      <c r="Y1359" s="232"/>
      <c r="Z1359" s="219"/>
      <c r="AA1359" s="220"/>
      <c r="AB1359" s="232"/>
      <c r="AC1359" s="232"/>
      <c r="AD1359" s="232"/>
      <c r="AE1359" s="232"/>
      <c r="AF1359" s="232"/>
      <c r="AG1359" s="219"/>
      <c r="AH1359" s="220"/>
      <c r="AI1359" s="188"/>
      <c r="AJ1359" s="221"/>
      <c r="AK1359" s="221"/>
      <c r="AL1359" s="221"/>
      <c r="AM1359" s="222"/>
      <c r="AN1359" s="233"/>
      <c r="AO1359" s="233"/>
      <c r="AP1359" s="233"/>
      <c r="AQ1359" s="233"/>
      <c r="AR1359" s="234"/>
    </row>
    <row r="1360" spans="1:44" s="189" customFormat="1" ht="52.5" customHeight="1" x14ac:dyDescent="0.25">
      <c r="A1360" s="187"/>
      <c r="B1360" s="710"/>
      <c r="C1360" s="524" t="s">
        <v>675</v>
      </c>
      <c r="D1360" s="552"/>
      <c r="E1360" s="552"/>
      <c r="F1360" s="553">
        <f>D1360*Законод!C88*Законод!D88</f>
        <v>0</v>
      </c>
      <c r="G1360" s="553">
        <f>E1360*Законод!E88*Законод!C88</f>
        <v>0</v>
      </c>
      <c r="H1360" s="555">
        <f t="shared" si="210"/>
        <v>0</v>
      </c>
      <c r="I1360" s="232"/>
      <c r="J1360" s="232"/>
      <c r="K1360" s="232"/>
      <c r="L1360" s="219"/>
      <c r="M1360" s="220"/>
      <c r="N1360" s="232"/>
      <c r="O1360" s="232"/>
      <c r="P1360" s="232"/>
      <c r="Q1360" s="232"/>
      <c r="R1360" s="232"/>
      <c r="S1360" s="219"/>
      <c r="T1360" s="220"/>
      <c r="U1360" s="232"/>
      <c r="V1360" s="232"/>
      <c r="W1360" s="232"/>
      <c r="X1360" s="232"/>
      <c r="Y1360" s="232"/>
      <c r="Z1360" s="219"/>
      <c r="AA1360" s="220"/>
      <c r="AB1360" s="232"/>
      <c r="AC1360" s="232"/>
      <c r="AD1360" s="232"/>
      <c r="AE1360" s="232"/>
      <c r="AF1360" s="232"/>
      <c r="AG1360" s="219"/>
      <c r="AH1360" s="220"/>
      <c r="AI1360" s="188"/>
      <c r="AJ1360" s="221"/>
      <c r="AK1360" s="221"/>
      <c r="AL1360" s="221"/>
      <c r="AM1360" s="222"/>
      <c r="AN1360" s="233"/>
      <c r="AO1360" s="233"/>
      <c r="AP1360" s="233"/>
      <c r="AQ1360" s="233"/>
      <c r="AR1360" s="234"/>
    </row>
    <row r="1361" spans="1:44" s="189" customFormat="1" ht="52.5" customHeight="1" x14ac:dyDescent="0.25">
      <c r="A1361" s="187"/>
      <c r="B1361" s="776" t="s">
        <v>676</v>
      </c>
      <c r="C1361" s="777"/>
      <c r="D1361" s="602">
        <f>D1358+D1359+D1360</f>
        <v>0</v>
      </c>
      <c r="E1361" s="602">
        <f>E1358+E1359+E1360</f>
        <v>0</v>
      </c>
      <c r="F1361" s="603">
        <f>F1358+F1359+F1360</f>
        <v>0</v>
      </c>
      <c r="G1361" s="603">
        <f>G1358+G1359+G1360</f>
        <v>0</v>
      </c>
      <c r="H1361" s="555">
        <f t="shared" si="210"/>
        <v>0</v>
      </c>
      <c r="I1361" s="232"/>
      <c r="J1361" s="232"/>
      <c r="K1361" s="232"/>
      <c r="L1361" s="219"/>
      <c r="M1361" s="220"/>
      <c r="N1361" s="232"/>
      <c r="O1361" s="232"/>
      <c r="P1361" s="232"/>
      <c r="Q1361" s="232"/>
      <c r="R1361" s="232"/>
      <c r="S1361" s="219"/>
      <c r="T1361" s="220"/>
      <c r="U1361" s="232"/>
      <c r="V1361" s="232"/>
      <c r="W1361" s="232"/>
      <c r="X1361" s="232"/>
      <c r="Y1361" s="232"/>
      <c r="Z1361" s="219"/>
      <c r="AA1361" s="220"/>
      <c r="AB1361" s="232"/>
      <c r="AC1361" s="232"/>
      <c r="AD1361" s="232"/>
      <c r="AE1361" s="232"/>
      <c r="AF1361" s="232"/>
      <c r="AG1361" s="219"/>
      <c r="AH1361" s="220"/>
      <c r="AI1361" s="188"/>
      <c r="AJ1361" s="221"/>
      <c r="AK1361" s="221"/>
      <c r="AL1361" s="221"/>
      <c r="AM1361" s="222"/>
      <c r="AN1361" s="233"/>
      <c r="AO1361" s="233"/>
      <c r="AP1361" s="233"/>
      <c r="AQ1361" s="233"/>
      <c r="AR1361" s="234"/>
    </row>
    <row r="1362" spans="1:44" s="189" customFormat="1" ht="52.5" customHeight="1" x14ac:dyDescent="0.25">
      <c r="A1362" s="187"/>
      <c r="B1362" s="709" t="s">
        <v>791</v>
      </c>
      <c r="C1362" s="524" t="s">
        <v>677</v>
      </c>
      <c r="D1362" s="552"/>
      <c r="E1362" s="552"/>
      <c r="F1362" s="553">
        <f>D1362*Законод!C89*Законод!D89</f>
        <v>0</v>
      </c>
      <c r="G1362" s="553">
        <f>E1362*Законод!E89*Законод!C89</f>
        <v>0</v>
      </c>
      <c r="H1362" s="555">
        <f t="shared" si="210"/>
        <v>0</v>
      </c>
      <c r="I1362" s="232"/>
      <c r="J1362" s="232"/>
      <c r="K1362" s="232"/>
      <c r="L1362" s="219"/>
      <c r="M1362" s="220"/>
      <c r="N1362" s="232"/>
      <c r="O1362" s="232"/>
      <c r="P1362" s="232"/>
      <c r="Q1362" s="232"/>
      <c r="R1362" s="232"/>
      <c r="S1362" s="219"/>
      <c r="T1362" s="220"/>
      <c r="U1362" s="232"/>
      <c r="V1362" s="232"/>
      <c r="W1362" s="232"/>
      <c r="X1362" s="232"/>
      <c r="Y1362" s="232"/>
      <c r="Z1362" s="219"/>
      <c r="AA1362" s="220"/>
      <c r="AB1362" s="232"/>
      <c r="AC1362" s="232"/>
      <c r="AD1362" s="232"/>
      <c r="AE1362" s="232"/>
      <c r="AF1362" s="232"/>
      <c r="AG1362" s="219"/>
      <c r="AH1362" s="220"/>
      <c r="AI1362" s="188"/>
      <c r="AJ1362" s="221"/>
      <c r="AK1362" s="221"/>
      <c r="AL1362" s="221"/>
      <c r="AM1362" s="222"/>
      <c r="AN1362" s="233"/>
      <c r="AO1362" s="233"/>
      <c r="AP1362" s="233"/>
      <c r="AQ1362" s="233"/>
      <c r="AR1362" s="234"/>
    </row>
    <row r="1363" spans="1:44" s="189" customFormat="1" ht="52.5" customHeight="1" x14ac:dyDescent="0.25">
      <c r="A1363" s="187"/>
      <c r="B1363" s="775"/>
      <c r="C1363" s="524" t="s">
        <v>678</v>
      </c>
      <c r="D1363" s="552"/>
      <c r="E1363" s="552"/>
      <c r="F1363" s="553">
        <f>D1363*Законод!C89*Законод!D89</f>
        <v>0</v>
      </c>
      <c r="G1363" s="553">
        <f>E1363*Законод!E89*Законод!C89</f>
        <v>0</v>
      </c>
      <c r="H1363" s="555">
        <f t="shared" si="210"/>
        <v>0</v>
      </c>
      <c r="I1363" s="232"/>
      <c r="J1363" s="232"/>
      <c r="K1363" s="232"/>
      <c r="L1363" s="219"/>
      <c r="M1363" s="220"/>
      <c r="N1363" s="232"/>
      <c r="O1363" s="232"/>
      <c r="P1363" s="232"/>
      <c r="Q1363" s="232"/>
      <c r="R1363" s="232"/>
      <c r="S1363" s="219"/>
      <c r="T1363" s="220"/>
      <c r="U1363" s="232"/>
      <c r="V1363" s="232"/>
      <c r="W1363" s="232"/>
      <c r="X1363" s="232"/>
      <c r="Y1363" s="232"/>
      <c r="Z1363" s="219"/>
      <c r="AA1363" s="220"/>
      <c r="AB1363" s="232"/>
      <c r="AC1363" s="232"/>
      <c r="AD1363" s="232"/>
      <c r="AE1363" s="232"/>
      <c r="AF1363" s="232"/>
      <c r="AG1363" s="219"/>
      <c r="AH1363" s="220"/>
      <c r="AI1363" s="188"/>
      <c r="AJ1363" s="221"/>
      <c r="AK1363" s="221"/>
      <c r="AL1363" s="221"/>
      <c r="AM1363" s="222"/>
      <c r="AN1363" s="233"/>
      <c r="AO1363" s="233"/>
      <c r="AP1363" s="233"/>
      <c r="AQ1363" s="233"/>
      <c r="AR1363" s="234"/>
    </row>
    <row r="1364" spans="1:44" s="189" customFormat="1" ht="52.5" customHeight="1" x14ac:dyDescent="0.25">
      <c r="A1364" s="187"/>
      <c r="B1364" s="710"/>
      <c r="C1364" s="524" t="s">
        <v>679</v>
      </c>
      <c r="D1364" s="552"/>
      <c r="E1364" s="552"/>
      <c r="F1364" s="553">
        <f>D1364*Законод!C89*Законод!D89</f>
        <v>0</v>
      </c>
      <c r="G1364" s="553">
        <f>E1364*Законод!E89*Законод!C89</f>
        <v>0</v>
      </c>
      <c r="H1364" s="555">
        <f t="shared" si="210"/>
        <v>0</v>
      </c>
      <c r="I1364" s="232"/>
      <c r="J1364" s="232"/>
      <c r="K1364" s="232"/>
      <c r="L1364" s="219"/>
      <c r="M1364" s="220"/>
      <c r="N1364" s="232"/>
      <c r="O1364" s="232"/>
      <c r="P1364" s="232"/>
      <c r="Q1364" s="232"/>
      <c r="R1364" s="232"/>
      <c r="S1364" s="219"/>
      <c r="T1364" s="220"/>
      <c r="U1364" s="232"/>
      <c r="V1364" s="232"/>
      <c r="W1364" s="232"/>
      <c r="X1364" s="232"/>
      <c r="Y1364" s="232"/>
      <c r="Z1364" s="219"/>
      <c r="AA1364" s="220"/>
      <c r="AB1364" s="232"/>
      <c r="AC1364" s="232"/>
      <c r="AD1364" s="232"/>
      <c r="AE1364" s="232"/>
      <c r="AF1364" s="232"/>
      <c r="AG1364" s="219"/>
      <c r="AH1364" s="220"/>
      <c r="AI1364" s="188"/>
      <c r="AJ1364" s="221"/>
      <c r="AK1364" s="221"/>
      <c r="AL1364" s="221"/>
      <c r="AM1364" s="222"/>
      <c r="AN1364" s="233"/>
      <c r="AO1364" s="233"/>
      <c r="AP1364" s="233"/>
      <c r="AQ1364" s="233"/>
      <c r="AR1364" s="234"/>
    </row>
    <row r="1365" spans="1:44" s="189" customFormat="1" ht="52.5" customHeight="1" x14ac:dyDescent="0.25">
      <c r="A1365" s="187"/>
      <c r="B1365" s="776" t="s">
        <v>680</v>
      </c>
      <c r="C1365" s="777"/>
      <c r="D1365" s="602">
        <f>D1362+D1363+D1364</f>
        <v>0</v>
      </c>
      <c r="E1365" s="602">
        <f>E1362+E1363+E1364</f>
        <v>0</v>
      </c>
      <c r="F1365" s="603">
        <f>F1362+F1363+F1364</f>
        <v>0</v>
      </c>
      <c r="G1365" s="603">
        <f>G1362+G1363+G1364</f>
        <v>0</v>
      </c>
      <c r="H1365" s="555">
        <f t="shared" si="210"/>
        <v>0</v>
      </c>
      <c r="I1365" s="232"/>
      <c r="J1365" s="232"/>
      <c r="K1365" s="232"/>
      <c r="L1365" s="219"/>
      <c r="M1365" s="220"/>
      <c r="N1365" s="232"/>
      <c r="O1365" s="232"/>
      <c r="P1365" s="232"/>
      <c r="Q1365" s="232"/>
      <c r="R1365" s="232"/>
      <c r="S1365" s="219"/>
      <c r="T1365" s="220"/>
      <c r="U1365" s="232"/>
      <c r="V1365" s="232"/>
      <c r="W1365" s="232"/>
      <c r="X1365" s="232"/>
      <c r="Y1365" s="232"/>
      <c r="Z1365" s="219"/>
      <c r="AA1365" s="220"/>
      <c r="AB1365" s="232"/>
      <c r="AC1365" s="232"/>
      <c r="AD1365" s="232"/>
      <c r="AE1365" s="232"/>
      <c r="AF1365" s="232"/>
      <c r="AG1365" s="219"/>
      <c r="AH1365" s="220"/>
      <c r="AI1365" s="188"/>
      <c r="AJ1365" s="221"/>
      <c r="AK1365" s="221"/>
      <c r="AL1365" s="221"/>
      <c r="AM1365" s="222"/>
      <c r="AN1365" s="233"/>
      <c r="AO1365" s="233"/>
      <c r="AP1365" s="233"/>
      <c r="AQ1365" s="233"/>
      <c r="AR1365" s="234"/>
    </row>
    <row r="1366" spans="1:44" s="189" customFormat="1" ht="52.5" customHeight="1" x14ac:dyDescent="0.25">
      <c r="A1366" s="187"/>
      <c r="B1366" s="709" t="s">
        <v>792</v>
      </c>
      <c r="C1366" s="524" t="s">
        <v>682</v>
      </c>
      <c r="D1366" s="552"/>
      <c r="E1366" s="552"/>
      <c r="F1366" s="553">
        <f>D1366*Законод!C90*Законод!D90</f>
        <v>0</v>
      </c>
      <c r="G1366" s="553">
        <f>E1366*Законод!E90*Законод!C90</f>
        <v>0</v>
      </c>
      <c r="H1366" s="555">
        <f t="shared" si="210"/>
        <v>0</v>
      </c>
      <c r="I1366" s="232"/>
      <c r="J1366" s="232"/>
      <c r="K1366" s="232"/>
      <c r="L1366" s="219"/>
      <c r="M1366" s="220"/>
      <c r="N1366" s="232"/>
      <c r="O1366" s="232"/>
      <c r="P1366" s="232"/>
      <c r="Q1366" s="232"/>
      <c r="R1366" s="232"/>
      <c r="S1366" s="219"/>
      <c r="T1366" s="220"/>
      <c r="U1366" s="232"/>
      <c r="V1366" s="232"/>
      <c r="W1366" s="232"/>
      <c r="X1366" s="232"/>
      <c r="Y1366" s="232"/>
      <c r="Z1366" s="219"/>
      <c r="AA1366" s="220"/>
      <c r="AB1366" s="232"/>
      <c r="AC1366" s="232"/>
      <c r="AD1366" s="232"/>
      <c r="AE1366" s="232"/>
      <c r="AF1366" s="232"/>
      <c r="AG1366" s="219"/>
      <c r="AH1366" s="220"/>
      <c r="AI1366" s="188"/>
      <c r="AJ1366" s="221"/>
      <c r="AK1366" s="221"/>
      <c r="AL1366" s="221"/>
      <c r="AM1366" s="222"/>
      <c r="AN1366" s="233"/>
      <c r="AO1366" s="233"/>
      <c r="AP1366" s="233"/>
      <c r="AQ1366" s="233"/>
      <c r="AR1366" s="234"/>
    </row>
    <row r="1367" spans="1:44" s="189" customFormat="1" ht="52.5" customHeight="1" x14ac:dyDescent="0.25">
      <c r="A1367" s="187"/>
      <c r="B1367" s="775"/>
      <c r="C1367" s="524" t="s">
        <v>683</v>
      </c>
      <c r="D1367" s="552"/>
      <c r="E1367" s="552"/>
      <c r="F1367" s="553">
        <f>D1367*Законод!C90*Законод!D90</f>
        <v>0</v>
      </c>
      <c r="G1367" s="553">
        <f>E1367*Законод!E90*Законод!C90</f>
        <v>0</v>
      </c>
      <c r="H1367" s="555">
        <f t="shared" si="210"/>
        <v>0</v>
      </c>
      <c r="I1367" s="232"/>
      <c r="J1367" s="232"/>
      <c r="K1367" s="232"/>
      <c r="L1367" s="219"/>
      <c r="M1367" s="220"/>
      <c r="N1367" s="232"/>
      <c r="O1367" s="232"/>
      <c r="P1367" s="232"/>
      <c r="Q1367" s="232"/>
      <c r="R1367" s="232"/>
      <c r="S1367" s="219"/>
      <c r="T1367" s="220"/>
      <c r="U1367" s="232"/>
      <c r="V1367" s="232"/>
      <c r="W1367" s="232"/>
      <c r="X1367" s="232"/>
      <c r="Y1367" s="232"/>
      <c r="Z1367" s="219"/>
      <c r="AA1367" s="220"/>
      <c r="AB1367" s="232"/>
      <c r="AC1367" s="232"/>
      <c r="AD1367" s="232"/>
      <c r="AE1367" s="232"/>
      <c r="AF1367" s="232"/>
      <c r="AG1367" s="219"/>
      <c r="AH1367" s="220"/>
      <c r="AI1367" s="188"/>
      <c r="AJ1367" s="221"/>
      <c r="AK1367" s="221"/>
      <c r="AL1367" s="221"/>
      <c r="AM1367" s="222"/>
      <c r="AN1367" s="233"/>
      <c r="AO1367" s="233"/>
      <c r="AP1367" s="233"/>
      <c r="AQ1367" s="233"/>
      <c r="AR1367" s="234"/>
    </row>
    <row r="1368" spans="1:44" s="189" customFormat="1" ht="52.5" customHeight="1" x14ac:dyDescent="0.25">
      <c r="A1368" s="187"/>
      <c r="B1368" s="710"/>
      <c r="C1368" s="524" t="s">
        <v>684</v>
      </c>
      <c r="D1368" s="552"/>
      <c r="E1368" s="552"/>
      <c r="F1368" s="553">
        <f>D1368*Законод!C90*Законод!D90</f>
        <v>0</v>
      </c>
      <c r="G1368" s="553">
        <f>E1366*Законод!E90*Законод!C90</f>
        <v>0</v>
      </c>
      <c r="H1368" s="555">
        <f t="shared" si="210"/>
        <v>0</v>
      </c>
      <c r="I1368" s="232"/>
      <c r="J1368" s="232"/>
      <c r="K1368" s="232"/>
      <c r="L1368" s="219"/>
      <c r="M1368" s="220"/>
      <c r="N1368" s="232"/>
      <c r="O1368" s="232"/>
      <c r="P1368" s="232"/>
      <c r="Q1368" s="232"/>
      <c r="R1368" s="232"/>
      <c r="S1368" s="219"/>
      <c r="T1368" s="220"/>
      <c r="U1368" s="232"/>
      <c r="V1368" s="232"/>
      <c r="W1368" s="232"/>
      <c r="X1368" s="232"/>
      <c r="Y1368" s="232"/>
      <c r="Z1368" s="219"/>
      <c r="AA1368" s="220"/>
      <c r="AB1368" s="232"/>
      <c r="AC1368" s="232"/>
      <c r="AD1368" s="232"/>
      <c r="AE1368" s="232"/>
      <c r="AF1368" s="232"/>
      <c r="AG1368" s="219"/>
      <c r="AH1368" s="220"/>
      <c r="AI1368" s="188"/>
      <c r="AJ1368" s="221"/>
      <c r="AK1368" s="221"/>
      <c r="AL1368" s="221"/>
      <c r="AM1368" s="222"/>
      <c r="AN1368" s="233"/>
      <c r="AO1368" s="233"/>
      <c r="AP1368" s="233"/>
      <c r="AQ1368" s="233"/>
      <c r="AR1368" s="234"/>
    </row>
    <row r="1369" spans="1:44" s="189" customFormat="1" ht="52.5" customHeight="1" x14ac:dyDescent="0.25">
      <c r="A1369" s="187"/>
      <c r="B1369" s="776" t="s">
        <v>681</v>
      </c>
      <c r="C1369" s="777"/>
      <c r="D1369" s="602">
        <f>D1366+D1367+D1368</f>
        <v>0</v>
      </c>
      <c r="E1369" s="602">
        <f>E1366+E1367+E1368</f>
        <v>0</v>
      </c>
      <c r="F1369" s="603">
        <f>F1366+F1367+F1368</f>
        <v>0</v>
      </c>
      <c r="G1369" s="603">
        <f>G1366+G1367+G1368</f>
        <v>0</v>
      </c>
      <c r="H1369" s="555">
        <f t="shared" si="210"/>
        <v>0</v>
      </c>
      <c r="I1369" s="232"/>
      <c r="J1369" s="232"/>
      <c r="K1369" s="232"/>
      <c r="L1369" s="219"/>
      <c r="M1369" s="220"/>
      <c r="N1369" s="232"/>
      <c r="O1369" s="232"/>
      <c r="P1369" s="232"/>
      <c r="Q1369" s="232"/>
      <c r="R1369" s="232"/>
      <c r="S1369" s="219"/>
      <c r="T1369" s="220"/>
      <c r="U1369" s="232"/>
      <c r="V1369" s="232"/>
      <c r="W1369" s="232"/>
      <c r="X1369" s="232"/>
      <c r="Y1369" s="232"/>
      <c r="Z1369" s="219"/>
      <c r="AA1369" s="220"/>
      <c r="AB1369" s="232"/>
      <c r="AC1369" s="232"/>
      <c r="AD1369" s="232"/>
      <c r="AE1369" s="232"/>
      <c r="AF1369" s="232"/>
      <c r="AG1369" s="219"/>
      <c r="AH1369" s="220"/>
      <c r="AI1369" s="188"/>
      <c r="AJ1369" s="221"/>
      <c r="AK1369" s="221"/>
      <c r="AL1369" s="221"/>
      <c r="AM1369" s="222"/>
      <c r="AN1369" s="233"/>
      <c r="AO1369" s="233"/>
      <c r="AP1369" s="233"/>
      <c r="AQ1369" s="233"/>
      <c r="AR1369" s="234"/>
    </row>
    <row r="1370" spans="1:44" s="189" customFormat="1" ht="52.5" customHeight="1" x14ac:dyDescent="0.25">
      <c r="A1370" s="187"/>
      <c r="B1370" s="709" t="s">
        <v>793</v>
      </c>
      <c r="C1370" s="524" t="s">
        <v>685</v>
      </c>
      <c r="D1370" s="552"/>
      <c r="E1370" s="552"/>
      <c r="F1370" s="553">
        <f>D1370*Законод!C91*Законод!D91</f>
        <v>0</v>
      </c>
      <c r="G1370" s="553">
        <f>E1370*Законод!E91*Законод!C91</f>
        <v>0</v>
      </c>
      <c r="H1370" s="555">
        <f t="shared" si="210"/>
        <v>0</v>
      </c>
      <c r="I1370" s="232"/>
      <c r="J1370" s="232"/>
      <c r="K1370" s="232"/>
      <c r="L1370" s="219"/>
      <c r="M1370" s="220"/>
      <c r="N1370" s="232"/>
      <c r="O1370" s="232"/>
      <c r="P1370" s="232"/>
      <c r="Q1370" s="232"/>
      <c r="R1370" s="232"/>
      <c r="S1370" s="219"/>
      <c r="T1370" s="220"/>
      <c r="U1370" s="232"/>
      <c r="V1370" s="232"/>
      <c r="W1370" s="232"/>
      <c r="X1370" s="232"/>
      <c r="Y1370" s="232"/>
      <c r="Z1370" s="219"/>
      <c r="AA1370" s="220"/>
      <c r="AB1370" s="232"/>
      <c r="AC1370" s="232"/>
      <c r="AD1370" s="232"/>
      <c r="AE1370" s="232"/>
      <c r="AF1370" s="232"/>
      <c r="AG1370" s="219"/>
      <c r="AH1370" s="220"/>
      <c r="AI1370" s="188"/>
      <c r="AJ1370" s="221"/>
      <c r="AK1370" s="221"/>
      <c r="AL1370" s="221"/>
      <c r="AM1370" s="222"/>
      <c r="AN1370" s="233"/>
      <c r="AO1370" s="233"/>
      <c r="AP1370" s="233"/>
      <c r="AQ1370" s="233"/>
      <c r="AR1370" s="234"/>
    </row>
    <row r="1371" spans="1:44" s="189" customFormat="1" ht="52.5" customHeight="1" x14ac:dyDescent="0.25">
      <c r="A1371" s="187"/>
      <c r="B1371" s="775"/>
      <c r="C1371" s="524" t="s">
        <v>686</v>
      </c>
      <c r="D1371" s="552"/>
      <c r="E1371" s="552"/>
      <c r="F1371" s="553">
        <f>D1371*Законод!C91*Законод!D91</f>
        <v>0</v>
      </c>
      <c r="G1371" s="553">
        <f>E1371*Законод!E91*Законод!C91</f>
        <v>0</v>
      </c>
      <c r="H1371" s="555">
        <f t="shared" si="210"/>
        <v>0</v>
      </c>
      <c r="I1371" s="232"/>
      <c r="J1371" s="232"/>
      <c r="K1371" s="232"/>
      <c r="L1371" s="219"/>
      <c r="M1371" s="220"/>
      <c r="N1371" s="232"/>
      <c r="O1371" s="232"/>
      <c r="P1371" s="232"/>
      <c r="Q1371" s="232"/>
      <c r="R1371" s="232"/>
      <c r="S1371" s="219"/>
      <c r="T1371" s="220"/>
      <c r="U1371" s="232"/>
      <c r="V1371" s="232"/>
      <c r="W1371" s="232"/>
      <c r="X1371" s="232"/>
      <c r="Y1371" s="232"/>
      <c r="Z1371" s="219"/>
      <c r="AA1371" s="220"/>
      <c r="AB1371" s="232"/>
      <c r="AC1371" s="232"/>
      <c r="AD1371" s="232"/>
      <c r="AE1371" s="232"/>
      <c r="AF1371" s="232"/>
      <c r="AG1371" s="219"/>
      <c r="AH1371" s="220"/>
      <c r="AI1371" s="188"/>
      <c r="AJ1371" s="221"/>
      <c r="AK1371" s="221"/>
      <c r="AL1371" s="221"/>
      <c r="AM1371" s="222"/>
      <c r="AN1371" s="233"/>
      <c r="AO1371" s="233"/>
      <c r="AP1371" s="233"/>
      <c r="AQ1371" s="233"/>
      <c r="AR1371" s="234"/>
    </row>
    <row r="1372" spans="1:44" s="189" customFormat="1" ht="52.5" customHeight="1" x14ac:dyDescent="0.25">
      <c r="A1372" s="187"/>
      <c r="B1372" s="710"/>
      <c r="C1372" s="524" t="s">
        <v>687</v>
      </c>
      <c r="D1372" s="552"/>
      <c r="E1372" s="552"/>
      <c r="F1372" s="553">
        <f>D1372*Законод!C91*Законод!D91</f>
        <v>0</v>
      </c>
      <c r="G1372" s="553">
        <f>E1372*Законод!E91*Законод!C91</f>
        <v>0</v>
      </c>
      <c r="H1372" s="555">
        <f t="shared" si="210"/>
        <v>0</v>
      </c>
      <c r="I1372" s="232"/>
      <c r="J1372" s="232"/>
      <c r="K1372" s="232"/>
      <c r="L1372" s="219"/>
      <c r="M1372" s="220"/>
      <c r="N1372" s="232"/>
      <c r="O1372" s="232"/>
      <c r="P1372" s="232"/>
      <c r="Q1372" s="232"/>
      <c r="R1372" s="232"/>
      <c r="S1372" s="219"/>
      <c r="T1372" s="220"/>
      <c r="U1372" s="232"/>
      <c r="V1372" s="232"/>
      <c r="W1372" s="232"/>
      <c r="X1372" s="232"/>
      <c r="Y1372" s="232"/>
      <c r="Z1372" s="219"/>
      <c r="AA1372" s="220"/>
      <c r="AB1372" s="232"/>
      <c r="AC1372" s="232"/>
      <c r="AD1372" s="232"/>
      <c r="AE1372" s="232"/>
      <c r="AF1372" s="232"/>
      <c r="AG1372" s="219"/>
      <c r="AH1372" s="220"/>
      <c r="AI1372" s="188"/>
      <c r="AJ1372" s="221"/>
      <c r="AK1372" s="221"/>
      <c r="AL1372" s="221"/>
      <c r="AM1372" s="222"/>
      <c r="AN1372" s="233"/>
      <c r="AO1372" s="233"/>
      <c r="AP1372" s="233"/>
      <c r="AQ1372" s="233"/>
      <c r="AR1372" s="234"/>
    </row>
    <row r="1373" spans="1:44" s="189" customFormat="1" ht="56.25" customHeight="1" x14ac:dyDescent="0.25">
      <c r="A1373" s="187"/>
      <c r="B1373" s="776" t="s">
        <v>688</v>
      </c>
      <c r="C1373" s="777"/>
      <c r="D1373" s="602">
        <f>D1370+D1371+D1372</f>
        <v>0</v>
      </c>
      <c r="E1373" s="602">
        <f>E1370+E1371+E1372</f>
        <v>0</v>
      </c>
      <c r="F1373" s="603">
        <f>F1370+F1371+F1372</f>
        <v>0</v>
      </c>
      <c r="G1373" s="603">
        <f>G1370+G1371+G1372</f>
        <v>0</v>
      </c>
      <c r="H1373" s="555">
        <f t="shared" si="210"/>
        <v>0</v>
      </c>
      <c r="I1373" s="232"/>
      <c r="J1373" s="232"/>
      <c r="K1373" s="232"/>
      <c r="L1373" s="219"/>
      <c r="M1373" s="220"/>
      <c r="N1373" s="232"/>
      <c r="O1373" s="232"/>
      <c r="P1373" s="232"/>
      <c r="Q1373" s="232"/>
      <c r="R1373" s="232"/>
      <c r="S1373" s="219"/>
      <c r="T1373" s="220"/>
      <c r="U1373" s="232"/>
      <c r="V1373" s="232"/>
      <c r="W1373" s="232"/>
      <c r="X1373" s="232"/>
      <c r="Y1373" s="232"/>
      <c r="Z1373" s="219"/>
      <c r="AA1373" s="220"/>
      <c r="AB1373" s="232"/>
      <c r="AC1373" s="232"/>
      <c r="AD1373" s="232"/>
      <c r="AE1373" s="232"/>
      <c r="AF1373" s="232"/>
      <c r="AG1373" s="219"/>
      <c r="AH1373" s="220"/>
      <c r="AI1373" s="188"/>
      <c r="AJ1373" s="221"/>
      <c r="AK1373" s="221"/>
      <c r="AL1373" s="221"/>
      <c r="AM1373" s="222"/>
      <c r="AN1373" s="233"/>
      <c r="AO1373" s="233"/>
      <c r="AP1373" s="233"/>
      <c r="AQ1373" s="233"/>
      <c r="AR1373" s="234"/>
    </row>
    <row r="1374" spans="1:44" s="189" customFormat="1" ht="56.25" customHeight="1" x14ac:dyDescent="0.25">
      <c r="A1374" s="187"/>
      <c r="B1374" s="778" t="s">
        <v>689</v>
      </c>
      <c r="C1374" s="779"/>
      <c r="D1374" s="554">
        <f>D1361+D1365+D1369+D1373</f>
        <v>0</v>
      </c>
      <c r="E1374" s="554" t="s">
        <v>159</v>
      </c>
      <c r="F1374" s="556">
        <f>F1361+F1365+F1369+F1373</f>
        <v>0</v>
      </c>
      <c r="G1374" s="556">
        <f>G1361+G1365+G1369+G1373</f>
        <v>0</v>
      </c>
      <c r="H1374" s="556">
        <f>H1361+H1365+H1369+H1373</f>
        <v>0</v>
      </c>
      <c r="I1374" s="232"/>
      <c r="J1374" s="232"/>
      <c r="K1374" s="232"/>
      <c r="L1374" s="219"/>
      <c r="M1374" s="220"/>
      <c r="N1374" s="232"/>
      <c r="O1374" s="232"/>
      <c r="P1374" s="232"/>
      <c r="Q1374" s="232"/>
      <c r="R1374" s="232"/>
      <c r="S1374" s="219"/>
      <c r="T1374" s="220"/>
      <c r="U1374" s="232"/>
      <c r="V1374" s="232"/>
      <c r="W1374" s="232"/>
      <c r="X1374" s="232"/>
      <c r="Y1374" s="232"/>
      <c r="Z1374" s="219"/>
      <c r="AA1374" s="220"/>
      <c r="AB1374" s="232"/>
      <c r="AC1374" s="232"/>
      <c r="AD1374" s="232"/>
      <c r="AE1374" s="232"/>
      <c r="AF1374" s="232"/>
      <c r="AG1374" s="219"/>
      <c r="AH1374" s="220"/>
      <c r="AI1374" s="188"/>
      <c r="AJ1374" s="221"/>
      <c r="AK1374" s="221"/>
      <c r="AL1374" s="221"/>
      <c r="AM1374" s="222"/>
      <c r="AN1374" s="233"/>
      <c r="AO1374" s="233"/>
      <c r="AP1374" s="233"/>
      <c r="AQ1374" s="233"/>
      <c r="AR1374" s="234"/>
    </row>
    <row r="1375" spans="1:44" s="189" customFormat="1" ht="34.5" customHeight="1" x14ac:dyDescent="0.25">
      <c r="A1375" s="187"/>
      <c r="B1375" s="214"/>
      <c r="C1375" s="215"/>
      <c r="D1375" s="216"/>
      <c r="E1375" s="216"/>
      <c r="F1375" s="217"/>
      <c r="G1375" s="232"/>
      <c r="H1375" s="232"/>
      <c r="I1375" s="232"/>
      <c r="J1375" s="232"/>
      <c r="K1375" s="232"/>
      <c r="L1375" s="219"/>
      <c r="M1375" s="220"/>
      <c r="N1375" s="232"/>
      <c r="O1375" s="232"/>
      <c r="P1375" s="232"/>
      <c r="Q1375" s="232"/>
      <c r="R1375" s="232"/>
      <c r="S1375" s="219"/>
      <c r="T1375" s="220"/>
      <c r="U1375" s="232"/>
      <c r="V1375" s="232"/>
      <c r="W1375" s="232"/>
      <c r="X1375" s="232"/>
      <c r="Y1375" s="232"/>
      <c r="Z1375" s="219"/>
      <c r="AA1375" s="220"/>
      <c r="AB1375" s="232"/>
      <c r="AC1375" s="232"/>
      <c r="AD1375" s="232"/>
      <c r="AE1375" s="232"/>
      <c r="AF1375" s="232"/>
      <c r="AG1375" s="219"/>
      <c r="AH1375" s="220"/>
      <c r="AI1375" s="188"/>
      <c r="AJ1375" s="221"/>
      <c r="AK1375" s="221"/>
      <c r="AL1375" s="221"/>
      <c r="AM1375" s="222"/>
      <c r="AN1375" s="233"/>
      <c r="AO1375" s="233"/>
      <c r="AP1375" s="233"/>
      <c r="AQ1375" s="233"/>
      <c r="AR1375" s="234"/>
    </row>
    <row r="1376" spans="1:44" s="189" customFormat="1" ht="31.9" customHeight="1" x14ac:dyDescent="0.25">
      <c r="A1376" s="187"/>
      <c r="B1376" s="214"/>
      <c r="C1376" s="215"/>
      <c r="D1376" s="216"/>
      <c r="E1376" s="216"/>
      <c r="F1376" s="217"/>
      <c r="G1376" s="232"/>
      <c r="H1376" s="232"/>
      <c r="I1376" s="232"/>
      <c r="J1376" s="232"/>
      <c r="K1376" s="232"/>
      <c r="L1376" s="219"/>
      <c r="M1376" s="220"/>
      <c r="N1376" s="232"/>
      <c r="O1376" s="232"/>
      <c r="P1376" s="232"/>
      <c r="Q1376" s="232"/>
      <c r="R1376" s="232"/>
      <c r="S1376" s="219"/>
      <c r="T1376" s="220"/>
      <c r="U1376" s="232"/>
      <c r="V1376" s="232"/>
      <c r="W1376" s="232"/>
      <c r="X1376" s="232"/>
      <c r="Y1376" s="232"/>
      <c r="Z1376" s="219"/>
      <c r="AA1376" s="220"/>
      <c r="AB1376" s="232"/>
      <c r="AC1376" s="232"/>
      <c r="AD1376" s="232"/>
      <c r="AE1376" s="232"/>
      <c r="AF1376" s="232"/>
      <c r="AG1376" s="219"/>
      <c r="AH1376" s="220"/>
      <c r="AI1376" s="188"/>
      <c r="AJ1376" s="221"/>
      <c r="AK1376" s="221"/>
      <c r="AL1376" s="221"/>
      <c r="AM1376" s="222"/>
      <c r="AN1376" s="233"/>
      <c r="AO1376" s="233"/>
      <c r="AP1376" s="233"/>
      <c r="AQ1376" s="233"/>
      <c r="AR1376" s="234"/>
    </row>
    <row r="1377" spans="1:44" s="189" customFormat="1" ht="93.75" customHeight="1" x14ac:dyDescent="0.25">
      <c r="A1377" s="187"/>
      <c r="B1377" s="739" t="s">
        <v>645</v>
      </c>
      <c r="C1377" s="739"/>
      <c r="D1377" s="739"/>
      <c r="E1377" s="739"/>
      <c r="F1377" s="739"/>
      <c r="G1377" s="739"/>
      <c r="H1377" s="739"/>
      <c r="I1377" s="739"/>
      <c r="J1377" s="739"/>
      <c r="K1377" s="739"/>
      <c r="L1377" s="739"/>
      <c r="M1377" s="739"/>
      <c r="N1377" s="232"/>
      <c r="O1377" s="232"/>
      <c r="P1377" s="232"/>
      <c r="Q1377" s="232"/>
      <c r="R1377" s="232"/>
      <c r="S1377" s="219"/>
      <c r="T1377" s="220"/>
      <c r="U1377" s="232"/>
      <c r="V1377" s="232"/>
      <c r="W1377" s="232"/>
      <c r="X1377" s="232"/>
      <c r="Y1377" s="232"/>
      <c r="Z1377" s="219"/>
      <c r="AA1377" s="220"/>
      <c r="AB1377" s="232"/>
      <c r="AC1377" s="232"/>
      <c r="AD1377" s="232"/>
      <c r="AE1377" s="232"/>
      <c r="AF1377" s="232"/>
      <c r="AG1377" s="219"/>
      <c r="AH1377" s="220"/>
      <c r="AI1377" s="188"/>
      <c r="AJ1377" s="221"/>
      <c r="AK1377" s="221"/>
      <c r="AL1377" s="221"/>
      <c r="AM1377" s="222"/>
      <c r="AN1377" s="233"/>
      <c r="AO1377" s="233"/>
      <c r="AP1377" s="233"/>
      <c r="AQ1377" s="233"/>
      <c r="AR1377" s="234"/>
    </row>
    <row r="1378" spans="1:44" s="189" customFormat="1" ht="24.75" customHeight="1" x14ac:dyDescent="0.25">
      <c r="A1378" s="187"/>
      <c r="B1378" s="508"/>
      <c r="C1378" s="508"/>
      <c r="D1378" s="508"/>
      <c r="E1378" s="508"/>
      <c r="F1378" s="217"/>
      <c r="G1378" s="498"/>
      <c r="H1378" s="498"/>
      <c r="I1378" s="498"/>
      <c r="J1378" s="498"/>
      <c r="K1378" s="498"/>
      <c r="L1378" s="219"/>
      <c r="M1378" s="220"/>
      <c r="N1378" s="498"/>
      <c r="O1378" s="498"/>
      <c r="P1378" s="498"/>
      <c r="Q1378" s="498"/>
      <c r="R1378" s="498"/>
      <c r="S1378" s="219"/>
      <c r="T1378" s="220"/>
      <c r="U1378" s="498"/>
      <c r="V1378" s="498"/>
      <c r="W1378" s="498"/>
      <c r="X1378" s="498"/>
      <c r="Y1378" s="498"/>
      <c r="Z1378" s="219"/>
      <c r="AA1378" s="220"/>
      <c r="AB1378" s="498"/>
      <c r="AC1378" s="498"/>
      <c r="AD1378" s="498"/>
      <c r="AE1378" s="498"/>
      <c r="AF1378" s="498"/>
      <c r="AG1378" s="219"/>
      <c r="AH1378" s="220"/>
      <c r="AI1378" s="188"/>
      <c r="AJ1378" s="221"/>
      <c r="AK1378" s="221"/>
      <c r="AL1378" s="221"/>
      <c r="AM1378" s="222"/>
      <c r="AN1378" s="233"/>
      <c r="AO1378" s="233"/>
      <c r="AP1378" s="233"/>
      <c r="AQ1378" s="233"/>
      <c r="AR1378" s="234"/>
    </row>
    <row r="1379" spans="1:44" s="189" customFormat="1" ht="99.75" customHeight="1" x14ac:dyDescent="0.25">
      <c r="A1379" s="187"/>
      <c r="B1379" s="551" t="s">
        <v>608</v>
      </c>
      <c r="C1379" s="551" t="s">
        <v>646</v>
      </c>
      <c r="D1379" s="551" t="s">
        <v>644</v>
      </c>
      <c r="E1379" s="216"/>
      <c r="F1379" s="217"/>
      <c r="G1379" s="498"/>
      <c r="H1379" s="498"/>
      <c r="I1379" s="498"/>
      <c r="J1379" s="498"/>
      <c r="K1379" s="498"/>
      <c r="L1379" s="219"/>
      <c r="M1379" s="220"/>
      <c r="N1379" s="498"/>
      <c r="O1379" s="498"/>
      <c r="P1379" s="498"/>
      <c r="Q1379" s="498"/>
      <c r="R1379" s="498"/>
      <c r="S1379" s="219"/>
      <c r="T1379" s="220"/>
      <c r="U1379" s="498"/>
      <c r="V1379" s="498"/>
      <c r="W1379" s="498"/>
      <c r="X1379" s="498"/>
      <c r="Y1379" s="498"/>
      <c r="Z1379" s="219"/>
      <c r="AA1379" s="220"/>
      <c r="AB1379" s="498"/>
      <c r="AC1379" s="498"/>
      <c r="AD1379" s="498"/>
      <c r="AE1379" s="498"/>
      <c r="AF1379" s="498"/>
      <c r="AG1379" s="219"/>
      <c r="AH1379" s="220"/>
      <c r="AI1379" s="188"/>
      <c r="AJ1379" s="221"/>
      <c r="AK1379" s="221"/>
      <c r="AL1379" s="221"/>
      <c r="AM1379" s="222"/>
      <c r="AN1379" s="233"/>
      <c r="AO1379" s="233"/>
      <c r="AP1379" s="233"/>
      <c r="AQ1379" s="233"/>
      <c r="AR1379" s="234"/>
    </row>
    <row r="1380" spans="1:44" ht="61.5" customHeight="1" x14ac:dyDescent="0.25">
      <c r="B1380" s="524" t="s">
        <v>790</v>
      </c>
      <c r="C1380" s="552"/>
      <c r="D1380" s="553">
        <f>C1380*Законод!C97</f>
        <v>0</v>
      </c>
      <c r="E1380" s="499"/>
      <c r="F1380" s="500"/>
      <c r="G1380" s="501"/>
      <c r="H1380" s="501"/>
    </row>
    <row r="1381" spans="1:44" ht="61.5" customHeight="1" x14ac:dyDescent="0.25">
      <c r="B1381" s="524" t="s">
        <v>791</v>
      </c>
      <c r="C1381" s="552"/>
      <c r="D1381" s="553">
        <f>C1381*Законод!C98</f>
        <v>0</v>
      </c>
      <c r="E1381" s="499"/>
      <c r="F1381" s="500"/>
      <c r="G1381" s="501"/>
      <c r="H1381" s="501"/>
    </row>
    <row r="1382" spans="1:44" ht="61.5" customHeight="1" x14ac:dyDescent="0.25">
      <c r="B1382" s="524" t="s">
        <v>792</v>
      </c>
      <c r="C1382" s="552"/>
      <c r="D1382" s="553">
        <f>C1382*Законод!C99</f>
        <v>0</v>
      </c>
      <c r="E1382" s="499"/>
      <c r="F1382" s="500"/>
      <c r="G1382" s="501"/>
      <c r="H1382" s="501"/>
    </row>
    <row r="1383" spans="1:44" ht="61.5" customHeight="1" x14ac:dyDescent="0.25">
      <c r="B1383" s="524" t="s">
        <v>793</v>
      </c>
      <c r="C1383" s="552"/>
      <c r="D1383" s="603">
        <f>C1383*Законод!C100</f>
        <v>0</v>
      </c>
      <c r="E1383" s="499"/>
      <c r="F1383" s="500"/>
      <c r="G1383" s="501"/>
      <c r="H1383" s="501"/>
    </row>
    <row r="1384" spans="1:44" ht="42" customHeight="1" x14ac:dyDescent="0.25">
      <c r="B1384" s="125" t="s">
        <v>452</v>
      </c>
      <c r="C1384" s="554">
        <f>SUM(C1380:C1383)</f>
        <v>0</v>
      </c>
      <c r="D1384" s="556">
        <f>SUM(D1380:D1383)</f>
        <v>0</v>
      </c>
      <c r="E1384" s="499"/>
      <c r="F1384" s="500"/>
      <c r="G1384" s="501"/>
      <c r="H1384" s="501"/>
    </row>
    <row r="1385" spans="1:44" s="67" customFormat="1" ht="28.5" customHeight="1" x14ac:dyDescent="0.3">
      <c r="A1385" s="172"/>
      <c r="B1385" s="509"/>
      <c r="C1385" s="509"/>
      <c r="D1385" s="509"/>
      <c r="E1385" s="131"/>
      <c r="F1385" s="502"/>
      <c r="G1385" s="502"/>
      <c r="H1385" s="500"/>
      <c r="I1385" s="500"/>
      <c r="J1385" s="503"/>
      <c r="K1385" s="503"/>
      <c r="L1385" s="504"/>
      <c r="M1385" s="505"/>
      <c r="N1385" s="505"/>
      <c r="O1385" s="505"/>
      <c r="P1385" s="505"/>
      <c r="S1385" s="506"/>
      <c r="Z1385" s="506"/>
      <c r="AG1385" s="506"/>
      <c r="AM1385" s="103"/>
      <c r="AR1385" s="507"/>
    </row>
    <row r="1386" spans="1:44" s="67" customFormat="1" ht="102" customHeight="1" x14ac:dyDescent="0.25">
      <c r="A1386" s="172"/>
      <c r="B1386" s="739" t="s">
        <v>799</v>
      </c>
      <c r="C1386" s="739"/>
      <c r="D1386" s="739"/>
      <c r="E1386" s="739"/>
      <c r="F1386" s="739"/>
      <c r="G1386" s="739"/>
      <c r="H1386" s="739"/>
      <c r="I1386" s="739"/>
      <c r="J1386" s="739"/>
      <c r="K1386" s="739"/>
      <c r="L1386" s="739"/>
      <c r="M1386" s="739"/>
      <c r="N1386" s="505"/>
      <c r="O1386" s="505"/>
      <c r="P1386" s="505"/>
      <c r="S1386" s="506"/>
      <c r="Z1386" s="506"/>
      <c r="AG1386" s="506"/>
      <c r="AM1386" s="103"/>
      <c r="AR1386" s="507"/>
    </row>
    <row r="1387" spans="1:44" s="67" customFormat="1" ht="28.5" customHeight="1" x14ac:dyDescent="0.25">
      <c r="A1387" s="172"/>
      <c r="B1387" s="508"/>
      <c r="C1387" s="508"/>
      <c r="D1387" s="508"/>
      <c r="E1387" s="508"/>
      <c r="F1387" s="217"/>
      <c r="G1387" s="498"/>
      <c r="H1387" s="498"/>
      <c r="I1387" s="498"/>
      <c r="J1387" s="498"/>
      <c r="K1387" s="498"/>
      <c r="L1387" s="219"/>
      <c r="M1387" s="220"/>
      <c r="N1387" s="505"/>
      <c r="O1387" s="505"/>
      <c r="P1387" s="505"/>
      <c r="S1387" s="506"/>
      <c r="Z1387" s="506"/>
      <c r="AG1387" s="506"/>
      <c r="AM1387" s="103"/>
      <c r="AR1387" s="507"/>
    </row>
    <row r="1388" spans="1:44" s="67" customFormat="1" ht="126" customHeight="1" x14ac:dyDescent="0.25">
      <c r="A1388" s="172"/>
      <c r="B1388" s="551" t="s">
        <v>608</v>
      </c>
      <c r="C1388" s="551" t="s">
        <v>800</v>
      </c>
      <c r="D1388" s="551" t="s">
        <v>644</v>
      </c>
      <c r="E1388" s="216"/>
      <c r="F1388" s="217"/>
      <c r="G1388" s="498"/>
      <c r="H1388" s="498"/>
      <c r="I1388" s="498"/>
      <c r="J1388" s="498"/>
      <c r="K1388" s="498"/>
      <c r="L1388" s="219"/>
      <c r="M1388" s="220"/>
      <c r="N1388" s="505"/>
      <c r="O1388" s="505"/>
      <c r="P1388" s="505"/>
      <c r="S1388" s="506"/>
      <c r="Z1388" s="506"/>
      <c r="AG1388" s="506"/>
      <c r="AM1388" s="103"/>
      <c r="AR1388" s="507"/>
    </row>
    <row r="1389" spans="1:44" s="67" customFormat="1" ht="57.75" customHeight="1" x14ac:dyDescent="0.25">
      <c r="A1389" s="172"/>
      <c r="B1389" s="524" t="s">
        <v>790</v>
      </c>
      <c r="C1389" s="552"/>
      <c r="D1389" s="553">
        <f>C1389*Законод!C106</f>
        <v>0</v>
      </c>
      <c r="E1389" s="499"/>
      <c r="F1389" s="500"/>
      <c r="G1389" s="501"/>
      <c r="H1389" s="501"/>
      <c r="I1389" s="135"/>
      <c r="J1389" s="135"/>
      <c r="K1389" s="135"/>
      <c r="L1389" s="138"/>
      <c r="M1389" s="135"/>
      <c r="N1389" s="505"/>
      <c r="O1389" s="505"/>
      <c r="P1389" s="505"/>
      <c r="S1389" s="506"/>
      <c r="Z1389" s="506"/>
      <c r="AG1389" s="506"/>
      <c r="AM1389" s="103"/>
      <c r="AR1389" s="507"/>
    </row>
    <row r="1390" spans="1:44" s="67" customFormat="1" ht="78" customHeight="1" x14ac:dyDescent="0.25">
      <c r="A1390" s="172"/>
      <c r="B1390" s="524" t="s">
        <v>791</v>
      </c>
      <c r="C1390" s="552"/>
      <c r="D1390" s="553">
        <f>C1390*Законод!C107</f>
        <v>0</v>
      </c>
      <c r="E1390" s="499"/>
      <c r="F1390" s="500"/>
      <c r="G1390" s="501"/>
      <c r="H1390" s="501"/>
      <c r="I1390" s="135"/>
      <c r="J1390" s="135"/>
      <c r="K1390" s="135"/>
      <c r="L1390" s="138"/>
      <c r="M1390" s="135"/>
      <c r="N1390" s="505"/>
      <c r="O1390" s="505"/>
      <c r="P1390" s="505"/>
      <c r="S1390" s="506"/>
      <c r="Z1390" s="506"/>
      <c r="AG1390" s="506"/>
      <c r="AM1390" s="103"/>
      <c r="AR1390" s="507"/>
    </row>
    <row r="1391" spans="1:44" s="67" customFormat="1" ht="84" customHeight="1" x14ac:dyDescent="0.25">
      <c r="A1391" s="172"/>
      <c r="B1391" s="524" t="s">
        <v>792</v>
      </c>
      <c r="C1391" s="552"/>
      <c r="D1391" s="553">
        <f>C1391*Законод!C108</f>
        <v>0</v>
      </c>
      <c r="E1391" s="499"/>
      <c r="F1391" s="500"/>
      <c r="G1391" s="501"/>
      <c r="H1391" s="501"/>
      <c r="I1391" s="135"/>
      <c r="J1391" s="135"/>
      <c r="K1391" s="135"/>
      <c r="L1391" s="138"/>
      <c r="M1391" s="135"/>
      <c r="N1391" s="505"/>
      <c r="O1391" s="505"/>
      <c r="P1391" s="505"/>
      <c r="S1391" s="506"/>
      <c r="Z1391" s="506"/>
      <c r="AG1391" s="506"/>
      <c r="AM1391" s="103"/>
      <c r="AR1391" s="507"/>
    </row>
    <row r="1392" spans="1:44" s="67" customFormat="1" ht="71.25" customHeight="1" x14ac:dyDescent="0.25">
      <c r="A1392" s="172"/>
      <c r="B1392" s="524" t="s">
        <v>793</v>
      </c>
      <c r="C1392" s="552"/>
      <c r="D1392" s="603">
        <f>C1392*Законод!C109</f>
        <v>0</v>
      </c>
      <c r="E1392" s="499"/>
      <c r="F1392" s="500"/>
      <c r="G1392" s="501"/>
      <c r="H1392" s="501"/>
      <c r="I1392" s="135"/>
      <c r="J1392" s="135"/>
      <c r="K1392" s="135"/>
      <c r="L1392" s="138"/>
      <c r="M1392" s="135"/>
      <c r="N1392" s="505"/>
      <c r="O1392" s="505"/>
      <c r="P1392" s="505"/>
      <c r="S1392" s="506"/>
      <c r="Z1392" s="506"/>
      <c r="AG1392" s="506"/>
      <c r="AM1392" s="103"/>
      <c r="AR1392" s="507"/>
    </row>
    <row r="1393" spans="1:44" s="67" customFormat="1" ht="57.75" customHeight="1" x14ac:dyDescent="0.25">
      <c r="A1393" s="172"/>
      <c r="B1393" s="125" t="s">
        <v>452</v>
      </c>
      <c r="C1393" s="554">
        <f>SUM(C1389:C1392)</f>
        <v>0</v>
      </c>
      <c r="D1393" s="556">
        <f>SUM(D1389:D1392)</f>
        <v>0</v>
      </c>
      <c r="E1393" s="499"/>
      <c r="F1393" s="500"/>
      <c r="G1393" s="501"/>
      <c r="H1393" s="501"/>
      <c r="I1393" s="135"/>
      <c r="J1393" s="135"/>
      <c r="K1393" s="135"/>
      <c r="L1393" s="138"/>
      <c r="M1393" s="135"/>
      <c r="N1393" s="505"/>
      <c r="O1393" s="505"/>
      <c r="P1393" s="505"/>
      <c r="S1393" s="506"/>
      <c r="Z1393" s="506"/>
      <c r="AG1393" s="506"/>
      <c r="AM1393" s="103"/>
      <c r="AR1393" s="507"/>
    </row>
    <row r="1394" spans="1:44" s="67" customFormat="1" ht="28.5" customHeight="1" x14ac:dyDescent="0.3">
      <c r="A1394" s="172"/>
      <c r="B1394" s="509"/>
      <c r="C1394" s="509"/>
      <c r="D1394" s="509"/>
      <c r="E1394" s="131"/>
      <c r="F1394" s="502"/>
      <c r="G1394" s="502"/>
      <c r="H1394" s="500"/>
      <c r="I1394" s="500"/>
      <c r="J1394" s="503"/>
      <c r="K1394" s="503"/>
      <c r="L1394" s="504"/>
      <c r="M1394" s="505"/>
      <c r="N1394" s="505"/>
      <c r="O1394" s="505"/>
      <c r="P1394" s="505"/>
      <c r="S1394" s="506"/>
      <c r="Z1394" s="506"/>
      <c r="AG1394" s="506"/>
      <c r="AM1394" s="103"/>
      <c r="AR1394" s="507"/>
    </row>
    <row r="1395" spans="1:44" ht="86.25" customHeight="1" x14ac:dyDescent="0.25">
      <c r="B1395" s="739" t="s">
        <v>649</v>
      </c>
      <c r="C1395" s="739"/>
      <c r="D1395" s="739"/>
      <c r="E1395" s="739"/>
      <c r="F1395" s="739"/>
      <c r="G1395" s="739"/>
      <c r="H1395" s="739"/>
      <c r="I1395" s="739"/>
      <c r="J1395" s="739"/>
      <c r="K1395" s="739"/>
      <c r="L1395" s="739"/>
      <c r="M1395" s="739"/>
    </row>
    <row r="1396" spans="1:44" ht="21" customHeight="1" x14ac:dyDescent="0.25"/>
    <row r="1397" spans="1:44" ht="81" customHeight="1" x14ac:dyDescent="0.25">
      <c r="B1397" s="745" t="s">
        <v>608</v>
      </c>
      <c r="C1397" s="743" t="s">
        <v>691</v>
      </c>
      <c r="D1397" s="744"/>
      <c r="E1397" s="743" t="s">
        <v>691</v>
      </c>
      <c r="F1397" s="744"/>
      <c r="G1397" s="743" t="s">
        <v>691</v>
      </c>
      <c r="H1397" s="744"/>
      <c r="I1397" s="743" t="s">
        <v>691</v>
      </c>
      <c r="J1397" s="744"/>
      <c r="K1397" s="745" t="s">
        <v>693</v>
      </c>
      <c r="L1397" s="135"/>
      <c r="Q1397" s="138"/>
      <c r="S1397" s="135"/>
      <c r="X1397" s="138"/>
      <c r="Z1397" s="135"/>
      <c r="AE1397" s="138"/>
      <c r="AG1397" s="135"/>
      <c r="AK1397" s="139"/>
      <c r="AM1397" s="135"/>
      <c r="AP1397" s="140"/>
      <c r="AR1397" s="135"/>
    </row>
    <row r="1398" spans="1:44" ht="75.75" customHeight="1" x14ac:dyDescent="0.25">
      <c r="B1398" s="746"/>
      <c r="C1398" s="551" t="s">
        <v>690</v>
      </c>
      <c r="D1398" s="551" t="s">
        <v>692</v>
      </c>
      <c r="E1398" s="551" t="s">
        <v>690</v>
      </c>
      <c r="F1398" s="551" t="s">
        <v>692</v>
      </c>
      <c r="G1398" s="551" t="s">
        <v>690</v>
      </c>
      <c r="H1398" s="551" t="s">
        <v>692</v>
      </c>
      <c r="I1398" s="551" t="s">
        <v>690</v>
      </c>
      <c r="J1398" s="551" t="s">
        <v>692</v>
      </c>
      <c r="K1398" s="746"/>
      <c r="L1398" s="135"/>
      <c r="Q1398" s="138"/>
      <c r="S1398" s="135"/>
      <c r="X1398" s="138"/>
      <c r="Z1398" s="135"/>
      <c r="AE1398" s="138"/>
      <c r="AG1398" s="135"/>
      <c r="AK1398" s="139"/>
      <c r="AM1398" s="135"/>
      <c r="AP1398" s="140"/>
      <c r="AR1398" s="135"/>
    </row>
    <row r="1399" spans="1:44" ht="60" customHeight="1" x14ac:dyDescent="0.25">
      <c r="B1399" s="524" t="s">
        <v>790</v>
      </c>
      <c r="C1399" s="604"/>
      <c r="D1399" s="605"/>
      <c r="E1399" s="604"/>
      <c r="F1399" s="605"/>
      <c r="G1399" s="604"/>
      <c r="H1399" s="605"/>
      <c r="I1399" s="604"/>
      <c r="J1399" s="605"/>
      <c r="K1399" s="555">
        <f>D1399+F1399+H1399+J1399</f>
        <v>0</v>
      </c>
      <c r="L1399" s="135"/>
      <c r="Q1399" s="138"/>
      <c r="S1399" s="135"/>
      <c r="X1399" s="138"/>
      <c r="Z1399" s="135"/>
      <c r="AE1399" s="138"/>
      <c r="AG1399" s="135"/>
      <c r="AK1399" s="139"/>
      <c r="AM1399" s="135"/>
      <c r="AP1399" s="140"/>
      <c r="AR1399" s="135"/>
    </row>
    <row r="1400" spans="1:44" ht="60" customHeight="1" x14ac:dyDescent="0.25">
      <c r="B1400" s="524" t="s">
        <v>791</v>
      </c>
      <c r="C1400" s="552"/>
      <c r="D1400" s="606"/>
      <c r="E1400" s="552"/>
      <c r="F1400" s="606"/>
      <c r="G1400" s="552"/>
      <c r="H1400" s="606"/>
      <c r="I1400" s="552"/>
      <c r="J1400" s="606"/>
      <c r="K1400" s="555">
        <f>D1400+F1400+H1400+J1400</f>
        <v>0</v>
      </c>
      <c r="L1400" s="135"/>
      <c r="Q1400" s="138"/>
      <c r="S1400" s="135"/>
      <c r="X1400" s="138"/>
      <c r="Z1400" s="135"/>
      <c r="AE1400" s="138"/>
      <c r="AG1400" s="135"/>
      <c r="AK1400" s="139"/>
      <c r="AM1400" s="135"/>
      <c r="AP1400" s="140"/>
      <c r="AR1400" s="135"/>
    </row>
    <row r="1401" spans="1:44" ht="60" customHeight="1" x14ac:dyDescent="0.25">
      <c r="B1401" s="524" t="s">
        <v>792</v>
      </c>
      <c r="C1401" s="552"/>
      <c r="D1401" s="606"/>
      <c r="E1401" s="552"/>
      <c r="F1401" s="606"/>
      <c r="G1401" s="552"/>
      <c r="H1401" s="606"/>
      <c r="I1401" s="552"/>
      <c r="J1401" s="606"/>
      <c r="K1401" s="555">
        <f>D1401+F1401+H1401+J1401</f>
        <v>0</v>
      </c>
      <c r="L1401" s="135"/>
      <c r="Q1401" s="138"/>
      <c r="S1401" s="135"/>
      <c r="X1401" s="138"/>
      <c r="Z1401" s="135"/>
      <c r="AE1401" s="138"/>
      <c r="AG1401" s="135"/>
      <c r="AK1401" s="139"/>
      <c r="AM1401" s="135"/>
      <c r="AP1401" s="140"/>
      <c r="AR1401" s="135"/>
    </row>
    <row r="1402" spans="1:44" ht="60" customHeight="1" x14ac:dyDescent="0.25">
      <c r="B1402" s="524" t="s">
        <v>793</v>
      </c>
      <c r="C1402" s="552"/>
      <c r="D1402" s="606"/>
      <c r="E1402" s="552"/>
      <c r="F1402" s="606"/>
      <c r="G1402" s="552"/>
      <c r="H1402" s="606"/>
      <c r="I1402" s="552"/>
      <c r="J1402" s="606"/>
      <c r="K1402" s="555">
        <f>D1402+F1402+H1402+J1402</f>
        <v>0</v>
      </c>
      <c r="L1402" s="135"/>
      <c r="Q1402" s="138"/>
      <c r="S1402" s="135"/>
      <c r="X1402" s="138"/>
      <c r="Z1402" s="135"/>
      <c r="AE1402" s="138"/>
      <c r="AG1402" s="135"/>
      <c r="AK1402" s="139"/>
      <c r="AM1402" s="135"/>
      <c r="AP1402" s="140"/>
      <c r="AR1402" s="135"/>
    </row>
    <row r="1403" spans="1:44" ht="39.75" customHeight="1" x14ac:dyDescent="0.25">
      <c r="B1403" s="125" t="s">
        <v>452</v>
      </c>
      <c r="C1403" s="608" t="s">
        <v>159</v>
      </c>
      <c r="D1403" s="556">
        <f>SUM(C1399:C1402)</f>
        <v>0</v>
      </c>
      <c r="E1403" s="608" t="s">
        <v>159</v>
      </c>
      <c r="F1403" s="556">
        <f>SUM(E1399:E1402)</f>
        <v>0</v>
      </c>
      <c r="G1403" s="608" t="s">
        <v>159</v>
      </c>
      <c r="H1403" s="556">
        <f>SUM(G1399:G1402)</f>
        <v>0</v>
      </c>
      <c r="I1403" s="608" t="s">
        <v>159</v>
      </c>
      <c r="J1403" s="556">
        <f>SUM(I1399:I1402)</f>
        <v>0</v>
      </c>
      <c r="K1403" s="555">
        <f>D1403+F1403+H1403+J1403</f>
        <v>0</v>
      </c>
      <c r="L1403" s="135"/>
      <c r="Q1403" s="138"/>
      <c r="S1403" s="135"/>
      <c r="X1403" s="138"/>
      <c r="Z1403" s="135"/>
      <c r="AE1403" s="138"/>
      <c r="AG1403" s="135"/>
      <c r="AK1403" s="139"/>
      <c r="AM1403" s="135"/>
      <c r="AP1403" s="140"/>
      <c r="AR1403" s="135"/>
    </row>
    <row r="1404" spans="1:44" ht="39.75" customHeight="1" x14ac:dyDescent="0.25">
      <c r="J1404" s="607"/>
    </row>
    <row r="1405" spans="1:44" ht="27" customHeight="1" x14ac:dyDescent="0.25"/>
    <row r="1406" spans="1:44" ht="98.25" customHeight="1" x14ac:dyDescent="0.25">
      <c r="B1406" s="739" t="s">
        <v>658</v>
      </c>
      <c r="C1406" s="739"/>
      <c r="D1406" s="739"/>
      <c r="E1406" s="739"/>
      <c r="F1406" s="739"/>
      <c r="G1406" s="739"/>
      <c r="H1406" s="739"/>
      <c r="I1406" s="739"/>
      <c r="J1406" s="739"/>
      <c r="K1406" s="739"/>
      <c r="L1406" s="739"/>
      <c r="M1406" s="739"/>
    </row>
    <row r="1407" spans="1:44" ht="16.5" x14ac:dyDescent="0.25">
      <c r="B1407" s="240"/>
      <c r="C1407" s="240"/>
      <c r="D1407" s="240"/>
      <c r="E1407" s="240"/>
      <c r="F1407" s="240"/>
      <c r="G1407" s="240"/>
    </row>
    <row r="1408" spans="1:44" ht="52.5" customHeight="1" x14ac:dyDescent="0.25">
      <c r="B1408" s="761" t="s">
        <v>10</v>
      </c>
      <c r="C1408" s="762"/>
      <c r="D1408" s="562" t="s">
        <v>180</v>
      </c>
      <c r="E1408" s="562" t="s">
        <v>181</v>
      </c>
      <c r="F1408" s="562" t="s">
        <v>182</v>
      </c>
      <c r="G1408" s="562" t="s">
        <v>183</v>
      </c>
      <c r="H1408" s="562" t="s">
        <v>184</v>
      </c>
      <c r="J1408" s="758"/>
      <c r="K1408" s="758"/>
      <c r="L1408" s="758"/>
      <c r="M1408" s="758"/>
    </row>
    <row r="1409" spans="1:44" ht="66.75" customHeight="1" x14ac:dyDescent="0.25">
      <c r="B1409" s="756" t="s">
        <v>567</v>
      </c>
      <c r="C1409" s="757"/>
      <c r="D1409" s="560">
        <f>D1410+D1411+D1412+D1413+D1414+D1415</f>
        <v>0</v>
      </c>
      <c r="E1409" s="560">
        <f>E1410+E1411+E1412+E1413+E1414+E1415</f>
        <v>0</v>
      </c>
      <c r="F1409" s="560">
        <f>F1410+F1411+F1412+F1413+F1414+F1415</f>
        <v>0</v>
      </c>
      <c r="G1409" s="560">
        <f>G1410+G1411+G1412+G1413+G1414+G1415</f>
        <v>0</v>
      </c>
      <c r="H1409" s="561">
        <f t="shared" ref="H1409:H1416" si="211">SUM(D1409:G1409)</f>
        <v>0</v>
      </c>
      <c r="I1409" s="245"/>
      <c r="J1409" s="241"/>
    </row>
    <row r="1410" spans="1:44" ht="77.25" customHeight="1" x14ac:dyDescent="0.25">
      <c r="B1410" s="759" t="s">
        <v>229</v>
      </c>
      <c r="C1410" s="760"/>
      <c r="D1410" s="242"/>
      <c r="E1410" s="242"/>
      <c r="F1410" s="242"/>
      <c r="G1410" s="242"/>
      <c r="H1410" s="561">
        <f t="shared" si="211"/>
        <v>0</v>
      </c>
      <c r="I1410" s="245"/>
    </row>
    <row r="1411" spans="1:44" ht="90.75" customHeight="1" x14ac:dyDescent="0.25">
      <c r="B1411" s="759" t="s">
        <v>360</v>
      </c>
      <c r="C1411" s="760"/>
      <c r="D1411" s="242"/>
      <c r="E1411" s="242"/>
      <c r="F1411" s="242"/>
      <c r="G1411" s="242"/>
      <c r="H1411" s="561">
        <f t="shared" si="211"/>
        <v>0</v>
      </c>
      <c r="I1411" s="245"/>
    </row>
    <row r="1412" spans="1:44" ht="30.6" customHeight="1" x14ac:dyDescent="0.25">
      <c r="B1412" s="759" t="s">
        <v>85</v>
      </c>
      <c r="C1412" s="760"/>
      <c r="D1412" s="242"/>
      <c r="E1412" s="242"/>
      <c r="F1412" s="242"/>
      <c r="G1412" s="242"/>
      <c r="H1412" s="561">
        <f t="shared" si="211"/>
        <v>0</v>
      </c>
      <c r="I1412" s="245"/>
    </row>
    <row r="1413" spans="1:44" ht="30.6" customHeight="1" x14ac:dyDescent="0.25">
      <c r="B1413" s="759" t="s">
        <v>85</v>
      </c>
      <c r="C1413" s="760"/>
      <c r="D1413" s="242"/>
      <c r="E1413" s="242"/>
      <c r="F1413" s="242"/>
      <c r="G1413" s="242"/>
      <c r="H1413" s="561">
        <f t="shared" si="211"/>
        <v>0</v>
      </c>
      <c r="I1413" s="245"/>
    </row>
    <row r="1414" spans="1:44" ht="30.6" customHeight="1" x14ac:dyDescent="0.25">
      <c r="B1414" s="759" t="s">
        <v>85</v>
      </c>
      <c r="C1414" s="760"/>
      <c r="D1414" s="242"/>
      <c r="E1414" s="242"/>
      <c r="F1414" s="242"/>
      <c r="G1414" s="242"/>
      <c r="H1414" s="561">
        <f t="shared" si="211"/>
        <v>0</v>
      </c>
      <c r="I1414" s="245"/>
    </row>
    <row r="1415" spans="1:44" ht="28.9" customHeight="1" x14ac:dyDescent="0.25">
      <c r="B1415" s="759" t="s">
        <v>85</v>
      </c>
      <c r="C1415" s="760"/>
      <c r="D1415" s="242"/>
      <c r="E1415" s="242"/>
      <c r="F1415" s="242"/>
      <c r="G1415" s="242"/>
      <c r="H1415" s="561">
        <f t="shared" si="211"/>
        <v>0</v>
      </c>
      <c r="I1415" s="245"/>
    </row>
    <row r="1416" spans="1:44" ht="72" customHeight="1" x14ac:dyDescent="0.25">
      <c r="B1416" s="756" t="s">
        <v>177</v>
      </c>
      <c r="C1416" s="757"/>
      <c r="D1416" s="242"/>
      <c r="E1416" s="242"/>
      <c r="F1416" s="242"/>
      <c r="G1416" s="242"/>
      <c r="H1416" s="561">
        <f t="shared" si="211"/>
        <v>0</v>
      </c>
      <c r="I1416" s="245"/>
    </row>
    <row r="1417" spans="1:44" ht="92.25" customHeight="1" x14ac:dyDescent="0.25">
      <c r="B1417" s="756" t="s">
        <v>178</v>
      </c>
      <c r="C1417" s="757"/>
      <c r="D1417" s="242"/>
      <c r="E1417" s="242"/>
      <c r="F1417" s="242"/>
      <c r="G1417" s="242"/>
      <c r="H1417" s="561">
        <f t="shared" ref="H1417:H1422" si="212">SUM(D1417:G1417)</f>
        <v>0</v>
      </c>
      <c r="I1417" s="245"/>
    </row>
    <row r="1418" spans="1:44" ht="87.6" customHeight="1" x14ac:dyDescent="0.25">
      <c r="B1418" s="756" t="s">
        <v>334</v>
      </c>
      <c r="C1418" s="757"/>
      <c r="D1418" s="242"/>
      <c r="E1418" s="242"/>
      <c r="F1418" s="242"/>
      <c r="G1418" s="242"/>
      <c r="H1418" s="561">
        <f t="shared" si="212"/>
        <v>0</v>
      </c>
      <c r="I1418" s="245"/>
    </row>
    <row r="1419" spans="1:44" s="138" customFormat="1" ht="87.6" customHeight="1" x14ac:dyDescent="0.25">
      <c r="A1419" s="243"/>
      <c r="B1419" s="756" t="s">
        <v>295</v>
      </c>
      <c r="C1419" s="757"/>
      <c r="D1419" s="242"/>
      <c r="E1419" s="242"/>
      <c r="F1419" s="242"/>
      <c r="G1419" s="242"/>
      <c r="H1419" s="561">
        <f t="shared" si="212"/>
        <v>0</v>
      </c>
      <c r="I1419" s="245"/>
      <c r="J1419" s="135"/>
      <c r="AR1419" s="244"/>
    </row>
    <row r="1420" spans="1:44" s="138" customFormat="1" ht="69" customHeight="1" x14ac:dyDescent="0.25">
      <c r="A1420" s="243"/>
      <c r="B1420" s="756" t="s">
        <v>296</v>
      </c>
      <c r="C1420" s="757"/>
      <c r="D1420" s="242"/>
      <c r="E1420" s="242"/>
      <c r="F1420" s="242"/>
      <c r="G1420" s="242"/>
      <c r="H1420" s="561">
        <f t="shared" si="212"/>
        <v>0</v>
      </c>
      <c r="I1420" s="559"/>
      <c r="J1420" s="135"/>
      <c r="AR1420" s="244"/>
    </row>
    <row r="1421" spans="1:44" ht="46.9" customHeight="1" x14ac:dyDescent="0.25">
      <c r="B1421" s="756" t="s">
        <v>179</v>
      </c>
      <c r="C1421" s="757"/>
      <c r="D1421" s="242"/>
      <c r="E1421" s="242"/>
      <c r="F1421" s="242"/>
      <c r="G1421" s="242"/>
      <c r="H1421" s="561">
        <f t="shared" si="212"/>
        <v>0</v>
      </c>
      <c r="I1421" s="245"/>
    </row>
    <row r="1422" spans="1:44" ht="61.5" customHeight="1" x14ac:dyDescent="0.25">
      <c r="B1422" s="756" t="s">
        <v>306</v>
      </c>
      <c r="C1422" s="757"/>
      <c r="D1422" s="242"/>
      <c r="E1422" s="242"/>
      <c r="F1422" s="242"/>
      <c r="G1422" s="242"/>
      <c r="H1422" s="561">
        <f t="shared" si="212"/>
        <v>0</v>
      </c>
      <c r="I1422" s="245"/>
    </row>
    <row r="1423" spans="1:44" ht="48.75" customHeight="1" x14ac:dyDescent="0.25">
      <c r="B1423" s="756" t="s">
        <v>307</v>
      </c>
      <c r="C1423" s="757"/>
      <c r="D1423" s="242"/>
      <c r="E1423" s="242"/>
      <c r="F1423" s="242"/>
      <c r="G1423" s="242"/>
      <c r="H1423" s="561">
        <f>SUM(D1423:G1423)</f>
        <v>0</v>
      </c>
      <c r="I1423" s="245"/>
    </row>
    <row r="1424" spans="1:44" ht="52.9" customHeight="1" x14ac:dyDescent="0.25">
      <c r="B1424" s="801" t="s">
        <v>650</v>
      </c>
      <c r="C1424" s="802"/>
      <c r="D1424" s="563">
        <f>D1409+D1416+D1417+D1418+D1419+D1420+D1421+D1422+D1423</f>
        <v>0</v>
      </c>
      <c r="E1424" s="563">
        <f>E1409+E1416+E1417+E1418+E1419+E1420+E1421+E1422+E1423</f>
        <v>0</v>
      </c>
      <c r="F1424" s="563">
        <f>F1409+F1416+F1417+F1418+F1419+F1420+F1421+F1422+F1423</f>
        <v>0</v>
      </c>
      <c r="G1424" s="563">
        <f>G1409+G1416+G1417+G1418+G1419+G1420+G1421+G1422+G1423</f>
        <v>0</v>
      </c>
      <c r="H1424" s="563">
        <f>SUM(D1424:G1424)</f>
        <v>0</v>
      </c>
    </row>
  </sheetData>
  <mergeCells count="4329">
    <mergeCell ref="J1340:K1340"/>
    <mergeCell ref="J1342:K1343"/>
    <mergeCell ref="N1340:O1340"/>
    <mergeCell ref="N1342:O1343"/>
    <mergeCell ref="B1345:L1345"/>
    <mergeCell ref="B1347:C1347"/>
    <mergeCell ref="B1349:C1349"/>
    <mergeCell ref="B1351:C1352"/>
    <mergeCell ref="AH1319:AH1330"/>
    <mergeCell ref="AJ1319:AJ1330"/>
    <mergeCell ref="AK1319:AK1330"/>
    <mergeCell ref="AL1319:AL1330"/>
    <mergeCell ref="AM1319:AM1323"/>
    <mergeCell ref="AN1319:AN1323"/>
    <mergeCell ref="AO1319:AO1323"/>
    <mergeCell ref="AP1319:AP1323"/>
    <mergeCell ref="AQ1319:AQ1323"/>
    <mergeCell ref="AR1319:AR1323"/>
    <mergeCell ref="G1325:K1325"/>
    <mergeCell ref="N1325:R1325"/>
    <mergeCell ref="U1325:Y1325"/>
    <mergeCell ref="AB1325:AF1325"/>
    <mergeCell ref="AM1325:AM1330"/>
    <mergeCell ref="G1326:K1326"/>
    <mergeCell ref="N1326:R1326"/>
    <mergeCell ref="U1326:Y1326"/>
    <mergeCell ref="AB1326:AF1326"/>
    <mergeCell ref="G1327:K1327"/>
    <mergeCell ref="N1327:R1327"/>
    <mergeCell ref="U1327:Y1327"/>
    <mergeCell ref="AB1327:AF1327"/>
    <mergeCell ref="G1328:K1328"/>
    <mergeCell ref="N1328:R1328"/>
    <mergeCell ref="U1328:Y1328"/>
    <mergeCell ref="AB1328:AF1328"/>
    <mergeCell ref="G1329:K1329"/>
    <mergeCell ref="N1329:R1329"/>
    <mergeCell ref="U1329:Y1329"/>
    <mergeCell ref="AB1329:AF1329"/>
    <mergeCell ref="G1330:K1330"/>
    <mergeCell ref="N1317:R1317"/>
    <mergeCell ref="U1317:Y1317"/>
    <mergeCell ref="AB1317:AF1317"/>
    <mergeCell ref="B1319:B1330"/>
    <mergeCell ref="C1319:C1330"/>
    <mergeCell ref="D1319:D1330"/>
    <mergeCell ref="E1319:E1330"/>
    <mergeCell ref="M1319:M1330"/>
    <mergeCell ref="T1319:T1330"/>
    <mergeCell ref="AA1319:AA1330"/>
    <mergeCell ref="N1330:R1330"/>
    <mergeCell ref="U1330:Y1330"/>
    <mergeCell ref="AB1330:AF1330"/>
    <mergeCell ref="B1306:B1317"/>
    <mergeCell ref="C1306:C1317"/>
    <mergeCell ref="D1306:D1317"/>
    <mergeCell ref="E1306:E1317"/>
    <mergeCell ref="M1306:M1317"/>
    <mergeCell ref="T1306:T1317"/>
    <mergeCell ref="AA1306:AA1317"/>
    <mergeCell ref="AH1306:AH1317"/>
    <mergeCell ref="AJ1306:AJ1317"/>
    <mergeCell ref="AK1306:AK1317"/>
    <mergeCell ref="AL1306:AL1317"/>
    <mergeCell ref="AM1306:AM1310"/>
    <mergeCell ref="AN1306:AN1310"/>
    <mergeCell ref="AO1306:AO1310"/>
    <mergeCell ref="AP1306:AP1310"/>
    <mergeCell ref="AQ1306:AQ1310"/>
    <mergeCell ref="AR1306:AR1310"/>
    <mergeCell ref="G1312:K1312"/>
    <mergeCell ref="N1312:R1312"/>
    <mergeCell ref="U1312:Y1312"/>
    <mergeCell ref="AB1312:AF1312"/>
    <mergeCell ref="AM1312:AM1317"/>
    <mergeCell ref="G1313:K1313"/>
    <mergeCell ref="N1313:R1313"/>
    <mergeCell ref="U1313:Y1313"/>
    <mergeCell ref="AB1313:AF1313"/>
    <mergeCell ref="G1314:K1314"/>
    <mergeCell ref="N1314:R1314"/>
    <mergeCell ref="U1314:Y1314"/>
    <mergeCell ref="AB1314:AF1314"/>
    <mergeCell ref="G1315:K1315"/>
    <mergeCell ref="N1315:R1315"/>
    <mergeCell ref="U1315:Y1315"/>
    <mergeCell ref="AB1315:AF1315"/>
    <mergeCell ref="G1316:K1316"/>
    <mergeCell ref="N1316:R1316"/>
    <mergeCell ref="U1316:Y1316"/>
    <mergeCell ref="AB1316:AF1316"/>
    <mergeCell ref="G1317:K1317"/>
    <mergeCell ref="AH1293:AH1304"/>
    <mergeCell ref="AJ1293:AJ1304"/>
    <mergeCell ref="AK1293:AK1304"/>
    <mergeCell ref="AL1293:AL1304"/>
    <mergeCell ref="AM1293:AM1297"/>
    <mergeCell ref="AN1293:AN1297"/>
    <mergeCell ref="AO1293:AO1297"/>
    <mergeCell ref="AP1293:AP1297"/>
    <mergeCell ref="AQ1293:AQ1297"/>
    <mergeCell ref="AR1293:AR1297"/>
    <mergeCell ref="G1299:K1299"/>
    <mergeCell ref="N1299:R1299"/>
    <mergeCell ref="U1299:Y1299"/>
    <mergeCell ref="AB1299:AF1299"/>
    <mergeCell ref="AM1299:AM1304"/>
    <mergeCell ref="G1300:K1300"/>
    <mergeCell ref="N1300:R1300"/>
    <mergeCell ref="U1300:Y1300"/>
    <mergeCell ref="AB1300:AF1300"/>
    <mergeCell ref="G1301:K1301"/>
    <mergeCell ref="N1301:R1301"/>
    <mergeCell ref="U1301:Y1301"/>
    <mergeCell ref="AB1301:AF1301"/>
    <mergeCell ref="G1302:K1302"/>
    <mergeCell ref="N1302:R1302"/>
    <mergeCell ref="U1302:Y1302"/>
    <mergeCell ref="AB1302:AF1302"/>
    <mergeCell ref="G1303:K1303"/>
    <mergeCell ref="N1303:R1303"/>
    <mergeCell ref="U1303:Y1303"/>
    <mergeCell ref="AB1303:AF1303"/>
    <mergeCell ref="G1304:K1304"/>
    <mergeCell ref="N1291:R1291"/>
    <mergeCell ref="U1291:Y1291"/>
    <mergeCell ref="AB1291:AF1291"/>
    <mergeCell ref="B1293:B1304"/>
    <mergeCell ref="C1293:C1304"/>
    <mergeCell ref="D1293:D1304"/>
    <mergeCell ref="E1293:E1304"/>
    <mergeCell ref="M1293:M1304"/>
    <mergeCell ref="T1293:T1304"/>
    <mergeCell ref="AA1293:AA1304"/>
    <mergeCell ref="N1304:R1304"/>
    <mergeCell ref="U1304:Y1304"/>
    <mergeCell ref="AB1304:AF1304"/>
    <mergeCell ref="B1280:B1291"/>
    <mergeCell ref="C1280:C1291"/>
    <mergeCell ref="D1280:D1291"/>
    <mergeCell ref="E1280:E1291"/>
    <mergeCell ref="M1280:M1291"/>
    <mergeCell ref="T1280:T1291"/>
    <mergeCell ref="AA1280:AA1291"/>
    <mergeCell ref="AH1280:AH1291"/>
    <mergeCell ref="AJ1280:AJ1291"/>
    <mergeCell ref="AK1280:AK1291"/>
    <mergeCell ref="AL1280:AL1291"/>
    <mergeCell ref="AM1280:AM1284"/>
    <mergeCell ref="AN1280:AN1284"/>
    <mergeCell ref="AO1280:AO1284"/>
    <mergeCell ref="AP1280:AP1284"/>
    <mergeCell ref="AQ1280:AQ1284"/>
    <mergeCell ref="AR1280:AR1284"/>
    <mergeCell ref="G1286:K1286"/>
    <mergeCell ref="N1286:R1286"/>
    <mergeCell ref="U1286:Y1286"/>
    <mergeCell ref="AB1286:AF1286"/>
    <mergeCell ref="AM1286:AM1291"/>
    <mergeCell ref="G1287:K1287"/>
    <mergeCell ref="N1287:R1287"/>
    <mergeCell ref="U1287:Y1287"/>
    <mergeCell ref="AB1287:AF1287"/>
    <mergeCell ref="G1288:K1288"/>
    <mergeCell ref="N1288:R1288"/>
    <mergeCell ref="U1288:Y1288"/>
    <mergeCell ref="AB1288:AF1288"/>
    <mergeCell ref="G1289:K1289"/>
    <mergeCell ref="N1289:R1289"/>
    <mergeCell ref="U1289:Y1289"/>
    <mergeCell ref="AB1289:AF1289"/>
    <mergeCell ref="G1290:K1290"/>
    <mergeCell ref="N1290:R1290"/>
    <mergeCell ref="U1290:Y1290"/>
    <mergeCell ref="AB1290:AF1290"/>
    <mergeCell ref="G1291:K1291"/>
    <mergeCell ref="AH1267:AH1278"/>
    <mergeCell ref="AJ1267:AJ1278"/>
    <mergeCell ref="AK1267:AK1278"/>
    <mergeCell ref="AL1267:AL1278"/>
    <mergeCell ref="AM1267:AM1271"/>
    <mergeCell ref="AN1267:AN1271"/>
    <mergeCell ref="AO1267:AO1271"/>
    <mergeCell ref="AP1267:AP1271"/>
    <mergeCell ref="AQ1267:AQ1271"/>
    <mergeCell ref="AR1267:AR1271"/>
    <mergeCell ref="G1273:K1273"/>
    <mergeCell ref="N1273:R1273"/>
    <mergeCell ref="U1273:Y1273"/>
    <mergeCell ref="AB1273:AF1273"/>
    <mergeCell ref="AM1273:AM1278"/>
    <mergeCell ref="G1274:K1274"/>
    <mergeCell ref="N1274:R1274"/>
    <mergeCell ref="U1274:Y1274"/>
    <mergeCell ref="AB1274:AF1274"/>
    <mergeCell ref="G1275:K1275"/>
    <mergeCell ref="N1275:R1275"/>
    <mergeCell ref="U1275:Y1275"/>
    <mergeCell ref="AB1275:AF1275"/>
    <mergeCell ref="G1276:K1276"/>
    <mergeCell ref="N1276:R1276"/>
    <mergeCell ref="U1276:Y1276"/>
    <mergeCell ref="AB1276:AF1276"/>
    <mergeCell ref="G1277:K1277"/>
    <mergeCell ref="N1277:R1277"/>
    <mergeCell ref="U1277:Y1277"/>
    <mergeCell ref="AB1277:AF1277"/>
    <mergeCell ref="G1278:K1278"/>
    <mergeCell ref="N1265:R1265"/>
    <mergeCell ref="U1265:Y1265"/>
    <mergeCell ref="AB1265:AF1265"/>
    <mergeCell ref="B1267:B1278"/>
    <mergeCell ref="C1267:C1278"/>
    <mergeCell ref="D1267:D1278"/>
    <mergeCell ref="E1267:E1278"/>
    <mergeCell ref="M1267:M1278"/>
    <mergeCell ref="T1267:T1278"/>
    <mergeCell ref="AA1267:AA1278"/>
    <mergeCell ref="N1278:R1278"/>
    <mergeCell ref="U1278:Y1278"/>
    <mergeCell ref="AB1278:AF1278"/>
    <mergeCell ref="B1254:B1265"/>
    <mergeCell ref="C1254:C1265"/>
    <mergeCell ref="D1254:D1265"/>
    <mergeCell ref="E1254:E1265"/>
    <mergeCell ref="M1254:M1265"/>
    <mergeCell ref="T1254:T1265"/>
    <mergeCell ref="AA1254:AA1265"/>
    <mergeCell ref="AH1254:AH1265"/>
    <mergeCell ref="AJ1254:AJ1265"/>
    <mergeCell ref="AK1254:AK1265"/>
    <mergeCell ref="AL1254:AL1265"/>
    <mergeCell ref="AM1254:AM1258"/>
    <mergeCell ref="AN1254:AN1258"/>
    <mergeCell ref="AO1254:AO1258"/>
    <mergeCell ref="AP1254:AP1258"/>
    <mergeCell ref="AQ1254:AQ1258"/>
    <mergeCell ref="AR1254:AR1258"/>
    <mergeCell ref="G1260:K1260"/>
    <mergeCell ref="N1260:R1260"/>
    <mergeCell ref="U1260:Y1260"/>
    <mergeCell ref="AB1260:AF1260"/>
    <mergeCell ref="AM1260:AM1265"/>
    <mergeCell ref="G1261:K1261"/>
    <mergeCell ref="N1261:R1261"/>
    <mergeCell ref="U1261:Y1261"/>
    <mergeCell ref="AB1261:AF1261"/>
    <mergeCell ref="G1262:K1262"/>
    <mergeCell ref="N1262:R1262"/>
    <mergeCell ref="U1262:Y1262"/>
    <mergeCell ref="AB1262:AF1262"/>
    <mergeCell ref="G1263:K1263"/>
    <mergeCell ref="N1263:R1263"/>
    <mergeCell ref="U1263:Y1263"/>
    <mergeCell ref="AB1263:AF1263"/>
    <mergeCell ref="G1264:K1264"/>
    <mergeCell ref="N1264:R1264"/>
    <mergeCell ref="U1264:Y1264"/>
    <mergeCell ref="AB1264:AF1264"/>
    <mergeCell ref="G1265:K1265"/>
    <mergeCell ref="AH1241:AH1252"/>
    <mergeCell ref="AJ1241:AJ1252"/>
    <mergeCell ref="AK1241:AK1252"/>
    <mergeCell ref="AL1241:AL1252"/>
    <mergeCell ref="AM1241:AM1245"/>
    <mergeCell ref="AN1241:AN1245"/>
    <mergeCell ref="AO1241:AO1245"/>
    <mergeCell ref="AP1241:AP1245"/>
    <mergeCell ref="AQ1241:AQ1245"/>
    <mergeCell ref="AR1241:AR1245"/>
    <mergeCell ref="G1247:K1247"/>
    <mergeCell ref="N1247:R1247"/>
    <mergeCell ref="U1247:Y1247"/>
    <mergeCell ref="AB1247:AF1247"/>
    <mergeCell ref="AM1247:AM1252"/>
    <mergeCell ref="G1248:K1248"/>
    <mergeCell ref="N1248:R1248"/>
    <mergeCell ref="U1248:Y1248"/>
    <mergeCell ref="AB1248:AF1248"/>
    <mergeCell ref="G1249:K1249"/>
    <mergeCell ref="N1249:R1249"/>
    <mergeCell ref="U1249:Y1249"/>
    <mergeCell ref="AB1249:AF1249"/>
    <mergeCell ref="G1250:K1250"/>
    <mergeCell ref="N1250:R1250"/>
    <mergeCell ref="U1250:Y1250"/>
    <mergeCell ref="AB1250:AF1250"/>
    <mergeCell ref="G1251:K1251"/>
    <mergeCell ref="N1251:R1251"/>
    <mergeCell ref="U1251:Y1251"/>
    <mergeCell ref="AB1251:AF1251"/>
    <mergeCell ref="G1252:K1252"/>
    <mergeCell ref="N1239:R1239"/>
    <mergeCell ref="U1239:Y1239"/>
    <mergeCell ref="AB1239:AF1239"/>
    <mergeCell ref="B1241:B1252"/>
    <mergeCell ref="C1241:C1252"/>
    <mergeCell ref="D1241:D1252"/>
    <mergeCell ref="E1241:E1252"/>
    <mergeCell ref="M1241:M1252"/>
    <mergeCell ref="T1241:T1252"/>
    <mergeCell ref="AA1241:AA1252"/>
    <mergeCell ref="N1252:R1252"/>
    <mergeCell ref="U1252:Y1252"/>
    <mergeCell ref="AB1252:AF1252"/>
    <mergeCell ref="B1228:B1239"/>
    <mergeCell ref="C1228:C1239"/>
    <mergeCell ref="D1228:D1239"/>
    <mergeCell ref="E1228:E1239"/>
    <mergeCell ref="M1228:M1239"/>
    <mergeCell ref="T1228:T1239"/>
    <mergeCell ref="AA1228:AA1239"/>
    <mergeCell ref="AH1228:AH1239"/>
    <mergeCell ref="AJ1228:AJ1239"/>
    <mergeCell ref="AK1228:AK1239"/>
    <mergeCell ref="AL1228:AL1239"/>
    <mergeCell ref="AM1228:AM1232"/>
    <mergeCell ref="AN1228:AN1232"/>
    <mergeCell ref="AO1228:AO1232"/>
    <mergeCell ref="AP1228:AP1232"/>
    <mergeCell ref="AQ1228:AQ1232"/>
    <mergeCell ref="AR1228:AR1232"/>
    <mergeCell ref="G1234:K1234"/>
    <mergeCell ref="N1234:R1234"/>
    <mergeCell ref="U1234:Y1234"/>
    <mergeCell ref="AB1234:AF1234"/>
    <mergeCell ref="AM1234:AM1239"/>
    <mergeCell ref="G1235:K1235"/>
    <mergeCell ref="N1235:R1235"/>
    <mergeCell ref="U1235:Y1235"/>
    <mergeCell ref="AB1235:AF1235"/>
    <mergeCell ref="G1236:K1236"/>
    <mergeCell ref="N1236:R1236"/>
    <mergeCell ref="U1236:Y1236"/>
    <mergeCell ref="AB1236:AF1236"/>
    <mergeCell ref="G1237:K1237"/>
    <mergeCell ref="N1237:R1237"/>
    <mergeCell ref="U1237:Y1237"/>
    <mergeCell ref="AB1237:AF1237"/>
    <mergeCell ref="G1238:K1238"/>
    <mergeCell ref="N1238:R1238"/>
    <mergeCell ref="U1238:Y1238"/>
    <mergeCell ref="AB1238:AF1238"/>
    <mergeCell ref="G1239:K1239"/>
    <mergeCell ref="AH1215:AH1226"/>
    <mergeCell ref="AJ1215:AJ1226"/>
    <mergeCell ref="AK1215:AK1226"/>
    <mergeCell ref="AL1215:AL1226"/>
    <mergeCell ref="AM1215:AM1219"/>
    <mergeCell ref="AN1215:AN1219"/>
    <mergeCell ref="AO1215:AO1219"/>
    <mergeCell ref="AP1215:AP1219"/>
    <mergeCell ref="AQ1215:AQ1219"/>
    <mergeCell ref="AR1215:AR1219"/>
    <mergeCell ref="G1221:K1221"/>
    <mergeCell ref="N1221:R1221"/>
    <mergeCell ref="U1221:Y1221"/>
    <mergeCell ref="AB1221:AF1221"/>
    <mergeCell ref="AM1221:AM1226"/>
    <mergeCell ref="G1222:K1222"/>
    <mergeCell ref="N1222:R1222"/>
    <mergeCell ref="U1222:Y1222"/>
    <mergeCell ref="AB1222:AF1222"/>
    <mergeCell ref="G1223:K1223"/>
    <mergeCell ref="N1223:R1223"/>
    <mergeCell ref="U1223:Y1223"/>
    <mergeCell ref="AB1223:AF1223"/>
    <mergeCell ref="G1224:K1224"/>
    <mergeCell ref="N1224:R1224"/>
    <mergeCell ref="U1224:Y1224"/>
    <mergeCell ref="AB1224:AF1224"/>
    <mergeCell ref="G1225:K1225"/>
    <mergeCell ref="N1225:R1225"/>
    <mergeCell ref="U1225:Y1225"/>
    <mergeCell ref="AB1225:AF1225"/>
    <mergeCell ref="G1226:K1226"/>
    <mergeCell ref="N1213:R1213"/>
    <mergeCell ref="U1213:Y1213"/>
    <mergeCell ref="AB1213:AF1213"/>
    <mergeCell ref="B1215:B1226"/>
    <mergeCell ref="C1215:C1226"/>
    <mergeCell ref="D1215:D1226"/>
    <mergeCell ref="E1215:E1226"/>
    <mergeCell ref="M1215:M1226"/>
    <mergeCell ref="T1215:T1226"/>
    <mergeCell ref="AA1215:AA1226"/>
    <mergeCell ref="N1226:R1226"/>
    <mergeCell ref="U1226:Y1226"/>
    <mergeCell ref="AB1226:AF1226"/>
    <mergeCell ref="B1202:B1213"/>
    <mergeCell ref="C1202:C1213"/>
    <mergeCell ref="D1202:D1213"/>
    <mergeCell ref="E1202:E1213"/>
    <mergeCell ref="M1202:M1213"/>
    <mergeCell ref="T1202:T1213"/>
    <mergeCell ref="AA1202:AA1213"/>
    <mergeCell ref="AH1202:AH1213"/>
    <mergeCell ref="AJ1202:AJ1213"/>
    <mergeCell ref="AK1202:AK1213"/>
    <mergeCell ref="AL1202:AL1213"/>
    <mergeCell ref="AM1202:AM1206"/>
    <mergeCell ref="AN1202:AN1206"/>
    <mergeCell ref="AO1202:AO1206"/>
    <mergeCell ref="AP1202:AP1206"/>
    <mergeCell ref="AQ1202:AQ1206"/>
    <mergeCell ref="AR1202:AR1206"/>
    <mergeCell ref="G1208:K1208"/>
    <mergeCell ref="N1208:R1208"/>
    <mergeCell ref="U1208:Y1208"/>
    <mergeCell ref="AB1208:AF1208"/>
    <mergeCell ref="AM1208:AM1213"/>
    <mergeCell ref="G1209:K1209"/>
    <mergeCell ref="N1209:R1209"/>
    <mergeCell ref="U1209:Y1209"/>
    <mergeCell ref="AB1209:AF1209"/>
    <mergeCell ref="G1210:K1210"/>
    <mergeCell ref="N1210:R1210"/>
    <mergeCell ref="U1210:Y1210"/>
    <mergeCell ref="AB1210:AF1210"/>
    <mergeCell ref="G1211:K1211"/>
    <mergeCell ref="N1211:R1211"/>
    <mergeCell ref="U1211:Y1211"/>
    <mergeCell ref="AB1211:AF1211"/>
    <mergeCell ref="G1212:K1212"/>
    <mergeCell ref="N1212:R1212"/>
    <mergeCell ref="U1212:Y1212"/>
    <mergeCell ref="AB1212:AF1212"/>
    <mergeCell ref="G1213:K1213"/>
    <mergeCell ref="AH1189:AH1200"/>
    <mergeCell ref="AJ1189:AJ1200"/>
    <mergeCell ref="AK1189:AK1200"/>
    <mergeCell ref="AL1189:AL1200"/>
    <mergeCell ref="AM1189:AM1193"/>
    <mergeCell ref="AN1189:AN1193"/>
    <mergeCell ref="AO1189:AO1193"/>
    <mergeCell ref="AP1189:AP1193"/>
    <mergeCell ref="AQ1189:AQ1193"/>
    <mergeCell ref="AR1189:AR1193"/>
    <mergeCell ref="G1195:K1195"/>
    <mergeCell ref="N1195:R1195"/>
    <mergeCell ref="U1195:Y1195"/>
    <mergeCell ref="AB1195:AF1195"/>
    <mergeCell ref="AM1195:AM1200"/>
    <mergeCell ref="G1196:K1196"/>
    <mergeCell ref="N1196:R1196"/>
    <mergeCell ref="U1196:Y1196"/>
    <mergeCell ref="AB1196:AF1196"/>
    <mergeCell ref="G1197:K1197"/>
    <mergeCell ref="N1197:R1197"/>
    <mergeCell ref="U1197:Y1197"/>
    <mergeCell ref="AB1197:AF1197"/>
    <mergeCell ref="G1198:K1198"/>
    <mergeCell ref="N1198:R1198"/>
    <mergeCell ref="U1198:Y1198"/>
    <mergeCell ref="AB1198:AF1198"/>
    <mergeCell ref="G1199:K1199"/>
    <mergeCell ref="N1199:R1199"/>
    <mergeCell ref="U1199:Y1199"/>
    <mergeCell ref="AB1199:AF1199"/>
    <mergeCell ref="G1200:K1200"/>
    <mergeCell ref="N1187:R1187"/>
    <mergeCell ref="U1187:Y1187"/>
    <mergeCell ref="AB1187:AF1187"/>
    <mergeCell ref="B1189:B1200"/>
    <mergeCell ref="C1189:C1200"/>
    <mergeCell ref="D1189:D1200"/>
    <mergeCell ref="E1189:E1200"/>
    <mergeCell ref="M1189:M1200"/>
    <mergeCell ref="T1189:T1200"/>
    <mergeCell ref="AA1189:AA1200"/>
    <mergeCell ref="N1200:R1200"/>
    <mergeCell ref="U1200:Y1200"/>
    <mergeCell ref="AB1200:AF1200"/>
    <mergeCell ref="B1176:B1187"/>
    <mergeCell ref="C1176:C1187"/>
    <mergeCell ref="D1176:D1187"/>
    <mergeCell ref="E1176:E1187"/>
    <mergeCell ref="M1176:M1187"/>
    <mergeCell ref="T1176:T1187"/>
    <mergeCell ref="AA1176:AA1187"/>
    <mergeCell ref="AH1176:AH1187"/>
    <mergeCell ref="AJ1176:AJ1187"/>
    <mergeCell ref="AK1176:AK1187"/>
    <mergeCell ref="AL1176:AL1187"/>
    <mergeCell ref="AM1176:AM1180"/>
    <mergeCell ref="AN1176:AN1180"/>
    <mergeCell ref="AO1176:AO1180"/>
    <mergeCell ref="AP1176:AP1180"/>
    <mergeCell ref="AQ1176:AQ1180"/>
    <mergeCell ref="AR1176:AR1180"/>
    <mergeCell ref="G1182:K1182"/>
    <mergeCell ref="N1182:R1182"/>
    <mergeCell ref="U1182:Y1182"/>
    <mergeCell ref="AB1182:AF1182"/>
    <mergeCell ref="AM1182:AM1187"/>
    <mergeCell ref="G1183:K1183"/>
    <mergeCell ref="N1183:R1183"/>
    <mergeCell ref="U1183:Y1183"/>
    <mergeCell ref="AB1183:AF1183"/>
    <mergeCell ref="G1184:K1184"/>
    <mergeCell ref="N1184:R1184"/>
    <mergeCell ref="U1184:Y1184"/>
    <mergeCell ref="AB1184:AF1184"/>
    <mergeCell ref="G1185:K1185"/>
    <mergeCell ref="N1185:R1185"/>
    <mergeCell ref="U1185:Y1185"/>
    <mergeCell ref="AB1185:AF1185"/>
    <mergeCell ref="G1186:K1186"/>
    <mergeCell ref="N1186:R1186"/>
    <mergeCell ref="U1186:Y1186"/>
    <mergeCell ref="AB1186:AF1186"/>
    <mergeCell ref="G1187:K1187"/>
    <mergeCell ref="AH1163:AH1174"/>
    <mergeCell ref="AJ1163:AJ1174"/>
    <mergeCell ref="AK1163:AK1174"/>
    <mergeCell ref="AL1163:AL1174"/>
    <mergeCell ref="AM1163:AM1167"/>
    <mergeCell ref="AN1163:AN1167"/>
    <mergeCell ref="AO1163:AO1167"/>
    <mergeCell ref="AP1163:AP1167"/>
    <mergeCell ref="AQ1163:AQ1167"/>
    <mergeCell ref="AR1163:AR1167"/>
    <mergeCell ref="G1169:K1169"/>
    <mergeCell ref="N1169:R1169"/>
    <mergeCell ref="U1169:Y1169"/>
    <mergeCell ref="AB1169:AF1169"/>
    <mergeCell ref="AM1169:AM1174"/>
    <mergeCell ref="G1170:K1170"/>
    <mergeCell ref="N1170:R1170"/>
    <mergeCell ref="U1170:Y1170"/>
    <mergeCell ref="AB1170:AF1170"/>
    <mergeCell ref="G1171:K1171"/>
    <mergeCell ref="N1171:R1171"/>
    <mergeCell ref="U1171:Y1171"/>
    <mergeCell ref="AB1171:AF1171"/>
    <mergeCell ref="G1172:K1172"/>
    <mergeCell ref="N1172:R1172"/>
    <mergeCell ref="U1172:Y1172"/>
    <mergeCell ref="AB1172:AF1172"/>
    <mergeCell ref="G1173:K1173"/>
    <mergeCell ref="N1173:R1173"/>
    <mergeCell ref="U1173:Y1173"/>
    <mergeCell ref="AB1173:AF1173"/>
    <mergeCell ref="G1174:K1174"/>
    <mergeCell ref="N1161:R1161"/>
    <mergeCell ref="U1161:Y1161"/>
    <mergeCell ref="AB1161:AF1161"/>
    <mergeCell ref="B1163:B1174"/>
    <mergeCell ref="C1163:C1174"/>
    <mergeCell ref="D1163:D1174"/>
    <mergeCell ref="E1163:E1174"/>
    <mergeCell ref="M1163:M1174"/>
    <mergeCell ref="T1163:T1174"/>
    <mergeCell ref="AA1163:AA1174"/>
    <mergeCell ref="N1174:R1174"/>
    <mergeCell ref="U1174:Y1174"/>
    <mergeCell ref="AB1174:AF1174"/>
    <mergeCell ref="B1150:B1161"/>
    <mergeCell ref="C1150:C1161"/>
    <mergeCell ref="D1150:D1161"/>
    <mergeCell ref="E1150:E1161"/>
    <mergeCell ref="M1150:M1161"/>
    <mergeCell ref="T1150:T1161"/>
    <mergeCell ref="AA1150:AA1161"/>
    <mergeCell ref="AH1150:AH1161"/>
    <mergeCell ref="AJ1150:AJ1161"/>
    <mergeCell ref="AK1150:AK1161"/>
    <mergeCell ref="AL1150:AL1161"/>
    <mergeCell ref="AM1150:AM1154"/>
    <mergeCell ref="AN1150:AN1154"/>
    <mergeCell ref="AO1150:AO1154"/>
    <mergeCell ref="AP1150:AP1154"/>
    <mergeCell ref="AQ1150:AQ1154"/>
    <mergeCell ref="AR1150:AR1154"/>
    <mergeCell ref="G1156:K1156"/>
    <mergeCell ref="N1156:R1156"/>
    <mergeCell ref="U1156:Y1156"/>
    <mergeCell ref="AB1156:AF1156"/>
    <mergeCell ref="AM1156:AM1161"/>
    <mergeCell ref="G1157:K1157"/>
    <mergeCell ref="N1157:R1157"/>
    <mergeCell ref="U1157:Y1157"/>
    <mergeCell ref="AB1157:AF1157"/>
    <mergeCell ref="G1158:K1158"/>
    <mergeCell ref="N1158:R1158"/>
    <mergeCell ref="U1158:Y1158"/>
    <mergeCell ref="AB1158:AF1158"/>
    <mergeCell ref="G1159:K1159"/>
    <mergeCell ref="N1159:R1159"/>
    <mergeCell ref="U1159:Y1159"/>
    <mergeCell ref="AB1159:AF1159"/>
    <mergeCell ref="G1160:K1160"/>
    <mergeCell ref="N1160:R1160"/>
    <mergeCell ref="U1160:Y1160"/>
    <mergeCell ref="AB1160:AF1160"/>
    <mergeCell ref="G1161:K1161"/>
    <mergeCell ref="AH1137:AH1148"/>
    <mergeCell ref="AJ1137:AJ1148"/>
    <mergeCell ref="AK1137:AK1148"/>
    <mergeCell ref="AL1137:AL1148"/>
    <mergeCell ref="AM1137:AM1141"/>
    <mergeCell ref="AN1137:AN1141"/>
    <mergeCell ref="AO1137:AO1141"/>
    <mergeCell ref="AP1137:AP1141"/>
    <mergeCell ref="AQ1137:AQ1141"/>
    <mergeCell ref="AR1137:AR1141"/>
    <mergeCell ref="G1143:K1143"/>
    <mergeCell ref="N1143:R1143"/>
    <mergeCell ref="U1143:Y1143"/>
    <mergeCell ref="AB1143:AF1143"/>
    <mergeCell ref="AM1143:AM1148"/>
    <mergeCell ref="G1144:K1144"/>
    <mergeCell ref="N1144:R1144"/>
    <mergeCell ref="U1144:Y1144"/>
    <mergeCell ref="AB1144:AF1144"/>
    <mergeCell ref="G1145:K1145"/>
    <mergeCell ref="N1145:R1145"/>
    <mergeCell ref="U1145:Y1145"/>
    <mergeCell ref="AB1145:AF1145"/>
    <mergeCell ref="G1146:K1146"/>
    <mergeCell ref="N1146:R1146"/>
    <mergeCell ref="U1146:Y1146"/>
    <mergeCell ref="AB1146:AF1146"/>
    <mergeCell ref="G1147:K1147"/>
    <mergeCell ref="N1147:R1147"/>
    <mergeCell ref="U1147:Y1147"/>
    <mergeCell ref="AB1147:AF1147"/>
    <mergeCell ref="G1148:K1148"/>
    <mergeCell ref="N1135:R1135"/>
    <mergeCell ref="U1135:Y1135"/>
    <mergeCell ref="AB1135:AF1135"/>
    <mergeCell ref="B1137:B1148"/>
    <mergeCell ref="C1137:C1148"/>
    <mergeCell ref="D1137:D1148"/>
    <mergeCell ref="E1137:E1148"/>
    <mergeCell ref="M1137:M1148"/>
    <mergeCell ref="T1137:T1148"/>
    <mergeCell ref="AA1137:AA1148"/>
    <mergeCell ref="N1148:R1148"/>
    <mergeCell ref="U1148:Y1148"/>
    <mergeCell ref="AB1148:AF1148"/>
    <mergeCell ref="B1124:B1135"/>
    <mergeCell ref="C1124:C1135"/>
    <mergeCell ref="D1124:D1135"/>
    <mergeCell ref="E1124:E1135"/>
    <mergeCell ref="M1124:M1135"/>
    <mergeCell ref="T1124:T1135"/>
    <mergeCell ref="AA1124:AA1135"/>
    <mergeCell ref="AH1124:AH1135"/>
    <mergeCell ref="AJ1124:AJ1135"/>
    <mergeCell ref="AK1124:AK1135"/>
    <mergeCell ref="AL1124:AL1135"/>
    <mergeCell ref="AM1124:AM1128"/>
    <mergeCell ref="AN1124:AN1128"/>
    <mergeCell ref="AO1124:AO1128"/>
    <mergeCell ref="AP1124:AP1128"/>
    <mergeCell ref="AQ1124:AQ1128"/>
    <mergeCell ref="AR1124:AR1128"/>
    <mergeCell ref="G1130:K1130"/>
    <mergeCell ref="N1130:R1130"/>
    <mergeCell ref="U1130:Y1130"/>
    <mergeCell ref="AB1130:AF1130"/>
    <mergeCell ref="AM1130:AM1135"/>
    <mergeCell ref="G1131:K1131"/>
    <mergeCell ref="N1131:R1131"/>
    <mergeCell ref="U1131:Y1131"/>
    <mergeCell ref="AB1131:AF1131"/>
    <mergeCell ref="G1132:K1132"/>
    <mergeCell ref="N1132:R1132"/>
    <mergeCell ref="U1132:Y1132"/>
    <mergeCell ref="AB1132:AF1132"/>
    <mergeCell ref="G1133:K1133"/>
    <mergeCell ref="N1133:R1133"/>
    <mergeCell ref="U1133:Y1133"/>
    <mergeCell ref="AB1133:AF1133"/>
    <mergeCell ref="G1134:K1134"/>
    <mergeCell ref="N1134:R1134"/>
    <mergeCell ref="U1134:Y1134"/>
    <mergeCell ref="AB1134:AF1134"/>
    <mergeCell ref="G1135:K1135"/>
    <mergeCell ref="AH1111:AH1122"/>
    <mergeCell ref="AJ1111:AJ1122"/>
    <mergeCell ref="AK1111:AK1122"/>
    <mergeCell ref="AL1111:AL1122"/>
    <mergeCell ref="AM1111:AM1115"/>
    <mergeCell ref="AN1111:AN1115"/>
    <mergeCell ref="AO1111:AO1115"/>
    <mergeCell ref="AP1111:AP1115"/>
    <mergeCell ref="AQ1111:AQ1115"/>
    <mergeCell ref="AR1111:AR1115"/>
    <mergeCell ref="G1117:K1117"/>
    <mergeCell ref="N1117:R1117"/>
    <mergeCell ref="U1117:Y1117"/>
    <mergeCell ref="AB1117:AF1117"/>
    <mergeCell ref="AM1117:AM1122"/>
    <mergeCell ref="G1118:K1118"/>
    <mergeCell ref="N1118:R1118"/>
    <mergeCell ref="U1118:Y1118"/>
    <mergeCell ref="AB1118:AF1118"/>
    <mergeCell ref="G1119:K1119"/>
    <mergeCell ref="N1119:R1119"/>
    <mergeCell ref="U1119:Y1119"/>
    <mergeCell ref="AB1119:AF1119"/>
    <mergeCell ref="G1120:K1120"/>
    <mergeCell ref="N1120:R1120"/>
    <mergeCell ref="U1120:Y1120"/>
    <mergeCell ref="AB1120:AF1120"/>
    <mergeCell ref="G1121:K1121"/>
    <mergeCell ref="N1121:R1121"/>
    <mergeCell ref="U1121:Y1121"/>
    <mergeCell ref="AB1121:AF1121"/>
    <mergeCell ref="G1122:K1122"/>
    <mergeCell ref="N1109:R1109"/>
    <mergeCell ref="U1109:Y1109"/>
    <mergeCell ref="AB1109:AF1109"/>
    <mergeCell ref="B1111:B1122"/>
    <mergeCell ref="C1111:C1122"/>
    <mergeCell ref="D1111:D1122"/>
    <mergeCell ref="E1111:E1122"/>
    <mergeCell ref="M1111:M1122"/>
    <mergeCell ref="T1111:T1122"/>
    <mergeCell ref="AA1111:AA1122"/>
    <mergeCell ref="N1122:R1122"/>
    <mergeCell ref="U1122:Y1122"/>
    <mergeCell ref="AB1122:AF1122"/>
    <mergeCell ref="B1098:B1109"/>
    <mergeCell ref="C1098:C1109"/>
    <mergeCell ref="D1098:D1109"/>
    <mergeCell ref="E1098:E1109"/>
    <mergeCell ref="M1098:M1109"/>
    <mergeCell ref="T1098:T1109"/>
    <mergeCell ref="AA1098:AA1109"/>
    <mergeCell ref="AH1098:AH1109"/>
    <mergeCell ref="AJ1098:AJ1109"/>
    <mergeCell ref="AK1098:AK1109"/>
    <mergeCell ref="AL1098:AL1109"/>
    <mergeCell ref="AM1098:AM1102"/>
    <mergeCell ref="AN1098:AN1102"/>
    <mergeCell ref="AO1098:AO1102"/>
    <mergeCell ref="AP1098:AP1102"/>
    <mergeCell ref="AQ1098:AQ1102"/>
    <mergeCell ref="AR1098:AR1102"/>
    <mergeCell ref="G1104:K1104"/>
    <mergeCell ref="N1104:R1104"/>
    <mergeCell ref="U1104:Y1104"/>
    <mergeCell ref="AB1104:AF1104"/>
    <mergeCell ref="AM1104:AM1109"/>
    <mergeCell ref="G1105:K1105"/>
    <mergeCell ref="N1105:R1105"/>
    <mergeCell ref="U1105:Y1105"/>
    <mergeCell ref="AB1105:AF1105"/>
    <mergeCell ref="G1106:K1106"/>
    <mergeCell ref="N1106:R1106"/>
    <mergeCell ref="U1106:Y1106"/>
    <mergeCell ref="AB1106:AF1106"/>
    <mergeCell ref="G1107:K1107"/>
    <mergeCell ref="N1107:R1107"/>
    <mergeCell ref="U1107:Y1107"/>
    <mergeCell ref="AB1107:AF1107"/>
    <mergeCell ref="G1108:K1108"/>
    <mergeCell ref="N1108:R1108"/>
    <mergeCell ref="U1108:Y1108"/>
    <mergeCell ref="AB1108:AF1108"/>
    <mergeCell ref="G1109:K1109"/>
    <mergeCell ref="AH1085:AH1096"/>
    <mergeCell ref="AJ1085:AJ1096"/>
    <mergeCell ref="AK1085:AK1096"/>
    <mergeCell ref="AL1085:AL1096"/>
    <mergeCell ref="AM1085:AM1089"/>
    <mergeCell ref="AN1085:AN1089"/>
    <mergeCell ref="AO1085:AO1089"/>
    <mergeCell ref="AP1085:AP1089"/>
    <mergeCell ref="AQ1085:AQ1089"/>
    <mergeCell ref="AR1085:AR1089"/>
    <mergeCell ref="G1091:K1091"/>
    <mergeCell ref="N1091:R1091"/>
    <mergeCell ref="U1091:Y1091"/>
    <mergeCell ref="AB1091:AF1091"/>
    <mergeCell ref="AM1091:AM1096"/>
    <mergeCell ref="G1092:K1092"/>
    <mergeCell ref="N1092:R1092"/>
    <mergeCell ref="U1092:Y1092"/>
    <mergeCell ref="AB1092:AF1092"/>
    <mergeCell ref="G1093:K1093"/>
    <mergeCell ref="N1093:R1093"/>
    <mergeCell ref="U1093:Y1093"/>
    <mergeCell ref="AB1093:AF1093"/>
    <mergeCell ref="G1094:K1094"/>
    <mergeCell ref="N1094:R1094"/>
    <mergeCell ref="U1094:Y1094"/>
    <mergeCell ref="AB1094:AF1094"/>
    <mergeCell ref="G1095:K1095"/>
    <mergeCell ref="N1095:R1095"/>
    <mergeCell ref="U1095:Y1095"/>
    <mergeCell ref="AB1095:AF1095"/>
    <mergeCell ref="G1096:K1096"/>
    <mergeCell ref="N1083:R1083"/>
    <mergeCell ref="U1083:Y1083"/>
    <mergeCell ref="AB1083:AF1083"/>
    <mergeCell ref="B1085:B1096"/>
    <mergeCell ref="C1085:C1096"/>
    <mergeCell ref="D1085:D1096"/>
    <mergeCell ref="E1085:E1096"/>
    <mergeCell ref="M1085:M1096"/>
    <mergeCell ref="T1085:T1096"/>
    <mergeCell ref="AA1085:AA1096"/>
    <mergeCell ref="N1096:R1096"/>
    <mergeCell ref="U1096:Y1096"/>
    <mergeCell ref="AB1096:AF1096"/>
    <mergeCell ref="B1072:B1083"/>
    <mergeCell ref="C1072:C1083"/>
    <mergeCell ref="D1072:D1083"/>
    <mergeCell ref="E1072:E1083"/>
    <mergeCell ref="M1072:M1083"/>
    <mergeCell ref="T1072:T1083"/>
    <mergeCell ref="AA1072:AA1083"/>
    <mergeCell ref="AH1072:AH1083"/>
    <mergeCell ref="AJ1072:AJ1083"/>
    <mergeCell ref="AK1072:AK1083"/>
    <mergeCell ref="AL1072:AL1083"/>
    <mergeCell ref="AM1072:AM1076"/>
    <mergeCell ref="AN1072:AN1076"/>
    <mergeCell ref="AO1072:AO1076"/>
    <mergeCell ref="AP1072:AP1076"/>
    <mergeCell ref="AQ1072:AQ1076"/>
    <mergeCell ref="AR1072:AR1076"/>
    <mergeCell ref="G1078:K1078"/>
    <mergeCell ref="N1078:R1078"/>
    <mergeCell ref="U1078:Y1078"/>
    <mergeCell ref="AB1078:AF1078"/>
    <mergeCell ref="AM1078:AM1083"/>
    <mergeCell ref="G1079:K1079"/>
    <mergeCell ref="N1079:R1079"/>
    <mergeCell ref="U1079:Y1079"/>
    <mergeCell ref="AB1079:AF1079"/>
    <mergeCell ref="G1080:K1080"/>
    <mergeCell ref="N1080:R1080"/>
    <mergeCell ref="U1080:Y1080"/>
    <mergeCell ref="AB1080:AF1080"/>
    <mergeCell ref="G1081:K1081"/>
    <mergeCell ref="N1081:R1081"/>
    <mergeCell ref="U1081:Y1081"/>
    <mergeCell ref="AB1081:AF1081"/>
    <mergeCell ref="G1082:K1082"/>
    <mergeCell ref="N1082:R1082"/>
    <mergeCell ref="U1082:Y1082"/>
    <mergeCell ref="AB1082:AF1082"/>
    <mergeCell ref="G1083:K1083"/>
    <mergeCell ref="AH1059:AH1070"/>
    <mergeCell ref="AJ1059:AJ1070"/>
    <mergeCell ref="AK1059:AK1070"/>
    <mergeCell ref="AL1059:AL1070"/>
    <mergeCell ref="AM1059:AM1063"/>
    <mergeCell ref="AN1059:AN1063"/>
    <mergeCell ref="AO1059:AO1063"/>
    <mergeCell ref="AP1059:AP1063"/>
    <mergeCell ref="AQ1059:AQ1063"/>
    <mergeCell ref="AR1059:AR1063"/>
    <mergeCell ref="G1065:K1065"/>
    <mergeCell ref="N1065:R1065"/>
    <mergeCell ref="U1065:Y1065"/>
    <mergeCell ref="AB1065:AF1065"/>
    <mergeCell ref="AM1065:AM1070"/>
    <mergeCell ref="G1066:K1066"/>
    <mergeCell ref="N1066:R1066"/>
    <mergeCell ref="U1066:Y1066"/>
    <mergeCell ref="AB1066:AF1066"/>
    <mergeCell ref="G1067:K1067"/>
    <mergeCell ref="N1067:R1067"/>
    <mergeCell ref="U1067:Y1067"/>
    <mergeCell ref="AB1067:AF1067"/>
    <mergeCell ref="G1068:K1068"/>
    <mergeCell ref="N1068:R1068"/>
    <mergeCell ref="U1068:Y1068"/>
    <mergeCell ref="AB1068:AF1068"/>
    <mergeCell ref="G1069:K1069"/>
    <mergeCell ref="N1069:R1069"/>
    <mergeCell ref="U1069:Y1069"/>
    <mergeCell ref="AB1069:AF1069"/>
    <mergeCell ref="G1070:K1070"/>
    <mergeCell ref="N1057:R1057"/>
    <mergeCell ref="U1057:Y1057"/>
    <mergeCell ref="AB1057:AF1057"/>
    <mergeCell ref="B1059:B1070"/>
    <mergeCell ref="C1059:C1070"/>
    <mergeCell ref="D1059:D1070"/>
    <mergeCell ref="E1059:E1070"/>
    <mergeCell ref="M1059:M1070"/>
    <mergeCell ref="T1059:T1070"/>
    <mergeCell ref="AA1059:AA1070"/>
    <mergeCell ref="N1070:R1070"/>
    <mergeCell ref="U1070:Y1070"/>
    <mergeCell ref="AB1070:AF1070"/>
    <mergeCell ref="B1046:B1057"/>
    <mergeCell ref="C1046:C1057"/>
    <mergeCell ref="D1046:D1057"/>
    <mergeCell ref="E1046:E1057"/>
    <mergeCell ref="M1046:M1057"/>
    <mergeCell ref="T1046:T1057"/>
    <mergeCell ref="AA1046:AA1057"/>
    <mergeCell ref="AH1046:AH1057"/>
    <mergeCell ref="AJ1046:AJ1057"/>
    <mergeCell ref="AK1046:AK1057"/>
    <mergeCell ref="AL1046:AL1057"/>
    <mergeCell ref="AM1046:AM1050"/>
    <mergeCell ref="AN1046:AN1050"/>
    <mergeCell ref="AO1046:AO1050"/>
    <mergeCell ref="AP1046:AP1050"/>
    <mergeCell ref="AQ1046:AQ1050"/>
    <mergeCell ref="AR1046:AR1050"/>
    <mergeCell ref="G1052:K1052"/>
    <mergeCell ref="N1052:R1052"/>
    <mergeCell ref="U1052:Y1052"/>
    <mergeCell ref="AB1052:AF1052"/>
    <mergeCell ref="AM1052:AM1057"/>
    <mergeCell ref="G1053:K1053"/>
    <mergeCell ref="N1053:R1053"/>
    <mergeCell ref="U1053:Y1053"/>
    <mergeCell ref="AB1053:AF1053"/>
    <mergeCell ref="G1054:K1054"/>
    <mergeCell ref="N1054:R1054"/>
    <mergeCell ref="U1054:Y1054"/>
    <mergeCell ref="AB1054:AF1054"/>
    <mergeCell ref="G1055:K1055"/>
    <mergeCell ref="N1055:R1055"/>
    <mergeCell ref="U1055:Y1055"/>
    <mergeCell ref="AB1055:AF1055"/>
    <mergeCell ref="G1056:K1056"/>
    <mergeCell ref="N1056:R1056"/>
    <mergeCell ref="U1056:Y1056"/>
    <mergeCell ref="AB1056:AF1056"/>
    <mergeCell ref="G1057:K1057"/>
    <mergeCell ref="AH1033:AH1044"/>
    <mergeCell ref="AJ1033:AJ1044"/>
    <mergeCell ref="AK1033:AK1044"/>
    <mergeCell ref="AL1033:AL1044"/>
    <mergeCell ref="AM1033:AM1037"/>
    <mergeCell ref="AN1033:AN1037"/>
    <mergeCell ref="AO1033:AO1037"/>
    <mergeCell ref="AP1033:AP1037"/>
    <mergeCell ref="AQ1033:AQ1037"/>
    <mergeCell ref="AR1033:AR1037"/>
    <mergeCell ref="G1039:K1039"/>
    <mergeCell ref="N1039:R1039"/>
    <mergeCell ref="U1039:Y1039"/>
    <mergeCell ref="AB1039:AF1039"/>
    <mergeCell ref="AM1039:AM1044"/>
    <mergeCell ref="G1040:K1040"/>
    <mergeCell ref="N1040:R1040"/>
    <mergeCell ref="U1040:Y1040"/>
    <mergeCell ref="AB1040:AF1040"/>
    <mergeCell ref="G1041:K1041"/>
    <mergeCell ref="N1041:R1041"/>
    <mergeCell ref="U1041:Y1041"/>
    <mergeCell ref="AB1041:AF1041"/>
    <mergeCell ref="G1042:K1042"/>
    <mergeCell ref="N1042:R1042"/>
    <mergeCell ref="U1042:Y1042"/>
    <mergeCell ref="AB1042:AF1042"/>
    <mergeCell ref="G1043:K1043"/>
    <mergeCell ref="N1043:R1043"/>
    <mergeCell ref="U1043:Y1043"/>
    <mergeCell ref="AB1043:AF1043"/>
    <mergeCell ref="G1044:K1044"/>
    <mergeCell ref="N1031:R1031"/>
    <mergeCell ref="U1031:Y1031"/>
    <mergeCell ref="AB1031:AF1031"/>
    <mergeCell ref="B1033:B1044"/>
    <mergeCell ref="C1033:C1044"/>
    <mergeCell ref="D1033:D1044"/>
    <mergeCell ref="E1033:E1044"/>
    <mergeCell ref="M1033:M1044"/>
    <mergeCell ref="T1033:T1044"/>
    <mergeCell ref="AA1033:AA1044"/>
    <mergeCell ref="N1044:R1044"/>
    <mergeCell ref="U1044:Y1044"/>
    <mergeCell ref="AB1044:AF1044"/>
    <mergeCell ref="B1020:B1031"/>
    <mergeCell ref="C1020:C1031"/>
    <mergeCell ref="D1020:D1031"/>
    <mergeCell ref="E1020:E1031"/>
    <mergeCell ref="M1020:M1031"/>
    <mergeCell ref="T1020:T1031"/>
    <mergeCell ref="AA1020:AA1031"/>
    <mergeCell ref="AH1020:AH1031"/>
    <mergeCell ref="AJ1020:AJ1031"/>
    <mergeCell ref="AK1020:AK1031"/>
    <mergeCell ref="AL1020:AL1031"/>
    <mergeCell ref="AM1020:AM1024"/>
    <mergeCell ref="AN1020:AN1024"/>
    <mergeCell ref="AO1020:AO1024"/>
    <mergeCell ref="AP1020:AP1024"/>
    <mergeCell ref="AQ1020:AQ1024"/>
    <mergeCell ref="AR1020:AR1024"/>
    <mergeCell ref="G1026:K1026"/>
    <mergeCell ref="N1026:R1026"/>
    <mergeCell ref="U1026:Y1026"/>
    <mergeCell ref="AB1026:AF1026"/>
    <mergeCell ref="AM1026:AM1031"/>
    <mergeCell ref="G1027:K1027"/>
    <mergeCell ref="N1027:R1027"/>
    <mergeCell ref="U1027:Y1027"/>
    <mergeCell ref="AB1027:AF1027"/>
    <mergeCell ref="G1028:K1028"/>
    <mergeCell ref="N1028:R1028"/>
    <mergeCell ref="U1028:Y1028"/>
    <mergeCell ref="AB1028:AF1028"/>
    <mergeCell ref="G1029:K1029"/>
    <mergeCell ref="N1029:R1029"/>
    <mergeCell ref="U1029:Y1029"/>
    <mergeCell ref="AB1029:AF1029"/>
    <mergeCell ref="G1030:K1030"/>
    <mergeCell ref="N1030:R1030"/>
    <mergeCell ref="U1030:Y1030"/>
    <mergeCell ref="AB1030:AF1030"/>
    <mergeCell ref="G1031:K1031"/>
    <mergeCell ref="AH1007:AH1018"/>
    <mergeCell ref="AJ1007:AJ1018"/>
    <mergeCell ref="AK1007:AK1018"/>
    <mergeCell ref="AL1007:AL1018"/>
    <mergeCell ref="AM1007:AM1011"/>
    <mergeCell ref="AN1007:AN1011"/>
    <mergeCell ref="AO1007:AO1011"/>
    <mergeCell ref="AP1007:AP1011"/>
    <mergeCell ref="AQ1007:AQ1011"/>
    <mergeCell ref="AR1007:AR1011"/>
    <mergeCell ref="G1013:K1013"/>
    <mergeCell ref="N1013:R1013"/>
    <mergeCell ref="U1013:Y1013"/>
    <mergeCell ref="AB1013:AF1013"/>
    <mergeCell ref="AM1013:AM1018"/>
    <mergeCell ref="G1014:K1014"/>
    <mergeCell ref="N1014:R1014"/>
    <mergeCell ref="U1014:Y1014"/>
    <mergeCell ref="AB1014:AF1014"/>
    <mergeCell ref="G1015:K1015"/>
    <mergeCell ref="N1015:R1015"/>
    <mergeCell ref="U1015:Y1015"/>
    <mergeCell ref="AB1015:AF1015"/>
    <mergeCell ref="G1016:K1016"/>
    <mergeCell ref="N1016:R1016"/>
    <mergeCell ref="U1016:Y1016"/>
    <mergeCell ref="AB1016:AF1016"/>
    <mergeCell ref="G1017:K1017"/>
    <mergeCell ref="N1017:R1017"/>
    <mergeCell ref="U1017:Y1017"/>
    <mergeCell ref="AB1017:AF1017"/>
    <mergeCell ref="G1018:K1018"/>
    <mergeCell ref="N1005:R1005"/>
    <mergeCell ref="U1005:Y1005"/>
    <mergeCell ref="AB1005:AF1005"/>
    <mergeCell ref="B1007:B1018"/>
    <mergeCell ref="C1007:C1018"/>
    <mergeCell ref="D1007:D1018"/>
    <mergeCell ref="E1007:E1018"/>
    <mergeCell ref="M1007:M1018"/>
    <mergeCell ref="T1007:T1018"/>
    <mergeCell ref="AA1007:AA1018"/>
    <mergeCell ref="N1018:R1018"/>
    <mergeCell ref="U1018:Y1018"/>
    <mergeCell ref="AB1018:AF1018"/>
    <mergeCell ref="B994:B1005"/>
    <mergeCell ref="C994:C1005"/>
    <mergeCell ref="D994:D1005"/>
    <mergeCell ref="E994:E1005"/>
    <mergeCell ref="M994:M1005"/>
    <mergeCell ref="T994:T1005"/>
    <mergeCell ref="AA994:AA1005"/>
    <mergeCell ref="AH994:AH1005"/>
    <mergeCell ref="AJ994:AJ1005"/>
    <mergeCell ref="AK994:AK1005"/>
    <mergeCell ref="AL994:AL1005"/>
    <mergeCell ref="AM994:AM998"/>
    <mergeCell ref="AN994:AN998"/>
    <mergeCell ref="AO994:AO998"/>
    <mergeCell ref="AP994:AP998"/>
    <mergeCell ref="AQ994:AQ998"/>
    <mergeCell ref="AR994:AR998"/>
    <mergeCell ref="G1000:K1000"/>
    <mergeCell ref="N1000:R1000"/>
    <mergeCell ref="U1000:Y1000"/>
    <mergeCell ref="AB1000:AF1000"/>
    <mergeCell ref="AM1000:AM1005"/>
    <mergeCell ref="G1001:K1001"/>
    <mergeCell ref="N1001:R1001"/>
    <mergeCell ref="U1001:Y1001"/>
    <mergeCell ref="AB1001:AF1001"/>
    <mergeCell ref="G1002:K1002"/>
    <mergeCell ref="N1002:R1002"/>
    <mergeCell ref="U1002:Y1002"/>
    <mergeCell ref="AB1002:AF1002"/>
    <mergeCell ref="G1003:K1003"/>
    <mergeCell ref="N1003:R1003"/>
    <mergeCell ref="U1003:Y1003"/>
    <mergeCell ref="AB1003:AF1003"/>
    <mergeCell ref="G1004:K1004"/>
    <mergeCell ref="N1004:R1004"/>
    <mergeCell ref="U1004:Y1004"/>
    <mergeCell ref="AB1004:AF1004"/>
    <mergeCell ref="G1005:K1005"/>
    <mergeCell ref="AH981:AH992"/>
    <mergeCell ref="AJ981:AJ992"/>
    <mergeCell ref="AK981:AK992"/>
    <mergeCell ref="AL981:AL992"/>
    <mergeCell ref="AM981:AM985"/>
    <mergeCell ref="AN981:AN985"/>
    <mergeCell ref="AO981:AO985"/>
    <mergeCell ref="AP981:AP985"/>
    <mergeCell ref="AQ981:AQ985"/>
    <mergeCell ref="AR981:AR985"/>
    <mergeCell ref="G987:K987"/>
    <mergeCell ref="N987:R987"/>
    <mergeCell ref="U987:Y987"/>
    <mergeCell ref="AB987:AF987"/>
    <mergeCell ref="AM987:AM992"/>
    <mergeCell ref="G988:K988"/>
    <mergeCell ref="N988:R988"/>
    <mergeCell ref="U988:Y988"/>
    <mergeCell ref="AB988:AF988"/>
    <mergeCell ref="G989:K989"/>
    <mergeCell ref="N989:R989"/>
    <mergeCell ref="U989:Y989"/>
    <mergeCell ref="AB989:AF989"/>
    <mergeCell ref="G990:K990"/>
    <mergeCell ref="N990:R990"/>
    <mergeCell ref="U990:Y990"/>
    <mergeCell ref="AB990:AF990"/>
    <mergeCell ref="G991:K991"/>
    <mergeCell ref="N991:R991"/>
    <mergeCell ref="U991:Y991"/>
    <mergeCell ref="AB991:AF991"/>
    <mergeCell ref="G992:K992"/>
    <mergeCell ref="N979:R979"/>
    <mergeCell ref="U979:Y979"/>
    <mergeCell ref="AB979:AF979"/>
    <mergeCell ref="B981:B992"/>
    <mergeCell ref="C981:C992"/>
    <mergeCell ref="D981:D992"/>
    <mergeCell ref="E981:E992"/>
    <mergeCell ref="M981:M992"/>
    <mergeCell ref="T981:T992"/>
    <mergeCell ref="AA981:AA992"/>
    <mergeCell ref="N992:R992"/>
    <mergeCell ref="U992:Y992"/>
    <mergeCell ref="AB992:AF992"/>
    <mergeCell ref="B968:B979"/>
    <mergeCell ref="C968:C979"/>
    <mergeCell ref="D968:D979"/>
    <mergeCell ref="E968:E979"/>
    <mergeCell ref="M968:M979"/>
    <mergeCell ref="T968:T979"/>
    <mergeCell ref="AA968:AA979"/>
    <mergeCell ref="AH968:AH979"/>
    <mergeCell ref="AJ968:AJ979"/>
    <mergeCell ref="AK968:AK979"/>
    <mergeCell ref="AL968:AL979"/>
    <mergeCell ref="AM968:AM972"/>
    <mergeCell ref="AN968:AN972"/>
    <mergeCell ref="AO968:AO972"/>
    <mergeCell ref="AP968:AP972"/>
    <mergeCell ref="AQ968:AQ972"/>
    <mergeCell ref="AR968:AR972"/>
    <mergeCell ref="G974:K974"/>
    <mergeCell ref="N974:R974"/>
    <mergeCell ref="U974:Y974"/>
    <mergeCell ref="AB974:AF974"/>
    <mergeCell ref="AM974:AM979"/>
    <mergeCell ref="G975:K975"/>
    <mergeCell ref="N975:R975"/>
    <mergeCell ref="U975:Y975"/>
    <mergeCell ref="AB975:AF975"/>
    <mergeCell ref="G976:K976"/>
    <mergeCell ref="N976:R976"/>
    <mergeCell ref="U976:Y976"/>
    <mergeCell ref="AB976:AF976"/>
    <mergeCell ref="G977:K977"/>
    <mergeCell ref="N977:R977"/>
    <mergeCell ref="U977:Y977"/>
    <mergeCell ref="AB977:AF977"/>
    <mergeCell ref="G978:K978"/>
    <mergeCell ref="N978:R978"/>
    <mergeCell ref="U978:Y978"/>
    <mergeCell ref="AB978:AF978"/>
    <mergeCell ref="G979:K979"/>
    <mergeCell ref="AH955:AH966"/>
    <mergeCell ref="AJ955:AJ966"/>
    <mergeCell ref="AK955:AK966"/>
    <mergeCell ref="AL955:AL966"/>
    <mergeCell ref="AM955:AM959"/>
    <mergeCell ref="AN955:AN959"/>
    <mergeCell ref="AO955:AO959"/>
    <mergeCell ref="AP955:AP959"/>
    <mergeCell ref="AQ955:AQ959"/>
    <mergeCell ref="AR955:AR959"/>
    <mergeCell ref="G961:K961"/>
    <mergeCell ref="N961:R961"/>
    <mergeCell ref="U961:Y961"/>
    <mergeCell ref="AB961:AF961"/>
    <mergeCell ref="AM961:AM966"/>
    <mergeCell ref="G962:K962"/>
    <mergeCell ref="N962:R962"/>
    <mergeCell ref="U962:Y962"/>
    <mergeCell ref="AB962:AF962"/>
    <mergeCell ref="G963:K963"/>
    <mergeCell ref="N963:R963"/>
    <mergeCell ref="U963:Y963"/>
    <mergeCell ref="AB963:AF963"/>
    <mergeCell ref="G964:K964"/>
    <mergeCell ref="N964:R964"/>
    <mergeCell ref="U964:Y964"/>
    <mergeCell ref="AB964:AF964"/>
    <mergeCell ref="G965:K965"/>
    <mergeCell ref="N965:R965"/>
    <mergeCell ref="U965:Y965"/>
    <mergeCell ref="AB965:AF965"/>
    <mergeCell ref="G966:K966"/>
    <mergeCell ref="N953:R953"/>
    <mergeCell ref="U953:Y953"/>
    <mergeCell ref="AB953:AF953"/>
    <mergeCell ref="B955:B966"/>
    <mergeCell ref="C955:C966"/>
    <mergeCell ref="D955:D966"/>
    <mergeCell ref="E955:E966"/>
    <mergeCell ref="M955:M966"/>
    <mergeCell ref="T955:T966"/>
    <mergeCell ref="AA955:AA966"/>
    <mergeCell ref="N966:R966"/>
    <mergeCell ref="U966:Y966"/>
    <mergeCell ref="AB966:AF966"/>
    <mergeCell ref="B942:B953"/>
    <mergeCell ref="C942:C953"/>
    <mergeCell ref="D942:D953"/>
    <mergeCell ref="E942:E953"/>
    <mergeCell ref="M942:M953"/>
    <mergeCell ref="T942:T953"/>
    <mergeCell ref="AA942:AA953"/>
    <mergeCell ref="AH942:AH953"/>
    <mergeCell ref="AJ942:AJ953"/>
    <mergeCell ref="AK942:AK953"/>
    <mergeCell ref="AL942:AL953"/>
    <mergeCell ref="AM942:AM946"/>
    <mergeCell ref="AN942:AN946"/>
    <mergeCell ref="AO942:AO946"/>
    <mergeCell ref="AP942:AP946"/>
    <mergeCell ref="AQ942:AQ946"/>
    <mergeCell ref="AR942:AR946"/>
    <mergeCell ref="G948:K948"/>
    <mergeCell ref="N948:R948"/>
    <mergeCell ref="U948:Y948"/>
    <mergeCell ref="AB948:AF948"/>
    <mergeCell ref="AM948:AM953"/>
    <mergeCell ref="G949:K949"/>
    <mergeCell ref="N949:R949"/>
    <mergeCell ref="U949:Y949"/>
    <mergeCell ref="AB949:AF949"/>
    <mergeCell ref="G950:K950"/>
    <mergeCell ref="N950:R950"/>
    <mergeCell ref="U950:Y950"/>
    <mergeCell ref="AB950:AF950"/>
    <mergeCell ref="G951:K951"/>
    <mergeCell ref="N951:R951"/>
    <mergeCell ref="U951:Y951"/>
    <mergeCell ref="AB951:AF951"/>
    <mergeCell ref="G952:K952"/>
    <mergeCell ref="N952:R952"/>
    <mergeCell ref="U952:Y952"/>
    <mergeCell ref="AB952:AF952"/>
    <mergeCell ref="G953:K953"/>
    <mergeCell ref="AK929:AK940"/>
    <mergeCell ref="AL929:AL940"/>
    <mergeCell ref="AM929:AM933"/>
    <mergeCell ref="AN929:AN933"/>
    <mergeCell ref="AO929:AO933"/>
    <mergeCell ref="AP929:AP933"/>
    <mergeCell ref="AQ929:AQ933"/>
    <mergeCell ref="AR929:AR933"/>
    <mergeCell ref="G935:K935"/>
    <mergeCell ref="N935:R935"/>
    <mergeCell ref="U935:Y935"/>
    <mergeCell ref="AB935:AF935"/>
    <mergeCell ref="AM935:AM940"/>
    <mergeCell ref="G936:K936"/>
    <mergeCell ref="N936:R936"/>
    <mergeCell ref="U936:Y936"/>
    <mergeCell ref="AB936:AF936"/>
    <mergeCell ref="G937:K937"/>
    <mergeCell ref="N937:R937"/>
    <mergeCell ref="U937:Y937"/>
    <mergeCell ref="AB937:AF937"/>
    <mergeCell ref="G938:K938"/>
    <mergeCell ref="N938:R938"/>
    <mergeCell ref="U938:Y938"/>
    <mergeCell ref="AB938:AF938"/>
    <mergeCell ref="G939:K939"/>
    <mergeCell ref="N939:R939"/>
    <mergeCell ref="U939:Y939"/>
    <mergeCell ref="AB939:AF939"/>
    <mergeCell ref="G940:K940"/>
    <mergeCell ref="N940:R940"/>
    <mergeCell ref="U940:Y940"/>
    <mergeCell ref="B929:B940"/>
    <mergeCell ref="C929:C940"/>
    <mergeCell ref="D929:D940"/>
    <mergeCell ref="E929:E940"/>
    <mergeCell ref="M929:M940"/>
    <mergeCell ref="T929:T940"/>
    <mergeCell ref="AA929:AA940"/>
    <mergeCell ref="AH929:AH940"/>
    <mergeCell ref="AJ929:AJ940"/>
    <mergeCell ref="AB940:AF940"/>
    <mergeCell ref="B916:B927"/>
    <mergeCell ref="C916:C927"/>
    <mergeCell ref="D916:D927"/>
    <mergeCell ref="E916:E927"/>
    <mergeCell ref="M916:M927"/>
    <mergeCell ref="T916:T927"/>
    <mergeCell ref="AA916:AA927"/>
    <mergeCell ref="AH916:AH927"/>
    <mergeCell ref="AJ916:AJ927"/>
    <mergeCell ref="AK916:AK927"/>
    <mergeCell ref="AL916:AL927"/>
    <mergeCell ref="AM916:AM920"/>
    <mergeCell ref="AN916:AN920"/>
    <mergeCell ref="AO916:AO920"/>
    <mergeCell ref="AP916:AP920"/>
    <mergeCell ref="AQ916:AQ920"/>
    <mergeCell ref="AR916:AR920"/>
    <mergeCell ref="G922:K922"/>
    <mergeCell ref="N922:R922"/>
    <mergeCell ref="U922:Y922"/>
    <mergeCell ref="AB922:AF922"/>
    <mergeCell ref="AM922:AM927"/>
    <mergeCell ref="G923:K923"/>
    <mergeCell ref="N923:R923"/>
    <mergeCell ref="U923:Y923"/>
    <mergeCell ref="AB923:AF923"/>
    <mergeCell ref="G924:K924"/>
    <mergeCell ref="N924:R924"/>
    <mergeCell ref="U924:Y924"/>
    <mergeCell ref="AB924:AF924"/>
    <mergeCell ref="G925:K925"/>
    <mergeCell ref="N925:R925"/>
    <mergeCell ref="G926:K926"/>
    <mergeCell ref="N926:R926"/>
    <mergeCell ref="U926:Y926"/>
    <mergeCell ref="AB926:AF926"/>
    <mergeCell ref="G927:K927"/>
    <mergeCell ref="N927:R927"/>
    <mergeCell ref="U927:Y927"/>
    <mergeCell ref="AB927:AF927"/>
    <mergeCell ref="AP903:AP907"/>
    <mergeCell ref="AQ903:AQ907"/>
    <mergeCell ref="AR903:AR907"/>
    <mergeCell ref="G909:K909"/>
    <mergeCell ref="N909:R909"/>
    <mergeCell ref="U909:Y909"/>
    <mergeCell ref="AB909:AF909"/>
    <mergeCell ref="AM909:AM914"/>
    <mergeCell ref="G910:K910"/>
    <mergeCell ref="N910:R910"/>
    <mergeCell ref="U910:Y910"/>
    <mergeCell ref="AB910:AF910"/>
    <mergeCell ref="G913:K913"/>
    <mergeCell ref="N913:R913"/>
    <mergeCell ref="U913:Y913"/>
    <mergeCell ref="AB913:AF913"/>
    <mergeCell ref="G914:K914"/>
    <mergeCell ref="N914:R914"/>
    <mergeCell ref="AP890:AP894"/>
    <mergeCell ref="AQ890:AQ894"/>
    <mergeCell ref="AR890:AR894"/>
    <mergeCell ref="G896:K896"/>
    <mergeCell ref="N896:R896"/>
    <mergeCell ref="U896:Y896"/>
    <mergeCell ref="AB896:AF896"/>
    <mergeCell ref="AM896:AM901"/>
    <mergeCell ref="G897:K897"/>
    <mergeCell ref="N897:R897"/>
    <mergeCell ref="U897:Y897"/>
    <mergeCell ref="AB897:AF897"/>
    <mergeCell ref="G898:K898"/>
    <mergeCell ref="N898:R898"/>
    <mergeCell ref="U898:Y898"/>
    <mergeCell ref="AB898:AF898"/>
    <mergeCell ref="G899:K899"/>
    <mergeCell ref="N899:R899"/>
    <mergeCell ref="U899:Y899"/>
    <mergeCell ref="AB899:AF899"/>
    <mergeCell ref="G900:K900"/>
    <mergeCell ref="N900:R900"/>
    <mergeCell ref="U900:Y900"/>
    <mergeCell ref="AB900:AF900"/>
    <mergeCell ref="G901:K901"/>
    <mergeCell ref="N901:R901"/>
    <mergeCell ref="U901:Y901"/>
    <mergeCell ref="AB901:AF901"/>
    <mergeCell ref="M890:M901"/>
    <mergeCell ref="T890:T901"/>
    <mergeCell ref="AA890:AA901"/>
    <mergeCell ref="AH890:AH901"/>
    <mergeCell ref="AJ877:AJ888"/>
    <mergeCell ref="AK877:AK888"/>
    <mergeCell ref="AL877:AL888"/>
    <mergeCell ref="AM877:AM881"/>
    <mergeCell ref="AN877:AN881"/>
    <mergeCell ref="AO877:AO881"/>
    <mergeCell ref="AP877:AP881"/>
    <mergeCell ref="AQ877:AQ881"/>
    <mergeCell ref="AR877:AR881"/>
    <mergeCell ref="G883:K883"/>
    <mergeCell ref="N883:R883"/>
    <mergeCell ref="U883:Y883"/>
    <mergeCell ref="AB883:AF883"/>
    <mergeCell ref="AM883:AM888"/>
    <mergeCell ref="G886:K886"/>
    <mergeCell ref="N886:R886"/>
    <mergeCell ref="U886:Y886"/>
    <mergeCell ref="AB886:AF886"/>
    <mergeCell ref="G887:K887"/>
    <mergeCell ref="N887:R887"/>
    <mergeCell ref="U887:Y887"/>
    <mergeCell ref="AB887:AF887"/>
    <mergeCell ref="G888:K888"/>
    <mergeCell ref="N888:R888"/>
    <mergeCell ref="AB888:AF888"/>
    <mergeCell ref="B838:B849"/>
    <mergeCell ref="C838:C849"/>
    <mergeCell ref="AJ864:AJ875"/>
    <mergeCell ref="AK864:AK875"/>
    <mergeCell ref="AL864:AL875"/>
    <mergeCell ref="AM864:AM868"/>
    <mergeCell ref="AN864:AN868"/>
    <mergeCell ref="AO864:AO868"/>
    <mergeCell ref="AP864:AP868"/>
    <mergeCell ref="AQ864:AQ868"/>
    <mergeCell ref="AR864:AR868"/>
    <mergeCell ref="G870:K870"/>
    <mergeCell ref="N870:R870"/>
    <mergeCell ref="U870:Y870"/>
    <mergeCell ref="AB870:AF870"/>
    <mergeCell ref="AM870:AM875"/>
    <mergeCell ref="G871:K871"/>
    <mergeCell ref="N871:R871"/>
    <mergeCell ref="U871:Y871"/>
    <mergeCell ref="AB871:AF871"/>
    <mergeCell ref="G872:K872"/>
    <mergeCell ref="N872:R872"/>
    <mergeCell ref="U872:Y872"/>
    <mergeCell ref="AB872:AF872"/>
    <mergeCell ref="G873:K873"/>
    <mergeCell ref="N873:R873"/>
    <mergeCell ref="U873:Y873"/>
    <mergeCell ref="AB873:AF873"/>
    <mergeCell ref="G874:K874"/>
    <mergeCell ref="N874:R874"/>
    <mergeCell ref="U874:Y874"/>
    <mergeCell ref="AB874:AF874"/>
    <mergeCell ref="AA851:AA862"/>
    <mergeCell ref="AH851:AH862"/>
    <mergeCell ref="AJ851:AJ862"/>
    <mergeCell ref="AK851:AK862"/>
    <mergeCell ref="AL851:AL862"/>
    <mergeCell ref="AM857:AM862"/>
    <mergeCell ref="G859:K859"/>
    <mergeCell ref="N859:R859"/>
    <mergeCell ref="U859:Y859"/>
    <mergeCell ref="AB859:AF859"/>
    <mergeCell ref="G860:K860"/>
    <mergeCell ref="N860:R860"/>
    <mergeCell ref="U860:Y860"/>
    <mergeCell ref="AB860:AF860"/>
    <mergeCell ref="G861:K861"/>
    <mergeCell ref="N861:R861"/>
    <mergeCell ref="U861:Y861"/>
    <mergeCell ref="AB861:AF861"/>
    <mergeCell ref="G862:K862"/>
    <mergeCell ref="N862:R862"/>
    <mergeCell ref="U862:Y862"/>
    <mergeCell ref="AB862:AF862"/>
    <mergeCell ref="D838:D849"/>
    <mergeCell ref="E838:E849"/>
    <mergeCell ref="M838:M849"/>
    <mergeCell ref="T838:T849"/>
    <mergeCell ref="AA838:AA849"/>
    <mergeCell ref="AH838:AH849"/>
    <mergeCell ref="AJ838:AJ849"/>
    <mergeCell ref="AK838:AK849"/>
    <mergeCell ref="AL838:AL849"/>
    <mergeCell ref="AM838:AM842"/>
    <mergeCell ref="AN838:AN842"/>
    <mergeCell ref="AO838:AO842"/>
    <mergeCell ref="AP838:AP842"/>
    <mergeCell ref="AQ838:AQ842"/>
    <mergeCell ref="AR838:AR842"/>
    <mergeCell ref="G844:K844"/>
    <mergeCell ref="N844:R844"/>
    <mergeCell ref="U844:Y844"/>
    <mergeCell ref="AB844:AF844"/>
    <mergeCell ref="AM844:AM849"/>
    <mergeCell ref="G845:K845"/>
    <mergeCell ref="N845:R845"/>
    <mergeCell ref="U845:Y845"/>
    <mergeCell ref="AB845:AF845"/>
    <mergeCell ref="G846:K846"/>
    <mergeCell ref="N846:R846"/>
    <mergeCell ref="U846:Y846"/>
    <mergeCell ref="AB846:AF846"/>
    <mergeCell ref="G847:K847"/>
    <mergeCell ref="N847:R847"/>
    <mergeCell ref="U847:Y847"/>
    <mergeCell ref="AB847:AF847"/>
    <mergeCell ref="AQ825:AQ829"/>
    <mergeCell ref="AR825:AR829"/>
    <mergeCell ref="AM831:AM836"/>
    <mergeCell ref="G832:K832"/>
    <mergeCell ref="N832:R832"/>
    <mergeCell ref="U832:Y832"/>
    <mergeCell ref="AB832:AF832"/>
    <mergeCell ref="G833:K833"/>
    <mergeCell ref="N833:R833"/>
    <mergeCell ref="U833:Y833"/>
    <mergeCell ref="AB833:AF833"/>
    <mergeCell ref="G834:K834"/>
    <mergeCell ref="N834:R834"/>
    <mergeCell ref="U834:Y834"/>
    <mergeCell ref="AB834:AF834"/>
    <mergeCell ref="G835:K835"/>
    <mergeCell ref="N835:R835"/>
    <mergeCell ref="U835:Y835"/>
    <mergeCell ref="AB835:AF835"/>
    <mergeCell ref="G836:K836"/>
    <mergeCell ref="N836:R836"/>
    <mergeCell ref="U836:Y836"/>
    <mergeCell ref="AB836:AF836"/>
    <mergeCell ref="B825:B836"/>
    <mergeCell ref="C825:C836"/>
    <mergeCell ref="D825:D836"/>
    <mergeCell ref="E825:E836"/>
    <mergeCell ref="M825:M836"/>
    <mergeCell ref="T825:T836"/>
    <mergeCell ref="AA825:AA836"/>
    <mergeCell ref="AH825:AH836"/>
    <mergeCell ref="AJ825:AJ836"/>
    <mergeCell ref="AK825:AK836"/>
    <mergeCell ref="AL825:AL836"/>
    <mergeCell ref="AM825:AM829"/>
    <mergeCell ref="AN825:AN829"/>
    <mergeCell ref="AO825:AO829"/>
    <mergeCell ref="AP825:AP829"/>
    <mergeCell ref="B812:B823"/>
    <mergeCell ref="C812:C823"/>
    <mergeCell ref="D812:D823"/>
    <mergeCell ref="E812:E823"/>
    <mergeCell ref="M812:M823"/>
    <mergeCell ref="T812:T823"/>
    <mergeCell ref="AA812:AA823"/>
    <mergeCell ref="AH812:AH823"/>
    <mergeCell ref="AJ812:AJ823"/>
    <mergeCell ref="AK812:AK823"/>
    <mergeCell ref="AL812:AL823"/>
    <mergeCell ref="AM812:AM816"/>
    <mergeCell ref="AN812:AN816"/>
    <mergeCell ref="AO812:AO816"/>
    <mergeCell ref="AP812:AP816"/>
    <mergeCell ref="AQ812:AQ816"/>
    <mergeCell ref="AR812:AR816"/>
    <mergeCell ref="G818:K818"/>
    <mergeCell ref="N818:R818"/>
    <mergeCell ref="U818:Y818"/>
    <mergeCell ref="AB818:AF818"/>
    <mergeCell ref="AM818:AM823"/>
    <mergeCell ref="G819:K819"/>
    <mergeCell ref="N819:R819"/>
    <mergeCell ref="U819:Y819"/>
    <mergeCell ref="AB819:AF819"/>
    <mergeCell ref="G820:K820"/>
    <mergeCell ref="N820:R820"/>
    <mergeCell ref="U820:Y820"/>
    <mergeCell ref="AB820:AF820"/>
    <mergeCell ref="G823:K823"/>
    <mergeCell ref="N823:R823"/>
    <mergeCell ref="U823:Y823"/>
    <mergeCell ref="AB823:AF823"/>
    <mergeCell ref="G822:K822"/>
    <mergeCell ref="N822:R822"/>
    <mergeCell ref="U822:Y822"/>
    <mergeCell ref="AB822:AF822"/>
    <mergeCell ref="AB821:AF821"/>
    <mergeCell ref="G821:K821"/>
    <mergeCell ref="N821:R821"/>
    <mergeCell ref="U821:Y821"/>
    <mergeCell ref="C773:C784"/>
    <mergeCell ref="D773:D784"/>
    <mergeCell ref="E773:E784"/>
    <mergeCell ref="T773:T784"/>
    <mergeCell ref="AA773:AA784"/>
    <mergeCell ref="N779:R779"/>
    <mergeCell ref="G805:K805"/>
    <mergeCell ref="N805:R805"/>
    <mergeCell ref="U805:Y805"/>
    <mergeCell ref="AB805:AF805"/>
    <mergeCell ref="AM805:AM810"/>
    <mergeCell ref="G806:K806"/>
    <mergeCell ref="N806:R806"/>
    <mergeCell ref="U806:Y806"/>
    <mergeCell ref="AB806:AF806"/>
    <mergeCell ref="G807:K807"/>
    <mergeCell ref="N807:R807"/>
    <mergeCell ref="U807:Y807"/>
    <mergeCell ref="AB807:AF807"/>
    <mergeCell ref="G808:K808"/>
    <mergeCell ref="N808:R808"/>
    <mergeCell ref="U808:Y808"/>
    <mergeCell ref="AB808:AF808"/>
    <mergeCell ref="G809:K809"/>
    <mergeCell ref="N809:R809"/>
    <mergeCell ref="U809:Y809"/>
    <mergeCell ref="AB809:AF809"/>
    <mergeCell ref="G810:K810"/>
    <mergeCell ref="N810:R810"/>
    <mergeCell ref="U810:Y810"/>
    <mergeCell ref="AB810:AF810"/>
    <mergeCell ref="G784:K784"/>
    <mergeCell ref="N784:R784"/>
    <mergeCell ref="U784:Y784"/>
    <mergeCell ref="M773:M784"/>
    <mergeCell ref="AB784:AF784"/>
    <mergeCell ref="U779:Y779"/>
    <mergeCell ref="AK773:AK784"/>
    <mergeCell ref="B786:B797"/>
    <mergeCell ref="C786:C797"/>
    <mergeCell ref="D786:D797"/>
    <mergeCell ref="E786:E797"/>
    <mergeCell ref="M786:M797"/>
    <mergeCell ref="T786:T797"/>
    <mergeCell ref="AA786:AA797"/>
    <mergeCell ref="AH786:AH797"/>
    <mergeCell ref="AJ786:AJ797"/>
    <mergeCell ref="AK786:AK797"/>
    <mergeCell ref="G792:K792"/>
    <mergeCell ref="N792:R792"/>
    <mergeCell ref="U792:Y792"/>
    <mergeCell ref="AB792:AF792"/>
    <mergeCell ref="G793:K793"/>
    <mergeCell ref="N793:R793"/>
    <mergeCell ref="U793:Y793"/>
    <mergeCell ref="AB793:AF793"/>
    <mergeCell ref="G796:K796"/>
    <mergeCell ref="N796:R796"/>
    <mergeCell ref="U796:Y796"/>
    <mergeCell ref="AB796:AF796"/>
    <mergeCell ref="G797:K797"/>
    <mergeCell ref="N797:R797"/>
    <mergeCell ref="U797:Y797"/>
    <mergeCell ref="B773:B784"/>
    <mergeCell ref="U769:Y769"/>
    <mergeCell ref="G780:K780"/>
    <mergeCell ref="N780:R780"/>
    <mergeCell ref="U780:Y780"/>
    <mergeCell ref="AB780:AF780"/>
    <mergeCell ref="G781:K781"/>
    <mergeCell ref="N781:R781"/>
    <mergeCell ref="U781:Y781"/>
    <mergeCell ref="AB781:AF781"/>
    <mergeCell ref="G782:K782"/>
    <mergeCell ref="N782:R782"/>
    <mergeCell ref="U782:Y782"/>
    <mergeCell ref="AB782:AF782"/>
    <mergeCell ref="G783:K783"/>
    <mergeCell ref="N783:R783"/>
    <mergeCell ref="U783:Y783"/>
    <mergeCell ref="AB783:AF783"/>
    <mergeCell ref="U728:Y728"/>
    <mergeCell ref="B760:B771"/>
    <mergeCell ref="C760:C771"/>
    <mergeCell ref="D760:D771"/>
    <mergeCell ref="E760:E771"/>
    <mergeCell ref="M760:M771"/>
    <mergeCell ref="T760:T771"/>
    <mergeCell ref="AA760:AA771"/>
    <mergeCell ref="AH760:AH771"/>
    <mergeCell ref="AJ760:AJ771"/>
    <mergeCell ref="AK760:AK771"/>
    <mergeCell ref="AL760:AL771"/>
    <mergeCell ref="AM760:AM764"/>
    <mergeCell ref="AN760:AN764"/>
    <mergeCell ref="D747:D758"/>
    <mergeCell ref="E747:E758"/>
    <mergeCell ref="M747:M758"/>
    <mergeCell ref="T747:T758"/>
    <mergeCell ref="AA747:AA758"/>
    <mergeCell ref="AH747:AH758"/>
    <mergeCell ref="AJ747:AJ758"/>
    <mergeCell ref="AK747:AK758"/>
    <mergeCell ref="AL747:AL758"/>
    <mergeCell ref="AM747:AM751"/>
    <mergeCell ref="AN747:AN751"/>
    <mergeCell ref="G766:K766"/>
    <mergeCell ref="N766:R766"/>
    <mergeCell ref="U766:Y766"/>
    <mergeCell ref="AB766:AF766"/>
    <mergeCell ref="AM766:AM771"/>
    <mergeCell ref="G769:K769"/>
    <mergeCell ref="N769:R769"/>
    <mergeCell ref="AO747:AO751"/>
    <mergeCell ref="AP747:AP751"/>
    <mergeCell ref="AQ747:AQ751"/>
    <mergeCell ref="AR747:AR751"/>
    <mergeCell ref="G753:K753"/>
    <mergeCell ref="N753:R753"/>
    <mergeCell ref="U753:Y753"/>
    <mergeCell ref="AB753:AF753"/>
    <mergeCell ref="AM753:AM758"/>
    <mergeCell ref="G754:K754"/>
    <mergeCell ref="N754:R754"/>
    <mergeCell ref="U754:Y754"/>
    <mergeCell ref="AB754:AF754"/>
    <mergeCell ref="G755:K755"/>
    <mergeCell ref="N755:R755"/>
    <mergeCell ref="U755:Y755"/>
    <mergeCell ref="AB755:AF755"/>
    <mergeCell ref="G756:K756"/>
    <mergeCell ref="N756:R756"/>
    <mergeCell ref="U756:Y756"/>
    <mergeCell ref="AB756:AF756"/>
    <mergeCell ref="G757:K757"/>
    <mergeCell ref="N757:R757"/>
    <mergeCell ref="U757:Y757"/>
    <mergeCell ref="AB757:AF757"/>
    <mergeCell ref="AQ708:AQ712"/>
    <mergeCell ref="AR708:AR712"/>
    <mergeCell ref="AM714:AM719"/>
    <mergeCell ref="G715:K715"/>
    <mergeCell ref="N715:R715"/>
    <mergeCell ref="U715:Y715"/>
    <mergeCell ref="AB715:AF715"/>
    <mergeCell ref="G716:K716"/>
    <mergeCell ref="N716:R716"/>
    <mergeCell ref="U716:Y716"/>
    <mergeCell ref="AB716:AF716"/>
    <mergeCell ref="G717:K717"/>
    <mergeCell ref="N717:R717"/>
    <mergeCell ref="U717:Y717"/>
    <mergeCell ref="AB717:AF717"/>
    <mergeCell ref="G718:K718"/>
    <mergeCell ref="N718:R718"/>
    <mergeCell ref="U718:Y718"/>
    <mergeCell ref="AB718:AF718"/>
    <mergeCell ref="G719:K719"/>
    <mergeCell ref="N719:R719"/>
    <mergeCell ref="U719:Y719"/>
    <mergeCell ref="AB719:AF719"/>
    <mergeCell ref="U714:Y714"/>
    <mergeCell ref="AB714:AF714"/>
    <mergeCell ref="B708:B719"/>
    <mergeCell ref="C708:C719"/>
    <mergeCell ref="D708:D719"/>
    <mergeCell ref="E708:E719"/>
    <mergeCell ref="M708:M719"/>
    <mergeCell ref="T708:T719"/>
    <mergeCell ref="AA708:AA719"/>
    <mergeCell ref="AH708:AH719"/>
    <mergeCell ref="AJ708:AJ719"/>
    <mergeCell ref="AK708:AK719"/>
    <mergeCell ref="AL708:AL719"/>
    <mergeCell ref="AM708:AM712"/>
    <mergeCell ref="AN708:AN712"/>
    <mergeCell ref="AO708:AO712"/>
    <mergeCell ref="AP708:AP712"/>
    <mergeCell ref="B695:B706"/>
    <mergeCell ref="C695:C706"/>
    <mergeCell ref="D695:D706"/>
    <mergeCell ref="E695:E706"/>
    <mergeCell ref="M695:M706"/>
    <mergeCell ref="T695:T706"/>
    <mergeCell ref="AA695:AA706"/>
    <mergeCell ref="AH695:AH706"/>
    <mergeCell ref="AJ695:AJ706"/>
    <mergeCell ref="AK695:AK706"/>
    <mergeCell ref="AL695:AL706"/>
    <mergeCell ref="AM695:AM699"/>
    <mergeCell ref="AN695:AN699"/>
    <mergeCell ref="AO695:AO699"/>
    <mergeCell ref="AP695:AP699"/>
    <mergeCell ref="G714:K714"/>
    <mergeCell ref="N714:R714"/>
    <mergeCell ref="AQ695:AQ699"/>
    <mergeCell ref="AR695:AR699"/>
    <mergeCell ref="G701:K701"/>
    <mergeCell ref="N701:R701"/>
    <mergeCell ref="U701:Y701"/>
    <mergeCell ref="AB701:AF701"/>
    <mergeCell ref="AM701:AM706"/>
    <mergeCell ref="G702:K702"/>
    <mergeCell ref="N702:R702"/>
    <mergeCell ref="U702:Y702"/>
    <mergeCell ref="AB702:AF702"/>
    <mergeCell ref="G703:K703"/>
    <mergeCell ref="N703:R703"/>
    <mergeCell ref="U703:Y703"/>
    <mergeCell ref="AB703:AF703"/>
    <mergeCell ref="G706:K706"/>
    <mergeCell ref="N706:R706"/>
    <mergeCell ref="U706:Y706"/>
    <mergeCell ref="AB706:AF706"/>
    <mergeCell ref="AK682:AK693"/>
    <mergeCell ref="AL682:AL693"/>
    <mergeCell ref="AM682:AM686"/>
    <mergeCell ref="AN682:AN686"/>
    <mergeCell ref="AO682:AO686"/>
    <mergeCell ref="AP682:AP686"/>
    <mergeCell ref="AQ682:AQ686"/>
    <mergeCell ref="AR682:AR686"/>
    <mergeCell ref="G688:K688"/>
    <mergeCell ref="N688:R688"/>
    <mergeCell ref="U688:Y688"/>
    <mergeCell ref="AB688:AF688"/>
    <mergeCell ref="AM688:AM693"/>
    <mergeCell ref="G689:K689"/>
    <mergeCell ref="N689:R689"/>
    <mergeCell ref="U689:Y689"/>
    <mergeCell ref="AB689:AF689"/>
    <mergeCell ref="G690:K690"/>
    <mergeCell ref="N690:R690"/>
    <mergeCell ref="U690:Y690"/>
    <mergeCell ref="AB690:AF690"/>
    <mergeCell ref="G691:K691"/>
    <mergeCell ref="N691:R691"/>
    <mergeCell ref="U691:Y691"/>
    <mergeCell ref="AB691:AF691"/>
    <mergeCell ref="G692:K692"/>
    <mergeCell ref="N692:R692"/>
    <mergeCell ref="U692:Y692"/>
    <mergeCell ref="AB692:AF692"/>
    <mergeCell ref="G693:K693"/>
    <mergeCell ref="N693:R693"/>
    <mergeCell ref="U693:Y693"/>
    <mergeCell ref="AN669:AN673"/>
    <mergeCell ref="AO669:AO673"/>
    <mergeCell ref="AP669:AP673"/>
    <mergeCell ref="AQ669:AQ673"/>
    <mergeCell ref="AR669:AR673"/>
    <mergeCell ref="G675:K675"/>
    <mergeCell ref="N675:R675"/>
    <mergeCell ref="U675:Y675"/>
    <mergeCell ref="AB675:AF675"/>
    <mergeCell ref="AM675:AM680"/>
    <mergeCell ref="G676:K676"/>
    <mergeCell ref="N676:R676"/>
    <mergeCell ref="U676:Y676"/>
    <mergeCell ref="AB676:AF676"/>
    <mergeCell ref="G679:K679"/>
    <mergeCell ref="N679:R679"/>
    <mergeCell ref="U679:Y679"/>
    <mergeCell ref="AB679:AF679"/>
    <mergeCell ref="G680:K680"/>
    <mergeCell ref="N680:R680"/>
    <mergeCell ref="U680:Y680"/>
    <mergeCell ref="AB680:AF680"/>
    <mergeCell ref="AN656:AN660"/>
    <mergeCell ref="AO656:AO660"/>
    <mergeCell ref="AP656:AP660"/>
    <mergeCell ref="AQ656:AQ660"/>
    <mergeCell ref="AR656:AR660"/>
    <mergeCell ref="G662:K662"/>
    <mergeCell ref="N662:R662"/>
    <mergeCell ref="U662:Y662"/>
    <mergeCell ref="AB662:AF662"/>
    <mergeCell ref="AM662:AM667"/>
    <mergeCell ref="G663:K663"/>
    <mergeCell ref="N663:R663"/>
    <mergeCell ref="U663:Y663"/>
    <mergeCell ref="AB663:AF663"/>
    <mergeCell ref="G664:K664"/>
    <mergeCell ref="N664:R664"/>
    <mergeCell ref="U664:Y664"/>
    <mergeCell ref="AB664:AF664"/>
    <mergeCell ref="G665:K665"/>
    <mergeCell ref="N665:R665"/>
    <mergeCell ref="U665:Y665"/>
    <mergeCell ref="AB665:AF665"/>
    <mergeCell ref="G666:K666"/>
    <mergeCell ref="N666:R666"/>
    <mergeCell ref="U666:Y666"/>
    <mergeCell ref="AB666:AF666"/>
    <mergeCell ref="G667:K667"/>
    <mergeCell ref="N667:R667"/>
    <mergeCell ref="U667:Y667"/>
    <mergeCell ref="AB667:AF667"/>
    <mergeCell ref="AM643:AM647"/>
    <mergeCell ref="AN643:AN647"/>
    <mergeCell ref="AO643:AO647"/>
    <mergeCell ref="AP643:AP647"/>
    <mergeCell ref="AQ643:AQ647"/>
    <mergeCell ref="AR643:AR647"/>
    <mergeCell ref="G649:K649"/>
    <mergeCell ref="N649:R649"/>
    <mergeCell ref="U649:Y649"/>
    <mergeCell ref="AB649:AF649"/>
    <mergeCell ref="AM649:AM654"/>
    <mergeCell ref="G652:K652"/>
    <mergeCell ref="N652:R652"/>
    <mergeCell ref="U652:Y652"/>
    <mergeCell ref="AB652:AF652"/>
    <mergeCell ref="G653:K653"/>
    <mergeCell ref="N653:R653"/>
    <mergeCell ref="U653:Y653"/>
    <mergeCell ref="AB653:AF653"/>
    <mergeCell ref="G654:K654"/>
    <mergeCell ref="N654:R654"/>
    <mergeCell ref="U654:Y654"/>
    <mergeCell ref="AB654:AF654"/>
    <mergeCell ref="G651:K651"/>
    <mergeCell ref="N651:R651"/>
    <mergeCell ref="U651:Y651"/>
    <mergeCell ref="AB651:AF651"/>
    <mergeCell ref="B643:B654"/>
    <mergeCell ref="C643:C654"/>
    <mergeCell ref="D643:D654"/>
    <mergeCell ref="E643:E654"/>
    <mergeCell ref="M643:M654"/>
    <mergeCell ref="T643:T654"/>
    <mergeCell ref="AA643:AA654"/>
    <mergeCell ref="AH643:AH654"/>
    <mergeCell ref="AJ643:AJ654"/>
    <mergeCell ref="AK643:AK654"/>
    <mergeCell ref="AL643:AL654"/>
    <mergeCell ref="B630:B641"/>
    <mergeCell ref="C630:C641"/>
    <mergeCell ref="D630:D641"/>
    <mergeCell ref="E630:E641"/>
    <mergeCell ref="M630:M641"/>
    <mergeCell ref="T630:T641"/>
    <mergeCell ref="AA630:AA641"/>
    <mergeCell ref="AH630:AH641"/>
    <mergeCell ref="AJ630:AJ641"/>
    <mergeCell ref="AK630:AK641"/>
    <mergeCell ref="AL630:AL641"/>
    <mergeCell ref="G650:K650"/>
    <mergeCell ref="N650:R650"/>
    <mergeCell ref="U650:Y650"/>
    <mergeCell ref="AB650:AF650"/>
    <mergeCell ref="AM630:AM634"/>
    <mergeCell ref="AN630:AN634"/>
    <mergeCell ref="AO630:AO634"/>
    <mergeCell ref="AP630:AP634"/>
    <mergeCell ref="AQ630:AQ634"/>
    <mergeCell ref="AR630:AR634"/>
    <mergeCell ref="G636:K636"/>
    <mergeCell ref="N636:R636"/>
    <mergeCell ref="U636:Y636"/>
    <mergeCell ref="AB636:AF636"/>
    <mergeCell ref="AM636:AM641"/>
    <mergeCell ref="G637:K637"/>
    <mergeCell ref="N637:R637"/>
    <mergeCell ref="U637:Y637"/>
    <mergeCell ref="AB637:AF637"/>
    <mergeCell ref="G638:K638"/>
    <mergeCell ref="N638:R638"/>
    <mergeCell ref="U638:Y638"/>
    <mergeCell ref="AB638:AF638"/>
    <mergeCell ref="G639:K639"/>
    <mergeCell ref="N639:R639"/>
    <mergeCell ref="U639:Y639"/>
    <mergeCell ref="AB639:AF639"/>
    <mergeCell ref="G640:K640"/>
    <mergeCell ref="N640:R640"/>
    <mergeCell ref="U640:Y640"/>
    <mergeCell ref="AB640:AF640"/>
    <mergeCell ref="G641:K641"/>
    <mergeCell ref="N641:R641"/>
    <mergeCell ref="U641:Y641"/>
    <mergeCell ref="AB641:AF641"/>
    <mergeCell ref="AP604:AP608"/>
    <mergeCell ref="AQ604:AQ608"/>
    <mergeCell ref="AR604:AR608"/>
    <mergeCell ref="G610:K610"/>
    <mergeCell ref="N610:R610"/>
    <mergeCell ref="U610:Y610"/>
    <mergeCell ref="AB610:AF610"/>
    <mergeCell ref="AM610:AM615"/>
    <mergeCell ref="G611:K611"/>
    <mergeCell ref="N611:R611"/>
    <mergeCell ref="U611:Y611"/>
    <mergeCell ref="AB611:AF611"/>
    <mergeCell ref="G612:K612"/>
    <mergeCell ref="N612:R612"/>
    <mergeCell ref="U612:Y612"/>
    <mergeCell ref="AB612:AF612"/>
    <mergeCell ref="G613:K613"/>
    <mergeCell ref="N613:R613"/>
    <mergeCell ref="U613:Y613"/>
    <mergeCell ref="AB613:AF613"/>
    <mergeCell ref="G614:K614"/>
    <mergeCell ref="N614:R614"/>
    <mergeCell ref="U614:Y614"/>
    <mergeCell ref="AB614:AF614"/>
    <mergeCell ref="G615:K615"/>
    <mergeCell ref="N615:R615"/>
    <mergeCell ref="U615:Y615"/>
    <mergeCell ref="AB615:AF615"/>
    <mergeCell ref="AR591:AR595"/>
    <mergeCell ref="AM597:AM602"/>
    <mergeCell ref="G598:K598"/>
    <mergeCell ref="N598:R598"/>
    <mergeCell ref="U598:Y598"/>
    <mergeCell ref="AB598:AF598"/>
    <mergeCell ref="G599:K599"/>
    <mergeCell ref="N599:R599"/>
    <mergeCell ref="U599:Y599"/>
    <mergeCell ref="AB599:AF599"/>
    <mergeCell ref="G600:K600"/>
    <mergeCell ref="N600:R600"/>
    <mergeCell ref="U600:Y600"/>
    <mergeCell ref="AB600:AF600"/>
    <mergeCell ref="G601:K601"/>
    <mergeCell ref="N601:R601"/>
    <mergeCell ref="U601:Y601"/>
    <mergeCell ref="AB601:AF601"/>
    <mergeCell ref="G602:K602"/>
    <mergeCell ref="N602:R602"/>
    <mergeCell ref="U602:Y602"/>
    <mergeCell ref="AB602:AF602"/>
    <mergeCell ref="AJ591:AJ602"/>
    <mergeCell ref="AK591:AK602"/>
    <mergeCell ref="AL591:AL602"/>
    <mergeCell ref="AM591:AM595"/>
    <mergeCell ref="AN591:AN595"/>
    <mergeCell ref="AO591:AO595"/>
    <mergeCell ref="AP591:AP595"/>
    <mergeCell ref="AQ591:AQ595"/>
    <mergeCell ref="AH591:AH602"/>
    <mergeCell ref="AM578:AM582"/>
    <mergeCell ref="AN578:AN582"/>
    <mergeCell ref="AO578:AO582"/>
    <mergeCell ref="AP578:AP582"/>
    <mergeCell ref="AQ578:AQ582"/>
    <mergeCell ref="AR578:AR582"/>
    <mergeCell ref="G584:K584"/>
    <mergeCell ref="N584:R584"/>
    <mergeCell ref="U584:Y584"/>
    <mergeCell ref="AB584:AF584"/>
    <mergeCell ref="AM584:AM589"/>
    <mergeCell ref="G585:K585"/>
    <mergeCell ref="N585:R585"/>
    <mergeCell ref="U585:Y585"/>
    <mergeCell ref="AB585:AF585"/>
    <mergeCell ref="G586:K586"/>
    <mergeCell ref="N586:R586"/>
    <mergeCell ref="U586:Y586"/>
    <mergeCell ref="AB586:AF586"/>
    <mergeCell ref="G589:K589"/>
    <mergeCell ref="N589:R589"/>
    <mergeCell ref="U589:Y589"/>
    <mergeCell ref="AB589:AF589"/>
    <mergeCell ref="AK578:AK589"/>
    <mergeCell ref="AL578:AL589"/>
    <mergeCell ref="AH578:AH589"/>
    <mergeCell ref="AJ578:AJ589"/>
    <mergeCell ref="AK565:AK576"/>
    <mergeCell ref="AL565:AL576"/>
    <mergeCell ref="AM565:AM569"/>
    <mergeCell ref="AN565:AN569"/>
    <mergeCell ref="AO565:AO569"/>
    <mergeCell ref="AP565:AP569"/>
    <mergeCell ref="AQ565:AQ569"/>
    <mergeCell ref="AR565:AR569"/>
    <mergeCell ref="G571:K571"/>
    <mergeCell ref="N571:R571"/>
    <mergeCell ref="U571:Y571"/>
    <mergeCell ref="AB571:AF571"/>
    <mergeCell ref="AM571:AM576"/>
    <mergeCell ref="G572:K572"/>
    <mergeCell ref="N572:R572"/>
    <mergeCell ref="U572:Y572"/>
    <mergeCell ref="AB572:AF572"/>
    <mergeCell ref="G573:K573"/>
    <mergeCell ref="N573:R573"/>
    <mergeCell ref="U573:Y573"/>
    <mergeCell ref="AB573:AF573"/>
    <mergeCell ref="G574:K574"/>
    <mergeCell ref="N574:R574"/>
    <mergeCell ref="U574:Y574"/>
    <mergeCell ref="AB574:AF574"/>
    <mergeCell ref="G575:K575"/>
    <mergeCell ref="N575:R575"/>
    <mergeCell ref="U575:Y575"/>
    <mergeCell ref="AB575:AF575"/>
    <mergeCell ref="G576:K576"/>
    <mergeCell ref="N576:R576"/>
    <mergeCell ref="U576:Y576"/>
    <mergeCell ref="AO552:AO556"/>
    <mergeCell ref="AP552:AP556"/>
    <mergeCell ref="AQ552:AQ556"/>
    <mergeCell ref="AR552:AR556"/>
    <mergeCell ref="G558:K558"/>
    <mergeCell ref="N558:R558"/>
    <mergeCell ref="U558:Y558"/>
    <mergeCell ref="AB558:AF558"/>
    <mergeCell ref="AM558:AM563"/>
    <mergeCell ref="G559:K559"/>
    <mergeCell ref="N559:R559"/>
    <mergeCell ref="U559:Y559"/>
    <mergeCell ref="AB559:AF559"/>
    <mergeCell ref="G562:K562"/>
    <mergeCell ref="N562:R562"/>
    <mergeCell ref="U562:Y562"/>
    <mergeCell ref="AB562:AF562"/>
    <mergeCell ref="G563:K563"/>
    <mergeCell ref="N563:R563"/>
    <mergeCell ref="U563:Y563"/>
    <mergeCell ref="AB563:AF563"/>
    <mergeCell ref="G560:K560"/>
    <mergeCell ref="N560:R560"/>
    <mergeCell ref="U560:Y560"/>
    <mergeCell ref="AB560:AF560"/>
    <mergeCell ref="U548:Y548"/>
    <mergeCell ref="AB548:AF548"/>
    <mergeCell ref="G549:K549"/>
    <mergeCell ref="N549:R549"/>
    <mergeCell ref="U549:Y549"/>
    <mergeCell ref="AB549:AF549"/>
    <mergeCell ref="G550:K550"/>
    <mergeCell ref="N550:R550"/>
    <mergeCell ref="U550:Y550"/>
    <mergeCell ref="AB550:AF550"/>
    <mergeCell ref="AA552:AA563"/>
    <mergeCell ref="AH552:AH563"/>
    <mergeCell ref="AJ552:AJ563"/>
    <mergeCell ref="AK552:AK563"/>
    <mergeCell ref="AL552:AL563"/>
    <mergeCell ref="AM552:AM556"/>
    <mergeCell ref="AN552:AN556"/>
    <mergeCell ref="G561:K561"/>
    <mergeCell ref="N561:R561"/>
    <mergeCell ref="U561:Y561"/>
    <mergeCell ref="B539:B550"/>
    <mergeCell ref="C539:C550"/>
    <mergeCell ref="D539:D550"/>
    <mergeCell ref="E539:E550"/>
    <mergeCell ref="M539:M550"/>
    <mergeCell ref="T539:T550"/>
    <mergeCell ref="AA539:AA550"/>
    <mergeCell ref="AH539:AH550"/>
    <mergeCell ref="AJ539:AJ550"/>
    <mergeCell ref="AK539:AK550"/>
    <mergeCell ref="AL539:AL550"/>
    <mergeCell ref="AM539:AM543"/>
    <mergeCell ref="AN539:AN543"/>
    <mergeCell ref="AO539:AO543"/>
    <mergeCell ref="AP539:AP543"/>
    <mergeCell ref="AQ539:AQ543"/>
    <mergeCell ref="AR539:AR543"/>
    <mergeCell ref="G545:K545"/>
    <mergeCell ref="N545:R545"/>
    <mergeCell ref="U545:Y545"/>
    <mergeCell ref="AB545:AF545"/>
    <mergeCell ref="AM545:AM550"/>
    <mergeCell ref="G546:K546"/>
    <mergeCell ref="N546:R546"/>
    <mergeCell ref="U546:Y546"/>
    <mergeCell ref="AB546:AF546"/>
    <mergeCell ref="G547:K547"/>
    <mergeCell ref="N547:R547"/>
    <mergeCell ref="U547:Y547"/>
    <mergeCell ref="AB547:AF547"/>
    <mergeCell ref="G548:K548"/>
    <mergeCell ref="N548:R548"/>
    <mergeCell ref="AR513:AR517"/>
    <mergeCell ref="G519:K519"/>
    <mergeCell ref="N519:R519"/>
    <mergeCell ref="U519:Y519"/>
    <mergeCell ref="AB519:AF519"/>
    <mergeCell ref="AM519:AM524"/>
    <mergeCell ref="G520:K520"/>
    <mergeCell ref="N520:R520"/>
    <mergeCell ref="U520:Y520"/>
    <mergeCell ref="AB520:AF520"/>
    <mergeCell ref="G521:K521"/>
    <mergeCell ref="N521:R521"/>
    <mergeCell ref="U521:Y521"/>
    <mergeCell ref="AB521:AF521"/>
    <mergeCell ref="G522:K522"/>
    <mergeCell ref="N522:R522"/>
    <mergeCell ref="U522:Y522"/>
    <mergeCell ref="AB522:AF522"/>
    <mergeCell ref="G523:K523"/>
    <mergeCell ref="N523:R523"/>
    <mergeCell ref="U523:Y523"/>
    <mergeCell ref="AB523:AF523"/>
    <mergeCell ref="U509:Y509"/>
    <mergeCell ref="AB509:AF509"/>
    <mergeCell ref="G510:K510"/>
    <mergeCell ref="N510:R510"/>
    <mergeCell ref="U510:Y510"/>
    <mergeCell ref="AB510:AF510"/>
    <mergeCell ref="G511:K511"/>
    <mergeCell ref="N511:R511"/>
    <mergeCell ref="U511:Y511"/>
    <mergeCell ref="AB511:AF511"/>
    <mergeCell ref="AK513:AK524"/>
    <mergeCell ref="AL513:AL524"/>
    <mergeCell ref="AM513:AM517"/>
    <mergeCell ref="AN513:AN517"/>
    <mergeCell ref="AO513:AO517"/>
    <mergeCell ref="AP513:AP517"/>
    <mergeCell ref="AQ513:AQ517"/>
    <mergeCell ref="AK487:AK498"/>
    <mergeCell ref="AL487:AL498"/>
    <mergeCell ref="AM487:AM491"/>
    <mergeCell ref="AN487:AN491"/>
    <mergeCell ref="AO487:AO491"/>
    <mergeCell ref="AP487:AP491"/>
    <mergeCell ref="AQ487:AQ491"/>
    <mergeCell ref="AR487:AR491"/>
    <mergeCell ref="G493:K493"/>
    <mergeCell ref="N493:R493"/>
    <mergeCell ref="U493:Y493"/>
    <mergeCell ref="AB493:AF493"/>
    <mergeCell ref="AM493:AM498"/>
    <mergeCell ref="G494:K494"/>
    <mergeCell ref="N494:R494"/>
    <mergeCell ref="U494:Y494"/>
    <mergeCell ref="AB494:AF494"/>
    <mergeCell ref="G495:K495"/>
    <mergeCell ref="N495:R495"/>
    <mergeCell ref="U495:Y495"/>
    <mergeCell ref="AB495:AF495"/>
    <mergeCell ref="G496:K496"/>
    <mergeCell ref="N496:R496"/>
    <mergeCell ref="AK474:AK485"/>
    <mergeCell ref="AL474:AL485"/>
    <mergeCell ref="AM474:AM478"/>
    <mergeCell ref="AN474:AN478"/>
    <mergeCell ref="AO474:AO478"/>
    <mergeCell ref="AP474:AP478"/>
    <mergeCell ref="AQ474:AQ478"/>
    <mergeCell ref="AR474:AR478"/>
    <mergeCell ref="AM480:AM485"/>
    <mergeCell ref="G481:K481"/>
    <mergeCell ref="N481:R481"/>
    <mergeCell ref="U481:Y481"/>
    <mergeCell ref="AB481:AF481"/>
    <mergeCell ref="G482:K482"/>
    <mergeCell ref="N482:R482"/>
    <mergeCell ref="U482:Y482"/>
    <mergeCell ref="AB482:AF482"/>
    <mergeCell ref="G483:K483"/>
    <mergeCell ref="N483:R483"/>
    <mergeCell ref="U483:Y483"/>
    <mergeCell ref="AB483:AF483"/>
    <mergeCell ref="G484:K484"/>
    <mergeCell ref="N484:R484"/>
    <mergeCell ref="U484:Y484"/>
    <mergeCell ref="AB484:AF484"/>
    <mergeCell ref="G485:K485"/>
    <mergeCell ref="N485:R485"/>
    <mergeCell ref="U485:Y485"/>
    <mergeCell ref="AB485:AF485"/>
    <mergeCell ref="G480:K480"/>
    <mergeCell ref="N480:R480"/>
    <mergeCell ref="U480:Y480"/>
    <mergeCell ref="AK461:AK472"/>
    <mergeCell ref="AL461:AL472"/>
    <mergeCell ref="AM461:AM465"/>
    <mergeCell ref="AN461:AN465"/>
    <mergeCell ref="AO461:AO465"/>
    <mergeCell ref="AP461:AP465"/>
    <mergeCell ref="AQ461:AQ465"/>
    <mergeCell ref="AR461:AR465"/>
    <mergeCell ref="G467:K467"/>
    <mergeCell ref="N467:R467"/>
    <mergeCell ref="U467:Y467"/>
    <mergeCell ref="AB467:AF467"/>
    <mergeCell ref="AM467:AM472"/>
    <mergeCell ref="G468:K468"/>
    <mergeCell ref="N468:R468"/>
    <mergeCell ref="U468:Y468"/>
    <mergeCell ref="AB468:AF468"/>
    <mergeCell ref="G469:K469"/>
    <mergeCell ref="N469:R469"/>
    <mergeCell ref="U469:Y469"/>
    <mergeCell ref="AB469:AF469"/>
    <mergeCell ref="G472:K472"/>
    <mergeCell ref="N472:R472"/>
    <mergeCell ref="U472:Y472"/>
    <mergeCell ref="AB472:AF472"/>
    <mergeCell ref="AN448:AN452"/>
    <mergeCell ref="AO448:AO452"/>
    <mergeCell ref="AP448:AP452"/>
    <mergeCell ref="AQ448:AQ452"/>
    <mergeCell ref="AR448:AR452"/>
    <mergeCell ref="G454:K454"/>
    <mergeCell ref="N454:R454"/>
    <mergeCell ref="U454:Y454"/>
    <mergeCell ref="AB454:AF454"/>
    <mergeCell ref="AM454:AM459"/>
    <mergeCell ref="G455:K455"/>
    <mergeCell ref="N455:R455"/>
    <mergeCell ref="U455:Y455"/>
    <mergeCell ref="AB455:AF455"/>
    <mergeCell ref="G456:K456"/>
    <mergeCell ref="N456:R456"/>
    <mergeCell ref="U456:Y456"/>
    <mergeCell ref="AB456:AF456"/>
    <mergeCell ref="G457:K457"/>
    <mergeCell ref="N457:R457"/>
    <mergeCell ref="U457:Y457"/>
    <mergeCell ref="AB457:AF457"/>
    <mergeCell ref="G458:K458"/>
    <mergeCell ref="N458:R458"/>
    <mergeCell ref="U458:Y458"/>
    <mergeCell ref="AB458:AF458"/>
    <mergeCell ref="G459:K459"/>
    <mergeCell ref="N459:R459"/>
    <mergeCell ref="U459:Y459"/>
    <mergeCell ref="AP435:AP439"/>
    <mergeCell ref="AQ435:AQ439"/>
    <mergeCell ref="AR435:AR439"/>
    <mergeCell ref="G441:K441"/>
    <mergeCell ref="N441:R441"/>
    <mergeCell ref="U441:Y441"/>
    <mergeCell ref="AB441:AF441"/>
    <mergeCell ref="AM441:AM446"/>
    <mergeCell ref="G442:K442"/>
    <mergeCell ref="N442:R442"/>
    <mergeCell ref="U442:Y442"/>
    <mergeCell ref="AB442:AF442"/>
    <mergeCell ref="G445:K445"/>
    <mergeCell ref="N445:R445"/>
    <mergeCell ref="U445:Y445"/>
    <mergeCell ref="AB445:AF445"/>
    <mergeCell ref="G446:K446"/>
    <mergeCell ref="N446:R446"/>
    <mergeCell ref="U446:Y446"/>
    <mergeCell ref="AB446:AF446"/>
    <mergeCell ref="N444:R444"/>
    <mergeCell ref="U444:Y444"/>
    <mergeCell ref="AB444:AF444"/>
    <mergeCell ref="AH435:AH446"/>
    <mergeCell ref="AJ435:AJ446"/>
    <mergeCell ref="AK435:AK446"/>
    <mergeCell ref="AN435:AN439"/>
    <mergeCell ref="AO435:AO439"/>
    <mergeCell ref="N433:R433"/>
    <mergeCell ref="U433:Y433"/>
    <mergeCell ref="AB433:AF433"/>
    <mergeCell ref="B435:B446"/>
    <mergeCell ref="C435:C446"/>
    <mergeCell ref="D435:D446"/>
    <mergeCell ref="E435:E446"/>
    <mergeCell ref="M435:M446"/>
    <mergeCell ref="T435:T446"/>
    <mergeCell ref="AA435:AA446"/>
    <mergeCell ref="B422:B433"/>
    <mergeCell ref="C422:C433"/>
    <mergeCell ref="D422:D433"/>
    <mergeCell ref="E422:E433"/>
    <mergeCell ref="M422:M433"/>
    <mergeCell ref="T422:T433"/>
    <mergeCell ref="AA422:AA433"/>
    <mergeCell ref="G443:K443"/>
    <mergeCell ref="N443:R443"/>
    <mergeCell ref="U443:Y443"/>
    <mergeCell ref="AB443:AF443"/>
    <mergeCell ref="G444:K444"/>
    <mergeCell ref="AM409:AM413"/>
    <mergeCell ref="AN409:AN413"/>
    <mergeCell ref="AO409:AO413"/>
    <mergeCell ref="AP409:AP413"/>
    <mergeCell ref="AQ409:AQ413"/>
    <mergeCell ref="AR409:AR413"/>
    <mergeCell ref="G415:K415"/>
    <mergeCell ref="N415:R415"/>
    <mergeCell ref="U415:Y415"/>
    <mergeCell ref="AB415:AF415"/>
    <mergeCell ref="AM415:AM420"/>
    <mergeCell ref="G418:K418"/>
    <mergeCell ref="N418:R418"/>
    <mergeCell ref="U418:Y418"/>
    <mergeCell ref="AB418:AF418"/>
    <mergeCell ref="G419:K419"/>
    <mergeCell ref="N419:R419"/>
    <mergeCell ref="U419:Y419"/>
    <mergeCell ref="AB419:AF419"/>
    <mergeCell ref="G420:K420"/>
    <mergeCell ref="N420:R420"/>
    <mergeCell ref="U420:Y420"/>
    <mergeCell ref="AB420:AF420"/>
    <mergeCell ref="G417:K417"/>
    <mergeCell ref="N417:R417"/>
    <mergeCell ref="U417:Y417"/>
    <mergeCell ref="AB417:AF417"/>
    <mergeCell ref="B409:B420"/>
    <mergeCell ref="C409:C420"/>
    <mergeCell ref="D409:D420"/>
    <mergeCell ref="E409:E420"/>
    <mergeCell ref="M409:M420"/>
    <mergeCell ref="T409:T420"/>
    <mergeCell ref="AA409:AA420"/>
    <mergeCell ref="AH409:AH420"/>
    <mergeCell ref="AJ409:AJ420"/>
    <mergeCell ref="AK409:AK420"/>
    <mergeCell ref="AL409:AL420"/>
    <mergeCell ref="B396:B407"/>
    <mergeCell ref="C396:C407"/>
    <mergeCell ref="D396:D407"/>
    <mergeCell ref="E396:E407"/>
    <mergeCell ref="M396:M407"/>
    <mergeCell ref="T396:T407"/>
    <mergeCell ref="AA396:AA407"/>
    <mergeCell ref="AH396:AH407"/>
    <mergeCell ref="AJ396:AJ407"/>
    <mergeCell ref="AK396:AK407"/>
    <mergeCell ref="AL396:AL407"/>
    <mergeCell ref="G416:K416"/>
    <mergeCell ref="N416:R416"/>
    <mergeCell ref="U416:Y416"/>
    <mergeCell ref="AB416:AF416"/>
    <mergeCell ref="AR396:AR400"/>
    <mergeCell ref="G402:K402"/>
    <mergeCell ref="N402:R402"/>
    <mergeCell ref="U402:Y402"/>
    <mergeCell ref="AB402:AF402"/>
    <mergeCell ref="AM402:AM407"/>
    <mergeCell ref="G403:K403"/>
    <mergeCell ref="N403:R403"/>
    <mergeCell ref="U403:Y403"/>
    <mergeCell ref="AB403:AF403"/>
    <mergeCell ref="G404:K404"/>
    <mergeCell ref="N404:R404"/>
    <mergeCell ref="U404:Y404"/>
    <mergeCell ref="AB404:AF404"/>
    <mergeCell ref="G405:K405"/>
    <mergeCell ref="N405:R405"/>
    <mergeCell ref="U405:Y405"/>
    <mergeCell ref="AB405:AF405"/>
    <mergeCell ref="G406:K406"/>
    <mergeCell ref="N406:R406"/>
    <mergeCell ref="U406:Y406"/>
    <mergeCell ref="AB406:AF406"/>
    <mergeCell ref="B383:B394"/>
    <mergeCell ref="C383:C394"/>
    <mergeCell ref="D383:D394"/>
    <mergeCell ref="E383:E394"/>
    <mergeCell ref="M383:M394"/>
    <mergeCell ref="T383:T394"/>
    <mergeCell ref="AA383:AA394"/>
    <mergeCell ref="AH383:AH394"/>
    <mergeCell ref="AJ383:AJ394"/>
    <mergeCell ref="AK383:AK394"/>
    <mergeCell ref="AL383:AL394"/>
    <mergeCell ref="AM389:AM394"/>
    <mergeCell ref="G391:K391"/>
    <mergeCell ref="N391:R391"/>
    <mergeCell ref="U391:Y391"/>
    <mergeCell ref="AB391:AF391"/>
    <mergeCell ref="G392:K392"/>
    <mergeCell ref="N392:R392"/>
    <mergeCell ref="U392:Y392"/>
    <mergeCell ref="AB392:AF392"/>
    <mergeCell ref="G393:K393"/>
    <mergeCell ref="N393:R393"/>
    <mergeCell ref="U393:Y393"/>
    <mergeCell ref="AB393:AF393"/>
    <mergeCell ref="G394:K394"/>
    <mergeCell ref="N394:R394"/>
    <mergeCell ref="U394:Y394"/>
    <mergeCell ref="AB394:AF394"/>
    <mergeCell ref="C357:C368"/>
    <mergeCell ref="D357:D368"/>
    <mergeCell ref="E357:E368"/>
    <mergeCell ref="M357:M368"/>
    <mergeCell ref="T357:T368"/>
    <mergeCell ref="AA357:AA368"/>
    <mergeCell ref="AH357:AH368"/>
    <mergeCell ref="AJ357:AJ368"/>
    <mergeCell ref="AK357:AK368"/>
    <mergeCell ref="AL357:AL368"/>
    <mergeCell ref="AM357:AM361"/>
    <mergeCell ref="AN370:AN374"/>
    <mergeCell ref="AO370:AO374"/>
    <mergeCell ref="AP370:AP374"/>
    <mergeCell ref="AQ370:AQ374"/>
    <mergeCell ref="AR370:AR374"/>
    <mergeCell ref="G376:K376"/>
    <mergeCell ref="N376:R376"/>
    <mergeCell ref="U376:Y376"/>
    <mergeCell ref="AB376:AF376"/>
    <mergeCell ref="AM376:AM381"/>
    <mergeCell ref="G377:K377"/>
    <mergeCell ref="N377:R377"/>
    <mergeCell ref="U377:Y377"/>
    <mergeCell ref="AB377:AF377"/>
    <mergeCell ref="G378:K378"/>
    <mergeCell ref="N378:R378"/>
    <mergeCell ref="U378:Y378"/>
    <mergeCell ref="AB378:AF378"/>
    <mergeCell ref="G379:K379"/>
    <mergeCell ref="N379:R379"/>
    <mergeCell ref="U379:Y379"/>
    <mergeCell ref="AN357:AN361"/>
    <mergeCell ref="AO357:AO361"/>
    <mergeCell ref="AP357:AP361"/>
    <mergeCell ref="AQ357:AQ361"/>
    <mergeCell ref="AR357:AR361"/>
    <mergeCell ref="AM363:AM368"/>
    <mergeCell ref="G364:K364"/>
    <mergeCell ref="N364:R364"/>
    <mergeCell ref="U364:Y364"/>
    <mergeCell ref="AB364:AF364"/>
    <mergeCell ref="G365:K365"/>
    <mergeCell ref="N365:R365"/>
    <mergeCell ref="U365:Y365"/>
    <mergeCell ref="AB365:AF365"/>
    <mergeCell ref="G366:K366"/>
    <mergeCell ref="N366:R366"/>
    <mergeCell ref="U366:Y366"/>
    <mergeCell ref="AB366:AF366"/>
    <mergeCell ref="G367:K367"/>
    <mergeCell ref="N367:R367"/>
    <mergeCell ref="U367:Y367"/>
    <mergeCell ref="G363:K363"/>
    <mergeCell ref="N363:R363"/>
    <mergeCell ref="U363:Y363"/>
    <mergeCell ref="AB363:AF363"/>
    <mergeCell ref="AB367:AF367"/>
    <mergeCell ref="G368:K368"/>
    <mergeCell ref="N368:R368"/>
    <mergeCell ref="U368:Y368"/>
    <mergeCell ref="AB368:AF368"/>
    <mergeCell ref="U340:Y340"/>
    <mergeCell ref="AB340:AF340"/>
    <mergeCell ref="G341:K341"/>
    <mergeCell ref="N341:R341"/>
    <mergeCell ref="U341:Y341"/>
    <mergeCell ref="AB341:AF341"/>
    <mergeCell ref="G342:K342"/>
    <mergeCell ref="N342:R342"/>
    <mergeCell ref="U342:Y342"/>
    <mergeCell ref="AB342:AF342"/>
    <mergeCell ref="AN344:AN348"/>
    <mergeCell ref="AO344:AO348"/>
    <mergeCell ref="AP344:AP348"/>
    <mergeCell ref="AQ344:AQ348"/>
    <mergeCell ref="AR344:AR348"/>
    <mergeCell ref="G350:K350"/>
    <mergeCell ref="N350:R350"/>
    <mergeCell ref="U350:Y350"/>
    <mergeCell ref="AB350:AF350"/>
    <mergeCell ref="AM350:AM355"/>
    <mergeCell ref="G351:K351"/>
    <mergeCell ref="N351:R351"/>
    <mergeCell ref="U351:Y351"/>
    <mergeCell ref="AB351:AF351"/>
    <mergeCell ref="G352:K352"/>
    <mergeCell ref="N352:R352"/>
    <mergeCell ref="U352:Y352"/>
    <mergeCell ref="AB352:AF352"/>
    <mergeCell ref="G355:K355"/>
    <mergeCell ref="N355:R355"/>
    <mergeCell ref="U355:Y355"/>
    <mergeCell ref="AB355:AF355"/>
    <mergeCell ref="B331:B342"/>
    <mergeCell ref="C331:C342"/>
    <mergeCell ref="D331:D342"/>
    <mergeCell ref="E331:E342"/>
    <mergeCell ref="M331:M342"/>
    <mergeCell ref="T331:T342"/>
    <mergeCell ref="AA331:AA342"/>
    <mergeCell ref="AH331:AH342"/>
    <mergeCell ref="AJ331:AJ342"/>
    <mergeCell ref="AK331:AK342"/>
    <mergeCell ref="AL331:AL342"/>
    <mergeCell ref="AM331:AM335"/>
    <mergeCell ref="AN331:AN335"/>
    <mergeCell ref="AO331:AO335"/>
    <mergeCell ref="AP331:AP335"/>
    <mergeCell ref="AQ331:AQ335"/>
    <mergeCell ref="AR331:AR335"/>
    <mergeCell ref="G337:K337"/>
    <mergeCell ref="N337:R337"/>
    <mergeCell ref="U337:Y337"/>
    <mergeCell ref="AB337:AF337"/>
    <mergeCell ref="AM337:AM342"/>
    <mergeCell ref="G338:K338"/>
    <mergeCell ref="N338:R338"/>
    <mergeCell ref="U338:Y338"/>
    <mergeCell ref="AB338:AF338"/>
    <mergeCell ref="G339:K339"/>
    <mergeCell ref="N339:R339"/>
    <mergeCell ref="U339:Y339"/>
    <mergeCell ref="AB339:AF339"/>
    <mergeCell ref="G340:K340"/>
    <mergeCell ref="N340:R340"/>
    <mergeCell ref="AN305:AN309"/>
    <mergeCell ref="AO305:AO309"/>
    <mergeCell ref="AP305:AP309"/>
    <mergeCell ref="AQ305:AQ309"/>
    <mergeCell ref="AR305:AR309"/>
    <mergeCell ref="G311:K311"/>
    <mergeCell ref="N311:R311"/>
    <mergeCell ref="U311:Y311"/>
    <mergeCell ref="AB311:AF311"/>
    <mergeCell ref="AM311:AM316"/>
    <mergeCell ref="G312:K312"/>
    <mergeCell ref="N312:R312"/>
    <mergeCell ref="U312:Y312"/>
    <mergeCell ref="AB312:AF312"/>
    <mergeCell ref="G313:K313"/>
    <mergeCell ref="N313:R313"/>
    <mergeCell ref="U313:Y313"/>
    <mergeCell ref="AB313:AF313"/>
    <mergeCell ref="G314:K314"/>
    <mergeCell ref="N314:R314"/>
    <mergeCell ref="U314:Y314"/>
    <mergeCell ref="AB314:AF314"/>
    <mergeCell ref="G315:K315"/>
    <mergeCell ref="N315:R315"/>
    <mergeCell ref="U315:Y315"/>
    <mergeCell ref="AB315:AF315"/>
    <mergeCell ref="G316:K316"/>
    <mergeCell ref="N316:R316"/>
    <mergeCell ref="U316:Y316"/>
    <mergeCell ref="AB316:AF316"/>
    <mergeCell ref="AM298:AM303"/>
    <mergeCell ref="G301:K301"/>
    <mergeCell ref="N301:R301"/>
    <mergeCell ref="U301:Y301"/>
    <mergeCell ref="AB301:AF301"/>
    <mergeCell ref="G302:K302"/>
    <mergeCell ref="N302:R302"/>
    <mergeCell ref="U302:Y302"/>
    <mergeCell ref="AB302:AF302"/>
    <mergeCell ref="G303:K303"/>
    <mergeCell ref="N303:R303"/>
    <mergeCell ref="U303:Y303"/>
    <mergeCell ref="AB303:AF303"/>
    <mergeCell ref="B305:B316"/>
    <mergeCell ref="C305:C316"/>
    <mergeCell ref="D305:D316"/>
    <mergeCell ref="E305:E316"/>
    <mergeCell ref="M305:M316"/>
    <mergeCell ref="T305:T316"/>
    <mergeCell ref="AA305:AA316"/>
    <mergeCell ref="AH305:AH316"/>
    <mergeCell ref="AJ305:AJ316"/>
    <mergeCell ref="AK305:AK316"/>
    <mergeCell ref="AL305:AL316"/>
    <mergeCell ref="AM305:AM309"/>
    <mergeCell ref="B292:B303"/>
    <mergeCell ref="C292:C303"/>
    <mergeCell ref="D292:D303"/>
    <mergeCell ref="E292:E303"/>
    <mergeCell ref="M292:M303"/>
    <mergeCell ref="T292:T303"/>
    <mergeCell ref="AA292:AA303"/>
    <mergeCell ref="AH292:AH303"/>
    <mergeCell ref="AJ292:AJ303"/>
    <mergeCell ref="AK292:AK303"/>
    <mergeCell ref="AL292:AL303"/>
    <mergeCell ref="G298:K298"/>
    <mergeCell ref="N298:R298"/>
    <mergeCell ref="U298:Y298"/>
    <mergeCell ref="AB298:AF298"/>
    <mergeCell ref="B279:B290"/>
    <mergeCell ref="C279:C290"/>
    <mergeCell ref="D279:D290"/>
    <mergeCell ref="E279:E290"/>
    <mergeCell ref="M279:M290"/>
    <mergeCell ref="T279:T290"/>
    <mergeCell ref="AA279:AA290"/>
    <mergeCell ref="AH279:AH290"/>
    <mergeCell ref="AJ279:AJ290"/>
    <mergeCell ref="AK279:AK290"/>
    <mergeCell ref="AL279:AL290"/>
    <mergeCell ref="AM279:AM283"/>
    <mergeCell ref="AN279:AN283"/>
    <mergeCell ref="AO279:AO283"/>
    <mergeCell ref="AP279:AP283"/>
    <mergeCell ref="AQ279:AQ283"/>
    <mergeCell ref="AR279:AR283"/>
    <mergeCell ref="G285:K285"/>
    <mergeCell ref="N285:R285"/>
    <mergeCell ref="U285:Y285"/>
    <mergeCell ref="AB285:AF285"/>
    <mergeCell ref="AM285:AM290"/>
    <mergeCell ref="G286:K286"/>
    <mergeCell ref="N286:R286"/>
    <mergeCell ref="U286:Y286"/>
    <mergeCell ref="AB286:AF286"/>
    <mergeCell ref="G287:K287"/>
    <mergeCell ref="N287:R287"/>
    <mergeCell ref="U287:Y287"/>
    <mergeCell ref="AB287:AF287"/>
    <mergeCell ref="G288:K288"/>
    <mergeCell ref="N288:R288"/>
    <mergeCell ref="G290:K290"/>
    <mergeCell ref="N290:R290"/>
    <mergeCell ref="U290:Y290"/>
    <mergeCell ref="AB290:AF290"/>
    <mergeCell ref="U288:Y288"/>
    <mergeCell ref="AB288:AF288"/>
    <mergeCell ref="G289:K289"/>
    <mergeCell ref="N289:R289"/>
    <mergeCell ref="U289:Y289"/>
    <mergeCell ref="AB289:AF289"/>
    <mergeCell ref="AA266:AA277"/>
    <mergeCell ref="AH266:AH277"/>
    <mergeCell ref="AJ266:AJ277"/>
    <mergeCell ref="AK266:AK277"/>
    <mergeCell ref="AL266:AL277"/>
    <mergeCell ref="AM272:AM277"/>
    <mergeCell ref="G274:K274"/>
    <mergeCell ref="N274:R274"/>
    <mergeCell ref="U274:Y274"/>
    <mergeCell ref="AB274:AF274"/>
    <mergeCell ref="G275:K275"/>
    <mergeCell ref="N275:R275"/>
    <mergeCell ref="U275:Y275"/>
    <mergeCell ref="AB275:AF275"/>
    <mergeCell ref="G276:K276"/>
    <mergeCell ref="N276:R276"/>
    <mergeCell ref="U276:Y276"/>
    <mergeCell ref="AB276:AF276"/>
    <mergeCell ref="G277:K277"/>
    <mergeCell ref="N277:R277"/>
    <mergeCell ref="U277:Y277"/>
    <mergeCell ref="AB277:AF277"/>
    <mergeCell ref="AR253:AR257"/>
    <mergeCell ref="G259:K259"/>
    <mergeCell ref="N259:R259"/>
    <mergeCell ref="U259:Y259"/>
    <mergeCell ref="AB259:AF259"/>
    <mergeCell ref="AM259:AM264"/>
    <mergeCell ref="G260:K260"/>
    <mergeCell ref="N260:R260"/>
    <mergeCell ref="U260:Y260"/>
    <mergeCell ref="AB260:AF260"/>
    <mergeCell ref="G261:K261"/>
    <mergeCell ref="N261:R261"/>
    <mergeCell ref="U261:Y261"/>
    <mergeCell ref="AB261:AF261"/>
    <mergeCell ref="G262:K262"/>
    <mergeCell ref="N262:R262"/>
    <mergeCell ref="U262:Y262"/>
    <mergeCell ref="AB262:AF262"/>
    <mergeCell ref="B253:B264"/>
    <mergeCell ref="C253:C264"/>
    <mergeCell ref="D253:D264"/>
    <mergeCell ref="E253:E264"/>
    <mergeCell ref="M253:M264"/>
    <mergeCell ref="T253:T264"/>
    <mergeCell ref="AA253:AA264"/>
    <mergeCell ref="AH253:AH264"/>
    <mergeCell ref="AJ253:AJ264"/>
    <mergeCell ref="AK253:AK264"/>
    <mergeCell ref="AL253:AL264"/>
    <mergeCell ref="B240:B251"/>
    <mergeCell ref="C240:C251"/>
    <mergeCell ref="D240:D251"/>
    <mergeCell ref="E240:E251"/>
    <mergeCell ref="M240:M251"/>
    <mergeCell ref="T240:T251"/>
    <mergeCell ref="AA240:AA251"/>
    <mergeCell ref="AH240:AH251"/>
    <mergeCell ref="AJ240:AJ251"/>
    <mergeCell ref="AK240:AK251"/>
    <mergeCell ref="AL240:AL251"/>
    <mergeCell ref="AM240:AM244"/>
    <mergeCell ref="AN240:AN244"/>
    <mergeCell ref="AO240:AO244"/>
    <mergeCell ref="AP240:AP244"/>
    <mergeCell ref="AQ240:AQ244"/>
    <mergeCell ref="AR240:AR244"/>
    <mergeCell ref="AM246:AM251"/>
    <mergeCell ref="G247:K247"/>
    <mergeCell ref="N247:R247"/>
    <mergeCell ref="U247:Y247"/>
    <mergeCell ref="AB247:AF247"/>
    <mergeCell ref="G248:K248"/>
    <mergeCell ref="N248:R248"/>
    <mergeCell ref="U248:Y248"/>
    <mergeCell ref="AB248:AF248"/>
    <mergeCell ref="G249:K249"/>
    <mergeCell ref="N249:R249"/>
    <mergeCell ref="U249:Y249"/>
    <mergeCell ref="AB249:AF249"/>
    <mergeCell ref="G250:K250"/>
    <mergeCell ref="N250:R250"/>
    <mergeCell ref="G246:K246"/>
    <mergeCell ref="N246:R246"/>
    <mergeCell ref="U246:Y246"/>
    <mergeCell ref="AB246:AF246"/>
    <mergeCell ref="U250:Y250"/>
    <mergeCell ref="AB250:AF250"/>
    <mergeCell ref="G251:K251"/>
    <mergeCell ref="N251:R251"/>
    <mergeCell ref="U251:Y251"/>
    <mergeCell ref="AB251:AF251"/>
    <mergeCell ref="AO227:AO231"/>
    <mergeCell ref="AP227:AP231"/>
    <mergeCell ref="AQ227:AQ231"/>
    <mergeCell ref="AR227:AR231"/>
    <mergeCell ref="G233:K233"/>
    <mergeCell ref="N233:R233"/>
    <mergeCell ref="U233:Y233"/>
    <mergeCell ref="AB233:AF233"/>
    <mergeCell ref="AM233:AM238"/>
    <mergeCell ref="G234:K234"/>
    <mergeCell ref="N234:R234"/>
    <mergeCell ref="U234:Y234"/>
    <mergeCell ref="AB234:AF234"/>
    <mergeCell ref="G235:K235"/>
    <mergeCell ref="N235:R235"/>
    <mergeCell ref="U235:Y235"/>
    <mergeCell ref="AB235:AF235"/>
    <mergeCell ref="G238:K238"/>
    <mergeCell ref="N238:R238"/>
    <mergeCell ref="U238:Y238"/>
    <mergeCell ref="AB238:AF238"/>
    <mergeCell ref="AK201:AK212"/>
    <mergeCell ref="AL201:AL212"/>
    <mergeCell ref="AM201:AM205"/>
    <mergeCell ref="AN201:AN205"/>
    <mergeCell ref="B227:B238"/>
    <mergeCell ref="C227:C238"/>
    <mergeCell ref="D227:D238"/>
    <mergeCell ref="E227:E238"/>
    <mergeCell ref="M227:M238"/>
    <mergeCell ref="T227:T238"/>
    <mergeCell ref="AA227:AA238"/>
    <mergeCell ref="AH227:AH238"/>
    <mergeCell ref="AJ227:AJ238"/>
    <mergeCell ref="AK227:AK238"/>
    <mergeCell ref="AL227:AL238"/>
    <mergeCell ref="AM227:AM231"/>
    <mergeCell ref="AN227:AN231"/>
    <mergeCell ref="AB236:AF236"/>
    <mergeCell ref="G237:K237"/>
    <mergeCell ref="N237:R237"/>
    <mergeCell ref="U237:Y237"/>
    <mergeCell ref="AB237:AF237"/>
    <mergeCell ref="B214:B225"/>
    <mergeCell ref="C214:C225"/>
    <mergeCell ref="D214:D225"/>
    <mergeCell ref="E214:E225"/>
    <mergeCell ref="M214:M225"/>
    <mergeCell ref="T214:T225"/>
    <mergeCell ref="AA214:AA225"/>
    <mergeCell ref="B201:B212"/>
    <mergeCell ref="C201:C212"/>
    <mergeCell ref="D201:D212"/>
    <mergeCell ref="AM188:AM192"/>
    <mergeCell ref="AN188:AN192"/>
    <mergeCell ref="G209:K209"/>
    <mergeCell ref="N209:R209"/>
    <mergeCell ref="U209:Y209"/>
    <mergeCell ref="AB209:AF209"/>
    <mergeCell ref="G210:K210"/>
    <mergeCell ref="N210:R210"/>
    <mergeCell ref="U210:Y210"/>
    <mergeCell ref="AB210:AF210"/>
    <mergeCell ref="AO188:AO192"/>
    <mergeCell ref="AP188:AP192"/>
    <mergeCell ref="AO201:AO205"/>
    <mergeCell ref="AP201:AP205"/>
    <mergeCell ref="AQ201:AQ205"/>
    <mergeCell ref="AR201:AR205"/>
    <mergeCell ref="G207:K207"/>
    <mergeCell ref="N207:R207"/>
    <mergeCell ref="U207:Y207"/>
    <mergeCell ref="AB207:AF207"/>
    <mergeCell ref="AM207:AM212"/>
    <mergeCell ref="G208:K208"/>
    <mergeCell ref="N208:R208"/>
    <mergeCell ref="U208:Y208"/>
    <mergeCell ref="AB208:AF208"/>
    <mergeCell ref="G211:K211"/>
    <mergeCell ref="N211:R211"/>
    <mergeCell ref="U211:Y211"/>
    <mergeCell ref="AB211:AF211"/>
    <mergeCell ref="G212:K212"/>
    <mergeCell ref="N212:R212"/>
    <mergeCell ref="U212:Y212"/>
    <mergeCell ref="AQ188:AQ192"/>
    <mergeCell ref="AR188:AR192"/>
    <mergeCell ref="G194:K194"/>
    <mergeCell ref="N194:R194"/>
    <mergeCell ref="U194:Y194"/>
    <mergeCell ref="AB194:AF194"/>
    <mergeCell ref="AM194:AM199"/>
    <mergeCell ref="G195:K195"/>
    <mergeCell ref="N195:R195"/>
    <mergeCell ref="U195:Y195"/>
    <mergeCell ref="AB195:AF195"/>
    <mergeCell ref="G196:K196"/>
    <mergeCell ref="N196:R196"/>
    <mergeCell ref="U196:Y196"/>
    <mergeCell ref="AB196:AF196"/>
    <mergeCell ref="G197:K197"/>
    <mergeCell ref="N197:R197"/>
    <mergeCell ref="U197:Y197"/>
    <mergeCell ref="AB197:AF197"/>
    <mergeCell ref="G198:K198"/>
    <mergeCell ref="N198:R198"/>
    <mergeCell ref="U198:Y198"/>
    <mergeCell ref="AB198:AF198"/>
    <mergeCell ref="G199:K199"/>
    <mergeCell ref="N199:R199"/>
    <mergeCell ref="U199:Y199"/>
    <mergeCell ref="AB199:AF199"/>
    <mergeCell ref="AA188:AA199"/>
    <mergeCell ref="AH188:AH199"/>
    <mergeCell ref="AJ188:AJ199"/>
    <mergeCell ref="AK188:AK199"/>
    <mergeCell ref="AL188:AL199"/>
    <mergeCell ref="AM175:AM179"/>
    <mergeCell ref="AN175:AN179"/>
    <mergeCell ref="AO175:AO179"/>
    <mergeCell ref="AP175:AP179"/>
    <mergeCell ref="AQ175:AQ179"/>
    <mergeCell ref="AR175:AR179"/>
    <mergeCell ref="G181:K181"/>
    <mergeCell ref="N181:R181"/>
    <mergeCell ref="U181:Y181"/>
    <mergeCell ref="AB181:AF181"/>
    <mergeCell ref="AM181:AM186"/>
    <mergeCell ref="G184:K184"/>
    <mergeCell ref="N184:R184"/>
    <mergeCell ref="U184:Y184"/>
    <mergeCell ref="AB184:AF184"/>
    <mergeCell ref="G185:K185"/>
    <mergeCell ref="N185:R185"/>
    <mergeCell ref="U185:Y185"/>
    <mergeCell ref="AB185:AF185"/>
    <mergeCell ref="G186:K186"/>
    <mergeCell ref="N186:R186"/>
    <mergeCell ref="U186:Y186"/>
    <mergeCell ref="AB186:AF186"/>
    <mergeCell ref="G183:K183"/>
    <mergeCell ref="N183:R183"/>
    <mergeCell ref="U183:Y183"/>
    <mergeCell ref="AB183:AF183"/>
    <mergeCell ref="AJ175:AJ186"/>
    <mergeCell ref="AK175:AK186"/>
    <mergeCell ref="AL175:AL186"/>
    <mergeCell ref="B162:B173"/>
    <mergeCell ref="C162:C173"/>
    <mergeCell ref="D162:D173"/>
    <mergeCell ref="E162:E173"/>
    <mergeCell ref="M162:M173"/>
    <mergeCell ref="T162:T173"/>
    <mergeCell ref="AA162:AA173"/>
    <mergeCell ref="AH162:AH173"/>
    <mergeCell ref="AJ162:AJ173"/>
    <mergeCell ref="AK162:AK173"/>
    <mergeCell ref="AL162:AL173"/>
    <mergeCell ref="G182:K182"/>
    <mergeCell ref="N182:R182"/>
    <mergeCell ref="U182:Y182"/>
    <mergeCell ref="AB182:AF182"/>
    <mergeCell ref="N173:R173"/>
    <mergeCell ref="U173:Y173"/>
    <mergeCell ref="AB173:AF173"/>
    <mergeCell ref="U171:Y171"/>
    <mergeCell ref="AB171:AF171"/>
    <mergeCell ref="G172:K172"/>
    <mergeCell ref="N172:R172"/>
    <mergeCell ref="U172:Y172"/>
    <mergeCell ref="AB172:AF172"/>
    <mergeCell ref="B175:B186"/>
    <mergeCell ref="C175:C186"/>
    <mergeCell ref="D175:D186"/>
    <mergeCell ref="E175:E186"/>
    <mergeCell ref="M175:M186"/>
    <mergeCell ref="T175:T186"/>
    <mergeCell ref="AA175:AA186"/>
    <mergeCell ref="AH175:AH186"/>
    <mergeCell ref="U160:Y160"/>
    <mergeCell ref="AB160:AF160"/>
    <mergeCell ref="G155:K155"/>
    <mergeCell ref="N155:R155"/>
    <mergeCell ref="U155:Y155"/>
    <mergeCell ref="AB155:AF155"/>
    <mergeCell ref="G156:K156"/>
    <mergeCell ref="N156:R156"/>
    <mergeCell ref="U156:Y156"/>
    <mergeCell ref="AM162:AM166"/>
    <mergeCell ref="AN162:AN166"/>
    <mergeCell ref="AO162:AO166"/>
    <mergeCell ref="AP162:AP166"/>
    <mergeCell ref="AQ162:AQ166"/>
    <mergeCell ref="AR162:AR166"/>
    <mergeCell ref="G168:K168"/>
    <mergeCell ref="N168:R168"/>
    <mergeCell ref="U168:Y168"/>
    <mergeCell ref="AB168:AF168"/>
    <mergeCell ref="AM168:AM173"/>
    <mergeCell ref="G169:K169"/>
    <mergeCell ref="N169:R169"/>
    <mergeCell ref="U169:Y169"/>
    <mergeCell ref="AB169:AF169"/>
    <mergeCell ref="G170:K170"/>
    <mergeCell ref="N170:R170"/>
    <mergeCell ref="U170:Y170"/>
    <mergeCell ref="AB170:AF170"/>
    <mergeCell ref="G171:K171"/>
    <mergeCell ref="N171:R171"/>
    <mergeCell ref="G173:K173"/>
    <mergeCell ref="AQ136:AQ140"/>
    <mergeCell ref="AR136:AR140"/>
    <mergeCell ref="G142:K142"/>
    <mergeCell ref="N142:R142"/>
    <mergeCell ref="U142:Y142"/>
    <mergeCell ref="AB142:AF142"/>
    <mergeCell ref="AM142:AM147"/>
    <mergeCell ref="G143:K143"/>
    <mergeCell ref="N143:R143"/>
    <mergeCell ref="U143:Y143"/>
    <mergeCell ref="AB143:AF143"/>
    <mergeCell ref="G144:K144"/>
    <mergeCell ref="N144:R144"/>
    <mergeCell ref="U144:Y144"/>
    <mergeCell ref="AB144:AF144"/>
    <mergeCell ref="G145:K145"/>
    <mergeCell ref="N145:R145"/>
    <mergeCell ref="U145:Y145"/>
    <mergeCell ref="AB145:AF145"/>
    <mergeCell ref="AB146:AF146"/>
    <mergeCell ref="G147:K147"/>
    <mergeCell ref="N147:R147"/>
    <mergeCell ref="U147:Y147"/>
    <mergeCell ref="AB147:AF147"/>
    <mergeCell ref="B136:B147"/>
    <mergeCell ref="C136:C147"/>
    <mergeCell ref="D136:D147"/>
    <mergeCell ref="E136:E147"/>
    <mergeCell ref="M136:M147"/>
    <mergeCell ref="T136:T147"/>
    <mergeCell ref="AA136:AA147"/>
    <mergeCell ref="AH136:AH147"/>
    <mergeCell ref="AJ136:AJ147"/>
    <mergeCell ref="AK136:AK147"/>
    <mergeCell ref="AL136:AL147"/>
    <mergeCell ref="AM136:AM140"/>
    <mergeCell ref="AN136:AN140"/>
    <mergeCell ref="AO136:AO140"/>
    <mergeCell ref="AP136:AP140"/>
    <mergeCell ref="M123:M134"/>
    <mergeCell ref="T123:T134"/>
    <mergeCell ref="AA123:AA134"/>
    <mergeCell ref="AH123:AH134"/>
    <mergeCell ref="AJ123:AJ134"/>
    <mergeCell ref="AK123:AK134"/>
    <mergeCell ref="AL123:AL134"/>
    <mergeCell ref="AM123:AM127"/>
    <mergeCell ref="AN123:AN127"/>
    <mergeCell ref="AO123:AO127"/>
    <mergeCell ref="AP123:AP127"/>
    <mergeCell ref="E123:E134"/>
    <mergeCell ref="G146:K146"/>
    <mergeCell ref="N146:R146"/>
    <mergeCell ref="U146:Y146"/>
    <mergeCell ref="AQ123:AQ127"/>
    <mergeCell ref="AR123:AR127"/>
    <mergeCell ref="AM129:AM134"/>
    <mergeCell ref="G130:K130"/>
    <mergeCell ref="N130:R130"/>
    <mergeCell ref="U130:Y130"/>
    <mergeCell ref="AB130:AF130"/>
    <mergeCell ref="G131:K131"/>
    <mergeCell ref="N131:R131"/>
    <mergeCell ref="U131:Y131"/>
    <mergeCell ref="AB131:AF131"/>
    <mergeCell ref="G132:K132"/>
    <mergeCell ref="N132:R132"/>
    <mergeCell ref="U132:Y132"/>
    <mergeCell ref="AB132:AF132"/>
    <mergeCell ref="G133:K133"/>
    <mergeCell ref="N133:R133"/>
    <mergeCell ref="U133:Y133"/>
    <mergeCell ref="AB133:AF133"/>
    <mergeCell ref="G134:K134"/>
    <mergeCell ref="N134:R134"/>
    <mergeCell ref="U134:Y134"/>
    <mergeCell ref="AB134:AF134"/>
    <mergeCell ref="AH110:AH121"/>
    <mergeCell ref="AJ110:AJ121"/>
    <mergeCell ref="AK110:AK121"/>
    <mergeCell ref="AL110:AL121"/>
    <mergeCell ref="AM110:AM114"/>
    <mergeCell ref="AN110:AN114"/>
    <mergeCell ref="AO110:AO114"/>
    <mergeCell ref="AP110:AP114"/>
    <mergeCell ref="AQ110:AQ114"/>
    <mergeCell ref="AR110:AR114"/>
    <mergeCell ref="G116:K116"/>
    <mergeCell ref="N116:R116"/>
    <mergeCell ref="U116:Y116"/>
    <mergeCell ref="AB116:AF116"/>
    <mergeCell ref="AM116:AM121"/>
    <mergeCell ref="G117:K117"/>
    <mergeCell ref="N117:R117"/>
    <mergeCell ref="U117:Y117"/>
    <mergeCell ref="AB117:AF117"/>
    <mergeCell ref="G118:K118"/>
    <mergeCell ref="N118:R118"/>
    <mergeCell ref="U118:Y118"/>
    <mergeCell ref="AB118:AF118"/>
    <mergeCell ref="G121:K121"/>
    <mergeCell ref="N121:R121"/>
    <mergeCell ref="U121:Y121"/>
    <mergeCell ref="AB121:AF121"/>
    <mergeCell ref="N108:R108"/>
    <mergeCell ref="U108:Y108"/>
    <mergeCell ref="AB108:AF108"/>
    <mergeCell ref="B110:B121"/>
    <mergeCell ref="C110:C121"/>
    <mergeCell ref="D110:D121"/>
    <mergeCell ref="E110:E121"/>
    <mergeCell ref="M110:M121"/>
    <mergeCell ref="T110:T121"/>
    <mergeCell ref="AA110:AA121"/>
    <mergeCell ref="B97:B108"/>
    <mergeCell ref="C97:C108"/>
    <mergeCell ref="D97:D108"/>
    <mergeCell ref="E97:E108"/>
    <mergeCell ref="M97:M108"/>
    <mergeCell ref="T97:T108"/>
    <mergeCell ref="AA97:AA108"/>
    <mergeCell ref="AH97:AH108"/>
    <mergeCell ref="AJ97:AJ108"/>
    <mergeCell ref="AK97:AK108"/>
    <mergeCell ref="AL97:AL108"/>
    <mergeCell ref="AM97:AM101"/>
    <mergeCell ref="AN97:AN101"/>
    <mergeCell ref="AO97:AO101"/>
    <mergeCell ref="AP97:AP101"/>
    <mergeCell ref="AQ97:AQ101"/>
    <mergeCell ref="AR97:AR101"/>
    <mergeCell ref="G103:K103"/>
    <mergeCell ref="N103:R103"/>
    <mergeCell ref="U103:Y103"/>
    <mergeCell ref="AB103:AF103"/>
    <mergeCell ref="AM103:AM108"/>
    <mergeCell ref="G104:K104"/>
    <mergeCell ref="N104:R104"/>
    <mergeCell ref="U104:Y104"/>
    <mergeCell ref="AB104:AF104"/>
    <mergeCell ref="G105:K105"/>
    <mergeCell ref="N105:R105"/>
    <mergeCell ref="U105:Y105"/>
    <mergeCell ref="AB105:AF105"/>
    <mergeCell ref="G106:K106"/>
    <mergeCell ref="N106:R106"/>
    <mergeCell ref="U106:Y106"/>
    <mergeCell ref="AB106:AF106"/>
    <mergeCell ref="G107:K107"/>
    <mergeCell ref="N107:R107"/>
    <mergeCell ref="U107:Y107"/>
    <mergeCell ref="AB107:AF107"/>
    <mergeCell ref="G108:K108"/>
    <mergeCell ref="AR84:AR88"/>
    <mergeCell ref="G90:K90"/>
    <mergeCell ref="N90:R90"/>
    <mergeCell ref="U90:Y90"/>
    <mergeCell ref="AB90:AF90"/>
    <mergeCell ref="AM90:AM95"/>
    <mergeCell ref="G91:K91"/>
    <mergeCell ref="N91:R91"/>
    <mergeCell ref="U91:Y91"/>
    <mergeCell ref="AB91:AF91"/>
    <mergeCell ref="G94:K94"/>
    <mergeCell ref="N94:R94"/>
    <mergeCell ref="U94:Y94"/>
    <mergeCell ref="AB94:AF94"/>
    <mergeCell ref="G95:K95"/>
    <mergeCell ref="N95:R95"/>
    <mergeCell ref="U95:Y95"/>
    <mergeCell ref="AB95:AF95"/>
    <mergeCell ref="N82:R82"/>
    <mergeCell ref="U82:Y82"/>
    <mergeCell ref="AB82:AF82"/>
    <mergeCell ref="B84:B95"/>
    <mergeCell ref="C84:C95"/>
    <mergeCell ref="D84:D95"/>
    <mergeCell ref="E84:E95"/>
    <mergeCell ref="M84:M95"/>
    <mergeCell ref="T84:T95"/>
    <mergeCell ref="AA84:AA95"/>
    <mergeCell ref="B71:B82"/>
    <mergeCell ref="C71:C82"/>
    <mergeCell ref="D71:D82"/>
    <mergeCell ref="E71:E82"/>
    <mergeCell ref="M71:M82"/>
    <mergeCell ref="T71:T82"/>
    <mergeCell ref="AA71:AA82"/>
    <mergeCell ref="AH71:AH82"/>
    <mergeCell ref="AJ71:AJ82"/>
    <mergeCell ref="AK71:AK82"/>
    <mergeCell ref="AL71:AL82"/>
    <mergeCell ref="AM71:AM75"/>
    <mergeCell ref="AN71:AN75"/>
    <mergeCell ref="AO71:AO75"/>
    <mergeCell ref="AP71:AP75"/>
    <mergeCell ref="AQ71:AQ75"/>
    <mergeCell ref="AR71:AR75"/>
    <mergeCell ref="G77:K77"/>
    <mergeCell ref="N77:R77"/>
    <mergeCell ref="U77:Y77"/>
    <mergeCell ref="AB77:AF77"/>
    <mergeCell ref="AM77:AM82"/>
    <mergeCell ref="G78:K78"/>
    <mergeCell ref="N78:R78"/>
    <mergeCell ref="U78:Y78"/>
    <mergeCell ref="AB78:AF78"/>
    <mergeCell ref="G79:K79"/>
    <mergeCell ref="N79:R79"/>
    <mergeCell ref="U79:Y79"/>
    <mergeCell ref="AB79:AF79"/>
    <mergeCell ref="G80:K80"/>
    <mergeCell ref="N80:R80"/>
    <mergeCell ref="U80:Y80"/>
    <mergeCell ref="AB80:AF80"/>
    <mergeCell ref="G81:K81"/>
    <mergeCell ref="N81:R81"/>
    <mergeCell ref="U81:Y81"/>
    <mergeCell ref="AB81:AF81"/>
    <mergeCell ref="G82:K82"/>
    <mergeCell ref="AQ58:AQ62"/>
    <mergeCell ref="AR58:AR62"/>
    <mergeCell ref="G64:K64"/>
    <mergeCell ref="N64:R64"/>
    <mergeCell ref="U64:Y64"/>
    <mergeCell ref="AB64:AF64"/>
    <mergeCell ref="AM64:AM69"/>
    <mergeCell ref="G67:K67"/>
    <mergeCell ref="N67:R67"/>
    <mergeCell ref="U67:Y67"/>
    <mergeCell ref="AB67:AF67"/>
    <mergeCell ref="G68:K68"/>
    <mergeCell ref="N68:R68"/>
    <mergeCell ref="U68:Y68"/>
    <mergeCell ref="AB68:AF68"/>
    <mergeCell ref="G69:K69"/>
    <mergeCell ref="N69:R69"/>
    <mergeCell ref="U69:Y69"/>
    <mergeCell ref="AB69:AF69"/>
    <mergeCell ref="AO58:AO62"/>
    <mergeCell ref="AP58:AP62"/>
    <mergeCell ref="B58:B69"/>
    <mergeCell ref="C58:C69"/>
    <mergeCell ref="D58:D69"/>
    <mergeCell ref="E58:E69"/>
    <mergeCell ref="M58:M69"/>
    <mergeCell ref="T58:T69"/>
    <mergeCell ref="AA58:AA69"/>
    <mergeCell ref="AH58:AH69"/>
    <mergeCell ref="AJ58:AJ69"/>
    <mergeCell ref="AK58:AK69"/>
    <mergeCell ref="AL58:AL69"/>
    <mergeCell ref="AM58:AM62"/>
    <mergeCell ref="AN58:AN62"/>
    <mergeCell ref="B45:B56"/>
    <mergeCell ref="C45:C56"/>
    <mergeCell ref="D45:D56"/>
    <mergeCell ref="E45:E56"/>
    <mergeCell ref="M45:M56"/>
    <mergeCell ref="T45:T56"/>
    <mergeCell ref="AA45:AA56"/>
    <mergeCell ref="AH45:AH56"/>
    <mergeCell ref="AJ45:AJ56"/>
    <mergeCell ref="AK45:AK56"/>
    <mergeCell ref="AL45:AL56"/>
    <mergeCell ref="AM45:AM49"/>
    <mergeCell ref="AN45:AN49"/>
    <mergeCell ref="N65:R65"/>
    <mergeCell ref="AO45:AO49"/>
    <mergeCell ref="AP45:AP49"/>
    <mergeCell ref="AQ45:AQ49"/>
    <mergeCell ref="AR45:AR49"/>
    <mergeCell ref="G51:K51"/>
    <mergeCell ref="N51:R51"/>
    <mergeCell ref="U51:Y51"/>
    <mergeCell ref="AB51:AF51"/>
    <mergeCell ref="AM51:AM56"/>
    <mergeCell ref="G52:K52"/>
    <mergeCell ref="N52:R52"/>
    <mergeCell ref="U52:Y52"/>
    <mergeCell ref="AB52:AF52"/>
    <mergeCell ref="G53:K53"/>
    <mergeCell ref="N53:R53"/>
    <mergeCell ref="U53:Y53"/>
    <mergeCell ref="AB53:AF53"/>
    <mergeCell ref="G54:K54"/>
    <mergeCell ref="N54:R54"/>
    <mergeCell ref="G56:K56"/>
    <mergeCell ref="N56:R56"/>
    <mergeCell ref="U56:Y56"/>
    <mergeCell ref="AB56:AF56"/>
    <mergeCell ref="U54:Y54"/>
    <mergeCell ref="AB54:AF54"/>
    <mergeCell ref="G55:K55"/>
    <mergeCell ref="N55:R55"/>
    <mergeCell ref="U55:Y55"/>
    <mergeCell ref="AB55:AF55"/>
    <mergeCell ref="C32:C43"/>
    <mergeCell ref="D32:D43"/>
    <mergeCell ref="E32:E43"/>
    <mergeCell ref="M32:M43"/>
    <mergeCell ref="T32:T43"/>
    <mergeCell ref="AA32:AA43"/>
    <mergeCell ref="AH32:AH43"/>
    <mergeCell ref="AJ32:AJ43"/>
    <mergeCell ref="AK32:AK43"/>
    <mergeCell ref="AL32:AL43"/>
    <mergeCell ref="AM38:AM43"/>
    <mergeCell ref="G40:K40"/>
    <mergeCell ref="N40:R40"/>
    <mergeCell ref="U40:Y40"/>
    <mergeCell ref="AB40:AF40"/>
    <mergeCell ref="G41:K41"/>
    <mergeCell ref="N41:R41"/>
    <mergeCell ref="U41:Y41"/>
    <mergeCell ref="AB41:AF41"/>
    <mergeCell ref="G42:K42"/>
    <mergeCell ref="N42:R42"/>
    <mergeCell ref="U42:Y42"/>
    <mergeCell ref="AB42:AF42"/>
    <mergeCell ref="G43:K43"/>
    <mergeCell ref="N43:R43"/>
    <mergeCell ref="U43:Y43"/>
    <mergeCell ref="AB43:AF43"/>
    <mergeCell ref="G39:K39"/>
    <mergeCell ref="G38:K38"/>
    <mergeCell ref="B15:D15"/>
    <mergeCell ref="B1336:L1336"/>
    <mergeCell ref="B1338:C1338"/>
    <mergeCell ref="B1340:C1340"/>
    <mergeCell ref="F1340:G1340"/>
    <mergeCell ref="F1342:G1343"/>
    <mergeCell ref="B1342:C1343"/>
    <mergeCell ref="G65:K65"/>
    <mergeCell ref="C30:C31"/>
    <mergeCell ref="D30:D31"/>
    <mergeCell ref="G831:K831"/>
    <mergeCell ref="N831:R831"/>
    <mergeCell ref="U831:Y831"/>
    <mergeCell ref="AB831:AF831"/>
    <mergeCell ref="AL786:AL797"/>
    <mergeCell ref="AM786:AM790"/>
    <mergeCell ref="G758:K758"/>
    <mergeCell ref="N758:R758"/>
    <mergeCell ref="U758:Y758"/>
    <mergeCell ref="AB758:AF758"/>
    <mergeCell ref="G767:K767"/>
    <mergeCell ref="N767:R767"/>
    <mergeCell ref="U767:Y767"/>
    <mergeCell ref="AB767:AF767"/>
    <mergeCell ref="G768:K768"/>
    <mergeCell ref="N768:R768"/>
    <mergeCell ref="U768:Y768"/>
    <mergeCell ref="AB768:AF768"/>
    <mergeCell ref="E721:E732"/>
    <mergeCell ref="M721:M732"/>
    <mergeCell ref="T721:T732"/>
    <mergeCell ref="B32:B43"/>
    <mergeCell ref="B799:B810"/>
    <mergeCell ref="C799:C810"/>
    <mergeCell ref="D799:D810"/>
    <mergeCell ref="E799:E810"/>
    <mergeCell ref="M799:M810"/>
    <mergeCell ref="T799:T810"/>
    <mergeCell ref="AA799:AA810"/>
    <mergeCell ref="AH799:AH810"/>
    <mergeCell ref="AJ799:AJ810"/>
    <mergeCell ref="AB745:AF745"/>
    <mergeCell ref="B747:B758"/>
    <mergeCell ref="C747:C758"/>
    <mergeCell ref="AR734:AR738"/>
    <mergeCell ref="G740:K740"/>
    <mergeCell ref="N740:R740"/>
    <mergeCell ref="U740:Y740"/>
    <mergeCell ref="AB740:AF740"/>
    <mergeCell ref="G741:K741"/>
    <mergeCell ref="N741:R741"/>
    <mergeCell ref="U741:Y741"/>
    <mergeCell ref="AB741:AF741"/>
    <mergeCell ref="AO734:AO738"/>
    <mergeCell ref="AP734:AP738"/>
    <mergeCell ref="AQ734:AQ738"/>
    <mergeCell ref="AN786:AN790"/>
    <mergeCell ref="AO786:AO790"/>
    <mergeCell ref="B734:B745"/>
    <mergeCell ref="C734:C745"/>
    <mergeCell ref="D734:D745"/>
    <mergeCell ref="E734:E745"/>
    <mergeCell ref="M734:M745"/>
    <mergeCell ref="T734:T745"/>
    <mergeCell ref="AP799:AP803"/>
    <mergeCell ref="AQ799:AQ803"/>
    <mergeCell ref="AR799:AR803"/>
    <mergeCell ref="N795:R795"/>
    <mergeCell ref="U795:Y795"/>
    <mergeCell ref="AB795:AF795"/>
    <mergeCell ref="AP786:AP790"/>
    <mergeCell ref="AQ786:AQ790"/>
    <mergeCell ref="AR786:AR790"/>
    <mergeCell ref="AM792:AM797"/>
    <mergeCell ref="AB797:AF797"/>
    <mergeCell ref="G794:K794"/>
    <mergeCell ref="N794:R794"/>
    <mergeCell ref="U794:Y794"/>
    <mergeCell ref="AB794:AF794"/>
    <mergeCell ref="G795:K795"/>
    <mergeCell ref="AB744:AF744"/>
    <mergeCell ref="AO760:AO764"/>
    <mergeCell ref="AP760:AP764"/>
    <mergeCell ref="AQ760:AQ764"/>
    <mergeCell ref="AR760:AR764"/>
    <mergeCell ref="AB769:AF769"/>
    <mergeCell ref="G770:K770"/>
    <mergeCell ref="N770:R770"/>
    <mergeCell ref="U770:Y770"/>
    <mergeCell ref="AB770:AF770"/>
    <mergeCell ref="G771:K771"/>
    <mergeCell ref="N771:R771"/>
    <mergeCell ref="U771:Y771"/>
    <mergeCell ref="AB771:AF771"/>
    <mergeCell ref="AB779:AF779"/>
    <mergeCell ref="AM779:AM784"/>
    <mergeCell ref="AH773:AH784"/>
    <mergeCell ref="AJ773:AJ784"/>
    <mergeCell ref="AK799:AK810"/>
    <mergeCell ref="AL799:AL810"/>
    <mergeCell ref="AM799:AM803"/>
    <mergeCell ref="AN799:AN803"/>
    <mergeCell ref="AO799:AO803"/>
    <mergeCell ref="AL773:AL784"/>
    <mergeCell ref="AM773:AM777"/>
    <mergeCell ref="AN773:AN777"/>
    <mergeCell ref="AO773:AO777"/>
    <mergeCell ref="AP773:AP777"/>
    <mergeCell ref="AQ773:AQ777"/>
    <mergeCell ref="AR773:AR777"/>
    <mergeCell ref="G779:K779"/>
    <mergeCell ref="AN721:AN725"/>
    <mergeCell ref="AO721:AO725"/>
    <mergeCell ref="AP721:AP725"/>
    <mergeCell ref="G731:K731"/>
    <mergeCell ref="N731:R731"/>
    <mergeCell ref="U731:Y731"/>
    <mergeCell ref="AB731:AF731"/>
    <mergeCell ref="G732:K732"/>
    <mergeCell ref="N732:R732"/>
    <mergeCell ref="U732:Y732"/>
    <mergeCell ref="AB732:AF732"/>
    <mergeCell ref="AN734:AN738"/>
    <mergeCell ref="AB743:AF743"/>
    <mergeCell ref="G744:K744"/>
    <mergeCell ref="N744:R744"/>
    <mergeCell ref="U744:Y744"/>
    <mergeCell ref="G729:K729"/>
    <mergeCell ref="N729:R729"/>
    <mergeCell ref="U729:Y729"/>
    <mergeCell ref="AB729:AF729"/>
    <mergeCell ref="G730:K730"/>
    <mergeCell ref="N730:R730"/>
    <mergeCell ref="U730:Y730"/>
    <mergeCell ref="AB730:AF730"/>
    <mergeCell ref="AB742:AF742"/>
    <mergeCell ref="G743:K743"/>
    <mergeCell ref="AQ721:AQ725"/>
    <mergeCell ref="AR721:AR725"/>
    <mergeCell ref="G727:K727"/>
    <mergeCell ref="N727:R727"/>
    <mergeCell ref="U727:Y727"/>
    <mergeCell ref="AB727:AF727"/>
    <mergeCell ref="AJ734:AJ745"/>
    <mergeCell ref="AK734:AK745"/>
    <mergeCell ref="AL734:AL745"/>
    <mergeCell ref="AM740:AM745"/>
    <mergeCell ref="G742:K742"/>
    <mergeCell ref="N742:R742"/>
    <mergeCell ref="U742:Y742"/>
    <mergeCell ref="N743:R743"/>
    <mergeCell ref="U743:Y743"/>
    <mergeCell ref="AK721:AK732"/>
    <mergeCell ref="AL721:AL732"/>
    <mergeCell ref="AM721:AM725"/>
    <mergeCell ref="AA734:AA745"/>
    <mergeCell ref="AH734:AH745"/>
    <mergeCell ref="AM727:AM732"/>
    <mergeCell ref="G728:K728"/>
    <mergeCell ref="N728:R728"/>
    <mergeCell ref="B721:B732"/>
    <mergeCell ref="C721:C732"/>
    <mergeCell ref="D721:D732"/>
    <mergeCell ref="AH84:AH95"/>
    <mergeCell ref="AJ84:AJ95"/>
    <mergeCell ref="AK84:AK95"/>
    <mergeCell ref="AL84:AL95"/>
    <mergeCell ref="AM84:AM88"/>
    <mergeCell ref="AN84:AN88"/>
    <mergeCell ref="AO84:AO88"/>
    <mergeCell ref="AP84:AP88"/>
    <mergeCell ref="AQ84:AQ88"/>
    <mergeCell ref="AB92:AF92"/>
    <mergeCell ref="N92:R92"/>
    <mergeCell ref="U92:Y92"/>
    <mergeCell ref="G129:K129"/>
    <mergeCell ref="N129:R129"/>
    <mergeCell ref="U129:Y129"/>
    <mergeCell ref="AB129:AF129"/>
    <mergeCell ref="B123:B134"/>
    <mergeCell ref="C123:C134"/>
    <mergeCell ref="D123:D134"/>
    <mergeCell ref="AQ149:AQ153"/>
    <mergeCell ref="B188:B199"/>
    <mergeCell ref="C188:C199"/>
    <mergeCell ref="D188:D199"/>
    <mergeCell ref="E188:E199"/>
    <mergeCell ref="M188:M199"/>
    <mergeCell ref="T188:T199"/>
    <mergeCell ref="G236:K236"/>
    <mergeCell ref="N236:R236"/>
    <mergeCell ref="U236:Y236"/>
    <mergeCell ref="B3:H3"/>
    <mergeCell ref="B10:D10"/>
    <mergeCell ref="B16:D16"/>
    <mergeCell ref="B17:D17"/>
    <mergeCell ref="K21:K22"/>
    <mergeCell ref="R21:V21"/>
    <mergeCell ref="W21:W22"/>
    <mergeCell ref="B7:D7"/>
    <mergeCell ref="E7:H7"/>
    <mergeCell ref="B5:D5"/>
    <mergeCell ref="Q21:Q22"/>
    <mergeCell ref="B27:E27"/>
    <mergeCell ref="F27:J27"/>
    <mergeCell ref="L27:P27"/>
    <mergeCell ref="R27:V27"/>
    <mergeCell ref="U29:AA29"/>
    <mergeCell ref="B6:D6"/>
    <mergeCell ref="E5:H5"/>
    <mergeCell ref="E6:H6"/>
    <mergeCell ref="G29:M29"/>
    <mergeCell ref="B21:E22"/>
    <mergeCell ref="B24:E24"/>
    <mergeCell ref="B25:E25"/>
    <mergeCell ref="B26:E26"/>
    <mergeCell ref="F21:J21"/>
    <mergeCell ref="B11:D11"/>
    <mergeCell ref="B12:D12"/>
    <mergeCell ref="B13:D13"/>
    <mergeCell ref="B19:AC19"/>
    <mergeCell ref="B9:I9"/>
    <mergeCell ref="B29:E29"/>
    <mergeCell ref="X21:AB21"/>
    <mergeCell ref="AC21:AC22"/>
    <mergeCell ref="F26:J26"/>
    <mergeCell ref="L26:P26"/>
    <mergeCell ref="R26:V26"/>
    <mergeCell ref="X26:AB26"/>
    <mergeCell ref="L21:P21"/>
    <mergeCell ref="B23:E23"/>
    <mergeCell ref="X27:AB27"/>
    <mergeCell ref="AB29:AH29"/>
    <mergeCell ref="U30:Y30"/>
    <mergeCell ref="S30:S31"/>
    <mergeCell ref="N29:T29"/>
    <mergeCell ref="M30:M31"/>
    <mergeCell ref="L30:L31"/>
    <mergeCell ref="G30:K30"/>
    <mergeCell ref="E30:E31"/>
    <mergeCell ref="B30:B31"/>
    <mergeCell ref="F29:F31"/>
    <mergeCell ref="AJ29:AR29"/>
    <mergeCell ref="AN30:AN31"/>
    <mergeCell ref="AO30:AO31"/>
    <mergeCell ref="AB30:AF30"/>
    <mergeCell ref="AG30:AG31"/>
    <mergeCell ref="N30:R30"/>
    <mergeCell ref="AJ30:AJ31"/>
    <mergeCell ref="AK30:AK31"/>
    <mergeCell ref="AP30:AP31"/>
    <mergeCell ref="AN32:AN36"/>
    <mergeCell ref="AO32:AO36"/>
    <mergeCell ref="T30:T31"/>
    <mergeCell ref="AA30:AA31"/>
    <mergeCell ref="U38:Y38"/>
    <mergeCell ref="U39:Y39"/>
    <mergeCell ref="AP32:AP36"/>
    <mergeCell ref="AQ32:AQ36"/>
    <mergeCell ref="AR32:AR36"/>
    <mergeCell ref="N38:R38"/>
    <mergeCell ref="AR30:AR31"/>
    <mergeCell ref="AM30:AM31"/>
    <mergeCell ref="AQ30:AQ31"/>
    <mergeCell ref="AL30:AL31"/>
    <mergeCell ref="N39:R39"/>
    <mergeCell ref="AM32:AM36"/>
    <mergeCell ref="Z30:Z31"/>
    <mergeCell ref="AB38:AF38"/>
    <mergeCell ref="AB39:AF39"/>
    <mergeCell ref="AH30:AH31"/>
    <mergeCell ref="B1424:C1424"/>
    <mergeCell ref="B1416:C1416"/>
    <mergeCell ref="B1417:C1417"/>
    <mergeCell ref="B1418:C1418"/>
    <mergeCell ref="B1421:C1421"/>
    <mergeCell ref="B1420:C1420"/>
    <mergeCell ref="B1423:C1423"/>
    <mergeCell ref="B1415:C1415"/>
    <mergeCell ref="B1422:C1422"/>
    <mergeCell ref="B1419:C1419"/>
    <mergeCell ref="B1412:C1412"/>
    <mergeCell ref="B1413:C1413"/>
    <mergeCell ref="B1414:C1414"/>
    <mergeCell ref="AB65:AF65"/>
    <mergeCell ref="G66:K66"/>
    <mergeCell ref="N66:R66"/>
    <mergeCell ref="U66:Y66"/>
    <mergeCell ref="AB66:AF66"/>
    <mergeCell ref="U65:Y65"/>
    <mergeCell ref="G119:K119"/>
    <mergeCell ref="N119:R119"/>
    <mergeCell ref="U119:Y119"/>
    <mergeCell ref="AB119:AF119"/>
    <mergeCell ref="G120:K120"/>
    <mergeCell ref="N120:R120"/>
    <mergeCell ref="U120:Y120"/>
    <mergeCell ref="AB120:AF120"/>
    <mergeCell ref="G93:K93"/>
    <mergeCell ref="N93:R93"/>
    <mergeCell ref="U93:Y93"/>
    <mergeCell ref="AB93:AF93"/>
    <mergeCell ref="G92:K92"/>
    <mergeCell ref="AR149:AR153"/>
    <mergeCell ref="AM149:AM153"/>
    <mergeCell ref="AN149:AN153"/>
    <mergeCell ref="AO149:AO153"/>
    <mergeCell ref="AP149:AP153"/>
    <mergeCell ref="AB156:AF156"/>
    <mergeCell ref="B149:B160"/>
    <mergeCell ref="C149:C160"/>
    <mergeCell ref="D149:D160"/>
    <mergeCell ref="E149:E160"/>
    <mergeCell ref="M149:M160"/>
    <mergeCell ref="T149:T160"/>
    <mergeCell ref="AA149:AA160"/>
    <mergeCell ref="AH149:AH160"/>
    <mergeCell ref="AJ149:AJ160"/>
    <mergeCell ref="AK149:AK160"/>
    <mergeCell ref="AL149:AL160"/>
    <mergeCell ref="AM155:AM160"/>
    <mergeCell ref="G157:K157"/>
    <mergeCell ref="N157:R157"/>
    <mergeCell ref="U157:Y157"/>
    <mergeCell ref="AB157:AF157"/>
    <mergeCell ref="G158:K158"/>
    <mergeCell ref="N158:R158"/>
    <mergeCell ref="U158:Y158"/>
    <mergeCell ref="AB158:AF158"/>
    <mergeCell ref="G159:K159"/>
    <mergeCell ref="N159:R159"/>
    <mergeCell ref="U159:Y159"/>
    <mergeCell ref="AB159:AF159"/>
    <mergeCell ref="G160:K160"/>
    <mergeCell ref="N160:R160"/>
    <mergeCell ref="E201:E212"/>
    <mergeCell ref="M201:M212"/>
    <mergeCell ref="T201:T212"/>
    <mergeCell ref="AA201:AA212"/>
    <mergeCell ref="AB222:AF222"/>
    <mergeCell ref="G223:K223"/>
    <mergeCell ref="N223:R223"/>
    <mergeCell ref="U223:Y223"/>
    <mergeCell ref="AH214:AH225"/>
    <mergeCell ref="AJ214:AJ225"/>
    <mergeCell ref="G220:K220"/>
    <mergeCell ref="N220:R220"/>
    <mergeCell ref="U220:Y220"/>
    <mergeCell ref="AB220:AF220"/>
    <mergeCell ref="G221:K221"/>
    <mergeCell ref="AB212:AF212"/>
    <mergeCell ref="AH201:AH212"/>
    <mergeCell ref="AJ201:AJ212"/>
    <mergeCell ref="AK214:AK225"/>
    <mergeCell ref="AL214:AL225"/>
    <mergeCell ref="AM214:AM218"/>
    <mergeCell ref="AN214:AN218"/>
    <mergeCell ref="AO214:AO218"/>
    <mergeCell ref="AP214:AP218"/>
    <mergeCell ref="AQ214:AQ218"/>
    <mergeCell ref="AR214:AR218"/>
    <mergeCell ref="AM220:AM225"/>
    <mergeCell ref="N221:R221"/>
    <mergeCell ref="U221:Y221"/>
    <mergeCell ref="AB221:AF221"/>
    <mergeCell ref="G222:K222"/>
    <mergeCell ref="N222:R222"/>
    <mergeCell ref="U222:Y222"/>
    <mergeCell ref="AB223:AF223"/>
    <mergeCell ref="G224:K224"/>
    <mergeCell ref="N224:R224"/>
    <mergeCell ref="U224:Y224"/>
    <mergeCell ref="AB224:AF224"/>
    <mergeCell ref="G225:K225"/>
    <mergeCell ref="N225:R225"/>
    <mergeCell ref="U225:Y225"/>
    <mergeCell ref="AB225:AF225"/>
    <mergeCell ref="AO266:AO270"/>
    <mergeCell ref="AP266:AP270"/>
    <mergeCell ref="AQ266:AQ270"/>
    <mergeCell ref="G263:K263"/>
    <mergeCell ref="N263:R263"/>
    <mergeCell ref="U263:Y263"/>
    <mergeCell ref="AB263:AF263"/>
    <mergeCell ref="G264:K264"/>
    <mergeCell ref="N264:R264"/>
    <mergeCell ref="U264:Y264"/>
    <mergeCell ref="AB264:AF264"/>
    <mergeCell ref="AM253:AM257"/>
    <mergeCell ref="AN253:AN257"/>
    <mergeCell ref="AO253:AO257"/>
    <mergeCell ref="AP253:AP257"/>
    <mergeCell ref="AQ253:AQ257"/>
    <mergeCell ref="B266:B277"/>
    <mergeCell ref="C266:C277"/>
    <mergeCell ref="D266:D277"/>
    <mergeCell ref="E266:E277"/>
    <mergeCell ref="M266:M277"/>
    <mergeCell ref="T266:T277"/>
    <mergeCell ref="G272:K272"/>
    <mergeCell ref="N272:R272"/>
    <mergeCell ref="U272:Y272"/>
    <mergeCell ref="AB272:AF272"/>
    <mergeCell ref="G273:K273"/>
    <mergeCell ref="N273:R273"/>
    <mergeCell ref="U273:Y273"/>
    <mergeCell ref="AB273:AF273"/>
    <mergeCell ref="AM266:AM270"/>
    <mergeCell ref="AN266:AN270"/>
    <mergeCell ref="AR266:AR270"/>
    <mergeCell ref="G299:K299"/>
    <mergeCell ref="N299:R299"/>
    <mergeCell ref="U299:Y299"/>
    <mergeCell ref="AB299:AF299"/>
    <mergeCell ref="G300:K300"/>
    <mergeCell ref="N300:R300"/>
    <mergeCell ref="U300:Y300"/>
    <mergeCell ref="AB300:AF300"/>
    <mergeCell ref="AM292:AM296"/>
    <mergeCell ref="AN292:AN296"/>
    <mergeCell ref="AO292:AO296"/>
    <mergeCell ref="AP292:AP296"/>
    <mergeCell ref="AQ292:AQ296"/>
    <mergeCell ref="AR292:AR296"/>
    <mergeCell ref="B318:B329"/>
    <mergeCell ref="C318:C329"/>
    <mergeCell ref="D318:D329"/>
    <mergeCell ref="E318:E329"/>
    <mergeCell ref="M318:M329"/>
    <mergeCell ref="T318:T329"/>
    <mergeCell ref="AA318:AA329"/>
    <mergeCell ref="AH318:AH329"/>
    <mergeCell ref="AJ318:AJ329"/>
    <mergeCell ref="G324:K324"/>
    <mergeCell ref="N324:R324"/>
    <mergeCell ref="U324:Y324"/>
    <mergeCell ref="AB324:AF324"/>
    <mergeCell ref="G325:K325"/>
    <mergeCell ref="G326:K326"/>
    <mergeCell ref="N326:R326"/>
    <mergeCell ref="U326:Y326"/>
    <mergeCell ref="AB326:AF326"/>
    <mergeCell ref="G327:K327"/>
    <mergeCell ref="N327:R327"/>
    <mergeCell ref="U327:Y327"/>
    <mergeCell ref="AB327:AF327"/>
    <mergeCell ref="AK318:AK329"/>
    <mergeCell ref="AL318:AL329"/>
    <mergeCell ref="AM318:AM322"/>
    <mergeCell ref="AN318:AN322"/>
    <mergeCell ref="AO318:AO322"/>
    <mergeCell ref="AP318:AP322"/>
    <mergeCell ref="AQ318:AQ322"/>
    <mergeCell ref="AR318:AR322"/>
    <mergeCell ref="AM324:AM329"/>
    <mergeCell ref="N325:R325"/>
    <mergeCell ref="U325:Y325"/>
    <mergeCell ref="AB325:AF325"/>
    <mergeCell ref="G328:K328"/>
    <mergeCell ref="N328:R328"/>
    <mergeCell ref="U328:Y328"/>
    <mergeCell ref="AB328:AF328"/>
    <mergeCell ref="G329:K329"/>
    <mergeCell ref="N329:R329"/>
    <mergeCell ref="U329:Y329"/>
    <mergeCell ref="AB329:AF329"/>
    <mergeCell ref="B344:B355"/>
    <mergeCell ref="C344:C355"/>
    <mergeCell ref="D344:D355"/>
    <mergeCell ref="E344:E355"/>
    <mergeCell ref="M344:M355"/>
    <mergeCell ref="T344:T355"/>
    <mergeCell ref="AA344:AA355"/>
    <mergeCell ref="AH344:AH355"/>
    <mergeCell ref="AJ344:AJ355"/>
    <mergeCell ref="AK344:AK355"/>
    <mergeCell ref="AL344:AL355"/>
    <mergeCell ref="B357:B368"/>
    <mergeCell ref="G389:K389"/>
    <mergeCell ref="N389:R389"/>
    <mergeCell ref="U389:Y389"/>
    <mergeCell ref="AB389:AF389"/>
    <mergeCell ref="G390:K390"/>
    <mergeCell ref="N390:R390"/>
    <mergeCell ref="U390:Y390"/>
    <mergeCell ref="AB390:AF390"/>
    <mergeCell ref="G353:K353"/>
    <mergeCell ref="N353:R353"/>
    <mergeCell ref="U353:Y353"/>
    <mergeCell ref="AB353:AF353"/>
    <mergeCell ref="G354:K354"/>
    <mergeCell ref="N354:R354"/>
    <mergeCell ref="U354:Y354"/>
    <mergeCell ref="AB354:AF354"/>
    <mergeCell ref="B370:B381"/>
    <mergeCell ref="C370:C381"/>
    <mergeCell ref="D370:D381"/>
    <mergeCell ref="E370:E381"/>
    <mergeCell ref="AR383:AR387"/>
    <mergeCell ref="AM383:AM387"/>
    <mergeCell ref="AN383:AN387"/>
    <mergeCell ref="G380:K380"/>
    <mergeCell ref="N380:R380"/>
    <mergeCell ref="U380:Y380"/>
    <mergeCell ref="AB380:AF380"/>
    <mergeCell ref="G381:K381"/>
    <mergeCell ref="N381:R381"/>
    <mergeCell ref="U381:Y381"/>
    <mergeCell ref="AB381:AF381"/>
    <mergeCell ref="AO383:AO387"/>
    <mergeCell ref="AP383:AP387"/>
    <mergeCell ref="AQ383:AQ387"/>
    <mergeCell ref="G407:K407"/>
    <mergeCell ref="N407:R407"/>
    <mergeCell ref="U407:Y407"/>
    <mergeCell ref="AB407:AF407"/>
    <mergeCell ref="M370:M381"/>
    <mergeCell ref="T370:T381"/>
    <mergeCell ref="AA370:AA381"/>
    <mergeCell ref="AH370:AH381"/>
    <mergeCell ref="AJ370:AJ381"/>
    <mergeCell ref="AK370:AK381"/>
    <mergeCell ref="AL370:AL381"/>
    <mergeCell ref="AM370:AM374"/>
    <mergeCell ref="AB379:AF379"/>
    <mergeCell ref="AM396:AM400"/>
    <mergeCell ref="AN396:AN400"/>
    <mergeCell ref="AO396:AO400"/>
    <mergeCell ref="AP396:AP400"/>
    <mergeCell ref="AQ396:AQ400"/>
    <mergeCell ref="AH422:AH433"/>
    <mergeCell ref="AJ422:AJ433"/>
    <mergeCell ref="G428:K428"/>
    <mergeCell ref="N428:R428"/>
    <mergeCell ref="U428:Y428"/>
    <mergeCell ref="AB428:AF428"/>
    <mergeCell ref="G429:K429"/>
    <mergeCell ref="AK422:AK433"/>
    <mergeCell ref="AL422:AL433"/>
    <mergeCell ref="AM422:AM426"/>
    <mergeCell ref="AN422:AN426"/>
    <mergeCell ref="AO422:AO426"/>
    <mergeCell ref="AP422:AP426"/>
    <mergeCell ref="AQ422:AQ426"/>
    <mergeCell ref="AR422:AR426"/>
    <mergeCell ref="AM428:AM433"/>
    <mergeCell ref="N429:R429"/>
    <mergeCell ref="U429:Y429"/>
    <mergeCell ref="AB429:AF429"/>
    <mergeCell ref="G430:K430"/>
    <mergeCell ref="N430:R430"/>
    <mergeCell ref="U430:Y430"/>
    <mergeCell ref="AB430:AF430"/>
    <mergeCell ref="G431:K431"/>
    <mergeCell ref="N431:R431"/>
    <mergeCell ref="U431:Y431"/>
    <mergeCell ref="AB431:AF431"/>
    <mergeCell ref="G432:K432"/>
    <mergeCell ref="N432:R432"/>
    <mergeCell ref="U432:Y432"/>
    <mergeCell ref="AB432:AF432"/>
    <mergeCell ref="G433:K433"/>
    <mergeCell ref="B448:B459"/>
    <mergeCell ref="C448:C459"/>
    <mergeCell ref="D448:D459"/>
    <mergeCell ref="E448:E459"/>
    <mergeCell ref="M448:M459"/>
    <mergeCell ref="T448:T459"/>
    <mergeCell ref="AA448:AA459"/>
    <mergeCell ref="AH448:AH459"/>
    <mergeCell ref="AJ448:AJ459"/>
    <mergeCell ref="AB459:AF459"/>
    <mergeCell ref="B461:B472"/>
    <mergeCell ref="C461:C472"/>
    <mergeCell ref="D461:D472"/>
    <mergeCell ref="E461:E472"/>
    <mergeCell ref="M461:M472"/>
    <mergeCell ref="AL435:AL446"/>
    <mergeCell ref="AM435:AM439"/>
    <mergeCell ref="G470:K470"/>
    <mergeCell ref="N470:R470"/>
    <mergeCell ref="U470:Y470"/>
    <mergeCell ref="AB470:AF470"/>
    <mergeCell ref="G471:K471"/>
    <mergeCell ref="N471:R471"/>
    <mergeCell ref="U471:Y471"/>
    <mergeCell ref="AB471:AF471"/>
    <mergeCell ref="T461:T472"/>
    <mergeCell ref="AA461:AA472"/>
    <mergeCell ref="AH461:AH472"/>
    <mergeCell ref="AJ461:AJ472"/>
    <mergeCell ref="AK448:AK459"/>
    <mergeCell ref="AL448:AL459"/>
    <mergeCell ref="AM448:AM452"/>
    <mergeCell ref="AB480:AF480"/>
    <mergeCell ref="B474:B485"/>
    <mergeCell ref="C474:C485"/>
    <mergeCell ref="D474:D485"/>
    <mergeCell ref="E474:E485"/>
    <mergeCell ref="M474:M485"/>
    <mergeCell ref="T474:T485"/>
    <mergeCell ref="AA474:AA485"/>
    <mergeCell ref="AH474:AH485"/>
    <mergeCell ref="AJ474:AJ485"/>
    <mergeCell ref="G498:K498"/>
    <mergeCell ref="G497:K497"/>
    <mergeCell ref="N497:R497"/>
    <mergeCell ref="U497:Y497"/>
    <mergeCell ref="AB497:AF497"/>
    <mergeCell ref="N498:R498"/>
    <mergeCell ref="U498:Y498"/>
    <mergeCell ref="AB498:AF498"/>
    <mergeCell ref="U496:Y496"/>
    <mergeCell ref="AB496:AF496"/>
    <mergeCell ref="B487:B498"/>
    <mergeCell ref="C487:C498"/>
    <mergeCell ref="D487:D498"/>
    <mergeCell ref="E487:E498"/>
    <mergeCell ref="M487:M498"/>
    <mergeCell ref="T487:T498"/>
    <mergeCell ref="AA487:AA498"/>
    <mergeCell ref="AH487:AH498"/>
    <mergeCell ref="AJ487:AJ498"/>
    <mergeCell ref="AR500:AR504"/>
    <mergeCell ref="G506:K506"/>
    <mergeCell ref="N506:R506"/>
    <mergeCell ref="U506:Y506"/>
    <mergeCell ref="AB506:AF506"/>
    <mergeCell ref="G507:K507"/>
    <mergeCell ref="N507:R507"/>
    <mergeCell ref="U507:Y507"/>
    <mergeCell ref="AB507:AF507"/>
    <mergeCell ref="AM500:AM504"/>
    <mergeCell ref="AN500:AN504"/>
    <mergeCell ref="AO500:AO504"/>
    <mergeCell ref="AP500:AP504"/>
    <mergeCell ref="AQ500:AQ504"/>
    <mergeCell ref="B500:B511"/>
    <mergeCell ref="C500:C511"/>
    <mergeCell ref="D500:D511"/>
    <mergeCell ref="E500:E511"/>
    <mergeCell ref="M500:M511"/>
    <mergeCell ref="T500:T511"/>
    <mergeCell ref="AA500:AA511"/>
    <mergeCell ref="AH500:AH511"/>
    <mergeCell ref="AJ500:AJ511"/>
    <mergeCell ref="AK500:AK511"/>
    <mergeCell ref="AL500:AL511"/>
    <mergeCell ref="AM506:AM511"/>
    <mergeCell ref="G508:K508"/>
    <mergeCell ref="N508:R508"/>
    <mergeCell ref="U508:Y508"/>
    <mergeCell ref="AB508:AF508"/>
    <mergeCell ref="G509:K509"/>
    <mergeCell ref="N509:R509"/>
    <mergeCell ref="B513:B524"/>
    <mergeCell ref="C513:C524"/>
    <mergeCell ref="D513:D524"/>
    <mergeCell ref="E513:E524"/>
    <mergeCell ref="M513:M524"/>
    <mergeCell ref="T513:T524"/>
    <mergeCell ref="AA513:AA524"/>
    <mergeCell ref="AH513:AH524"/>
    <mergeCell ref="AJ513:AJ524"/>
    <mergeCell ref="G524:K524"/>
    <mergeCell ref="N524:R524"/>
    <mergeCell ref="U524:Y524"/>
    <mergeCell ref="AB524:AF524"/>
    <mergeCell ref="B526:B537"/>
    <mergeCell ref="C526:C537"/>
    <mergeCell ref="D526:D537"/>
    <mergeCell ref="E526:E537"/>
    <mergeCell ref="M526:M537"/>
    <mergeCell ref="T526:T537"/>
    <mergeCell ref="AA526:AA537"/>
    <mergeCell ref="AH526:AH537"/>
    <mergeCell ref="AJ526:AJ537"/>
    <mergeCell ref="G532:K532"/>
    <mergeCell ref="N532:R532"/>
    <mergeCell ref="U532:Y532"/>
    <mergeCell ref="AB532:AF532"/>
    <mergeCell ref="G535:K535"/>
    <mergeCell ref="G533:K533"/>
    <mergeCell ref="N533:R533"/>
    <mergeCell ref="U533:Y533"/>
    <mergeCell ref="AB533:AF533"/>
    <mergeCell ref="G534:K534"/>
    <mergeCell ref="N534:R534"/>
    <mergeCell ref="U534:Y534"/>
    <mergeCell ref="AB534:AF534"/>
    <mergeCell ref="AK526:AK537"/>
    <mergeCell ref="AL526:AL537"/>
    <mergeCell ref="AM526:AM530"/>
    <mergeCell ref="AN526:AN530"/>
    <mergeCell ref="AO526:AO530"/>
    <mergeCell ref="AP526:AP530"/>
    <mergeCell ref="AQ526:AQ530"/>
    <mergeCell ref="AR526:AR530"/>
    <mergeCell ref="AM532:AM537"/>
    <mergeCell ref="N535:R535"/>
    <mergeCell ref="U535:Y535"/>
    <mergeCell ref="AB535:AF535"/>
    <mergeCell ref="G536:K536"/>
    <mergeCell ref="N536:R536"/>
    <mergeCell ref="U536:Y536"/>
    <mergeCell ref="AB536:AF536"/>
    <mergeCell ref="G537:K537"/>
    <mergeCell ref="N537:R537"/>
    <mergeCell ref="U537:Y537"/>
    <mergeCell ref="AB537:AF537"/>
    <mergeCell ref="B552:B563"/>
    <mergeCell ref="AB561:AF561"/>
    <mergeCell ref="C552:C563"/>
    <mergeCell ref="D552:D563"/>
    <mergeCell ref="E552:E563"/>
    <mergeCell ref="M552:M563"/>
    <mergeCell ref="T552:T563"/>
    <mergeCell ref="B565:B576"/>
    <mergeCell ref="C565:C576"/>
    <mergeCell ref="D565:D576"/>
    <mergeCell ref="E565:E576"/>
    <mergeCell ref="M565:M576"/>
    <mergeCell ref="T565:T576"/>
    <mergeCell ref="AA565:AA576"/>
    <mergeCell ref="AH565:AH576"/>
    <mergeCell ref="AJ565:AJ576"/>
    <mergeCell ref="AB576:AF576"/>
    <mergeCell ref="B578:B589"/>
    <mergeCell ref="C578:C589"/>
    <mergeCell ref="D578:D589"/>
    <mergeCell ref="E578:E589"/>
    <mergeCell ref="M578:M589"/>
    <mergeCell ref="G587:K587"/>
    <mergeCell ref="N587:R587"/>
    <mergeCell ref="U587:Y587"/>
    <mergeCell ref="AB587:AF587"/>
    <mergeCell ref="G588:K588"/>
    <mergeCell ref="N588:R588"/>
    <mergeCell ref="U588:Y588"/>
    <mergeCell ref="AB588:AF588"/>
    <mergeCell ref="G597:K597"/>
    <mergeCell ref="N597:R597"/>
    <mergeCell ref="U597:Y597"/>
    <mergeCell ref="AB597:AF597"/>
    <mergeCell ref="T578:T589"/>
    <mergeCell ref="AA578:AA589"/>
    <mergeCell ref="B591:B602"/>
    <mergeCell ref="C591:C602"/>
    <mergeCell ref="D591:D602"/>
    <mergeCell ref="E591:E602"/>
    <mergeCell ref="M591:M602"/>
    <mergeCell ref="T591:T602"/>
    <mergeCell ref="AA591:AA602"/>
    <mergeCell ref="B604:B615"/>
    <mergeCell ref="C604:C615"/>
    <mergeCell ref="D604:D615"/>
    <mergeCell ref="E604:E615"/>
    <mergeCell ref="M604:M615"/>
    <mergeCell ref="T604:T615"/>
    <mergeCell ref="AM617:AM621"/>
    <mergeCell ref="AN617:AN621"/>
    <mergeCell ref="AO617:AO621"/>
    <mergeCell ref="AP617:AP621"/>
    <mergeCell ref="AQ617:AQ621"/>
    <mergeCell ref="AR617:AR621"/>
    <mergeCell ref="G623:K623"/>
    <mergeCell ref="N623:R623"/>
    <mergeCell ref="U623:Y623"/>
    <mergeCell ref="AB623:AF623"/>
    <mergeCell ref="AK617:AK628"/>
    <mergeCell ref="AL617:AL628"/>
    <mergeCell ref="AM623:AM628"/>
    <mergeCell ref="AB628:AF628"/>
    <mergeCell ref="AA604:AA615"/>
    <mergeCell ref="AH604:AH615"/>
    <mergeCell ref="AJ604:AJ615"/>
    <mergeCell ref="AK604:AK615"/>
    <mergeCell ref="AL604:AL615"/>
    <mergeCell ref="AM604:AM608"/>
    <mergeCell ref="AN604:AN608"/>
    <mergeCell ref="AO604:AO608"/>
    <mergeCell ref="G624:K624"/>
    <mergeCell ref="N624:R624"/>
    <mergeCell ref="U624:Y624"/>
    <mergeCell ref="AB624:AF624"/>
    <mergeCell ref="B617:B628"/>
    <mergeCell ref="C617:C628"/>
    <mergeCell ref="D617:D628"/>
    <mergeCell ref="E617:E628"/>
    <mergeCell ref="M617:M628"/>
    <mergeCell ref="T617:T628"/>
    <mergeCell ref="AA617:AA628"/>
    <mergeCell ref="AH617:AH628"/>
    <mergeCell ref="AJ617:AJ628"/>
    <mergeCell ref="G625:K625"/>
    <mergeCell ref="N625:R625"/>
    <mergeCell ref="U625:Y625"/>
    <mergeCell ref="AB625:AF625"/>
    <mergeCell ref="G626:K626"/>
    <mergeCell ref="N626:R626"/>
    <mergeCell ref="U626:Y626"/>
    <mergeCell ref="AB626:AF626"/>
    <mergeCell ref="G627:K627"/>
    <mergeCell ref="N627:R627"/>
    <mergeCell ref="U627:Y627"/>
    <mergeCell ref="AB627:AF627"/>
    <mergeCell ref="G628:K628"/>
    <mergeCell ref="N628:R628"/>
    <mergeCell ref="U628:Y628"/>
    <mergeCell ref="B656:B667"/>
    <mergeCell ref="C656:C667"/>
    <mergeCell ref="D656:D667"/>
    <mergeCell ref="E656:E667"/>
    <mergeCell ref="M656:M667"/>
    <mergeCell ref="T656:T667"/>
    <mergeCell ref="AA656:AA667"/>
    <mergeCell ref="AH656:AH667"/>
    <mergeCell ref="AJ656:AJ667"/>
    <mergeCell ref="AK656:AK667"/>
    <mergeCell ref="AL656:AL667"/>
    <mergeCell ref="AM656:AM660"/>
    <mergeCell ref="B669:B680"/>
    <mergeCell ref="G677:K677"/>
    <mergeCell ref="N677:R677"/>
    <mergeCell ref="U677:Y677"/>
    <mergeCell ref="AB677:AF677"/>
    <mergeCell ref="G678:K678"/>
    <mergeCell ref="N678:R678"/>
    <mergeCell ref="U678:Y678"/>
    <mergeCell ref="AB678:AF678"/>
    <mergeCell ref="C669:C680"/>
    <mergeCell ref="D669:D680"/>
    <mergeCell ref="E669:E680"/>
    <mergeCell ref="M669:M680"/>
    <mergeCell ref="T669:T680"/>
    <mergeCell ref="AA669:AA680"/>
    <mergeCell ref="AH669:AH680"/>
    <mergeCell ref="AJ669:AJ680"/>
    <mergeCell ref="AK669:AK680"/>
    <mergeCell ref="AL669:AL680"/>
    <mergeCell ref="AM669:AM673"/>
    <mergeCell ref="C682:C693"/>
    <mergeCell ref="D682:D693"/>
    <mergeCell ref="E682:E693"/>
    <mergeCell ref="M682:M693"/>
    <mergeCell ref="T682:T693"/>
    <mergeCell ref="AA682:AA693"/>
    <mergeCell ref="AH682:AH693"/>
    <mergeCell ref="AJ682:AJ693"/>
    <mergeCell ref="AB693:AF693"/>
    <mergeCell ref="G848:K848"/>
    <mergeCell ref="N848:R848"/>
    <mergeCell ref="U848:Y848"/>
    <mergeCell ref="AB848:AF848"/>
    <mergeCell ref="G849:K849"/>
    <mergeCell ref="N849:R849"/>
    <mergeCell ref="U849:Y849"/>
    <mergeCell ref="AB849:AF849"/>
    <mergeCell ref="G704:K704"/>
    <mergeCell ref="N704:R704"/>
    <mergeCell ref="U704:Y704"/>
    <mergeCell ref="AB704:AF704"/>
    <mergeCell ref="G705:K705"/>
    <mergeCell ref="N705:R705"/>
    <mergeCell ref="U705:Y705"/>
    <mergeCell ref="AB705:AF705"/>
    <mergeCell ref="AA721:AA732"/>
    <mergeCell ref="AH721:AH732"/>
    <mergeCell ref="AJ721:AJ732"/>
    <mergeCell ref="G745:K745"/>
    <mergeCell ref="N745:R745"/>
    <mergeCell ref="U745:Y745"/>
    <mergeCell ref="AB728:AF728"/>
    <mergeCell ref="B877:B888"/>
    <mergeCell ref="C877:C888"/>
    <mergeCell ref="D877:D888"/>
    <mergeCell ref="E877:E888"/>
    <mergeCell ref="M877:M888"/>
    <mergeCell ref="T877:T888"/>
    <mergeCell ref="AA877:AA888"/>
    <mergeCell ref="AH877:AH888"/>
    <mergeCell ref="AQ851:AQ855"/>
    <mergeCell ref="AR851:AR855"/>
    <mergeCell ref="G857:K857"/>
    <mergeCell ref="N857:R857"/>
    <mergeCell ref="U857:Y857"/>
    <mergeCell ref="AB857:AF857"/>
    <mergeCell ref="G858:K858"/>
    <mergeCell ref="N858:R858"/>
    <mergeCell ref="U858:Y858"/>
    <mergeCell ref="AB858:AF858"/>
    <mergeCell ref="AM851:AM855"/>
    <mergeCell ref="AN851:AN855"/>
    <mergeCell ref="AO851:AO855"/>
    <mergeCell ref="AP851:AP855"/>
    <mergeCell ref="G875:K875"/>
    <mergeCell ref="N875:R875"/>
    <mergeCell ref="U875:Y875"/>
    <mergeCell ref="AB875:AF875"/>
    <mergeCell ref="B851:B862"/>
    <mergeCell ref="C851:C862"/>
    <mergeCell ref="D851:D862"/>
    <mergeCell ref="E851:E862"/>
    <mergeCell ref="M851:M862"/>
    <mergeCell ref="T851:T862"/>
    <mergeCell ref="AN890:AN894"/>
    <mergeCell ref="AO890:AO894"/>
    <mergeCell ref="G911:K911"/>
    <mergeCell ref="N911:R911"/>
    <mergeCell ref="U911:Y911"/>
    <mergeCell ref="AB911:AF911"/>
    <mergeCell ref="G912:K912"/>
    <mergeCell ref="N912:R912"/>
    <mergeCell ref="U912:Y912"/>
    <mergeCell ref="AB912:AF912"/>
    <mergeCell ref="B903:B914"/>
    <mergeCell ref="C903:C914"/>
    <mergeCell ref="D903:D914"/>
    <mergeCell ref="E903:E914"/>
    <mergeCell ref="M903:M914"/>
    <mergeCell ref="T903:T914"/>
    <mergeCell ref="AA903:AA914"/>
    <mergeCell ref="AH903:AH914"/>
    <mergeCell ref="AJ903:AJ914"/>
    <mergeCell ref="AK903:AK914"/>
    <mergeCell ref="AL903:AL914"/>
    <mergeCell ref="AM903:AM907"/>
    <mergeCell ref="AN903:AN907"/>
    <mergeCell ref="AO903:AO907"/>
    <mergeCell ref="A1:M1"/>
    <mergeCell ref="B1354:M1354"/>
    <mergeCell ref="B1397:B1398"/>
    <mergeCell ref="C1397:D1397"/>
    <mergeCell ref="E1397:F1397"/>
    <mergeCell ref="G1397:H1397"/>
    <mergeCell ref="I1397:J1397"/>
    <mergeCell ref="K1397:K1398"/>
    <mergeCell ref="B1395:M1395"/>
    <mergeCell ref="B1406:M1406"/>
    <mergeCell ref="C1356:C1357"/>
    <mergeCell ref="B1358:B1360"/>
    <mergeCell ref="B1361:C1361"/>
    <mergeCell ref="B1365:C1365"/>
    <mergeCell ref="B1362:B1364"/>
    <mergeCell ref="B1369:C1369"/>
    <mergeCell ref="B1366:B1368"/>
    <mergeCell ref="B1370:B1372"/>
    <mergeCell ref="B1373:C1373"/>
    <mergeCell ref="B1374:C1374"/>
    <mergeCell ref="B890:B901"/>
    <mergeCell ref="C890:C901"/>
    <mergeCell ref="D890:D901"/>
    <mergeCell ref="E890:E901"/>
    <mergeCell ref="B864:B875"/>
    <mergeCell ref="C864:C875"/>
    <mergeCell ref="D864:D875"/>
    <mergeCell ref="E864:E875"/>
    <mergeCell ref="M864:M875"/>
    <mergeCell ref="G884:K884"/>
    <mergeCell ref="G885:K885"/>
    <mergeCell ref="B682:B693"/>
    <mergeCell ref="B1386:M1386"/>
    <mergeCell ref="B14:D14"/>
    <mergeCell ref="D1356:E1356"/>
    <mergeCell ref="F1356:G1356"/>
    <mergeCell ref="H1356:H1357"/>
    <mergeCell ref="B1356:B1357"/>
    <mergeCell ref="U914:Y914"/>
    <mergeCell ref="AB914:AF914"/>
    <mergeCell ref="U925:Y925"/>
    <mergeCell ref="AB925:AF925"/>
    <mergeCell ref="AM734:AM738"/>
    <mergeCell ref="AM344:AM348"/>
    <mergeCell ref="B1409:C1409"/>
    <mergeCell ref="J1408:M1408"/>
    <mergeCell ref="B1411:C1411"/>
    <mergeCell ref="B1410:C1410"/>
    <mergeCell ref="B1408:C1408"/>
    <mergeCell ref="B1377:M1377"/>
    <mergeCell ref="AJ890:AJ901"/>
    <mergeCell ref="AK890:AK901"/>
    <mergeCell ref="AL890:AL901"/>
    <mergeCell ref="AM890:AM894"/>
    <mergeCell ref="T864:T875"/>
    <mergeCell ref="AA864:AA875"/>
    <mergeCell ref="AH864:AH875"/>
    <mergeCell ref="N884:R884"/>
    <mergeCell ref="U884:Y884"/>
    <mergeCell ref="AB884:AF884"/>
    <mergeCell ref="N885:R885"/>
    <mergeCell ref="U885:Y885"/>
    <mergeCell ref="AB885:AF885"/>
    <mergeCell ref="U888:Y888"/>
  </mergeCells>
  <conditionalFormatting sqref="D1410:G1423">
    <cfRule type="notContainsBlanks" dxfId="1375" priority="5200">
      <formula>LEN(TRIM(D1410))&gt;0</formula>
    </cfRule>
  </conditionalFormatting>
  <conditionalFormatting sqref="D1358:E1364 F1361:G1361 D1366:E1368 D1370:E1372">
    <cfRule type="notContainsBlanks" dxfId="1374" priority="2549">
      <formula>LEN(TRIM(D1358))&gt;0</formula>
    </cfRule>
  </conditionalFormatting>
  <conditionalFormatting sqref="C1380:C1383">
    <cfRule type="notContainsBlanks" dxfId="1373" priority="2548">
      <formula>LEN(TRIM(C1380))&gt;0</formula>
    </cfRule>
  </conditionalFormatting>
  <conditionalFormatting sqref="C1399:C1402">
    <cfRule type="notContainsBlanks" dxfId="1372" priority="2547">
      <formula>LEN(TRIM(C1399))&gt;0</formula>
    </cfRule>
  </conditionalFormatting>
  <conditionalFormatting sqref="D1340 H1340">
    <cfRule type="notContainsBlanks" dxfId="1371" priority="2546">
      <formula>LEN(TRIM(D1340))&gt;0</formula>
    </cfRule>
  </conditionalFormatting>
  <conditionalFormatting sqref="D1365:G1365">
    <cfRule type="notContainsBlanks" dxfId="1370" priority="2545">
      <formula>LEN(TRIM(D1365))&gt;0</formula>
    </cfRule>
  </conditionalFormatting>
  <conditionalFormatting sqref="D1369:G1369">
    <cfRule type="notContainsBlanks" dxfId="1369" priority="2544">
      <formula>LEN(TRIM(D1369))&gt;0</formula>
    </cfRule>
  </conditionalFormatting>
  <conditionalFormatting sqref="D1373:G1373">
    <cfRule type="notContainsBlanks" dxfId="1368" priority="2543">
      <formula>LEN(TRIM(D1373))&gt;0</formula>
    </cfRule>
  </conditionalFormatting>
  <conditionalFormatting sqref="D1399:J1402">
    <cfRule type="notContainsBlanks" dxfId="1367" priority="2538">
      <formula>LEN(TRIM(D1399))&gt;0</formula>
    </cfRule>
  </conditionalFormatting>
  <conditionalFormatting sqref="D1383">
    <cfRule type="notContainsBlanks" dxfId="1366" priority="2535">
      <formula>LEN(TRIM(D1383))&gt;0</formula>
    </cfRule>
  </conditionalFormatting>
  <conditionalFormatting sqref="B32:E43 G34:K34 L32:L33">
    <cfRule type="notContainsBlanks" dxfId="1365" priority="2530">
      <formula>LEN(TRIM(B32))&gt;0</formula>
    </cfRule>
  </conditionalFormatting>
  <conditionalFormatting sqref="C45:E56">
    <cfRule type="notContainsBlanks" dxfId="1364" priority="2529">
      <formula>LEN(TRIM(C45))&gt;0</formula>
    </cfRule>
  </conditionalFormatting>
  <conditionalFormatting sqref="C58:E69">
    <cfRule type="notContainsBlanks" dxfId="1363" priority="2528">
      <formula>LEN(TRIM(C58))&gt;0</formula>
    </cfRule>
  </conditionalFormatting>
  <conditionalFormatting sqref="C71:E82">
    <cfRule type="notContainsBlanks" dxfId="1362" priority="2527">
      <formula>LEN(TRIM(C71))&gt;0</formula>
    </cfRule>
  </conditionalFormatting>
  <conditionalFormatting sqref="C84:E95">
    <cfRule type="notContainsBlanks" dxfId="1361" priority="2526">
      <formula>LEN(TRIM(C84))&gt;0</formula>
    </cfRule>
  </conditionalFormatting>
  <conditionalFormatting sqref="C97:E108">
    <cfRule type="notContainsBlanks" dxfId="1360" priority="2525">
      <formula>LEN(TRIM(C97))&gt;0</formula>
    </cfRule>
  </conditionalFormatting>
  <conditionalFormatting sqref="C227:E238 C110:E121">
    <cfRule type="notContainsBlanks" dxfId="1359" priority="2524">
      <formula>LEN(TRIM(C110))&gt;0</formula>
    </cfRule>
  </conditionalFormatting>
  <conditionalFormatting sqref="C136:E147">
    <cfRule type="notContainsBlanks" dxfId="1358" priority="2523">
      <formula>LEN(TRIM(C136))&gt;0</formula>
    </cfRule>
  </conditionalFormatting>
  <conditionalFormatting sqref="C240:E251 C162:E173">
    <cfRule type="notContainsBlanks" dxfId="1357" priority="2521">
      <formula>LEN(TRIM(C162))&gt;0</formula>
    </cfRule>
  </conditionalFormatting>
  <conditionalFormatting sqref="C149:E160">
    <cfRule type="notContainsBlanks" dxfId="1356" priority="2522">
      <formula>LEN(TRIM(C149))&gt;0</formula>
    </cfRule>
  </conditionalFormatting>
  <conditionalFormatting sqref="C396:E407 C188:E199">
    <cfRule type="notContainsBlanks" dxfId="1355" priority="2519">
      <formula>LEN(TRIM(C188))&gt;0</formula>
    </cfRule>
  </conditionalFormatting>
  <conditionalFormatting sqref="C175:E186">
    <cfRule type="notContainsBlanks" dxfId="1354" priority="2520">
      <formula>LEN(TRIM(C175))&gt;0</formula>
    </cfRule>
  </conditionalFormatting>
  <conditionalFormatting sqref="C266:E277">
    <cfRule type="notContainsBlanks" dxfId="1353" priority="2515">
      <formula>LEN(TRIM(C266))&gt;0</formula>
    </cfRule>
  </conditionalFormatting>
  <conditionalFormatting sqref="C201:E212">
    <cfRule type="notContainsBlanks" dxfId="1352" priority="2518">
      <formula>LEN(TRIM(C201))&gt;0</formula>
    </cfRule>
  </conditionalFormatting>
  <conditionalFormatting sqref="C214:E225">
    <cfRule type="notContainsBlanks" dxfId="1351" priority="2516">
      <formula>LEN(TRIM(C214))&gt;0</formula>
    </cfRule>
    <cfRule type="notContainsBlanks" dxfId="1350" priority="2517">
      <formula>LEN(TRIM(C214))&gt;0</formula>
    </cfRule>
  </conditionalFormatting>
  <conditionalFormatting sqref="C292:E303 C279:E290">
    <cfRule type="notContainsBlanks" dxfId="1349" priority="2511">
      <formula>LEN(TRIM(C279))&gt;0</formula>
    </cfRule>
  </conditionalFormatting>
  <conditionalFormatting sqref="C253:E264">
    <cfRule type="notContainsBlanks" dxfId="1348" priority="2513">
      <formula>LEN(TRIM(C253))&gt;0</formula>
    </cfRule>
  </conditionalFormatting>
  <conditionalFormatting sqref="C331:E342 C318:E329">
    <cfRule type="notContainsBlanks" dxfId="1347" priority="2508">
      <formula>LEN(TRIM(C318))&gt;0</formula>
    </cfRule>
  </conditionalFormatting>
  <conditionalFormatting sqref="C305:E316">
    <cfRule type="notContainsBlanks" dxfId="1346" priority="2509">
      <formula>LEN(TRIM(C305))&gt;0</formula>
    </cfRule>
  </conditionalFormatting>
  <conditionalFormatting sqref="C344:E355">
    <cfRule type="notContainsBlanks" priority="2506">
      <formula>LEN(TRIM(C344))&gt;0</formula>
    </cfRule>
  </conditionalFormatting>
  <conditionalFormatting sqref="C357:E368">
    <cfRule type="notContainsBlanks" dxfId="1345" priority="2505">
      <formula>LEN(TRIM(C357))&gt;0</formula>
    </cfRule>
  </conditionalFormatting>
  <conditionalFormatting sqref="C370:E381">
    <cfRule type="notContainsBlanks" dxfId="1344" priority="2504">
      <formula>LEN(TRIM(C370))&gt;0</formula>
    </cfRule>
  </conditionalFormatting>
  <conditionalFormatting sqref="C409:E420">
    <cfRule type="notContainsBlanks" dxfId="1343" priority="2502">
      <formula>LEN(TRIM(C409))&gt;0</formula>
    </cfRule>
  </conditionalFormatting>
  <conditionalFormatting sqref="C383:E394">
    <cfRule type="notContainsBlanks" dxfId="1342" priority="2503">
      <formula>LEN(TRIM(C383))&gt;0</formula>
    </cfRule>
  </conditionalFormatting>
  <conditionalFormatting sqref="C422:E433 C435:E446 C448:E459 C461:E472 C474:E485 C487:E498 C500:E511 C513:E524 C526:E537 C539:E550 C552:E563 C565:E576 C578:E589 C591:E602 C604:E615 C617:E628 C630:E641 C643:E654 C656:E667 C669:E680 C682:E693 C695:E706 C708:E719 C721:E732 C734:E745 C747:E758 C760:E771 C773:E784 C786:E797 C799:E810 C812:E823 C825:E836 C838:E849 C851:E862 C864:E875 C877:E888 B890:E901 C903:E914 C916:E927 C929:E940 C942:E953 C955:E966 C968:E979 C981:E992 C994:E1005 C1007:E1018 C1020:E1031 C1033:E1044 C1046:E1057 C1059:E1070 C1072:E1083 C1085:E1096 B1098:E1109 C1111:E1122 C1124:E1135 C1137:E1148 C1150:E1161 C1163:E1174 C1176:E1187 C1189:E1200 C1202:E1213 C1215:E1226 C1228:E1239 C1241:E1252 C1254:E1265 C1267:E1278 C1280:E1291 C1293:E1304 C1306:E1317 C1319:E1330">
    <cfRule type="notContainsBlanks" dxfId="1341" priority="2500">
      <formula>LEN(TRIM(B422))&gt;0</formula>
    </cfRule>
  </conditionalFormatting>
  <conditionalFormatting sqref="G434:K434 G447:K447 G460:K460 G473:K473 G486:K486 G499:K499 G512:K512 G525:K525 G538:K538 G551:K551 G564:K564 G577:K577 G590:K590 G603:K603 G616:K616 G629:K629 G642:K642 G655:K655 G668:K668 G681:K681 G694:K694 G707:K707 G720:K720 G733:K733 G746:K746 G759:K759 G772:K772 G785:K785 G798:K798 G811:K811 G824:K824 G837:K837 G850:K850 G863:K863 G876:K876 G889:K889 G902:K902 G915:K915 G928:K928 G941:K941 G954:K954 G967:K967 G980:K980 G993:K993 G1006:K1006 G1019:K1019 G1032:K1032 G1045:K1045 G1058:K1058 G1071:K1071 G1084:K1084 G1097:K1097 G1110:K1110 G1123:K1123 G1136:K1136 G1149:K1149 G1162:K1162 G1175:K1175 G1188:K1188 G1201:K1201 G1214:K1214 G1227:K1227 G1240:K1240 G1253:K1253 G1266:K1266 G1279:K1279 G1292:K1292 G1305:K1305 G1318:K1318">
    <cfRule type="notContainsBlanks" dxfId="1340" priority="2499">
      <formula>LEN(TRIM(G434))&gt;0</formula>
    </cfRule>
  </conditionalFormatting>
  <conditionalFormatting sqref="G434:L434 G447:L447 G460:L460 G473:L473 G486:L486 G499:L499 G512:L512 G525:L525 G538:L538 G551:L551 G564:L564 G577:L577 G590:L590 G603:L603 G616:L616 G629:L629 G642:L642 G655:L655 G668:L668 G681:L681 G694:L694 G707:L707 G720:L720 G733:L733 G746:L746 G759:L759 G772:L772 G785:L785 G798:L798 G811:L811 G824:L824 G837:L837 G850:L850 G863:L863 G876:L876 G889:L889 G902:L902 G915:L915 G928:L928 G941:L941 G954:L954 G967:L967 G980:L980 G993:L993 G1006:L1006 G1019:L1019 G1032:L1032 G1045:L1045 G1058:L1058 G1071:L1071 G1084:L1084 G1097:L1097 G1110:L1110 G1123:L1123 G1136:L1136 G1149:L1149 G1162:L1162 G1175:L1175 G1188:L1188 G1201:L1201 G1214:L1214 G1227:L1227 G1240:L1240 G1253:L1253 G1266:L1266 G1279:L1279 G1292:L1292 G1305:L1305 G1318:L1318">
    <cfRule type="notContainsBlanks" dxfId="1339" priority="2498">
      <formula>LEN(TRIM(G434))&gt;0</formula>
    </cfRule>
  </conditionalFormatting>
  <conditionalFormatting sqref="N434:S434 N447:S447 N460:S460 N473:S473 N486:S486 N499:S499 N512:S512 N525:S525 N538:S538 N551:S551 N564:S564 N577:S577 N590:S590 N603:S603 N616:S616 N629:S629 N642:S642 N655:S655 N668:S668 N681:S681 N694:S694 N707:S707 N720:S720 N733:S733 N746:S746 N759:S759 N772:S772 N785:S785 N798:S798 N811:S811 N824:S824 N837:S837 N850:S850 N863:S863 N876:S876 N889:S889 N902:S902 N915:S915 N928:S928 N941:S941 N954:S954 N967:S967 N980:S980 N993:S993 N1006:S1006 N1019:S1019 N1032:S1032 N1045:S1045 N1058:S1058 N1071:S1071 N1084:S1084 N1097:S1097 N1110:S1110 N1123:S1123 N1136:S1136 N1149:S1149 N1162:S1162 N1175:S1175 N1188:S1188 N1201:S1201 N1214:S1214 N1227:S1227 N1240:S1240 N1253:S1253 N1266:S1266 N1279:S1279 N1292:S1292 N1305:S1305 N1318:S1318">
    <cfRule type="notContainsBlanks" dxfId="1338" priority="2497">
      <formula>LEN(TRIM(N434))&gt;0</formula>
    </cfRule>
  </conditionalFormatting>
  <conditionalFormatting sqref="U434:Z434 U447:Z447 U460:Z460 U473:Z473 U486:Z486 U499:Z499 U512:Z512 U525:Z525 U538:Z538 U551:Z551 U564:Z564 U577:Z577 U590:Z590 U603:Z603 U616:Z616 U629:Z629 U642:Z642 U655:Z655 U668:Z668 U681:Z681 U694:Z694 U707:Z707 U720:Z720 U733:Z733 U746:Z746 U759:Z759 U772:Z772 U785:Z785 U798:Z798 U811:Z811 U824:Z824 U837:Z837 U850:Z850 U863:Z863 U876:Z876 U889:Z889 U902:Z902 U915:Z915 U928:Z928 U941:Z941 U954:Z954 U967:Z967 U980:Z980 U993:Z993 U1006:Z1006 U1019:Z1019 U1032:Z1032 U1045:Z1045 U1058:Z1058 U1071:Z1071 U1084:Z1084 U1097:Z1097 U1110:Z1110 U1123:Z1123 U1136:Z1136 U1149:Z1149 U1162:Z1162 U1175:Z1175 U1188:Z1188 U1201:Z1201 U1214:Z1214 U1227:Z1227 U1240:Z1240 U1253:Z1253 U1266:Z1266 U1279:Z1279 U1292:Z1292 U1305:Z1305 U1318:Z1318">
    <cfRule type="notContainsBlanks" dxfId="1337" priority="2496">
      <formula>LEN(TRIM(U434))&gt;0</formula>
    </cfRule>
  </conditionalFormatting>
  <conditionalFormatting sqref="AB434:AG434 AB447:AG447 AB460:AG460 AB473:AG473 AB486:AG486 AB499:AG499 AB512:AG512 AB525:AG525 AB538:AG538 AB551:AG551 AB564:AG564 AB577:AG577 AB590:AG590 AB603:AG603 AB616:AG616 AB629:AG629 AB642:AG642 AB655:AG655 AB668:AG668 AB681:AG681 AB694:AG694 AB707:AG707 AB720:AG720 AB733:AG733 AB746:AG746 AB759:AG759 AB772:AG772 AB785:AG785 AB798:AG798 AB811:AG811 AB824:AG824 AB837:AG837 AB850:AG850 AB863:AG863 AB876:AG876 AB889:AG889 AB902:AG902 AB915:AG915 AB928:AG928 AB941:AG941 AB954:AG954 AB967:AG967 AB980:AG980 AB993:AG993 AB1006:AG1006 AB1019:AG1019 AB1032:AG1032 AB1045:AG1045 AB1058:AG1058 AB1071:AG1071 AB1084:AG1084 AB1097:AG1097 AB1110:AG1110 AB1123:AG1123 AB1136:AG1136 AB1149:AG1149 AB1162:AG1162 AB1175:AG1175 AB1188:AG1188 AB1201:AG1201 AB1214:AG1214 AB1227:AG1227 AB1240:AG1240 AB1253:AG1253 AB1266:AG1266 AB1279:AG1279 AB1292:AG1292 AB1305:AG1305 AB1318:AG1318">
    <cfRule type="notContainsBlanks" dxfId="1336" priority="2495">
      <formula>LEN(TRIM(AB434))&gt;0</formula>
    </cfRule>
  </conditionalFormatting>
  <conditionalFormatting sqref="C123:E134">
    <cfRule type="notContainsBlanks" dxfId="1335" priority="2494">
      <formula>LEN(TRIM(C123))&gt;0</formula>
    </cfRule>
  </conditionalFormatting>
  <conditionalFormatting sqref="L32:L33">
    <cfRule type="notContainsBlanks" dxfId="1334" priority="2493">
      <formula>LEN(TRIM(L32))&gt;0</formula>
    </cfRule>
  </conditionalFormatting>
  <conditionalFormatting sqref="AA1162">
    <cfRule type="notContainsBlanks" dxfId="1333" priority="2492">
      <formula>LEN(TRIM(AA1162))&gt;0</formula>
    </cfRule>
  </conditionalFormatting>
  <conditionalFormatting sqref="G34:K34">
    <cfRule type="notContainsBlanks" dxfId="1332" priority="2491">
      <formula>LEN(TRIM(G34))&gt;0</formula>
    </cfRule>
  </conditionalFormatting>
  <conditionalFormatting sqref="AB34:AF34 AG32:AG33">
    <cfRule type="notContainsBlanks" dxfId="1331" priority="2490">
      <formula>LEN(TRIM(AB32))&gt;0</formula>
    </cfRule>
  </conditionalFormatting>
  <conditionalFormatting sqref="AG32:AG33">
    <cfRule type="notContainsBlanks" dxfId="1330" priority="2489">
      <formula>LEN(TRIM(AG32))&gt;0</formula>
    </cfRule>
  </conditionalFormatting>
  <conditionalFormatting sqref="AB34:AF34">
    <cfRule type="notContainsBlanks" dxfId="1329" priority="2488">
      <formula>LEN(TRIM(AB34))&gt;0</formula>
    </cfRule>
  </conditionalFormatting>
  <conditionalFormatting sqref="B58:B69">
    <cfRule type="notContainsBlanks" dxfId="1328" priority="2486">
      <formula>LEN(TRIM(B58))&gt;0</formula>
    </cfRule>
  </conditionalFormatting>
  <conditionalFormatting sqref="B71:B82">
    <cfRule type="notContainsBlanks" dxfId="1327" priority="2485">
      <formula>LEN(TRIM(B71))&gt;0</formula>
    </cfRule>
  </conditionalFormatting>
  <conditionalFormatting sqref="B84:B95">
    <cfRule type="notContainsBlanks" dxfId="1326" priority="2484">
      <formula>LEN(TRIM(B84))&gt;0</formula>
    </cfRule>
  </conditionalFormatting>
  <conditionalFormatting sqref="B97:B108">
    <cfRule type="notContainsBlanks" dxfId="1325" priority="2483">
      <formula>LEN(TRIM(B97))&gt;0</formula>
    </cfRule>
  </conditionalFormatting>
  <conditionalFormatting sqref="B110:B121">
    <cfRule type="notContainsBlanks" dxfId="1324" priority="2482">
      <formula>LEN(TRIM(B110))&gt;0</formula>
    </cfRule>
  </conditionalFormatting>
  <conditionalFormatting sqref="B123:B134">
    <cfRule type="notContainsBlanks" dxfId="1323" priority="2481">
      <formula>LEN(TRIM(B123))&gt;0</formula>
    </cfRule>
  </conditionalFormatting>
  <conditionalFormatting sqref="B136:B147">
    <cfRule type="notContainsBlanks" dxfId="1322" priority="2480">
      <formula>LEN(TRIM(B136))&gt;0</formula>
    </cfRule>
  </conditionalFormatting>
  <conditionalFormatting sqref="B149:B160">
    <cfRule type="notContainsBlanks" dxfId="1321" priority="2479">
      <formula>LEN(TRIM(B149))&gt;0</formula>
    </cfRule>
  </conditionalFormatting>
  <conditionalFormatting sqref="B162:B173">
    <cfRule type="notContainsBlanks" dxfId="1320" priority="2478">
      <formula>LEN(TRIM(B162))&gt;0</formula>
    </cfRule>
  </conditionalFormatting>
  <conditionalFormatting sqref="B175:B186">
    <cfRule type="notContainsBlanks" dxfId="1319" priority="2477">
      <formula>LEN(TRIM(B175))&gt;0</formula>
    </cfRule>
  </conditionalFormatting>
  <conditionalFormatting sqref="B188:B199">
    <cfRule type="notContainsBlanks" dxfId="1318" priority="2476">
      <formula>LEN(TRIM(B188))&gt;0</formula>
    </cfRule>
  </conditionalFormatting>
  <conditionalFormatting sqref="B201:B212">
    <cfRule type="notContainsBlanks" dxfId="1317" priority="2475">
      <formula>LEN(TRIM(B201))&gt;0</formula>
    </cfRule>
  </conditionalFormatting>
  <conditionalFormatting sqref="B214:B225">
    <cfRule type="notContainsBlanks" dxfId="1316" priority="2474">
      <formula>LEN(TRIM(B214))&gt;0</formula>
    </cfRule>
  </conditionalFormatting>
  <conditionalFormatting sqref="B227:B238">
    <cfRule type="notContainsBlanks" dxfId="1315" priority="2473">
      <formula>LEN(TRIM(B227))&gt;0</formula>
    </cfRule>
  </conditionalFormatting>
  <conditionalFormatting sqref="B240:B251">
    <cfRule type="notContainsBlanks" dxfId="1314" priority="2472">
      <formula>LEN(TRIM(B240))&gt;0</formula>
    </cfRule>
  </conditionalFormatting>
  <conditionalFormatting sqref="B253:B264">
    <cfRule type="notContainsBlanks" dxfId="1313" priority="2471">
      <formula>LEN(TRIM(B253))&gt;0</formula>
    </cfRule>
  </conditionalFormatting>
  <conditionalFormatting sqref="B266:B277">
    <cfRule type="notContainsBlanks" dxfId="1312" priority="2470">
      <formula>LEN(TRIM(B266))&gt;0</formula>
    </cfRule>
  </conditionalFormatting>
  <conditionalFormatting sqref="B279:B290">
    <cfRule type="notContainsBlanks" dxfId="1311" priority="2469">
      <formula>LEN(TRIM(B279))&gt;0</formula>
    </cfRule>
  </conditionalFormatting>
  <conditionalFormatting sqref="B292:B303">
    <cfRule type="notContainsBlanks" dxfId="1310" priority="2468">
      <formula>LEN(TRIM(B292))&gt;0</formula>
    </cfRule>
  </conditionalFormatting>
  <conditionalFormatting sqref="B305:B316">
    <cfRule type="notContainsBlanks" dxfId="1309" priority="2467">
      <formula>LEN(TRIM(B305))&gt;0</formula>
    </cfRule>
  </conditionalFormatting>
  <conditionalFormatting sqref="B318:B329">
    <cfRule type="notContainsBlanks" dxfId="1308" priority="2466">
      <formula>LEN(TRIM(B318))&gt;0</formula>
    </cfRule>
  </conditionalFormatting>
  <conditionalFormatting sqref="B331:B342">
    <cfRule type="notContainsBlanks" dxfId="1307" priority="2465">
      <formula>LEN(TRIM(B331))&gt;0</formula>
    </cfRule>
  </conditionalFormatting>
  <conditionalFormatting sqref="B344:B355">
    <cfRule type="notContainsBlanks" dxfId="1306" priority="2464">
      <formula>LEN(TRIM(B344))&gt;0</formula>
    </cfRule>
  </conditionalFormatting>
  <conditionalFormatting sqref="B357:B368">
    <cfRule type="notContainsBlanks" dxfId="1305" priority="2463">
      <formula>LEN(TRIM(B357))&gt;0</formula>
    </cfRule>
  </conditionalFormatting>
  <conditionalFormatting sqref="B370:B381">
    <cfRule type="notContainsBlanks" dxfId="1304" priority="2462">
      <formula>LEN(TRIM(B370))&gt;0</formula>
    </cfRule>
  </conditionalFormatting>
  <conditionalFormatting sqref="B383:B394">
    <cfRule type="notContainsBlanks" dxfId="1303" priority="2461">
      <formula>LEN(TRIM(B383))&gt;0</formula>
    </cfRule>
  </conditionalFormatting>
  <conditionalFormatting sqref="B396:B407">
    <cfRule type="notContainsBlanks" dxfId="1302" priority="2460">
      <formula>LEN(TRIM(B396))&gt;0</formula>
    </cfRule>
  </conditionalFormatting>
  <conditionalFormatting sqref="B409:B420">
    <cfRule type="notContainsBlanks" dxfId="1301" priority="2459">
      <formula>LEN(TRIM(B409))&gt;0</formula>
    </cfRule>
  </conditionalFormatting>
  <conditionalFormatting sqref="B422:B433">
    <cfRule type="notContainsBlanks" dxfId="1300" priority="2458">
      <formula>LEN(TRIM(B422))&gt;0</formula>
    </cfRule>
  </conditionalFormatting>
  <conditionalFormatting sqref="B435:B446">
    <cfRule type="notContainsBlanks" dxfId="1299" priority="2457">
      <formula>LEN(TRIM(B435))&gt;0</formula>
    </cfRule>
  </conditionalFormatting>
  <conditionalFormatting sqref="B448:B459">
    <cfRule type="notContainsBlanks" dxfId="1298" priority="2456">
      <formula>LEN(TRIM(B448))&gt;0</formula>
    </cfRule>
  </conditionalFormatting>
  <conditionalFormatting sqref="B461:B472">
    <cfRule type="notContainsBlanks" dxfId="1297" priority="2455">
      <formula>LEN(TRIM(B461))&gt;0</formula>
    </cfRule>
  </conditionalFormatting>
  <conditionalFormatting sqref="B474:B485">
    <cfRule type="notContainsBlanks" dxfId="1296" priority="2454">
      <formula>LEN(TRIM(B474))&gt;0</formula>
    </cfRule>
  </conditionalFormatting>
  <conditionalFormatting sqref="B487:B498">
    <cfRule type="notContainsBlanks" dxfId="1295" priority="2453">
      <formula>LEN(TRIM(B487))&gt;0</formula>
    </cfRule>
  </conditionalFormatting>
  <conditionalFormatting sqref="B500:B511">
    <cfRule type="notContainsBlanks" dxfId="1294" priority="2452">
      <formula>LEN(TRIM(B500))&gt;0</formula>
    </cfRule>
  </conditionalFormatting>
  <conditionalFormatting sqref="B513:B524">
    <cfRule type="notContainsBlanks" dxfId="1293" priority="2451">
      <formula>LEN(TRIM(B513))&gt;0</formula>
    </cfRule>
  </conditionalFormatting>
  <conditionalFormatting sqref="B526:B537">
    <cfRule type="notContainsBlanks" dxfId="1292" priority="2450">
      <formula>LEN(TRIM(B526))&gt;0</formula>
    </cfRule>
  </conditionalFormatting>
  <conditionalFormatting sqref="B539:B550">
    <cfRule type="notContainsBlanks" dxfId="1291" priority="2449">
      <formula>LEN(TRIM(B539))&gt;0</formula>
    </cfRule>
  </conditionalFormatting>
  <conditionalFormatting sqref="B552:B563">
    <cfRule type="notContainsBlanks" dxfId="1290" priority="2448">
      <formula>LEN(TRIM(B552))&gt;0</formula>
    </cfRule>
  </conditionalFormatting>
  <conditionalFormatting sqref="B565:B576">
    <cfRule type="notContainsBlanks" dxfId="1289" priority="2447">
      <formula>LEN(TRIM(B565))&gt;0</formula>
    </cfRule>
  </conditionalFormatting>
  <conditionalFormatting sqref="B578:B589">
    <cfRule type="notContainsBlanks" dxfId="1288" priority="2446">
      <formula>LEN(TRIM(B578))&gt;0</formula>
    </cfRule>
  </conditionalFormatting>
  <conditionalFormatting sqref="B591:B602">
    <cfRule type="notContainsBlanks" dxfId="1287" priority="2445">
      <formula>LEN(TRIM(B591))&gt;0</formula>
    </cfRule>
  </conditionalFormatting>
  <conditionalFormatting sqref="B604:B615">
    <cfRule type="notContainsBlanks" dxfId="1286" priority="2444">
      <formula>LEN(TRIM(B604))&gt;0</formula>
    </cfRule>
  </conditionalFormatting>
  <conditionalFormatting sqref="B617:B628">
    <cfRule type="notContainsBlanks" dxfId="1285" priority="2443">
      <formula>LEN(TRIM(B617))&gt;0</formula>
    </cfRule>
  </conditionalFormatting>
  <conditionalFormatting sqref="B630:B641">
    <cfRule type="notContainsBlanks" dxfId="1284" priority="2442">
      <formula>LEN(TRIM(B630))&gt;0</formula>
    </cfRule>
  </conditionalFormatting>
  <conditionalFormatting sqref="B643:B654">
    <cfRule type="notContainsBlanks" dxfId="1283" priority="2441">
      <formula>LEN(TRIM(B643))&gt;0</formula>
    </cfRule>
  </conditionalFormatting>
  <conditionalFormatting sqref="B656:B667">
    <cfRule type="notContainsBlanks" dxfId="1282" priority="2440">
      <formula>LEN(TRIM(B656))&gt;0</formula>
    </cfRule>
  </conditionalFormatting>
  <conditionalFormatting sqref="B669:B680">
    <cfRule type="notContainsBlanks" dxfId="1281" priority="2439">
      <formula>LEN(TRIM(B669))&gt;0</formula>
    </cfRule>
  </conditionalFormatting>
  <conditionalFormatting sqref="B682:B693">
    <cfRule type="notContainsBlanks" dxfId="1280" priority="2438">
      <formula>LEN(TRIM(B682))&gt;0</formula>
    </cfRule>
  </conditionalFormatting>
  <conditionalFormatting sqref="B695:B706">
    <cfRule type="notContainsBlanks" dxfId="1279" priority="2437">
      <formula>LEN(TRIM(B695))&gt;0</formula>
    </cfRule>
  </conditionalFormatting>
  <conditionalFormatting sqref="B708:B719">
    <cfRule type="notContainsBlanks" dxfId="1278" priority="2436">
      <formula>LEN(TRIM(B708))&gt;0</formula>
    </cfRule>
  </conditionalFormatting>
  <conditionalFormatting sqref="B721:B732">
    <cfRule type="notContainsBlanks" dxfId="1277" priority="2435">
      <formula>LEN(TRIM(B721))&gt;0</formula>
    </cfRule>
  </conditionalFormatting>
  <conditionalFormatting sqref="B734:B745">
    <cfRule type="notContainsBlanks" dxfId="1276" priority="2434">
      <formula>LEN(TRIM(B734))&gt;0</formula>
    </cfRule>
  </conditionalFormatting>
  <conditionalFormatting sqref="B747:B758">
    <cfRule type="notContainsBlanks" dxfId="1275" priority="2433">
      <formula>LEN(TRIM(B747))&gt;0</formula>
    </cfRule>
  </conditionalFormatting>
  <conditionalFormatting sqref="B760:B771">
    <cfRule type="notContainsBlanks" dxfId="1274" priority="2432">
      <formula>LEN(TRIM(B760))&gt;0</formula>
    </cfRule>
  </conditionalFormatting>
  <conditionalFormatting sqref="B773:B784">
    <cfRule type="notContainsBlanks" dxfId="1273" priority="2431">
      <formula>LEN(TRIM(B773))&gt;0</formula>
    </cfRule>
  </conditionalFormatting>
  <conditionalFormatting sqref="B786:B797">
    <cfRule type="notContainsBlanks" dxfId="1272" priority="2430">
      <formula>LEN(TRIM(B786))&gt;0</formula>
    </cfRule>
  </conditionalFormatting>
  <conditionalFormatting sqref="B799:B810">
    <cfRule type="notContainsBlanks" dxfId="1271" priority="2429">
      <formula>LEN(TRIM(B799))&gt;0</formula>
    </cfRule>
  </conditionalFormatting>
  <conditionalFormatting sqref="B812:B823">
    <cfRule type="notContainsBlanks" dxfId="1270" priority="2428">
      <formula>LEN(TRIM(B812))&gt;0</formula>
    </cfRule>
  </conditionalFormatting>
  <conditionalFormatting sqref="B825:B836">
    <cfRule type="notContainsBlanks" dxfId="1269" priority="2427">
      <formula>LEN(TRIM(B825))&gt;0</formula>
    </cfRule>
  </conditionalFormatting>
  <conditionalFormatting sqref="B838:B849">
    <cfRule type="notContainsBlanks" dxfId="1268" priority="2426">
      <formula>LEN(TRIM(B838))&gt;0</formula>
    </cfRule>
  </conditionalFormatting>
  <conditionalFormatting sqref="B851:B862">
    <cfRule type="notContainsBlanks" dxfId="1267" priority="2425">
      <formula>LEN(TRIM(B851))&gt;0</formula>
    </cfRule>
  </conditionalFormatting>
  <conditionalFormatting sqref="B864:B875">
    <cfRule type="notContainsBlanks" dxfId="1266" priority="2424">
      <formula>LEN(TRIM(B864))&gt;0</formula>
    </cfRule>
  </conditionalFormatting>
  <conditionalFormatting sqref="B877:B888">
    <cfRule type="notContainsBlanks" dxfId="1265" priority="2423">
      <formula>LEN(TRIM(B877))&gt;0</formula>
    </cfRule>
  </conditionalFormatting>
  <conditionalFormatting sqref="B903:B914">
    <cfRule type="notContainsBlanks" dxfId="1264" priority="2422">
      <formula>LEN(TRIM(B903))&gt;0</formula>
    </cfRule>
  </conditionalFormatting>
  <conditionalFormatting sqref="B916:B927">
    <cfRule type="notContainsBlanks" dxfId="1263" priority="2421">
      <formula>LEN(TRIM(B916))&gt;0</formula>
    </cfRule>
  </conditionalFormatting>
  <conditionalFormatting sqref="B929:B940">
    <cfRule type="notContainsBlanks" dxfId="1262" priority="2420">
      <formula>LEN(TRIM(B929))&gt;0</formula>
    </cfRule>
  </conditionalFormatting>
  <conditionalFormatting sqref="B942:B953">
    <cfRule type="notContainsBlanks" dxfId="1261" priority="2419">
      <formula>LEN(TRIM(B942))&gt;0</formula>
    </cfRule>
  </conditionalFormatting>
  <conditionalFormatting sqref="B955:B966">
    <cfRule type="notContainsBlanks" dxfId="1260" priority="2418">
      <formula>LEN(TRIM(B955))&gt;0</formula>
    </cfRule>
  </conditionalFormatting>
  <conditionalFormatting sqref="B968:B979">
    <cfRule type="notContainsBlanks" dxfId="1259" priority="2417">
      <formula>LEN(TRIM(B968))&gt;0</formula>
    </cfRule>
  </conditionalFormatting>
  <conditionalFormatting sqref="B981:B992">
    <cfRule type="notContainsBlanks" dxfId="1258" priority="2416">
      <formula>LEN(TRIM(B981))&gt;0</formula>
    </cfRule>
  </conditionalFormatting>
  <conditionalFormatting sqref="B994:B1005">
    <cfRule type="notContainsBlanks" dxfId="1257" priority="2415">
      <formula>LEN(TRIM(B994))&gt;0</formula>
    </cfRule>
  </conditionalFormatting>
  <conditionalFormatting sqref="B1007:B1018">
    <cfRule type="notContainsBlanks" dxfId="1256" priority="2414">
      <formula>LEN(TRIM(B1007))&gt;0</formula>
    </cfRule>
  </conditionalFormatting>
  <conditionalFormatting sqref="B1020:B1031">
    <cfRule type="notContainsBlanks" dxfId="1255" priority="2413">
      <formula>LEN(TRIM(B1020))&gt;0</formula>
    </cfRule>
  </conditionalFormatting>
  <conditionalFormatting sqref="B1033:B1044">
    <cfRule type="notContainsBlanks" dxfId="1254" priority="2412">
      <formula>LEN(TRIM(B1033))&gt;0</formula>
    </cfRule>
  </conditionalFormatting>
  <conditionalFormatting sqref="B1046:B1057">
    <cfRule type="notContainsBlanks" dxfId="1253" priority="2411">
      <formula>LEN(TRIM(B1046))&gt;0</formula>
    </cfRule>
  </conditionalFormatting>
  <conditionalFormatting sqref="B1059:B1070">
    <cfRule type="notContainsBlanks" dxfId="1252" priority="2410">
      <formula>LEN(TRIM(B1059))&gt;0</formula>
    </cfRule>
  </conditionalFormatting>
  <conditionalFormatting sqref="B1072:B1083">
    <cfRule type="notContainsBlanks" dxfId="1251" priority="2409">
      <formula>LEN(TRIM(B1072))&gt;0</formula>
    </cfRule>
  </conditionalFormatting>
  <conditionalFormatting sqref="B1085:B1096">
    <cfRule type="notContainsBlanks" dxfId="1250" priority="2408">
      <formula>LEN(TRIM(B1085))&gt;0</formula>
    </cfRule>
  </conditionalFormatting>
  <conditionalFormatting sqref="B1111:B1122">
    <cfRule type="notContainsBlanks" dxfId="1249" priority="2407">
      <formula>LEN(TRIM(B1111))&gt;0</formula>
    </cfRule>
  </conditionalFormatting>
  <conditionalFormatting sqref="B1124:B1135">
    <cfRule type="notContainsBlanks" dxfId="1248" priority="2406">
      <formula>LEN(TRIM(B1124))&gt;0</formula>
    </cfRule>
  </conditionalFormatting>
  <conditionalFormatting sqref="B1137:B1148">
    <cfRule type="notContainsBlanks" dxfId="1247" priority="2405">
      <formula>LEN(TRIM(B1137))&gt;0</formula>
    </cfRule>
  </conditionalFormatting>
  <conditionalFormatting sqref="B1150:B1161">
    <cfRule type="notContainsBlanks" dxfId="1246" priority="2404">
      <formula>LEN(TRIM(B1150))&gt;0</formula>
    </cfRule>
  </conditionalFormatting>
  <conditionalFormatting sqref="B1163:B1174">
    <cfRule type="notContainsBlanks" dxfId="1245" priority="2403">
      <formula>LEN(TRIM(B1163))&gt;0</formula>
    </cfRule>
  </conditionalFormatting>
  <conditionalFormatting sqref="B1176:B1187">
    <cfRule type="notContainsBlanks" dxfId="1244" priority="2402">
      <formula>LEN(TRIM(B1176))&gt;0</formula>
    </cfRule>
  </conditionalFormatting>
  <conditionalFormatting sqref="B1189:B1200">
    <cfRule type="notContainsBlanks" dxfId="1243" priority="2401">
      <formula>LEN(TRIM(B1189))&gt;0</formula>
    </cfRule>
  </conditionalFormatting>
  <conditionalFormatting sqref="B1202:B1213">
    <cfRule type="notContainsBlanks" dxfId="1242" priority="2400">
      <formula>LEN(TRIM(B1202))&gt;0</formula>
    </cfRule>
  </conditionalFormatting>
  <conditionalFormatting sqref="B1215:B1226">
    <cfRule type="notContainsBlanks" dxfId="1241" priority="2399">
      <formula>LEN(TRIM(B1215))&gt;0</formula>
    </cfRule>
  </conditionalFormatting>
  <conditionalFormatting sqref="B1228:B1239">
    <cfRule type="notContainsBlanks" dxfId="1240" priority="2398">
      <formula>LEN(TRIM(B1228))&gt;0</formula>
    </cfRule>
  </conditionalFormatting>
  <conditionalFormatting sqref="B1241:B1252">
    <cfRule type="notContainsBlanks" dxfId="1239" priority="2397">
      <formula>LEN(TRIM(B1241))&gt;0</formula>
    </cfRule>
  </conditionalFormatting>
  <conditionalFormatting sqref="B1254:B1265">
    <cfRule type="notContainsBlanks" dxfId="1238" priority="2396">
      <formula>LEN(TRIM(B1254))&gt;0</formula>
    </cfRule>
  </conditionalFormatting>
  <conditionalFormatting sqref="B1267:B1278">
    <cfRule type="notContainsBlanks" dxfId="1237" priority="2395">
      <formula>LEN(TRIM(B1267))&gt;0</formula>
    </cfRule>
  </conditionalFormatting>
  <conditionalFormatting sqref="B1280:B1291">
    <cfRule type="notContainsBlanks" dxfId="1236" priority="2394">
      <formula>LEN(TRIM(B1280))&gt;0</formula>
    </cfRule>
  </conditionalFormatting>
  <conditionalFormatting sqref="B1293:B1304">
    <cfRule type="notContainsBlanks" dxfId="1235" priority="2393">
      <formula>LEN(TRIM(B1293))&gt;0</formula>
    </cfRule>
  </conditionalFormatting>
  <conditionalFormatting sqref="B1319:B1330">
    <cfRule type="notContainsBlanks" dxfId="1234" priority="2392">
      <formula>LEN(TRIM(B1319))&gt;0</formula>
    </cfRule>
  </conditionalFormatting>
  <conditionalFormatting sqref="B1306:B1317">
    <cfRule type="notContainsBlanks" dxfId="1233" priority="2391">
      <formula>LEN(TRIM(B1306))&gt;0</formula>
    </cfRule>
  </conditionalFormatting>
  <conditionalFormatting sqref="N34:R34 S32:S33">
    <cfRule type="notContainsBlanks" dxfId="1232" priority="1760">
      <formula>LEN(TRIM(N32))&gt;0</formula>
    </cfRule>
  </conditionalFormatting>
  <conditionalFormatting sqref="S32:S33">
    <cfRule type="notContainsBlanks" dxfId="1231" priority="1759">
      <formula>LEN(TRIM(S32))&gt;0</formula>
    </cfRule>
  </conditionalFormatting>
  <conditionalFormatting sqref="N34:R34">
    <cfRule type="notContainsBlanks" dxfId="1230" priority="1758">
      <formula>LEN(TRIM(N34))&gt;0</formula>
    </cfRule>
  </conditionalFormatting>
  <conditionalFormatting sqref="U34:Y34 Z32:Z33">
    <cfRule type="notContainsBlanks" dxfId="1229" priority="1496">
      <formula>LEN(TRIM(U32))&gt;0</formula>
    </cfRule>
  </conditionalFormatting>
  <conditionalFormatting sqref="Z32:Z33">
    <cfRule type="notContainsBlanks" dxfId="1228" priority="1495">
      <formula>LEN(TRIM(Z32))&gt;0</formula>
    </cfRule>
  </conditionalFormatting>
  <conditionalFormatting sqref="U34:Y34">
    <cfRule type="notContainsBlanks" dxfId="1227" priority="1494">
      <formula>LEN(TRIM(U34))&gt;0</formula>
    </cfRule>
  </conditionalFormatting>
  <conditionalFormatting sqref="B45:B56">
    <cfRule type="notContainsBlanks" dxfId="1226" priority="1196">
      <formula>LEN(TRIM(B45))&gt;0</formula>
    </cfRule>
  </conditionalFormatting>
  <conditionalFormatting sqref="G47:K47 L45:L46">
    <cfRule type="notContainsBlanks" dxfId="1225" priority="1195">
      <formula>LEN(TRIM(G45))&gt;0</formula>
    </cfRule>
  </conditionalFormatting>
  <conditionalFormatting sqref="L45:L46">
    <cfRule type="notContainsBlanks" dxfId="1224" priority="1194">
      <formula>LEN(TRIM(L45))&gt;0</formula>
    </cfRule>
  </conditionalFormatting>
  <conditionalFormatting sqref="G47:K47">
    <cfRule type="notContainsBlanks" dxfId="1223" priority="1193">
      <formula>LEN(TRIM(G47))&gt;0</formula>
    </cfRule>
  </conditionalFormatting>
  <conditionalFormatting sqref="AB47:AF47 AG45:AG46">
    <cfRule type="notContainsBlanks" dxfId="1222" priority="1192">
      <formula>LEN(TRIM(AB45))&gt;0</formula>
    </cfRule>
  </conditionalFormatting>
  <conditionalFormatting sqref="AG45:AG46">
    <cfRule type="notContainsBlanks" dxfId="1221" priority="1191">
      <formula>LEN(TRIM(AG45))&gt;0</formula>
    </cfRule>
  </conditionalFormatting>
  <conditionalFormatting sqref="AB47:AF47">
    <cfRule type="notContainsBlanks" dxfId="1220" priority="1190">
      <formula>LEN(TRIM(AB47))&gt;0</formula>
    </cfRule>
  </conditionalFormatting>
  <conditionalFormatting sqref="N47:R47 S45:S46">
    <cfRule type="notContainsBlanks" dxfId="1219" priority="1189">
      <formula>LEN(TRIM(N45))&gt;0</formula>
    </cfRule>
  </conditionalFormatting>
  <conditionalFormatting sqref="S45:S46">
    <cfRule type="notContainsBlanks" dxfId="1218" priority="1188">
      <formula>LEN(TRIM(S45))&gt;0</formula>
    </cfRule>
  </conditionalFormatting>
  <conditionalFormatting sqref="N47:R47">
    <cfRule type="notContainsBlanks" dxfId="1217" priority="1187">
      <formula>LEN(TRIM(N47))&gt;0</formula>
    </cfRule>
  </conditionalFormatting>
  <conditionalFormatting sqref="U47:Y47 Z45:Z46">
    <cfRule type="notContainsBlanks" dxfId="1216" priority="1186">
      <formula>LEN(TRIM(U45))&gt;0</formula>
    </cfRule>
  </conditionalFormatting>
  <conditionalFormatting sqref="Z45:Z46">
    <cfRule type="notContainsBlanks" dxfId="1215" priority="1185">
      <formula>LEN(TRIM(Z45))&gt;0</formula>
    </cfRule>
  </conditionalFormatting>
  <conditionalFormatting sqref="U47:Y47">
    <cfRule type="notContainsBlanks" dxfId="1214" priority="1184">
      <formula>LEN(TRIM(U47))&gt;0</formula>
    </cfRule>
  </conditionalFormatting>
  <conditionalFormatting sqref="G60:K60 L58:L59">
    <cfRule type="notContainsBlanks" dxfId="1213" priority="1183">
      <formula>LEN(TRIM(G58))&gt;0</formula>
    </cfRule>
  </conditionalFormatting>
  <conditionalFormatting sqref="L58:L59">
    <cfRule type="notContainsBlanks" dxfId="1212" priority="1182">
      <formula>LEN(TRIM(L58))&gt;0</formula>
    </cfRule>
  </conditionalFormatting>
  <conditionalFormatting sqref="G60:K60">
    <cfRule type="notContainsBlanks" dxfId="1211" priority="1181">
      <formula>LEN(TRIM(G60))&gt;0</formula>
    </cfRule>
  </conditionalFormatting>
  <conditionalFormatting sqref="AB60:AF60 AG58:AG59">
    <cfRule type="notContainsBlanks" dxfId="1210" priority="1180">
      <formula>LEN(TRIM(AB58))&gt;0</formula>
    </cfRule>
  </conditionalFormatting>
  <conditionalFormatting sqref="AG58:AG59">
    <cfRule type="notContainsBlanks" dxfId="1209" priority="1179">
      <formula>LEN(TRIM(AG58))&gt;0</formula>
    </cfRule>
  </conditionalFormatting>
  <conditionalFormatting sqref="AB60:AF60">
    <cfRule type="notContainsBlanks" dxfId="1208" priority="1178">
      <formula>LEN(TRIM(AB60))&gt;0</formula>
    </cfRule>
  </conditionalFormatting>
  <conditionalFormatting sqref="N60:R60 S58:S59">
    <cfRule type="notContainsBlanks" dxfId="1207" priority="1177">
      <formula>LEN(TRIM(N58))&gt;0</formula>
    </cfRule>
  </conditionalFormatting>
  <conditionalFormatting sqref="S58:S59">
    <cfRule type="notContainsBlanks" dxfId="1206" priority="1176">
      <formula>LEN(TRIM(S58))&gt;0</formula>
    </cfRule>
  </conditionalFormatting>
  <conditionalFormatting sqref="N60:R60">
    <cfRule type="notContainsBlanks" dxfId="1205" priority="1175">
      <formula>LEN(TRIM(N60))&gt;0</formula>
    </cfRule>
  </conditionalFormatting>
  <conditionalFormatting sqref="U60:Y60 Z58:Z59">
    <cfRule type="notContainsBlanks" dxfId="1204" priority="1174">
      <formula>LEN(TRIM(U58))&gt;0</formula>
    </cfRule>
  </conditionalFormatting>
  <conditionalFormatting sqref="Z58:Z59">
    <cfRule type="notContainsBlanks" dxfId="1203" priority="1173">
      <formula>LEN(TRIM(Z58))&gt;0</formula>
    </cfRule>
  </conditionalFormatting>
  <conditionalFormatting sqref="U60:Y60">
    <cfRule type="notContainsBlanks" dxfId="1202" priority="1172">
      <formula>LEN(TRIM(U60))&gt;0</formula>
    </cfRule>
  </conditionalFormatting>
  <conditionalFormatting sqref="G73:K73 L71:L72">
    <cfRule type="notContainsBlanks" dxfId="1201" priority="1171">
      <formula>LEN(TRIM(G71))&gt;0</formula>
    </cfRule>
  </conditionalFormatting>
  <conditionalFormatting sqref="L71:L72">
    <cfRule type="notContainsBlanks" dxfId="1200" priority="1170">
      <formula>LEN(TRIM(L71))&gt;0</formula>
    </cfRule>
  </conditionalFormatting>
  <conditionalFormatting sqref="G73:K73">
    <cfRule type="notContainsBlanks" dxfId="1199" priority="1169">
      <formula>LEN(TRIM(G73))&gt;0</formula>
    </cfRule>
  </conditionalFormatting>
  <conditionalFormatting sqref="AB73:AF73 AG71:AG72">
    <cfRule type="notContainsBlanks" dxfId="1198" priority="1168">
      <formula>LEN(TRIM(AB71))&gt;0</formula>
    </cfRule>
  </conditionalFormatting>
  <conditionalFormatting sqref="AG71:AG72">
    <cfRule type="notContainsBlanks" dxfId="1197" priority="1167">
      <formula>LEN(TRIM(AG71))&gt;0</formula>
    </cfRule>
  </conditionalFormatting>
  <conditionalFormatting sqref="AB73:AF73">
    <cfRule type="notContainsBlanks" dxfId="1196" priority="1166">
      <formula>LEN(TRIM(AB73))&gt;0</formula>
    </cfRule>
  </conditionalFormatting>
  <conditionalFormatting sqref="N73:R73 S71:S72">
    <cfRule type="notContainsBlanks" dxfId="1195" priority="1165">
      <formula>LEN(TRIM(N71))&gt;0</formula>
    </cfRule>
  </conditionalFormatting>
  <conditionalFormatting sqref="S71:S72">
    <cfRule type="notContainsBlanks" dxfId="1194" priority="1164">
      <formula>LEN(TRIM(S71))&gt;0</formula>
    </cfRule>
  </conditionalFormatting>
  <conditionalFormatting sqref="N73:R73">
    <cfRule type="notContainsBlanks" dxfId="1193" priority="1163">
      <formula>LEN(TRIM(N73))&gt;0</formula>
    </cfRule>
  </conditionalFormatting>
  <conditionalFormatting sqref="U73:Y73 Z71:Z72">
    <cfRule type="notContainsBlanks" dxfId="1192" priority="1162">
      <formula>LEN(TRIM(U71))&gt;0</formula>
    </cfRule>
  </conditionalFormatting>
  <conditionalFormatting sqref="Z71:Z72">
    <cfRule type="notContainsBlanks" dxfId="1191" priority="1161">
      <formula>LEN(TRIM(Z71))&gt;0</formula>
    </cfRule>
  </conditionalFormatting>
  <conditionalFormatting sqref="U73:Y73">
    <cfRule type="notContainsBlanks" dxfId="1190" priority="1160">
      <formula>LEN(TRIM(U73))&gt;0</formula>
    </cfRule>
  </conditionalFormatting>
  <conditionalFormatting sqref="G86:K86 L84:L85">
    <cfRule type="notContainsBlanks" dxfId="1189" priority="1159">
      <formula>LEN(TRIM(G84))&gt;0</formula>
    </cfRule>
  </conditionalFormatting>
  <conditionalFormatting sqref="L84:L85">
    <cfRule type="notContainsBlanks" dxfId="1188" priority="1158">
      <formula>LEN(TRIM(L84))&gt;0</formula>
    </cfRule>
  </conditionalFormatting>
  <conditionalFormatting sqref="G86:K86">
    <cfRule type="notContainsBlanks" dxfId="1187" priority="1157">
      <formula>LEN(TRIM(G86))&gt;0</formula>
    </cfRule>
  </conditionalFormatting>
  <conditionalFormatting sqref="AB86:AF86 AG84:AG85">
    <cfRule type="notContainsBlanks" dxfId="1186" priority="1156">
      <formula>LEN(TRIM(AB84))&gt;0</formula>
    </cfRule>
  </conditionalFormatting>
  <conditionalFormatting sqref="AG84:AG85">
    <cfRule type="notContainsBlanks" dxfId="1185" priority="1155">
      <formula>LEN(TRIM(AG84))&gt;0</formula>
    </cfRule>
  </conditionalFormatting>
  <conditionalFormatting sqref="AB86:AF86">
    <cfRule type="notContainsBlanks" dxfId="1184" priority="1154">
      <formula>LEN(TRIM(AB86))&gt;0</formula>
    </cfRule>
  </conditionalFormatting>
  <conditionalFormatting sqref="N86:R86 S84:S85">
    <cfRule type="notContainsBlanks" dxfId="1183" priority="1153">
      <formula>LEN(TRIM(N84))&gt;0</formula>
    </cfRule>
  </conditionalFormatting>
  <conditionalFormatting sqref="S84:S85">
    <cfRule type="notContainsBlanks" dxfId="1182" priority="1152">
      <formula>LEN(TRIM(S84))&gt;0</formula>
    </cfRule>
  </conditionalFormatting>
  <conditionalFormatting sqref="N86:R86">
    <cfRule type="notContainsBlanks" dxfId="1181" priority="1151">
      <formula>LEN(TRIM(N86))&gt;0</formula>
    </cfRule>
  </conditionalFormatting>
  <conditionalFormatting sqref="U86:Y86 Z84:Z85">
    <cfRule type="notContainsBlanks" dxfId="1180" priority="1150">
      <formula>LEN(TRIM(U84))&gt;0</formula>
    </cfRule>
  </conditionalFormatting>
  <conditionalFormatting sqref="Z84:Z85">
    <cfRule type="notContainsBlanks" dxfId="1179" priority="1149">
      <formula>LEN(TRIM(Z84))&gt;0</formula>
    </cfRule>
  </conditionalFormatting>
  <conditionalFormatting sqref="U86:Y86">
    <cfRule type="notContainsBlanks" dxfId="1178" priority="1148">
      <formula>LEN(TRIM(U86))&gt;0</formula>
    </cfRule>
  </conditionalFormatting>
  <conditionalFormatting sqref="G99:K99 L97:L98">
    <cfRule type="notContainsBlanks" dxfId="1177" priority="1147">
      <formula>LEN(TRIM(G97))&gt;0</formula>
    </cfRule>
  </conditionalFormatting>
  <conditionalFormatting sqref="L97:L98">
    <cfRule type="notContainsBlanks" dxfId="1176" priority="1146">
      <formula>LEN(TRIM(L97))&gt;0</formula>
    </cfRule>
  </conditionalFormatting>
  <conditionalFormatting sqref="G99:K99">
    <cfRule type="notContainsBlanks" dxfId="1175" priority="1145">
      <formula>LEN(TRIM(G99))&gt;0</formula>
    </cfRule>
  </conditionalFormatting>
  <conditionalFormatting sqref="AB99:AF99 AG97:AG98">
    <cfRule type="notContainsBlanks" dxfId="1174" priority="1144">
      <formula>LEN(TRIM(AB97))&gt;0</formula>
    </cfRule>
  </conditionalFormatting>
  <conditionalFormatting sqref="AG97:AG98">
    <cfRule type="notContainsBlanks" dxfId="1173" priority="1143">
      <formula>LEN(TRIM(AG97))&gt;0</formula>
    </cfRule>
  </conditionalFormatting>
  <conditionalFormatting sqref="AB99:AF99">
    <cfRule type="notContainsBlanks" dxfId="1172" priority="1142">
      <formula>LEN(TRIM(AB99))&gt;0</formula>
    </cfRule>
  </conditionalFormatting>
  <conditionalFormatting sqref="N99:R99 S97:S98">
    <cfRule type="notContainsBlanks" dxfId="1171" priority="1141">
      <formula>LEN(TRIM(N97))&gt;0</formula>
    </cfRule>
  </conditionalFormatting>
  <conditionalFormatting sqref="S97:S98">
    <cfRule type="notContainsBlanks" dxfId="1170" priority="1140">
      <formula>LEN(TRIM(S97))&gt;0</formula>
    </cfRule>
  </conditionalFormatting>
  <conditionalFormatting sqref="N99:R99">
    <cfRule type="notContainsBlanks" dxfId="1169" priority="1139">
      <formula>LEN(TRIM(N99))&gt;0</formula>
    </cfRule>
  </conditionalFormatting>
  <conditionalFormatting sqref="U99:Y99 Z97:Z98">
    <cfRule type="notContainsBlanks" dxfId="1168" priority="1138">
      <formula>LEN(TRIM(U97))&gt;0</formula>
    </cfRule>
  </conditionalFormatting>
  <conditionalFormatting sqref="Z97:Z98">
    <cfRule type="notContainsBlanks" dxfId="1167" priority="1137">
      <formula>LEN(TRIM(Z97))&gt;0</formula>
    </cfRule>
  </conditionalFormatting>
  <conditionalFormatting sqref="U99:Y99">
    <cfRule type="notContainsBlanks" dxfId="1166" priority="1136">
      <formula>LEN(TRIM(U99))&gt;0</formula>
    </cfRule>
  </conditionalFormatting>
  <conditionalFormatting sqref="G112:K112 L110:L111">
    <cfRule type="notContainsBlanks" dxfId="1165" priority="1135">
      <formula>LEN(TRIM(G110))&gt;0</formula>
    </cfRule>
  </conditionalFormatting>
  <conditionalFormatting sqref="L110:L111">
    <cfRule type="notContainsBlanks" dxfId="1164" priority="1134">
      <formula>LEN(TRIM(L110))&gt;0</formula>
    </cfRule>
  </conditionalFormatting>
  <conditionalFormatting sqref="G112:K112">
    <cfRule type="notContainsBlanks" dxfId="1163" priority="1133">
      <formula>LEN(TRIM(G112))&gt;0</formula>
    </cfRule>
  </conditionalFormatting>
  <conditionalFormatting sqref="AB112:AF112 AG110:AG111">
    <cfRule type="notContainsBlanks" dxfId="1162" priority="1132">
      <formula>LEN(TRIM(AB110))&gt;0</formula>
    </cfRule>
  </conditionalFormatting>
  <conditionalFormatting sqref="AG110:AG111">
    <cfRule type="notContainsBlanks" dxfId="1161" priority="1131">
      <formula>LEN(TRIM(AG110))&gt;0</formula>
    </cfRule>
  </conditionalFormatting>
  <conditionalFormatting sqref="AB112:AF112">
    <cfRule type="notContainsBlanks" dxfId="1160" priority="1130">
      <formula>LEN(TRIM(AB112))&gt;0</formula>
    </cfRule>
  </conditionalFormatting>
  <conditionalFormatting sqref="N112:R112 S110:S111">
    <cfRule type="notContainsBlanks" dxfId="1159" priority="1129">
      <formula>LEN(TRIM(N110))&gt;0</formula>
    </cfRule>
  </conditionalFormatting>
  <conditionalFormatting sqref="S110:S111">
    <cfRule type="notContainsBlanks" dxfId="1158" priority="1128">
      <formula>LEN(TRIM(S110))&gt;0</formula>
    </cfRule>
  </conditionalFormatting>
  <conditionalFormatting sqref="N112:R112">
    <cfRule type="notContainsBlanks" dxfId="1157" priority="1127">
      <formula>LEN(TRIM(N112))&gt;0</formula>
    </cfRule>
  </conditionalFormatting>
  <conditionalFormatting sqref="U112:Y112 Z110:Z111">
    <cfRule type="notContainsBlanks" dxfId="1156" priority="1126">
      <formula>LEN(TRIM(U110))&gt;0</formula>
    </cfRule>
  </conditionalFormatting>
  <conditionalFormatting sqref="Z110:Z111">
    <cfRule type="notContainsBlanks" dxfId="1155" priority="1125">
      <formula>LEN(TRIM(Z110))&gt;0</formula>
    </cfRule>
  </conditionalFormatting>
  <conditionalFormatting sqref="U112:Y112">
    <cfRule type="notContainsBlanks" dxfId="1154" priority="1124">
      <formula>LEN(TRIM(U112))&gt;0</formula>
    </cfRule>
  </conditionalFormatting>
  <conditionalFormatting sqref="G125:K125 L123:L124">
    <cfRule type="notContainsBlanks" dxfId="1153" priority="1123">
      <formula>LEN(TRIM(G123))&gt;0</formula>
    </cfRule>
  </conditionalFormatting>
  <conditionalFormatting sqref="L123:L124">
    <cfRule type="notContainsBlanks" dxfId="1152" priority="1122">
      <formula>LEN(TRIM(L123))&gt;0</formula>
    </cfRule>
  </conditionalFormatting>
  <conditionalFormatting sqref="G125:K125">
    <cfRule type="notContainsBlanks" dxfId="1151" priority="1121">
      <formula>LEN(TRIM(G125))&gt;0</formula>
    </cfRule>
  </conditionalFormatting>
  <conditionalFormatting sqref="AB125:AF125 AG123:AG124">
    <cfRule type="notContainsBlanks" dxfId="1150" priority="1120">
      <formula>LEN(TRIM(AB123))&gt;0</formula>
    </cfRule>
  </conditionalFormatting>
  <conditionalFormatting sqref="AG123:AG124">
    <cfRule type="notContainsBlanks" dxfId="1149" priority="1119">
      <formula>LEN(TRIM(AG123))&gt;0</formula>
    </cfRule>
  </conditionalFormatting>
  <conditionalFormatting sqref="AB125:AF125">
    <cfRule type="notContainsBlanks" dxfId="1148" priority="1118">
      <formula>LEN(TRIM(AB125))&gt;0</formula>
    </cfRule>
  </conditionalFormatting>
  <conditionalFormatting sqref="N125:R125 S123:S124">
    <cfRule type="notContainsBlanks" dxfId="1147" priority="1117">
      <formula>LEN(TRIM(N123))&gt;0</formula>
    </cfRule>
  </conditionalFormatting>
  <conditionalFormatting sqref="S123:S124">
    <cfRule type="notContainsBlanks" dxfId="1146" priority="1116">
      <formula>LEN(TRIM(S123))&gt;0</formula>
    </cfRule>
  </conditionalFormatting>
  <conditionalFormatting sqref="N125:R125">
    <cfRule type="notContainsBlanks" dxfId="1145" priority="1115">
      <formula>LEN(TRIM(N125))&gt;0</formula>
    </cfRule>
  </conditionalFormatting>
  <conditionalFormatting sqref="U125:Y125 Z123:Z124">
    <cfRule type="notContainsBlanks" dxfId="1144" priority="1114">
      <formula>LEN(TRIM(U123))&gt;0</formula>
    </cfRule>
  </conditionalFormatting>
  <conditionalFormatting sqref="Z123:Z124">
    <cfRule type="notContainsBlanks" dxfId="1143" priority="1113">
      <formula>LEN(TRIM(Z123))&gt;0</formula>
    </cfRule>
  </conditionalFormatting>
  <conditionalFormatting sqref="U125:Y125">
    <cfRule type="notContainsBlanks" dxfId="1142" priority="1112">
      <formula>LEN(TRIM(U125))&gt;0</formula>
    </cfRule>
  </conditionalFormatting>
  <conditionalFormatting sqref="G138:K138 L136:L137">
    <cfRule type="notContainsBlanks" dxfId="1141" priority="1111">
      <formula>LEN(TRIM(G136))&gt;0</formula>
    </cfRule>
  </conditionalFormatting>
  <conditionalFormatting sqref="L136:L137">
    <cfRule type="notContainsBlanks" dxfId="1140" priority="1110">
      <formula>LEN(TRIM(L136))&gt;0</formula>
    </cfRule>
  </conditionalFormatting>
  <conditionalFormatting sqref="G138:K138">
    <cfRule type="notContainsBlanks" dxfId="1139" priority="1109">
      <formula>LEN(TRIM(G138))&gt;0</formula>
    </cfRule>
  </conditionalFormatting>
  <conditionalFormatting sqref="AB138:AF138 AG136:AG137">
    <cfRule type="notContainsBlanks" dxfId="1138" priority="1108">
      <formula>LEN(TRIM(AB136))&gt;0</formula>
    </cfRule>
  </conditionalFormatting>
  <conditionalFormatting sqref="AG136:AG137">
    <cfRule type="notContainsBlanks" dxfId="1137" priority="1107">
      <formula>LEN(TRIM(AG136))&gt;0</formula>
    </cfRule>
  </conditionalFormatting>
  <conditionalFormatting sqref="AB138:AF138">
    <cfRule type="notContainsBlanks" dxfId="1136" priority="1106">
      <formula>LEN(TRIM(AB138))&gt;0</formula>
    </cfRule>
  </conditionalFormatting>
  <conditionalFormatting sqref="N138:R138 S136:S137">
    <cfRule type="notContainsBlanks" dxfId="1135" priority="1105">
      <formula>LEN(TRIM(N136))&gt;0</formula>
    </cfRule>
  </conditionalFormatting>
  <conditionalFormatting sqref="S136:S137">
    <cfRule type="notContainsBlanks" dxfId="1134" priority="1104">
      <formula>LEN(TRIM(S136))&gt;0</formula>
    </cfRule>
  </conditionalFormatting>
  <conditionalFormatting sqref="N138:R138">
    <cfRule type="notContainsBlanks" dxfId="1133" priority="1103">
      <formula>LEN(TRIM(N138))&gt;0</formula>
    </cfRule>
  </conditionalFormatting>
  <conditionalFormatting sqref="U138:Y138 Z136:Z137">
    <cfRule type="notContainsBlanks" dxfId="1132" priority="1102">
      <formula>LEN(TRIM(U136))&gt;0</formula>
    </cfRule>
  </conditionalFormatting>
  <conditionalFormatting sqref="Z136:Z137">
    <cfRule type="notContainsBlanks" dxfId="1131" priority="1101">
      <formula>LEN(TRIM(Z136))&gt;0</formula>
    </cfRule>
  </conditionalFormatting>
  <conditionalFormatting sqref="U138:Y138">
    <cfRule type="notContainsBlanks" dxfId="1130" priority="1100">
      <formula>LEN(TRIM(U138))&gt;0</formula>
    </cfRule>
  </conditionalFormatting>
  <conditionalFormatting sqref="G151:K151 L149:L150">
    <cfRule type="notContainsBlanks" dxfId="1129" priority="1099">
      <formula>LEN(TRIM(G149))&gt;0</formula>
    </cfRule>
  </conditionalFormatting>
  <conditionalFormatting sqref="L149:L150">
    <cfRule type="notContainsBlanks" dxfId="1128" priority="1098">
      <formula>LEN(TRIM(L149))&gt;0</formula>
    </cfRule>
  </conditionalFormatting>
  <conditionalFormatting sqref="G151:K151">
    <cfRule type="notContainsBlanks" dxfId="1127" priority="1097">
      <formula>LEN(TRIM(G151))&gt;0</formula>
    </cfRule>
  </conditionalFormatting>
  <conditionalFormatting sqref="AB151:AF151 AG149:AG150">
    <cfRule type="notContainsBlanks" dxfId="1126" priority="1096">
      <formula>LEN(TRIM(AB149))&gt;0</formula>
    </cfRule>
  </conditionalFormatting>
  <conditionalFormatting sqref="AG149:AG150">
    <cfRule type="notContainsBlanks" dxfId="1125" priority="1095">
      <formula>LEN(TRIM(AG149))&gt;0</formula>
    </cfRule>
  </conditionalFormatting>
  <conditionalFormatting sqref="AB151:AF151">
    <cfRule type="notContainsBlanks" dxfId="1124" priority="1094">
      <formula>LEN(TRIM(AB151))&gt;0</formula>
    </cfRule>
  </conditionalFormatting>
  <conditionalFormatting sqref="N151:R151 S149:S150">
    <cfRule type="notContainsBlanks" dxfId="1123" priority="1093">
      <formula>LEN(TRIM(N149))&gt;0</formula>
    </cfRule>
  </conditionalFormatting>
  <conditionalFormatting sqref="S149:S150">
    <cfRule type="notContainsBlanks" dxfId="1122" priority="1092">
      <formula>LEN(TRIM(S149))&gt;0</formula>
    </cfRule>
  </conditionalFormatting>
  <conditionalFormatting sqref="N151:R151">
    <cfRule type="notContainsBlanks" dxfId="1121" priority="1091">
      <formula>LEN(TRIM(N151))&gt;0</formula>
    </cfRule>
  </conditionalFormatting>
  <conditionalFormatting sqref="U151:Y151 Z149:Z150">
    <cfRule type="notContainsBlanks" dxfId="1120" priority="1090">
      <formula>LEN(TRIM(U149))&gt;0</formula>
    </cfRule>
  </conditionalFormatting>
  <conditionalFormatting sqref="Z149:Z150">
    <cfRule type="notContainsBlanks" dxfId="1119" priority="1089">
      <formula>LEN(TRIM(Z149))&gt;0</formula>
    </cfRule>
  </conditionalFormatting>
  <conditionalFormatting sqref="U151:Y151">
    <cfRule type="notContainsBlanks" dxfId="1118" priority="1088">
      <formula>LEN(TRIM(U151))&gt;0</formula>
    </cfRule>
  </conditionalFormatting>
  <conditionalFormatting sqref="G164:K164 L162:L163">
    <cfRule type="notContainsBlanks" dxfId="1117" priority="1087">
      <formula>LEN(TRIM(G162))&gt;0</formula>
    </cfRule>
  </conditionalFormatting>
  <conditionalFormatting sqref="L162:L163">
    <cfRule type="notContainsBlanks" dxfId="1116" priority="1086">
      <formula>LEN(TRIM(L162))&gt;0</formula>
    </cfRule>
  </conditionalFormatting>
  <conditionalFormatting sqref="G164:K164">
    <cfRule type="notContainsBlanks" dxfId="1115" priority="1085">
      <formula>LEN(TRIM(G164))&gt;0</formula>
    </cfRule>
  </conditionalFormatting>
  <conditionalFormatting sqref="AB164:AF164 AG162:AG163">
    <cfRule type="notContainsBlanks" dxfId="1114" priority="1084">
      <formula>LEN(TRIM(AB162))&gt;0</formula>
    </cfRule>
  </conditionalFormatting>
  <conditionalFormatting sqref="AG162:AG163">
    <cfRule type="notContainsBlanks" dxfId="1113" priority="1083">
      <formula>LEN(TRIM(AG162))&gt;0</formula>
    </cfRule>
  </conditionalFormatting>
  <conditionalFormatting sqref="AB164:AF164">
    <cfRule type="notContainsBlanks" dxfId="1112" priority="1082">
      <formula>LEN(TRIM(AB164))&gt;0</formula>
    </cfRule>
  </conditionalFormatting>
  <conditionalFormatting sqref="N164:R164 S162:S163">
    <cfRule type="notContainsBlanks" dxfId="1111" priority="1081">
      <formula>LEN(TRIM(N162))&gt;0</formula>
    </cfRule>
  </conditionalFormatting>
  <conditionalFormatting sqref="S162:S163">
    <cfRule type="notContainsBlanks" dxfId="1110" priority="1080">
      <formula>LEN(TRIM(S162))&gt;0</formula>
    </cfRule>
  </conditionalFormatting>
  <conditionalFormatting sqref="N164:R164">
    <cfRule type="notContainsBlanks" dxfId="1109" priority="1079">
      <formula>LEN(TRIM(N164))&gt;0</formula>
    </cfRule>
  </conditionalFormatting>
  <conditionalFormatting sqref="U164:Y164 Z162:Z163">
    <cfRule type="notContainsBlanks" dxfId="1108" priority="1078">
      <formula>LEN(TRIM(U162))&gt;0</formula>
    </cfRule>
  </conditionalFormatting>
  <conditionalFormatting sqref="Z162:Z163">
    <cfRule type="notContainsBlanks" dxfId="1107" priority="1077">
      <formula>LEN(TRIM(Z162))&gt;0</formula>
    </cfRule>
  </conditionalFormatting>
  <conditionalFormatting sqref="U164:Y164">
    <cfRule type="notContainsBlanks" dxfId="1106" priority="1076">
      <formula>LEN(TRIM(U164))&gt;0</formula>
    </cfRule>
  </conditionalFormatting>
  <conditionalFormatting sqref="G177:K177 L175:L176">
    <cfRule type="notContainsBlanks" dxfId="1105" priority="1075">
      <formula>LEN(TRIM(G175))&gt;0</formula>
    </cfRule>
  </conditionalFormatting>
  <conditionalFormatting sqref="L175:L176">
    <cfRule type="notContainsBlanks" dxfId="1104" priority="1074">
      <formula>LEN(TRIM(L175))&gt;0</formula>
    </cfRule>
  </conditionalFormatting>
  <conditionalFormatting sqref="G177:K177">
    <cfRule type="notContainsBlanks" dxfId="1103" priority="1073">
      <formula>LEN(TRIM(G177))&gt;0</formula>
    </cfRule>
  </conditionalFormatting>
  <conditionalFormatting sqref="AB177:AF177 AG175:AG176">
    <cfRule type="notContainsBlanks" dxfId="1102" priority="1072">
      <formula>LEN(TRIM(AB175))&gt;0</formula>
    </cfRule>
  </conditionalFormatting>
  <conditionalFormatting sqref="AG175:AG176">
    <cfRule type="notContainsBlanks" dxfId="1101" priority="1071">
      <formula>LEN(TRIM(AG175))&gt;0</formula>
    </cfRule>
  </conditionalFormatting>
  <conditionalFormatting sqref="AB177:AF177">
    <cfRule type="notContainsBlanks" dxfId="1100" priority="1070">
      <formula>LEN(TRIM(AB177))&gt;0</formula>
    </cfRule>
  </conditionalFormatting>
  <conditionalFormatting sqref="N177:R177 S175:S176">
    <cfRule type="notContainsBlanks" dxfId="1099" priority="1069">
      <formula>LEN(TRIM(N175))&gt;0</formula>
    </cfRule>
  </conditionalFormatting>
  <conditionalFormatting sqref="S175:S176">
    <cfRule type="notContainsBlanks" dxfId="1098" priority="1068">
      <formula>LEN(TRIM(S175))&gt;0</formula>
    </cfRule>
  </conditionalFormatting>
  <conditionalFormatting sqref="N177:R177">
    <cfRule type="notContainsBlanks" dxfId="1097" priority="1067">
      <formula>LEN(TRIM(N177))&gt;0</formula>
    </cfRule>
  </conditionalFormatting>
  <conditionalFormatting sqref="U177:Y177 Z175:Z176">
    <cfRule type="notContainsBlanks" dxfId="1096" priority="1066">
      <formula>LEN(TRIM(U175))&gt;0</formula>
    </cfRule>
  </conditionalFormatting>
  <conditionalFormatting sqref="Z175:Z176">
    <cfRule type="notContainsBlanks" dxfId="1095" priority="1065">
      <formula>LEN(TRIM(Z175))&gt;0</formula>
    </cfRule>
  </conditionalFormatting>
  <conditionalFormatting sqref="U177:Y177">
    <cfRule type="notContainsBlanks" dxfId="1094" priority="1064">
      <formula>LEN(TRIM(U177))&gt;0</formula>
    </cfRule>
  </conditionalFormatting>
  <conditionalFormatting sqref="G190:K190 L188:L189">
    <cfRule type="notContainsBlanks" dxfId="1093" priority="1063">
      <formula>LEN(TRIM(G188))&gt;0</formula>
    </cfRule>
  </conditionalFormatting>
  <conditionalFormatting sqref="L188:L189">
    <cfRule type="notContainsBlanks" dxfId="1092" priority="1062">
      <formula>LEN(TRIM(L188))&gt;0</formula>
    </cfRule>
  </conditionalFormatting>
  <conditionalFormatting sqref="G190:K190">
    <cfRule type="notContainsBlanks" dxfId="1091" priority="1061">
      <formula>LEN(TRIM(G190))&gt;0</formula>
    </cfRule>
  </conditionalFormatting>
  <conditionalFormatting sqref="AB190:AF190 AG188:AG189">
    <cfRule type="notContainsBlanks" dxfId="1090" priority="1060">
      <formula>LEN(TRIM(AB188))&gt;0</formula>
    </cfRule>
  </conditionalFormatting>
  <conditionalFormatting sqref="AG188:AG189">
    <cfRule type="notContainsBlanks" dxfId="1089" priority="1059">
      <formula>LEN(TRIM(AG188))&gt;0</formula>
    </cfRule>
  </conditionalFormatting>
  <conditionalFormatting sqref="AB190:AF190">
    <cfRule type="notContainsBlanks" dxfId="1088" priority="1058">
      <formula>LEN(TRIM(AB190))&gt;0</formula>
    </cfRule>
  </conditionalFormatting>
  <conditionalFormatting sqref="N190:R190 S188:S189">
    <cfRule type="notContainsBlanks" dxfId="1087" priority="1057">
      <formula>LEN(TRIM(N188))&gt;0</formula>
    </cfRule>
  </conditionalFormatting>
  <conditionalFormatting sqref="S188:S189">
    <cfRule type="notContainsBlanks" dxfId="1086" priority="1056">
      <formula>LEN(TRIM(S188))&gt;0</formula>
    </cfRule>
  </conditionalFormatting>
  <conditionalFormatting sqref="N190:R190">
    <cfRule type="notContainsBlanks" dxfId="1085" priority="1055">
      <formula>LEN(TRIM(N190))&gt;0</formula>
    </cfRule>
  </conditionalFormatting>
  <conditionalFormatting sqref="U190:Y190 Z188:Z189">
    <cfRule type="notContainsBlanks" dxfId="1084" priority="1054">
      <formula>LEN(TRIM(U188))&gt;0</formula>
    </cfRule>
  </conditionalFormatting>
  <conditionalFormatting sqref="Z188:Z189">
    <cfRule type="notContainsBlanks" dxfId="1083" priority="1053">
      <formula>LEN(TRIM(Z188))&gt;0</formula>
    </cfRule>
  </conditionalFormatting>
  <conditionalFormatting sqref="U190:Y190">
    <cfRule type="notContainsBlanks" dxfId="1082" priority="1052">
      <formula>LEN(TRIM(U190))&gt;0</formula>
    </cfRule>
  </conditionalFormatting>
  <conditionalFormatting sqref="G203:K203 L201:L202">
    <cfRule type="notContainsBlanks" dxfId="1081" priority="1051">
      <formula>LEN(TRIM(G201))&gt;0</formula>
    </cfRule>
  </conditionalFormatting>
  <conditionalFormatting sqref="L201:L202">
    <cfRule type="notContainsBlanks" dxfId="1080" priority="1050">
      <formula>LEN(TRIM(L201))&gt;0</formula>
    </cfRule>
  </conditionalFormatting>
  <conditionalFormatting sqref="G203:K203">
    <cfRule type="notContainsBlanks" dxfId="1079" priority="1049">
      <formula>LEN(TRIM(G203))&gt;0</formula>
    </cfRule>
  </conditionalFormatting>
  <conditionalFormatting sqref="AB203:AF203 AG201:AG202">
    <cfRule type="notContainsBlanks" dxfId="1078" priority="1048">
      <formula>LEN(TRIM(AB201))&gt;0</formula>
    </cfRule>
  </conditionalFormatting>
  <conditionalFormatting sqref="AG201:AG202">
    <cfRule type="notContainsBlanks" dxfId="1077" priority="1047">
      <formula>LEN(TRIM(AG201))&gt;0</formula>
    </cfRule>
  </conditionalFormatting>
  <conditionalFormatting sqref="AB203:AF203">
    <cfRule type="notContainsBlanks" dxfId="1076" priority="1046">
      <formula>LEN(TRIM(AB203))&gt;0</formula>
    </cfRule>
  </conditionalFormatting>
  <conditionalFormatting sqref="N203:R203 S201:S202">
    <cfRule type="notContainsBlanks" dxfId="1075" priority="1045">
      <formula>LEN(TRIM(N201))&gt;0</formula>
    </cfRule>
  </conditionalFormatting>
  <conditionalFormatting sqref="S201:S202">
    <cfRule type="notContainsBlanks" dxfId="1074" priority="1044">
      <formula>LEN(TRIM(S201))&gt;0</formula>
    </cfRule>
  </conditionalFormatting>
  <conditionalFormatting sqref="N203:R203">
    <cfRule type="notContainsBlanks" dxfId="1073" priority="1043">
      <formula>LEN(TRIM(N203))&gt;0</formula>
    </cfRule>
  </conditionalFormatting>
  <conditionalFormatting sqref="U203:Y203 Z201:Z202">
    <cfRule type="notContainsBlanks" dxfId="1072" priority="1042">
      <formula>LEN(TRIM(U201))&gt;0</formula>
    </cfRule>
  </conditionalFormatting>
  <conditionalFormatting sqref="Z201:Z202">
    <cfRule type="notContainsBlanks" dxfId="1071" priority="1041">
      <formula>LEN(TRIM(Z201))&gt;0</formula>
    </cfRule>
  </conditionalFormatting>
  <conditionalFormatting sqref="U203:Y203">
    <cfRule type="notContainsBlanks" dxfId="1070" priority="1040">
      <formula>LEN(TRIM(U203))&gt;0</formula>
    </cfRule>
  </conditionalFormatting>
  <conditionalFormatting sqref="G216:K216 L214:L215">
    <cfRule type="notContainsBlanks" dxfId="1069" priority="1039">
      <formula>LEN(TRIM(G214))&gt;0</formula>
    </cfRule>
  </conditionalFormatting>
  <conditionalFormatting sqref="L214:L215">
    <cfRule type="notContainsBlanks" dxfId="1068" priority="1038">
      <formula>LEN(TRIM(L214))&gt;0</formula>
    </cfRule>
  </conditionalFormatting>
  <conditionalFormatting sqref="G216:K216">
    <cfRule type="notContainsBlanks" dxfId="1067" priority="1037">
      <formula>LEN(TRIM(G216))&gt;0</formula>
    </cfRule>
  </conditionalFormatting>
  <conditionalFormatting sqref="AB216:AF216 AG214:AG215">
    <cfRule type="notContainsBlanks" dxfId="1066" priority="1036">
      <formula>LEN(TRIM(AB214))&gt;0</formula>
    </cfRule>
  </conditionalFormatting>
  <conditionalFormatting sqref="AG214:AG215">
    <cfRule type="notContainsBlanks" dxfId="1065" priority="1035">
      <formula>LEN(TRIM(AG214))&gt;0</formula>
    </cfRule>
  </conditionalFormatting>
  <conditionalFormatting sqref="AB216:AF216">
    <cfRule type="notContainsBlanks" dxfId="1064" priority="1034">
      <formula>LEN(TRIM(AB216))&gt;0</formula>
    </cfRule>
  </conditionalFormatting>
  <conditionalFormatting sqref="N216:R216 S214:S215">
    <cfRule type="notContainsBlanks" dxfId="1063" priority="1033">
      <formula>LEN(TRIM(N214))&gt;0</formula>
    </cfRule>
  </conditionalFormatting>
  <conditionalFormatting sqref="S214:S215">
    <cfRule type="notContainsBlanks" dxfId="1062" priority="1032">
      <formula>LEN(TRIM(S214))&gt;0</formula>
    </cfRule>
  </conditionalFormatting>
  <conditionalFormatting sqref="N216:R216">
    <cfRule type="notContainsBlanks" dxfId="1061" priority="1031">
      <formula>LEN(TRIM(N216))&gt;0</formula>
    </cfRule>
  </conditionalFormatting>
  <conditionalFormatting sqref="U216:Y216 Z214:Z215">
    <cfRule type="notContainsBlanks" dxfId="1060" priority="1030">
      <formula>LEN(TRIM(U214))&gt;0</formula>
    </cfRule>
  </conditionalFormatting>
  <conditionalFormatting sqref="Z214:Z215">
    <cfRule type="notContainsBlanks" dxfId="1059" priority="1029">
      <formula>LEN(TRIM(Z214))&gt;0</formula>
    </cfRule>
  </conditionalFormatting>
  <conditionalFormatting sqref="U216:Y216">
    <cfRule type="notContainsBlanks" dxfId="1058" priority="1028">
      <formula>LEN(TRIM(U216))&gt;0</formula>
    </cfRule>
  </conditionalFormatting>
  <conditionalFormatting sqref="G229:K229 L227:L228">
    <cfRule type="notContainsBlanks" dxfId="1057" priority="1027">
      <formula>LEN(TRIM(G227))&gt;0</formula>
    </cfRule>
  </conditionalFormatting>
  <conditionalFormatting sqref="L227:L228">
    <cfRule type="notContainsBlanks" dxfId="1056" priority="1026">
      <formula>LEN(TRIM(L227))&gt;0</formula>
    </cfRule>
  </conditionalFormatting>
  <conditionalFormatting sqref="G229:K229">
    <cfRule type="notContainsBlanks" dxfId="1055" priority="1025">
      <formula>LEN(TRIM(G229))&gt;0</formula>
    </cfRule>
  </conditionalFormatting>
  <conditionalFormatting sqref="AB229:AF229 AG227:AG228">
    <cfRule type="notContainsBlanks" dxfId="1054" priority="1024">
      <formula>LEN(TRIM(AB227))&gt;0</formula>
    </cfRule>
  </conditionalFormatting>
  <conditionalFormatting sqref="AG227:AG228">
    <cfRule type="notContainsBlanks" dxfId="1053" priority="1023">
      <formula>LEN(TRIM(AG227))&gt;0</formula>
    </cfRule>
  </conditionalFormatting>
  <conditionalFormatting sqref="AB229:AF229">
    <cfRule type="notContainsBlanks" dxfId="1052" priority="1022">
      <formula>LEN(TRIM(AB229))&gt;0</formula>
    </cfRule>
  </conditionalFormatting>
  <conditionalFormatting sqref="N229:R229 S227:S228">
    <cfRule type="notContainsBlanks" dxfId="1051" priority="1021">
      <formula>LEN(TRIM(N227))&gt;0</formula>
    </cfRule>
  </conditionalFormatting>
  <conditionalFormatting sqref="S227:S228">
    <cfRule type="notContainsBlanks" dxfId="1050" priority="1020">
      <formula>LEN(TRIM(S227))&gt;0</formula>
    </cfRule>
  </conditionalFormatting>
  <conditionalFormatting sqref="N229:R229">
    <cfRule type="notContainsBlanks" dxfId="1049" priority="1019">
      <formula>LEN(TRIM(N229))&gt;0</formula>
    </cfRule>
  </conditionalFormatting>
  <conditionalFormatting sqref="U229:Y229 Z227:Z228">
    <cfRule type="notContainsBlanks" dxfId="1048" priority="1018">
      <formula>LEN(TRIM(U227))&gt;0</formula>
    </cfRule>
  </conditionalFormatting>
  <conditionalFormatting sqref="Z227:Z228">
    <cfRule type="notContainsBlanks" dxfId="1047" priority="1017">
      <formula>LEN(TRIM(Z227))&gt;0</formula>
    </cfRule>
  </conditionalFormatting>
  <conditionalFormatting sqref="U229:Y229">
    <cfRule type="notContainsBlanks" dxfId="1046" priority="1016">
      <formula>LEN(TRIM(U229))&gt;0</formula>
    </cfRule>
  </conditionalFormatting>
  <conditionalFormatting sqref="G242:K242 L240:L241">
    <cfRule type="notContainsBlanks" dxfId="1045" priority="1015">
      <formula>LEN(TRIM(G240))&gt;0</formula>
    </cfRule>
  </conditionalFormatting>
  <conditionalFormatting sqref="L240:L241">
    <cfRule type="notContainsBlanks" dxfId="1044" priority="1014">
      <formula>LEN(TRIM(L240))&gt;0</formula>
    </cfRule>
  </conditionalFormatting>
  <conditionalFormatting sqref="G242:K242">
    <cfRule type="notContainsBlanks" dxfId="1043" priority="1013">
      <formula>LEN(TRIM(G242))&gt;0</formula>
    </cfRule>
  </conditionalFormatting>
  <conditionalFormatting sqref="AB242:AF242 AG240:AG241">
    <cfRule type="notContainsBlanks" dxfId="1042" priority="1012">
      <formula>LEN(TRIM(AB240))&gt;0</formula>
    </cfRule>
  </conditionalFormatting>
  <conditionalFormatting sqref="AG240:AG241">
    <cfRule type="notContainsBlanks" dxfId="1041" priority="1011">
      <formula>LEN(TRIM(AG240))&gt;0</formula>
    </cfRule>
  </conditionalFormatting>
  <conditionalFormatting sqref="AB242:AF242">
    <cfRule type="notContainsBlanks" dxfId="1040" priority="1010">
      <formula>LEN(TRIM(AB242))&gt;0</formula>
    </cfRule>
  </conditionalFormatting>
  <conditionalFormatting sqref="N242:R242 S240:S241">
    <cfRule type="notContainsBlanks" dxfId="1039" priority="1009">
      <formula>LEN(TRIM(N240))&gt;0</formula>
    </cfRule>
  </conditionalFormatting>
  <conditionalFormatting sqref="S240:S241">
    <cfRule type="notContainsBlanks" dxfId="1038" priority="1008">
      <formula>LEN(TRIM(S240))&gt;0</formula>
    </cfRule>
  </conditionalFormatting>
  <conditionalFormatting sqref="N242:R242">
    <cfRule type="notContainsBlanks" dxfId="1037" priority="1007">
      <formula>LEN(TRIM(N242))&gt;0</formula>
    </cfRule>
  </conditionalFormatting>
  <conditionalFormatting sqref="U242:Y242 Z240:Z241">
    <cfRule type="notContainsBlanks" dxfId="1036" priority="1006">
      <formula>LEN(TRIM(U240))&gt;0</formula>
    </cfRule>
  </conditionalFormatting>
  <conditionalFormatting sqref="Z240:Z241">
    <cfRule type="notContainsBlanks" dxfId="1035" priority="1005">
      <formula>LEN(TRIM(Z240))&gt;0</formula>
    </cfRule>
  </conditionalFormatting>
  <conditionalFormatting sqref="U242:Y242">
    <cfRule type="notContainsBlanks" dxfId="1034" priority="1004">
      <formula>LEN(TRIM(U242))&gt;0</formula>
    </cfRule>
  </conditionalFormatting>
  <conditionalFormatting sqref="G255:K255 L253:L254">
    <cfRule type="notContainsBlanks" dxfId="1033" priority="1003">
      <formula>LEN(TRIM(G253))&gt;0</formula>
    </cfRule>
  </conditionalFormatting>
  <conditionalFormatting sqref="L253:L254">
    <cfRule type="notContainsBlanks" dxfId="1032" priority="1002">
      <formula>LEN(TRIM(L253))&gt;0</formula>
    </cfRule>
  </conditionalFormatting>
  <conditionalFormatting sqref="G255:K255">
    <cfRule type="notContainsBlanks" dxfId="1031" priority="1001">
      <formula>LEN(TRIM(G255))&gt;0</formula>
    </cfRule>
  </conditionalFormatting>
  <conditionalFormatting sqref="AB255:AF255 AG253:AG254">
    <cfRule type="notContainsBlanks" dxfId="1030" priority="1000">
      <formula>LEN(TRIM(AB253))&gt;0</formula>
    </cfRule>
  </conditionalFormatting>
  <conditionalFormatting sqref="AG253:AG254">
    <cfRule type="notContainsBlanks" dxfId="1029" priority="999">
      <formula>LEN(TRIM(AG253))&gt;0</formula>
    </cfRule>
  </conditionalFormatting>
  <conditionalFormatting sqref="AB255:AF255">
    <cfRule type="notContainsBlanks" dxfId="1028" priority="998">
      <formula>LEN(TRIM(AB255))&gt;0</formula>
    </cfRule>
  </conditionalFormatting>
  <conditionalFormatting sqref="N255:R255 S253:S254">
    <cfRule type="notContainsBlanks" dxfId="1027" priority="997">
      <formula>LEN(TRIM(N253))&gt;0</formula>
    </cfRule>
  </conditionalFormatting>
  <conditionalFormatting sqref="S253:S254">
    <cfRule type="notContainsBlanks" dxfId="1026" priority="996">
      <formula>LEN(TRIM(S253))&gt;0</formula>
    </cfRule>
  </conditionalFormatting>
  <conditionalFormatting sqref="N255:R255">
    <cfRule type="notContainsBlanks" dxfId="1025" priority="995">
      <formula>LEN(TRIM(N255))&gt;0</formula>
    </cfRule>
  </conditionalFormatting>
  <conditionalFormatting sqref="U255:Y255 Z253:Z254">
    <cfRule type="notContainsBlanks" dxfId="1024" priority="994">
      <formula>LEN(TRIM(U253))&gt;0</formula>
    </cfRule>
  </conditionalFormatting>
  <conditionalFormatting sqref="Z253:Z254">
    <cfRule type="notContainsBlanks" dxfId="1023" priority="993">
      <formula>LEN(TRIM(Z253))&gt;0</formula>
    </cfRule>
  </conditionalFormatting>
  <conditionalFormatting sqref="U255:Y255">
    <cfRule type="notContainsBlanks" dxfId="1022" priority="992">
      <formula>LEN(TRIM(U255))&gt;0</formula>
    </cfRule>
  </conditionalFormatting>
  <conditionalFormatting sqref="G268:K268 L266:L267">
    <cfRule type="notContainsBlanks" dxfId="1021" priority="991">
      <formula>LEN(TRIM(G266))&gt;0</formula>
    </cfRule>
  </conditionalFormatting>
  <conditionalFormatting sqref="L266:L267">
    <cfRule type="notContainsBlanks" dxfId="1020" priority="990">
      <formula>LEN(TRIM(L266))&gt;0</formula>
    </cfRule>
  </conditionalFormatting>
  <conditionalFormatting sqref="G268:K268">
    <cfRule type="notContainsBlanks" dxfId="1019" priority="989">
      <formula>LEN(TRIM(G268))&gt;0</formula>
    </cfRule>
  </conditionalFormatting>
  <conditionalFormatting sqref="AB268:AF268 AG266:AG267">
    <cfRule type="notContainsBlanks" dxfId="1018" priority="988">
      <formula>LEN(TRIM(AB266))&gt;0</formula>
    </cfRule>
  </conditionalFormatting>
  <conditionalFormatting sqref="AG266:AG267">
    <cfRule type="notContainsBlanks" dxfId="1017" priority="987">
      <formula>LEN(TRIM(AG266))&gt;0</formula>
    </cfRule>
  </conditionalFormatting>
  <conditionalFormatting sqref="AB268:AF268">
    <cfRule type="notContainsBlanks" dxfId="1016" priority="986">
      <formula>LEN(TRIM(AB268))&gt;0</formula>
    </cfRule>
  </conditionalFormatting>
  <conditionalFormatting sqref="N268:R268 S266:S267">
    <cfRule type="notContainsBlanks" dxfId="1015" priority="985">
      <formula>LEN(TRIM(N266))&gt;0</formula>
    </cfRule>
  </conditionalFormatting>
  <conditionalFormatting sqref="S266:S267">
    <cfRule type="notContainsBlanks" dxfId="1014" priority="984">
      <formula>LEN(TRIM(S266))&gt;0</formula>
    </cfRule>
  </conditionalFormatting>
  <conditionalFormatting sqref="N268:R268">
    <cfRule type="notContainsBlanks" dxfId="1013" priority="983">
      <formula>LEN(TRIM(N268))&gt;0</formula>
    </cfRule>
  </conditionalFormatting>
  <conditionalFormatting sqref="U268:Y268 Z266:Z267">
    <cfRule type="notContainsBlanks" dxfId="1012" priority="982">
      <formula>LEN(TRIM(U266))&gt;0</formula>
    </cfRule>
  </conditionalFormatting>
  <conditionalFormatting sqref="Z266:Z267">
    <cfRule type="notContainsBlanks" dxfId="1011" priority="981">
      <formula>LEN(TRIM(Z266))&gt;0</formula>
    </cfRule>
  </conditionalFormatting>
  <conditionalFormatting sqref="U268:Y268">
    <cfRule type="notContainsBlanks" dxfId="1010" priority="980">
      <formula>LEN(TRIM(U268))&gt;0</formula>
    </cfRule>
  </conditionalFormatting>
  <conditionalFormatting sqref="G281:K281 L279:L280">
    <cfRule type="notContainsBlanks" dxfId="1009" priority="979">
      <formula>LEN(TRIM(G279))&gt;0</formula>
    </cfRule>
  </conditionalFormatting>
  <conditionalFormatting sqref="L279:L280">
    <cfRule type="notContainsBlanks" dxfId="1008" priority="978">
      <formula>LEN(TRIM(L279))&gt;0</formula>
    </cfRule>
  </conditionalFormatting>
  <conditionalFormatting sqref="G281:K281">
    <cfRule type="notContainsBlanks" dxfId="1007" priority="977">
      <formula>LEN(TRIM(G281))&gt;0</formula>
    </cfRule>
  </conditionalFormatting>
  <conditionalFormatting sqref="AB281:AF281 AG279:AG280">
    <cfRule type="notContainsBlanks" dxfId="1006" priority="976">
      <formula>LEN(TRIM(AB279))&gt;0</formula>
    </cfRule>
  </conditionalFormatting>
  <conditionalFormatting sqref="AG279:AG280">
    <cfRule type="notContainsBlanks" dxfId="1005" priority="975">
      <formula>LEN(TRIM(AG279))&gt;0</formula>
    </cfRule>
  </conditionalFormatting>
  <conditionalFormatting sqref="AB281:AF281">
    <cfRule type="notContainsBlanks" dxfId="1004" priority="974">
      <formula>LEN(TRIM(AB281))&gt;0</formula>
    </cfRule>
  </conditionalFormatting>
  <conditionalFormatting sqref="N281:R281 S279:S280">
    <cfRule type="notContainsBlanks" dxfId="1003" priority="973">
      <formula>LEN(TRIM(N279))&gt;0</formula>
    </cfRule>
  </conditionalFormatting>
  <conditionalFormatting sqref="S279:S280">
    <cfRule type="notContainsBlanks" dxfId="1002" priority="972">
      <formula>LEN(TRIM(S279))&gt;0</formula>
    </cfRule>
  </conditionalFormatting>
  <conditionalFormatting sqref="N281:R281">
    <cfRule type="notContainsBlanks" dxfId="1001" priority="971">
      <formula>LEN(TRIM(N281))&gt;0</formula>
    </cfRule>
  </conditionalFormatting>
  <conditionalFormatting sqref="U281:Y281 Z279:Z280">
    <cfRule type="notContainsBlanks" dxfId="1000" priority="970">
      <formula>LEN(TRIM(U279))&gt;0</formula>
    </cfRule>
  </conditionalFormatting>
  <conditionalFormatting sqref="Z279:Z280">
    <cfRule type="notContainsBlanks" dxfId="999" priority="969">
      <formula>LEN(TRIM(Z279))&gt;0</formula>
    </cfRule>
  </conditionalFormatting>
  <conditionalFormatting sqref="U281:Y281">
    <cfRule type="notContainsBlanks" dxfId="998" priority="968">
      <formula>LEN(TRIM(U281))&gt;0</formula>
    </cfRule>
  </conditionalFormatting>
  <conditionalFormatting sqref="G294:K294 L292:L293">
    <cfRule type="notContainsBlanks" dxfId="997" priority="967">
      <formula>LEN(TRIM(G292))&gt;0</formula>
    </cfRule>
  </conditionalFormatting>
  <conditionalFormatting sqref="L292:L293">
    <cfRule type="notContainsBlanks" dxfId="996" priority="966">
      <formula>LEN(TRIM(L292))&gt;0</formula>
    </cfRule>
  </conditionalFormatting>
  <conditionalFormatting sqref="G294:K294">
    <cfRule type="notContainsBlanks" dxfId="995" priority="965">
      <formula>LEN(TRIM(G294))&gt;0</formula>
    </cfRule>
  </conditionalFormatting>
  <conditionalFormatting sqref="AB294:AF294 AG292:AG293">
    <cfRule type="notContainsBlanks" dxfId="994" priority="964">
      <formula>LEN(TRIM(AB292))&gt;0</formula>
    </cfRule>
  </conditionalFormatting>
  <conditionalFormatting sqref="AG292:AG293">
    <cfRule type="notContainsBlanks" dxfId="993" priority="963">
      <formula>LEN(TRIM(AG292))&gt;0</formula>
    </cfRule>
  </conditionalFormatting>
  <conditionalFormatting sqref="AB294:AF294">
    <cfRule type="notContainsBlanks" dxfId="992" priority="962">
      <formula>LEN(TRIM(AB294))&gt;0</formula>
    </cfRule>
  </conditionalFormatting>
  <conditionalFormatting sqref="N294:R294 S292:S293">
    <cfRule type="notContainsBlanks" dxfId="991" priority="961">
      <formula>LEN(TRIM(N292))&gt;0</formula>
    </cfRule>
  </conditionalFormatting>
  <conditionalFormatting sqref="S292:S293">
    <cfRule type="notContainsBlanks" dxfId="990" priority="960">
      <formula>LEN(TRIM(S292))&gt;0</formula>
    </cfRule>
  </conditionalFormatting>
  <conditionalFormatting sqref="N294:R294">
    <cfRule type="notContainsBlanks" dxfId="989" priority="959">
      <formula>LEN(TRIM(N294))&gt;0</formula>
    </cfRule>
  </conditionalFormatting>
  <conditionalFormatting sqref="U294:Y294 Z292:Z293">
    <cfRule type="notContainsBlanks" dxfId="988" priority="958">
      <formula>LEN(TRIM(U292))&gt;0</formula>
    </cfRule>
  </conditionalFormatting>
  <conditionalFormatting sqref="Z292:Z293">
    <cfRule type="notContainsBlanks" dxfId="987" priority="957">
      <formula>LEN(TRIM(Z292))&gt;0</formula>
    </cfRule>
  </conditionalFormatting>
  <conditionalFormatting sqref="U294:Y294">
    <cfRule type="notContainsBlanks" dxfId="986" priority="956">
      <formula>LEN(TRIM(U294))&gt;0</formula>
    </cfRule>
  </conditionalFormatting>
  <conditionalFormatting sqref="G307:K307 L305:L306">
    <cfRule type="notContainsBlanks" dxfId="985" priority="955">
      <formula>LEN(TRIM(G305))&gt;0</formula>
    </cfRule>
  </conditionalFormatting>
  <conditionalFormatting sqref="L305:L306">
    <cfRule type="notContainsBlanks" dxfId="984" priority="954">
      <formula>LEN(TRIM(L305))&gt;0</formula>
    </cfRule>
  </conditionalFormatting>
  <conditionalFormatting sqref="G307:K307">
    <cfRule type="notContainsBlanks" dxfId="983" priority="953">
      <formula>LEN(TRIM(G307))&gt;0</formula>
    </cfRule>
  </conditionalFormatting>
  <conditionalFormatting sqref="AB307:AF307 AG305:AG306">
    <cfRule type="notContainsBlanks" dxfId="982" priority="952">
      <formula>LEN(TRIM(AB305))&gt;0</formula>
    </cfRule>
  </conditionalFormatting>
  <conditionalFormatting sqref="AG305:AG306">
    <cfRule type="notContainsBlanks" dxfId="981" priority="951">
      <formula>LEN(TRIM(AG305))&gt;0</formula>
    </cfRule>
  </conditionalFormatting>
  <conditionalFormatting sqref="AB307:AF307">
    <cfRule type="notContainsBlanks" dxfId="980" priority="950">
      <formula>LEN(TRIM(AB307))&gt;0</formula>
    </cfRule>
  </conditionalFormatting>
  <conditionalFormatting sqref="N307:R307 S305:S306">
    <cfRule type="notContainsBlanks" dxfId="979" priority="949">
      <formula>LEN(TRIM(N305))&gt;0</formula>
    </cfRule>
  </conditionalFormatting>
  <conditionalFormatting sqref="S305:S306">
    <cfRule type="notContainsBlanks" dxfId="978" priority="948">
      <formula>LEN(TRIM(S305))&gt;0</formula>
    </cfRule>
  </conditionalFormatting>
  <conditionalFormatting sqref="N307:R307">
    <cfRule type="notContainsBlanks" dxfId="977" priority="947">
      <formula>LEN(TRIM(N307))&gt;0</formula>
    </cfRule>
  </conditionalFormatting>
  <conditionalFormatting sqref="U307:Y307 Z305:Z306">
    <cfRule type="notContainsBlanks" dxfId="976" priority="946">
      <formula>LEN(TRIM(U305))&gt;0</formula>
    </cfRule>
  </conditionalFormatting>
  <conditionalFormatting sqref="Z305:Z306">
    <cfRule type="notContainsBlanks" dxfId="975" priority="945">
      <formula>LEN(TRIM(Z305))&gt;0</formula>
    </cfRule>
  </conditionalFormatting>
  <conditionalFormatting sqref="U307:Y307">
    <cfRule type="notContainsBlanks" dxfId="974" priority="944">
      <formula>LEN(TRIM(U307))&gt;0</formula>
    </cfRule>
  </conditionalFormatting>
  <conditionalFormatting sqref="G320:K320 L318:L319">
    <cfRule type="notContainsBlanks" dxfId="973" priority="943">
      <formula>LEN(TRIM(G318))&gt;0</formula>
    </cfRule>
  </conditionalFormatting>
  <conditionalFormatting sqref="L318:L319">
    <cfRule type="notContainsBlanks" dxfId="972" priority="942">
      <formula>LEN(TRIM(L318))&gt;0</formula>
    </cfRule>
  </conditionalFormatting>
  <conditionalFormatting sqref="G320:K320">
    <cfRule type="notContainsBlanks" dxfId="971" priority="941">
      <formula>LEN(TRIM(G320))&gt;0</formula>
    </cfRule>
  </conditionalFormatting>
  <conditionalFormatting sqref="AB320:AF320 AG318:AG319">
    <cfRule type="notContainsBlanks" dxfId="970" priority="940">
      <formula>LEN(TRIM(AB318))&gt;0</formula>
    </cfRule>
  </conditionalFormatting>
  <conditionalFormatting sqref="AG318:AG319">
    <cfRule type="notContainsBlanks" dxfId="969" priority="939">
      <formula>LEN(TRIM(AG318))&gt;0</formula>
    </cfRule>
  </conditionalFormatting>
  <conditionalFormatting sqref="AB320:AF320">
    <cfRule type="notContainsBlanks" dxfId="968" priority="938">
      <formula>LEN(TRIM(AB320))&gt;0</formula>
    </cfRule>
  </conditionalFormatting>
  <conditionalFormatting sqref="N320:R320 S318:S319">
    <cfRule type="notContainsBlanks" dxfId="967" priority="937">
      <formula>LEN(TRIM(N318))&gt;0</formula>
    </cfRule>
  </conditionalFormatting>
  <conditionalFormatting sqref="S318:S319">
    <cfRule type="notContainsBlanks" dxfId="966" priority="936">
      <formula>LEN(TRIM(S318))&gt;0</formula>
    </cfRule>
  </conditionalFormatting>
  <conditionalFormatting sqref="N320:R320">
    <cfRule type="notContainsBlanks" dxfId="965" priority="935">
      <formula>LEN(TRIM(N320))&gt;0</formula>
    </cfRule>
  </conditionalFormatting>
  <conditionalFormatting sqref="U320:Y320 Z318:Z319">
    <cfRule type="notContainsBlanks" dxfId="964" priority="934">
      <formula>LEN(TRIM(U318))&gt;0</formula>
    </cfRule>
  </conditionalFormatting>
  <conditionalFormatting sqref="Z318:Z319">
    <cfRule type="notContainsBlanks" dxfId="963" priority="933">
      <formula>LEN(TRIM(Z318))&gt;0</formula>
    </cfRule>
  </conditionalFormatting>
  <conditionalFormatting sqref="U320:Y320">
    <cfRule type="notContainsBlanks" dxfId="962" priority="932">
      <formula>LEN(TRIM(U320))&gt;0</formula>
    </cfRule>
  </conditionalFormatting>
  <conditionalFormatting sqref="G333:K333 L331:L332">
    <cfRule type="notContainsBlanks" dxfId="961" priority="931">
      <formula>LEN(TRIM(G331))&gt;0</formula>
    </cfRule>
  </conditionalFormatting>
  <conditionalFormatting sqref="L331:L332">
    <cfRule type="notContainsBlanks" dxfId="960" priority="930">
      <formula>LEN(TRIM(L331))&gt;0</formula>
    </cfRule>
  </conditionalFormatting>
  <conditionalFormatting sqref="G333:K333">
    <cfRule type="notContainsBlanks" dxfId="959" priority="929">
      <formula>LEN(TRIM(G333))&gt;0</formula>
    </cfRule>
  </conditionalFormatting>
  <conditionalFormatting sqref="AB333:AF333 AG331:AG332">
    <cfRule type="notContainsBlanks" dxfId="958" priority="928">
      <formula>LEN(TRIM(AB331))&gt;0</formula>
    </cfRule>
  </conditionalFormatting>
  <conditionalFormatting sqref="AG331:AG332">
    <cfRule type="notContainsBlanks" dxfId="957" priority="927">
      <formula>LEN(TRIM(AG331))&gt;0</formula>
    </cfRule>
  </conditionalFormatting>
  <conditionalFormatting sqref="AB333:AF333">
    <cfRule type="notContainsBlanks" dxfId="956" priority="926">
      <formula>LEN(TRIM(AB333))&gt;0</formula>
    </cfRule>
  </conditionalFormatting>
  <conditionalFormatting sqref="N333:R333 S331:S332">
    <cfRule type="notContainsBlanks" dxfId="955" priority="925">
      <formula>LEN(TRIM(N331))&gt;0</formula>
    </cfRule>
  </conditionalFormatting>
  <conditionalFormatting sqref="S331:S332">
    <cfRule type="notContainsBlanks" dxfId="954" priority="924">
      <formula>LEN(TRIM(S331))&gt;0</formula>
    </cfRule>
  </conditionalFormatting>
  <conditionalFormatting sqref="N333:R333">
    <cfRule type="notContainsBlanks" dxfId="953" priority="923">
      <formula>LEN(TRIM(N333))&gt;0</formula>
    </cfRule>
  </conditionalFormatting>
  <conditionalFormatting sqref="U333:Y333 Z331:Z332">
    <cfRule type="notContainsBlanks" dxfId="952" priority="922">
      <formula>LEN(TRIM(U331))&gt;0</formula>
    </cfRule>
  </conditionalFormatting>
  <conditionalFormatting sqref="Z331:Z332">
    <cfRule type="notContainsBlanks" dxfId="951" priority="921">
      <formula>LEN(TRIM(Z331))&gt;0</formula>
    </cfRule>
  </conditionalFormatting>
  <conditionalFormatting sqref="U333:Y333">
    <cfRule type="notContainsBlanks" dxfId="950" priority="920">
      <formula>LEN(TRIM(U333))&gt;0</formula>
    </cfRule>
  </conditionalFormatting>
  <conditionalFormatting sqref="G346:K346 L344:L345">
    <cfRule type="notContainsBlanks" dxfId="949" priority="919">
      <formula>LEN(TRIM(G344))&gt;0</formula>
    </cfRule>
  </conditionalFormatting>
  <conditionalFormatting sqref="L344:L345">
    <cfRule type="notContainsBlanks" dxfId="948" priority="918">
      <formula>LEN(TRIM(L344))&gt;0</formula>
    </cfRule>
  </conditionalFormatting>
  <conditionalFormatting sqref="G346:K346">
    <cfRule type="notContainsBlanks" dxfId="947" priority="917">
      <formula>LEN(TRIM(G346))&gt;0</formula>
    </cfRule>
  </conditionalFormatting>
  <conditionalFormatting sqref="AB346:AF346 AG344:AG345">
    <cfRule type="notContainsBlanks" dxfId="946" priority="916">
      <formula>LEN(TRIM(AB344))&gt;0</formula>
    </cfRule>
  </conditionalFormatting>
  <conditionalFormatting sqref="AG344:AG345">
    <cfRule type="notContainsBlanks" dxfId="945" priority="915">
      <formula>LEN(TRIM(AG344))&gt;0</formula>
    </cfRule>
  </conditionalFormatting>
  <conditionalFormatting sqref="AB346:AF346">
    <cfRule type="notContainsBlanks" dxfId="944" priority="914">
      <formula>LEN(TRIM(AB346))&gt;0</formula>
    </cfRule>
  </conditionalFormatting>
  <conditionalFormatting sqref="N346:R346 S344:S345">
    <cfRule type="notContainsBlanks" dxfId="943" priority="913">
      <formula>LEN(TRIM(N344))&gt;0</formula>
    </cfRule>
  </conditionalFormatting>
  <conditionalFormatting sqref="S344:S345">
    <cfRule type="notContainsBlanks" dxfId="942" priority="912">
      <formula>LEN(TRIM(S344))&gt;0</formula>
    </cfRule>
  </conditionalFormatting>
  <conditionalFormatting sqref="N346:R346">
    <cfRule type="notContainsBlanks" dxfId="941" priority="911">
      <formula>LEN(TRIM(N346))&gt;0</formula>
    </cfRule>
  </conditionalFormatting>
  <conditionalFormatting sqref="U346:Y346 Z344:Z345">
    <cfRule type="notContainsBlanks" dxfId="940" priority="910">
      <formula>LEN(TRIM(U344))&gt;0</formula>
    </cfRule>
  </conditionalFormatting>
  <conditionalFormatting sqref="Z344:Z345">
    <cfRule type="notContainsBlanks" dxfId="939" priority="909">
      <formula>LEN(TRIM(Z344))&gt;0</formula>
    </cfRule>
  </conditionalFormatting>
  <conditionalFormatting sqref="U346:Y346">
    <cfRule type="notContainsBlanks" dxfId="938" priority="908">
      <formula>LEN(TRIM(U346))&gt;0</formula>
    </cfRule>
  </conditionalFormatting>
  <conditionalFormatting sqref="G359:K359 L357:L358">
    <cfRule type="notContainsBlanks" dxfId="937" priority="907">
      <formula>LEN(TRIM(G357))&gt;0</formula>
    </cfRule>
  </conditionalFormatting>
  <conditionalFormatting sqref="L357:L358">
    <cfRule type="notContainsBlanks" dxfId="936" priority="906">
      <formula>LEN(TRIM(L357))&gt;0</formula>
    </cfRule>
  </conditionalFormatting>
  <conditionalFormatting sqref="G359:K359">
    <cfRule type="notContainsBlanks" dxfId="935" priority="905">
      <formula>LEN(TRIM(G359))&gt;0</formula>
    </cfRule>
  </conditionalFormatting>
  <conditionalFormatting sqref="AB359:AF359 AG357:AG358">
    <cfRule type="notContainsBlanks" dxfId="934" priority="904">
      <formula>LEN(TRIM(AB357))&gt;0</formula>
    </cfRule>
  </conditionalFormatting>
  <conditionalFormatting sqref="AG357:AG358">
    <cfRule type="notContainsBlanks" dxfId="933" priority="903">
      <formula>LEN(TRIM(AG357))&gt;0</formula>
    </cfRule>
  </conditionalFormatting>
  <conditionalFormatting sqref="AB359:AF359">
    <cfRule type="notContainsBlanks" dxfId="932" priority="902">
      <formula>LEN(TRIM(AB359))&gt;0</formula>
    </cfRule>
  </conditionalFormatting>
  <conditionalFormatting sqref="N359:R359 S357:S358">
    <cfRule type="notContainsBlanks" dxfId="931" priority="901">
      <formula>LEN(TRIM(N357))&gt;0</formula>
    </cfRule>
  </conditionalFormatting>
  <conditionalFormatting sqref="S357:S358">
    <cfRule type="notContainsBlanks" dxfId="930" priority="900">
      <formula>LEN(TRIM(S357))&gt;0</formula>
    </cfRule>
  </conditionalFormatting>
  <conditionalFormatting sqref="N359:R359">
    <cfRule type="notContainsBlanks" dxfId="929" priority="899">
      <formula>LEN(TRIM(N359))&gt;0</formula>
    </cfRule>
  </conditionalFormatting>
  <conditionalFormatting sqref="U359:Y359 Z357:Z358">
    <cfRule type="notContainsBlanks" dxfId="928" priority="898">
      <formula>LEN(TRIM(U357))&gt;0</formula>
    </cfRule>
  </conditionalFormatting>
  <conditionalFormatting sqref="Z357:Z358">
    <cfRule type="notContainsBlanks" dxfId="927" priority="897">
      <formula>LEN(TRIM(Z357))&gt;0</formula>
    </cfRule>
  </conditionalFormatting>
  <conditionalFormatting sqref="U359:Y359">
    <cfRule type="notContainsBlanks" dxfId="926" priority="896">
      <formula>LEN(TRIM(U359))&gt;0</formula>
    </cfRule>
  </conditionalFormatting>
  <conditionalFormatting sqref="G372:K372 L370:L371">
    <cfRule type="notContainsBlanks" dxfId="925" priority="895">
      <formula>LEN(TRIM(G370))&gt;0</formula>
    </cfRule>
  </conditionalFormatting>
  <conditionalFormatting sqref="L370:L371">
    <cfRule type="notContainsBlanks" dxfId="924" priority="894">
      <formula>LEN(TRIM(L370))&gt;0</formula>
    </cfRule>
  </conditionalFormatting>
  <conditionalFormatting sqref="G372:K372">
    <cfRule type="notContainsBlanks" dxfId="923" priority="893">
      <formula>LEN(TRIM(G372))&gt;0</formula>
    </cfRule>
  </conditionalFormatting>
  <conditionalFormatting sqref="AB372:AF372 AG370:AG371">
    <cfRule type="notContainsBlanks" dxfId="922" priority="892">
      <formula>LEN(TRIM(AB370))&gt;0</formula>
    </cfRule>
  </conditionalFormatting>
  <conditionalFormatting sqref="AG370:AG371">
    <cfRule type="notContainsBlanks" dxfId="921" priority="891">
      <formula>LEN(TRIM(AG370))&gt;0</formula>
    </cfRule>
  </conditionalFormatting>
  <conditionalFormatting sqref="AB372:AF372">
    <cfRule type="notContainsBlanks" dxfId="920" priority="890">
      <formula>LEN(TRIM(AB372))&gt;0</formula>
    </cfRule>
  </conditionalFormatting>
  <conditionalFormatting sqref="N372:R372 S370:S371">
    <cfRule type="notContainsBlanks" dxfId="919" priority="889">
      <formula>LEN(TRIM(N370))&gt;0</formula>
    </cfRule>
  </conditionalFormatting>
  <conditionalFormatting sqref="S370:S371">
    <cfRule type="notContainsBlanks" dxfId="918" priority="888">
      <formula>LEN(TRIM(S370))&gt;0</formula>
    </cfRule>
  </conditionalFormatting>
  <conditionalFormatting sqref="N372:R372">
    <cfRule type="notContainsBlanks" dxfId="917" priority="887">
      <formula>LEN(TRIM(N372))&gt;0</formula>
    </cfRule>
  </conditionalFormatting>
  <conditionalFormatting sqref="U372:Y372 Z370:Z371">
    <cfRule type="notContainsBlanks" dxfId="916" priority="886">
      <formula>LEN(TRIM(U370))&gt;0</formula>
    </cfRule>
  </conditionalFormatting>
  <conditionalFormatting sqref="Z370:Z371">
    <cfRule type="notContainsBlanks" dxfId="915" priority="885">
      <formula>LEN(TRIM(Z370))&gt;0</formula>
    </cfRule>
  </conditionalFormatting>
  <conditionalFormatting sqref="U372:Y372">
    <cfRule type="notContainsBlanks" dxfId="914" priority="884">
      <formula>LEN(TRIM(U372))&gt;0</formula>
    </cfRule>
  </conditionalFormatting>
  <conditionalFormatting sqref="G385:K385 L383:L384">
    <cfRule type="notContainsBlanks" dxfId="913" priority="883">
      <formula>LEN(TRIM(G383))&gt;0</formula>
    </cfRule>
  </conditionalFormatting>
  <conditionalFormatting sqref="L383:L384">
    <cfRule type="notContainsBlanks" dxfId="912" priority="882">
      <formula>LEN(TRIM(L383))&gt;0</formula>
    </cfRule>
  </conditionalFormatting>
  <conditionalFormatting sqref="G385:K385">
    <cfRule type="notContainsBlanks" dxfId="911" priority="881">
      <formula>LEN(TRIM(G385))&gt;0</formula>
    </cfRule>
  </conditionalFormatting>
  <conditionalFormatting sqref="AB385:AF385 AG383:AG384">
    <cfRule type="notContainsBlanks" dxfId="910" priority="880">
      <formula>LEN(TRIM(AB383))&gt;0</formula>
    </cfRule>
  </conditionalFormatting>
  <conditionalFormatting sqref="AG383:AG384">
    <cfRule type="notContainsBlanks" dxfId="909" priority="879">
      <formula>LEN(TRIM(AG383))&gt;0</formula>
    </cfRule>
  </conditionalFormatting>
  <conditionalFormatting sqref="AB385:AF385">
    <cfRule type="notContainsBlanks" dxfId="908" priority="878">
      <formula>LEN(TRIM(AB385))&gt;0</formula>
    </cfRule>
  </conditionalFormatting>
  <conditionalFormatting sqref="N385:R385 S383:S384">
    <cfRule type="notContainsBlanks" dxfId="907" priority="877">
      <formula>LEN(TRIM(N383))&gt;0</formula>
    </cfRule>
  </conditionalFormatting>
  <conditionalFormatting sqref="S383:S384">
    <cfRule type="notContainsBlanks" dxfId="906" priority="876">
      <formula>LEN(TRIM(S383))&gt;0</formula>
    </cfRule>
  </conditionalFormatting>
  <conditionalFormatting sqref="N385:R385">
    <cfRule type="notContainsBlanks" dxfId="905" priority="875">
      <formula>LEN(TRIM(N385))&gt;0</formula>
    </cfRule>
  </conditionalFormatting>
  <conditionalFormatting sqref="U385:Y385 Z383:Z384">
    <cfRule type="notContainsBlanks" dxfId="904" priority="874">
      <formula>LEN(TRIM(U383))&gt;0</formula>
    </cfRule>
  </conditionalFormatting>
  <conditionalFormatting sqref="Z383:Z384">
    <cfRule type="notContainsBlanks" dxfId="903" priority="873">
      <formula>LEN(TRIM(Z383))&gt;0</formula>
    </cfRule>
  </conditionalFormatting>
  <conditionalFormatting sqref="U385:Y385">
    <cfRule type="notContainsBlanks" dxfId="902" priority="872">
      <formula>LEN(TRIM(U385))&gt;0</formula>
    </cfRule>
  </conditionalFormatting>
  <conditionalFormatting sqref="G398:K398 L396:L397">
    <cfRule type="notContainsBlanks" dxfId="901" priority="871">
      <formula>LEN(TRIM(G396))&gt;0</formula>
    </cfRule>
  </conditionalFormatting>
  <conditionalFormatting sqref="L396:L397">
    <cfRule type="notContainsBlanks" dxfId="900" priority="870">
      <formula>LEN(TRIM(L396))&gt;0</formula>
    </cfRule>
  </conditionalFormatting>
  <conditionalFormatting sqref="G398:K398">
    <cfRule type="notContainsBlanks" dxfId="899" priority="869">
      <formula>LEN(TRIM(G398))&gt;0</formula>
    </cfRule>
  </conditionalFormatting>
  <conditionalFormatting sqref="AB398:AF398 AG396:AG397">
    <cfRule type="notContainsBlanks" dxfId="898" priority="868">
      <formula>LEN(TRIM(AB396))&gt;0</formula>
    </cfRule>
  </conditionalFormatting>
  <conditionalFormatting sqref="AG396:AG397">
    <cfRule type="notContainsBlanks" dxfId="897" priority="867">
      <formula>LEN(TRIM(AG396))&gt;0</formula>
    </cfRule>
  </conditionalFormatting>
  <conditionalFormatting sqref="AB398:AF398">
    <cfRule type="notContainsBlanks" dxfId="896" priority="866">
      <formula>LEN(TRIM(AB398))&gt;0</formula>
    </cfRule>
  </conditionalFormatting>
  <conditionalFormatting sqref="N398:R398 S396:S397">
    <cfRule type="notContainsBlanks" dxfId="895" priority="865">
      <formula>LEN(TRIM(N396))&gt;0</formula>
    </cfRule>
  </conditionalFormatting>
  <conditionalFormatting sqref="S396:S397">
    <cfRule type="notContainsBlanks" dxfId="894" priority="864">
      <formula>LEN(TRIM(S396))&gt;0</formula>
    </cfRule>
  </conditionalFormatting>
  <conditionalFormatting sqref="N398:R398">
    <cfRule type="notContainsBlanks" dxfId="893" priority="863">
      <formula>LEN(TRIM(N398))&gt;0</formula>
    </cfRule>
  </conditionalFormatting>
  <conditionalFormatting sqref="U398:Y398 Z396:Z397">
    <cfRule type="notContainsBlanks" dxfId="892" priority="862">
      <formula>LEN(TRIM(U396))&gt;0</formula>
    </cfRule>
  </conditionalFormatting>
  <conditionalFormatting sqref="Z396:Z397">
    <cfRule type="notContainsBlanks" dxfId="891" priority="861">
      <formula>LEN(TRIM(Z396))&gt;0</formula>
    </cfRule>
  </conditionalFormatting>
  <conditionalFormatting sqref="U398:Y398">
    <cfRule type="notContainsBlanks" dxfId="890" priority="860">
      <formula>LEN(TRIM(U398))&gt;0</formula>
    </cfRule>
  </conditionalFormatting>
  <conditionalFormatting sqref="G411:K411 L409:L410">
    <cfRule type="notContainsBlanks" dxfId="889" priority="859">
      <formula>LEN(TRIM(G409))&gt;0</formula>
    </cfRule>
  </conditionalFormatting>
  <conditionalFormatting sqref="L409:L410">
    <cfRule type="notContainsBlanks" dxfId="888" priority="858">
      <formula>LEN(TRIM(L409))&gt;0</formula>
    </cfRule>
  </conditionalFormatting>
  <conditionalFormatting sqref="G411:K411">
    <cfRule type="notContainsBlanks" dxfId="887" priority="857">
      <formula>LEN(TRIM(G411))&gt;0</formula>
    </cfRule>
  </conditionalFormatting>
  <conditionalFormatting sqref="AB411:AF411 AG409:AG410">
    <cfRule type="notContainsBlanks" dxfId="886" priority="856">
      <formula>LEN(TRIM(AB409))&gt;0</formula>
    </cfRule>
  </conditionalFormatting>
  <conditionalFormatting sqref="AG409:AG410">
    <cfRule type="notContainsBlanks" dxfId="885" priority="855">
      <formula>LEN(TRIM(AG409))&gt;0</formula>
    </cfRule>
  </conditionalFormatting>
  <conditionalFormatting sqref="AB411:AF411">
    <cfRule type="notContainsBlanks" dxfId="884" priority="854">
      <formula>LEN(TRIM(AB411))&gt;0</formula>
    </cfRule>
  </conditionalFormatting>
  <conditionalFormatting sqref="N411:R411 S409:S410">
    <cfRule type="notContainsBlanks" dxfId="883" priority="853">
      <formula>LEN(TRIM(N409))&gt;0</formula>
    </cfRule>
  </conditionalFormatting>
  <conditionalFormatting sqref="S409:S410">
    <cfRule type="notContainsBlanks" dxfId="882" priority="852">
      <formula>LEN(TRIM(S409))&gt;0</formula>
    </cfRule>
  </conditionalFormatting>
  <conditionalFormatting sqref="N411:R411">
    <cfRule type="notContainsBlanks" dxfId="881" priority="851">
      <formula>LEN(TRIM(N411))&gt;0</formula>
    </cfRule>
  </conditionalFormatting>
  <conditionalFormatting sqref="U411:Y411 Z409:Z410">
    <cfRule type="notContainsBlanks" dxfId="880" priority="850">
      <formula>LEN(TRIM(U409))&gt;0</formula>
    </cfRule>
  </conditionalFormatting>
  <conditionalFormatting sqref="Z409:Z410">
    <cfRule type="notContainsBlanks" dxfId="879" priority="849">
      <formula>LEN(TRIM(Z409))&gt;0</formula>
    </cfRule>
  </conditionalFormatting>
  <conditionalFormatting sqref="U411:Y411">
    <cfRule type="notContainsBlanks" dxfId="878" priority="848">
      <formula>LEN(TRIM(U411))&gt;0</formula>
    </cfRule>
  </conditionalFormatting>
  <conditionalFormatting sqref="G424:K424 L422:L423">
    <cfRule type="notContainsBlanks" dxfId="877" priority="847">
      <formula>LEN(TRIM(G422))&gt;0</formula>
    </cfRule>
  </conditionalFormatting>
  <conditionalFormatting sqref="L422:L423">
    <cfRule type="notContainsBlanks" dxfId="876" priority="846">
      <formula>LEN(TRIM(L422))&gt;0</formula>
    </cfRule>
  </conditionalFormatting>
  <conditionalFormatting sqref="G424:K424">
    <cfRule type="notContainsBlanks" dxfId="875" priority="845">
      <formula>LEN(TRIM(G424))&gt;0</formula>
    </cfRule>
  </conditionalFormatting>
  <conditionalFormatting sqref="AB424:AF424 AG422:AG423">
    <cfRule type="notContainsBlanks" dxfId="874" priority="844">
      <formula>LEN(TRIM(AB422))&gt;0</formula>
    </cfRule>
  </conditionalFormatting>
  <conditionalFormatting sqref="AG422:AG423">
    <cfRule type="notContainsBlanks" dxfId="873" priority="843">
      <formula>LEN(TRIM(AG422))&gt;0</formula>
    </cfRule>
  </conditionalFormatting>
  <conditionalFormatting sqref="AB424:AF424">
    <cfRule type="notContainsBlanks" dxfId="872" priority="842">
      <formula>LEN(TRIM(AB424))&gt;0</formula>
    </cfRule>
  </conditionalFormatting>
  <conditionalFormatting sqref="N424:R424 S422:S423">
    <cfRule type="notContainsBlanks" dxfId="871" priority="841">
      <formula>LEN(TRIM(N422))&gt;0</formula>
    </cfRule>
  </conditionalFormatting>
  <conditionalFormatting sqref="S422:S423">
    <cfRule type="notContainsBlanks" dxfId="870" priority="840">
      <formula>LEN(TRIM(S422))&gt;0</formula>
    </cfRule>
  </conditionalFormatting>
  <conditionalFormatting sqref="N424:R424">
    <cfRule type="notContainsBlanks" dxfId="869" priority="839">
      <formula>LEN(TRIM(N424))&gt;0</formula>
    </cfRule>
  </conditionalFormatting>
  <conditionalFormatting sqref="U424:Y424 Z422:Z423">
    <cfRule type="notContainsBlanks" dxfId="868" priority="838">
      <formula>LEN(TRIM(U422))&gt;0</formula>
    </cfRule>
  </conditionalFormatting>
  <conditionalFormatting sqref="Z422:Z423">
    <cfRule type="notContainsBlanks" dxfId="867" priority="837">
      <formula>LEN(TRIM(Z422))&gt;0</formula>
    </cfRule>
  </conditionalFormatting>
  <conditionalFormatting sqref="U424:Y424">
    <cfRule type="notContainsBlanks" dxfId="866" priority="836">
      <formula>LEN(TRIM(U424))&gt;0</formula>
    </cfRule>
  </conditionalFormatting>
  <conditionalFormatting sqref="G437:K437 L435:L436">
    <cfRule type="notContainsBlanks" dxfId="865" priority="835">
      <formula>LEN(TRIM(G435))&gt;0</formula>
    </cfRule>
  </conditionalFormatting>
  <conditionalFormatting sqref="L435:L436">
    <cfRule type="notContainsBlanks" dxfId="864" priority="834">
      <formula>LEN(TRIM(L435))&gt;0</formula>
    </cfRule>
  </conditionalFormatting>
  <conditionalFormatting sqref="G437:K437">
    <cfRule type="notContainsBlanks" dxfId="863" priority="833">
      <formula>LEN(TRIM(G437))&gt;0</formula>
    </cfRule>
  </conditionalFormatting>
  <conditionalFormatting sqref="AB437:AF437 AG435:AG436">
    <cfRule type="notContainsBlanks" dxfId="862" priority="832">
      <formula>LEN(TRIM(AB435))&gt;0</formula>
    </cfRule>
  </conditionalFormatting>
  <conditionalFormatting sqref="AG435:AG436">
    <cfRule type="notContainsBlanks" dxfId="861" priority="831">
      <formula>LEN(TRIM(AG435))&gt;0</formula>
    </cfRule>
  </conditionalFormatting>
  <conditionalFormatting sqref="AB437:AF437">
    <cfRule type="notContainsBlanks" dxfId="860" priority="830">
      <formula>LEN(TRIM(AB437))&gt;0</formula>
    </cfRule>
  </conditionalFormatting>
  <conditionalFormatting sqref="N437:R437 S435:S436">
    <cfRule type="notContainsBlanks" dxfId="859" priority="829">
      <formula>LEN(TRIM(N435))&gt;0</formula>
    </cfRule>
  </conditionalFormatting>
  <conditionalFormatting sqref="S435:S436">
    <cfRule type="notContainsBlanks" dxfId="858" priority="828">
      <formula>LEN(TRIM(S435))&gt;0</formula>
    </cfRule>
  </conditionalFormatting>
  <conditionalFormatting sqref="N437:R437">
    <cfRule type="notContainsBlanks" dxfId="857" priority="827">
      <formula>LEN(TRIM(N437))&gt;0</formula>
    </cfRule>
  </conditionalFormatting>
  <conditionalFormatting sqref="U437:Y437 Z435:Z436">
    <cfRule type="notContainsBlanks" dxfId="856" priority="826">
      <formula>LEN(TRIM(U435))&gt;0</formula>
    </cfRule>
  </conditionalFormatting>
  <conditionalFormatting sqref="Z435:Z436">
    <cfRule type="notContainsBlanks" dxfId="855" priority="825">
      <formula>LEN(TRIM(Z435))&gt;0</formula>
    </cfRule>
  </conditionalFormatting>
  <conditionalFormatting sqref="U437:Y437">
    <cfRule type="notContainsBlanks" dxfId="854" priority="824">
      <formula>LEN(TRIM(U437))&gt;0</formula>
    </cfRule>
  </conditionalFormatting>
  <conditionalFormatting sqref="G450:K450 L448:L449">
    <cfRule type="notContainsBlanks" dxfId="853" priority="823">
      <formula>LEN(TRIM(G448))&gt;0</formula>
    </cfRule>
  </conditionalFormatting>
  <conditionalFormatting sqref="L448:L449">
    <cfRule type="notContainsBlanks" dxfId="852" priority="822">
      <formula>LEN(TRIM(L448))&gt;0</formula>
    </cfRule>
  </conditionalFormatting>
  <conditionalFormatting sqref="G450:K450">
    <cfRule type="notContainsBlanks" dxfId="851" priority="821">
      <formula>LEN(TRIM(G450))&gt;0</formula>
    </cfRule>
  </conditionalFormatting>
  <conditionalFormatting sqref="AB450:AF450 AG448:AG449">
    <cfRule type="notContainsBlanks" dxfId="850" priority="820">
      <formula>LEN(TRIM(AB448))&gt;0</formula>
    </cfRule>
  </conditionalFormatting>
  <conditionalFormatting sqref="AG448:AG449">
    <cfRule type="notContainsBlanks" dxfId="849" priority="819">
      <formula>LEN(TRIM(AG448))&gt;0</formula>
    </cfRule>
  </conditionalFormatting>
  <conditionalFormatting sqref="AB450:AF450">
    <cfRule type="notContainsBlanks" dxfId="848" priority="818">
      <formula>LEN(TRIM(AB450))&gt;0</formula>
    </cfRule>
  </conditionalFormatting>
  <conditionalFormatting sqref="N450:R450 S448:S449">
    <cfRule type="notContainsBlanks" dxfId="847" priority="817">
      <formula>LEN(TRIM(N448))&gt;0</formula>
    </cfRule>
  </conditionalFormatting>
  <conditionalFormatting sqref="S448:S449">
    <cfRule type="notContainsBlanks" dxfId="846" priority="816">
      <formula>LEN(TRIM(S448))&gt;0</formula>
    </cfRule>
  </conditionalFormatting>
  <conditionalFormatting sqref="N450:R450">
    <cfRule type="notContainsBlanks" dxfId="845" priority="815">
      <formula>LEN(TRIM(N450))&gt;0</formula>
    </cfRule>
  </conditionalFormatting>
  <conditionalFormatting sqref="U450:Y450 Z448:Z449">
    <cfRule type="notContainsBlanks" dxfId="844" priority="814">
      <formula>LEN(TRIM(U448))&gt;0</formula>
    </cfRule>
  </conditionalFormatting>
  <conditionalFormatting sqref="Z448:Z449">
    <cfRule type="notContainsBlanks" dxfId="843" priority="813">
      <formula>LEN(TRIM(Z448))&gt;0</formula>
    </cfRule>
  </conditionalFormatting>
  <conditionalFormatting sqref="U450:Y450">
    <cfRule type="notContainsBlanks" dxfId="842" priority="812">
      <formula>LEN(TRIM(U450))&gt;0</formula>
    </cfRule>
  </conditionalFormatting>
  <conditionalFormatting sqref="G463:K463 L461:L462">
    <cfRule type="notContainsBlanks" dxfId="841" priority="811">
      <formula>LEN(TRIM(G461))&gt;0</formula>
    </cfRule>
  </conditionalFormatting>
  <conditionalFormatting sqref="L461:L462">
    <cfRule type="notContainsBlanks" dxfId="840" priority="810">
      <formula>LEN(TRIM(L461))&gt;0</formula>
    </cfRule>
  </conditionalFormatting>
  <conditionalFormatting sqref="G463:K463">
    <cfRule type="notContainsBlanks" dxfId="839" priority="809">
      <formula>LEN(TRIM(G463))&gt;0</formula>
    </cfRule>
  </conditionalFormatting>
  <conditionalFormatting sqref="AB463:AF463 AG461:AG462">
    <cfRule type="notContainsBlanks" dxfId="838" priority="808">
      <formula>LEN(TRIM(AB461))&gt;0</formula>
    </cfRule>
  </conditionalFormatting>
  <conditionalFormatting sqref="AG461:AG462">
    <cfRule type="notContainsBlanks" dxfId="837" priority="807">
      <formula>LEN(TRIM(AG461))&gt;0</formula>
    </cfRule>
  </conditionalFormatting>
  <conditionalFormatting sqref="AB463:AF463">
    <cfRule type="notContainsBlanks" dxfId="836" priority="806">
      <formula>LEN(TRIM(AB463))&gt;0</formula>
    </cfRule>
  </conditionalFormatting>
  <conditionalFormatting sqref="N463:R463 S461:S462">
    <cfRule type="notContainsBlanks" dxfId="835" priority="805">
      <formula>LEN(TRIM(N461))&gt;0</formula>
    </cfRule>
  </conditionalFormatting>
  <conditionalFormatting sqref="S461:S462">
    <cfRule type="notContainsBlanks" dxfId="834" priority="804">
      <formula>LEN(TRIM(S461))&gt;0</formula>
    </cfRule>
  </conditionalFormatting>
  <conditionalFormatting sqref="N463:R463">
    <cfRule type="notContainsBlanks" dxfId="833" priority="803">
      <formula>LEN(TRIM(N463))&gt;0</formula>
    </cfRule>
  </conditionalFormatting>
  <conditionalFormatting sqref="U463:Y463 Z461:Z462">
    <cfRule type="notContainsBlanks" dxfId="832" priority="802">
      <formula>LEN(TRIM(U461))&gt;0</formula>
    </cfRule>
  </conditionalFormatting>
  <conditionalFormatting sqref="Z461:Z462">
    <cfRule type="notContainsBlanks" dxfId="831" priority="801">
      <formula>LEN(TRIM(Z461))&gt;0</formula>
    </cfRule>
  </conditionalFormatting>
  <conditionalFormatting sqref="U463:Y463">
    <cfRule type="notContainsBlanks" dxfId="830" priority="800">
      <formula>LEN(TRIM(U463))&gt;0</formula>
    </cfRule>
  </conditionalFormatting>
  <conditionalFormatting sqref="G476:K476 L474:L475">
    <cfRule type="notContainsBlanks" dxfId="829" priority="799">
      <formula>LEN(TRIM(G474))&gt;0</formula>
    </cfRule>
  </conditionalFormatting>
  <conditionalFormatting sqref="L474:L475">
    <cfRule type="notContainsBlanks" dxfId="828" priority="798">
      <formula>LEN(TRIM(L474))&gt;0</formula>
    </cfRule>
  </conditionalFormatting>
  <conditionalFormatting sqref="G476:K476">
    <cfRule type="notContainsBlanks" dxfId="827" priority="797">
      <formula>LEN(TRIM(G476))&gt;0</formula>
    </cfRule>
  </conditionalFormatting>
  <conditionalFormatting sqref="AB476:AF476 AG474:AG475">
    <cfRule type="notContainsBlanks" dxfId="826" priority="796">
      <formula>LEN(TRIM(AB474))&gt;0</formula>
    </cfRule>
  </conditionalFormatting>
  <conditionalFormatting sqref="AG474:AG475">
    <cfRule type="notContainsBlanks" dxfId="825" priority="795">
      <formula>LEN(TRIM(AG474))&gt;0</formula>
    </cfRule>
  </conditionalFormatting>
  <conditionalFormatting sqref="AB476:AF476">
    <cfRule type="notContainsBlanks" dxfId="824" priority="794">
      <formula>LEN(TRIM(AB476))&gt;0</formula>
    </cfRule>
  </conditionalFormatting>
  <conditionalFormatting sqref="N476:R476 S474:S475">
    <cfRule type="notContainsBlanks" dxfId="823" priority="793">
      <formula>LEN(TRIM(N474))&gt;0</formula>
    </cfRule>
  </conditionalFormatting>
  <conditionalFormatting sqref="S474:S475">
    <cfRule type="notContainsBlanks" dxfId="822" priority="792">
      <formula>LEN(TRIM(S474))&gt;0</formula>
    </cfRule>
  </conditionalFormatting>
  <conditionalFormatting sqref="N476:R476">
    <cfRule type="notContainsBlanks" dxfId="821" priority="791">
      <formula>LEN(TRIM(N476))&gt;0</formula>
    </cfRule>
  </conditionalFormatting>
  <conditionalFormatting sqref="U476:Y476 Z474:Z475">
    <cfRule type="notContainsBlanks" dxfId="820" priority="790">
      <formula>LEN(TRIM(U474))&gt;0</formula>
    </cfRule>
  </conditionalFormatting>
  <conditionalFormatting sqref="Z474:Z475">
    <cfRule type="notContainsBlanks" dxfId="819" priority="789">
      <formula>LEN(TRIM(Z474))&gt;0</formula>
    </cfRule>
  </conditionalFormatting>
  <conditionalFormatting sqref="U476:Y476">
    <cfRule type="notContainsBlanks" dxfId="818" priority="788">
      <formula>LEN(TRIM(U476))&gt;0</formula>
    </cfRule>
  </conditionalFormatting>
  <conditionalFormatting sqref="G489:K489 L487:L488">
    <cfRule type="notContainsBlanks" dxfId="817" priority="787">
      <formula>LEN(TRIM(G487))&gt;0</formula>
    </cfRule>
  </conditionalFormatting>
  <conditionalFormatting sqref="L487:L488">
    <cfRule type="notContainsBlanks" dxfId="816" priority="786">
      <formula>LEN(TRIM(L487))&gt;0</formula>
    </cfRule>
  </conditionalFormatting>
  <conditionalFormatting sqref="G489:K489">
    <cfRule type="notContainsBlanks" dxfId="815" priority="785">
      <formula>LEN(TRIM(G489))&gt;0</formula>
    </cfRule>
  </conditionalFormatting>
  <conditionalFormatting sqref="AB489:AF489 AG487:AG488">
    <cfRule type="notContainsBlanks" dxfId="814" priority="784">
      <formula>LEN(TRIM(AB487))&gt;0</formula>
    </cfRule>
  </conditionalFormatting>
  <conditionalFormatting sqref="AG487:AG488">
    <cfRule type="notContainsBlanks" dxfId="813" priority="783">
      <formula>LEN(TRIM(AG487))&gt;0</formula>
    </cfRule>
  </conditionalFormatting>
  <conditionalFormatting sqref="AB489:AF489">
    <cfRule type="notContainsBlanks" dxfId="812" priority="782">
      <formula>LEN(TRIM(AB489))&gt;0</formula>
    </cfRule>
  </conditionalFormatting>
  <conditionalFormatting sqref="N489:R489 S487:S488">
    <cfRule type="notContainsBlanks" dxfId="811" priority="781">
      <formula>LEN(TRIM(N487))&gt;0</formula>
    </cfRule>
  </conditionalFormatting>
  <conditionalFormatting sqref="S487:S488">
    <cfRule type="notContainsBlanks" dxfId="810" priority="780">
      <formula>LEN(TRIM(S487))&gt;0</formula>
    </cfRule>
  </conditionalFormatting>
  <conditionalFormatting sqref="N489:R489">
    <cfRule type="notContainsBlanks" dxfId="809" priority="779">
      <formula>LEN(TRIM(N489))&gt;0</formula>
    </cfRule>
  </conditionalFormatting>
  <conditionalFormatting sqref="U489:Y489 Z487:Z488">
    <cfRule type="notContainsBlanks" dxfId="808" priority="778">
      <formula>LEN(TRIM(U487))&gt;0</formula>
    </cfRule>
  </conditionalFormatting>
  <conditionalFormatting sqref="Z487:Z488">
    <cfRule type="notContainsBlanks" dxfId="807" priority="777">
      <formula>LEN(TRIM(Z487))&gt;0</formula>
    </cfRule>
  </conditionalFormatting>
  <conditionalFormatting sqref="U489:Y489">
    <cfRule type="notContainsBlanks" dxfId="806" priority="776">
      <formula>LEN(TRIM(U489))&gt;0</formula>
    </cfRule>
  </conditionalFormatting>
  <conditionalFormatting sqref="G502:K502 L500:L501">
    <cfRule type="notContainsBlanks" dxfId="805" priority="775">
      <formula>LEN(TRIM(G500))&gt;0</formula>
    </cfRule>
  </conditionalFormatting>
  <conditionalFormatting sqref="L500:L501">
    <cfRule type="notContainsBlanks" dxfId="804" priority="774">
      <formula>LEN(TRIM(L500))&gt;0</formula>
    </cfRule>
  </conditionalFormatting>
  <conditionalFormatting sqref="G502:K502">
    <cfRule type="notContainsBlanks" dxfId="803" priority="773">
      <formula>LEN(TRIM(G502))&gt;0</formula>
    </cfRule>
  </conditionalFormatting>
  <conditionalFormatting sqref="AB502:AF502 AG500:AG501">
    <cfRule type="notContainsBlanks" dxfId="802" priority="772">
      <formula>LEN(TRIM(AB500))&gt;0</formula>
    </cfRule>
  </conditionalFormatting>
  <conditionalFormatting sqref="AG500:AG501">
    <cfRule type="notContainsBlanks" dxfId="801" priority="771">
      <formula>LEN(TRIM(AG500))&gt;0</formula>
    </cfRule>
  </conditionalFormatting>
  <conditionalFormatting sqref="AB502:AF502">
    <cfRule type="notContainsBlanks" dxfId="800" priority="770">
      <formula>LEN(TRIM(AB502))&gt;0</formula>
    </cfRule>
  </conditionalFormatting>
  <conditionalFormatting sqref="N502:R502 S500:S501">
    <cfRule type="notContainsBlanks" dxfId="799" priority="769">
      <formula>LEN(TRIM(N500))&gt;0</formula>
    </cfRule>
  </conditionalFormatting>
  <conditionalFormatting sqref="S500:S501">
    <cfRule type="notContainsBlanks" dxfId="798" priority="768">
      <formula>LEN(TRIM(S500))&gt;0</formula>
    </cfRule>
  </conditionalFormatting>
  <conditionalFormatting sqref="N502:R502">
    <cfRule type="notContainsBlanks" dxfId="797" priority="767">
      <formula>LEN(TRIM(N502))&gt;0</formula>
    </cfRule>
  </conditionalFormatting>
  <conditionalFormatting sqref="U502:Y502 Z500:Z501">
    <cfRule type="notContainsBlanks" dxfId="796" priority="766">
      <formula>LEN(TRIM(U500))&gt;0</formula>
    </cfRule>
  </conditionalFormatting>
  <conditionalFormatting sqref="Z500:Z501">
    <cfRule type="notContainsBlanks" dxfId="795" priority="765">
      <formula>LEN(TRIM(Z500))&gt;0</formula>
    </cfRule>
  </conditionalFormatting>
  <conditionalFormatting sqref="U502:Y502">
    <cfRule type="notContainsBlanks" dxfId="794" priority="764">
      <formula>LEN(TRIM(U502))&gt;0</formula>
    </cfRule>
  </conditionalFormatting>
  <conditionalFormatting sqref="G515:K515 L513:L514">
    <cfRule type="notContainsBlanks" dxfId="793" priority="763">
      <formula>LEN(TRIM(G513))&gt;0</formula>
    </cfRule>
  </conditionalFormatting>
  <conditionalFormatting sqref="L513:L514">
    <cfRule type="notContainsBlanks" dxfId="792" priority="762">
      <formula>LEN(TRIM(L513))&gt;0</formula>
    </cfRule>
  </conditionalFormatting>
  <conditionalFormatting sqref="G515:K515">
    <cfRule type="notContainsBlanks" dxfId="791" priority="761">
      <formula>LEN(TRIM(G515))&gt;0</formula>
    </cfRule>
  </conditionalFormatting>
  <conditionalFormatting sqref="AB515:AF515 AG513:AG514">
    <cfRule type="notContainsBlanks" dxfId="790" priority="760">
      <formula>LEN(TRIM(AB513))&gt;0</formula>
    </cfRule>
  </conditionalFormatting>
  <conditionalFormatting sqref="AG513:AG514">
    <cfRule type="notContainsBlanks" dxfId="789" priority="759">
      <formula>LEN(TRIM(AG513))&gt;0</formula>
    </cfRule>
  </conditionalFormatting>
  <conditionalFormatting sqref="AB515:AF515">
    <cfRule type="notContainsBlanks" dxfId="788" priority="758">
      <formula>LEN(TRIM(AB515))&gt;0</formula>
    </cfRule>
  </conditionalFormatting>
  <conditionalFormatting sqref="N515:R515 S513:S514">
    <cfRule type="notContainsBlanks" dxfId="787" priority="757">
      <formula>LEN(TRIM(N513))&gt;0</formula>
    </cfRule>
  </conditionalFormatting>
  <conditionalFormatting sqref="S513:S514">
    <cfRule type="notContainsBlanks" dxfId="786" priority="756">
      <formula>LEN(TRIM(S513))&gt;0</formula>
    </cfRule>
  </conditionalFormatting>
  <conditionalFormatting sqref="N515:R515">
    <cfRule type="notContainsBlanks" dxfId="785" priority="755">
      <formula>LEN(TRIM(N515))&gt;0</formula>
    </cfRule>
  </conditionalFormatting>
  <conditionalFormatting sqref="U515:Y515 Z513:Z514">
    <cfRule type="notContainsBlanks" dxfId="784" priority="754">
      <formula>LEN(TRIM(U513))&gt;0</formula>
    </cfRule>
  </conditionalFormatting>
  <conditionalFormatting sqref="Z513:Z514">
    <cfRule type="notContainsBlanks" dxfId="783" priority="753">
      <formula>LEN(TRIM(Z513))&gt;0</formula>
    </cfRule>
  </conditionalFormatting>
  <conditionalFormatting sqref="U515:Y515">
    <cfRule type="notContainsBlanks" dxfId="782" priority="752">
      <formula>LEN(TRIM(U515))&gt;0</formula>
    </cfRule>
  </conditionalFormatting>
  <conditionalFormatting sqref="G528:K528 L526:L527">
    <cfRule type="notContainsBlanks" dxfId="781" priority="751">
      <formula>LEN(TRIM(G526))&gt;0</formula>
    </cfRule>
  </conditionalFormatting>
  <conditionalFormatting sqref="L526:L527">
    <cfRule type="notContainsBlanks" dxfId="780" priority="750">
      <formula>LEN(TRIM(L526))&gt;0</formula>
    </cfRule>
  </conditionalFormatting>
  <conditionalFormatting sqref="G528:K528">
    <cfRule type="notContainsBlanks" dxfId="779" priority="749">
      <formula>LEN(TRIM(G528))&gt;0</formula>
    </cfRule>
  </conditionalFormatting>
  <conditionalFormatting sqref="AB528:AF528 AG526:AG527">
    <cfRule type="notContainsBlanks" dxfId="778" priority="748">
      <formula>LEN(TRIM(AB526))&gt;0</formula>
    </cfRule>
  </conditionalFormatting>
  <conditionalFormatting sqref="AG526:AG527">
    <cfRule type="notContainsBlanks" dxfId="777" priority="747">
      <formula>LEN(TRIM(AG526))&gt;0</formula>
    </cfRule>
  </conditionalFormatting>
  <conditionalFormatting sqref="AB528:AF528">
    <cfRule type="notContainsBlanks" dxfId="776" priority="746">
      <formula>LEN(TRIM(AB528))&gt;0</formula>
    </cfRule>
  </conditionalFormatting>
  <conditionalFormatting sqref="N528:R528 S526:S527">
    <cfRule type="notContainsBlanks" dxfId="775" priority="745">
      <formula>LEN(TRIM(N526))&gt;0</formula>
    </cfRule>
  </conditionalFormatting>
  <conditionalFormatting sqref="S526:S527">
    <cfRule type="notContainsBlanks" dxfId="774" priority="744">
      <formula>LEN(TRIM(S526))&gt;0</formula>
    </cfRule>
  </conditionalFormatting>
  <conditionalFormatting sqref="N528:R528">
    <cfRule type="notContainsBlanks" dxfId="773" priority="743">
      <formula>LEN(TRIM(N528))&gt;0</formula>
    </cfRule>
  </conditionalFormatting>
  <conditionalFormatting sqref="U528:Y528 Z526:Z527">
    <cfRule type="notContainsBlanks" dxfId="772" priority="742">
      <formula>LEN(TRIM(U526))&gt;0</formula>
    </cfRule>
  </conditionalFormatting>
  <conditionalFormatting sqref="Z526:Z527">
    <cfRule type="notContainsBlanks" dxfId="771" priority="741">
      <formula>LEN(TRIM(Z526))&gt;0</formula>
    </cfRule>
  </conditionalFormatting>
  <conditionalFormatting sqref="U528:Y528">
    <cfRule type="notContainsBlanks" dxfId="770" priority="740">
      <formula>LEN(TRIM(U528))&gt;0</formula>
    </cfRule>
  </conditionalFormatting>
  <conditionalFormatting sqref="G541:K541 L539:L540">
    <cfRule type="notContainsBlanks" dxfId="769" priority="739">
      <formula>LEN(TRIM(G539))&gt;0</formula>
    </cfRule>
  </conditionalFormatting>
  <conditionalFormatting sqref="L539:L540">
    <cfRule type="notContainsBlanks" dxfId="768" priority="738">
      <formula>LEN(TRIM(L539))&gt;0</formula>
    </cfRule>
  </conditionalFormatting>
  <conditionalFormatting sqref="G541:K541">
    <cfRule type="notContainsBlanks" dxfId="767" priority="737">
      <formula>LEN(TRIM(G541))&gt;0</formula>
    </cfRule>
  </conditionalFormatting>
  <conditionalFormatting sqref="AB541:AF541 AG539:AG540">
    <cfRule type="notContainsBlanks" dxfId="766" priority="736">
      <formula>LEN(TRIM(AB539))&gt;0</formula>
    </cfRule>
  </conditionalFormatting>
  <conditionalFormatting sqref="AG539:AG540">
    <cfRule type="notContainsBlanks" dxfId="765" priority="735">
      <formula>LEN(TRIM(AG539))&gt;0</formula>
    </cfRule>
  </conditionalFormatting>
  <conditionalFormatting sqref="AB541:AF541">
    <cfRule type="notContainsBlanks" dxfId="764" priority="734">
      <formula>LEN(TRIM(AB541))&gt;0</formula>
    </cfRule>
  </conditionalFormatting>
  <conditionalFormatting sqref="N541:R541 S539:S540">
    <cfRule type="notContainsBlanks" dxfId="763" priority="733">
      <formula>LEN(TRIM(N539))&gt;0</formula>
    </cfRule>
  </conditionalFormatting>
  <conditionalFormatting sqref="S539:S540">
    <cfRule type="notContainsBlanks" dxfId="762" priority="732">
      <formula>LEN(TRIM(S539))&gt;0</formula>
    </cfRule>
  </conditionalFormatting>
  <conditionalFormatting sqref="N541:R541">
    <cfRule type="notContainsBlanks" dxfId="761" priority="731">
      <formula>LEN(TRIM(N541))&gt;0</formula>
    </cfRule>
  </conditionalFormatting>
  <conditionalFormatting sqref="U541:Y541 Z539:Z540">
    <cfRule type="notContainsBlanks" dxfId="760" priority="730">
      <formula>LEN(TRIM(U539))&gt;0</formula>
    </cfRule>
  </conditionalFormatting>
  <conditionalFormatting sqref="Z539:Z540">
    <cfRule type="notContainsBlanks" dxfId="759" priority="729">
      <formula>LEN(TRIM(Z539))&gt;0</formula>
    </cfRule>
  </conditionalFormatting>
  <conditionalFormatting sqref="U541:Y541">
    <cfRule type="notContainsBlanks" dxfId="758" priority="728">
      <formula>LEN(TRIM(U541))&gt;0</formula>
    </cfRule>
  </conditionalFormatting>
  <conditionalFormatting sqref="G554:K554 L552:L553">
    <cfRule type="notContainsBlanks" dxfId="757" priority="727">
      <formula>LEN(TRIM(G552))&gt;0</formula>
    </cfRule>
  </conditionalFormatting>
  <conditionalFormatting sqref="L552:L553">
    <cfRule type="notContainsBlanks" dxfId="756" priority="726">
      <formula>LEN(TRIM(L552))&gt;0</formula>
    </cfRule>
  </conditionalFormatting>
  <conditionalFormatting sqref="G554:K554">
    <cfRule type="notContainsBlanks" dxfId="755" priority="725">
      <formula>LEN(TRIM(G554))&gt;0</formula>
    </cfRule>
  </conditionalFormatting>
  <conditionalFormatting sqref="AB554:AF554 AG552:AG553">
    <cfRule type="notContainsBlanks" dxfId="754" priority="724">
      <formula>LEN(TRIM(AB552))&gt;0</formula>
    </cfRule>
  </conditionalFormatting>
  <conditionalFormatting sqref="AG552:AG553">
    <cfRule type="notContainsBlanks" dxfId="753" priority="723">
      <formula>LEN(TRIM(AG552))&gt;0</formula>
    </cfRule>
  </conditionalFormatting>
  <conditionalFormatting sqref="AB554:AF554">
    <cfRule type="notContainsBlanks" dxfId="752" priority="722">
      <formula>LEN(TRIM(AB554))&gt;0</formula>
    </cfRule>
  </conditionalFormatting>
  <conditionalFormatting sqref="N554:R554 S552:S553">
    <cfRule type="notContainsBlanks" dxfId="751" priority="721">
      <formula>LEN(TRIM(N552))&gt;0</formula>
    </cfRule>
  </conditionalFormatting>
  <conditionalFormatting sqref="S552:S553">
    <cfRule type="notContainsBlanks" dxfId="750" priority="720">
      <formula>LEN(TRIM(S552))&gt;0</formula>
    </cfRule>
  </conditionalFormatting>
  <conditionalFormatting sqref="N554:R554">
    <cfRule type="notContainsBlanks" dxfId="749" priority="719">
      <formula>LEN(TRIM(N554))&gt;0</formula>
    </cfRule>
  </conditionalFormatting>
  <conditionalFormatting sqref="U554:Y554 Z552:Z553">
    <cfRule type="notContainsBlanks" dxfId="748" priority="718">
      <formula>LEN(TRIM(U552))&gt;0</formula>
    </cfRule>
  </conditionalFormatting>
  <conditionalFormatting sqref="Z552:Z553">
    <cfRule type="notContainsBlanks" dxfId="747" priority="717">
      <formula>LEN(TRIM(Z552))&gt;0</formula>
    </cfRule>
  </conditionalFormatting>
  <conditionalFormatting sqref="U554:Y554">
    <cfRule type="notContainsBlanks" dxfId="746" priority="716">
      <formula>LEN(TRIM(U554))&gt;0</formula>
    </cfRule>
  </conditionalFormatting>
  <conditionalFormatting sqref="G567:K567 L565:L566">
    <cfRule type="notContainsBlanks" dxfId="745" priority="715">
      <formula>LEN(TRIM(G565))&gt;0</formula>
    </cfRule>
  </conditionalFormatting>
  <conditionalFormatting sqref="L565:L566">
    <cfRule type="notContainsBlanks" dxfId="744" priority="714">
      <formula>LEN(TRIM(L565))&gt;0</formula>
    </cfRule>
  </conditionalFormatting>
  <conditionalFormatting sqref="G567:K567">
    <cfRule type="notContainsBlanks" dxfId="743" priority="713">
      <formula>LEN(TRIM(G567))&gt;0</formula>
    </cfRule>
  </conditionalFormatting>
  <conditionalFormatting sqref="AB567:AF567 AG565:AG566">
    <cfRule type="notContainsBlanks" dxfId="742" priority="712">
      <formula>LEN(TRIM(AB565))&gt;0</formula>
    </cfRule>
  </conditionalFormatting>
  <conditionalFormatting sqref="AG565:AG566">
    <cfRule type="notContainsBlanks" dxfId="741" priority="711">
      <formula>LEN(TRIM(AG565))&gt;0</formula>
    </cfRule>
  </conditionalFormatting>
  <conditionalFormatting sqref="AB567:AF567">
    <cfRule type="notContainsBlanks" dxfId="740" priority="710">
      <formula>LEN(TRIM(AB567))&gt;0</formula>
    </cfRule>
  </conditionalFormatting>
  <conditionalFormatting sqref="N567:R567 S565:S566">
    <cfRule type="notContainsBlanks" dxfId="739" priority="709">
      <formula>LEN(TRIM(N565))&gt;0</formula>
    </cfRule>
  </conditionalFormatting>
  <conditionalFormatting sqref="S565:S566">
    <cfRule type="notContainsBlanks" dxfId="738" priority="708">
      <formula>LEN(TRIM(S565))&gt;0</formula>
    </cfRule>
  </conditionalFormatting>
  <conditionalFormatting sqref="N567:R567">
    <cfRule type="notContainsBlanks" dxfId="737" priority="707">
      <formula>LEN(TRIM(N567))&gt;0</formula>
    </cfRule>
  </conditionalFormatting>
  <conditionalFormatting sqref="U567:Y567 Z565:Z566">
    <cfRule type="notContainsBlanks" dxfId="736" priority="706">
      <formula>LEN(TRIM(U565))&gt;0</formula>
    </cfRule>
  </conditionalFormatting>
  <conditionalFormatting sqref="Z565:Z566">
    <cfRule type="notContainsBlanks" dxfId="735" priority="705">
      <formula>LEN(TRIM(Z565))&gt;0</formula>
    </cfRule>
  </conditionalFormatting>
  <conditionalFormatting sqref="U567:Y567">
    <cfRule type="notContainsBlanks" dxfId="734" priority="704">
      <formula>LEN(TRIM(U567))&gt;0</formula>
    </cfRule>
  </conditionalFormatting>
  <conditionalFormatting sqref="G580:K580 L578:L579">
    <cfRule type="notContainsBlanks" dxfId="733" priority="703">
      <formula>LEN(TRIM(G578))&gt;0</formula>
    </cfRule>
  </conditionalFormatting>
  <conditionalFormatting sqref="L578:L579">
    <cfRule type="notContainsBlanks" dxfId="732" priority="702">
      <formula>LEN(TRIM(L578))&gt;0</formula>
    </cfRule>
  </conditionalFormatting>
  <conditionalFormatting sqref="G580:K580">
    <cfRule type="notContainsBlanks" dxfId="731" priority="701">
      <formula>LEN(TRIM(G580))&gt;0</formula>
    </cfRule>
  </conditionalFormatting>
  <conditionalFormatting sqref="AB580:AF580 AG578:AG579">
    <cfRule type="notContainsBlanks" dxfId="730" priority="700">
      <formula>LEN(TRIM(AB578))&gt;0</formula>
    </cfRule>
  </conditionalFormatting>
  <conditionalFormatting sqref="AG578:AG579">
    <cfRule type="notContainsBlanks" dxfId="729" priority="699">
      <formula>LEN(TRIM(AG578))&gt;0</formula>
    </cfRule>
  </conditionalFormatting>
  <conditionalFormatting sqref="AB580:AF580">
    <cfRule type="notContainsBlanks" dxfId="728" priority="698">
      <formula>LEN(TRIM(AB580))&gt;0</formula>
    </cfRule>
  </conditionalFormatting>
  <conditionalFormatting sqref="N580:R580 S578:S579">
    <cfRule type="notContainsBlanks" dxfId="727" priority="697">
      <formula>LEN(TRIM(N578))&gt;0</formula>
    </cfRule>
  </conditionalFormatting>
  <conditionalFormatting sqref="S578:S579">
    <cfRule type="notContainsBlanks" dxfId="726" priority="696">
      <formula>LEN(TRIM(S578))&gt;0</formula>
    </cfRule>
  </conditionalFormatting>
  <conditionalFormatting sqref="N580:R580">
    <cfRule type="notContainsBlanks" dxfId="725" priority="695">
      <formula>LEN(TRIM(N580))&gt;0</formula>
    </cfRule>
  </conditionalFormatting>
  <conditionalFormatting sqref="U580:Y580 Z578:Z579">
    <cfRule type="notContainsBlanks" dxfId="724" priority="694">
      <formula>LEN(TRIM(U578))&gt;0</formula>
    </cfRule>
  </conditionalFormatting>
  <conditionalFormatting sqref="Z578:Z579">
    <cfRule type="notContainsBlanks" dxfId="723" priority="693">
      <formula>LEN(TRIM(Z578))&gt;0</formula>
    </cfRule>
  </conditionalFormatting>
  <conditionalFormatting sqref="U580:Y580">
    <cfRule type="notContainsBlanks" dxfId="722" priority="692">
      <formula>LEN(TRIM(U580))&gt;0</formula>
    </cfRule>
  </conditionalFormatting>
  <conditionalFormatting sqref="G593:K593 L591:L592">
    <cfRule type="notContainsBlanks" dxfId="721" priority="691">
      <formula>LEN(TRIM(G591))&gt;0</formula>
    </cfRule>
  </conditionalFormatting>
  <conditionalFormatting sqref="L591:L592">
    <cfRule type="notContainsBlanks" dxfId="720" priority="690">
      <formula>LEN(TRIM(L591))&gt;0</formula>
    </cfRule>
  </conditionalFormatting>
  <conditionalFormatting sqref="G593:K593">
    <cfRule type="notContainsBlanks" dxfId="719" priority="689">
      <formula>LEN(TRIM(G593))&gt;0</formula>
    </cfRule>
  </conditionalFormatting>
  <conditionalFormatting sqref="AB593:AF593 AG591:AG592">
    <cfRule type="notContainsBlanks" dxfId="718" priority="688">
      <formula>LEN(TRIM(AB591))&gt;0</formula>
    </cfRule>
  </conditionalFormatting>
  <conditionalFormatting sqref="AG591:AG592">
    <cfRule type="notContainsBlanks" dxfId="717" priority="687">
      <formula>LEN(TRIM(AG591))&gt;0</formula>
    </cfRule>
  </conditionalFormatting>
  <conditionalFormatting sqref="AB593:AF593">
    <cfRule type="notContainsBlanks" dxfId="716" priority="686">
      <formula>LEN(TRIM(AB593))&gt;0</formula>
    </cfRule>
  </conditionalFormatting>
  <conditionalFormatting sqref="N593:R593 S591:S592">
    <cfRule type="notContainsBlanks" dxfId="715" priority="685">
      <formula>LEN(TRIM(N591))&gt;0</formula>
    </cfRule>
  </conditionalFormatting>
  <conditionalFormatting sqref="S591:S592">
    <cfRule type="notContainsBlanks" dxfId="714" priority="684">
      <formula>LEN(TRIM(S591))&gt;0</formula>
    </cfRule>
  </conditionalFormatting>
  <conditionalFormatting sqref="N593:R593">
    <cfRule type="notContainsBlanks" dxfId="713" priority="683">
      <formula>LEN(TRIM(N593))&gt;0</formula>
    </cfRule>
  </conditionalFormatting>
  <conditionalFormatting sqref="U593:Y593 Z591:Z592">
    <cfRule type="notContainsBlanks" dxfId="712" priority="682">
      <formula>LEN(TRIM(U591))&gt;0</formula>
    </cfRule>
  </conditionalFormatting>
  <conditionalFormatting sqref="Z591:Z592">
    <cfRule type="notContainsBlanks" dxfId="711" priority="681">
      <formula>LEN(TRIM(Z591))&gt;0</formula>
    </cfRule>
  </conditionalFormatting>
  <conditionalFormatting sqref="U593:Y593">
    <cfRule type="notContainsBlanks" dxfId="710" priority="680">
      <formula>LEN(TRIM(U593))&gt;0</formula>
    </cfRule>
  </conditionalFormatting>
  <conditionalFormatting sqref="G606:K606 L604:L605">
    <cfRule type="notContainsBlanks" dxfId="709" priority="679">
      <formula>LEN(TRIM(G604))&gt;0</formula>
    </cfRule>
  </conditionalFormatting>
  <conditionalFormatting sqref="L604:L605">
    <cfRule type="notContainsBlanks" dxfId="708" priority="678">
      <formula>LEN(TRIM(L604))&gt;0</formula>
    </cfRule>
  </conditionalFormatting>
  <conditionalFormatting sqref="G606:K606">
    <cfRule type="notContainsBlanks" dxfId="707" priority="677">
      <formula>LEN(TRIM(G606))&gt;0</formula>
    </cfRule>
  </conditionalFormatting>
  <conditionalFormatting sqref="AB606:AF606 AG604:AG605">
    <cfRule type="notContainsBlanks" dxfId="706" priority="676">
      <formula>LEN(TRIM(AB604))&gt;0</formula>
    </cfRule>
  </conditionalFormatting>
  <conditionalFormatting sqref="AG604:AG605">
    <cfRule type="notContainsBlanks" dxfId="705" priority="675">
      <formula>LEN(TRIM(AG604))&gt;0</formula>
    </cfRule>
  </conditionalFormatting>
  <conditionalFormatting sqref="AB606:AF606">
    <cfRule type="notContainsBlanks" dxfId="704" priority="674">
      <formula>LEN(TRIM(AB606))&gt;0</formula>
    </cfRule>
  </conditionalFormatting>
  <conditionalFormatting sqref="N606:R606 S604:S605">
    <cfRule type="notContainsBlanks" dxfId="703" priority="673">
      <formula>LEN(TRIM(N604))&gt;0</formula>
    </cfRule>
  </conditionalFormatting>
  <conditionalFormatting sqref="S604:S605">
    <cfRule type="notContainsBlanks" dxfId="702" priority="672">
      <formula>LEN(TRIM(S604))&gt;0</formula>
    </cfRule>
  </conditionalFormatting>
  <conditionalFormatting sqref="N606:R606">
    <cfRule type="notContainsBlanks" dxfId="701" priority="671">
      <formula>LEN(TRIM(N606))&gt;0</formula>
    </cfRule>
  </conditionalFormatting>
  <conditionalFormatting sqref="U606:Y606 Z604:Z605">
    <cfRule type="notContainsBlanks" dxfId="700" priority="670">
      <formula>LEN(TRIM(U604))&gt;0</formula>
    </cfRule>
  </conditionalFormatting>
  <conditionalFormatting sqref="Z604:Z605">
    <cfRule type="notContainsBlanks" dxfId="699" priority="669">
      <formula>LEN(TRIM(Z604))&gt;0</formula>
    </cfRule>
  </conditionalFormatting>
  <conditionalFormatting sqref="U606:Y606">
    <cfRule type="notContainsBlanks" dxfId="698" priority="668">
      <formula>LEN(TRIM(U606))&gt;0</formula>
    </cfRule>
  </conditionalFormatting>
  <conditionalFormatting sqref="G619:K619 L617:L618">
    <cfRule type="notContainsBlanks" dxfId="697" priority="667">
      <formula>LEN(TRIM(G617))&gt;0</formula>
    </cfRule>
  </conditionalFormatting>
  <conditionalFormatting sqref="L617:L618">
    <cfRule type="notContainsBlanks" dxfId="696" priority="666">
      <formula>LEN(TRIM(L617))&gt;0</formula>
    </cfRule>
  </conditionalFormatting>
  <conditionalFormatting sqref="G619:K619">
    <cfRule type="notContainsBlanks" dxfId="695" priority="665">
      <formula>LEN(TRIM(G619))&gt;0</formula>
    </cfRule>
  </conditionalFormatting>
  <conditionalFormatting sqref="AB619:AF619 AG617:AG618">
    <cfRule type="notContainsBlanks" dxfId="694" priority="664">
      <formula>LEN(TRIM(AB617))&gt;0</formula>
    </cfRule>
  </conditionalFormatting>
  <conditionalFormatting sqref="AG617:AG618">
    <cfRule type="notContainsBlanks" dxfId="693" priority="663">
      <formula>LEN(TRIM(AG617))&gt;0</formula>
    </cfRule>
  </conditionalFormatting>
  <conditionalFormatting sqref="AB619:AF619">
    <cfRule type="notContainsBlanks" dxfId="692" priority="662">
      <formula>LEN(TRIM(AB619))&gt;0</formula>
    </cfRule>
  </conditionalFormatting>
  <conditionalFormatting sqref="N619:R619 S617:S618">
    <cfRule type="notContainsBlanks" dxfId="691" priority="661">
      <formula>LEN(TRIM(N617))&gt;0</formula>
    </cfRule>
  </conditionalFormatting>
  <conditionalFormatting sqref="S617:S618">
    <cfRule type="notContainsBlanks" dxfId="690" priority="660">
      <formula>LEN(TRIM(S617))&gt;0</formula>
    </cfRule>
  </conditionalFormatting>
  <conditionalFormatting sqref="N619:R619">
    <cfRule type="notContainsBlanks" dxfId="689" priority="659">
      <formula>LEN(TRIM(N619))&gt;0</formula>
    </cfRule>
  </conditionalFormatting>
  <conditionalFormatting sqref="U619:Y619 Z617:Z618">
    <cfRule type="notContainsBlanks" dxfId="688" priority="658">
      <formula>LEN(TRIM(U617))&gt;0</formula>
    </cfRule>
  </conditionalFormatting>
  <conditionalFormatting sqref="Z617:Z618">
    <cfRule type="notContainsBlanks" dxfId="687" priority="657">
      <formula>LEN(TRIM(Z617))&gt;0</formula>
    </cfRule>
  </conditionalFormatting>
  <conditionalFormatting sqref="U619:Y619">
    <cfRule type="notContainsBlanks" dxfId="686" priority="656">
      <formula>LEN(TRIM(U619))&gt;0</formula>
    </cfRule>
  </conditionalFormatting>
  <conditionalFormatting sqref="G632:K632 L630:L631">
    <cfRule type="notContainsBlanks" dxfId="685" priority="655">
      <formula>LEN(TRIM(G630))&gt;0</formula>
    </cfRule>
  </conditionalFormatting>
  <conditionalFormatting sqref="L630:L631">
    <cfRule type="notContainsBlanks" dxfId="684" priority="654">
      <formula>LEN(TRIM(L630))&gt;0</formula>
    </cfRule>
  </conditionalFormatting>
  <conditionalFormatting sqref="G632:K632">
    <cfRule type="notContainsBlanks" dxfId="683" priority="653">
      <formula>LEN(TRIM(G632))&gt;0</formula>
    </cfRule>
  </conditionalFormatting>
  <conditionalFormatting sqref="AB632:AF632 AG630:AG631">
    <cfRule type="notContainsBlanks" dxfId="682" priority="652">
      <formula>LEN(TRIM(AB630))&gt;0</formula>
    </cfRule>
  </conditionalFormatting>
  <conditionalFormatting sqref="AG630:AG631">
    <cfRule type="notContainsBlanks" dxfId="681" priority="651">
      <formula>LEN(TRIM(AG630))&gt;0</formula>
    </cfRule>
  </conditionalFormatting>
  <conditionalFormatting sqref="AB632:AF632">
    <cfRule type="notContainsBlanks" dxfId="680" priority="650">
      <formula>LEN(TRIM(AB632))&gt;0</formula>
    </cfRule>
  </conditionalFormatting>
  <conditionalFormatting sqref="N632:R632 S630:S631">
    <cfRule type="notContainsBlanks" dxfId="679" priority="649">
      <formula>LEN(TRIM(N630))&gt;0</formula>
    </cfRule>
  </conditionalFormatting>
  <conditionalFormatting sqref="S630:S631">
    <cfRule type="notContainsBlanks" dxfId="678" priority="648">
      <formula>LEN(TRIM(S630))&gt;0</formula>
    </cfRule>
  </conditionalFormatting>
  <conditionalFormatting sqref="N632:R632">
    <cfRule type="notContainsBlanks" dxfId="677" priority="647">
      <formula>LEN(TRIM(N632))&gt;0</formula>
    </cfRule>
  </conditionalFormatting>
  <conditionalFormatting sqref="U632:Y632 Z630:Z631">
    <cfRule type="notContainsBlanks" dxfId="676" priority="646">
      <formula>LEN(TRIM(U630))&gt;0</formula>
    </cfRule>
  </conditionalFormatting>
  <conditionalFormatting sqref="Z630:Z631">
    <cfRule type="notContainsBlanks" dxfId="675" priority="645">
      <formula>LEN(TRIM(Z630))&gt;0</formula>
    </cfRule>
  </conditionalFormatting>
  <conditionalFormatting sqref="U632:Y632">
    <cfRule type="notContainsBlanks" dxfId="674" priority="644">
      <formula>LEN(TRIM(U632))&gt;0</formula>
    </cfRule>
  </conditionalFormatting>
  <conditionalFormatting sqref="G645:K645 L643:L644">
    <cfRule type="notContainsBlanks" dxfId="673" priority="643">
      <formula>LEN(TRIM(G643))&gt;0</formula>
    </cfRule>
  </conditionalFormatting>
  <conditionalFormatting sqref="L643:L644">
    <cfRule type="notContainsBlanks" dxfId="672" priority="642">
      <formula>LEN(TRIM(L643))&gt;0</formula>
    </cfRule>
  </conditionalFormatting>
  <conditionalFormatting sqref="G645:K645">
    <cfRule type="notContainsBlanks" dxfId="671" priority="641">
      <formula>LEN(TRIM(G645))&gt;0</formula>
    </cfRule>
  </conditionalFormatting>
  <conditionalFormatting sqref="AB645:AF645 AG643:AG644">
    <cfRule type="notContainsBlanks" dxfId="670" priority="640">
      <formula>LEN(TRIM(AB643))&gt;0</formula>
    </cfRule>
  </conditionalFormatting>
  <conditionalFormatting sqref="AG643:AG644">
    <cfRule type="notContainsBlanks" dxfId="669" priority="639">
      <formula>LEN(TRIM(AG643))&gt;0</formula>
    </cfRule>
  </conditionalFormatting>
  <conditionalFormatting sqref="AB645:AF645">
    <cfRule type="notContainsBlanks" dxfId="668" priority="638">
      <formula>LEN(TRIM(AB645))&gt;0</formula>
    </cfRule>
  </conditionalFormatting>
  <conditionalFormatting sqref="N645:R645 S643:S644">
    <cfRule type="notContainsBlanks" dxfId="667" priority="637">
      <formula>LEN(TRIM(N643))&gt;0</formula>
    </cfRule>
  </conditionalFormatting>
  <conditionalFormatting sqref="S643:S644">
    <cfRule type="notContainsBlanks" dxfId="666" priority="636">
      <formula>LEN(TRIM(S643))&gt;0</formula>
    </cfRule>
  </conditionalFormatting>
  <conditionalFormatting sqref="N645:R645">
    <cfRule type="notContainsBlanks" dxfId="665" priority="635">
      <formula>LEN(TRIM(N645))&gt;0</formula>
    </cfRule>
  </conditionalFormatting>
  <conditionalFormatting sqref="U645:Y645 Z643:Z644">
    <cfRule type="notContainsBlanks" dxfId="664" priority="634">
      <formula>LEN(TRIM(U643))&gt;0</formula>
    </cfRule>
  </conditionalFormatting>
  <conditionalFormatting sqref="Z643:Z644">
    <cfRule type="notContainsBlanks" dxfId="663" priority="633">
      <formula>LEN(TRIM(Z643))&gt;0</formula>
    </cfRule>
  </conditionalFormatting>
  <conditionalFormatting sqref="U645:Y645">
    <cfRule type="notContainsBlanks" dxfId="662" priority="632">
      <formula>LEN(TRIM(U645))&gt;0</formula>
    </cfRule>
  </conditionalFormatting>
  <conditionalFormatting sqref="G658:K658 L656:L657">
    <cfRule type="notContainsBlanks" dxfId="661" priority="631">
      <formula>LEN(TRIM(G656))&gt;0</formula>
    </cfRule>
  </conditionalFormatting>
  <conditionalFormatting sqref="L656:L657">
    <cfRule type="notContainsBlanks" dxfId="660" priority="630">
      <formula>LEN(TRIM(L656))&gt;0</formula>
    </cfRule>
  </conditionalFormatting>
  <conditionalFormatting sqref="G658:K658">
    <cfRule type="notContainsBlanks" dxfId="659" priority="629">
      <formula>LEN(TRIM(G658))&gt;0</formula>
    </cfRule>
  </conditionalFormatting>
  <conditionalFormatting sqref="AB658:AF658 AG656:AG657">
    <cfRule type="notContainsBlanks" dxfId="658" priority="628">
      <formula>LEN(TRIM(AB656))&gt;0</formula>
    </cfRule>
  </conditionalFormatting>
  <conditionalFormatting sqref="AG656:AG657">
    <cfRule type="notContainsBlanks" dxfId="657" priority="627">
      <formula>LEN(TRIM(AG656))&gt;0</formula>
    </cfRule>
  </conditionalFormatting>
  <conditionalFormatting sqref="AB658:AF658">
    <cfRule type="notContainsBlanks" dxfId="656" priority="626">
      <formula>LEN(TRIM(AB658))&gt;0</formula>
    </cfRule>
  </conditionalFormatting>
  <conditionalFormatting sqref="N658:R658 S656:S657">
    <cfRule type="notContainsBlanks" dxfId="655" priority="625">
      <formula>LEN(TRIM(N656))&gt;0</formula>
    </cfRule>
  </conditionalFormatting>
  <conditionalFormatting sqref="S656:S657">
    <cfRule type="notContainsBlanks" dxfId="654" priority="624">
      <formula>LEN(TRIM(S656))&gt;0</formula>
    </cfRule>
  </conditionalFormatting>
  <conditionalFormatting sqref="N658:R658">
    <cfRule type="notContainsBlanks" dxfId="653" priority="623">
      <formula>LEN(TRIM(N658))&gt;0</formula>
    </cfRule>
  </conditionalFormatting>
  <conditionalFormatting sqref="U658:Y658 Z656:Z657">
    <cfRule type="notContainsBlanks" dxfId="652" priority="622">
      <formula>LEN(TRIM(U656))&gt;0</formula>
    </cfRule>
  </conditionalFormatting>
  <conditionalFormatting sqref="Z656:Z657">
    <cfRule type="notContainsBlanks" dxfId="651" priority="621">
      <formula>LEN(TRIM(Z656))&gt;0</formula>
    </cfRule>
  </conditionalFormatting>
  <conditionalFormatting sqref="U658:Y658">
    <cfRule type="notContainsBlanks" dxfId="650" priority="620">
      <formula>LEN(TRIM(U658))&gt;0</formula>
    </cfRule>
  </conditionalFormatting>
  <conditionalFormatting sqref="G671:K671 L669:L670">
    <cfRule type="notContainsBlanks" dxfId="649" priority="619">
      <formula>LEN(TRIM(G669))&gt;0</formula>
    </cfRule>
  </conditionalFormatting>
  <conditionalFormatting sqref="L669:L670">
    <cfRule type="notContainsBlanks" dxfId="648" priority="618">
      <formula>LEN(TRIM(L669))&gt;0</formula>
    </cfRule>
  </conditionalFormatting>
  <conditionalFormatting sqref="G671:K671">
    <cfRule type="notContainsBlanks" dxfId="647" priority="617">
      <formula>LEN(TRIM(G671))&gt;0</formula>
    </cfRule>
  </conditionalFormatting>
  <conditionalFormatting sqref="AB671:AF671 AG669:AG670">
    <cfRule type="notContainsBlanks" dxfId="646" priority="616">
      <formula>LEN(TRIM(AB669))&gt;0</formula>
    </cfRule>
  </conditionalFormatting>
  <conditionalFormatting sqref="AG669:AG670">
    <cfRule type="notContainsBlanks" dxfId="645" priority="615">
      <formula>LEN(TRIM(AG669))&gt;0</formula>
    </cfRule>
  </conditionalFormatting>
  <conditionalFormatting sqref="AB671:AF671">
    <cfRule type="notContainsBlanks" dxfId="644" priority="614">
      <formula>LEN(TRIM(AB671))&gt;0</formula>
    </cfRule>
  </conditionalFormatting>
  <conditionalFormatting sqref="N671:R671 S669:S670">
    <cfRule type="notContainsBlanks" dxfId="643" priority="613">
      <formula>LEN(TRIM(N669))&gt;0</formula>
    </cfRule>
  </conditionalFormatting>
  <conditionalFormatting sqref="S669:S670">
    <cfRule type="notContainsBlanks" dxfId="642" priority="612">
      <formula>LEN(TRIM(S669))&gt;0</formula>
    </cfRule>
  </conditionalFormatting>
  <conditionalFormatting sqref="N671:R671">
    <cfRule type="notContainsBlanks" dxfId="641" priority="611">
      <formula>LEN(TRIM(N671))&gt;0</formula>
    </cfRule>
  </conditionalFormatting>
  <conditionalFormatting sqref="U671:Y671 Z669:Z670">
    <cfRule type="notContainsBlanks" dxfId="640" priority="610">
      <formula>LEN(TRIM(U669))&gt;0</formula>
    </cfRule>
  </conditionalFormatting>
  <conditionalFormatting sqref="Z669:Z670">
    <cfRule type="notContainsBlanks" dxfId="639" priority="609">
      <formula>LEN(TRIM(Z669))&gt;0</formula>
    </cfRule>
  </conditionalFormatting>
  <conditionalFormatting sqref="U671:Y671">
    <cfRule type="notContainsBlanks" dxfId="638" priority="608">
      <formula>LEN(TRIM(U671))&gt;0</formula>
    </cfRule>
  </conditionalFormatting>
  <conditionalFormatting sqref="G684:K684 L682:L683">
    <cfRule type="notContainsBlanks" dxfId="637" priority="607">
      <formula>LEN(TRIM(G682))&gt;0</formula>
    </cfRule>
  </conditionalFormatting>
  <conditionalFormatting sqref="L682:L683">
    <cfRule type="notContainsBlanks" dxfId="636" priority="606">
      <formula>LEN(TRIM(L682))&gt;0</formula>
    </cfRule>
  </conditionalFormatting>
  <conditionalFormatting sqref="G684:K684">
    <cfRule type="notContainsBlanks" dxfId="635" priority="605">
      <formula>LEN(TRIM(G684))&gt;0</formula>
    </cfRule>
  </conditionalFormatting>
  <conditionalFormatting sqref="AB684:AF684 AG682:AG683">
    <cfRule type="notContainsBlanks" dxfId="634" priority="604">
      <formula>LEN(TRIM(AB682))&gt;0</formula>
    </cfRule>
  </conditionalFormatting>
  <conditionalFormatting sqref="AG682:AG683">
    <cfRule type="notContainsBlanks" dxfId="633" priority="603">
      <formula>LEN(TRIM(AG682))&gt;0</formula>
    </cfRule>
  </conditionalFormatting>
  <conditionalFormatting sqref="AB684:AF684">
    <cfRule type="notContainsBlanks" dxfId="632" priority="602">
      <formula>LEN(TRIM(AB684))&gt;0</formula>
    </cfRule>
  </conditionalFormatting>
  <conditionalFormatting sqref="N684:R684 S682:S683">
    <cfRule type="notContainsBlanks" dxfId="631" priority="601">
      <formula>LEN(TRIM(N682))&gt;0</formula>
    </cfRule>
  </conditionalFormatting>
  <conditionalFormatting sqref="S682:S683">
    <cfRule type="notContainsBlanks" dxfId="630" priority="600">
      <formula>LEN(TRIM(S682))&gt;0</formula>
    </cfRule>
  </conditionalFormatting>
  <conditionalFormatting sqref="N684:R684">
    <cfRule type="notContainsBlanks" dxfId="629" priority="599">
      <formula>LEN(TRIM(N684))&gt;0</formula>
    </cfRule>
  </conditionalFormatting>
  <conditionalFormatting sqref="U684:Y684 Z682:Z683">
    <cfRule type="notContainsBlanks" dxfId="628" priority="598">
      <formula>LEN(TRIM(U682))&gt;0</formula>
    </cfRule>
  </conditionalFormatting>
  <conditionalFormatting sqref="Z682:Z683">
    <cfRule type="notContainsBlanks" dxfId="627" priority="597">
      <formula>LEN(TRIM(Z682))&gt;0</formula>
    </cfRule>
  </conditionalFormatting>
  <conditionalFormatting sqref="U684:Y684">
    <cfRule type="notContainsBlanks" dxfId="626" priority="596">
      <formula>LEN(TRIM(U684))&gt;0</formula>
    </cfRule>
  </conditionalFormatting>
  <conditionalFormatting sqref="G697:K697 L695:L696">
    <cfRule type="notContainsBlanks" dxfId="625" priority="595">
      <formula>LEN(TRIM(G695))&gt;0</formula>
    </cfRule>
  </conditionalFormatting>
  <conditionalFormatting sqref="L695:L696">
    <cfRule type="notContainsBlanks" dxfId="624" priority="594">
      <formula>LEN(TRIM(L695))&gt;0</formula>
    </cfRule>
  </conditionalFormatting>
  <conditionalFormatting sqref="G697:K697">
    <cfRule type="notContainsBlanks" dxfId="623" priority="593">
      <formula>LEN(TRIM(G697))&gt;0</formula>
    </cfRule>
  </conditionalFormatting>
  <conditionalFormatting sqref="AB697:AF697 AG695:AG696">
    <cfRule type="notContainsBlanks" dxfId="622" priority="592">
      <formula>LEN(TRIM(AB695))&gt;0</formula>
    </cfRule>
  </conditionalFormatting>
  <conditionalFormatting sqref="AG695:AG696">
    <cfRule type="notContainsBlanks" dxfId="621" priority="591">
      <formula>LEN(TRIM(AG695))&gt;0</formula>
    </cfRule>
  </conditionalFormatting>
  <conditionalFormatting sqref="AB697:AF697">
    <cfRule type="notContainsBlanks" dxfId="620" priority="590">
      <formula>LEN(TRIM(AB697))&gt;0</formula>
    </cfRule>
  </conditionalFormatting>
  <conditionalFormatting sqref="N697:R697 S695:S696">
    <cfRule type="notContainsBlanks" dxfId="619" priority="589">
      <formula>LEN(TRIM(N695))&gt;0</formula>
    </cfRule>
  </conditionalFormatting>
  <conditionalFormatting sqref="S695:S696">
    <cfRule type="notContainsBlanks" dxfId="618" priority="588">
      <formula>LEN(TRIM(S695))&gt;0</formula>
    </cfRule>
  </conditionalFormatting>
  <conditionalFormatting sqref="N697:R697">
    <cfRule type="notContainsBlanks" dxfId="617" priority="587">
      <formula>LEN(TRIM(N697))&gt;0</formula>
    </cfRule>
  </conditionalFormatting>
  <conditionalFormatting sqref="U697:Y697 Z695:Z696">
    <cfRule type="notContainsBlanks" dxfId="616" priority="586">
      <formula>LEN(TRIM(U695))&gt;0</formula>
    </cfRule>
  </conditionalFormatting>
  <conditionalFormatting sqref="Z695:Z696">
    <cfRule type="notContainsBlanks" dxfId="615" priority="585">
      <formula>LEN(TRIM(Z695))&gt;0</formula>
    </cfRule>
  </conditionalFormatting>
  <conditionalFormatting sqref="U697:Y697">
    <cfRule type="notContainsBlanks" dxfId="614" priority="584">
      <formula>LEN(TRIM(U697))&gt;0</formula>
    </cfRule>
  </conditionalFormatting>
  <conditionalFormatting sqref="G710:K710 L708:L709">
    <cfRule type="notContainsBlanks" dxfId="613" priority="583">
      <formula>LEN(TRIM(G708))&gt;0</formula>
    </cfRule>
  </conditionalFormatting>
  <conditionalFormatting sqref="L708:L709">
    <cfRule type="notContainsBlanks" dxfId="612" priority="582">
      <formula>LEN(TRIM(L708))&gt;0</formula>
    </cfRule>
  </conditionalFormatting>
  <conditionalFormatting sqref="G710:K710">
    <cfRule type="notContainsBlanks" dxfId="611" priority="581">
      <formula>LEN(TRIM(G710))&gt;0</formula>
    </cfRule>
  </conditionalFormatting>
  <conditionalFormatting sqref="AB710:AF710 AG708:AG709">
    <cfRule type="notContainsBlanks" dxfId="610" priority="580">
      <formula>LEN(TRIM(AB708))&gt;0</formula>
    </cfRule>
  </conditionalFormatting>
  <conditionalFormatting sqref="AG708:AG709">
    <cfRule type="notContainsBlanks" dxfId="609" priority="579">
      <formula>LEN(TRIM(AG708))&gt;0</formula>
    </cfRule>
  </conditionalFormatting>
  <conditionalFormatting sqref="AB710:AF710">
    <cfRule type="notContainsBlanks" dxfId="608" priority="578">
      <formula>LEN(TRIM(AB710))&gt;0</formula>
    </cfRule>
  </conditionalFormatting>
  <conditionalFormatting sqref="N710:R710 S708:S709">
    <cfRule type="notContainsBlanks" dxfId="607" priority="577">
      <formula>LEN(TRIM(N708))&gt;0</formula>
    </cfRule>
  </conditionalFormatting>
  <conditionalFormatting sqref="S708:S709">
    <cfRule type="notContainsBlanks" dxfId="606" priority="576">
      <formula>LEN(TRIM(S708))&gt;0</formula>
    </cfRule>
  </conditionalFormatting>
  <conditionalFormatting sqref="N710:R710">
    <cfRule type="notContainsBlanks" dxfId="605" priority="575">
      <formula>LEN(TRIM(N710))&gt;0</formula>
    </cfRule>
  </conditionalFormatting>
  <conditionalFormatting sqref="U710:Y710 Z708:Z709">
    <cfRule type="notContainsBlanks" dxfId="604" priority="574">
      <formula>LEN(TRIM(U708))&gt;0</formula>
    </cfRule>
  </conditionalFormatting>
  <conditionalFormatting sqref="Z708:Z709">
    <cfRule type="notContainsBlanks" dxfId="603" priority="573">
      <formula>LEN(TRIM(Z708))&gt;0</formula>
    </cfRule>
  </conditionalFormatting>
  <conditionalFormatting sqref="U710:Y710">
    <cfRule type="notContainsBlanks" dxfId="602" priority="572">
      <formula>LEN(TRIM(U710))&gt;0</formula>
    </cfRule>
  </conditionalFormatting>
  <conditionalFormatting sqref="G723:K723 L721:L722">
    <cfRule type="notContainsBlanks" dxfId="601" priority="571">
      <formula>LEN(TRIM(G721))&gt;0</formula>
    </cfRule>
  </conditionalFormatting>
  <conditionalFormatting sqref="L721:L722">
    <cfRule type="notContainsBlanks" dxfId="600" priority="570">
      <formula>LEN(TRIM(L721))&gt;0</formula>
    </cfRule>
  </conditionalFormatting>
  <conditionalFormatting sqref="G723:K723">
    <cfRule type="notContainsBlanks" dxfId="599" priority="569">
      <formula>LEN(TRIM(G723))&gt;0</formula>
    </cfRule>
  </conditionalFormatting>
  <conditionalFormatting sqref="AB723:AF723 AG721:AG722">
    <cfRule type="notContainsBlanks" dxfId="598" priority="568">
      <formula>LEN(TRIM(AB721))&gt;0</formula>
    </cfRule>
  </conditionalFormatting>
  <conditionalFormatting sqref="AG721:AG722">
    <cfRule type="notContainsBlanks" dxfId="597" priority="567">
      <formula>LEN(TRIM(AG721))&gt;0</formula>
    </cfRule>
  </conditionalFormatting>
  <conditionalFormatting sqref="AB723:AF723">
    <cfRule type="notContainsBlanks" dxfId="596" priority="566">
      <formula>LEN(TRIM(AB723))&gt;0</formula>
    </cfRule>
  </conditionalFormatting>
  <conditionalFormatting sqref="N723:R723 S721:S722">
    <cfRule type="notContainsBlanks" dxfId="595" priority="565">
      <formula>LEN(TRIM(N721))&gt;0</formula>
    </cfRule>
  </conditionalFormatting>
  <conditionalFormatting sqref="S721:S722">
    <cfRule type="notContainsBlanks" dxfId="594" priority="564">
      <formula>LEN(TRIM(S721))&gt;0</formula>
    </cfRule>
  </conditionalFormatting>
  <conditionalFormatting sqref="N723:R723">
    <cfRule type="notContainsBlanks" dxfId="593" priority="563">
      <formula>LEN(TRIM(N723))&gt;0</formula>
    </cfRule>
  </conditionalFormatting>
  <conditionalFormatting sqref="U723:Y723 Z721:Z722">
    <cfRule type="notContainsBlanks" dxfId="592" priority="562">
      <formula>LEN(TRIM(U721))&gt;0</formula>
    </cfRule>
  </conditionalFormatting>
  <conditionalFormatting sqref="Z721:Z722">
    <cfRule type="notContainsBlanks" dxfId="591" priority="561">
      <formula>LEN(TRIM(Z721))&gt;0</formula>
    </cfRule>
  </conditionalFormatting>
  <conditionalFormatting sqref="U723:Y723">
    <cfRule type="notContainsBlanks" dxfId="590" priority="560">
      <formula>LEN(TRIM(U723))&gt;0</formula>
    </cfRule>
  </conditionalFormatting>
  <conditionalFormatting sqref="G736:K736 L734:L735">
    <cfRule type="notContainsBlanks" dxfId="589" priority="559">
      <formula>LEN(TRIM(G734))&gt;0</formula>
    </cfRule>
  </conditionalFormatting>
  <conditionalFormatting sqref="L734:L735">
    <cfRule type="notContainsBlanks" dxfId="588" priority="558">
      <formula>LEN(TRIM(L734))&gt;0</formula>
    </cfRule>
  </conditionalFormatting>
  <conditionalFormatting sqref="G736:K736">
    <cfRule type="notContainsBlanks" dxfId="587" priority="557">
      <formula>LEN(TRIM(G736))&gt;0</formula>
    </cfRule>
  </conditionalFormatting>
  <conditionalFormatting sqref="AB736:AF736 AG734:AG735">
    <cfRule type="notContainsBlanks" dxfId="586" priority="556">
      <formula>LEN(TRIM(AB734))&gt;0</formula>
    </cfRule>
  </conditionalFormatting>
  <conditionalFormatting sqref="AG734:AG735">
    <cfRule type="notContainsBlanks" dxfId="585" priority="555">
      <formula>LEN(TRIM(AG734))&gt;0</formula>
    </cfRule>
  </conditionalFormatting>
  <conditionalFormatting sqref="AB736:AF736">
    <cfRule type="notContainsBlanks" dxfId="584" priority="554">
      <formula>LEN(TRIM(AB736))&gt;0</formula>
    </cfRule>
  </conditionalFormatting>
  <conditionalFormatting sqref="N736:R736 S734:S735">
    <cfRule type="notContainsBlanks" dxfId="583" priority="553">
      <formula>LEN(TRIM(N734))&gt;0</formula>
    </cfRule>
  </conditionalFormatting>
  <conditionalFormatting sqref="S734:S735">
    <cfRule type="notContainsBlanks" dxfId="582" priority="552">
      <formula>LEN(TRIM(S734))&gt;0</formula>
    </cfRule>
  </conditionalFormatting>
  <conditionalFormatting sqref="N736:R736">
    <cfRule type="notContainsBlanks" dxfId="581" priority="551">
      <formula>LEN(TRIM(N736))&gt;0</formula>
    </cfRule>
  </conditionalFormatting>
  <conditionalFormatting sqref="U736:Y736 Z734:Z735">
    <cfRule type="notContainsBlanks" dxfId="580" priority="550">
      <formula>LEN(TRIM(U734))&gt;0</formula>
    </cfRule>
  </conditionalFormatting>
  <conditionalFormatting sqref="Z734:Z735">
    <cfRule type="notContainsBlanks" dxfId="579" priority="549">
      <formula>LEN(TRIM(Z734))&gt;0</formula>
    </cfRule>
  </conditionalFormatting>
  <conditionalFormatting sqref="U736:Y736">
    <cfRule type="notContainsBlanks" dxfId="578" priority="548">
      <formula>LEN(TRIM(U736))&gt;0</formula>
    </cfRule>
  </conditionalFormatting>
  <conditionalFormatting sqref="G749:K749 L747:L748">
    <cfRule type="notContainsBlanks" dxfId="577" priority="547">
      <formula>LEN(TRIM(G747))&gt;0</formula>
    </cfRule>
  </conditionalFormatting>
  <conditionalFormatting sqref="L747:L748">
    <cfRule type="notContainsBlanks" dxfId="576" priority="546">
      <formula>LEN(TRIM(L747))&gt;0</formula>
    </cfRule>
  </conditionalFormatting>
  <conditionalFormatting sqref="G749:K749">
    <cfRule type="notContainsBlanks" dxfId="575" priority="545">
      <formula>LEN(TRIM(G749))&gt;0</formula>
    </cfRule>
  </conditionalFormatting>
  <conditionalFormatting sqref="AB749:AF749 AG747:AG748">
    <cfRule type="notContainsBlanks" dxfId="574" priority="544">
      <formula>LEN(TRIM(AB747))&gt;0</formula>
    </cfRule>
  </conditionalFormatting>
  <conditionalFormatting sqref="AG747:AG748">
    <cfRule type="notContainsBlanks" dxfId="573" priority="543">
      <formula>LEN(TRIM(AG747))&gt;0</formula>
    </cfRule>
  </conditionalFormatting>
  <conditionalFormatting sqref="AB749:AF749">
    <cfRule type="notContainsBlanks" dxfId="572" priority="542">
      <formula>LEN(TRIM(AB749))&gt;0</formula>
    </cfRule>
  </conditionalFormatting>
  <conditionalFormatting sqref="N749:R749 S747:S748">
    <cfRule type="notContainsBlanks" dxfId="571" priority="541">
      <formula>LEN(TRIM(N747))&gt;0</formula>
    </cfRule>
  </conditionalFormatting>
  <conditionalFormatting sqref="S747:S748">
    <cfRule type="notContainsBlanks" dxfId="570" priority="540">
      <formula>LEN(TRIM(S747))&gt;0</formula>
    </cfRule>
  </conditionalFormatting>
  <conditionalFormatting sqref="N749:R749">
    <cfRule type="notContainsBlanks" dxfId="569" priority="539">
      <formula>LEN(TRIM(N749))&gt;0</formula>
    </cfRule>
  </conditionalFormatting>
  <conditionalFormatting sqref="U749:Y749 Z747:Z748">
    <cfRule type="notContainsBlanks" dxfId="568" priority="538">
      <formula>LEN(TRIM(U747))&gt;0</formula>
    </cfRule>
  </conditionalFormatting>
  <conditionalFormatting sqref="Z747:Z748">
    <cfRule type="notContainsBlanks" dxfId="567" priority="537">
      <formula>LEN(TRIM(Z747))&gt;0</formula>
    </cfRule>
  </conditionalFormatting>
  <conditionalFormatting sqref="U749:Y749">
    <cfRule type="notContainsBlanks" dxfId="566" priority="536">
      <formula>LEN(TRIM(U749))&gt;0</formula>
    </cfRule>
  </conditionalFormatting>
  <conditionalFormatting sqref="G762:K762 L760:L761">
    <cfRule type="notContainsBlanks" dxfId="565" priority="535">
      <formula>LEN(TRIM(G760))&gt;0</formula>
    </cfRule>
  </conditionalFormatting>
  <conditionalFormatting sqref="L760:L761">
    <cfRule type="notContainsBlanks" dxfId="564" priority="534">
      <formula>LEN(TRIM(L760))&gt;0</formula>
    </cfRule>
  </conditionalFormatting>
  <conditionalFormatting sqref="G762:K762">
    <cfRule type="notContainsBlanks" dxfId="563" priority="533">
      <formula>LEN(TRIM(G762))&gt;0</formula>
    </cfRule>
  </conditionalFormatting>
  <conditionalFormatting sqref="AB762:AF762 AG760:AG761">
    <cfRule type="notContainsBlanks" dxfId="562" priority="532">
      <formula>LEN(TRIM(AB760))&gt;0</formula>
    </cfRule>
  </conditionalFormatting>
  <conditionalFormatting sqref="AG760:AG761">
    <cfRule type="notContainsBlanks" dxfId="561" priority="531">
      <formula>LEN(TRIM(AG760))&gt;0</formula>
    </cfRule>
  </conditionalFormatting>
  <conditionalFormatting sqref="AB762:AF762">
    <cfRule type="notContainsBlanks" dxfId="560" priority="530">
      <formula>LEN(TRIM(AB762))&gt;0</formula>
    </cfRule>
  </conditionalFormatting>
  <conditionalFormatting sqref="N762:R762 S760:S761">
    <cfRule type="notContainsBlanks" dxfId="559" priority="529">
      <formula>LEN(TRIM(N760))&gt;0</formula>
    </cfRule>
  </conditionalFormatting>
  <conditionalFormatting sqref="S760:S761">
    <cfRule type="notContainsBlanks" dxfId="558" priority="528">
      <formula>LEN(TRIM(S760))&gt;0</formula>
    </cfRule>
  </conditionalFormatting>
  <conditionalFormatting sqref="N762:R762">
    <cfRule type="notContainsBlanks" dxfId="557" priority="527">
      <formula>LEN(TRIM(N762))&gt;0</formula>
    </cfRule>
  </conditionalFormatting>
  <conditionalFormatting sqref="U762:Y762 Z760:Z761">
    <cfRule type="notContainsBlanks" dxfId="556" priority="526">
      <formula>LEN(TRIM(U760))&gt;0</formula>
    </cfRule>
  </conditionalFormatting>
  <conditionalFormatting sqref="Z760:Z761">
    <cfRule type="notContainsBlanks" dxfId="555" priority="525">
      <formula>LEN(TRIM(Z760))&gt;0</formula>
    </cfRule>
  </conditionalFormatting>
  <conditionalFormatting sqref="U762:Y762">
    <cfRule type="notContainsBlanks" dxfId="554" priority="524">
      <formula>LEN(TRIM(U762))&gt;0</formula>
    </cfRule>
  </conditionalFormatting>
  <conditionalFormatting sqref="G775:K775 L773:L774">
    <cfRule type="notContainsBlanks" dxfId="553" priority="523">
      <formula>LEN(TRIM(G773))&gt;0</formula>
    </cfRule>
  </conditionalFormatting>
  <conditionalFormatting sqref="L773:L774">
    <cfRule type="notContainsBlanks" dxfId="552" priority="522">
      <formula>LEN(TRIM(L773))&gt;0</formula>
    </cfRule>
  </conditionalFormatting>
  <conditionalFormatting sqref="G775:K775">
    <cfRule type="notContainsBlanks" dxfId="551" priority="521">
      <formula>LEN(TRIM(G775))&gt;0</formula>
    </cfRule>
  </conditionalFormatting>
  <conditionalFormatting sqref="AB775:AF775 AG773:AG774">
    <cfRule type="notContainsBlanks" dxfId="550" priority="520">
      <formula>LEN(TRIM(AB773))&gt;0</formula>
    </cfRule>
  </conditionalFormatting>
  <conditionalFormatting sqref="AG773:AG774">
    <cfRule type="notContainsBlanks" dxfId="549" priority="519">
      <formula>LEN(TRIM(AG773))&gt;0</formula>
    </cfRule>
  </conditionalFormatting>
  <conditionalFormatting sqref="AB775:AF775">
    <cfRule type="notContainsBlanks" dxfId="548" priority="518">
      <formula>LEN(TRIM(AB775))&gt;0</formula>
    </cfRule>
  </conditionalFormatting>
  <conditionalFormatting sqref="N775:R775 S773:S774">
    <cfRule type="notContainsBlanks" dxfId="547" priority="517">
      <formula>LEN(TRIM(N773))&gt;0</formula>
    </cfRule>
  </conditionalFormatting>
  <conditionalFormatting sqref="S773:S774">
    <cfRule type="notContainsBlanks" dxfId="546" priority="516">
      <formula>LEN(TRIM(S773))&gt;0</formula>
    </cfRule>
  </conditionalFormatting>
  <conditionalFormatting sqref="N775:R775">
    <cfRule type="notContainsBlanks" dxfId="545" priority="515">
      <formula>LEN(TRIM(N775))&gt;0</formula>
    </cfRule>
  </conditionalFormatting>
  <conditionalFormatting sqref="U775:Y775 Z773:Z774">
    <cfRule type="notContainsBlanks" dxfId="544" priority="514">
      <formula>LEN(TRIM(U773))&gt;0</formula>
    </cfRule>
  </conditionalFormatting>
  <conditionalFormatting sqref="Z773:Z774">
    <cfRule type="notContainsBlanks" dxfId="543" priority="513">
      <formula>LEN(TRIM(Z773))&gt;0</formula>
    </cfRule>
  </conditionalFormatting>
  <conditionalFormatting sqref="U775:Y775">
    <cfRule type="notContainsBlanks" dxfId="542" priority="512">
      <formula>LEN(TRIM(U775))&gt;0</formula>
    </cfRule>
  </conditionalFormatting>
  <conditionalFormatting sqref="G788:K788 L786:L787">
    <cfRule type="notContainsBlanks" dxfId="541" priority="511">
      <formula>LEN(TRIM(G786))&gt;0</formula>
    </cfRule>
  </conditionalFormatting>
  <conditionalFormatting sqref="L786:L787">
    <cfRule type="notContainsBlanks" dxfId="540" priority="510">
      <formula>LEN(TRIM(L786))&gt;0</formula>
    </cfRule>
  </conditionalFormatting>
  <conditionalFormatting sqref="G788:K788">
    <cfRule type="notContainsBlanks" dxfId="539" priority="509">
      <formula>LEN(TRIM(G788))&gt;0</formula>
    </cfRule>
  </conditionalFormatting>
  <conditionalFormatting sqref="AB788:AF788 AG786:AG787">
    <cfRule type="notContainsBlanks" dxfId="538" priority="508">
      <formula>LEN(TRIM(AB786))&gt;0</formula>
    </cfRule>
  </conditionalFormatting>
  <conditionalFormatting sqref="AG786:AG787">
    <cfRule type="notContainsBlanks" dxfId="537" priority="507">
      <formula>LEN(TRIM(AG786))&gt;0</formula>
    </cfRule>
  </conditionalFormatting>
  <conditionalFormatting sqref="AB788:AF788">
    <cfRule type="notContainsBlanks" dxfId="536" priority="506">
      <formula>LEN(TRIM(AB788))&gt;0</formula>
    </cfRule>
  </conditionalFormatting>
  <conditionalFormatting sqref="N788:R788 S786:S787">
    <cfRule type="notContainsBlanks" dxfId="535" priority="505">
      <formula>LEN(TRIM(N786))&gt;0</formula>
    </cfRule>
  </conditionalFormatting>
  <conditionalFormatting sqref="S786:S787">
    <cfRule type="notContainsBlanks" dxfId="534" priority="504">
      <formula>LEN(TRIM(S786))&gt;0</formula>
    </cfRule>
  </conditionalFormatting>
  <conditionalFormatting sqref="N788:R788">
    <cfRule type="notContainsBlanks" dxfId="533" priority="503">
      <formula>LEN(TRIM(N788))&gt;0</formula>
    </cfRule>
  </conditionalFormatting>
  <conditionalFormatting sqref="U788:Y788 Z786:Z787">
    <cfRule type="notContainsBlanks" dxfId="532" priority="502">
      <formula>LEN(TRIM(U786))&gt;0</formula>
    </cfRule>
  </conditionalFormatting>
  <conditionalFormatting sqref="Z786:Z787">
    <cfRule type="notContainsBlanks" dxfId="531" priority="501">
      <formula>LEN(TRIM(Z786))&gt;0</formula>
    </cfRule>
  </conditionalFormatting>
  <conditionalFormatting sqref="U788:Y788">
    <cfRule type="notContainsBlanks" dxfId="530" priority="500">
      <formula>LEN(TRIM(U788))&gt;0</formula>
    </cfRule>
  </conditionalFormatting>
  <conditionalFormatting sqref="G801:K801 L799:L800">
    <cfRule type="notContainsBlanks" dxfId="529" priority="499">
      <formula>LEN(TRIM(G799))&gt;0</formula>
    </cfRule>
  </conditionalFormatting>
  <conditionalFormatting sqref="L799:L800">
    <cfRule type="notContainsBlanks" dxfId="528" priority="498">
      <formula>LEN(TRIM(L799))&gt;0</formula>
    </cfRule>
  </conditionalFormatting>
  <conditionalFormatting sqref="G801:K801">
    <cfRule type="notContainsBlanks" dxfId="527" priority="497">
      <formula>LEN(TRIM(G801))&gt;0</formula>
    </cfRule>
  </conditionalFormatting>
  <conditionalFormatting sqref="AB801:AF801 AG799:AG800">
    <cfRule type="notContainsBlanks" dxfId="526" priority="496">
      <formula>LEN(TRIM(AB799))&gt;0</formula>
    </cfRule>
  </conditionalFormatting>
  <conditionalFormatting sqref="AG799:AG800">
    <cfRule type="notContainsBlanks" dxfId="525" priority="495">
      <formula>LEN(TRIM(AG799))&gt;0</formula>
    </cfRule>
  </conditionalFormatting>
  <conditionalFormatting sqref="AB801:AF801">
    <cfRule type="notContainsBlanks" dxfId="524" priority="494">
      <formula>LEN(TRIM(AB801))&gt;0</formula>
    </cfRule>
  </conditionalFormatting>
  <conditionalFormatting sqref="N801:R801 S799:S800">
    <cfRule type="notContainsBlanks" dxfId="523" priority="493">
      <formula>LEN(TRIM(N799))&gt;0</formula>
    </cfRule>
  </conditionalFormatting>
  <conditionalFormatting sqref="S799:S800">
    <cfRule type="notContainsBlanks" dxfId="522" priority="492">
      <formula>LEN(TRIM(S799))&gt;0</formula>
    </cfRule>
  </conditionalFormatting>
  <conditionalFormatting sqref="N801:R801">
    <cfRule type="notContainsBlanks" dxfId="521" priority="491">
      <formula>LEN(TRIM(N801))&gt;0</formula>
    </cfRule>
  </conditionalFormatting>
  <conditionalFormatting sqref="U801:Y801 Z799:Z800">
    <cfRule type="notContainsBlanks" dxfId="520" priority="490">
      <formula>LEN(TRIM(U799))&gt;0</formula>
    </cfRule>
  </conditionalFormatting>
  <conditionalFormatting sqref="Z799:Z800">
    <cfRule type="notContainsBlanks" dxfId="519" priority="489">
      <formula>LEN(TRIM(Z799))&gt;0</formula>
    </cfRule>
  </conditionalFormatting>
  <conditionalFormatting sqref="U801:Y801">
    <cfRule type="notContainsBlanks" dxfId="518" priority="488">
      <formula>LEN(TRIM(U801))&gt;0</formula>
    </cfRule>
  </conditionalFormatting>
  <conditionalFormatting sqref="G814:K814 L812:L813">
    <cfRule type="notContainsBlanks" dxfId="517" priority="487">
      <formula>LEN(TRIM(G812))&gt;0</formula>
    </cfRule>
  </conditionalFormatting>
  <conditionalFormatting sqref="L812:L813">
    <cfRule type="notContainsBlanks" dxfId="516" priority="486">
      <formula>LEN(TRIM(L812))&gt;0</formula>
    </cfRule>
  </conditionalFormatting>
  <conditionalFormatting sqref="G814:K814">
    <cfRule type="notContainsBlanks" dxfId="515" priority="485">
      <formula>LEN(TRIM(G814))&gt;0</formula>
    </cfRule>
  </conditionalFormatting>
  <conditionalFormatting sqref="AB814:AF814 AG812:AG813">
    <cfRule type="notContainsBlanks" dxfId="514" priority="484">
      <formula>LEN(TRIM(AB812))&gt;0</formula>
    </cfRule>
  </conditionalFormatting>
  <conditionalFormatting sqref="AG812:AG813">
    <cfRule type="notContainsBlanks" dxfId="513" priority="483">
      <formula>LEN(TRIM(AG812))&gt;0</formula>
    </cfRule>
  </conditionalFormatting>
  <conditionalFormatting sqref="AB814:AF814">
    <cfRule type="notContainsBlanks" dxfId="512" priority="482">
      <formula>LEN(TRIM(AB814))&gt;0</formula>
    </cfRule>
  </conditionalFormatting>
  <conditionalFormatting sqref="N814:R814 S812:S813">
    <cfRule type="notContainsBlanks" dxfId="511" priority="481">
      <formula>LEN(TRIM(N812))&gt;0</formula>
    </cfRule>
  </conditionalFormatting>
  <conditionalFormatting sqref="S812:S813">
    <cfRule type="notContainsBlanks" dxfId="510" priority="480">
      <formula>LEN(TRIM(S812))&gt;0</formula>
    </cfRule>
  </conditionalFormatting>
  <conditionalFormatting sqref="N814:R814">
    <cfRule type="notContainsBlanks" dxfId="509" priority="479">
      <formula>LEN(TRIM(N814))&gt;0</formula>
    </cfRule>
  </conditionalFormatting>
  <conditionalFormatting sqref="U814:Y814 Z812:Z813">
    <cfRule type="notContainsBlanks" dxfId="508" priority="478">
      <formula>LEN(TRIM(U812))&gt;0</formula>
    </cfRule>
  </conditionalFormatting>
  <conditionalFormatting sqref="Z812:Z813">
    <cfRule type="notContainsBlanks" dxfId="507" priority="477">
      <formula>LEN(TRIM(Z812))&gt;0</formula>
    </cfRule>
  </conditionalFormatting>
  <conditionalFormatting sqref="U814:Y814">
    <cfRule type="notContainsBlanks" dxfId="506" priority="476">
      <formula>LEN(TRIM(U814))&gt;0</formula>
    </cfRule>
  </conditionalFormatting>
  <conditionalFormatting sqref="G827:K827 L825:L826">
    <cfRule type="notContainsBlanks" dxfId="505" priority="475">
      <formula>LEN(TRIM(G825))&gt;0</formula>
    </cfRule>
  </conditionalFormatting>
  <conditionalFormatting sqref="L825:L826">
    <cfRule type="notContainsBlanks" dxfId="504" priority="474">
      <formula>LEN(TRIM(L825))&gt;0</formula>
    </cfRule>
  </conditionalFormatting>
  <conditionalFormatting sqref="G827:K827">
    <cfRule type="notContainsBlanks" dxfId="503" priority="473">
      <formula>LEN(TRIM(G827))&gt;0</formula>
    </cfRule>
  </conditionalFormatting>
  <conditionalFormatting sqref="AB827:AF827 AG825:AG826">
    <cfRule type="notContainsBlanks" dxfId="502" priority="472">
      <formula>LEN(TRIM(AB825))&gt;0</formula>
    </cfRule>
  </conditionalFormatting>
  <conditionalFormatting sqref="AG825:AG826">
    <cfRule type="notContainsBlanks" dxfId="501" priority="471">
      <formula>LEN(TRIM(AG825))&gt;0</formula>
    </cfRule>
  </conditionalFormatting>
  <conditionalFormatting sqref="AB827:AF827">
    <cfRule type="notContainsBlanks" dxfId="500" priority="470">
      <formula>LEN(TRIM(AB827))&gt;0</formula>
    </cfRule>
  </conditionalFormatting>
  <conditionalFormatting sqref="N827:R827 S825:S826">
    <cfRule type="notContainsBlanks" dxfId="499" priority="469">
      <formula>LEN(TRIM(N825))&gt;0</formula>
    </cfRule>
  </conditionalFormatting>
  <conditionalFormatting sqref="S825:S826">
    <cfRule type="notContainsBlanks" dxfId="498" priority="468">
      <formula>LEN(TRIM(S825))&gt;0</formula>
    </cfRule>
  </conditionalFormatting>
  <conditionalFormatting sqref="N827:R827">
    <cfRule type="notContainsBlanks" dxfId="497" priority="467">
      <formula>LEN(TRIM(N827))&gt;0</formula>
    </cfRule>
  </conditionalFormatting>
  <conditionalFormatting sqref="U827:Y827 Z825:Z826">
    <cfRule type="notContainsBlanks" dxfId="496" priority="466">
      <formula>LEN(TRIM(U825))&gt;0</formula>
    </cfRule>
  </conditionalFormatting>
  <conditionalFormatting sqref="Z825:Z826">
    <cfRule type="notContainsBlanks" dxfId="495" priority="465">
      <formula>LEN(TRIM(Z825))&gt;0</formula>
    </cfRule>
  </conditionalFormatting>
  <conditionalFormatting sqref="U827:Y827">
    <cfRule type="notContainsBlanks" dxfId="494" priority="464">
      <formula>LEN(TRIM(U827))&gt;0</formula>
    </cfRule>
  </conditionalFormatting>
  <conditionalFormatting sqref="G840:K840 L838:L839">
    <cfRule type="notContainsBlanks" dxfId="493" priority="463">
      <formula>LEN(TRIM(G838))&gt;0</formula>
    </cfRule>
  </conditionalFormatting>
  <conditionalFormatting sqref="L838:L839">
    <cfRule type="notContainsBlanks" dxfId="492" priority="462">
      <formula>LEN(TRIM(L838))&gt;0</formula>
    </cfRule>
  </conditionalFormatting>
  <conditionalFormatting sqref="G840:K840">
    <cfRule type="notContainsBlanks" dxfId="491" priority="461">
      <formula>LEN(TRIM(G840))&gt;0</formula>
    </cfRule>
  </conditionalFormatting>
  <conditionalFormatting sqref="AB840:AF840 AG838:AG839">
    <cfRule type="notContainsBlanks" dxfId="490" priority="460">
      <formula>LEN(TRIM(AB838))&gt;0</formula>
    </cfRule>
  </conditionalFormatting>
  <conditionalFormatting sqref="AG838:AG839">
    <cfRule type="notContainsBlanks" dxfId="489" priority="459">
      <formula>LEN(TRIM(AG838))&gt;0</formula>
    </cfRule>
  </conditionalFormatting>
  <conditionalFormatting sqref="AB840:AF840">
    <cfRule type="notContainsBlanks" dxfId="488" priority="458">
      <formula>LEN(TRIM(AB840))&gt;0</formula>
    </cfRule>
  </conditionalFormatting>
  <conditionalFormatting sqref="N840:R840 S838:S839">
    <cfRule type="notContainsBlanks" dxfId="487" priority="457">
      <formula>LEN(TRIM(N838))&gt;0</formula>
    </cfRule>
  </conditionalFormatting>
  <conditionalFormatting sqref="S838:S839">
    <cfRule type="notContainsBlanks" dxfId="486" priority="456">
      <formula>LEN(TRIM(S838))&gt;0</formula>
    </cfRule>
  </conditionalFormatting>
  <conditionalFormatting sqref="N840:R840">
    <cfRule type="notContainsBlanks" dxfId="485" priority="455">
      <formula>LEN(TRIM(N840))&gt;0</formula>
    </cfRule>
  </conditionalFormatting>
  <conditionalFormatting sqref="U840:Y840 Z838:Z839">
    <cfRule type="notContainsBlanks" dxfId="484" priority="454">
      <formula>LEN(TRIM(U838))&gt;0</formula>
    </cfRule>
  </conditionalFormatting>
  <conditionalFormatting sqref="Z838:Z839">
    <cfRule type="notContainsBlanks" dxfId="483" priority="453">
      <formula>LEN(TRIM(Z838))&gt;0</formula>
    </cfRule>
  </conditionalFormatting>
  <conditionalFormatting sqref="U840:Y840">
    <cfRule type="notContainsBlanks" dxfId="482" priority="452">
      <formula>LEN(TRIM(U840))&gt;0</formula>
    </cfRule>
  </conditionalFormatting>
  <conditionalFormatting sqref="G853:K853 L851:L852">
    <cfRule type="notContainsBlanks" dxfId="481" priority="451">
      <formula>LEN(TRIM(G851))&gt;0</formula>
    </cfRule>
  </conditionalFormatting>
  <conditionalFormatting sqref="L851:L852">
    <cfRule type="notContainsBlanks" dxfId="480" priority="450">
      <formula>LEN(TRIM(L851))&gt;0</formula>
    </cfRule>
  </conditionalFormatting>
  <conditionalFormatting sqref="G853:K853">
    <cfRule type="notContainsBlanks" dxfId="479" priority="449">
      <formula>LEN(TRIM(G853))&gt;0</formula>
    </cfRule>
  </conditionalFormatting>
  <conditionalFormatting sqref="AB853:AF853 AG851:AG852">
    <cfRule type="notContainsBlanks" dxfId="478" priority="448">
      <formula>LEN(TRIM(AB851))&gt;0</formula>
    </cfRule>
  </conditionalFormatting>
  <conditionalFormatting sqref="AG851:AG852">
    <cfRule type="notContainsBlanks" dxfId="477" priority="447">
      <formula>LEN(TRIM(AG851))&gt;0</formula>
    </cfRule>
  </conditionalFormatting>
  <conditionalFormatting sqref="AB853:AF853">
    <cfRule type="notContainsBlanks" dxfId="476" priority="446">
      <formula>LEN(TRIM(AB853))&gt;0</formula>
    </cfRule>
  </conditionalFormatting>
  <conditionalFormatting sqref="N853:R853 S851:S852">
    <cfRule type="notContainsBlanks" dxfId="475" priority="445">
      <formula>LEN(TRIM(N851))&gt;0</formula>
    </cfRule>
  </conditionalFormatting>
  <conditionalFormatting sqref="S851:S852">
    <cfRule type="notContainsBlanks" dxfId="474" priority="444">
      <formula>LEN(TRIM(S851))&gt;0</formula>
    </cfRule>
  </conditionalFormatting>
  <conditionalFormatting sqref="N853:R853">
    <cfRule type="notContainsBlanks" dxfId="473" priority="443">
      <formula>LEN(TRIM(N853))&gt;0</formula>
    </cfRule>
  </conditionalFormatting>
  <conditionalFormatting sqref="U853:Y853 Z851:Z852">
    <cfRule type="notContainsBlanks" dxfId="472" priority="442">
      <formula>LEN(TRIM(U851))&gt;0</formula>
    </cfRule>
  </conditionalFormatting>
  <conditionalFormatting sqref="Z851:Z852">
    <cfRule type="notContainsBlanks" dxfId="471" priority="441">
      <formula>LEN(TRIM(Z851))&gt;0</formula>
    </cfRule>
  </conditionalFormatting>
  <conditionalFormatting sqref="U853:Y853">
    <cfRule type="notContainsBlanks" dxfId="470" priority="440">
      <formula>LEN(TRIM(U853))&gt;0</formula>
    </cfRule>
  </conditionalFormatting>
  <conditionalFormatting sqref="G866:K866 L864:L865">
    <cfRule type="notContainsBlanks" dxfId="469" priority="439">
      <formula>LEN(TRIM(G864))&gt;0</formula>
    </cfRule>
  </conditionalFormatting>
  <conditionalFormatting sqref="L864:L865">
    <cfRule type="notContainsBlanks" dxfId="468" priority="438">
      <formula>LEN(TRIM(L864))&gt;0</formula>
    </cfRule>
  </conditionalFormatting>
  <conditionalFormatting sqref="G866:K866">
    <cfRule type="notContainsBlanks" dxfId="467" priority="437">
      <formula>LEN(TRIM(G866))&gt;0</formula>
    </cfRule>
  </conditionalFormatting>
  <conditionalFormatting sqref="AB866:AF866 AG864:AG865">
    <cfRule type="notContainsBlanks" dxfId="466" priority="436">
      <formula>LEN(TRIM(AB864))&gt;0</formula>
    </cfRule>
  </conditionalFormatting>
  <conditionalFormatting sqref="AG864:AG865">
    <cfRule type="notContainsBlanks" dxfId="465" priority="435">
      <formula>LEN(TRIM(AG864))&gt;0</formula>
    </cfRule>
  </conditionalFormatting>
  <conditionalFormatting sqref="AB866:AF866">
    <cfRule type="notContainsBlanks" dxfId="464" priority="434">
      <formula>LEN(TRIM(AB866))&gt;0</formula>
    </cfRule>
  </conditionalFormatting>
  <conditionalFormatting sqref="N866:R866 S864:S865">
    <cfRule type="notContainsBlanks" dxfId="463" priority="433">
      <formula>LEN(TRIM(N864))&gt;0</formula>
    </cfRule>
  </conditionalFormatting>
  <conditionalFormatting sqref="S864:S865">
    <cfRule type="notContainsBlanks" dxfId="462" priority="432">
      <formula>LEN(TRIM(S864))&gt;0</formula>
    </cfRule>
  </conditionalFormatting>
  <conditionalFormatting sqref="N866:R866">
    <cfRule type="notContainsBlanks" dxfId="461" priority="431">
      <formula>LEN(TRIM(N866))&gt;0</formula>
    </cfRule>
  </conditionalFormatting>
  <conditionalFormatting sqref="U866:Y866 Z864:Z865">
    <cfRule type="notContainsBlanks" dxfId="460" priority="430">
      <formula>LEN(TRIM(U864))&gt;0</formula>
    </cfRule>
  </conditionalFormatting>
  <conditionalFormatting sqref="Z864:Z865">
    <cfRule type="notContainsBlanks" dxfId="459" priority="429">
      <formula>LEN(TRIM(Z864))&gt;0</formula>
    </cfRule>
  </conditionalFormatting>
  <conditionalFormatting sqref="U866:Y866">
    <cfRule type="notContainsBlanks" dxfId="458" priority="428">
      <formula>LEN(TRIM(U866))&gt;0</formula>
    </cfRule>
  </conditionalFormatting>
  <conditionalFormatting sqref="G879:K879 L877:L878">
    <cfRule type="notContainsBlanks" dxfId="457" priority="427">
      <formula>LEN(TRIM(G877))&gt;0</formula>
    </cfRule>
  </conditionalFormatting>
  <conditionalFormatting sqref="L877:L878">
    <cfRule type="notContainsBlanks" dxfId="456" priority="426">
      <formula>LEN(TRIM(L877))&gt;0</formula>
    </cfRule>
  </conditionalFormatting>
  <conditionalFormatting sqref="G879:K879">
    <cfRule type="notContainsBlanks" dxfId="455" priority="425">
      <formula>LEN(TRIM(G879))&gt;0</formula>
    </cfRule>
  </conditionalFormatting>
  <conditionalFormatting sqref="AB879:AF879 AG877:AG878">
    <cfRule type="notContainsBlanks" dxfId="454" priority="424">
      <formula>LEN(TRIM(AB877))&gt;0</formula>
    </cfRule>
  </conditionalFormatting>
  <conditionalFormatting sqref="AG877:AG878">
    <cfRule type="notContainsBlanks" dxfId="453" priority="423">
      <formula>LEN(TRIM(AG877))&gt;0</formula>
    </cfRule>
  </conditionalFormatting>
  <conditionalFormatting sqref="AB879:AF879">
    <cfRule type="notContainsBlanks" dxfId="452" priority="422">
      <formula>LEN(TRIM(AB879))&gt;0</formula>
    </cfRule>
  </conditionalFormatting>
  <conditionalFormatting sqref="N879:R879 S877:S878">
    <cfRule type="notContainsBlanks" dxfId="451" priority="421">
      <formula>LEN(TRIM(N877))&gt;0</formula>
    </cfRule>
  </conditionalFormatting>
  <conditionalFormatting sqref="S877:S878">
    <cfRule type="notContainsBlanks" dxfId="450" priority="420">
      <formula>LEN(TRIM(S877))&gt;0</formula>
    </cfRule>
  </conditionalFormatting>
  <conditionalFormatting sqref="N879:R879">
    <cfRule type="notContainsBlanks" dxfId="449" priority="419">
      <formula>LEN(TRIM(N879))&gt;0</formula>
    </cfRule>
  </conditionalFormatting>
  <conditionalFormatting sqref="U879:Y879 Z877:Z878">
    <cfRule type="notContainsBlanks" dxfId="448" priority="418">
      <formula>LEN(TRIM(U877))&gt;0</formula>
    </cfRule>
  </conditionalFormatting>
  <conditionalFormatting sqref="Z877:Z878">
    <cfRule type="notContainsBlanks" dxfId="447" priority="417">
      <formula>LEN(TRIM(Z877))&gt;0</formula>
    </cfRule>
  </conditionalFormatting>
  <conditionalFormatting sqref="U879:Y879">
    <cfRule type="notContainsBlanks" dxfId="446" priority="416">
      <formula>LEN(TRIM(U879))&gt;0</formula>
    </cfRule>
  </conditionalFormatting>
  <conditionalFormatting sqref="G892:K892 L890:L891">
    <cfRule type="notContainsBlanks" dxfId="445" priority="415">
      <formula>LEN(TRIM(G890))&gt;0</formula>
    </cfRule>
  </conditionalFormatting>
  <conditionalFormatting sqref="L890:L891">
    <cfRule type="notContainsBlanks" dxfId="444" priority="414">
      <formula>LEN(TRIM(L890))&gt;0</formula>
    </cfRule>
  </conditionalFormatting>
  <conditionalFormatting sqref="G892:K892">
    <cfRule type="notContainsBlanks" dxfId="443" priority="413">
      <formula>LEN(TRIM(G892))&gt;0</formula>
    </cfRule>
  </conditionalFormatting>
  <conditionalFormatting sqref="AB892:AF892 AG890:AG891">
    <cfRule type="notContainsBlanks" dxfId="442" priority="412">
      <formula>LEN(TRIM(AB890))&gt;0</formula>
    </cfRule>
  </conditionalFormatting>
  <conditionalFormatting sqref="AG890:AG891">
    <cfRule type="notContainsBlanks" dxfId="441" priority="411">
      <formula>LEN(TRIM(AG890))&gt;0</formula>
    </cfRule>
  </conditionalFormatting>
  <conditionalFormatting sqref="AB892:AF892">
    <cfRule type="notContainsBlanks" dxfId="440" priority="410">
      <formula>LEN(TRIM(AB892))&gt;0</formula>
    </cfRule>
  </conditionalFormatting>
  <conditionalFormatting sqref="N892:R892 S890:S891">
    <cfRule type="notContainsBlanks" dxfId="439" priority="409">
      <formula>LEN(TRIM(N890))&gt;0</formula>
    </cfRule>
  </conditionalFormatting>
  <conditionalFormatting sqref="S890:S891">
    <cfRule type="notContainsBlanks" dxfId="438" priority="408">
      <formula>LEN(TRIM(S890))&gt;0</formula>
    </cfRule>
  </conditionalFormatting>
  <conditionalFormatting sqref="N892:R892">
    <cfRule type="notContainsBlanks" dxfId="437" priority="407">
      <formula>LEN(TRIM(N892))&gt;0</formula>
    </cfRule>
  </conditionalFormatting>
  <conditionalFormatting sqref="U892:Y892 Z890:Z891">
    <cfRule type="notContainsBlanks" dxfId="436" priority="406">
      <formula>LEN(TRIM(U890))&gt;0</formula>
    </cfRule>
  </conditionalFormatting>
  <conditionalFormatting sqref="Z890:Z891">
    <cfRule type="notContainsBlanks" dxfId="435" priority="405">
      <formula>LEN(TRIM(Z890))&gt;0</formula>
    </cfRule>
  </conditionalFormatting>
  <conditionalFormatting sqref="U892:Y892">
    <cfRule type="notContainsBlanks" dxfId="434" priority="404">
      <formula>LEN(TRIM(U892))&gt;0</formula>
    </cfRule>
  </conditionalFormatting>
  <conditionalFormatting sqref="G905:K905 L903:L904">
    <cfRule type="notContainsBlanks" dxfId="433" priority="403">
      <formula>LEN(TRIM(G903))&gt;0</formula>
    </cfRule>
  </conditionalFormatting>
  <conditionalFormatting sqref="L903:L904">
    <cfRule type="notContainsBlanks" dxfId="432" priority="402">
      <formula>LEN(TRIM(L903))&gt;0</formula>
    </cfRule>
  </conditionalFormatting>
  <conditionalFormatting sqref="G905:K905">
    <cfRule type="notContainsBlanks" dxfId="431" priority="401">
      <formula>LEN(TRIM(G905))&gt;0</formula>
    </cfRule>
  </conditionalFormatting>
  <conditionalFormatting sqref="AB905:AF905 AG903:AG904">
    <cfRule type="notContainsBlanks" dxfId="430" priority="400">
      <formula>LEN(TRIM(AB903))&gt;0</formula>
    </cfRule>
  </conditionalFormatting>
  <conditionalFormatting sqref="AG903:AG904">
    <cfRule type="notContainsBlanks" dxfId="429" priority="399">
      <formula>LEN(TRIM(AG903))&gt;0</formula>
    </cfRule>
  </conditionalFormatting>
  <conditionalFormatting sqref="AB905:AF905">
    <cfRule type="notContainsBlanks" dxfId="428" priority="398">
      <formula>LEN(TRIM(AB905))&gt;0</formula>
    </cfRule>
  </conditionalFormatting>
  <conditionalFormatting sqref="N905:R905 S903:S904">
    <cfRule type="notContainsBlanks" dxfId="427" priority="397">
      <formula>LEN(TRIM(N903))&gt;0</formula>
    </cfRule>
  </conditionalFormatting>
  <conditionalFormatting sqref="S903:S904">
    <cfRule type="notContainsBlanks" dxfId="426" priority="396">
      <formula>LEN(TRIM(S903))&gt;0</formula>
    </cfRule>
  </conditionalFormatting>
  <conditionalFormatting sqref="N905:R905">
    <cfRule type="notContainsBlanks" dxfId="425" priority="395">
      <formula>LEN(TRIM(N905))&gt;0</formula>
    </cfRule>
  </conditionalFormatting>
  <conditionalFormatting sqref="U905:Y905 Z903:Z904">
    <cfRule type="notContainsBlanks" dxfId="424" priority="394">
      <formula>LEN(TRIM(U903))&gt;0</formula>
    </cfRule>
  </conditionalFormatting>
  <conditionalFormatting sqref="Z903:Z904">
    <cfRule type="notContainsBlanks" dxfId="423" priority="393">
      <formula>LEN(TRIM(Z903))&gt;0</formula>
    </cfRule>
  </conditionalFormatting>
  <conditionalFormatting sqref="U905:Y905">
    <cfRule type="notContainsBlanks" dxfId="422" priority="392">
      <formula>LEN(TRIM(U905))&gt;0</formula>
    </cfRule>
  </conditionalFormatting>
  <conditionalFormatting sqref="G918:K918 L916:L917">
    <cfRule type="notContainsBlanks" dxfId="421" priority="391">
      <formula>LEN(TRIM(G916))&gt;0</formula>
    </cfRule>
  </conditionalFormatting>
  <conditionalFormatting sqref="L916:L917">
    <cfRule type="notContainsBlanks" dxfId="420" priority="390">
      <formula>LEN(TRIM(L916))&gt;0</formula>
    </cfRule>
  </conditionalFormatting>
  <conditionalFormatting sqref="G918:K918">
    <cfRule type="notContainsBlanks" dxfId="419" priority="389">
      <formula>LEN(TRIM(G918))&gt;0</formula>
    </cfRule>
  </conditionalFormatting>
  <conditionalFormatting sqref="AB918:AF918 AG916:AG917">
    <cfRule type="notContainsBlanks" dxfId="418" priority="388">
      <formula>LEN(TRIM(AB916))&gt;0</formula>
    </cfRule>
  </conditionalFormatting>
  <conditionalFormatting sqref="AG916:AG917">
    <cfRule type="notContainsBlanks" dxfId="417" priority="387">
      <formula>LEN(TRIM(AG916))&gt;0</formula>
    </cfRule>
  </conditionalFormatting>
  <conditionalFormatting sqref="AB918:AF918">
    <cfRule type="notContainsBlanks" dxfId="416" priority="386">
      <formula>LEN(TRIM(AB918))&gt;0</formula>
    </cfRule>
  </conditionalFormatting>
  <conditionalFormatting sqref="N918:R918 S916:S917">
    <cfRule type="notContainsBlanks" dxfId="415" priority="385">
      <formula>LEN(TRIM(N916))&gt;0</formula>
    </cfRule>
  </conditionalFormatting>
  <conditionalFormatting sqref="S916:S917">
    <cfRule type="notContainsBlanks" dxfId="414" priority="384">
      <formula>LEN(TRIM(S916))&gt;0</formula>
    </cfRule>
  </conditionalFormatting>
  <conditionalFormatting sqref="N918:R918">
    <cfRule type="notContainsBlanks" dxfId="413" priority="383">
      <formula>LEN(TRIM(N918))&gt;0</formula>
    </cfRule>
  </conditionalFormatting>
  <conditionalFormatting sqref="U918:Y918 Z916:Z917">
    <cfRule type="notContainsBlanks" dxfId="412" priority="382">
      <formula>LEN(TRIM(U916))&gt;0</formula>
    </cfRule>
  </conditionalFormatting>
  <conditionalFormatting sqref="Z916:Z917">
    <cfRule type="notContainsBlanks" dxfId="411" priority="381">
      <formula>LEN(TRIM(Z916))&gt;0</formula>
    </cfRule>
  </conditionalFormatting>
  <conditionalFormatting sqref="U918:Y918">
    <cfRule type="notContainsBlanks" dxfId="410" priority="380">
      <formula>LEN(TRIM(U918))&gt;0</formula>
    </cfRule>
  </conditionalFormatting>
  <conditionalFormatting sqref="G931:K931 L929:L930">
    <cfRule type="notContainsBlanks" dxfId="409" priority="379">
      <formula>LEN(TRIM(G929))&gt;0</formula>
    </cfRule>
  </conditionalFormatting>
  <conditionalFormatting sqref="L929:L930">
    <cfRule type="notContainsBlanks" dxfId="408" priority="378">
      <formula>LEN(TRIM(L929))&gt;0</formula>
    </cfRule>
  </conditionalFormatting>
  <conditionalFormatting sqref="G931:K931">
    <cfRule type="notContainsBlanks" dxfId="407" priority="377">
      <formula>LEN(TRIM(G931))&gt;0</formula>
    </cfRule>
  </conditionalFormatting>
  <conditionalFormatting sqref="AB931:AF931 AG929:AG930">
    <cfRule type="notContainsBlanks" dxfId="406" priority="376">
      <formula>LEN(TRIM(AB929))&gt;0</formula>
    </cfRule>
  </conditionalFormatting>
  <conditionalFormatting sqref="AG929:AG930">
    <cfRule type="notContainsBlanks" dxfId="405" priority="375">
      <formula>LEN(TRIM(AG929))&gt;0</formula>
    </cfRule>
  </conditionalFormatting>
  <conditionalFormatting sqref="AB931:AF931">
    <cfRule type="notContainsBlanks" dxfId="404" priority="374">
      <formula>LEN(TRIM(AB931))&gt;0</formula>
    </cfRule>
  </conditionalFormatting>
  <conditionalFormatting sqref="N931:R931 S929:S930">
    <cfRule type="notContainsBlanks" dxfId="403" priority="373">
      <formula>LEN(TRIM(N929))&gt;0</formula>
    </cfRule>
  </conditionalFormatting>
  <conditionalFormatting sqref="S929:S930">
    <cfRule type="notContainsBlanks" dxfId="402" priority="372">
      <formula>LEN(TRIM(S929))&gt;0</formula>
    </cfRule>
  </conditionalFormatting>
  <conditionalFormatting sqref="N931:R931">
    <cfRule type="notContainsBlanks" dxfId="401" priority="371">
      <formula>LEN(TRIM(N931))&gt;0</formula>
    </cfRule>
  </conditionalFormatting>
  <conditionalFormatting sqref="U931:Y931 Z929:Z930">
    <cfRule type="notContainsBlanks" dxfId="400" priority="370">
      <formula>LEN(TRIM(U929))&gt;0</formula>
    </cfRule>
  </conditionalFormatting>
  <conditionalFormatting sqref="Z929:Z930">
    <cfRule type="notContainsBlanks" dxfId="399" priority="369">
      <formula>LEN(TRIM(Z929))&gt;0</formula>
    </cfRule>
  </conditionalFormatting>
  <conditionalFormatting sqref="U931:Y931">
    <cfRule type="notContainsBlanks" dxfId="398" priority="368">
      <formula>LEN(TRIM(U931))&gt;0</formula>
    </cfRule>
  </conditionalFormatting>
  <conditionalFormatting sqref="G944:K944 L942:L943">
    <cfRule type="notContainsBlanks" dxfId="397" priority="367">
      <formula>LEN(TRIM(G942))&gt;0</formula>
    </cfRule>
  </conditionalFormatting>
  <conditionalFormatting sqref="L942:L943">
    <cfRule type="notContainsBlanks" dxfId="396" priority="366">
      <formula>LEN(TRIM(L942))&gt;0</formula>
    </cfRule>
  </conditionalFormatting>
  <conditionalFormatting sqref="G944:K944">
    <cfRule type="notContainsBlanks" dxfId="395" priority="365">
      <formula>LEN(TRIM(G944))&gt;0</formula>
    </cfRule>
  </conditionalFormatting>
  <conditionalFormatting sqref="AB944:AF944 AG942:AG943">
    <cfRule type="notContainsBlanks" dxfId="394" priority="364">
      <formula>LEN(TRIM(AB942))&gt;0</formula>
    </cfRule>
  </conditionalFormatting>
  <conditionalFormatting sqref="AG942:AG943">
    <cfRule type="notContainsBlanks" dxfId="393" priority="363">
      <formula>LEN(TRIM(AG942))&gt;0</formula>
    </cfRule>
  </conditionalFormatting>
  <conditionalFormatting sqref="AB944:AF944">
    <cfRule type="notContainsBlanks" dxfId="392" priority="362">
      <formula>LEN(TRIM(AB944))&gt;0</formula>
    </cfRule>
  </conditionalFormatting>
  <conditionalFormatting sqref="N944:R944 S942:S943">
    <cfRule type="notContainsBlanks" dxfId="391" priority="361">
      <formula>LEN(TRIM(N942))&gt;0</formula>
    </cfRule>
  </conditionalFormatting>
  <conditionalFormatting sqref="S942:S943">
    <cfRule type="notContainsBlanks" dxfId="390" priority="360">
      <formula>LEN(TRIM(S942))&gt;0</formula>
    </cfRule>
  </conditionalFormatting>
  <conditionalFormatting sqref="N944:R944">
    <cfRule type="notContainsBlanks" dxfId="389" priority="359">
      <formula>LEN(TRIM(N944))&gt;0</formula>
    </cfRule>
  </conditionalFormatting>
  <conditionalFormatting sqref="U944:Y944 Z942:Z943">
    <cfRule type="notContainsBlanks" dxfId="388" priority="358">
      <formula>LEN(TRIM(U942))&gt;0</formula>
    </cfRule>
  </conditionalFormatting>
  <conditionalFormatting sqref="Z942:Z943">
    <cfRule type="notContainsBlanks" dxfId="387" priority="357">
      <formula>LEN(TRIM(Z942))&gt;0</formula>
    </cfRule>
  </conditionalFormatting>
  <conditionalFormatting sqref="U944:Y944">
    <cfRule type="notContainsBlanks" dxfId="386" priority="356">
      <formula>LEN(TRIM(U944))&gt;0</formula>
    </cfRule>
  </conditionalFormatting>
  <conditionalFormatting sqref="G957:K957 L955:L956">
    <cfRule type="notContainsBlanks" dxfId="385" priority="355">
      <formula>LEN(TRIM(G955))&gt;0</formula>
    </cfRule>
  </conditionalFormatting>
  <conditionalFormatting sqref="L955:L956">
    <cfRule type="notContainsBlanks" dxfId="384" priority="354">
      <formula>LEN(TRIM(L955))&gt;0</formula>
    </cfRule>
  </conditionalFormatting>
  <conditionalFormatting sqref="G957:K957">
    <cfRule type="notContainsBlanks" dxfId="383" priority="353">
      <formula>LEN(TRIM(G957))&gt;0</formula>
    </cfRule>
  </conditionalFormatting>
  <conditionalFormatting sqref="AB957:AF957 AG955:AG956">
    <cfRule type="notContainsBlanks" dxfId="382" priority="352">
      <formula>LEN(TRIM(AB955))&gt;0</formula>
    </cfRule>
  </conditionalFormatting>
  <conditionalFormatting sqref="AG955:AG956">
    <cfRule type="notContainsBlanks" dxfId="381" priority="351">
      <formula>LEN(TRIM(AG955))&gt;0</formula>
    </cfRule>
  </conditionalFormatting>
  <conditionalFormatting sqref="AB957:AF957">
    <cfRule type="notContainsBlanks" dxfId="380" priority="350">
      <formula>LEN(TRIM(AB957))&gt;0</formula>
    </cfRule>
  </conditionalFormatting>
  <conditionalFormatting sqref="N957:R957 S955:S956">
    <cfRule type="notContainsBlanks" dxfId="379" priority="349">
      <formula>LEN(TRIM(N955))&gt;0</formula>
    </cfRule>
  </conditionalFormatting>
  <conditionalFormatting sqref="S955:S956">
    <cfRule type="notContainsBlanks" dxfId="378" priority="348">
      <formula>LEN(TRIM(S955))&gt;0</formula>
    </cfRule>
  </conditionalFormatting>
  <conditionalFormatting sqref="N957:R957">
    <cfRule type="notContainsBlanks" dxfId="377" priority="347">
      <formula>LEN(TRIM(N957))&gt;0</formula>
    </cfRule>
  </conditionalFormatting>
  <conditionalFormatting sqref="U957:Y957 Z955:Z956">
    <cfRule type="notContainsBlanks" dxfId="376" priority="346">
      <formula>LEN(TRIM(U955))&gt;0</formula>
    </cfRule>
  </conditionalFormatting>
  <conditionalFormatting sqref="Z955:Z956">
    <cfRule type="notContainsBlanks" dxfId="375" priority="345">
      <formula>LEN(TRIM(Z955))&gt;0</formula>
    </cfRule>
  </conditionalFormatting>
  <conditionalFormatting sqref="U957:Y957">
    <cfRule type="notContainsBlanks" dxfId="374" priority="344">
      <formula>LEN(TRIM(U957))&gt;0</formula>
    </cfRule>
  </conditionalFormatting>
  <conditionalFormatting sqref="G970:K970 L968:L969">
    <cfRule type="notContainsBlanks" dxfId="373" priority="343">
      <formula>LEN(TRIM(G968))&gt;0</formula>
    </cfRule>
  </conditionalFormatting>
  <conditionalFormatting sqref="L968:L969">
    <cfRule type="notContainsBlanks" dxfId="372" priority="342">
      <formula>LEN(TRIM(L968))&gt;0</formula>
    </cfRule>
  </conditionalFormatting>
  <conditionalFormatting sqref="G970:K970">
    <cfRule type="notContainsBlanks" dxfId="371" priority="341">
      <formula>LEN(TRIM(G970))&gt;0</formula>
    </cfRule>
  </conditionalFormatting>
  <conditionalFormatting sqref="AB970:AF970 AG968:AG969">
    <cfRule type="notContainsBlanks" dxfId="370" priority="340">
      <formula>LEN(TRIM(AB968))&gt;0</formula>
    </cfRule>
  </conditionalFormatting>
  <conditionalFormatting sqref="AG968:AG969">
    <cfRule type="notContainsBlanks" dxfId="369" priority="339">
      <formula>LEN(TRIM(AG968))&gt;0</formula>
    </cfRule>
  </conditionalFormatting>
  <conditionalFormatting sqref="AB970:AF970">
    <cfRule type="notContainsBlanks" dxfId="368" priority="338">
      <formula>LEN(TRIM(AB970))&gt;0</formula>
    </cfRule>
  </conditionalFormatting>
  <conditionalFormatting sqref="N970:R970 S968:S969">
    <cfRule type="notContainsBlanks" dxfId="367" priority="337">
      <formula>LEN(TRIM(N968))&gt;0</formula>
    </cfRule>
  </conditionalFormatting>
  <conditionalFormatting sqref="S968:S969">
    <cfRule type="notContainsBlanks" dxfId="366" priority="336">
      <formula>LEN(TRIM(S968))&gt;0</formula>
    </cfRule>
  </conditionalFormatting>
  <conditionalFormatting sqref="N970:R970">
    <cfRule type="notContainsBlanks" dxfId="365" priority="335">
      <formula>LEN(TRIM(N970))&gt;0</formula>
    </cfRule>
  </conditionalFormatting>
  <conditionalFormatting sqref="U970:Y970 Z968:Z969">
    <cfRule type="notContainsBlanks" dxfId="364" priority="334">
      <formula>LEN(TRIM(U968))&gt;0</formula>
    </cfRule>
  </conditionalFormatting>
  <conditionalFormatting sqref="Z968:Z969">
    <cfRule type="notContainsBlanks" dxfId="363" priority="333">
      <formula>LEN(TRIM(Z968))&gt;0</formula>
    </cfRule>
  </conditionalFormatting>
  <conditionalFormatting sqref="U970:Y970">
    <cfRule type="notContainsBlanks" dxfId="362" priority="332">
      <formula>LEN(TRIM(U970))&gt;0</formula>
    </cfRule>
  </conditionalFormatting>
  <conditionalFormatting sqref="G983:K983 L981:L982">
    <cfRule type="notContainsBlanks" dxfId="361" priority="331">
      <formula>LEN(TRIM(G981))&gt;0</formula>
    </cfRule>
  </conditionalFormatting>
  <conditionalFormatting sqref="L981:L982">
    <cfRule type="notContainsBlanks" dxfId="360" priority="330">
      <formula>LEN(TRIM(L981))&gt;0</formula>
    </cfRule>
  </conditionalFormatting>
  <conditionalFormatting sqref="G983:K983">
    <cfRule type="notContainsBlanks" dxfId="359" priority="329">
      <formula>LEN(TRIM(G983))&gt;0</formula>
    </cfRule>
  </conditionalFormatting>
  <conditionalFormatting sqref="AB983:AF983 AG981:AG982">
    <cfRule type="notContainsBlanks" dxfId="358" priority="328">
      <formula>LEN(TRIM(AB981))&gt;0</formula>
    </cfRule>
  </conditionalFormatting>
  <conditionalFormatting sqref="AG981:AG982">
    <cfRule type="notContainsBlanks" dxfId="357" priority="327">
      <formula>LEN(TRIM(AG981))&gt;0</formula>
    </cfRule>
  </conditionalFormatting>
  <conditionalFormatting sqref="AB983:AF983">
    <cfRule type="notContainsBlanks" dxfId="356" priority="326">
      <formula>LEN(TRIM(AB983))&gt;0</formula>
    </cfRule>
  </conditionalFormatting>
  <conditionalFormatting sqref="N983:R983 S981:S982">
    <cfRule type="notContainsBlanks" dxfId="355" priority="325">
      <formula>LEN(TRIM(N981))&gt;0</formula>
    </cfRule>
  </conditionalFormatting>
  <conditionalFormatting sqref="S981:S982">
    <cfRule type="notContainsBlanks" dxfId="354" priority="324">
      <formula>LEN(TRIM(S981))&gt;0</formula>
    </cfRule>
  </conditionalFormatting>
  <conditionalFormatting sqref="N983:R983">
    <cfRule type="notContainsBlanks" dxfId="353" priority="323">
      <formula>LEN(TRIM(N983))&gt;0</formula>
    </cfRule>
  </conditionalFormatting>
  <conditionalFormatting sqref="U983:Y983 Z981:Z982">
    <cfRule type="notContainsBlanks" dxfId="352" priority="322">
      <formula>LEN(TRIM(U981))&gt;0</formula>
    </cfRule>
  </conditionalFormatting>
  <conditionalFormatting sqref="Z981:Z982">
    <cfRule type="notContainsBlanks" dxfId="351" priority="321">
      <formula>LEN(TRIM(Z981))&gt;0</formula>
    </cfRule>
  </conditionalFormatting>
  <conditionalFormatting sqref="U983:Y983">
    <cfRule type="notContainsBlanks" dxfId="350" priority="320">
      <formula>LEN(TRIM(U983))&gt;0</formula>
    </cfRule>
  </conditionalFormatting>
  <conditionalFormatting sqref="G996:K996 L994:L995">
    <cfRule type="notContainsBlanks" dxfId="349" priority="319">
      <formula>LEN(TRIM(G994))&gt;0</formula>
    </cfRule>
  </conditionalFormatting>
  <conditionalFormatting sqref="L994:L995">
    <cfRule type="notContainsBlanks" dxfId="348" priority="318">
      <formula>LEN(TRIM(L994))&gt;0</formula>
    </cfRule>
  </conditionalFormatting>
  <conditionalFormatting sqref="G996:K996">
    <cfRule type="notContainsBlanks" dxfId="347" priority="317">
      <formula>LEN(TRIM(G996))&gt;0</formula>
    </cfRule>
  </conditionalFormatting>
  <conditionalFormatting sqref="AB996:AF996 AG994:AG995">
    <cfRule type="notContainsBlanks" dxfId="346" priority="316">
      <formula>LEN(TRIM(AB994))&gt;0</formula>
    </cfRule>
  </conditionalFormatting>
  <conditionalFormatting sqref="AG994:AG995">
    <cfRule type="notContainsBlanks" dxfId="345" priority="315">
      <formula>LEN(TRIM(AG994))&gt;0</formula>
    </cfRule>
  </conditionalFormatting>
  <conditionalFormatting sqref="AB996:AF996">
    <cfRule type="notContainsBlanks" dxfId="344" priority="314">
      <formula>LEN(TRIM(AB996))&gt;0</formula>
    </cfRule>
  </conditionalFormatting>
  <conditionalFormatting sqref="N996:R996 S994:S995">
    <cfRule type="notContainsBlanks" dxfId="343" priority="313">
      <formula>LEN(TRIM(N994))&gt;0</formula>
    </cfRule>
  </conditionalFormatting>
  <conditionalFormatting sqref="S994:S995">
    <cfRule type="notContainsBlanks" dxfId="342" priority="312">
      <formula>LEN(TRIM(S994))&gt;0</formula>
    </cfRule>
  </conditionalFormatting>
  <conditionalFormatting sqref="N996:R996">
    <cfRule type="notContainsBlanks" dxfId="341" priority="311">
      <formula>LEN(TRIM(N996))&gt;0</formula>
    </cfRule>
  </conditionalFormatting>
  <conditionalFormatting sqref="U996:Y996 Z994:Z995">
    <cfRule type="notContainsBlanks" dxfId="340" priority="310">
      <formula>LEN(TRIM(U994))&gt;0</formula>
    </cfRule>
  </conditionalFormatting>
  <conditionalFormatting sqref="Z994:Z995">
    <cfRule type="notContainsBlanks" dxfId="339" priority="309">
      <formula>LEN(TRIM(Z994))&gt;0</formula>
    </cfRule>
  </conditionalFormatting>
  <conditionalFormatting sqref="U996:Y996">
    <cfRule type="notContainsBlanks" dxfId="338" priority="308">
      <formula>LEN(TRIM(U996))&gt;0</formula>
    </cfRule>
  </conditionalFormatting>
  <conditionalFormatting sqref="G1009:K1009 L1007:L1008">
    <cfRule type="notContainsBlanks" dxfId="337" priority="307">
      <formula>LEN(TRIM(G1007))&gt;0</formula>
    </cfRule>
  </conditionalFormatting>
  <conditionalFormatting sqref="L1007:L1008">
    <cfRule type="notContainsBlanks" dxfId="336" priority="306">
      <formula>LEN(TRIM(L1007))&gt;0</formula>
    </cfRule>
  </conditionalFormatting>
  <conditionalFormatting sqref="G1009:K1009">
    <cfRule type="notContainsBlanks" dxfId="335" priority="305">
      <formula>LEN(TRIM(G1009))&gt;0</formula>
    </cfRule>
  </conditionalFormatting>
  <conditionalFormatting sqref="AB1009:AF1009 AG1007:AG1008">
    <cfRule type="notContainsBlanks" dxfId="334" priority="304">
      <formula>LEN(TRIM(AB1007))&gt;0</formula>
    </cfRule>
  </conditionalFormatting>
  <conditionalFormatting sqref="AG1007:AG1008">
    <cfRule type="notContainsBlanks" dxfId="333" priority="303">
      <formula>LEN(TRIM(AG1007))&gt;0</formula>
    </cfRule>
  </conditionalFormatting>
  <conditionalFormatting sqref="AB1009:AF1009">
    <cfRule type="notContainsBlanks" dxfId="332" priority="302">
      <formula>LEN(TRIM(AB1009))&gt;0</formula>
    </cfRule>
  </conditionalFormatting>
  <conditionalFormatting sqref="N1009:R1009 S1007:S1008">
    <cfRule type="notContainsBlanks" dxfId="331" priority="301">
      <formula>LEN(TRIM(N1007))&gt;0</formula>
    </cfRule>
  </conditionalFormatting>
  <conditionalFormatting sqref="S1007:S1008">
    <cfRule type="notContainsBlanks" dxfId="330" priority="300">
      <formula>LEN(TRIM(S1007))&gt;0</formula>
    </cfRule>
  </conditionalFormatting>
  <conditionalFormatting sqref="N1009:R1009">
    <cfRule type="notContainsBlanks" dxfId="329" priority="299">
      <formula>LEN(TRIM(N1009))&gt;0</formula>
    </cfRule>
  </conditionalFormatting>
  <conditionalFormatting sqref="U1009:Y1009 Z1007:Z1008">
    <cfRule type="notContainsBlanks" dxfId="328" priority="298">
      <formula>LEN(TRIM(U1007))&gt;0</formula>
    </cfRule>
  </conditionalFormatting>
  <conditionalFormatting sqref="Z1007:Z1008">
    <cfRule type="notContainsBlanks" dxfId="327" priority="297">
      <formula>LEN(TRIM(Z1007))&gt;0</formula>
    </cfRule>
  </conditionalFormatting>
  <conditionalFormatting sqref="U1009:Y1009">
    <cfRule type="notContainsBlanks" dxfId="326" priority="296">
      <formula>LEN(TRIM(U1009))&gt;0</formula>
    </cfRule>
  </conditionalFormatting>
  <conditionalFormatting sqref="G1022:K1022 L1020:L1021">
    <cfRule type="notContainsBlanks" dxfId="325" priority="295">
      <formula>LEN(TRIM(G1020))&gt;0</formula>
    </cfRule>
  </conditionalFormatting>
  <conditionalFormatting sqref="L1020:L1021">
    <cfRule type="notContainsBlanks" dxfId="324" priority="294">
      <formula>LEN(TRIM(L1020))&gt;0</formula>
    </cfRule>
  </conditionalFormatting>
  <conditionalFormatting sqref="G1022:K1022">
    <cfRule type="notContainsBlanks" dxfId="323" priority="293">
      <formula>LEN(TRIM(G1022))&gt;0</formula>
    </cfRule>
  </conditionalFormatting>
  <conditionalFormatting sqref="AB1022:AF1022 AG1020:AG1021">
    <cfRule type="notContainsBlanks" dxfId="322" priority="292">
      <formula>LEN(TRIM(AB1020))&gt;0</formula>
    </cfRule>
  </conditionalFormatting>
  <conditionalFormatting sqref="AG1020:AG1021">
    <cfRule type="notContainsBlanks" dxfId="321" priority="291">
      <formula>LEN(TRIM(AG1020))&gt;0</formula>
    </cfRule>
  </conditionalFormatting>
  <conditionalFormatting sqref="AB1022:AF1022">
    <cfRule type="notContainsBlanks" dxfId="320" priority="290">
      <formula>LEN(TRIM(AB1022))&gt;0</formula>
    </cfRule>
  </conditionalFormatting>
  <conditionalFormatting sqref="N1022:R1022 S1020:S1021">
    <cfRule type="notContainsBlanks" dxfId="319" priority="289">
      <formula>LEN(TRIM(N1020))&gt;0</formula>
    </cfRule>
  </conditionalFormatting>
  <conditionalFormatting sqref="S1020:S1021">
    <cfRule type="notContainsBlanks" dxfId="318" priority="288">
      <formula>LEN(TRIM(S1020))&gt;0</formula>
    </cfRule>
  </conditionalFormatting>
  <conditionalFormatting sqref="N1022:R1022">
    <cfRule type="notContainsBlanks" dxfId="317" priority="287">
      <formula>LEN(TRIM(N1022))&gt;0</formula>
    </cfRule>
  </conditionalFormatting>
  <conditionalFormatting sqref="U1022:Y1022 Z1020:Z1021">
    <cfRule type="notContainsBlanks" dxfId="316" priority="286">
      <formula>LEN(TRIM(U1020))&gt;0</formula>
    </cfRule>
  </conditionalFormatting>
  <conditionalFormatting sqref="Z1020:Z1021">
    <cfRule type="notContainsBlanks" dxfId="315" priority="285">
      <formula>LEN(TRIM(Z1020))&gt;0</formula>
    </cfRule>
  </conditionalFormatting>
  <conditionalFormatting sqref="U1022:Y1022">
    <cfRule type="notContainsBlanks" dxfId="314" priority="284">
      <formula>LEN(TRIM(U1022))&gt;0</formula>
    </cfRule>
  </conditionalFormatting>
  <conditionalFormatting sqref="G1035:K1035 L1033:L1034">
    <cfRule type="notContainsBlanks" dxfId="313" priority="283">
      <formula>LEN(TRIM(G1033))&gt;0</formula>
    </cfRule>
  </conditionalFormatting>
  <conditionalFormatting sqref="L1033:L1034">
    <cfRule type="notContainsBlanks" dxfId="312" priority="282">
      <formula>LEN(TRIM(L1033))&gt;0</formula>
    </cfRule>
  </conditionalFormatting>
  <conditionalFormatting sqref="G1035:K1035">
    <cfRule type="notContainsBlanks" dxfId="311" priority="281">
      <formula>LEN(TRIM(G1035))&gt;0</formula>
    </cfRule>
  </conditionalFormatting>
  <conditionalFormatting sqref="AB1035:AF1035 AG1033:AG1034">
    <cfRule type="notContainsBlanks" dxfId="310" priority="280">
      <formula>LEN(TRIM(AB1033))&gt;0</formula>
    </cfRule>
  </conditionalFormatting>
  <conditionalFormatting sqref="AG1033:AG1034">
    <cfRule type="notContainsBlanks" dxfId="309" priority="279">
      <formula>LEN(TRIM(AG1033))&gt;0</formula>
    </cfRule>
  </conditionalFormatting>
  <conditionalFormatting sqref="AB1035:AF1035">
    <cfRule type="notContainsBlanks" dxfId="308" priority="278">
      <formula>LEN(TRIM(AB1035))&gt;0</formula>
    </cfRule>
  </conditionalFormatting>
  <conditionalFormatting sqref="N1035:R1035 S1033:S1034">
    <cfRule type="notContainsBlanks" dxfId="307" priority="277">
      <formula>LEN(TRIM(N1033))&gt;0</formula>
    </cfRule>
  </conditionalFormatting>
  <conditionalFormatting sqref="S1033:S1034">
    <cfRule type="notContainsBlanks" dxfId="306" priority="276">
      <formula>LEN(TRIM(S1033))&gt;0</formula>
    </cfRule>
  </conditionalFormatting>
  <conditionalFormatting sqref="N1035:R1035">
    <cfRule type="notContainsBlanks" dxfId="305" priority="275">
      <formula>LEN(TRIM(N1035))&gt;0</formula>
    </cfRule>
  </conditionalFormatting>
  <conditionalFormatting sqref="U1035:Y1035 Z1033:Z1034">
    <cfRule type="notContainsBlanks" dxfId="304" priority="274">
      <formula>LEN(TRIM(U1033))&gt;0</formula>
    </cfRule>
  </conditionalFormatting>
  <conditionalFormatting sqref="Z1033:Z1034">
    <cfRule type="notContainsBlanks" dxfId="303" priority="273">
      <formula>LEN(TRIM(Z1033))&gt;0</formula>
    </cfRule>
  </conditionalFormatting>
  <conditionalFormatting sqref="U1035:Y1035">
    <cfRule type="notContainsBlanks" dxfId="302" priority="272">
      <formula>LEN(TRIM(U1035))&gt;0</formula>
    </cfRule>
  </conditionalFormatting>
  <conditionalFormatting sqref="G1048:K1048 L1046:L1047">
    <cfRule type="notContainsBlanks" dxfId="301" priority="271">
      <formula>LEN(TRIM(G1046))&gt;0</formula>
    </cfRule>
  </conditionalFormatting>
  <conditionalFormatting sqref="L1046:L1047">
    <cfRule type="notContainsBlanks" dxfId="300" priority="270">
      <formula>LEN(TRIM(L1046))&gt;0</formula>
    </cfRule>
  </conditionalFormatting>
  <conditionalFormatting sqref="G1048:K1048">
    <cfRule type="notContainsBlanks" dxfId="299" priority="269">
      <formula>LEN(TRIM(G1048))&gt;0</formula>
    </cfRule>
  </conditionalFormatting>
  <conditionalFormatting sqref="AB1048:AF1048 AG1046:AG1047">
    <cfRule type="notContainsBlanks" dxfId="298" priority="268">
      <formula>LEN(TRIM(AB1046))&gt;0</formula>
    </cfRule>
  </conditionalFormatting>
  <conditionalFormatting sqref="AG1046:AG1047">
    <cfRule type="notContainsBlanks" dxfId="297" priority="267">
      <formula>LEN(TRIM(AG1046))&gt;0</formula>
    </cfRule>
  </conditionalFormatting>
  <conditionalFormatting sqref="AB1048:AF1048">
    <cfRule type="notContainsBlanks" dxfId="296" priority="266">
      <formula>LEN(TRIM(AB1048))&gt;0</formula>
    </cfRule>
  </conditionalFormatting>
  <conditionalFormatting sqref="N1048:R1048 S1046:S1047">
    <cfRule type="notContainsBlanks" dxfId="295" priority="265">
      <formula>LEN(TRIM(N1046))&gt;0</formula>
    </cfRule>
  </conditionalFormatting>
  <conditionalFormatting sqref="S1046:S1047">
    <cfRule type="notContainsBlanks" dxfId="294" priority="264">
      <formula>LEN(TRIM(S1046))&gt;0</formula>
    </cfRule>
  </conditionalFormatting>
  <conditionalFormatting sqref="N1048:R1048">
    <cfRule type="notContainsBlanks" dxfId="293" priority="263">
      <formula>LEN(TRIM(N1048))&gt;0</formula>
    </cfRule>
  </conditionalFormatting>
  <conditionalFormatting sqref="U1048:Y1048 Z1046:Z1047">
    <cfRule type="notContainsBlanks" dxfId="292" priority="262">
      <formula>LEN(TRIM(U1046))&gt;0</formula>
    </cfRule>
  </conditionalFormatting>
  <conditionalFormatting sqref="Z1046:Z1047">
    <cfRule type="notContainsBlanks" dxfId="291" priority="261">
      <formula>LEN(TRIM(Z1046))&gt;0</formula>
    </cfRule>
  </conditionalFormatting>
  <conditionalFormatting sqref="U1048:Y1048">
    <cfRule type="notContainsBlanks" dxfId="290" priority="260">
      <formula>LEN(TRIM(U1048))&gt;0</formula>
    </cfRule>
  </conditionalFormatting>
  <conditionalFormatting sqref="G1061:K1061 L1059:L1060">
    <cfRule type="notContainsBlanks" dxfId="289" priority="259">
      <formula>LEN(TRIM(G1059))&gt;0</formula>
    </cfRule>
  </conditionalFormatting>
  <conditionalFormatting sqref="L1059:L1060">
    <cfRule type="notContainsBlanks" dxfId="288" priority="258">
      <formula>LEN(TRIM(L1059))&gt;0</formula>
    </cfRule>
  </conditionalFormatting>
  <conditionalFormatting sqref="G1061:K1061">
    <cfRule type="notContainsBlanks" dxfId="287" priority="257">
      <formula>LEN(TRIM(G1061))&gt;0</formula>
    </cfRule>
  </conditionalFormatting>
  <conditionalFormatting sqref="AB1061:AF1061 AG1059:AG1060">
    <cfRule type="notContainsBlanks" dxfId="286" priority="256">
      <formula>LEN(TRIM(AB1059))&gt;0</formula>
    </cfRule>
  </conditionalFormatting>
  <conditionalFormatting sqref="AG1059:AG1060">
    <cfRule type="notContainsBlanks" dxfId="285" priority="255">
      <formula>LEN(TRIM(AG1059))&gt;0</formula>
    </cfRule>
  </conditionalFormatting>
  <conditionalFormatting sqref="AB1061:AF1061">
    <cfRule type="notContainsBlanks" dxfId="284" priority="254">
      <formula>LEN(TRIM(AB1061))&gt;0</formula>
    </cfRule>
  </conditionalFormatting>
  <conditionalFormatting sqref="N1061:R1061 S1059:S1060">
    <cfRule type="notContainsBlanks" dxfId="283" priority="253">
      <formula>LEN(TRIM(N1059))&gt;0</formula>
    </cfRule>
  </conditionalFormatting>
  <conditionalFormatting sqref="S1059:S1060">
    <cfRule type="notContainsBlanks" dxfId="282" priority="252">
      <formula>LEN(TRIM(S1059))&gt;0</formula>
    </cfRule>
  </conditionalFormatting>
  <conditionalFormatting sqref="N1061:R1061">
    <cfRule type="notContainsBlanks" dxfId="281" priority="251">
      <formula>LEN(TRIM(N1061))&gt;0</formula>
    </cfRule>
  </conditionalFormatting>
  <conditionalFormatting sqref="U1061:Y1061 Z1059:Z1060">
    <cfRule type="notContainsBlanks" dxfId="280" priority="250">
      <formula>LEN(TRIM(U1059))&gt;0</formula>
    </cfRule>
  </conditionalFormatting>
  <conditionalFormatting sqref="Z1059:Z1060">
    <cfRule type="notContainsBlanks" dxfId="279" priority="249">
      <formula>LEN(TRIM(Z1059))&gt;0</formula>
    </cfRule>
  </conditionalFormatting>
  <conditionalFormatting sqref="U1061:Y1061">
    <cfRule type="notContainsBlanks" dxfId="278" priority="248">
      <formula>LEN(TRIM(U1061))&gt;0</formula>
    </cfRule>
  </conditionalFormatting>
  <conditionalFormatting sqref="G1074:K1074 L1072:L1073">
    <cfRule type="notContainsBlanks" dxfId="277" priority="247">
      <formula>LEN(TRIM(G1072))&gt;0</formula>
    </cfRule>
  </conditionalFormatting>
  <conditionalFormatting sqref="L1072:L1073">
    <cfRule type="notContainsBlanks" dxfId="276" priority="246">
      <formula>LEN(TRIM(L1072))&gt;0</formula>
    </cfRule>
  </conditionalFormatting>
  <conditionalFormatting sqref="G1074:K1074">
    <cfRule type="notContainsBlanks" dxfId="275" priority="245">
      <formula>LEN(TRIM(G1074))&gt;0</formula>
    </cfRule>
  </conditionalFormatting>
  <conditionalFormatting sqref="AB1074:AF1074 AG1072:AG1073">
    <cfRule type="notContainsBlanks" dxfId="274" priority="244">
      <formula>LEN(TRIM(AB1072))&gt;0</formula>
    </cfRule>
  </conditionalFormatting>
  <conditionalFormatting sqref="AG1072:AG1073">
    <cfRule type="notContainsBlanks" dxfId="273" priority="243">
      <formula>LEN(TRIM(AG1072))&gt;0</formula>
    </cfRule>
  </conditionalFormatting>
  <conditionalFormatting sqref="AB1074:AF1074">
    <cfRule type="notContainsBlanks" dxfId="272" priority="242">
      <formula>LEN(TRIM(AB1074))&gt;0</formula>
    </cfRule>
  </conditionalFormatting>
  <conditionalFormatting sqref="N1074:R1074 S1072:S1073">
    <cfRule type="notContainsBlanks" dxfId="271" priority="241">
      <formula>LEN(TRIM(N1072))&gt;0</formula>
    </cfRule>
  </conditionalFormatting>
  <conditionalFormatting sqref="S1072:S1073">
    <cfRule type="notContainsBlanks" dxfId="270" priority="240">
      <formula>LEN(TRIM(S1072))&gt;0</formula>
    </cfRule>
  </conditionalFormatting>
  <conditionalFormatting sqref="N1074:R1074">
    <cfRule type="notContainsBlanks" dxfId="269" priority="239">
      <formula>LEN(TRIM(N1074))&gt;0</formula>
    </cfRule>
  </conditionalFormatting>
  <conditionalFormatting sqref="U1074:Y1074 Z1072:Z1073">
    <cfRule type="notContainsBlanks" dxfId="268" priority="238">
      <formula>LEN(TRIM(U1072))&gt;0</formula>
    </cfRule>
  </conditionalFormatting>
  <conditionalFormatting sqref="Z1072:Z1073">
    <cfRule type="notContainsBlanks" dxfId="267" priority="237">
      <formula>LEN(TRIM(Z1072))&gt;0</formula>
    </cfRule>
  </conditionalFormatting>
  <conditionalFormatting sqref="U1074:Y1074">
    <cfRule type="notContainsBlanks" dxfId="266" priority="236">
      <formula>LEN(TRIM(U1074))&gt;0</formula>
    </cfRule>
  </conditionalFormatting>
  <conditionalFormatting sqref="G1087:K1087 L1085:L1086">
    <cfRule type="notContainsBlanks" dxfId="265" priority="235">
      <formula>LEN(TRIM(G1085))&gt;0</formula>
    </cfRule>
  </conditionalFormatting>
  <conditionalFormatting sqref="L1085:L1086">
    <cfRule type="notContainsBlanks" dxfId="264" priority="234">
      <formula>LEN(TRIM(L1085))&gt;0</formula>
    </cfRule>
  </conditionalFormatting>
  <conditionalFormatting sqref="G1087:K1087">
    <cfRule type="notContainsBlanks" dxfId="263" priority="233">
      <formula>LEN(TRIM(G1087))&gt;0</formula>
    </cfRule>
  </conditionalFormatting>
  <conditionalFormatting sqref="AB1087:AF1087 AG1085:AG1086">
    <cfRule type="notContainsBlanks" dxfId="262" priority="232">
      <formula>LEN(TRIM(AB1085))&gt;0</formula>
    </cfRule>
  </conditionalFormatting>
  <conditionalFormatting sqref="AG1085:AG1086">
    <cfRule type="notContainsBlanks" dxfId="261" priority="231">
      <formula>LEN(TRIM(AG1085))&gt;0</formula>
    </cfRule>
  </conditionalFormatting>
  <conditionalFormatting sqref="AB1087:AF1087">
    <cfRule type="notContainsBlanks" dxfId="260" priority="230">
      <formula>LEN(TRIM(AB1087))&gt;0</formula>
    </cfRule>
  </conditionalFormatting>
  <conditionalFormatting sqref="N1087:R1087 S1085:S1086">
    <cfRule type="notContainsBlanks" dxfId="259" priority="229">
      <formula>LEN(TRIM(N1085))&gt;0</formula>
    </cfRule>
  </conditionalFormatting>
  <conditionalFormatting sqref="S1085:S1086">
    <cfRule type="notContainsBlanks" dxfId="258" priority="228">
      <formula>LEN(TRIM(S1085))&gt;0</formula>
    </cfRule>
  </conditionalFormatting>
  <conditionalFormatting sqref="N1087:R1087">
    <cfRule type="notContainsBlanks" dxfId="257" priority="227">
      <formula>LEN(TRIM(N1087))&gt;0</formula>
    </cfRule>
  </conditionalFormatting>
  <conditionalFormatting sqref="U1087:Y1087 Z1085:Z1086">
    <cfRule type="notContainsBlanks" dxfId="256" priority="226">
      <formula>LEN(TRIM(U1085))&gt;0</formula>
    </cfRule>
  </conditionalFormatting>
  <conditionalFormatting sqref="Z1085:Z1086">
    <cfRule type="notContainsBlanks" dxfId="255" priority="225">
      <formula>LEN(TRIM(Z1085))&gt;0</formula>
    </cfRule>
  </conditionalFormatting>
  <conditionalFormatting sqref="U1087:Y1087">
    <cfRule type="notContainsBlanks" dxfId="254" priority="224">
      <formula>LEN(TRIM(U1087))&gt;0</formula>
    </cfRule>
  </conditionalFormatting>
  <conditionalFormatting sqref="G1100:K1100 L1098:L1099">
    <cfRule type="notContainsBlanks" dxfId="253" priority="223">
      <formula>LEN(TRIM(G1098))&gt;0</formula>
    </cfRule>
  </conditionalFormatting>
  <conditionalFormatting sqref="L1098:L1099">
    <cfRule type="notContainsBlanks" dxfId="252" priority="222">
      <formula>LEN(TRIM(L1098))&gt;0</formula>
    </cfRule>
  </conditionalFormatting>
  <conditionalFormatting sqref="G1100:K1100">
    <cfRule type="notContainsBlanks" dxfId="251" priority="221">
      <formula>LEN(TRIM(G1100))&gt;0</formula>
    </cfRule>
  </conditionalFormatting>
  <conditionalFormatting sqref="AB1100:AF1100 AG1098:AG1099">
    <cfRule type="notContainsBlanks" dxfId="250" priority="220">
      <formula>LEN(TRIM(AB1098))&gt;0</formula>
    </cfRule>
  </conditionalFormatting>
  <conditionalFormatting sqref="AG1098:AG1099">
    <cfRule type="notContainsBlanks" dxfId="249" priority="219">
      <formula>LEN(TRIM(AG1098))&gt;0</formula>
    </cfRule>
  </conditionalFormatting>
  <conditionalFormatting sqref="AB1100:AF1100">
    <cfRule type="notContainsBlanks" dxfId="248" priority="218">
      <formula>LEN(TRIM(AB1100))&gt;0</formula>
    </cfRule>
  </conditionalFormatting>
  <conditionalFormatting sqref="N1100:R1100 S1098:S1099">
    <cfRule type="notContainsBlanks" dxfId="247" priority="217">
      <formula>LEN(TRIM(N1098))&gt;0</formula>
    </cfRule>
  </conditionalFormatting>
  <conditionalFormatting sqref="S1098:S1099">
    <cfRule type="notContainsBlanks" dxfId="246" priority="216">
      <formula>LEN(TRIM(S1098))&gt;0</formula>
    </cfRule>
  </conditionalFormatting>
  <conditionalFormatting sqref="N1100:R1100">
    <cfRule type="notContainsBlanks" dxfId="245" priority="215">
      <formula>LEN(TRIM(N1100))&gt;0</formula>
    </cfRule>
  </conditionalFormatting>
  <conditionalFormatting sqref="U1100:Y1100 Z1098:Z1099">
    <cfRule type="notContainsBlanks" dxfId="244" priority="214">
      <formula>LEN(TRIM(U1098))&gt;0</formula>
    </cfRule>
  </conditionalFormatting>
  <conditionalFormatting sqref="Z1098:Z1099">
    <cfRule type="notContainsBlanks" dxfId="243" priority="213">
      <formula>LEN(TRIM(Z1098))&gt;0</formula>
    </cfRule>
  </conditionalFormatting>
  <conditionalFormatting sqref="U1100:Y1100">
    <cfRule type="notContainsBlanks" dxfId="242" priority="212">
      <formula>LEN(TRIM(U1100))&gt;0</formula>
    </cfRule>
  </conditionalFormatting>
  <conditionalFormatting sqref="G1113:K1113 L1111:L1112">
    <cfRule type="notContainsBlanks" dxfId="241" priority="211">
      <formula>LEN(TRIM(G1111))&gt;0</formula>
    </cfRule>
  </conditionalFormatting>
  <conditionalFormatting sqref="L1111:L1112">
    <cfRule type="notContainsBlanks" dxfId="240" priority="210">
      <formula>LEN(TRIM(L1111))&gt;0</formula>
    </cfRule>
  </conditionalFormatting>
  <conditionalFormatting sqref="G1113:K1113">
    <cfRule type="notContainsBlanks" dxfId="239" priority="209">
      <formula>LEN(TRIM(G1113))&gt;0</formula>
    </cfRule>
  </conditionalFormatting>
  <conditionalFormatting sqref="AB1113:AF1113 AG1111:AG1112">
    <cfRule type="notContainsBlanks" dxfId="238" priority="208">
      <formula>LEN(TRIM(AB1111))&gt;0</formula>
    </cfRule>
  </conditionalFormatting>
  <conditionalFormatting sqref="AG1111:AG1112">
    <cfRule type="notContainsBlanks" dxfId="237" priority="207">
      <formula>LEN(TRIM(AG1111))&gt;0</formula>
    </cfRule>
  </conditionalFormatting>
  <conditionalFormatting sqref="AB1113:AF1113">
    <cfRule type="notContainsBlanks" dxfId="236" priority="206">
      <formula>LEN(TRIM(AB1113))&gt;0</formula>
    </cfRule>
  </conditionalFormatting>
  <conditionalFormatting sqref="N1113:R1113 S1111:S1112">
    <cfRule type="notContainsBlanks" dxfId="235" priority="205">
      <formula>LEN(TRIM(N1111))&gt;0</formula>
    </cfRule>
  </conditionalFormatting>
  <conditionalFormatting sqref="S1111:S1112">
    <cfRule type="notContainsBlanks" dxfId="234" priority="204">
      <formula>LEN(TRIM(S1111))&gt;0</formula>
    </cfRule>
  </conditionalFormatting>
  <conditionalFormatting sqref="N1113:R1113">
    <cfRule type="notContainsBlanks" dxfId="233" priority="203">
      <formula>LEN(TRIM(N1113))&gt;0</formula>
    </cfRule>
  </conditionalFormatting>
  <conditionalFormatting sqref="U1113:Y1113 Z1111:Z1112">
    <cfRule type="notContainsBlanks" dxfId="232" priority="202">
      <formula>LEN(TRIM(U1111))&gt;0</formula>
    </cfRule>
  </conditionalFormatting>
  <conditionalFormatting sqref="Z1111:Z1112">
    <cfRule type="notContainsBlanks" dxfId="231" priority="201">
      <formula>LEN(TRIM(Z1111))&gt;0</formula>
    </cfRule>
  </conditionalFormatting>
  <conditionalFormatting sqref="U1113:Y1113">
    <cfRule type="notContainsBlanks" dxfId="230" priority="200">
      <formula>LEN(TRIM(U1113))&gt;0</formula>
    </cfRule>
  </conditionalFormatting>
  <conditionalFormatting sqref="G1126:K1126 L1124:L1125">
    <cfRule type="notContainsBlanks" dxfId="229" priority="199">
      <formula>LEN(TRIM(G1124))&gt;0</formula>
    </cfRule>
  </conditionalFormatting>
  <conditionalFormatting sqref="L1124:L1125">
    <cfRule type="notContainsBlanks" dxfId="228" priority="198">
      <formula>LEN(TRIM(L1124))&gt;0</formula>
    </cfRule>
  </conditionalFormatting>
  <conditionalFormatting sqref="G1126:K1126">
    <cfRule type="notContainsBlanks" dxfId="227" priority="197">
      <formula>LEN(TRIM(G1126))&gt;0</formula>
    </cfRule>
  </conditionalFormatting>
  <conditionalFormatting sqref="AB1126:AF1126 AG1124:AG1125">
    <cfRule type="notContainsBlanks" dxfId="226" priority="196">
      <formula>LEN(TRIM(AB1124))&gt;0</formula>
    </cfRule>
  </conditionalFormatting>
  <conditionalFormatting sqref="AG1124:AG1125">
    <cfRule type="notContainsBlanks" dxfId="225" priority="195">
      <formula>LEN(TRIM(AG1124))&gt;0</formula>
    </cfRule>
  </conditionalFormatting>
  <conditionalFormatting sqref="AB1126:AF1126">
    <cfRule type="notContainsBlanks" dxfId="224" priority="194">
      <formula>LEN(TRIM(AB1126))&gt;0</formula>
    </cfRule>
  </conditionalFormatting>
  <conditionalFormatting sqref="N1126:R1126 S1124:S1125">
    <cfRule type="notContainsBlanks" dxfId="223" priority="193">
      <formula>LEN(TRIM(N1124))&gt;0</formula>
    </cfRule>
  </conditionalFormatting>
  <conditionalFormatting sqref="S1124:S1125">
    <cfRule type="notContainsBlanks" dxfId="222" priority="192">
      <formula>LEN(TRIM(S1124))&gt;0</formula>
    </cfRule>
  </conditionalFormatting>
  <conditionalFormatting sqref="N1126:R1126">
    <cfRule type="notContainsBlanks" dxfId="221" priority="191">
      <formula>LEN(TRIM(N1126))&gt;0</formula>
    </cfRule>
  </conditionalFormatting>
  <conditionalFormatting sqref="U1126:Y1126 Z1124:Z1125">
    <cfRule type="notContainsBlanks" dxfId="220" priority="190">
      <formula>LEN(TRIM(U1124))&gt;0</formula>
    </cfRule>
  </conditionalFormatting>
  <conditionalFormatting sqref="Z1124:Z1125">
    <cfRule type="notContainsBlanks" dxfId="219" priority="189">
      <formula>LEN(TRIM(Z1124))&gt;0</formula>
    </cfRule>
  </conditionalFormatting>
  <conditionalFormatting sqref="U1126:Y1126">
    <cfRule type="notContainsBlanks" dxfId="218" priority="188">
      <formula>LEN(TRIM(U1126))&gt;0</formula>
    </cfRule>
  </conditionalFormatting>
  <conditionalFormatting sqref="G1139:K1139 L1137:L1138">
    <cfRule type="notContainsBlanks" dxfId="217" priority="187">
      <formula>LEN(TRIM(G1137))&gt;0</formula>
    </cfRule>
  </conditionalFormatting>
  <conditionalFormatting sqref="L1137:L1138">
    <cfRule type="notContainsBlanks" dxfId="216" priority="186">
      <formula>LEN(TRIM(L1137))&gt;0</formula>
    </cfRule>
  </conditionalFormatting>
  <conditionalFormatting sqref="G1139:K1139">
    <cfRule type="notContainsBlanks" dxfId="215" priority="185">
      <formula>LEN(TRIM(G1139))&gt;0</formula>
    </cfRule>
  </conditionalFormatting>
  <conditionalFormatting sqref="AB1139:AF1139 AG1137:AG1138">
    <cfRule type="notContainsBlanks" dxfId="214" priority="184">
      <formula>LEN(TRIM(AB1137))&gt;0</formula>
    </cfRule>
  </conditionalFormatting>
  <conditionalFormatting sqref="AG1137:AG1138">
    <cfRule type="notContainsBlanks" dxfId="213" priority="183">
      <formula>LEN(TRIM(AG1137))&gt;0</formula>
    </cfRule>
  </conditionalFormatting>
  <conditionalFormatting sqref="AB1139:AF1139">
    <cfRule type="notContainsBlanks" dxfId="212" priority="182">
      <formula>LEN(TRIM(AB1139))&gt;0</formula>
    </cfRule>
  </conditionalFormatting>
  <conditionalFormatting sqref="N1139:R1139 S1137:S1138">
    <cfRule type="notContainsBlanks" dxfId="211" priority="181">
      <formula>LEN(TRIM(N1137))&gt;0</formula>
    </cfRule>
  </conditionalFormatting>
  <conditionalFormatting sqref="S1137:S1138">
    <cfRule type="notContainsBlanks" dxfId="210" priority="180">
      <formula>LEN(TRIM(S1137))&gt;0</formula>
    </cfRule>
  </conditionalFormatting>
  <conditionalFormatting sqref="N1139:R1139">
    <cfRule type="notContainsBlanks" dxfId="209" priority="179">
      <formula>LEN(TRIM(N1139))&gt;0</formula>
    </cfRule>
  </conditionalFormatting>
  <conditionalFormatting sqref="U1139:Y1139 Z1137:Z1138">
    <cfRule type="notContainsBlanks" dxfId="208" priority="178">
      <formula>LEN(TRIM(U1137))&gt;0</formula>
    </cfRule>
  </conditionalFormatting>
  <conditionalFormatting sqref="Z1137:Z1138">
    <cfRule type="notContainsBlanks" dxfId="207" priority="177">
      <formula>LEN(TRIM(Z1137))&gt;0</formula>
    </cfRule>
  </conditionalFormatting>
  <conditionalFormatting sqref="U1139:Y1139">
    <cfRule type="notContainsBlanks" dxfId="206" priority="176">
      <formula>LEN(TRIM(U1139))&gt;0</formula>
    </cfRule>
  </conditionalFormatting>
  <conditionalFormatting sqref="G1152:K1152 L1150:L1151">
    <cfRule type="notContainsBlanks" dxfId="205" priority="175">
      <formula>LEN(TRIM(G1150))&gt;0</formula>
    </cfRule>
  </conditionalFormatting>
  <conditionalFormatting sqref="L1150:L1151">
    <cfRule type="notContainsBlanks" dxfId="204" priority="174">
      <formula>LEN(TRIM(L1150))&gt;0</formula>
    </cfRule>
  </conditionalFormatting>
  <conditionalFormatting sqref="G1152:K1152">
    <cfRule type="notContainsBlanks" dxfId="203" priority="173">
      <formula>LEN(TRIM(G1152))&gt;0</formula>
    </cfRule>
  </conditionalFormatting>
  <conditionalFormatting sqref="AB1152:AF1152 AG1150:AG1151">
    <cfRule type="notContainsBlanks" dxfId="202" priority="172">
      <formula>LEN(TRIM(AB1150))&gt;0</formula>
    </cfRule>
  </conditionalFormatting>
  <conditionalFormatting sqref="AG1150:AG1151">
    <cfRule type="notContainsBlanks" dxfId="201" priority="171">
      <formula>LEN(TRIM(AG1150))&gt;0</formula>
    </cfRule>
  </conditionalFormatting>
  <conditionalFormatting sqref="AB1152:AF1152">
    <cfRule type="notContainsBlanks" dxfId="200" priority="170">
      <formula>LEN(TRIM(AB1152))&gt;0</formula>
    </cfRule>
  </conditionalFormatting>
  <conditionalFormatting sqref="N1152:R1152 S1150:S1151">
    <cfRule type="notContainsBlanks" dxfId="199" priority="169">
      <formula>LEN(TRIM(N1150))&gt;0</formula>
    </cfRule>
  </conditionalFormatting>
  <conditionalFormatting sqref="S1150:S1151">
    <cfRule type="notContainsBlanks" dxfId="198" priority="168">
      <formula>LEN(TRIM(S1150))&gt;0</formula>
    </cfRule>
  </conditionalFormatting>
  <conditionalFormatting sqref="N1152:R1152">
    <cfRule type="notContainsBlanks" dxfId="197" priority="167">
      <formula>LEN(TRIM(N1152))&gt;0</formula>
    </cfRule>
  </conditionalFormatting>
  <conditionalFormatting sqref="U1152:Y1152 Z1150:Z1151">
    <cfRule type="notContainsBlanks" dxfId="196" priority="166">
      <formula>LEN(TRIM(U1150))&gt;0</formula>
    </cfRule>
  </conditionalFormatting>
  <conditionalFormatting sqref="Z1150:Z1151">
    <cfRule type="notContainsBlanks" dxfId="195" priority="165">
      <formula>LEN(TRIM(Z1150))&gt;0</formula>
    </cfRule>
  </conditionalFormatting>
  <conditionalFormatting sqref="U1152:Y1152">
    <cfRule type="notContainsBlanks" dxfId="194" priority="164">
      <formula>LEN(TRIM(U1152))&gt;0</formula>
    </cfRule>
  </conditionalFormatting>
  <conditionalFormatting sqref="G1165:K1165 L1163:L1164">
    <cfRule type="notContainsBlanks" dxfId="193" priority="163">
      <formula>LEN(TRIM(G1163))&gt;0</formula>
    </cfRule>
  </conditionalFormatting>
  <conditionalFormatting sqref="L1163:L1164">
    <cfRule type="notContainsBlanks" dxfId="192" priority="162">
      <formula>LEN(TRIM(L1163))&gt;0</formula>
    </cfRule>
  </conditionalFormatting>
  <conditionalFormatting sqref="G1165:K1165">
    <cfRule type="notContainsBlanks" dxfId="191" priority="161">
      <formula>LEN(TRIM(G1165))&gt;0</formula>
    </cfRule>
  </conditionalFormatting>
  <conditionalFormatting sqref="AB1165:AF1165 AG1163:AG1164">
    <cfRule type="notContainsBlanks" dxfId="190" priority="160">
      <formula>LEN(TRIM(AB1163))&gt;0</formula>
    </cfRule>
  </conditionalFormatting>
  <conditionalFormatting sqref="AG1163:AG1164">
    <cfRule type="notContainsBlanks" dxfId="189" priority="159">
      <formula>LEN(TRIM(AG1163))&gt;0</formula>
    </cfRule>
  </conditionalFormatting>
  <conditionalFormatting sqref="AB1165:AF1165">
    <cfRule type="notContainsBlanks" dxfId="188" priority="158">
      <formula>LEN(TRIM(AB1165))&gt;0</formula>
    </cfRule>
  </conditionalFormatting>
  <conditionalFormatting sqref="N1165:R1165 S1163:S1164">
    <cfRule type="notContainsBlanks" dxfId="187" priority="157">
      <formula>LEN(TRIM(N1163))&gt;0</formula>
    </cfRule>
  </conditionalFormatting>
  <conditionalFormatting sqref="S1163:S1164">
    <cfRule type="notContainsBlanks" dxfId="186" priority="156">
      <formula>LEN(TRIM(S1163))&gt;0</formula>
    </cfRule>
  </conditionalFormatting>
  <conditionalFormatting sqref="N1165:R1165">
    <cfRule type="notContainsBlanks" dxfId="185" priority="155">
      <formula>LEN(TRIM(N1165))&gt;0</formula>
    </cfRule>
  </conditionalFormatting>
  <conditionalFormatting sqref="U1165:Y1165 Z1163:Z1164">
    <cfRule type="notContainsBlanks" dxfId="184" priority="154">
      <formula>LEN(TRIM(U1163))&gt;0</formula>
    </cfRule>
  </conditionalFormatting>
  <conditionalFormatting sqref="Z1163:Z1164">
    <cfRule type="notContainsBlanks" dxfId="183" priority="153">
      <formula>LEN(TRIM(Z1163))&gt;0</formula>
    </cfRule>
  </conditionalFormatting>
  <conditionalFormatting sqref="U1165:Y1165">
    <cfRule type="notContainsBlanks" dxfId="182" priority="152">
      <formula>LEN(TRIM(U1165))&gt;0</formula>
    </cfRule>
  </conditionalFormatting>
  <conditionalFormatting sqref="G1178:K1178 L1176:L1177">
    <cfRule type="notContainsBlanks" dxfId="181" priority="151">
      <formula>LEN(TRIM(G1176))&gt;0</formula>
    </cfRule>
  </conditionalFormatting>
  <conditionalFormatting sqref="L1176:L1177">
    <cfRule type="notContainsBlanks" dxfId="180" priority="150">
      <formula>LEN(TRIM(L1176))&gt;0</formula>
    </cfRule>
  </conditionalFormatting>
  <conditionalFormatting sqref="G1178:K1178">
    <cfRule type="notContainsBlanks" dxfId="179" priority="149">
      <formula>LEN(TRIM(G1178))&gt;0</formula>
    </cfRule>
  </conditionalFormatting>
  <conditionalFormatting sqref="AB1178:AF1178 AG1176:AG1177">
    <cfRule type="notContainsBlanks" dxfId="178" priority="148">
      <formula>LEN(TRIM(AB1176))&gt;0</formula>
    </cfRule>
  </conditionalFormatting>
  <conditionalFormatting sqref="AG1176:AG1177">
    <cfRule type="notContainsBlanks" dxfId="177" priority="147">
      <formula>LEN(TRIM(AG1176))&gt;0</formula>
    </cfRule>
  </conditionalFormatting>
  <conditionalFormatting sqref="AB1178:AF1178">
    <cfRule type="notContainsBlanks" dxfId="176" priority="146">
      <formula>LEN(TRIM(AB1178))&gt;0</formula>
    </cfRule>
  </conditionalFormatting>
  <conditionalFormatting sqref="N1178:R1178 S1176:S1177">
    <cfRule type="notContainsBlanks" dxfId="175" priority="145">
      <formula>LEN(TRIM(N1176))&gt;0</formula>
    </cfRule>
  </conditionalFormatting>
  <conditionalFormatting sqref="S1176:S1177">
    <cfRule type="notContainsBlanks" dxfId="174" priority="144">
      <formula>LEN(TRIM(S1176))&gt;0</formula>
    </cfRule>
  </conditionalFormatting>
  <conditionalFormatting sqref="N1178:R1178">
    <cfRule type="notContainsBlanks" dxfId="173" priority="143">
      <formula>LEN(TRIM(N1178))&gt;0</formula>
    </cfRule>
  </conditionalFormatting>
  <conditionalFormatting sqref="U1178:Y1178 Z1176:Z1177">
    <cfRule type="notContainsBlanks" dxfId="172" priority="142">
      <formula>LEN(TRIM(U1176))&gt;0</formula>
    </cfRule>
  </conditionalFormatting>
  <conditionalFormatting sqref="Z1176:Z1177">
    <cfRule type="notContainsBlanks" dxfId="171" priority="141">
      <formula>LEN(TRIM(Z1176))&gt;0</formula>
    </cfRule>
  </conditionalFormatting>
  <conditionalFormatting sqref="U1178:Y1178">
    <cfRule type="notContainsBlanks" dxfId="170" priority="140">
      <formula>LEN(TRIM(U1178))&gt;0</formula>
    </cfRule>
  </conditionalFormatting>
  <conditionalFormatting sqref="G1191:K1191 L1189:L1190">
    <cfRule type="notContainsBlanks" dxfId="169" priority="139">
      <formula>LEN(TRIM(G1189))&gt;0</formula>
    </cfRule>
  </conditionalFormatting>
  <conditionalFormatting sqref="L1189:L1190">
    <cfRule type="notContainsBlanks" dxfId="168" priority="138">
      <formula>LEN(TRIM(L1189))&gt;0</formula>
    </cfRule>
  </conditionalFormatting>
  <conditionalFormatting sqref="G1191:K1191">
    <cfRule type="notContainsBlanks" dxfId="167" priority="137">
      <formula>LEN(TRIM(G1191))&gt;0</formula>
    </cfRule>
  </conditionalFormatting>
  <conditionalFormatting sqref="AB1191:AF1191 AG1189:AG1190">
    <cfRule type="notContainsBlanks" dxfId="166" priority="136">
      <formula>LEN(TRIM(AB1189))&gt;0</formula>
    </cfRule>
  </conditionalFormatting>
  <conditionalFormatting sqref="AG1189:AG1190">
    <cfRule type="notContainsBlanks" dxfId="165" priority="135">
      <formula>LEN(TRIM(AG1189))&gt;0</formula>
    </cfRule>
  </conditionalFormatting>
  <conditionalFormatting sqref="AB1191:AF1191">
    <cfRule type="notContainsBlanks" dxfId="164" priority="134">
      <formula>LEN(TRIM(AB1191))&gt;0</formula>
    </cfRule>
  </conditionalFormatting>
  <conditionalFormatting sqref="N1191:R1191 S1189:S1190">
    <cfRule type="notContainsBlanks" dxfId="163" priority="133">
      <formula>LEN(TRIM(N1189))&gt;0</formula>
    </cfRule>
  </conditionalFormatting>
  <conditionalFormatting sqref="S1189:S1190">
    <cfRule type="notContainsBlanks" dxfId="162" priority="132">
      <formula>LEN(TRIM(S1189))&gt;0</formula>
    </cfRule>
  </conditionalFormatting>
  <conditionalFormatting sqref="N1191:R1191">
    <cfRule type="notContainsBlanks" dxfId="161" priority="131">
      <formula>LEN(TRIM(N1191))&gt;0</formula>
    </cfRule>
  </conditionalFormatting>
  <conditionalFormatting sqref="U1191:Y1191 Z1189:Z1190">
    <cfRule type="notContainsBlanks" dxfId="160" priority="130">
      <formula>LEN(TRIM(U1189))&gt;0</formula>
    </cfRule>
  </conditionalFormatting>
  <conditionalFormatting sqref="Z1189:Z1190">
    <cfRule type="notContainsBlanks" dxfId="159" priority="129">
      <formula>LEN(TRIM(Z1189))&gt;0</formula>
    </cfRule>
  </conditionalFormatting>
  <conditionalFormatting sqref="U1191:Y1191">
    <cfRule type="notContainsBlanks" dxfId="158" priority="128">
      <formula>LEN(TRIM(U1191))&gt;0</formula>
    </cfRule>
  </conditionalFormatting>
  <conditionalFormatting sqref="G1204:K1204 L1202:L1203">
    <cfRule type="notContainsBlanks" dxfId="157" priority="127">
      <formula>LEN(TRIM(G1202))&gt;0</formula>
    </cfRule>
  </conditionalFormatting>
  <conditionalFormatting sqref="L1202:L1203">
    <cfRule type="notContainsBlanks" dxfId="156" priority="126">
      <formula>LEN(TRIM(L1202))&gt;0</formula>
    </cfRule>
  </conditionalFormatting>
  <conditionalFormatting sqref="G1204:K1204">
    <cfRule type="notContainsBlanks" dxfId="155" priority="125">
      <formula>LEN(TRIM(G1204))&gt;0</formula>
    </cfRule>
  </conditionalFormatting>
  <conditionalFormatting sqref="AB1204:AF1204 AG1202:AG1203">
    <cfRule type="notContainsBlanks" dxfId="154" priority="124">
      <formula>LEN(TRIM(AB1202))&gt;0</formula>
    </cfRule>
  </conditionalFormatting>
  <conditionalFormatting sqref="AG1202:AG1203">
    <cfRule type="notContainsBlanks" dxfId="153" priority="123">
      <formula>LEN(TRIM(AG1202))&gt;0</formula>
    </cfRule>
  </conditionalFormatting>
  <conditionalFormatting sqref="AB1204:AF1204">
    <cfRule type="notContainsBlanks" dxfId="152" priority="122">
      <formula>LEN(TRIM(AB1204))&gt;0</formula>
    </cfRule>
  </conditionalFormatting>
  <conditionalFormatting sqref="N1204:R1204 S1202:S1203">
    <cfRule type="notContainsBlanks" dxfId="151" priority="121">
      <formula>LEN(TRIM(N1202))&gt;0</formula>
    </cfRule>
  </conditionalFormatting>
  <conditionalFormatting sqref="S1202:S1203">
    <cfRule type="notContainsBlanks" dxfId="150" priority="120">
      <formula>LEN(TRIM(S1202))&gt;0</formula>
    </cfRule>
  </conditionalFormatting>
  <conditionalFormatting sqref="N1204:R1204">
    <cfRule type="notContainsBlanks" dxfId="149" priority="119">
      <formula>LEN(TRIM(N1204))&gt;0</formula>
    </cfRule>
  </conditionalFormatting>
  <conditionalFormatting sqref="U1204:Y1204 Z1202:Z1203">
    <cfRule type="notContainsBlanks" dxfId="148" priority="118">
      <formula>LEN(TRIM(U1202))&gt;0</formula>
    </cfRule>
  </conditionalFormatting>
  <conditionalFormatting sqref="Z1202:Z1203">
    <cfRule type="notContainsBlanks" dxfId="147" priority="117">
      <formula>LEN(TRIM(Z1202))&gt;0</formula>
    </cfRule>
  </conditionalFormatting>
  <conditionalFormatting sqref="U1204:Y1204">
    <cfRule type="notContainsBlanks" dxfId="146" priority="116">
      <formula>LEN(TRIM(U1204))&gt;0</formula>
    </cfRule>
  </conditionalFormatting>
  <conditionalFormatting sqref="G1217:K1217 L1215:L1216">
    <cfRule type="notContainsBlanks" dxfId="145" priority="115">
      <formula>LEN(TRIM(G1215))&gt;0</formula>
    </cfRule>
  </conditionalFormatting>
  <conditionalFormatting sqref="L1215:L1216">
    <cfRule type="notContainsBlanks" dxfId="144" priority="114">
      <formula>LEN(TRIM(L1215))&gt;0</formula>
    </cfRule>
  </conditionalFormatting>
  <conditionalFormatting sqref="G1217:K1217">
    <cfRule type="notContainsBlanks" dxfId="143" priority="113">
      <formula>LEN(TRIM(G1217))&gt;0</formula>
    </cfRule>
  </conditionalFormatting>
  <conditionalFormatting sqref="AB1217:AF1217 AG1215:AG1216">
    <cfRule type="notContainsBlanks" dxfId="142" priority="112">
      <formula>LEN(TRIM(AB1215))&gt;0</formula>
    </cfRule>
  </conditionalFormatting>
  <conditionalFormatting sqref="AG1215:AG1216">
    <cfRule type="notContainsBlanks" dxfId="141" priority="111">
      <formula>LEN(TRIM(AG1215))&gt;0</formula>
    </cfRule>
  </conditionalFormatting>
  <conditionalFormatting sqref="AB1217:AF1217">
    <cfRule type="notContainsBlanks" dxfId="140" priority="110">
      <formula>LEN(TRIM(AB1217))&gt;0</formula>
    </cfRule>
  </conditionalFormatting>
  <conditionalFormatting sqref="N1217:R1217 S1215:S1216">
    <cfRule type="notContainsBlanks" dxfId="139" priority="109">
      <formula>LEN(TRIM(N1215))&gt;0</formula>
    </cfRule>
  </conditionalFormatting>
  <conditionalFormatting sqref="S1215:S1216">
    <cfRule type="notContainsBlanks" dxfId="138" priority="108">
      <formula>LEN(TRIM(S1215))&gt;0</formula>
    </cfRule>
  </conditionalFormatting>
  <conditionalFormatting sqref="N1217:R1217">
    <cfRule type="notContainsBlanks" dxfId="137" priority="107">
      <formula>LEN(TRIM(N1217))&gt;0</formula>
    </cfRule>
  </conditionalFormatting>
  <conditionalFormatting sqref="U1217:Y1217 Z1215:Z1216">
    <cfRule type="notContainsBlanks" dxfId="136" priority="106">
      <formula>LEN(TRIM(U1215))&gt;0</formula>
    </cfRule>
  </conditionalFormatting>
  <conditionalFormatting sqref="Z1215:Z1216">
    <cfRule type="notContainsBlanks" dxfId="135" priority="105">
      <formula>LEN(TRIM(Z1215))&gt;0</formula>
    </cfRule>
  </conditionalFormatting>
  <conditionalFormatting sqref="U1217:Y1217">
    <cfRule type="notContainsBlanks" dxfId="134" priority="104">
      <formula>LEN(TRIM(U1217))&gt;0</formula>
    </cfRule>
  </conditionalFormatting>
  <conditionalFormatting sqref="G1230:K1230 L1228:L1229">
    <cfRule type="notContainsBlanks" dxfId="133" priority="103">
      <formula>LEN(TRIM(G1228))&gt;0</formula>
    </cfRule>
  </conditionalFormatting>
  <conditionalFormatting sqref="L1228:L1229">
    <cfRule type="notContainsBlanks" dxfId="132" priority="102">
      <formula>LEN(TRIM(L1228))&gt;0</formula>
    </cfRule>
  </conditionalFormatting>
  <conditionalFormatting sqref="G1230:K1230">
    <cfRule type="notContainsBlanks" dxfId="131" priority="101">
      <formula>LEN(TRIM(G1230))&gt;0</formula>
    </cfRule>
  </conditionalFormatting>
  <conditionalFormatting sqref="AB1230:AF1230 AG1228:AG1229">
    <cfRule type="notContainsBlanks" dxfId="130" priority="100">
      <formula>LEN(TRIM(AB1228))&gt;0</formula>
    </cfRule>
  </conditionalFormatting>
  <conditionalFormatting sqref="AG1228:AG1229">
    <cfRule type="notContainsBlanks" dxfId="129" priority="99">
      <formula>LEN(TRIM(AG1228))&gt;0</formula>
    </cfRule>
  </conditionalFormatting>
  <conditionalFormatting sqref="AB1230:AF1230">
    <cfRule type="notContainsBlanks" dxfId="128" priority="98">
      <formula>LEN(TRIM(AB1230))&gt;0</formula>
    </cfRule>
  </conditionalFormatting>
  <conditionalFormatting sqref="N1230:R1230 S1228:S1229">
    <cfRule type="notContainsBlanks" dxfId="127" priority="97">
      <formula>LEN(TRIM(N1228))&gt;0</formula>
    </cfRule>
  </conditionalFormatting>
  <conditionalFormatting sqref="S1228:S1229">
    <cfRule type="notContainsBlanks" dxfId="126" priority="96">
      <formula>LEN(TRIM(S1228))&gt;0</formula>
    </cfRule>
  </conditionalFormatting>
  <conditionalFormatting sqref="N1230:R1230">
    <cfRule type="notContainsBlanks" dxfId="125" priority="95">
      <formula>LEN(TRIM(N1230))&gt;0</formula>
    </cfRule>
  </conditionalFormatting>
  <conditionalFormatting sqref="U1230:Y1230 Z1228:Z1229">
    <cfRule type="notContainsBlanks" dxfId="124" priority="94">
      <formula>LEN(TRIM(U1228))&gt;0</formula>
    </cfRule>
  </conditionalFormatting>
  <conditionalFormatting sqref="Z1228:Z1229">
    <cfRule type="notContainsBlanks" dxfId="123" priority="93">
      <formula>LEN(TRIM(Z1228))&gt;0</formula>
    </cfRule>
  </conditionalFormatting>
  <conditionalFormatting sqref="U1230:Y1230">
    <cfRule type="notContainsBlanks" dxfId="122" priority="92">
      <formula>LEN(TRIM(U1230))&gt;0</formula>
    </cfRule>
  </conditionalFormatting>
  <conditionalFormatting sqref="G1243:K1243 L1241:L1242">
    <cfRule type="notContainsBlanks" dxfId="121" priority="91">
      <formula>LEN(TRIM(G1241))&gt;0</formula>
    </cfRule>
  </conditionalFormatting>
  <conditionalFormatting sqref="L1241:L1242">
    <cfRule type="notContainsBlanks" dxfId="120" priority="90">
      <formula>LEN(TRIM(L1241))&gt;0</formula>
    </cfRule>
  </conditionalFormatting>
  <conditionalFormatting sqref="G1243:K1243">
    <cfRule type="notContainsBlanks" dxfId="119" priority="89">
      <formula>LEN(TRIM(G1243))&gt;0</formula>
    </cfRule>
  </conditionalFormatting>
  <conditionalFormatting sqref="AB1243:AF1243 AG1241:AG1242">
    <cfRule type="notContainsBlanks" dxfId="118" priority="88">
      <formula>LEN(TRIM(AB1241))&gt;0</formula>
    </cfRule>
  </conditionalFormatting>
  <conditionalFormatting sqref="AG1241:AG1242">
    <cfRule type="notContainsBlanks" dxfId="117" priority="87">
      <formula>LEN(TRIM(AG1241))&gt;0</formula>
    </cfRule>
  </conditionalFormatting>
  <conditionalFormatting sqref="AB1243:AF1243">
    <cfRule type="notContainsBlanks" dxfId="116" priority="86">
      <formula>LEN(TRIM(AB1243))&gt;0</formula>
    </cfRule>
  </conditionalFormatting>
  <conditionalFormatting sqref="N1243:R1243 S1241:S1242">
    <cfRule type="notContainsBlanks" dxfId="115" priority="85">
      <formula>LEN(TRIM(N1241))&gt;0</formula>
    </cfRule>
  </conditionalFormatting>
  <conditionalFormatting sqref="S1241:S1242">
    <cfRule type="notContainsBlanks" dxfId="114" priority="84">
      <formula>LEN(TRIM(S1241))&gt;0</formula>
    </cfRule>
  </conditionalFormatting>
  <conditionalFormatting sqref="N1243:R1243">
    <cfRule type="notContainsBlanks" dxfId="113" priority="83">
      <formula>LEN(TRIM(N1243))&gt;0</formula>
    </cfRule>
  </conditionalFormatting>
  <conditionalFormatting sqref="U1243:Y1243 Z1241:Z1242">
    <cfRule type="notContainsBlanks" dxfId="112" priority="82">
      <formula>LEN(TRIM(U1241))&gt;0</formula>
    </cfRule>
  </conditionalFormatting>
  <conditionalFormatting sqref="Z1241:Z1242">
    <cfRule type="notContainsBlanks" dxfId="111" priority="81">
      <formula>LEN(TRIM(Z1241))&gt;0</formula>
    </cfRule>
  </conditionalFormatting>
  <conditionalFormatting sqref="U1243:Y1243">
    <cfRule type="notContainsBlanks" dxfId="110" priority="80">
      <formula>LEN(TRIM(U1243))&gt;0</formula>
    </cfRule>
  </conditionalFormatting>
  <conditionalFormatting sqref="G1256:K1256 L1254:L1255">
    <cfRule type="notContainsBlanks" dxfId="109" priority="79">
      <formula>LEN(TRIM(G1254))&gt;0</formula>
    </cfRule>
  </conditionalFormatting>
  <conditionalFormatting sqref="L1254:L1255">
    <cfRule type="notContainsBlanks" dxfId="108" priority="78">
      <formula>LEN(TRIM(L1254))&gt;0</formula>
    </cfRule>
  </conditionalFormatting>
  <conditionalFormatting sqref="G1256:K1256">
    <cfRule type="notContainsBlanks" dxfId="107" priority="77">
      <formula>LEN(TRIM(G1256))&gt;0</formula>
    </cfRule>
  </conditionalFormatting>
  <conditionalFormatting sqref="AB1256:AF1256 AG1254:AG1255">
    <cfRule type="notContainsBlanks" dxfId="106" priority="76">
      <formula>LEN(TRIM(AB1254))&gt;0</formula>
    </cfRule>
  </conditionalFormatting>
  <conditionalFormatting sqref="AG1254:AG1255">
    <cfRule type="notContainsBlanks" dxfId="105" priority="75">
      <formula>LEN(TRIM(AG1254))&gt;0</formula>
    </cfRule>
  </conditionalFormatting>
  <conditionalFormatting sqref="AB1256:AF1256">
    <cfRule type="notContainsBlanks" dxfId="104" priority="74">
      <formula>LEN(TRIM(AB1256))&gt;0</formula>
    </cfRule>
  </conditionalFormatting>
  <conditionalFormatting sqref="N1256:R1256 S1254:S1255">
    <cfRule type="notContainsBlanks" dxfId="103" priority="73">
      <formula>LEN(TRIM(N1254))&gt;0</formula>
    </cfRule>
  </conditionalFormatting>
  <conditionalFormatting sqref="S1254:S1255">
    <cfRule type="notContainsBlanks" dxfId="102" priority="72">
      <formula>LEN(TRIM(S1254))&gt;0</formula>
    </cfRule>
  </conditionalFormatting>
  <conditionalFormatting sqref="N1256:R1256">
    <cfRule type="notContainsBlanks" dxfId="101" priority="71">
      <formula>LEN(TRIM(N1256))&gt;0</formula>
    </cfRule>
  </conditionalFormatting>
  <conditionalFormatting sqref="U1256:Y1256 Z1254:Z1255">
    <cfRule type="notContainsBlanks" dxfId="100" priority="70">
      <formula>LEN(TRIM(U1254))&gt;0</formula>
    </cfRule>
  </conditionalFormatting>
  <conditionalFormatting sqref="Z1254:Z1255">
    <cfRule type="notContainsBlanks" dxfId="99" priority="69">
      <formula>LEN(TRIM(Z1254))&gt;0</formula>
    </cfRule>
  </conditionalFormatting>
  <conditionalFormatting sqref="U1256:Y1256">
    <cfRule type="notContainsBlanks" dxfId="98" priority="68">
      <formula>LEN(TRIM(U1256))&gt;0</formula>
    </cfRule>
  </conditionalFormatting>
  <conditionalFormatting sqref="G1269:K1269 L1267:L1268">
    <cfRule type="notContainsBlanks" dxfId="97" priority="67">
      <formula>LEN(TRIM(G1267))&gt;0</formula>
    </cfRule>
  </conditionalFormatting>
  <conditionalFormatting sqref="L1267:L1268">
    <cfRule type="notContainsBlanks" dxfId="96" priority="66">
      <formula>LEN(TRIM(L1267))&gt;0</formula>
    </cfRule>
  </conditionalFormatting>
  <conditionalFormatting sqref="G1269:K1269">
    <cfRule type="notContainsBlanks" dxfId="95" priority="65">
      <formula>LEN(TRIM(G1269))&gt;0</formula>
    </cfRule>
  </conditionalFormatting>
  <conditionalFormatting sqref="AB1269:AF1269 AG1267:AG1268">
    <cfRule type="notContainsBlanks" dxfId="94" priority="64">
      <formula>LEN(TRIM(AB1267))&gt;0</formula>
    </cfRule>
  </conditionalFormatting>
  <conditionalFormatting sqref="AG1267:AG1268">
    <cfRule type="notContainsBlanks" dxfId="93" priority="63">
      <formula>LEN(TRIM(AG1267))&gt;0</formula>
    </cfRule>
  </conditionalFormatting>
  <conditionalFormatting sqref="AB1269:AF1269">
    <cfRule type="notContainsBlanks" dxfId="92" priority="62">
      <formula>LEN(TRIM(AB1269))&gt;0</formula>
    </cfRule>
  </conditionalFormatting>
  <conditionalFormatting sqref="N1269:R1269 S1267:S1268">
    <cfRule type="notContainsBlanks" dxfId="91" priority="61">
      <formula>LEN(TRIM(N1267))&gt;0</formula>
    </cfRule>
  </conditionalFormatting>
  <conditionalFormatting sqref="S1267:S1268">
    <cfRule type="notContainsBlanks" dxfId="90" priority="60">
      <formula>LEN(TRIM(S1267))&gt;0</formula>
    </cfRule>
  </conditionalFormatting>
  <conditionalFormatting sqref="N1269:R1269">
    <cfRule type="notContainsBlanks" dxfId="89" priority="59">
      <formula>LEN(TRIM(N1269))&gt;0</formula>
    </cfRule>
  </conditionalFormatting>
  <conditionalFormatting sqref="U1269:Y1269 Z1267:Z1268">
    <cfRule type="notContainsBlanks" dxfId="88" priority="58">
      <formula>LEN(TRIM(U1267))&gt;0</formula>
    </cfRule>
  </conditionalFormatting>
  <conditionalFormatting sqref="Z1267:Z1268">
    <cfRule type="notContainsBlanks" dxfId="87" priority="57">
      <formula>LEN(TRIM(Z1267))&gt;0</formula>
    </cfRule>
  </conditionalFormatting>
  <conditionalFormatting sqref="U1269:Y1269">
    <cfRule type="notContainsBlanks" dxfId="86" priority="56">
      <formula>LEN(TRIM(U1269))&gt;0</formula>
    </cfRule>
  </conditionalFormatting>
  <conditionalFormatting sqref="G1282:K1282 L1280:L1281">
    <cfRule type="notContainsBlanks" dxfId="85" priority="55">
      <formula>LEN(TRIM(G1280))&gt;0</formula>
    </cfRule>
  </conditionalFormatting>
  <conditionalFormatting sqref="L1280:L1281">
    <cfRule type="notContainsBlanks" dxfId="84" priority="54">
      <formula>LEN(TRIM(L1280))&gt;0</formula>
    </cfRule>
  </conditionalFormatting>
  <conditionalFormatting sqref="G1282:K1282">
    <cfRule type="notContainsBlanks" dxfId="83" priority="53">
      <formula>LEN(TRIM(G1282))&gt;0</formula>
    </cfRule>
  </conditionalFormatting>
  <conditionalFormatting sqref="AB1282:AF1282 AG1280:AG1281">
    <cfRule type="notContainsBlanks" dxfId="82" priority="52">
      <formula>LEN(TRIM(AB1280))&gt;0</formula>
    </cfRule>
  </conditionalFormatting>
  <conditionalFormatting sqref="AG1280:AG1281">
    <cfRule type="notContainsBlanks" dxfId="81" priority="51">
      <formula>LEN(TRIM(AG1280))&gt;0</formula>
    </cfRule>
  </conditionalFormatting>
  <conditionalFormatting sqref="AB1282:AF1282">
    <cfRule type="notContainsBlanks" dxfId="80" priority="50">
      <formula>LEN(TRIM(AB1282))&gt;0</formula>
    </cfRule>
  </conditionalFormatting>
  <conditionalFormatting sqref="N1282:R1282 S1280:S1281">
    <cfRule type="notContainsBlanks" dxfId="79" priority="49">
      <formula>LEN(TRIM(N1280))&gt;0</formula>
    </cfRule>
  </conditionalFormatting>
  <conditionalFormatting sqref="S1280:S1281">
    <cfRule type="notContainsBlanks" dxfId="78" priority="48">
      <formula>LEN(TRIM(S1280))&gt;0</formula>
    </cfRule>
  </conditionalFormatting>
  <conditionalFormatting sqref="N1282:R1282">
    <cfRule type="notContainsBlanks" dxfId="77" priority="47">
      <formula>LEN(TRIM(N1282))&gt;0</formula>
    </cfRule>
  </conditionalFormatting>
  <conditionalFormatting sqref="U1282:Y1282 Z1280:Z1281">
    <cfRule type="notContainsBlanks" dxfId="76" priority="46">
      <formula>LEN(TRIM(U1280))&gt;0</formula>
    </cfRule>
  </conditionalFormatting>
  <conditionalFormatting sqref="Z1280:Z1281">
    <cfRule type="notContainsBlanks" dxfId="75" priority="45">
      <formula>LEN(TRIM(Z1280))&gt;0</formula>
    </cfRule>
  </conditionalFormatting>
  <conditionalFormatting sqref="U1282:Y1282">
    <cfRule type="notContainsBlanks" dxfId="74" priority="44">
      <formula>LEN(TRIM(U1282))&gt;0</formula>
    </cfRule>
  </conditionalFormatting>
  <conditionalFormatting sqref="G1295:K1295 L1293:L1294">
    <cfRule type="notContainsBlanks" dxfId="73" priority="43">
      <formula>LEN(TRIM(G1293))&gt;0</formula>
    </cfRule>
  </conditionalFormatting>
  <conditionalFormatting sqref="L1293:L1294">
    <cfRule type="notContainsBlanks" dxfId="72" priority="42">
      <formula>LEN(TRIM(L1293))&gt;0</formula>
    </cfRule>
  </conditionalFormatting>
  <conditionalFormatting sqref="G1295:K1295">
    <cfRule type="notContainsBlanks" dxfId="71" priority="41">
      <formula>LEN(TRIM(G1295))&gt;0</formula>
    </cfRule>
  </conditionalFormatting>
  <conditionalFormatting sqref="AB1295:AF1295 AG1293:AG1294">
    <cfRule type="notContainsBlanks" dxfId="70" priority="40">
      <formula>LEN(TRIM(AB1293))&gt;0</formula>
    </cfRule>
  </conditionalFormatting>
  <conditionalFormatting sqref="AG1293:AG1294">
    <cfRule type="notContainsBlanks" dxfId="69" priority="39">
      <formula>LEN(TRIM(AG1293))&gt;0</formula>
    </cfRule>
  </conditionalFormatting>
  <conditionalFormatting sqref="AB1295:AF1295">
    <cfRule type="notContainsBlanks" dxfId="68" priority="38">
      <formula>LEN(TRIM(AB1295))&gt;0</formula>
    </cfRule>
  </conditionalFormatting>
  <conditionalFormatting sqref="N1295:R1295 S1293:S1294">
    <cfRule type="notContainsBlanks" dxfId="67" priority="37">
      <formula>LEN(TRIM(N1293))&gt;0</formula>
    </cfRule>
  </conditionalFormatting>
  <conditionalFormatting sqref="S1293:S1294">
    <cfRule type="notContainsBlanks" dxfId="66" priority="36">
      <formula>LEN(TRIM(S1293))&gt;0</formula>
    </cfRule>
  </conditionalFormatting>
  <conditionalFormatting sqref="N1295:R1295">
    <cfRule type="notContainsBlanks" dxfId="65" priority="35">
      <formula>LEN(TRIM(N1295))&gt;0</formula>
    </cfRule>
  </conditionalFormatting>
  <conditionalFormatting sqref="U1295:Y1295 Z1293:Z1294">
    <cfRule type="notContainsBlanks" dxfId="64" priority="34">
      <formula>LEN(TRIM(U1293))&gt;0</formula>
    </cfRule>
  </conditionalFormatting>
  <conditionalFormatting sqref="Z1293:Z1294">
    <cfRule type="notContainsBlanks" dxfId="63" priority="33">
      <formula>LEN(TRIM(Z1293))&gt;0</formula>
    </cfRule>
  </conditionalFormatting>
  <conditionalFormatting sqref="U1295:Y1295">
    <cfRule type="notContainsBlanks" dxfId="62" priority="32">
      <formula>LEN(TRIM(U1295))&gt;0</formula>
    </cfRule>
  </conditionalFormatting>
  <conditionalFormatting sqref="G1308:K1308 L1306:L1307">
    <cfRule type="notContainsBlanks" dxfId="61" priority="31">
      <formula>LEN(TRIM(G1306))&gt;0</formula>
    </cfRule>
  </conditionalFormatting>
  <conditionalFormatting sqref="L1306:L1307">
    <cfRule type="notContainsBlanks" dxfId="60" priority="30">
      <formula>LEN(TRIM(L1306))&gt;0</formula>
    </cfRule>
  </conditionalFormatting>
  <conditionalFormatting sqref="G1308:K1308">
    <cfRule type="notContainsBlanks" dxfId="59" priority="29">
      <formula>LEN(TRIM(G1308))&gt;0</formula>
    </cfRule>
  </conditionalFormatting>
  <conditionalFormatting sqref="AB1308:AF1308 AG1306:AG1307">
    <cfRule type="notContainsBlanks" dxfId="58" priority="28">
      <formula>LEN(TRIM(AB1306))&gt;0</formula>
    </cfRule>
  </conditionalFormatting>
  <conditionalFormatting sqref="AG1306:AG1307">
    <cfRule type="notContainsBlanks" dxfId="57" priority="27">
      <formula>LEN(TRIM(AG1306))&gt;0</formula>
    </cfRule>
  </conditionalFormatting>
  <conditionalFormatting sqref="AB1308:AF1308">
    <cfRule type="notContainsBlanks" dxfId="56" priority="26">
      <formula>LEN(TRIM(AB1308))&gt;0</formula>
    </cfRule>
  </conditionalFormatting>
  <conditionalFormatting sqref="N1308:R1308 S1306:S1307">
    <cfRule type="notContainsBlanks" dxfId="55" priority="25">
      <formula>LEN(TRIM(N1306))&gt;0</formula>
    </cfRule>
  </conditionalFormatting>
  <conditionalFormatting sqref="S1306:S1307">
    <cfRule type="notContainsBlanks" dxfId="54" priority="24">
      <formula>LEN(TRIM(S1306))&gt;0</formula>
    </cfRule>
  </conditionalFormatting>
  <conditionalFormatting sqref="N1308:R1308">
    <cfRule type="notContainsBlanks" dxfId="53" priority="23">
      <formula>LEN(TRIM(N1308))&gt;0</formula>
    </cfRule>
  </conditionalFormatting>
  <conditionalFormatting sqref="U1308:Y1308 Z1306:Z1307">
    <cfRule type="notContainsBlanks" dxfId="52" priority="22">
      <formula>LEN(TRIM(U1306))&gt;0</formula>
    </cfRule>
  </conditionalFormatting>
  <conditionalFormatting sqref="Z1306:Z1307">
    <cfRule type="notContainsBlanks" dxfId="51" priority="21">
      <formula>LEN(TRIM(Z1306))&gt;0</formula>
    </cfRule>
  </conditionalFormatting>
  <conditionalFormatting sqref="U1308:Y1308">
    <cfRule type="notContainsBlanks" dxfId="50" priority="20">
      <formula>LEN(TRIM(U1308))&gt;0</formula>
    </cfRule>
  </conditionalFormatting>
  <conditionalFormatting sqref="G1321:K1321 L1319:L1320">
    <cfRule type="notContainsBlanks" dxfId="49" priority="19">
      <formula>LEN(TRIM(G1319))&gt;0</formula>
    </cfRule>
  </conditionalFormatting>
  <conditionalFormatting sqref="L1319:L1320">
    <cfRule type="notContainsBlanks" dxfId="48" priority="18">
      <formula>LEN(TRIM(L1319))&gt;0</formula>
    </cfRule>
  </conditionalFormatting>
  <conditionalFormatting sqref="G1321:K1321">
    <cfRule type="notContainsBlanks" dxfId="47" priority="17">
      <formula>LEN(TRIM(G1321))&gt;0</formula>
    </cfRule>
  </conditionalFormatting>
  <conditionalFormatting sqref="AB1321:AF1321 AG1319:AG1320">
    <cfRule type="notContainsBlanks" dxfId="46" priority="16">
      <formula>LEN(TRIM(AB1319))&gt;0</formula>
    </cfRule>
  </conditionalFormatting>
  <conditionalFormatting sqref="AG1319:AG1320">
    <cfRule type="notContainsBlanks" dxfId="45" priority="15">
      <formula>LEN(TRIM(AG1319))&gt;0</formula>
    </cfRule>
  </conditionalFormatting>
  <conditionalFormatting sqref="AB1321:AF1321">
    <cfRule type="notContainsBlanks" dxfId="44" priority="14">
      <formula>LEN(TRIM(AB1321))&gt;0</formula>
    </cfRule>
  </conditionalFormatting>
  <conditionalFormatting sqref="N1321:R1321 S1319:S1320">
    <cfRule type="notContainsBlanks" dxfId="43" priority="13">
      <formula>LEN(TRIM(N1319))&gt;0</formula>
    </cfRule>
  </conditionalFormatting>
  <conditionalFormatting sqref="S1319:S1320">
    <cfRule type="notContainsBlanks" dxfId="42" priority="12">
      <formula>LEN(TRIM(S1319))&gt;0</formula>
    </cfRule>
  </conditionalFormatting>
  <conditionalFormatting sqref="N1321:R1321">
    <cfRule type="notContainsBlanks" dxfId="41" priority="11">
      <formula>LEN(TRIM(N1321))&gt;0</formula>
    </cfRule>
  </conditionalFormatting>
  <conditionalFormatting sqref="U1321:Y1321 Z1319:Z1320">
    <cfRule type="notContainsBlanks" dxfId="40" priority="10">
      <formula>LEN(TRIM(U1319))&gt;0</formula>
    </cfRule>
  </conditionalFormatting>
  <conditionalFormatting sqref="Z1319:Z1320">
    <cfRule type="notContainsBlanks" dxfId="39" priority="9">
      <formula>LEN(TRIM(Z1319))&gt;0</formula>
    </cfRule>
  </conditionalFormatting>
  <conditionalFormatting sqref="U1321:Y1321">
    <cfRule type="notContainsBlanks" dxfId="38" priority="8">
      <formula>LEN(TRIM(U1321))&gt;0</formula>
    </cfRule>
  </conditionalFormatting>
  <conditionalFormatting sqref="C1389:C1392">
    <cfRule type="notContainsBlanks" dxfId="37" priority="7">
      <formula>LEN(TRIM(C1389))&gt;0</formula>
    </cfRule>
  </conditionalFormatting>
  <conditionalFormatting sqref="D1392">
    <cfRule type="notContainsBlanks" dxfId="36" priority="6">
      <formula>LEN(TRIM(D1392))&gt;0</formula>
    </cfRule>
  </conditionalFormatting>
  <conditionalFormatting sqref="L1340">
    <cfRule type="notContainsBlanks" dxfId="35" priority="5">
      <formula>LEN(TRIM(L1340))&gt;0</formula>
    </cfRule>
  </conditionalFormatting>
  <conditionalFormatting sqref="P1340">
    <cfRule type="notContainsBlanks" dxfId="34" priority="4">
      <formula>LEN(TRIM(P1340))&gt;0</formula>
    </cfRule>
  </conditionalFormatting>
  <conditionalFormatting sqref="D1349">
    <cfRule type="notContainsBlanks" dxfId="33" priority="3">
      <formula>LEN(TRIM(D1349))&gt;0</formula>
    </cfRule>
  </conditionalFormatting>
  <dataValidations count="2">
    <dataValidation type="list" allowBlank="1" showInputMessage="1" showErrorMessage="1" sqref="B45:B56 B682:B693 B669:B680 B695:B706 B708:B719 B721:B732 B734:B745 B747:B758 B760:B771 B773:B784 B786:B797 B799:B810 B812:B823 B825:B836 B838:B849 B851:B862 B864:B875 B877:B888 B890:B901 B903:B914 B916:B927 B929:B940 B942:B953 B955:B966 B968:B979 B981:B992 B994:B1005 B1007:B1018 B1020:B1031 B1033:B1044 B1046:B1057 B1059:B1070 B1072:B1083 B1085:B1096 B1098:B1109 B1111:B1122 B1124:B1135 B1137:B1148 B1150:B1161 B1163:B1174 B1176:B1187 B1189:B1200 B1202:B1213 B1215:B1226 B1228:B1239 B1241:B1252 B1254:B1265 B1267:B1278 B1280:B1291 B1293:B1304 B1306:B1317 B1319:B1330 B58:B69 B84:B95 B97:B108 B110:B121 B123:B134 B136:B147 B149:B160 B162:B173 B175:B186 B188:B199 B201:B212 B214:B225 B227:B238 B240:B251 B253:B264 B266:B277 B279:B290 B292:B303 B305:B316 B318:B329 B331:B342 B344:B355 B357:B368 B370:B381 B383:B394 B396:B407 B409:B420 B422:B433 B435:B446 B448:B459 B461:B472 B474:B485 B487:B498 B500:B511 B513:B524 B526:B537 B539:B550 B552:B563 B565:B576 B578:B589 B591:B602 B604:B615 B617:B628 B630:B641 B643:B654 B656:B667 B71:B82 B32:B43" xr:uid="{A5B58055-9711-47F0-A9ED-73E27C7A3737}">
      <formula1>$A$33:$A$35</formula1>
    </dataValidation>
    <dataValidation type="list" allowBlank="1" showInputMessage="1" showErrorMessage="1" sqref="D1340 H1340 L1340 P1340 D1349" xr:uid="{EE40624A-BF6C-46D6-A029-0E34D471E211}">
      <formula1>$A$1338:$A$1339</formula1>
    </dataValidation>
  </dataValidations>
  <hyperlinks>
    <hyperlink ref="B11:D11" location="'01_Доходи'!A22" display="Надходження надавача ПМД  за пакетом &quot;Первинна медична допомога&quot;, грн." xr:uid="{3AD0FF93-52B6-4403-9E0D-43F278EFAB71}"/>
    <hyperlink ref="B12:D12" location="'01_Доходи'!B1354" display="Надходження надавача ПМД за пакетом &quot;Супровід і лікування дорослих та дітей, хворих на туберкульоз, на первинному рівні медичної допомоги&quot;, грн." xr:uid="{140B4F15-8ED7-4B89-AD6E-DF34446A3F1A}"/>
    <hyperlink ref="B13:D13" location="'01_Доходи'!B1377" display="Надходження надавача ПМД за пакетом &quot;Ведення вагітності в амбулаторних умовах&quot;, грн." xr:uid="{475A5EF1-BDD6-40EA-B821-E4A92A01CC1F}"/>
    <hyperlink ref="B16:D16" location="'01_Доходи'!B1406" display="Інші надходження/доходи надавача ПМД, грн." xr:uid="{3C411B7D-AFEB-46C1-8EDF-9EB0ED56CA1A}"/>
    <hyperlink ref="B15:D15" location="'01_Доходи'!B1395" display="Надходження надавача ПМД за іншими пакетами Програми медичних гарантій, грн." xr:uid="{DB17DCBD-6553-4065-82D7-13A27FC48AA1}"/>
    <hyperlink ref="B14:D14" location="'01_Доходи'!B1386" display="Надходження надавача ПМД за пакетом &quot;Супровід і лікування дорослих та дітей з психічними розладами на первинному рівні медичної допомоги&quot;, грн." xr:uid="{50FC6B72-DA54-4F4B-A64B-A01C6EB271AD}"/>
  </hyperlinks>
  <pageMargins left="0.7" right="0.7" top="0.75" bottom="0.75" header="0.3" footer="0.3"/>
  <pageSetup paperSize="9" orientation="portrait" r:id="rId1"/>
  <ignoredErrors>
    <ignoredError sqref="Q25" evalError="1"/>
    <ignoredError sqref="C1384:D1384 D1424:H1424 D1409:H1409 H1410:H1423 E13 E14:H14 F13:H13 I13 E16:I16 E12:I12 I15 E15:H15 F17:H17 I14 E17 I17 I11 E11:H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BE01-47DC-40EE-8702-16ABC4291938}">
  <sheetPr>
    <tabColor rgb="FFFFFF00"/>
  </sheetPr>
  <dimension ref="A1:BL207"/>
  <sheetViews>
    <sheetView showGridLines="0" zoomScale="50" zoomScaleNormal="50" workbookViewId="0">
      <selection activeCell="A181" sqref="A181"/>
    </sheetView>
  </sheetViews>
  <sheetFormatPr defaultColWidth="9.140625" defaultRowHeight="20.25" x14ac:dyDescent="0.3"/>
  <cols>
    <col min="1" max="2" width="5.7109375" style="77" customWidth="1"/>
    <col min="3" max="3" width="29.28515625" style="77" customWidth="1"/>
    <col min="4" max="4" width="28.42578125" style="77" customWidth="1"/>
    <col min="5" max="5" width="17.7109375" style="77" customWidth="1"/>
    <col min="6" max="6" width="16.7109375" style="77" customWidth="1"/>
    <col min="7" max="7" width="24.7109375" style="77" customWidth="1"/>
    <col min="8" max="8" width="20.85546875" style="77" customWidth="1"/>
    <col min="9" max="16" width="13.140625" style="77" customWidth="1"/>
    <col min="17" max="17" width="16" style="239" customWidth="1"/>
    <col min="18" max="21" width="13.140625" style="77" customWidth="1"/>
    <col min="22" max="22" width="13.140625" style="239" customWidth="1"/>
    <col min="23" max="26" width="13.140625" style="77" customWidth="1"/>
    <col min="27" max="27" width="13.140625" style="239" customWidth="1"/>
    <col min="28" max="31" width="13.140625" style="77" customWidth="1"/>
    <col min="32" max="32" width="13.140625" style="239" customWidth="1"/>
    <col min="33" max="36" width="13.140625" style="77" customWidth="1"/>
    <col min="37" max="37" width="13.140625" style="239" customWidth="1"/>
    <col min="38" max="41" width="13.140625" style="77" customWidth="1"/>
    <col min="42" max="42" width="13.140625" style="239" customWidth="1"/>
    <col min="43" max="43" width="17" style="77" customWidth="1"/>
    <col min="44" max="46" width="20.42578125" style="77" customWidth="1"/>
    <col min="47" max="47" width="15" style="239" customWidth="1"/>
    <col min="48" max="49" width="12.85546875" style="271" customWidth="1"/>
    <col min="50" max="50" width="15.85546875" style="271" customWidth="1"/>
    <col min="51" max="51" width="12.85546875" style="271" customWidth="1"/>
    <col min="52" max="52" width="12.28515625" style="239" customWidth="1"/>
    <col min="53" max="53" width="10.5703125" style="77" customWidth="1"/>
    <col min="54" max="57" width="16.7109375" style="77" customWidth="1"/>
    <col min="58" max="58" width="16.7109375" style="239" customWidth="1"/>
    <col min="59" max="59" width="7.5703125" style="77" customWidth="1"/>
    <col min="60" max="64" width="19.42578125" style="77" customWidth="1"/>
    <col min="65" max="65" width="11.85546875" style="77" customWidth="1"/>
    <col min="66" max="66" width="15" style="77" customWidth="1"/>
    <col min="67" max="67" width="14.5703125" style="77" customWidth="1"/>
    <col min="68" max="85" width="14" style="77" customWidth="1"/>
    <col min="86" max="86" width="14.140625" style="77" customWidth="1"/>
    <col min="87" max="87" width="15.140625" style="77" customWidth="1"/>
    <col min="88" max="88" width="18.85546875" style="77" customWidth="1"/>
    <col min="89" max="89" width="24.28515625" style="77" customWidth="1"/>
    <col min="90" max="94" width="17.85546875" style="77" customWidth="1"/>
    <col min="95" max="95" width="15.85546875" style="77" customWidth="1"/>
    <col min="96" max="97" width="19.7109375" style="77" customWidth="1"/>
    <col min="98" max="98" width="23.42578125" style="77" customWidth="1"/>
    <col min="99" max="99" width="11.85546875" style="77" customWidth="1"/>
    <col min="100" max="100" width="16.28515625" style="77" customWidth="1"/>
    <col min="101" max="103" width="11.85546875" style="77" customWidth="1"/>
    <col min="104" max="104" width="17" style="77" customWidth="1"/>
    <col min="105" max="105" width="16.5703125" style="77" customWidth="1"/>
    <col min="106" max="107" width="11.85546875" style="77" customWidth="1"/>
    <col min="108" max="108" width="23.28515625" style="77" customWidth="1"/>
    <col min="109" max="109" width="22.28515625" style="77" customWidth="1"/>
    <col min="110" max="110" width="26.28515625" style="77" customWidth="1"/>
    <col min="111" max="111" width="16.140625" style="77" customWidth="1"/>
    <col min="112" max="112" width="11.85546875" style="77" customWidth="1"/>
    <col min="113" max="113" width="19.140625" style="77" customWidth="1"/>
    <col min="114" max="114" width="21" style="77" customWidth="1"/>
    <col min="115" max="115" width="16.7109375" style="77" customWidth="1"/>
    <col min="116" max="116" width="19.5703125" style="77" customWidth="1"/>
    <col min="117" max="117" width="11.85546875" style="77" customWidth="1"/>
    <col min="118" max="118" width="20.42578125" style="77" customWidth="1"/>
    <col min="119" max="119" width="16.7109375" style="77" customWidth="1"/>
    <col min="120" max="140" width="19" style="77" customWidth="1"/>
    <col min="141" max="145" width="11.85546875" style="77" customWidth="1"/>
    <col min="146" max="146" width="18.7109375" style="77" customWidth="1"/>
    <col min="147" max="16384" width="9.140625" style="77"/>
  </cols>
  <sheetData>
    <row r="1" spans="1:64" s="649" customFormat="1" ht="39" customHeight="1" x14ac:dyDescent="0.3">
      <c r="A1" s="719" t="s">
        <v>770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64" ht="26.25" thickBot="1" x14ac:dyDescent="0.35">
      <c r="J2" s="137"/>
      <c r="K2" s="137"/>
      <c r="L2" s="137"/>
      <c r="M2" s="137"/>
      <c r="N2" s="137"/>
      <c r="O2" s="137"/>
      <c r="P2" s="137"/>
      <c r="Q2" s="270"/>
      <c r="R2" s="137"/>
      <c r="S2" s="137"/>
      <c r="T2" s="137"/>
      <c r="U2" s="137"/>
      <c r="V2" s="270"/>
      <c r="W2" s="137"/>
      <c r="X2" s="137"/>
      <c r="Y2" s="137"/>
      <c r="Z2" s="137"/>
      <c r="AA2" s="270"/>
      <c r="AB2" s="137"/>
      <c r="AC2" s="137"/>
      <c r="AD2" s="137"/>
      <c r="AE2" s="137"/>
      <c r="AF2" s="270"/>
    </row>
    <row r="3" spans="1:64" ht="42.75" customHeight="1" thickTop="1" thickBot="1" x14ac:dyDescent="0.35">
      <c r="C3" s="868" t="s">
        <v>436</v>
      </c>
      <c r="D3" s="869"/>
      <c r="E3" s="869"/>
      <c r="F3" s="869"/>
      <c r="G3" s="869"/>
      <c r="H3" s="869"/>
      <c r="I3" s="870"/>
      <c r="J3" s="123"/>
      <c r="K3" s="123"/>
    </row>
    <row r="4" spans="1:64" ht="23.25" thickTop="1" x14ac:dyDescent="0.3">
      <c r="C4" s="123"/>
      <c r="D4" s="123"/>
      <c r="E4" s="123"/>
      <c r="F4" s="123"/>
      <c r="G4" s="123"/>
      <c r="H4" s="123"/>
      <c r="I4" s="272"/>
      <c r="J4" s="272"/>
      <c r="K4" s="272"/>
      <c r="L4" s="272"/>
      <c r="M4" s="272"/>
      <c r="N4" s="272"/>
      <c r="O4" s="272"/>
      <c r="P4" s="272"/>
      <c r="Q4" s="273"/>
      <c r="R4" s="272"/>
      <c r="S4" s="272"/>
      <c r="T4" s="272"/>
      <c r="U4" s="272"/>
      <c r="V4" s="273"/>
      <c r="W4" s="272"/>
      <c r="X4" s="272"/>
      <c r="Y4" s="272"/>
      <c r="Z4" s="272"/>
      <c r="AA4" s="273"/>
      <c r="AB4" s="272"/>
      <c r="AC4" s="272"/>
      <c r="AD4" s="272"/>
      <c r="AE4" s="272"/>
      <c r="AF4" s="273"/>
    </row>
    <row r="5" spans="1:64" ht="27" customHeight="1" x14ac:dyDescent="0.3">
      <c r="C5" s="853" t="str">
        <f>'0_Загальне'!B7</f>
        <v>Офіційна повна назва надавача ПМД:</v>
      </c>
      <c r="D5" s="853"/>
      <c r="E5" s="853"/>
      <c r="F5" s="871">
        <f>'0_Загальне'!C7</f>
        <v>0</v>
      </c>
      <c r="G5" s="871"/>
      <c r="H5" s="871"/>
      <c r="I5" s="272"/>
      <c r="J5" s="272"/>
      <c r="K5" s="272"/>
      <c r="L5" s="272"/>
      <c r="M5" s="272"/>
      <c r="N5" s="272"/>
      <c r="O5" s="272"/>
      <c r="P5" s="272"/>
      <c r="Q5" s="273"/>
      <c r="R5" s="272"/>
      <c r="S5" s="272"/>
      <c r="T5" s="272"/>
      <c r="U5" s="272"/>
      <c r="V5" s="273"/>
      <c r="W5" s="272"/>
      <c r="X5" s="272"/>
      <c r="Y5" s="272"/>
      <c r="Z5" s="272"/>
      <c r="AA5" s="273"/>
      <c r="AB5" s="272"/>
      <c r="AC5" s="272"/>
      <c r="AD5" s="272"/>
      <c r="AE5" s="272"/>
      <c r="AF5" s="273"/>
    </row>
    <row r="6" spans="1:64" ht="25.15" customHeight="1" x14ac:dyDescent="0.3">
      <c r="C6" s="853" t="str">
        <f>'0_Загальне'!B28</f>
        <v>Плановий період (рік):</v>
      </c>
      <c r="D6" s="853"/>
      <c r="E6" s="853"/>
      <c r="F6" s="871">
        <f>'0_Загальне'!C28</f>
        <v>0</v>
      </c>
      <c r="G6" s="871"/>
      <c r="H6" s="871"/>
      <c r="I6" s="272"/>
      <c r="J6" s="272"/>
      <c r="K6" s="272"/>
      <c r="L6" s="272"/>
      <c r="M6" s="272"/>
      <c r="N6" s="272"/>
      <c r="O6" s="272"/>
      <c r="P6" s="272"/>
      <c r="Q6" s="273"/>
      <c r="R6" s="272"/>
      <c r="S6" s="272"/>
      <c r="T6" s="272"/>
      <c r="U6" s="272"/>
      <c r="V6" s="273"/>
      <c r="W6" s="272"/>
      <c r="X6" s="272"/>
      <c r="Y6" s="272"/>
      <c r="Z6" s="272"/>
      <c r="AA6" s="273"/>
      <c r="AB6" s="272"/>
      <c r="AC6" s="272"/>
      <c r="AD6" s="272"/>
      <c r="AE6" s="272"/>
      <c r="AF6" s="273"/>
    </row>
    <row r="7" spans="1:64" ht="25.15" customHeight="1" x14ac:dyDescent="0.3">
      <c r="C7" s="853" t="s">
        <v>490</v>
      </c>
      <c r="D7" s="853"/>
      <c r="E7" s="853"/>
      <c r="F7" s="854">
        <f>'0_Загальне'!C30</f>
        <v>0</v>
      </c>
      <c r="G7" s="854"/>
      <c r="H7" s="854"/>
      <c r="I7" s="272"/>
      <c r="J7" s="272"/>
      <c r="K7" s="272"/>
      <c r="L7" s="272"/>
      <c r="M7" s="272"/>
      <c r="N7" s="272"/>
      <c r="O7" s="272"/>
      <c r="P7" s="272"/>
      <c r="Q7" s="273"/>
      <c r="R7" s="272"/>
      <c r="S7" s="272"/>
      <c r="T7" s="272"/>
      <c r="U7" s="272"/>
      <c r="V7" s="273"/>
      <c r="W7" s="272"/>
      <c r="X7" s="272"/>
      <c r="Y7" s="272"/>
      <c r="Z7" s="272"/>
      <c r="AA7" s="273"/>
      <c r="AB7" s="272"/>
      <c r="AC7" s="272"/>
      <c r="AD7" s="272"/>
      <c r="AE7" s="272"/>
      <c r="AF7" s="273"/>
    </row>
    <row r="8" spans="1:64" x14ac:dyDescent="0.3">
      <c r="C8" s="274"/>
      <c r="D8" s="274"/>
      <c r="E8" s="274"/>
      <c r="F8" s="274"/>
      <c r="G8" s="274"/>
      <c r="H8" s="462"/>
      <c r="I8" s="272"/>
      <c r="J8" s="272"/>
      <c r="K8" s="272"/>
      <c r="L8" s="272"/>
      <c r="M8" s="272"/>
      <c r="N8" s="272"/>
      <c r="O8" s="272"/>
      <c r="P8" s="272"/>
      <c r="Q8" s="273"/>
      <c r="R8" s="272"/>
      <c r="S8" s="272"/>
      <c r="T8" s="272"/>
      <c r="U8" s="272"/>
      <c r="V8" s="273"/>
      <c r="W8" s="272"/>
      <c r="X8" s="272"/>
      <c r="Y8" s="272"/>
      <c r="Z8" s="272"/>
      <c r="AA8" s="273"/>
      <c r="AB8" s="272"/>
      <c r="AC8" s="272"/>
      <c r="AD8" s="272"/>
      <c r="AE8" s="272"/>
      <c r="AF8" s="273"/>
      <c r="AG8" s="272"/>
      <c r="AH8" s="272"/>
      <c r="AI8" s="272"/>
      <c r="AJ8" s="272"/>
      <c r="AK8" s="273"/>
    </row>
    <row r="9" spans="1:64" ht="42" customHeight="1" x14ac:dyDescent="0.3">
      <c r="C9" s="859" t="s">
        <v>435</v>
      </c>
      <c r="D9" s="572" t="s">
        <v>301</v>
      </c>
      <c r="E9" s="272"/>
      <c r="F9" s="272"/>
      <c r="I9" s="272"/>
      <c r="J9" s="272"/>
      <c r="K9" s="272"/>
      <c r="L9" s="272"/>
      <c r="M9" s="272"/>
      <c r="N9" s="272"/>
      <c r="O9" s="272"/>
      <c r="P9" s="272"/>
      <c r="Q9" s="273"/>
      <c r="R9" s="272"/>
      <c r="S9" s="272"/>
      <c r="T9" s="272"/>
      <c r="U9" s="272"/>
      <c r="V9" s="273"/>
      <c r="W9" s="272"/>
      <c r="X9" s="272"/>
      <c r="Y9" s="272"/>
      <c r="Z9" s="272"/>
      <c r="AA9" s="273"/>
      <c r="AB9" s="272"/>
      <c r="AC9" s="272"/>
      <c r="AD9" s="272"/>
      <c r="AE9" s="272"/>
      <c r="AF9" s="273"/>
      <c r="AG9" s="272"/>
      <c r="AH9" s="272"/>
      <c r="AI9" s="272"/>
      <c r="AJ9" s="272"/>
      <c r="AK9" s="273"/>
    </row>
    <row r="10" spans="1:64" ht="55.15" customHeight="1" x14ac:dyDescent="0.3">
      <c r="C10" s="860"/>
      <c r="D10" s="573" t="s">
        <v>302</v>
      </c>
      <c r="E10" s="272"/>
      <c r="F10" s="272"/>
      <c r="I10" s="272"/>
      <c r="J10" s="272"/>
      <c r="K10" s="272"/>
      <c r="L10" s="272"/>
      <c r="M10" s="272"/>
      <c r="N10" s="272"/>
      <c r="O10" s="272"/>
      <c r="P10" s="272"/>
      <c r="Q10" s="273"/>
      <c r="R10" s="272"/>
      <c r="S10" s="272"/>
      <c r="T10" s="272"/>
      <c r="U10" s="272"/>
      <c r="V10" s="273"/>
      <c r="W10" s="272"/>
      <c r="X10" s="272"/>
      <c r="Y10" s="272"/>
      <c r="Z10" s="272"/>
      <c r="AA10" s="273"/>
      <c r="AB10" s="272"/>
      <c r="AC10" s="272"/>
      <c r="AD10" s="272"/>
      <c r="AE10" s="272"/>
      <c r="AF10" s="273"/>
      <c r="AG10" s="272"/>
      <c r="AH10" s="272"/>
      <c r="AI10" s="272"/>
      <c r="AJ10" s="272"/>
      <c r="AK10" s="273"/>
    </row>
    <row r="11" spans="1:64" ht="47.25" customHeight="1" x14ac:dyDescent="0.3">
      <c r="C11" s="861"/>
      <c r="D11" s="574" t="s">
        <v>303</v>
      </c>
      <c r="E11" s="269"/>
      <c r="F11" s="269"/>
      <c r="I11" s="272"/>
      <c r="J11" s="272"/>
      <c r="K11" s="272"/>
      <c r="L11" s="272"/>
      <c r="M11" s="272"/>
      <c r="N11" s="272"/>
      <c r="O11" s="272"/>
      <c r="P11" s="272"/>
      <c r="Q11" s="273"/>
      <c r="R11" s="272"/>
      <c r="S11" s="272"/>
      <c r="T11" s="272"/>
      <c r="U11" s="272"/>
      <c r="V11" s="273"/>
      <c r="W11" s="272"/>
      <c r="X11" s="272"/>
      <c r="Y11" s="272"/>
      <c r="Z11" s="272"/>
      <c r="AA11" s="273"/>
      <c r="AB11" s="272"/>
      <c r="AC11" s="272"/>
      <c r="AD11" s="272"/>
      <c r="AE11" s="272"/>
      <c r="AF11" s="273"/>
      <c r="AG11" s="272"/>
      <c r="AH11" s="272"/>
      <c r="AI11" s="272"/>
      <c r="AJ11" s="272"/>
      <c r="AK11" s="273"/>
    </row>
    <row r="12" spans="1:64" ht="31.5" customHeight="1" x14ac:dyDescent="0.3">
      <c r="C12" s="62"/>
      <c r="D12" s="62"/>
      <c r="E12" s="62"/>
      <c r="F12" s="62"/>
      <c r="G12" s="62"/>
      <c r="H12" s="62"/>
      <c r="I12" s="272"/>
      <c r="J12" s="272"/>
      <c r="K12" s="272"/>
      <c r="L12" s="272"/>
      <c r="M12" s="272"/>
      <c r="N12" s="272"/>
      <c r="O12" s="272"/>
      <c r="P12" s="272"/>
      <c r="Q12" s="273"/>
      <c r="R12" s="272"/>
      <c r="S12" s="272"/>
      <c r="T12" s="272"/>
      <c r="U12" s="272"/>
      <c r="V12" s="273"/>
      <c r="W12" s="272"/>
      <c r="X12" s="272"/>
      <c r="Y12" s="272"/>
      <c r="Z12" s="272"/>
      <c r="AA12" s="273"/>
      <c r="AB12" s="272"/>
      <c r="AC12" s="272"/>
      <c r="AD12" s="272"/>
      <c r="AE12" s="272"/>
      <c r="AF12" s="273"/>
      <c r="AG12" s="272"/>
      <c r="AH12" s="272"/>
      <c r="AI12" s="272"/>
      <c r="AJ12" s="272"/>
      <c r="AK12" s="273"/>
    </row>
    <row r="13" spans="1:64" x14ac:dyDescent="0.3">
      <c r="C13" s="269"/>
      <c r="D13" s="269"/>
      <c r="E13" s="269"/>
      <c r="F13" s="269"/>
      <c r="G13" s="269"/>
      <c r="H13" s="269"/>
      <c r="I13" s="272"/>
      <c r="J13" s="272"/>
      <c r="K13" s="272"/>
      <c r="L13" s="272"/>
      <c r="M13" s="272"/>
      <c r="N13" s="272"/>
      <c r="O13" s="272"/>
      <c r="P13" s="272"/>
      <c r="Q13" s="273"/>
      <c r="R13" s="272"/>
      <c r="S13" s="272"/>
      <c r="T13" s="272"/>
      <c r="U13" s="272"/>
      <c r="V13" s="273"/>
      <c r="W13" s="272"/>
      <c r="X13" s="272"/>
      <c r="Y13" s="272"/>
      <c r="Z13" s="272"/>
      <c r="AA13" s="273"/>
      <c r="AB13" s="272"/>
      <c r="AC13" s="272"/>
      <c r="AD13" s="272"/>
      <c r="AE13" s="272"/>
      <c r="AF13" s="273"/>
      <c r="AG13" s="272"/>
      <c r="AH13" s="272"/>
      <c r="AI13" s="272"/>
      <c r="AJ13" s="272"/>
      <c r="AK13" s="273"/>
    </row>
    <row r="14" spans="1:64" ht="45" customHeight="1" x14ac:dyDescent="0.3">
      <c r="C14" s="739" t="s">
        <v>289</v>
      </c>
      <c r="D14" s="739"/>
      <c r="E14" s="739"/>
      <c r="F14" s="739"/>
      <c r="G14" s="739"/>
      <c r="H14" s="739"/>
      <c r="I14" s="739"/>
      <c r="J14" s="739"/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739"/>
      <c r="AM14" s="739"/>
      <c r="AN14" s="739"/>
      <c r="AO14" s="739"/>
      <c r="AP14" s="739"/>
      <c r="AQ14" s="739"/>
      <c r="AR14" s="739"/>
      <c r="AS14" s="739"/>
      <c r="AT14" s="739"/>
      <c r="AU14" s="739"/>
      <c r="AV14" s="739"/>
      <c r="AW14" s="739"/>
      <c r="AX14" s="739"/>
      <c r="AY14" s="739"/>
      <c r="AZ14" s="739"/>
      <c r="BJ14" s="275"/>
    </row>
    <row r="15" spans="1:64" ht="21" thickBot="1" x14ac:dyDescent="0.35">
      <c r="C15" s="276"/>
      <c r="D15" s="276"/>
      <c r="E15" s="276"/>
      <c r="F15" s="269"/>
      <c r="G15" s="269"/>
      <c r="H15" s="269"/>
      <c r="I15" s="272"/>
      <c r="J15" s="272"/>
      <c r="K15" s="272"/>
      <c r="L15" s="272"/>
      <c r="M15" s="272"/>
      <c r="N15" s="272"/>
      <c r="O15" s="272"/>
      <c r="P15" s="272"/>
      <c r="Q15" s="273"/>
      <c r="R15" s="272"/>
      <c r="S15" s="272"/>
      <c r="T15" s="272"/>
      <c r="U15" s="272"/>
      <c r="V15" s="273"/>
      <c r="W15" s="272"/>
      <c r="X15" s="272"/>
      <c r="Y15" s="272"/>
      <c r="Z15" s="272"/>
      <c r="AA15" s="273"/>
      <c r="AG15" s="272"/>
      <c r="AH15" s="272"/>
      <c r="AI15" s="272"/>
      <c r="AJ15" s="272"/>
      <c r="AK15" s="273"/>
      <c r="AV15" s="277"/>
      <c r="AW15" s="277"/>
      <c r="AX15" s="277"/>
      <c r="AY15" s="277"/>
      <c r="AZ15" s="277"/>
      <c r="BA15" s="259"/>
      <c r="BB15" s="872"/>
      <c r="BC15" s="872"/>
      <c r="BD15" s="872"/>
      <c r="BE15" s="872"/>
      <c r="BF15" s="872"/>
      <c r="BG15" s="255"/>
      <c r="BH15" s="278"/>
      <c r="BI15" s="278"/>
      <c r="BJ15" s="278"/>
      <c r="BK15" s="278"/>
      <c r="BL15" s="278"/>
    </row>
    <row r="16" spans="1:64" s="235" customFormat="1" ht="67.150000000000006" customHeight="1" x14ac:dyDescent="0.3">
      <c r="C16" s="865" t="s">
        <v>233</v>
      </c>
      <c r="D16" s="866"/>
      <c r="E16" s="813" t="s">
        <v>239</v>
      </c>
      <c r="F16" s="815"/>
      <c r="G16" s="815"/>
      <c r="H16" s="858"/>
      <c r="I16" s="813" t="s">
        <v>345</v>
      </c>
      <c r="J16" s="815"/>
      <c r="K16" s="815"/>
      <c r="L16" s="858"/>
      <c r="M16" s="813" t="s">
        <v>491</v>
      </c>
      <c r="N16" s="815"/>
      <c r="O16" s="815"/>
      <c r="P16" s="815"/>
      <c r="Q16" s="858"/>
      <c r="R16" s="813" t="s">
        <v>492</v>
      </c>
      <c r="S16" s="815"/>
      <c r="T16" s="815"/>
      <c r="U16" s="815"/>
      <c r="V16" s="858"/>
      <c r="W16" s="813" t="s">
        <v>493</v>
      </c>
      <c r="X16" s="815"/>
      <c r="Y16" s="815"/>
      <c r="Z16" s="815"/>
      <c r="AA16" s="858"/>
      <c r="AB16" s="813" t="s">
        <v>494</v>
      </c>
      <c r="AC16" s="815"/>
      <c r="AD16" s="815"/>
      <c r="AE16" s="815"/>
      <c r="AF16" s="858"/>
      <c r="AG16" s="813" t="s">
        <v>495</v>
      </c>
      <c r="AH16" s="815"/>
      <c r="AI16" s="815"/>
      <c r="AJ16" s="815"/>
      <c r="AK16" s="858"/>
      <c r="AL16" s="813" t="s">
        <v>496</v>
      </c>
      <c r="AM16" s="815"/>
      <c r="AN16" s="815"/>
      <c r="AO16" s="815"/>
      <c r="AP16" s="858"/>
      <c r="AQ16" s="813" t="s">
        <v>497</v>
      </c>
      <c r="AR16" s="815"/>
      <c r="AS16" s="815"/>
      <c r="AT16" s="815"/>
      <c r="AU16" s="858"/>
      <c r="AV16" s="821" t="s">
        <v>498</v>
      </c>
      <c r="AW16" s="815"/>
      <c r="AX16" s="815"/>
      <c r="AY16" s="815"/>
      <c r="AZ16" s="858"/>
      <c r="BA16" s="279"/>
      <c r="BB16" s="813" t="s">
        <v>499</v>
      </c>
      <c r="BC16" s="815"/>
      <c r="BD16" s="815"/>
      <c r="BE16" s="815"/>
      <c r="BF16" s="858"/>
      <c r="BG16" s="280"/>
      <c r="BH16" s="813" t="s">
        <v>500</v>
      </c>
      <c r="BI16" s="815"/>
      <c r="BJ16" s="815"/>
      <c r="BK16" s="815"/>
      <c r="BL16" s="858"/>
    </row>
    <row r="17" spans="3:64" s="255" customFormat="1" ht="25.15" customHeight="1" thickBot="1" x14ac:dyDescent="0.3">
      <c r="C17" s="281" t="s">
        <v>235</v>
      </c>
      <c r="D17" s="282" t="s">
        <v>234</v>
      </c>
      <c r="E17" s="283" t="s">
        <v>148</v>
      </c>
      <c r="F17" s="284" t="s">
        <v>149</v>
      </c>
      <c r="G17" s="284" t="s">
        <v>150</v>
      </c>
      <c r="H17" s="285" t="s">
        <v>151</v>
      </c>
      <c r="I17" s="283" t="s">
        <v>148</v>
      </c>
      <c r="J17" s="284" t="s">
        <v>149</v>
      </c>
      <c r="K17" s="284" t="s">
        <v>150</v>
      </c>
      <c r="L17" s="285" t="s">
        <v>151</v>
      </c>
      <c r="M17" s="283" t="s">
        <v>148</v>
      </c>
      <c r="N17" s="284" t="s">
        <v>149</v>
      </c>
      <c r="O17" s="284" t="s">
        <v>150</v>
      </c>
      <c r="P17" s="284" t="s">
        <v>151</v>
      </c>
      <c r="Q17" s="286" t="s">
        <v>214</v>
      </c>
      <c r="R17" s="283" t="s">
        <v>148</v>
      </c>
      <c r="S17" s="284" t="s">
        <v>149</v>
      </c>
      <c r="T17" s="284" t="s">
        <v>150</v>
      </c>
      <c r="U17" s="284" t="s">
        <v>151</v>
      </c>
      <c r="V17" s="286" t="s">
        <v>214</v>
      </c>
      <c r="W17" s="283" t="s">
        <v>148</v>
      </c>
      <c r="X17" s="284" t="s">
        <v>149</v>
      </c>
      <c r="Y17" s="284" t="s">
        <v>150</v>
      </c>
      <c r="Z17" s="284" t="s">
        <v>151</v>
      </c>
      <c r="AA17" s="286" t="s">
        <v>214</v>
      </c>
      <c r="AB17" s="283" t="s">
        <v>148</v>
      </c>
      <c r="AC17" s="284" t="s">
        <v>149</v>
      </c>
      <c r="AD17" s="284" t="s">
        <v>150</v>
      </c>
      <c r="AE17" s="284" t="s">
        <v>151</v>
      </c>
      <c r="AF17" s="286" t="s">
        <v>214</v>
      </c>
      <c r="AG17" s="283" t="s">
        <v>148</v>
      </c>
      <c r="AH17" s="284" t="s">
        <v>149</v>
      </c>
      <c r="AI17" s="284" t="s">
        <v>150</v>
      </c>
      <c r="AJ17" s="284" t="s">
        <v>151</v>
      </c>
      <c r="AK17" s="286" t="s">
        <v>214</v>
      </c>
      <c r="AL17" s="283" t="s">
        <v>148</v>
      </c>
      <c r="AM17" s="284" t="s">
        <v>149</v>
      </c>
      <c r="AN17" s="284" t="s">
        <v>150</v>
      </c>
      <c r="AO17" s="284" t="s">
        <v>151</v>
      </c>
      <c r="AP17" s="286" t="s">
        <v>214</v>
      </c>
      <c r="AQ17" s="287" t="s">
        <v>148</v>
      </c>
      <c r="AR17" s="288" t="s">
        <v>149</v>
      </c>
      <c r="AS17" s="288" t="s">
        <v>150</v>
      </c>
      <c r="AT17" s="288" t="s">
        <v>151</v>
      </c>
      <c r="AU17" s="289" t="s">
        <v>214</v>
      </c>
      <c r="AV17" s="290" t="s">
        <v>148</v>
      </c>
      <c r="AW17" s="284" t="s">
        <v>149</v>
      </c>
      <c r="AX17" s="284" t="s">
        <v>150</v>
      </c>
      <c r="AY17" s="284" t="s">
        <v>151</v>
      </c>
      <c r="AZ17" s="286" t="s">
        <v>214</v>
      </c>
      <c r="BA17" s="291"/>
      <c r="BB17" s="292" t="s">
        <v>148</v>
      </c>
      <c r="BC17" s="293" t="s">
        <v>149</v>
      </c>
      <c r="BD17" s="293" t="s">
        <v>150</v>
      </c>
      <c r="BE17" s="293" t="s">
        <v>151</v>
      </c>
      <c r="BF17" s="294" t="s">
        <v>214</v>
      </c>
      <c r="BG17" s="295"/>
      <c r="BH17" s="283" t="s">
        <v>148</v>
      </c>
      <c r="BI17" s="284" t="s">
        <v>149</v>
      </c>
      <c r="BJ17" s="284" t="s">
        <v>150</v>
      </c>
      <c r="BK17" s="284" t="s">
        <v>151</v>
      </c>
      <c r="BL17" s="296" t="s">
        <v>214</v>
      </c>
    </row>
    <row r="18" spans="3:64" s="255" customFormat="1" ht="75.599999999999994" customHeight="1" x14ac:dyDescent="0.25">
      <c r="C18" s="867" t="s">
        <v>337</v>
      </c>
      <c r="D18" s="132" t="s">
        <v>238</v>
      </c>
      <c r="E18" s="297"/>
      <c r="F18" s="298"/>
      <c r="G18" s="298"/>
      <c r="H18" s="299"/>
      <c r="I18" s="300"/>
      <c r="J18" s="301"/>
      <c r="K18" s="301"/>
      <c r="L18" s="302"/>
      <c r="M18" s="300"/>
      <c r="N18" s="301"/>
      <c r="O18" s="301"/>
      <c r="P18" s="301"/>
      <c r="Q18" s="303">
        <f>SUM(M18:P18)</f>
        <v>0</v>
      </c>
      <c r="R18" s="300"/>
      <c r="S18" s="301"/>
      <c r="T18" s="301"/>
      <c r="U18" s="301"/>
      <c r="V18" s="303">
        <f>SUM(R18:U18)</f>
        <v>0</v>
      </c>
      <c r="W18" s="300"/>
      <c r="X18" s="301"/>
      <c r="Y18" s="301"/>
      <c r="Z18" s="301"/>
      <c r="AA18" s="303">
        <f>SUM(W18:Z18)</f>
        <v>0</v>
      </c>
      <c r="AB18" s="300"/>
      <c r="AC18" s="301"/>
      <c r="AD18" s="301"/>
      <c r="AE18" s="301"/>
      <c r="AF18" s="303">
        <f>SUM(AB18:AE18)</f>
        <v>0</v>
      </c>
      <c r="AG18" s="300"/>
      <c r="AH18" s="301"/>
      <c r="AI18" s="301"/>
      <c r="AJ18" s="301"/>
      <c r="AK18" s="303">
        <f>SUM(AG18:AJ18)</f>
        <v>0</v>
      </c>
      <c r="AL18" s="300"/>
      <c r="AM18" s="301"/>
      <c r="AN18" s="301"/>
      <c r="AO18" s="301"/>
      <c r="AP18" s="304">
        <f>SUM(AL18:AO18)</f>
        <v>0</v>
      </c>
      <c r="AQ18" s="305">
        <f>M18+R18+W18+AB18+AG18+AL18</f>
        <v>0</v>
      </c>
      <c r="AR18" s="306">
        <f>N18+S18+X18+AC18+AH18+AM18</f>
        <v>0</v>
      </c>
      <c r="AS18" s="306">
        <f t="shared" ref="AR18:AU28" si="0">O18+T18+Y18+AD18+AI18+AN18</f>
        <v>0</v>
      </c>
      <c r="AT18" s="306">
        <f t="shared" si="0"/>
        <v>0</v>
      </c>
      <c r="AU18" s="307">
        <f t="shared" si="0"/>
        <v>0</v>
      </c>
      <c r="AV18" s="308" t="s">
        <v>159</v>
      </c>
      <c r="AW18" s="308" t="s">
        <v>159</v>
      </c>
      <c r="AX18" s="308" t="s">
        <v>159</v>
      </c>
      <c r="AY18" s="308" t="s">
        <v>159</v>
      </c>
      <c r="AZ18" s="303" t="s">
        <v>159</v>
      </c>
      <c r="BA18" s="309"/>
      <c r="BB18" s="305">
        <f>AQ18*E18/100%</f>
        <v>0</v>
      </c>
      <c r="BC18" s="306">
        <f t="shared" ref="BC18:BC26" si="1">AR18*F18/100%</f>
        <v>0</v>
      </c>
      <c r="BD18" s="306">
        <f t="shared" ref="BD18:BD26" si="2">AS18*G18/100%</f>
        <v>0</v>
      </c>
      <c r="BE18" s="306">
        <f t="shared" ref="BE18:BE26" si="3">AT18*H18/100%</f>
        <v>0</v>
      </c>
      <c r="BF18" s="310">
        <f>SUM(BB18:BE18)</f>
        <v>0</v>
      </c>
      <c r="BG18" s="311"/>
      <c r="BH18" s="312">
        <f>AQ18*(18%+1.5%)/100%</f>
        <v>0</v>
      </c>
      <c r="BI18" s="313">
        <f>AR18*(18%+1.5%)/100%</f>
        <v>0</v>
      </c>
      <c r="BJ18" s="313">
        <f>AS18*(18%+1.5%)/100%</f>
        <v>0</v>
      </c>
      <c r="BK18" s="313">
        <f>AT18*(18%+1.5%)/100%</f>
        <v>0</v>
      </c>
      <c r="BL18" s="314">
        <f>SUM(BH18:BK18)</f>
        <v>0</v>
      </c>
    </row>
    <row r="19" spans="3:64" s="255" customFormat="1" ht="26.45" customHeight="1" x14ac:dyDescent="0.25">
      <c r="C19" s="863"/>
      <c r="D19" s="315" t="s">
        <v>237</v>
      </c>
      <c r="E19" s="316"/>
      <c r="F19" s="317"/>
      <c r="G19" s="317"/>
      <c r="H19" s="318"/>
      <c r="I19" s="300"/>
      <c r="J19" s="301"/>
      <c r="K19" s="301"/>
      <c r="L19" s="302"/>
      <c r="M19" s="319"/>
      <c r="N19" s="258"/>
      <c r="O19" s="258"/>
      <c r="P19" s="258"/>
      <c r="Q19" s="320">
        <f t="shared" ref="Q19:Q26" si="4">SUM(M19:P19)</f>
        <v>0</v>
      </c>
      <c r="R19" s="319"/>
      <c r="S19" s="258"/>
      <c r="T19" s="258"/>
      <c r="U19" s="258"/>
      <c r="V19" s="320">
        <f t="shared" ref="V19:V26" si="5">SUM(R19:U19)</f>
        <v>0</v>
      </c>
      <c r="W19" s="319"/>
      <c r="X19" s="258"/>
      <c r="Y19" s="258"/>
      <c r="Z19" s="258"/>
      <c r="AA19" s="320">
        <f t="shared" ref="AA19:AA26" si="6">SUM(W19:Z19)</f>
        <v>0</v>
      </c>
      <c r="AB19" s="319"/>
      <c r="AC19" s="258"/>
      <c r="AD19" s="258"/>
      <c r="AE19" s="258"/>
      <c r="AF19" s="320">
        <f t="shared" ref="AF19:AF26" si="7">SUM(AB19:AE19)</f>
        <v>0</v>
      </c>
      <c r="AG19" s="319"/>
      <c r="AH19" s="258"/>
      <c r="AI19" s="258"/>
      <c r="AJ19" s="258"/>
      <c r="AK19" s="320">
        <f t="shared" ref="AK19:AK26" si="8">SUM(AG19:AJ19)</f>
        <v>0</v>
      </c>
      <c r="AL19" s="319"/>
      <c r="AM19" s="258"/>
      <c r="AN19" s="258"/>
      <c r="AO19" s="258"/>
      <c r="AP19" s="321">
        <f t="shared" ref="AP19:AP26" si="9">SUM(AL19:AO19)</f>
        <v>0</v>
      </c>
      <c r="AQ19" s="322">
        <f t="shared" ref="AQ19:AQ26" si="10">M19+R19+W19+AB19+AG19+AL19</f>
        <v>0</v>
      </c>
      <c r="AR19" s="323">
        <f t="shared" si="0"/>
        <v>0</v>
      </c>
      <c r="AS19" s="323">
        <f t="shared" si="0"/>
        <v>0</v>
      </c>
      <c r="AT19" s="323">
        <f t="shared" si="0"/>
        <v>0</v>
      </c>
      <c r="AU19" s="324">
        <f t="shared" si="0"/>
        <v>0</v>
      </c>
      <c r="AV19" s="308" t="s">
        <v>159</v>
      </c>
      <c r="AW19" s="308" t="s">
        <v>159</v>
      </c>
      <c r="AX19" s="308" t="s">
        <v>159</v>
      </c>
      <c r="AY19" s="308" t="s">
        <v>159</v>
      </c>
      <c r="AZ19" s="303" t="s">
        <v>159</v>
      </c>
      <c r="BA19" s="263"/>
      <c r="BB19" s="322">
        <f t="shared" ref="BB19:BB25" si="11">AQ19*E19/100%</f>
        <v>0</v>
      </c>
      <c r="BC19" s="323">
        <f t="shared" si="1"/>
        <v>0</v>
      </c>
      <c r="BD19" s="323">
        <f t="shared" si="2"/>
        <v>0</v>
      </c>
      <c r="BE19" s="323">
        <f t="shared" si="3"/>
        <v>0</v>
      </c>
      <c r="BF19" s="320">
        <f t="shared" ref="BF19:BF26" si="12">SUM(BB19:BE19)</f>
        <v>0</v>
      </c>
      <c r="BG19" s="263"/>
      <c r="BH19" s="322">
        <f t="shared" ref="BH19:BH26" si="13">AQ19*(18%+1.5%)/100%</f>
        <v>0</v>
      </c>
      <c r="BI19" s="323">
        <f t="shared" ref="BI19:BI26" si="14">AR19*(18%+1.5%)/100%</f>
        <v>0</v>
      </c>
      <c r="BJ19" s="323">
        <f t="shared" ref="BJ19:BJ26" si="15">AS19*(18%+1.5%)/100%</f>
        <v>0</v>
      </c>
      <c r="BK19" s="323">
        <f t="shared" ref="BK19:BK26" si="16">AT19*(18%+1.5%)/100%</f>
        <v>0</v>
      </c>
      <c r="BL19" s="324">
        <f t="shared" ref="BL19:BL26" si="17">SUM(BH19:BK19)</f>
        <v>0</v>
      </c>
    </row>
    <row r="20" spans="3:64" s="255" customFormat="1" ht="61.15" customHeight="1" x14ac:dyDescent="0.25">
      <c r="C20" s="863"/>
      <c r="D20" s="325" t="s">
        <v>246</v>
      </c>
      <c r="E20" s="316"/>
      <c r="F20" s="317"/>
      <c r="G20" s="317"/>
      <c r="H20" s="318"/>
      <c r="I20" s="300"/>
      <c r="J20" s="301"/>
      <c r="K20" s="301"/>
      <c r="L20" s="302"/>
      <c r="M20" s="319"/>
      <c r="N20" s="258"/>
      <c r="O20" s="258"/>
      <c r="P20" s="258"/>
      <c r="Q20" s="320">
        <f t="shared" si="4"/>
        <v>0</v>
      </c>
      <c r="R20" s="319"/>
      <c r="S20" s="258"/>
      <c r="T20" s="258"/>
      <c r="U20" s="258"/>
      <c r="V20" s="320">
        <f t="shared" si="5"/>
        <v>0</v>
      </c>
      <c r="W20" s="319"/>
      <c r="X20" s="258"/>
      <c r="Y20" s="258"/>
      <c r="Z20" s="258"/>
      <c r="AA20" s="320">
        <f t="shared" si="6"/>
        <v>0</v>
      </c>
      <c r="AB20" s="319"/>
      <c r="AC20" s="258"/>
      <c r="AD20" s="258"/>
      <c r="AE20" s="258"/>
      <c r="AF20" s="320">
        <f t="shared" si="7"/>
        <v>0</v>
      </c>
      <c r="AG20" s="319"/>
      <c r="AH20" s="258"/>
      <c r="AI20" s="258"/>
      <c r="AJ20" s="258"/>
      <c r="AK20" s="320">
        <f t="shared" si="8"/>
        <v>0</v>
      </c>
      <c r="AL20" s="319"/>
      <c r="AM20" s="258"/>
      <c r="AN20" s="258"/>
      <c r="AO20" s="258"/>
      <c r="AP20" s="321">
        <f t="shared" si="9"/>
        <v>0</v>
      </c>
      <c r="AQ20" s="322">
        <f t="shared" si="10"/>
        <v>0</v>
      </c>
      <c r="AR20" s="323">
        <f t="shared" si="0"/>
        <v>0</v>
      </c>
      <c r="AS20" s="323">
        <f t="shared" si="0"/>
        <v>0</v>
      </c>
      <c r="AT20" s="323">
        <f t="shared" si="0"/>
        <v>0</v>
      </c>
      <c r="AU20" s="324">
        <f t="shared" si="0"/>
        <v>0</v>
      </c>
      <c r="AV20" s="308" t="s">
        <v>159</v>
      </c>
      <c r="AW20" s="308" t="s">
        <v>159</v>
      </c>
      <c r="AX20" s="308" t="s">
        <v>159</v>
      </c>
      <c r="AY20" s="308" t="s">
        <v>159</v>
      </c>
      <c r="AZ20" s="303" t="s">
        <v>159</v>
      </c>
      <c r="BA20" s="263"/>
      <c r="BB20" s="322">
        <f t="shared" si="11"/>
        <v>0</v>
      </c>
      <c r="BC20" s="323">
        <f>AR20*F20/100%</f>
        <v>0</v>
      </c>
      <c r="BD20" s="323">
        <f t="shared" si="2"/>
        <v>0</v>
      </c>
      <c r="BE20" s="323">
        <f t="shared" si="3"/>
        <v>0</v>
      </c>
      <c r="BF20" s="320">
        <f t="shared" si="12"/>
        <v>0</v>
      </c>
      <c r="BG20" s="263"/>
      <c r="BH20" s="322">
        <f t="shared" si="13"/>
        <v>0</v>
      </c>
      <c r="BI20" s="323">
        <f>AR20*(18%+1.5%)/100%</f>
        <v>0</v>
      </c>
      <c r="BJ20" s="323">
        <f t="shared" si="15"/>
        <v>0</v>
      </c>
      <c r="BK20" s="323">
        <f t="shared" si="16"/>
        <v>0</v>
      </c>
      <c r="BL20" s="324">
        <f t="shared" si="17"/>
        <v>0</v>
      </c>
    </row>
    <row r="21" spans="3:64" s="255" customFormat="1" ht="24.6" customHeight="1" x14ac:dyDescent="0.25">
      <c r="C21" s="863"/>
      <c r="D21" s="325" t="s">
        <v>243</v>
      </c>
      <c r="E21" s="316"/>
      <c r="F21" s="317"/>
      <c r="G21" s="317"/>
      <c r="H21" s="318"/>
      <c r="I21" s="300"/>
      <c r="J21" s="301"/>
      <c r="K21" s="301"/>
      <c r="L21" s="302"/>
      <c r="M21" s="319"/>
      <c r="N21" s="258"/>
      <c r="O21" s="258"/>
      <c r="P21" s="258"/>
      <c r="Q21" s="320">
        <f t="shared" si="4"/>
        <v>0</v>
      </c>
      <c r="R21" s="319"/>
      <c r="S21" s="258"/>
      <c r="T21" s="258"/>
      <c r="U21" s="258"/>
      <c r="V21" s="320">
        <f t="shared" si="5"/>
        <v>0</v>
      </c>
      <c r="W21" s="319"/>
      <c r="X21" s="258"/>
      <c r="Y21" s="258"/>
      <c r="Z21" s="258"/>
      <c r="AA21" s="320">
        <f t="shared" si="6"/>
        <v>0</v>
      </c>
      <c r="AB21" s="319"/>
      <c r="AC21" s="258"/>
      <c r="AD21" s="258"/>
      <c r="AE21" s="258"/>
      <c r="AF21" s="320">
        <f t="shared" si="7"/>
        <v>0</v>
      </c>
      <c r="AG21" s="319"/>
      <c r="AH21" s="258"/>
      <c r="AI21" s="258"/>
      <c r="AJ21" s="258"/>
      <c r="AK21" s="320">
        <f t="shared" si="8"/>
        <v>0</v>
      </c>
      <c r="AL21" s="319"/>
      <c r="AM21" s="258"/>
      <c r="AN21" s="258"/>
      <c r="AO21" s="258"/>
      <c r="AP21" s="321">
        <f t="shared" si="9"/>
        <v>0</v>
      </c>
      <c r="AQ21" s="322">
        <f t="shared" si="10"/>
        <v>0</v>
      </c>
      <c r="AR21" s="323">
        <f t="shared" si="0"/>
        <v>0</v>
      </c>
      <c r="AS21" s="323">
        <f t="shared" si="0"/>
        <v>0</v>
      </c>
      <c r="AT21" s="323">
        <f t="shared" si="0"/>
        <v>0</v>
      </c>
      <c r="AU21" s="324">
        <f t="shared" si="0"/>
        <v>0</v>
      </c>
      <c r="AV21" s="308" t="s">
        <v>159</v>
      </c>
      <c r="AW21" s="308" t="s">
        <v>159</v>
      </c>
      <c r="AX21" s="308" t="s">
        <v>159</v>
      </c>
      <c r="AY21" s="308" t="s">
        <v>159</v>
      </c>
      <c r="AZ21" s="303" t="s">
        <v>159</v>
      </c>
      <c r="BA21" s="263"/>
      <c r="BB21" s="322">
        <f t="shared" si="11"/>
        <v>0</v>
      </c>
      <c r="BC21" s="323">
        <f t="shared" si="1"/>
        <v>0</v>
      </c>
      <c r="BD21" s="323">
        <f t="shared" si="2"/>
        <v>0</v>
      </c>
      <c r="BE21" s="323">
        <f t="shared" si="3"/>
        <v>0</v>
      </c>
      <c r="BF21" s="320">
        <f t="shared" si="12"/>
        <v>0</v>
      </c>
      <c r="BG21" s="263"/>
      <c r="BH21" s="322">
        <f t="shared" si="13"/>
        <v>0</v>
      </c>
      <c r="BI21" s="323">
        <f t="shared" si="14"/>
        <v>0</v>
      </c>
      <c r="BJ21" s="323">
        <f t="shared" si="15"/>
        <v>0</v>
      </c>
      <c r="BK21" s="323">
        <f t="shared" si="16"/>
        <v>0</v>
      </c>
      <c r="BL21" s="324">
        <f t="shared" si="17"/>
        <v>0</v>
      </c>
    </row>
    <row r="22" spans="3:64" s="255" customFormat="1" ht="24" customHeight="1" x14ac:dyDescent="0.25">
      <c r="C22" s="863"/>
      <c r="D22" s="325" t="s">
        <v>244</v>
      </c>
      <c r="E22" s="316"/>
      <c r="F22" s="317"/>
      <c r="G22" s="317"/>
      <c r="H22" s="318"/>
      <c r="I22" s="300"/>
      <c r="J22" s="301"/>
      <c r="K22" s="301"/>
      <c r="L22" s="302"/>
      <c r="M22" s="319"/>
      <c r="N22" s="258"/>
      <c r="O22" s="258"/>
      <c r="P22" s="258"/>
      <c r="Q22" s="320">
        <f t="shared" si="4"/>
        <v>0</v>
      </c>
      <c r="R22" s="319"/>
      <c r="S22" s="258"/>
      <c r="T22" s="258"/>
      <c r="U22" s="258"/>
      <c r="V22" s="320">
        <f t="shared" si="5"/>
        <v>0</v>
      </c>
      <c r="W22" s="319"/>
      <c r="X22" s="258"/>
      <c r="Y22" s="258"/>
      <c r="Z22" s="258"/>
      <c r="AA22" s="320">
        <f t="shared" si="6"/>
        <v>0</v>
      </c>
      <c r="AB22" s="319"/>
      <c r="AC22" s="258"/>
      <c r="AD22" s="258"/>
      <c r="AE22" s="258"/>
      <c r="AF22" s="320">
        <f t="shared" si="7"/>
        <v>0</v>
      </c>
      <c r="AG22" s="319"/>
      <c r="AH22" s="258"/>
      <c r="AI22" s="258"/>
      <c r="AJ22" s="258"/>
      <c r="AK22" s="320">
        <f t="shared" si="8"/>
        <v>0</v>
      </c>
      <c r="AL22" s="319"/>
      <c r="AM22" s="258"/>
      <c r="AN22" s="258"/>
      <c r="AO22" s="258"/>
      <c r="AP22" s="321">
        <f t="shared" si="9"/>
        <v>0</v>
      </c>
      <c r="AQ22" s="322">
        <f t="shared" si="10"/>
        <v>0</v>
      </c>
      <c r="AR22" s="323">
        <f t="shared" si="0"/>
        <v>0</v>
      </c>
      <c r="AS22" s="323">
        <f t="shared" si="0"/>
        <v>0</v>
      </c>
      <c r="AT22" s="323">
        <f t="shared" si="0"/>
        <v>0</v>
      </c>
      <c r="AU22" s="324">
        <f t="shared" si="0"/>
        <v>0</v>
      </c>
      <c r="AV22" s="308" t="s">
        <v>159</v>
      </c>
      <c r="AW22" s="308" t="s">
        <v>159</v>
      </c>
      <c r="AX22" s="308" t="s">
        <v>159</v>
      </c>
      <c r="AY22" s="308" t="s">
        <v>159</v>
      </c>
      <c r="AZ22" s="303" t="s">
        <v>159</v>
      </c>
      <c r="BA22" s="263"/>
      <c r="BB22" s="322">
        <f t="shared" si="11"/>
        <v>0</v>
      </c>
      <c r="BC22" s="323">
        <f t="shared" si="1"/>
        <v>0</v>
      </c>
      <c r="BD22" s="323">
        <f t="shared" si="2"/>
        <v>0</v>
      </c>
      <c r="BE22" s="323">
        <f t="shared" si="3"/>
        <v>0</v>
      </c>
      <c r="BF22" s="320">
        <f t="shared" si="12"/>
        <v>0</v>
      </c>
      <c r="BG22" s="263"/>
      <c r="BH22" s="322">
        <f t="shared" si="13"/>
        <v>0</v>
      </c>
      <c r="BI22" s="323">
        <f t="shared" si="14"/>
        <v>0</v>
      </c>
      <c r="BJ22" s="323">
        <f t="shared" si="15"/>
        <v>0</v>
      </c>
      <c r="BK22" s="323">
        <f t="shared" si="16"/>
        <v>0</v>
      </c>
      <c r="BL22" s="324">
        <f t="shared" si="17"/>
        <v>0</v>
      </c>
    </row>
    <row r="23" spans="3:64" s="255" customFormat="1" ht="17.45" customHeight="1" x14ac:dyDescent="0.25">
      <c r="C23" s="863"/>
      <c r="D23" s="326" t="s">
        <v>245</v>
      </c>
      <c r="E23" s="316"/>
      <c r="F23" s="317"/>
      <c r="G23" s="317"/>
      <c r="H23" s="318"/>
      <c r="I23" s="300"/>
      <c r="J23" s="301"/>
      <c r="K23" s="301"/>
      <c r="L23" s="302"/>
      <c r="M23" s="319"/>
      <c r="N23" s="258"/>
      <c r="O23" s="258"/>
      <c r="P23" s="258"/>
      <c r="Q23" s="320">
        <f t="shared" si="4"/>
        <v>0</v>
      </c>
      <c r="R23" s="319"/>
      <c r="S23" s="258"/>
      <c r="T23" s="258"/>
      <c r="U23" s="258"/>
      <c r="V23" s="320">
        <f t="shared" si="5"/>
        <v>0</v>
      </c>
      <c r="W23" s="319"/>
      <c r="X23" s="258"/>
      <c r="Y23" s="258"/>
      <c r="Z23" s="258"/>
      <c r="AA23" s="320">
        <f t="shared" si="6"/>
        <v>0</v>
      </c>
      <c r="AB23" s="319"/>
      <c r="AC23" s="258"/>
      <c r="AD23" s="258"/>
      <c r="AE23" s="258"/>
      <c r="AF23" s="320">
        <f t="shared" si="7"/>
        <v>0</v>
      </c>
      <c r="AG23" s="319"/>
      <c r="AH23" s="258"/>
      <c r="AI23" s="258"/>
      <c r="AJ23" s="258"/>
      <c r="AK23" s="320">
        <f t="shared" si="8"/>
        <v>0</v>
      </c>
      <c r="AL23" s="319"/>
      <c r="AM23" s="258"/>
      <c r="AN23" s="258"/>
      <c r="AO23" s="258"/>
      <c r="AP23" s="321">
        <f t="shared" si="9"/>
        <v>0</v>
      </c>
      <c r="AQ23" s="322">
        <f t="shared" si="10"/>
        <v>0</v>
      </c>
      <c r="AR23" s="323">
        <f t="shared" si="0"/>
        <v>0</v>
      </c>
      <c r="AS23" s="323">
        <f t="shared" si="0"/>
        <v>0</v>
      </c>
      <c r="AT23" s="323">
        <f t="shared" si="0"/>
        <v>0</v>
      </c>
      <c r="AU23" s="324">
        <f t="shared" si="0"/>
        <v>0</v>
      </c>
      <c r="AV23" s="308" t="s">
        <v>159</v>
      </c>
      <c r="AW23" s="308" t="s">
        <v>159</v>
      </c>
      <c r="AX23" s="308" t="s">
        <v>159</v>
      </c>
      <c r="AY23" s="308" t="s">
        <v>159</v>
      </c>
      <c r="AZ23" s="303" t="s">
        <v>159</v>
      </c>
      <c r="BA23" s="263"/>
      <c r="BB23" s="322">
        <f t="shared" si="11"/>
        <v>0</v>
      </c>
      <c r="BC23" s="323">
        <f t="shared" si="1"/>
        <v>0</v>
      </c>
      <c r="BD23" s="323">
        <f t="shared" si="2"/>
        <v>0</v>
      </c>
      <c r="BE23" s="323">
        <f t="shared" si="3"/>
        <v>0</v>
      </c>
      <c r="BF23" s="320">
        <f t="shared" si="12"/>
        <v>0</v>
      </c>
      <c r="BG23" s="263"/>
      <c r="BH23" s="322">
        <f t="shared" si="13"/>
        <v>0</v>
      </c>
      <c r="BI23" s="323">
        <f t="shared" si="14"/>
        <v>0</v>
      </c>
      <c r="BJ23" s="323">
        <f t="shared" si="15"/>
        <v>0</v>
      </c>
      <c r="BK23" s="323">
        <f t="shared" si="16"/>
        <v>0</v>
      </c>
      <c r="BL23" s="324">
        <f t="shared" si="17"/>
        <v>0</v>
      </c>
    </row>
    <row r="24" spans="3:64" s="255" customFormat="1" ht="23.45" customHeight="1" x14ac:dyDescent="0.25">
      <c r="C24" s="863"/>
      <c r="D24" s="326"/>
      <c r="E24" s="316"/>
      <c r="F24" s="317"/>
      <c r="G24" s="317"/>
      <c r="H24" s="318"/>
      <c r="I24" s="319"/>
      <c r="J24" s="258"/>
      <c r="K24" s="258"/>
      <c r="L24" s="327"/>
      <c r="M24" s="319"/>
      <c r="N24" s="258"/>
      <c r="O24" s="258"/>
      <c r="P24" s="258"/>
      <c r="Q24" s="320">
        <f t="shared" si="4"/>
        <v>0</v>
      </c>
      <c r="R24" s="319"/>
      <c r="S24" s="258"/>
      <c r="T24" s="258"/>
      <c r="U24" s="258"/>
      <c r="V24" s="320">
        <f t="shared" si="5"/>
        <v>0</v>
      </c>
      <c r="W24" s="319"/>
      <c r="X24" s="258"/>
      <c r="Y24" s="258"/>
      <c r="Z24" s="258"/>
      <c r="AA24" s="320">
        <f t="shared" si="6"/>
        <v>0</v>
      </c>
      <c r="AB24" s="319"/>
      <c r="AC24" s="258"/>
      <c r="AD24" s="258"/>
      <c r="AE24" s="258"/>
      <c r="AF24" s="320">
        <f t="shared" si="7"/>
        <v>0</v>
      </c>
      <c r="AG24" s="319"/>
      <c r="AH24" s="258"/>
      <c r="AI24" s="258"/>
      <c r="AJ24" s="258"/>
      <c r="AK24" s="320">
        <f t="shared" si="8"/>
        <v>0</v>
      </c>
      <c r="AL24" s="319"/>
      <c r="AM24" s="258"/>
      <c r="AN24" s="258"/>
      <c r="AO24" s="258"/>
      <c r="AP24" s="321">
        <f t="shared" si="9"/>
        <v>0</v>
      </c>
      <c r="AQ24" s="322">
        <f t="shared" si="10"/>
        <v>0</v>
      </c>
      <c r="AR24" s="323">
        <f t="shared" si="0"/>
        <v>0</v>
      </c>
      <c r="AS24" s="323">
        <f t="shared" si="0"/>
        <v>0</v>
      </c>
      <c r="AT24" s="323">
        <f t="shared" si="0"/>
        <v>0</v>
      </c>
      <c r="AU24" s="324">
        <f t="shared" si="0"/>
        <v>0</v>
      </c>
      <c r="AV24" s="308" t="s">
        <v>159</v>
      </c>
      <c r="AW24" s="308" t="s">
        <v>159</v>
      </c>
      <c r="AX24" s="308" t="s">
        <v>159</v>
      </c>
      <c r="AY24" s="308" t="s">
        <v>159</v>
      </c>
      <c r="AZ24" s="303" t="s">
        <v>159</v>
      </c>
      <c r="BA24" s="263"/>
      <c r="BB24" s="322">
        <f t="shared" si="11"/>
        <v>0</v>
      </c>
      <c r="BC24" s="323">
        <f t="shared" si="1"/>
        <v>0</v>
      </c>
      <c r="BD24" s="323">
        <f t="shared" si="2"/>
        <v>0</v>
      </c>
      <c r="BE24" s="323">
        <f t="shared" si="3"/>
        <v>0</v>
      </c>
      <c r="BF24" s="320">
        <f t="shared" si="12"/>
        <v>0</v>
      </c>
      <c r="BG24" s="263"/>
      <c r="BH24" s="322">
        <f t="shared" si="13"/>
        <v>0</v>
      </c>
      <c r="BI24" s="323">
        <f t="shared" si="14"/>
        <v>0</v>
      </c>
      <c r="BJ24" s="323">
        <f t="shared" si="15"/>
        <v>0</v>
      </c>
      <c r="BK24" s="323">
        <f t="shared" si="16"/>
        <v>0</v>
      </c>
      <c r="BL24" s="324">
        <f t="shared" si="17"/>
        <v>0</v>
      </c>
    </row>
    <row r="25" spans="3:64" s="255" customFormat="1" ht="23.45" customHeight="1" x14ac:dyDescent="0.25">
      <c r="C25" s="863"/>
      <c r="D25" s="326"/>
      <c r="E25" s="316"/>
      <c r="F25" s="317"/>
      <c r="G25" s="317"/>
      <c r="H25" s="318"/>
      <c r="I25" s="319"/>
      <c r="J25" s="258"/>
      <c r="K25" s="258"/>
      <c r="L25" s="327"/>
      <c r="M25" s="319"/>
      <c r="N25" s="258"/>
      <c r="O25" s="258"/>
      <c r="P25" s="258"/>
      <c r="Q25" s="320">
        <f t="shared" si="4"/>
        <v>0</v>
      </c>
      <c r="R25" s="319"/>
      <c r="S25" s="258"/>
      <c r="T25" s="258"/>
      <c r="U25" s="258"/>
      <c r="V25" s="320">
        <f>SUM(R25:U25)</f>
        <v>0</v>
      </c>
      <c r="W25" s="319"/>
      <c r="X25" s="258"/>
      <c r="Y25" s="258"/>
      <c r="Z25" s="258"/>
      <c r="AA25" s="320">
        <f t="shared" si="6"/>
        <v>0</v>
      </c>
      <c r="AB25" s="319"/>
      <c r="AC25" s="258"/>
      <c r="AD25" s="258"/>
      <c r="AE25" s="258"/>
      <c r="AF25" s="320">
        <f t="shared" si="7"/>
        <v>0</v>
      </c>
      <c r="AG25" s="319"/>
      <c r="AH25" s="258"/>
      <c r="AI25" s="258"/>
      <c r="AJ25" s="258"/>
      <c r="AK25" s="320">
        <f t="shared" si="8"/>
        <v>0</v>
      </c>
      <c r="AL25" s="319"/>
      <c r="AM25" s="258"/>
      <c r="AN25" s="258"/>
      <c r="AO25" s="258"/>
      <c r="AP25" s="321">
        <f t="shared" si="9"/>
        <v>0</v>
      </c>
      <c r="AQ25" s="322">
        <f t="shared" si="10"/>
        <v>0</v>
      </c>
      <c r="AR25" s="323">
        <f t="shared" si="0"/>
        <v>0</v>
      </c>
      <c r="AS25" s="323">
        <f t="shared" si="0"/>
        <v>0</v>
      </c>
      <c r="AT25" s="323">
        <f t="shared" si="0"/>
        <v>0</v>
      </c>
      <c r="AU25" s="324">
        <f t="shared" si="0"/>
        <v>0</v>
      </c>
      <c r="AV25" s="308" t="s">
        <v>159</v>
      </c>
      <c r="AW25" s="308" t="s">
        <v>159</v>
      </c>
      <c r="AX25" s="308" t="s">
        <v>159</v>
      </c>
      <c r="AY25" s="308" t="s">
        <v>159</v>
      </c>
      <c r="AZ25" s="303" t="s">
        <v>159</v>
      </c>
      <c r="BA25" s="263"/>
      <c r="BB25" s="322">
        <f t="shared" si="11"/>
        <v>0</v>
      </c>
      <c r="BC25" s="323">
        <f t="shared" si="1"/>
        <v>0</v>
      </c>
      <c r="BD25" s="323">
        <f t="shared" si="2"/>
        <v>0</v>
      </c>
      <c r="BE25" s="323">
        <f t="shared" si="3"/>
        <v>0</v>
      </c>
      <c r="BF25" s="320">
        <f t="shared" si="12"/>
        <v>0</v>
      </c>
      <c r="BG25" s="263"/>
      <c r="BH25" s="322">
        <f t="shared" si="13"/>
        <v>0</v>
      </c>
      <c r="BI25" s="323">
        <f t="shared" si="14"/>
        <v>0</v>
      </c>
      <c r="BJ25" s="323">
        <f t="shared" si="15"/>
        <v>0</v>
      </c>
      <c r="BK25" s="323">
        <f t="shared" si="16"/>
        <v>0</v>
      </c>
      <c r="BL25" s="324">
        <f t="shared" si="17"/>
        <v>0</v>
      </c>
    </row>
    <row r="26" spans="3:64" s="255" customFormat="1" ht="23.45" customHeight="1" x14ac:dyDescent="0.25">
      <c r="C26" s="863"/>
      <c r="D26" s="326"/>
      <c r="E26" s="316"/>
      <c r="F26" s="317"/>
      <c r="G26" s="317"/>
      <c r="H26" s="318"/>
      <c r="I26" s="319"/>
      <c r="J26" s="258"/>
      <c r="K26" s="258"/>
      <c r="L26" s="327"/>
      <c r="M26" s="319"/>
      <c r="N26" s="258"/>
      <c r="O26" s="258"/>
      <c r="P26" s="258"/>
      <c r="Q26" s="320">
        <f t="shared" si="4"/>
        <v>0</v>
      </c>
      <c r="R26" s="319"/>
      <c r="S26" s="258"/>
      <c r="T26" s="258"/>
      <c r="U26" s="258"/>
      <c r="V26" s="320">
        <f t="shared" si="5"/>
        <v>0</v>
      </c>
      <c r="W26" s="319"/>
      <c r="X26" s="258"/>
      <c r="Y26" s="258"/>
      <c r="Z26" s="258"/>
      <c r="AA26" s="320">
        <f t="shared" si="6"/>
        <v>0</v>
      </c>
      <c r="AB26" s="319"/>
      <c r="AC26" s="258"/>
      <c r="AD26" s="258"/>
      <c r="AE26" s="258"/>
      <c r="AF26" s="320">
        <f t="shared" si="7"/>
        <v>0</v>
      </c>
      <c r="AG26" s="319"/>
      <c r="AH26" s="258"/>
      <c r="AI26" s="258"/>
      <c r="AJ26" s="258"/>
      <c r="AK26" s="320">
        <f t="shared" si="8"/>
        <v>0</v>
      </c>
      <c r="AL26" s="319"/>
      <c r="AM26" s="258"/>
      <c r="AN26" s="258"/>
      <c r="AO26" s="258"/>
      <c r="AP26" s="321">
        <f t="shared" si="9"/>
        <v>0</v>
      </c>
      <c r="AQ26" s="322">
        <f t="shared" si="10"/>
        <v>0</v>
      </c>
      <c r="AR26" s="323">
        <f t="shared" si="0"/>
        <v>0</v>
      </c>
      <c r="AS26" s="323">
        <f t="shared" si="0"/>
        <v>0</v>
      </c>
      <c r="AT26" s="323">
        <f t="shared" si="0"/>
        <v>0</v>
      </c>
      <c r="AU26" s="324">
        <f t="shared" si="0"/>
        <v>0</v>
      </c>
      <c r="AV26" s="308" t="s">
        <v>159</v>
      </c>
      <c r="AW26" s="308" t="s">
        <v>159</v>
      </c>
      <c r="AX26" s="308" t="s">
        <v>159</v>
      </c>
      <c r="AY26" s="308" t="s">
        <v>159</v>
      </c>
      <c r="AZ26" s="303" t="s">
        <v>159</v>
      </c>
      <c r="BA26" s="263"/>
      <c r="BB26" s="322">
        <f>AQ26*E26/100%</f>
        <v>0</v>
      </c>
      <c r="BC26" s="323">
        <f t="shared" si="1"/>
        <v>0</v>
      </c>
      <c r="BD26" s="323">
        <f t="shared" si="2"/>
        <v>0</v>
      </c>
      <c r="BE26" s="323">
        <f t="shared" si="3"/>
        <v>0</v>
      </c>
      <c r="BF26" s="320">
        <f t="shared" si="12"/>
        <v>0</v>
      </c>
      <c r="BG26" s="263"/>
      <c r="BH26" s="322">
        <f t="shared" si="13"/>
        <v>0</v>
      </c>
      <c r="BI26" s="323">
        <f t="shared" si="14"/>
        <v>0</v>
      </c>
      <c r="BJ26" s="323">
        <f t="shared" si="15"/>
        <v>0</v>
      </c>
      <c r="BK26" s="323">
        <f t="shared" si="16"/>
        <v>0</v>
      </c>
      <c r="BL26" s="324">
        <f t="shared" si="17"/>
        <v>0</v>
      </c>
    </row>
    <row r="27" spans="3:64" s="328" customFormat="1" ht="25.9" customHeight="1" thickBot="1" x14ac:dyDescent="0.35">
      <c r="C27" s="864"/>
      <c r="D27" s="329" t="s">
        <v>236</v>
      </c>
      <c r="E27" s="330" t="s">
        <v>157</v>
      </c>
      <c r="F27" s="331" t="s">
        <v>157</v>
      </c>
      <c r="G27" s="331" t="s">
        <v>157</v>
      </c>
      <c r="H27" s="332" t="s">
        <v>157</v>
      </c>
      <c r="I27" s="330">
        <f>SUM(I18:I26)</f>
        <v>0</v>
      </c>
      <c r="J27" s="331">
        <f t="shared" ref="J27:P27" si="18">SUM(J18:J26)</f>
        <v>0</v>
      </c>
      <c r="K27" s="331">
        <f t="shared" si="18"/>
        <v>0</v>
      </c>
      <c r="L27" s="332">
        <f t="shared" si="18"/>
        <v>0</v>
      </c>
      <c r="M27" s="330">
        <f t="shared" si="18"/>
        <v>0</v>
      </c>
      <c r="N27" s="331">
        <f t="shared" si="18"/>
        <v>0</v>
      </c>
      <c r="O27" s="331">
        <f t="shared" si="18"/>
        <v>0</v>
      </c>
      <c r="P27" s="331">
        <f t="shared" si="18"/>
        <v>0</v>
      </c>
      <c r="Q27" s="332">
        <f t="shared" ref="Q27:AP27" si="19">SUM(Q18:Q26)</f>
        <v>0</v>
      </c>
      <c r="R27" s="333">
        <f t="shared" si="19"/>
        <v>0</v>
      </c>
      <c r="S27" s="334">
        <f t="shared" si="19"/>
        <v>0</v>
      </c>
      <c r="T27" s="334">
        <f t="shared" si="19"/>
        <v>0</v>
      </c>
      <c r="U27" s="334">
        <f t="shared" si="19"/>
        <v>0</v>
      </c>
      <c r="V27" s="335">
        <f t="shared" si="19"/>
        <v>0</v>
      </c>
      <c r="W27" s="330">
        <f t="shared" si="19"/>
        <v>0</v>
      </c>
      <c r="X27" s="331">
        <f t="shared" si="19"/>
        <v>0</v>
      </c>
      <c r="Y27" s="331">
        <f t="shared" si="19"/>
        <v>0</v>
      </c>
      <c r="Z27" s="331">
        <f t="shared" si="19"/>
        <v>0</v>
      </c>
      <c r="AA27" s="332">
        <f t="shared" si="19"/>
        <v>0</v>
      </c>
      <c r="AB27" s="330">
        <f t="shared" si="19"/>
        <v>0</v>
      </c>
      <c r="AC27" s="331">
        <f t="shared" si="19"/>
        <v>0</v>
      </c>
      <c r="AD27" s="331">
        <f t="shared" si="19"/>
        <v>0</v>
      </c>
      <c r="AE27" s="331">
        <f t="shared" si="19"/>
        <v>0</v>
      </c>
      <c r="AF27" s="332">
        <f t="shared" si="19"/>
        <v>0</v>
      </c>
      <c r="AG27" s="330">
        <f t="shared" si="19"/>
        <v>0</v>
      </c>
      <c r="AH27" s="331">
        <f t="shared" si="19"/>
        <v>0</v>
      </c>
      <c r="AI27" s="331">
        <f t="shared" si="19"/>
        <v>0</v>
      </c>
      <c r="AJ27" s="331">
        <f t="shared" si="19"/>
        <v>0</v>
      </c>
      <c r="AK27" s="332">
        <f t="shared" si="19"/>
        <v>0</v>
      </c>
      <c r="AL27" s="330">
        <f t="shared" si="19"/>
        <v>0</v>
      </c>
      <c r="AM27" s="331">
        <f t="shared" si="19"/>
        <v>0</v>
      </c>
      <c r="AN27" s="331">
        <f t="shared" si="19"/>
        <v>0</v>
      </c>
      <c r="AO27" s="331">
        <f t="shared" si="19"/>
        <v>0</v>
      </c>
      <c r="AP27" s="336">
        <f t="shared" si="19"/>
        <v>0</v>
      </c>
      <c r="AQ27" s="337">
        <f>M27+R27+W27+AB27+AG27+AL27</f>
        <v>0</v>
      </c>
      <c r="AR27" s="338">
        <f t="shared" si="0"/>
        <v>0</v>
      </c>
      <c r="AS27" s="338">
        <f t="shared" si="0"/>
        <v>0</v>
      </c>
      <c r="AT27" s="338">
        <f t="shared" si="0"/>
        <v>0</v>
      </c>
      <c r="AU27" s="339">
        <f>Q27+V27+AA27+AF27+AK27+AP27</f>
        <v>0</v>
      </c>
      <c r="AV27" s="340"/>
      <c r="AW27" s="341"/>
      <c r="AX27" s="341"/>
      <c r="AY27" s="341"/>
      <c r="AZ27" s="332">
        <f>AV27+AW27+AX27+AY27</f>
        <v>0</v>
      </c>
      <c r="BA27" s="224"/>
      <c r="BB27" s="330">
        <f>SUM(BB18:BB26)</f>
        <v>0</v>
      </c>
      <c r="BC27" s="331">
        <f>SUM(BC18:BC26)</f>
        <v>0</v>
      </c>
      <c r="BD27" s="331">
        <f>SUM(BD18:BD26)</f>
        <v>0</v>
      </c>
      <c r="BE27" s="331">
        <f>SUM(BE18:BE26)</f>
        <v>0</v>
      </c>
      <c r="BF27" s="332">
        <f>SUM(BF18:BF26)</f>
        <v>0</v>
      </c>
      <c r="BG27" s="224"/>
      <c r="BH27" s="333">
        <f>SUM(BH18:BH26)</f>
        <v>0</v>
      </c>
      <c r="BI27" s="334">
        <f>SUM(BI18:BI26)</f>
        <v>0</v>
      </c>
      <c r="BJ27" s="334">
        <f>SUM(BJ18:BJ26)</f>
        <v>0</v>
      </c>
      <c r="BK27" s="334">
        <f>SUM(BK18:BK26)</f>
        <v>0</v>
      </c>
      <c r="BL27" s="335">
        <f>SUM(BL18:BL26)</f>
        <v>0</v>
      </c>
    </row>
    <row r="28" spans="3:64" s="255" customFormat="1" ht="28.15" customHeight="1" x14ac:dyDescent="0.25">
      <c r="C28" s="862" t="s">
        <v>338</v>
      </c>
      <c r="D28" s="342" t="s">
        <v>41</v>
      </c>
      <c r="E28" s="343"/>
      <c r="F28" s="344"/>
      <c r="G28" s="344"/>
      <c r="H28" s="345"/>
      <c r="I28" s="346"/>
      <c r="J28" s="347"/>
      <c r="K28" s="347"/>
      <c r="L28" s="348"/>
      <c r="M28" s="346"/>
      <c r="N28" s="347"/>
      <c r="O28" s="347"/>
      <c r="P28" s="347"/>
      <c r="Q28" s="349">
        <f>SUM(M28:P28)</f>
        <v>0</v>
      </c>
      <c r="R28" s="346"/>
      <c r="S28" s="347"/>
      <c r="T28" s="347"/>
      <c r="U28" s="347"/>
      <c r="V28" s="310">
        <f>SUM(R28:U28)</f>
        <v>0</v>
      </c>
      <c r="W28" s="346"/>
      <c r="X28" s="347"/>
      <c r="Y28" s="347"/>
      <c r="Z28" s="347"/>
      <c r="AA28" s="310">
        <f>SUM(W28:Z28)</f>
        <v>0</v>
      </c>
      <c r="AB28" s="350"/>
      <c r="AC28" s="351"/>
      <c r="AD28" s="351"/>
      <c r="AE28" s="351"/>
      <c r="AF28" s="310">
        <f>SUM(AB28:AE28)</f>
        <v>0</v>
      </c>
      <c r="AG28" s="350"/>
      <c r="AH28" s="351"/>
      <c r="AI28" s="351"/>
      <c r="AJ28" s="351"/>
      <c r="AK28" s="310">
        <f>SUM(AG28:AJ28)</f>
        <v>0</v>
      </c>
      <c r="AL28" s="346"/>
      <c r="AM28" s="347"/>
      <c r="AN28" s="347"/>
      <c r="AO28" s="347"/>
      <c r="AP28" s="349">
        <f>SUM(AL28:AO28)</f>
        <v>0</v>
      </c>
      <c r="AQ28" s="305">
        <f>M28+R28+W28+AB28+AG28+AL28</f>
        <v>0</v>
      </c>
      <c r="AR28" s="306">
        <f t="shared" si="0"/>
        <v>0</v>
      </c>
      <c r="AS28" s="306">
        <f t="shared" si="0"/>
        <v>0</v>
      </c>
      <c r="AT28" s="306">
        <f t="shared" si="0"/>
        <v>0</v>
      </c>
      <c r="AU28" s="307">
        <f t="shared" si="0"/>
        <v>0</v>
      </c>
      <c r="AV28" s="308" t="s">
        <v>159</v>
      </c>
      <c r="AW28" s="308" t="s">
        <v>159</v>
      </c>
      <c r="AX28" s="308" t="s">
        <v>159</v>
      </c>
      <c r="AY28" s="308" t="s">
        <v>159</v>
      </c>
      <c r="AZ28" s="303" t="s">
        <v>159</v>
      </c>
      <c r="BA28" s="263"/>
      <c r="BB28" s="312">
        <f t="shared" ref="BB28:BB44" si="20">AQ28*E28/100%</f>
        <v>0</v>
      </c>
      <c r="BC28" s="313">
        <f t="shared" ref="BC28:BC44" si="21">AR28*F28/100%</f>
        <v>0</v>
      </c>
      <c r="BD28" s="313">
        <f t="shared" ref="BD28:BD44" si="22">AS28*G28/100%</f>
        <v>0</v>
      </c>
      <c r="BE28" s="313">
        <f t="shared" ref="BE28:BE44" si="23">AT28*H28/100%</f>
        <v>0</v>
      </c>
      <c r="BF28" s="303">
        <f>SUM(BB28:BE28)</f>
        <v>0</v>
      </c>
      <c r="BG28" s="263"/>
      <c r="BH28" s="305">
        <f>AQ28*(18%+1.5%)/100%</f>
        <v>0</v>
      </c>
      <c r="BI28" s="306">
        <f>AR28*(18%+1.5%)/100%</f>
        <v>0</v>
      </c>
      <c r="BJ28" s="306">
        <f>AS28*(18%+1.5%)/100%</f>
        <v>0</v>
      </c>
      <c r="BK28" s="306">
        <f>AT28*(18%+1.5%)/100%</f>
        <v>0</v>
      </c>
      <c r="BL28" s="307">
        <f>SUM(BH28:BK28)</f>
        <v>0</v>
      </c>
    </row>
    <row r="29" spans="3:64" s="255" customFormat="1" ht="54" customHeight="1" x14ac:dyDescent="0.25">
      <c r="C29" s="863"/>
      <c r="D29" s="352" t="s">
        <v>39</v>
      </c>
      <c r="E29" s="316"/>
      <c r="F29" s="317"/>
      <c r="G29" s="317"/>
      <c r="H29" s="318"/>
      <c r="I29" s="319"/>
      <c r="J29" s="258"/>
      <c r="K29" s="258"/>
      <c r="L29" s="327"/>
      <c r="M29" s="319"/>
      <c r="N29" s="258"/>
      <c r="O29" s="258"/>
      <c r="P29" s="258"/>
      <c r="Q29" s="321">
        <f t="shared" ref="Q29:Q92" si="24">SUM(M29:P29)</f>
        <v>0</v>
      </c>
      <c r="R29" s="319"/>
      <c r="S29" s="258"/>
      <c r="T29" s="258"/>
      <c r="U29" s="258"/>
      <c r="V29" s="320">
        <f t="shared" ref="V29:V92" si="25">SUM(R29:U29)</f>
        <v>0</v>
      </c>
      <c r="W29" s="319"/>
      <c r="X29" s="258"/>
      <c r="Y29" s="258"/>
      <c r="Z29" s="258"/>
      <c r="AA29" s="320">
        <f t="shared" ref="AA29:AA44" si="26">SUM(W29:Z29)</f>
        <v>0</v>
      </c>
      <c r="AB29" s="350"/>
      <c r="AC29" s="351"/>
      <c r="AD29" s="351"/>
      <c r="AE29" s="351"/>
      <c r="AF29" s="320">
        <f t="shared" ref="AF29:AF44" si="27">SUM(AB29:AE29)</f>
        <v>0</v>
      </c>
      <c r="AG29" s="350"/>
      <c r="AH29" s="351"/>
      <c r="AI29" s="351"/>
      <c r="AJ29" s="351"/>
      <c r="AK29" s="320">
        <f t="shared" ref="AK29:AK44" si="28">SUM(AG29:AJ29)</f>
        <v>0</v>
      </c>
      <c r="AL29" s="319"/>
      <c r="AM29" s="258"/>
      <c r="AN29" s="258"/>
      <c r="AO29" s="258"/>
      <c r="AP29" s="321">
        <f t="shared" ref="AP29:AP44" si="29">SUM(AL29:AO29)</f>
        <v>0</v>
      </c>
      <c r="AQ29" s="322">
        <f>M29+R29+W29+AB29+AG29+AL29</f>
        <v>0</v>
      </c>
      <c r="AR29" s="323">
        <f t="shared" ref="AR29:AR44" si="30">N29+S29+X29+AC29+AH29+AM29</f>
        <v>0</v>
      </c>
      <c r="AS29" s="323">
        <f t="shared" ref="AS29:AS44" si="31">O29+T29+Y29+AD29+AI29+AN29</f>
        <v>0</v>
      </c>
      <c r="AT29" s="323">
        <f t="shared" ref="AT29:AU44" si="32">P29+U29+Z29+AE29+AJ29+AO29</f>
        <v>0</v>
      </c>
      <c r="AU29" s="324">
        <f t="shared" si="32"/>
        <v>0</v>
      </c>
      <c r="AV29" s="308" t="s">
        <v>159</v>
      </c>
      <c r="AW29" s="308" t="s">
        <v>159</v>
      </c>
      <c r="AX29" s="308" t="s">
        <v>159</v>
      </c>
      <c r="AY29" s="308" t="s">
        <v>159</v>
      </c>
      <c r="AZ29" s="303" t="s">
        <v>159</v>
      </c>
      <c r="BA29" s="263"/>
      <c r="BB29" s="322">
        <f t="shared" si="20"/>
        <v>0</v>
      </c>
      <c r="BC29" s="323">
        <f t="shared" si="21"/>
        <v>0</v>
      </c>
      <c r="BD29" s="323">
        <f t="shared" si="22"/>
        <v>0</v>
      </c>
      <c r="BE29" s="323">
        <f t="shared" si="23"/>
        <v>0</v>
      </c>
      <c r="BF29" s="320">
        <f t="shared" ref="BF29:BF62" si="33">SUM(BB29:BE29)</f>
        <v>0</v>
      </c>
      <c r="BG29" s="263"/>
      <c r="BH29" s="322">
        <f t="shared" ref="BH29:BH44" si="34">AQ29*(18%+1.5%)/100%</f>
        <v>0</v>
      </c>
      <c r="BI29" s="323">
        <f t="shared" ref="BI29:BI44" si="35">AR29*(18%+1.5%)/100%</f>
        <v>0</v>
      </c>
      <c r="BJ29" s="323">
        <f t="shared" ref="BJ29:BJ44" si="36">AS29*(18%+1.5%)/100%</f>
        <v>0</v>
      </c>
      <c r="BK29" s="323">
        <f t="shared" ref="BK29:BK44" si="37">AT29*(18%+1.5%)/100%</f>
        <v>0</v>
      </c>
      <c r="BL29" s="324">
        <f t="shared" ref="BL29:BL44" si="38">SUM(BH29:BK29)</f>
        <v>0</v>
      </c>
    </row>
    <row r="30" spans="3:64" s="255" customFormat="1" ht="28.15" customHeight="1" x14ac:dyDescent="0.25">
      <c r="C30" s="863"/>
      <c r="D30" s="352" t="s">
        <v>40</v>
      </c>
      <c r="E30" s="316"/>
      <c r="F30" s="317"/>
      <c r="G30" s="317"/>
      <c r="H30" s="318"/>
      <c r="I30" s="319"/>
      <c r="J30" s="258"/>
      <c r="K30" s="258"/>
      <c r="L30" s="327"/>
      <c r="M30" s="319"/>
      <c r="N30" s="258"/>
      <c r="O30" s="258"/>
      <c r="P30" s="258"/>
      <c r="Q30" s="321">
        <f t="shared" si="24"/>
        <v>0</v>
      </c>
      <c r="R30" s="319"/>
      <c r="S30" s="258"/>
      <c r="T30" s="258"/>
      <c r="U30" s="258"/>
      <c r="V30" s="320">
        <f>SUM(R30:U30)</f>
        <v>0</v>
      </c>
      <c r="W30" s="319"/>
      <c r="X30" s="258"/>
      <c r="Y30" s="258"/>
      <c r="Z30" s="258"/>
      <c r="AA30" s="320">
        <f t="shared" si="26"/>
        <v>0</v>
      </c>
      <c r="AB30" s="350"/>
      <c r="AC30" s="351"/>
      <c r="AD30" s="351"/>
      <c r="AE30" s="351"/>
      <c r="AF30" s="320">
        <f>SUM(AB30:AE30)</f>
        <v>0</v>
      </c>
      <c r="AG30" s="350"/>
      <c r="AH30" s="351"/>
      <c r="AI30" s="351"/>
      <c r="AJ30" s="351"/>
      <c r="AK30" s="320">
        <f t="shared" si="28"/>
        <v>0</v>
      </c>
      <c r="AL30" s="319"/>
      <c r="AM30" s="258"/>
      <c r="AN30" s="258"/>
      <c r="AO30" s="258"/>
      <c r="AP30" s="321">
        <f t="shared" si="29"/>
        <v>0</v>
      </c>
      <c r="AQ30" s="322">
        <f t="shared" ref="AQ30:AQ46" si="39">M30+R30+W30+AB30+AG30+AL30</f>
        <v>0</v>
      </c>
      <c r="AR30" s="323">
        <f t="shared" si="30"/>
        <v>0</v>
      </c>
      <c r="AS30" s="323">
        <f t="shared" si="31"/>
        <v>0</v>
      </c>
      <c r="AT30" s="323">
        <f t="shared" si="32"/>
        <v>0</v>
      </c>
      <c r="AU30" s="324">
        <f t="shared" si="32"/>
        <v>0</v>
      </c>
      <c r="AV30" s="308" t="s">
        <v>159</v>
      </c>
      <c r="AW30" s="308" t="s">
        <v>159</v>
      </c>
      <c r="AX30" s="308" t="s">
        <v>159</v>
      </c>
      <c r="AY30" s="308" t="s">
        <v>159</v>
      </c>
      <c r="AZ30" s="303" t="s">
        <v>159</v>
      </c>
      <c r="BA30" s="263"/>
      <c r="BB30" s="322">
        <f t="shared" si="20"/>
        <v>0</v>
      </c>
      <c r="BC30" s="323">
        <f t="shared" si="21"/>
        <v>0</v>
      </c>
      <c r="BD30" s="323">
        <f t="shared" si="22"/>
        <v>0</v>
      </c>
      <c r="BE30" s="323">
        <f t="shared" si="23"/>
        <v>0</v>
      </c>
      <c r="BF30" s="320">
        <f t="shared" si="33"/>
        <v>0</v>
      </c>
      <c r="BG30" s="263"/>
      <c r="BH30" s="322">
        <f t="shared" si="34"/>
        <v>0</v>
      </c>
      <c r="BI30" s="323">
        <f t="shared" si="35"/>
        <v>0</v>
      </c>
      <c r="BJ30" s="323">
        <f t="shared" si="36"/>
        <v>0</v>
      </c>
      <c r="BK30" s="323">
        <f t="shared" si="37"/>
        <v>0</v>
      </c>
      <c r="BL30" s="324">
        <f t="shared" si="38"/>
        <v>0</v>
      </c>
    </row>
    <row r="31" spans="3:64" s="255" customFormat="1" ht="28.15" customHeight="1" x14ac:dyDescent="0.25">
      <c r="C31" s="863"/>
      <c r="D31" s="352" t="s">
        <v>240</v>
      </c>
      <c r="E31" s="316"/>
      <c r="F31" s="317"/>
      <c r="G31" s="317"/>
      <c r="H31" s="318"/>
      <c r="I31" s="319"/>
      <c r="J31" s="258"/>
      <c r="K31" s="258"/>
      <c r="L31" s="327"/>
      <c r="M31" s="319"/>
      <c r="N31" s="258"/>
      <c r="O31" s="258"/>
      <c r="P31" s="258"/>
      <c r="Q31" s="321">
        <f t="shared" si="24"/>
        <v>0</v>
      </c>
      <c r="R31" s="319"/>
      <c r="S31" s="258"/>
      <c r="T31" s="258"/>
      <c r="U31" s="258"/>
      <c r="V31" s="320">
        <f t="shared" si="25"/>
        <v>0</v>
      </c>
      <c r="W31" s="319"/>
      <c r="X31" s="258"/>
      <c r="Y31" s="258"/>
      <c r="Z31" s="258"/>
      <c r="AA31" s="320">
        <f t="shared" si="26"/>
        <v>0</v>
      </c>
      <c r="AB31" s="350"/>
      <c r="AC31" s="351"/>
      <c r="AD31" s="351"/>
      <c r="AE31" s="351"/>
      <c r="AF31" s="320">
        <f t="shared" si="27"/>
        <v>0</v>
      </c>
      <c r="AG31" s="350"/>
      <c r="AH31" s="351"/>
      <c r="AI31" s="351"/>
      <c r="AJ31" s="351"/>
      <c r="AK31" s="320">
        <f t="shared" si="28"/>
        <v>0</v>
      </c>
      <c r="AL31" s="319"/>
      <c r="AM31" s="258"/>
      <c r="AN31" s="258"/>
      <c r="AO31" s="258"/>
      <c r="AP31" s="321">
        <f t="shared" si="29"/>
        <v>0</v>
      </c>
      <c r="AQ31" s="322">
        <f t="shared" si="39"/>
        <v>0</v>
      </c>
      <c r="AR31" s="323">
        <f t="shared" si="30"/>
        <v>0</v>
      </c>
      <c r="AS31" s="323">
        <f t="shared" si="31"/>
        <v>0</v>
      </c>
      <c r="AT31" s="323">
        <f t="shared" si="32"/>
        <v>0</v>
      </c>
      <c r="AU31" s="324">
        <f t="shared" si="32"/>
        <v>0</v>
      </c>
      <c r="AV31" s="308" t="s">
        <v>159</v>
      </c>
      <c r="AW31" s="308" t="s">
        <v>159</v>
      </c>
      <c r="AX31" s="308" t="s">
        <v>159</v>
      </c>
      <c r="AY31" s="308" t="s">
        <v>159</v>
      </c>
      <c r="AZ31" s="303" t="s">
        <v>159</v>
      </c>
      <c r="BA31" s="263"/>
      <c r="BB31" s="322">
        <f t="shared" si="20"/>
        <v>0</v>
      </c>
      <c r="BC31" s="323">
        <f t="shared" si="21"/>
        <v>0</v>
      </c>
      <c r="BD31" s="323">
        <f t="shared" si="22"/>
        <v>0</v>
      </c>
      <c r="BE31" s="323">
        <f t="shared" si="23"/>
        <v>0</v>
      </c>
      <c r="BF31" s="320">
        <f t="shared" si="33"/>
        <v>0</v>
      </c>
      <c r="BG31" s="263"/>
      <c r="BH31" s="322">
        <f t="shared" si="34"/>
        <v>0</v>
      </c>
      <c r="BI31" s="323">
        <f t="shared" si="35"/>
        <v>0</v>
      </c>
      <c r="BJ31" s="323">
        <f t="shared" si="36"/>
        <v>0</v>
      </c>
      <c r="BK31" s="323">
        <f t="shared" si="37"/>
        <v>0</v>
      </c>
      <c r="BL31" s="324">
        <f t="shared" si="38"/>
        <v>0</v>
      </c>
    </row>
    <row r="32" spans="3:64" s="255" customFormat="1" ht="28.15" customHeight="1" x14ac:dyDescent="0.25">
      <c r="C32" s="863"/>
      <c r="D32" s="352" t="s">
        <v>241</v>
      </c>
      <c r="E32" s="316"/>
      <c r="F32" s="317"/>
      <c r="G32" s="317"/>
      <c r="H32" s="318"/>
      <c r="I32" s="319"/>
      <c r="J32" s="258"/>
      <c r="K32" s="258"/>
      <c r="L32" s="327"/>
      <c r="M32" s="319"/>
      <c r="N32" s="258"/>
      <c r="O32" s="258"/>
      <c r="P32" s="258"/>
      <c r="Q32" s="321">
        <f t="shared" si="24"/>
        <v>0</v>
      </c>
      <c r="R32" s="319"/>
      <c r="S32" s="258"/>
      <c r="T32" s="258"/>
      <c r="U32" s="258"/>
      <c r="V32" s="320">
        <f t="shared" si="25"/>
        <v>0</v>
      </c>
      <c r="W32" s="319"/>
      <c r="X32" s="258"/>
      <c r="Y32" s="258"/>
      <c r="Z32" s="258"/>
      <c r="AA32" s="320">
        <f t="shared" si="26"/>
        <v>0</v>
      </c>
      <c r="AB32" s="350"/>
      <c r="AC32" s="351"/>
      <c r="AD32" s="351"/>
      <c r="AE32" s="351"/>
      <c r="AF32" s="320">
        <f t="shared" si="27"/>
        <v>0</v>
      </c>
      <c r="AG32" s="350"/>
      <c r="AH32" s="351"/>
      <c r="AI32" s="351"/>
      <c r="AJ32" s="351"/>
      <c r="AK32" s="320">
        <f t="shared" si="28"/>
        <v>0</v>
      </c>
      <c r="AL32" s="319"/>
      <c r="AM32" s="258"/>
      <c r="AN32" s="258"/>
      <c r="AO32" s="258"/>
      <c r="AP32" s="321">
        <f t="shared" si="29"/>
        <v>0</v>
      </c>
      <c r="AQ32" s="322">
        <f t="shared" si="39"/>
        <v>0</v>
      </c>
      <c r="AR32" s="323">
        <f t="shared" si="30"/>
        <v>0</v>
      </c>
      <c r="AS32" s="323">
        <f t="shared" si="31"/>
        <v>0</v>
      </c>
      <c r="AT32" s="323">
        <f t="shared" si="32"/>
        <v>0</v>
      </c>
      <c r="AU32" s="324">
        <f t="shared" si="32"/>
        <v>0</v>
      </c>
      <c r="AV32" s="308" t="s">
        <v>159</v>
      </c>
      <c r="AW32" s="308" t="s">
        <v>159</v>
      </c>
      <c r="AX32" s="308" t="s">
        <v>159</v>
      </c>
      <c r="AY32" s="308" t="s">
        <v>159</v>
      </c>
      <c r="AZ32" s="303" t="s">
        <v>159</v>
      </c>
      <c r="BA32" s="263"/>
      <c r="BB32" s="322">
        <f t="shared" si="20"/>
        <v>0</v>
      </c>
      <c r="BC32" s="323">
        <f t="shared" si="21"/>
        <v>0</v>
      </c>
      <c r="BD32" s="323">
        <f t="shared" si="22"/>
        <v>0</v>
      </c>
      <c r="BE32" s="323">
        <f t="shared" si="23"/>
        <v>0</v>
      </c>
      <c r="BF32" s="320">
        <f t="shared" si="33"/>
        <v>0</v>
      </c>
      <c r="BG32" s="263"/>
      <c r="BH32" s="322">
        <f t="shared" si="34"/>
        <v>0</v>
      </c>
      <c r="BI32" s="323">
        <f t="shared" si="35"/>
        <v>0</v>
      </c>
      <c r="BJ32" s="323">
        <f t="shared" si="36"/>
        <v>0</v>
      </c>
      <c r="BK32" s="323">
        <f t="shared" si="37"/>
        <v>0</v>
      </c>
      <c r="BL32" s="324">
        <f t="shared" si="38"/>
        <v>0</v>
      </c>
    </row>
    <row r="33" spans="3:64" s="255" customFormat="1" ht="28.15" customHeight="1" x14ac:dyDescent="0.25">
      <c r="C33" s="863"/>
      <c r="D33" s="352" t="s">
        <v>242</v>
      </c>
      <c r="E33" s="316"/>
      <c r="F33" s="317"/>
      <c r="G33" s="317"/>
      <c r="H33" s="318"/>
      <c r="I33" s="319"/>
      <c r="J33" s="258"/>
      <c r="K33" s="258"/>
      <c r="L33" s="327"/>
      <c r="M33" s="319"/>
      <c r="N33" s="258"/>
      <c r="O33" s="258"/>
      <c r="P33" s="258"/>
      <c r="Q33" s="321">
        <f t="shared" si="24"/>
        <v>0</v>
      </c>
      <c r="R33" s="319"/>
      <c r="S33" s="258"/>
      <c r="T33" s="258"/>
      <c r="U33" s="258"/>
      <c r="V33" s="320">
        <f t="shared" si="25"/>
        <v>0</v>
      </c>
      <c r="W33" s="319"/>
      <c r="X33" s="258"/>
      <c r="Y33" s="258"/>
      <c r="Z33" s="258"/>
      <c r="AA33" s="320">
        <f t="shared" si="26"/>
        <v>0</v>
      </c>
      <c r="AB33" s="350"/>
      <c r="AC33" s="351"/>
      <c r="AD33" s="351"/>
      <c r="AE33" s="351"/>
      <c r="AF33" s="320">
        <f t="shared" si="27"/>
        <v>0</v>
      </c>
      <c r="AG33" s="350"/>
      <c r="AH33" s="351"/>
      <c r="AI33" s="351"/>
      <c r="AJ33" s="351"/>
      <c r="AK33" s="320">
        <f t="shared" si="28"/>
        <v>0</v>
      </c>
      <c r="AL33" s="319"/>
      <c r="AM33" s="258"/>
      <c r="AN33" s="258"/>
      <c r="AO33" s="258"/>
      <c r="AP33" s="321">
        <f t="shared" si="29"/>
        <v>0</v>
      </c>
      <c r="AQ33" s="322">
        <f t="shared" si="39"/>
        <v>0</v>
      </c>
      <c r="AR33" s="323">
        <f>N33+S33+X33+AC33+AH33+AM33</f>
        <v>0</v>
      </c>
      <c r="AS33" s="323">
        <f t="shared" si="31"/>
        <v>0</v>
      </c>
      <c r="AT33" s="323">
        <f t="shared" si="32"/>
        <v>0</v>
      </c>
      <c r="AU33" s="324">
        <f t="shared" si="32"/>
        <v>0</v>
      </c>
      <c r="AV33" s="308" t="s">
        <v>159</v>
      </c>
      <c r="AW33" s="308" t="s">
        <v>159</v>
      </c>
      <c r="AX33" s="308" t="s">
        <v>159</v>
      </c>
      <c r="AY33" s="308" t="s">
        <v>159</v>
      </c>
      <c r="AZ33" s="303" t="s">
        <v>159</v>
      </c>
      <c r="BA33" s="263"/>
      <c r="BB33" s="322">
        <f t="shared" si="20"/>
        <v>0</v>
      </c>
      <c r="BC33" s="323">
        <f t="shared" si="21"/>
        <v>0</v>
      </c>
      <c r="BD33" s="323">
        <f t="shared" si="22"/>
        <v>0</v>
      </c>
      <c r="BE33" s="323">
        <f t="shared" si="23"/>
        <v>0</v>
      </c>
      <c r="BF33" s="320">
        <f t="shared" si="33"/>
        <v>0</v>
      </c>
      <c r="BG33" s="263"/>
      <c r="BH33" s="322">
        <f t="shared" si="34"/>
        <v>0</v>
      </c>
      <c r="BI33" s="323">
        <f t="shared" si="35"/>
        <v>0</v>
      </c>
      <c r="BJ33" s="323">
        <f t="shared" si="36"/>
        <v>0</v>
      </c>
      <c r="BK33" s="323">
        <f t="shared" si="37"/>
        <v>0</v>
      </c>
      <c r="BL33" s="324">
        <f t="shared" si="38"/>
        <v>0</v>
      </c>
    </row>
    <row r="34" spans="3:64" s="255" customFormat="1" ht="27" customHeight="1" x14ac:dyDescent="0.25">
      <c r="C34" s="863"/>
      <c r="D34" s="352" t="s">
        <v>516</v>
      </c>
      <c r="E34" s="316"/>
      <c r="F34" s="317"/>
      <c r="G34" s="317"/>
      <c r="H34" s="318"/>
      <c r="I34" s="319"/>
      <c r="J34" s="258"/>
      <c r="K34" s="258"/>
      <c r="L34" s="327"/>
      <c r="M34" s="319"/>
      <c r="N34" s="258"/>
      <c r="O34" s="258"/>
      <c r="P34" s="258"/>
      <c r="Q34" s="321">
        <f t="shared" si="24"/>
        <v>0</v>
      </c>
      <c r="R34" s="319"/>
      <c r="S34" s="258"/>
      <c r="T34" s="258"/>
      <c r="U34" s="258"/>
      <c r="V34" s="320">
        <f t="shared" si="25"/>
        <v>0</v>
      </c>
      <c r="W34" s="319"/>
      <c r="X34" s="258"/>
      <c r="Y34" s="258"/>
      <c r="Z34" s="258"/>
      <c r="AA34" s="320">
        <f t="shared" si="26"/>
        <v>0</v>
      </c>
      <c r="AB34" s="350"/>
      <c r="AC34" s="351"/>
      <c r="AD34" s="351"/>
      <c r="AE34" s="351"/>
      <c r="AF34" s="320">
        <f t="shared" si="27"/>
        <v>0</v>
      </c>
      <c r="AG34" s="350"/>
      <c r="AH34" s="351"/>
      <c r="AI34" s="351"/>
      <c r="AJ34" s="351"/>
      <c r="AK34" s="320">
        <f t="shared" si="28"/>
        <v>0</v>
      </c>
      <c r="AL34" s="319"/>
      <c r="AM34" s="258"/>
      <c r="AN34" s="258"/>
      <c r="AO34" s="258"/>
      <c r="AP34" s="321">
        <f t="shared" si="29"/>
        <v>0</v>
      </c>
      <c r="AQ34" s="322">
        <f t="shared" si="39"/>
        <v>0</v>
      </c>
      <c r="AR34" s="323">
        <f t="shared" si="30"/>
        <v>0</v>
      </c>
      <c r="AS34" s="323">
        <f t="shared" si="31"/>
        <v>0</v>
      </c>
      <c r="AT34" s="323">
        <f t="shared" si="32"/>
        <v>0</v>
      </c>
      <c r="AU34" s="324">
        <f t="shared" si="32"/>
        <v>0</v>
      </c>
      <c r="AV34" s="308" t="s">
        <v>159</v>
      </c>
      <c r="AW34" s="308" t="s">
        <v>159</v>
      </c>
      <c r="AX34" s="308" t="s">
        <v>159</v>
      </c>
      <c r="AY34" s="308" t="s">
        <v>159</v>
      </c>
      <c r="AZ34" s="303" t="s">
        <v>159</v>
      </c>
      <c r="BA34" s="263"/>
      <c r="BB34" s="322">
        <f t="shared" si="20"/>
        <v>0</v>
      </c>
      <c r="BC34" s="323">
        <f t="shared" si="21"/>
        <v>0</v>
      </c>
      <c r="BD34" s="323">
        <f t="shared" si="22"/>
        <v>0</v>
      </c>
      <c r="BE34" s="323">
        <f t="shared" si="23"/>
        <v>0</v>
      </c>
      <c r="BF34" s="320">
        <f t="shared" si="33"/>
        <v>0</v>
      </c>
      <c r="BG34" s="263"/>
      <c r="BH34" s="322">
        <f t="shared" si="34"/>
        <v>0</v>
      </c>
      <c r="BI34" s="323">
        <f t="shared" si="35"/>
        <v>0</v>
      </c>
      <c r="BJ34" s="323">
        <f t="shared" si="36"/>
        <v>0</v>
      </c>
      <c r="BK34" s="323">
        <f t="shared" si="37"/>
        <v>0</v>
      </c>
      <c r="BL34" s="324">
        <f t="shared" si="38"/>
        <v>0</v>
      </c>
    </row>
    <row r="35" spans="3:64" s="255" customFormat="1" ht="22.15" customHeight="1" x14ac:dyDescent="0.25">
      <c r="C35" s="863"/>
      <c r="D35" s="352"/>
      <c r="E35" s="316"/>
      <c r="F35" s="317"/>
      <c r="G35" s="317"/>
      <c r="H35" s="318"/>
      <c r="I35" s="319"/>
      <c r="J35" s="258"/>
      <c r="K35" s="258"/>
      <c r="L35" s="327"/>
      <c r="M35" s="319"/>
      <c r="N35" s="258"/>
      <c r="O35" s="258"/>
      <c r="P35" s="258"/>
      <c r="Q35" s="321">
        <f t="shared" si="24"/>
        <v>0</v>
      </c>
      <c r="R35" s="319"/>
      <c r="S35" s="258"/>
      <c r="T35" s="258"/>
      <c r="U35" s="258"/>
      <c r="V35" s="320">
        <f>SUM(R35:U35)</f>
        <v>0</v>
      </c>
      <c r="W35" s="319"/>
      <c r="X35" s="258"/>
      <c r="Y35" s="258"/>
      <c r="Z35" s="258"/>
      <c r="AA35" s="320">
        <f t="shared" si="26"/>
        <v>0</v>
      </c>
      <c r="AB35" s="319"/>
      <c r="AC35" s="258"/>
      <c r="AD35" s="258"/>
      <c r="AE35" s="258"/>
      <c r="AF35" s="320">
        <f t="shared" si="27"/>
        <v>0</v>
      </c>
      <c r="AG35" s="319"/>
      <c r="AH35" s="258"/>
      <c r="AI35" s="258"/>
      <c r="AJ35" s="258"/>
      <c r="AK35" s="320">
        <f t="shared" si="28"/>
        <v>0</v>
      </c>
      <c r="AL35" s="319"/>
      <c r="AM35" s="258"/>
      <c r="AN35" s="258"/>
      <c r="AO35" s="258"/>
      <c r="AP35" s="321">
        <f t="shared" si="29"/>
        <v>0</v>
      </c>
      <c r="AQ35" s="322">
        <f t="shared" si="39"/>
        <v>0</v>
      </c>
      <c r="AR35" s="323">
        <f t="shared" si="30"/>
        <v>0</v>
      </c>
      <c r="AS35" s="323">
        <f t="shared" si="31"/>
        <v>0</v>
      </c>
      <c r="AT35" s="323">
        <f t="shared" si="32"/>
        <v>0</v>
      </c>
      <c r="AU35" s="324">
        <f t="shared" si="32"/>
        <v>0</v>
      </c>
      <c r="AV35" s="308" t="s">
        <v>159</v>
      </c>
      <c r="AW35" s="308" t="s">
        <v>159</v>
      </c>
      <c r="AX35" s="308" t="s">
        <v>159</v>
      </c>
      <c r="AY35" s="308" t="s">
        <v>159</v>
      </c>
      <c r="AZ35" s="303" t="s">
        <v>159</v>
      </c>
      <c r="BA35" s="263"/>
      <c r="BB35" s="322">
        <f t="shared" si="20"/>
        <v>0</v>
      </c>
      <c r="BC35" s="323">
        <f t="shared" si="21"/>
        <v>0</v>
      </c>
      <c r="BD35" s="323">
        <f t="shared" si="22"/>
        <v>0</v>
      </c>
      <c r="BE35" s="323">
        <f t="shared" si="23"/>
        <v>0</v>
      </c>
      <c r="BF35" s="320">
        <f t="shared" si="33"/>
        <v>0</v>
      </c>
      <c r="BG35" s="263"/>
      <c r="BH35" s="322">
        <f t="shared" si="34"/>
        <v>0</v>
      </c>
      <c r="BI35" s="323">
        <f t="shared" si="35"/>
        <v>0</v>
      </c>
      <c r="BJ35" s="323">
        <f t="shared" si="36"/>
        <v>0</v>
      </c>
      <c r="BK35" s="323">
        <f t="shared" si="37"/>
        <v>0</v>
      </c>
      <c r="BL35" s="324">
        <f t="shared" si="38"/>
        <v>0</v>
      </c>
    </row>
    <row r="36" spans="3:64" s="255" customFormat="1" ht="22.15" customHeight="1" x14ac:dyDescent="0.25">
      <c r="C36" s="863"/>
      <c r="D36" s="352"/>
      <c r="E36" s="316"/>
      <c r="F36" s="317"/>
      <c r="G36" s="317"/>
      <c r="H36" s="318"/>
      <c r="I36" s="319"/>
      <c r="J36" s="258"/>
      <c r="K36" s="258"/>
      <c r="L36" s="327"/>
      <c r="M36" s="319"/>
      <c r="N36" s="258"/>
      <c r="O36" s="258"/>
      <c r="P36" s="258"/>
      <c r="Q36" s="321">
        <f>SUM(M36:P36)</f>
        <v>0</v>
      </c>
      <c r="R36" s="319"/>
      <c r="S36" s="258"/>
      <c r="T36" s="258"/>
      <c r="U36" s="258"/>
      <c r="V36" s="320">
        <f t="shared" si="25"/>
        <v>0</v>
      </c>
      <c r="W36" s="319"/>
      <c r="X36" s="258"/>
      <c r="Y36" s="258"/>
      <c r="Z36" s="258"/>
      <c r="AA36" s="320">
        <f t="shared" si="26"/>
        <v>0</v>
      </c>
      <c r="AB36" s="319"/>
      <c r="AC36" s="258"/>
      <c r="AD36" s="258"/>
      <c r="AE36" s="258"/>
      <c r="AF36" s="320">
        <f t="shared" si="27"/>
        <v>0</v>
      </c>
      <c r="AG36" s="319"/>
      <c r="AH36" s="258"/>
      <c r="AI36" s="258"/>
      <c r="AJ36" s="258"/>
      <c r="AK36" s="320">
        <f t="shared" si="28"/>
        <v>0</v>
      </c>
      <c r="AL36" s="319"/>
      <c r="AM36" s="258"/>
      <c r="AN36" s="258"/>
      <c r="AO36" s="258"/>
      <c r="AP36" s="321">
        <f t="shared" si="29"/>
        <v>0</v>
      </c>
      <c r="AQ36" s="322">
        <f t="shared" si="39"/>
        <v>0</v>
      </c>
      <c r="AR36" s="323">
        <f t="shared" si="30"/>
        <v>0</v>
      </c>
      <c r="AS36" s="323">
        <f t="shared" si="31"/>
        <v>0</v>
      </c>
      <c r="AT36" s="323">
        <f t="shared" si="32"/>
        <v>0</v>
      </c>
      <c r="AU36" s="324">
        <f t="shared" si="32"/>
        <v>0</v>
      </c>
      <c r="AV36" s="308" t="s">
        <v>159</v>
      </c>
      <c r="AW36" s="308" t="s">
        <v>159</v>
      </c>
      <c r="AX36" s="308" t="s">
        <v>159</v>
      </c>
      <c r="AY36" s="308" t="s">
        <v>159</v>
      </c>
      <c r="AZ36" s="303" t="s">
        <v>159</v>
      </c>
      <c r="BA36" s="263"/>
      <c r="BB36" s="322">
        <f t="shared" si="20"/>
        <v>0</v>
      </c>
      <c r="BC36" s="323">
        <f t="shared" si="21"/>
        <v>0</v>
      </c>
      <c r="BD36" s="323">
        <f t="shared" si="22"/>
        <v>0</v>
      </c>
      <c r="BE36" s="323">
        <f t="shared" si="23"/>
        <v>0</v>
      </c>
      <c r="BF36" s="320">
        <f t="shared" si="33"/>
        <v>0</v>
      </c>
      <c r="BG36" s="263"/>
      <c r="BH36" s="322">
        <f t="shared" si="34"/>
        <v>0</v>
      </c>
      <c r="BI36" s="323">
        <f t="shared" si="35"/>
        <v>0</v>
      </c>
      <c r="BJ36" s="323">
        <f t="shared" si="36"/>
        <v>0</v>
      </c>
      <c r="BK36" s="323">
        <f t="shared" si="37"/>
        <v>0</v>
      </c>
      <c r="BL36" s="324">
        <f t="shared" si="38"/>
        <v>0</v>
      </c>
    </row>
    <row r="37" spans="3:64" s="255" customFormat="1" ht="22.15" customHeight="1" x14ac:dyDescent="0.25">
      <c r="C37" s="863"/>
      <c r="D37" s="352"/>
      <c r="E37" s="316"/>
      <c r="F37" s="317"/>
      <c r="G37" s="317"/>
      <c r="H37" s="318"/>
      <c r="I37" s="319"/>
      <c r="J37" s="258"/>
      <c r="K37" s="258"/>
      <c r="L37" s="327"/>
      <c r="M37" s="319"/>
      <c r="N37" s="258"/>
      <c r="O37" s="258"/>
      <c r="P37" s="258"/>
      <c r="Q37" s="321">
        <f t="shared" si="24"/>
        <v>0</v>
      </c>
      <c r="R37" s="319"/>
      <c r="S37" s="258"/>
      <c r="T37" s="258"/>
      <c r="U37" s="258"/>
      <c r="V37" s="320">
        <f t="shared" si="25"/>
        <v>0</v>
      </c>
      <c r="W37" s="319"/>
      <c r="X37" s="258"/>
      <c r="Y37" s="258"/>
      <c r="Z37" s="258"/>
      <c r="AA37" s="320">
        <f t="shared" si="26"/>
        <v>0</v>
      </c>
      <c r="AB37" s="319"/>
      <c r="AC37" s="258"/>
      <c r="AD37" s="258"/>
      <c r="AE37" s="258"/>
      <c r="AF37" s="320">
        <f t="shared" si="27"/>
        <v>0</v>
      </c>
      <c r="AG37" s="319"/>
      <c r="AH37" s="258"/>
      <c r="AI37" s="258"/>
      <c r="AJ37" s="258"/>
      <c r="AK37" s="320">
        <f t="shared" si="28"/>
        <v>0</v>
      </c>
      <c r="AL37" s="319"/>
      <c r="AM37" s="258"/>
      <c r="AN37" s="258"/>
      <c r="AO37" s="258"/>
      <c r="AP37" s="321">
        <f t="shared" si="29"/>
        <v>0</v>
      </c>
      <c r="AQ37" s="322">
        <f t="shared" si="39"/>
        <v>0</v>
      </c>
      <c r="AR37" s="323">
        <f t="shared" si="30"/>
        <v>0</v>
      </c>
      <c r="AS37" s="323">
        <f t="shared" si="31"/>
        <v>0</v>
      </c>
      <c r="AT37" s="323">
        <f t="shared" si="32"/>
        <v>0</v>
      </c>
      <c r="AU37" s="324">
        <f t="shared" si="32"/>
        <v>0</v>
      </c>
      <c r="AV37" s="308" t="s">
        <v>159</v>
      </c>
      <c r="AW37" s="308" t="s">
        <v>159</v>
      </c>
      <c r="AX37" s="308" t="s">
        <v>159</v>
      </c>
      <c r="AY37" s="308" t="s">
        <v>159</v>
      </c>
      <c r="AZ37" s="303" t="s">
        <v>159</v>
      </c>
      <c r="BA37" s="263"/>
      <c r="BB37" s="322">
        <f t="shared" si="20"/>
        <v>0</v>
      </c>
      <c r="BC37" s="323">
        <f t="shared" si="21"/>
        <v>0</v>
      </c>
      <c r="BD37" s="323">
        <f t="shared" si="22"/>
        <v>0</v>
      </c>
      <c r="BE37" s="323">
        <f t="shared" si="23"/>
        <v>0</v>
      </c>
      <c r="BF37" s="320">
        <f t="shared" si="33"/>
        <v>0</v>
      </c>
      <c r="BG37" s="263"/>
      <c r="BH37" s="322">
        <f t="shared" si="34"/>
        <v>0</v>
      </c>
      <c r="BI37" s="323">
        <f t="shared" si="35"/>
        <v>0</v>
      </c>
      <c r="BJ37" s="323">
        <f t="shared" si="36"/>
        <v>0</v>
      </c>
      <c r="BK37" s="323">
        <f t="shared" si="37"/>
        <v>0</v>
      </c>
      <c r="BL37" s="324">
        <f t="shared" si="38"/>
        <v>0</v>
      </c>
    </row>
    <row r="38" spans="3:64" s="255" customFormat="1" ht="22.15" customHeight="1" x14ac:dyDescent="0.25">
      <c r="C38" s="863"/>
      <c r="D38" s="352"/>
      <c r="E38" s="316"/>
      <c r="F38" s="317"/>
      <c r="G38" s="317"/>
      <c r="H38" s="318"/>
      <c r="I38" s="319"/>
      <c r="J38" s="258"/>
      <c r="K38" s="258"/>
      <c r="L38" s="327"/>
      <c r="M38" s="319"/>
      <c r="N38" s="258"/>
      <c r="O38" s="258"/>
      <c r="P38" s="258"/>
      <c r="Q38" s="321">
        <f t="shared" si="24"/>
        <v>0</v>
      </c>
      <c r="R38" s="319"/>
      <c r="S38" s="258"/>
      <c r="T38" s="258"/>
      <c r="U38" s="258"/>
      <c r="V38" s="320">
        <f t="shared" si="25"/>
        <v>0</v>
      </c>
      <c r="W38" s="319"/>
      <c r="X38" s="258"/>
      <c r="Y38" s="258"/>
      <c r="Z38" s="258"/>
      <c r="AA38" s="320">
        <f t="shared" si="26"/>
        <v>0</v>
      </c>
      <c r="AB38" s="319"/>
      <c r="AC38" s="258"/>
      <c r="AD38" s="258"/>
      <c r="AE38" s="258"/>
      <c r="AF38" s="320">
        <f t="shared" si="27"/>
        <v>0</v>
      </c>
      <c r="AG38" s="319"/>
      <c r="AH38" s="258"/>
      <c r="AI38" s="258"/>
      <c r="AJ38" s="258"/>
      <c r="AK38" s="320">
        <f t="shared" si="28"/>
        <v>0</v>
      </c>
      <c r="AL38" s="319"/>
      <c r="AM38" s="258"/>
      <c r="AN38" s="258"/>
      <c r="AO38" s="258"/>
      <c r="AP38" s="321">
        <f t="shared" si="29"/>
        <v>0</v>
      </c>
      <c r="AQ38" s="322">
        <f t="shared" si="39"/>
        <v>0</v>
      </c>
      <c r="AR38" s="323">
        <f t="shared" si="30"/>
        <v>0</v>
      </c>
      <c r="AS38" s="323">
        <f t="shared" si="31"/>
        <v>0</v>
      </c>
      <c r="AT38" s="323">
        <f t="shared" si="32"/>
        <v>0</v>
      </c>
      <c r="AU38" s="324">
        <f t="shared" si="32"/>
        <v>0</v>
      </c>
      <c r="AV38" s="308" t="s">
        <v>159</v>
      </c>
      <c r="AW38" s="308" t="s">
        <v>159</v>
      </c>
      <c r="AX38" s="308" t="s">
        <v>159</v>
      </c>
      <c r="AY38" s="308" t="s">
        <v>159</v>
      </c>
      <c r="AZ38" s="303" t="s">
        <v>159</v>
      </c>
      <c r="BA38" s="263"/>
      <c r="BB38" s="322">
        <f t="shared" si="20"/>
        <v>0</v>
      </c>
      <c r="BC38" s="323">
        <f t="shared" si="21"/>
        <v>0</v>
      </c>
      <c r="BD38" s="323">
        <f t="shared" si="22"/>
        <v>0</v>
      </c>
      <c r="BE38" s="323">
        <f t="shared" si="23"/>
        <v>0</v>
      </c>
      <c r="BF38" s="320">
        <f t="shared" si="33"/>
        <v>0</v>
      </c>
      <c r="BG38" s="263"/>
      <c r="BH38" s="322">
        <f t="shared" si="34"/>
        <v>0</v>
      </c>
      <c r="BI38" s="323">
        <f t="shared" si="35"/>
        <v>0</v>
      </c>
      <c r="BJ38" s="323">
        <f t="shared" si="36"/>
        <v>0</v>
      </c>
      <c r="BK38" s="323">
        <f t="shared" si="37"/>
        <v>0</v>
      </c>
      <c r="BL38" s="324">
        <f t="shared" si="38"/>
        <v>0</v>
      </c>
    </row>
    <row r="39" spans="3:64" s="255" customFormat="1" ht="22.15" customHeight="1" x14ac:dyDescent="0.25">
      <c r="C39" s="863"/>
      <c r="D39" s="352"/>
      <c r="E39" s="316"/>
      <c r="F39" s="317"/>
      <c r="G39" s="317"/>
      <c r="H39" s="318"/>
      <c r="I39" s="319"/>
      <c r="J39" s="258"/>
      <c r="K39" s="258"/>
      <c r="L39" s="327"/>
      <c r="M39" s="319"/>
      <c r="N39" s="258"/>
      <c r="O39" s="258"/>
      <c r="P39" s="258"/>
      <c r="Q39" s="321">
        <f t="shared" si="24"/>
        <v>0</v>
      </c>
      <c r="R39" s="319"/>
      <c r="S39" s="258"/>
      <c r="T39" s="258"/>
      <c r="U39" s="258"/>
      <c r="V39" s="320">
        <f t="shared" si="25"/>
        <v>0</v>
      </c>
      <c r="W39" s="319"/>
      <c r="X39" s="258"/>
      <c r="Y39" s="258"/>
      <c r="Z39" s="258"/>
      <c r="AA39" s="320">
        <f t="shared" si="26"/>
        <v>0</v>
      </c>
      <c r="AB39" s="319"/>
      <c r="AC39" s="258"/>
      <c r="AD39" s="258"/>
      <c r="AE39" s="258"/>
      <c r="AF39" s="320">
        <f t="shared" si="27"/>
        <v>0</v>
      </c>
      <c r="AG39" s="319"/>
      <c r="AH39" s="258"/>
      <c r="AI39" s="258"/>
      <c r="AJ39" s="258"/>
      <c r="AK39" s="320">
        <f t="shared" si="28"/>
        <v>0</v>
      </c>
      <c r="AL39" s="319"/>
      <c r="AM39" s="258"/>
      <c r="AN39" s="258"/>
      <c r="AO39" s="258"/>
      <c r="AP39" s="321">
        <f t="shared" si="29"/>
        <v>0</v>
      </c>
      <c r="AQ39" s="322">
        <f t="shared" si="39"/>
        <v>0</v>
      </c>
      <c r="AR39" s="323">
        <f t="shared" si="30"/>
        <v>0</v>
      </c>
      <c r="AS39" s="323">
        <f t="shared" si="31"/>
        <v>0</v>
      </c>
      <c r="AT39" s="323">
        <f t="shared" si="32"/>
        <v>0</v>
      </c>
      <c r="AU39" s="324">
        <f t="shared" si="32"/>
        <v>0</v>
      </c>
      <c r="AV39" s="308" t="s">
        <v>159</v>
      </c>
      <c r="AW39" s="308" t="s">
        <v>159</v>
      </c>
      <c r="AX39" s="308" t="s">
        <v>159</v>
      </c>
      <c r="AY39" s="308" t="s">
        <v>159</v>
      </c>
      <c r="AZ39" s="303" t="s">
        <v>159</v>
      </c>
      <c r="BA39" s="263"/>
      <c r="BB39" s="322">
        <f t="shared" si="20"/>
        <v>0</v>
      </c>
      <c r="BC39" s="323">
        <f t="shared" si="21"/>
        <v>0</v>
      </c>
      <c r="BD39" s="323">
        <f t="shared" si="22"/>
        <v>0</v>
      </c>
      <c r="BE39" s="323">
        <f t="shared" si="23"/>
        <v>0</v>
      </c>
      <c r="BF39" s="320">
        <f t="shared" si="33"/>
        <v>0</v>
      </c>
      <c r="BG39" s="263"/>
      <c r="BH39" s="322">
        <f t="shared" si="34"/>
        <v>0</v>
      </c>
      <c r="BI39" s="323">
        <f t="shared" si="35"/>
        <v>0</v>
      </c>
      <c r="BJ39" s="323">
        <f t="shared" si="36"/>
        <v>0</v>
      </c>
      <c r="BK39" s="323">
        <f t="shared" si="37"/>
        <v>0</v>
      </c>
      <c r="BL39" s="324">
        <f t="shared" si="38"/>
        <v>0</v>
      </c>
    </row>
    <row r="40" spans="3:64" s="255" customFormat="1" ht="22.15" customHeight="1" x14ac:dyDescent="0.25">
      <c r="C40" s="863"/>
      <c r="D40" s="352"/>
      <c r="E40" s="316"/>
      <c r="F40" s="317"/>
      <c r="G40" s="317"/>
      <c r="H40" s="318"/>
      <c r="I40" s="319"/>
      <c r="J40" s="258"/>
      <c r="K40" s="258"/>
      <c r="L40" s="327"/>
      <c r="M40" s="319"/>
      <c r="N40" s="258"/>
      <c r="O40" s="258"/>
      <c r="P40" s="258"/>
      <c r="Q40" s="321">
        <f t="shared" si="24"/>
        <v>0</v>
      </c>
      <c r="R40" s="319"/>
      <c r="S40" s="258"/>
      <c r="T40" s="258"/>
      <c r="U40" s="258"/>
      <c r="V40" s="320">
        <f t="shared" si="25"/>
        <v>0</v>
      </c>
      <c r="W40" s="319"/>
      <c r="X40" s="258"/>
      <c r="Y40" s="258"/>
      <c r="Z40" s="258"/>
      <c r="AA40" s="320">
        <f t="shared" si="26"/>
        <v>0</v>
      </c>
      <c r="AB40" s="319"/>
      <c r="AC40" s="258"/>
      <c r="AD40" s="258"/>
      <c r="AE40" s="258"/>
      <c r="AF40" s="320">
        <f t="shared" si="27"/>
        <v>0</v>
      </c>
      <c r="AG40" s="319"/>
      <c r="AH40" s="258"/>
      <c r="AI40" s="258"/>
      <c r="AJ40" s="258"/>
      <c r="AK40" s="320">
        <f t="shared" si="28"/>
        <v>0</v>
      </c>
      <c r="AL40" s="319"/>
      <c r="AM40" s="258"/>
      <c r="AN40" s="258"/>
      <c r="AO40" s="258"/>
      <c r="AP40" s="321">
        <f t="shared" si="29"/>
        <v>0</v>
      </c>
      <c r="AQ40" s="322">
        <f t="shared" si="39"/>
        <v>0</v>
      </c>
      <c r="AR40" s="323">
        <f t="shared" si="30"/>
        <v>0</v>
      </c>
      <c r="AS40" s="323">
        <f t="shared" si="31"/>
        <v>0</v>
      </c>
      <c r="AT40" s="323">
        <f t="shared" si="32"/>
        <v>0</v>
      </c>
      <c r="AU40" s="324">
        <f t="shared" si="32"/>
        <v>0</v>
      </c>
      <c r="AV40" s="308" t="s">
        <v>159</v>
      </c>
      <c r="AW40" s="308" t="s">
        <v>159</v>
      </c>
      <c r="AX40" s="308" t="s">
        <v>159</v>
      </c>
      <c r="AY40" s="308" t="s">
        <v>159</v>
      </c>
      <c r="AZ40" s="303" t="s">
        <v>159</v>
      </c>
      <c r="BA40" s="263"/>
      <c r="BB40" s="322">
        <f t="shared" si="20"/>
        <v>0</v>
      </c>
      <c r="BC40" s="323">
        <f t="shared" si="21"/>
        <v>0</v>
      </c>
      <c r="BD40" s="323">
        <f t="shared" si="22"/>
        <v>0</v>
      </c>
      <c r="BE40" s="323">
        <f t="shared" si="23"/>
        <v>0</v>
      </c>
      <c r="BF40" s="320">
        <f t="shared" si="33"/>
        <v>0</v>
      </c>
      <c r="BG40" s="263"/>
      <c r="BH40" s="322">
        <f t="shared" si="34"/>
        <v>0</v>
      </c>
      <c r="BI40" s="323">
        <f t="shared" si="35"/>
        <v>0</v>
      </c>
      <c r="BJ40" s="323">
        <f t="shared" si="36"/>
        <v>0</v>
      </c>
      <c r="BK40" s="323">
        <f t="shared" si="37"/>
        <v>0</v>
      </c>
      <c r="BL40" s="324">
        <f t="shared" si="38"/>
        <v>0</v>
      </c>
    </row>
    <row r="41" spans="3:64" s="255" customFormat="1" ht="22.15" customHeight="1" x14ac:dyDescent="0.25">
      <c r="C41" s="863"/>
      <c r="D41" s="352"/>
      <c r="E41" s="316"/>
      <c r="F41" s="317"/>
      <c r="G41" s="317"/>
      <c r="H41" s="318"/>
      <c r="I41" s="319"/>
      <c r="J41" s="258"/>
      <c r="K41" s="258"/>
      <c r="L41" s="327"/>
      <c r="M41" s="319"/>
      <c r="N41" s="258"/>
      <c r="O41" s="258"/>
      <c r="P41" s="258"/>
      <c r="Q41" s="321">
        <f t="shared" si="24"/>
        <v>0</v>
      </c>
      <c r="R41" s="319"/>
      <c r="S41" s="258"/>
      <c r="T41" s="258"/>
      <c r="U41" s="258"/>
      <c r="V41" s="320">
        <f t="shared" si="25"/>
        <v>0</v>
      </c>
      <c r="W41" s="319"/>
      <c r="X41" s="258"/>
      <c r="Y41" s="258"/>
      <c r="Z41" s="258"/>
      <c r="AA41" s="320">
        <f t="shared" si="26"/>
        <v>0</v>
      </c>
      <c r="AB41" s="319"/>
      <c r="AC41" s="258"/>
      <c r="AD41" s="258"/>
      <c r="AE41" s="258"/>
      <c r="AF41" s="320">
        <f t="shared" si="27"/>
        <v>0</v>
      </c>
      <c r="AG41" s="319"/>
      <c r="AH41" s="258"/>
      <c r="AI41" s="258"/>
      <c r="AJ41" s="258"/>
      <c r="AK41" s="320">
        <f t="shared" si="28"/>
        <v>0</v>
      </c>
      <c r="AL41" s="319"/>
      <c r="AM41" s="258"/>
      <c r="AN41" s="258"/>
      <c r="AO41" s="258"/>
      <c r="AP41" s="321">
        <f t="shared" si="29"/>
        <v>0</v>
      </c>
      <c r="AQ41" s="322">
        <f t="shared" si="39"/>
        <v>0</v>
      </c>
      <c r="AR41" s="323">
        <f t="shared" si="30"/>
        <v>0</v>
      </c>
      <c r="AS41" s="323">
        <f t="shared" si="31"/>
        <v>0</v>
      </c>
      <c r="AT41" s="323">
        <f t="shared" si="32"/>
        <v>0</v>
      </c>
      <c r="AU41" s="324">
        <f t="shared" si="32"/>
        <v>0</v>
      </c>
      <c r="AV41" s="308" t="s">
        <v>159</v>
      </c>
      <c r="AW41" s="308" t="s">
        <v>159</v>
      </c>
      <c r="AX41" s="308" t="s">
        <v>159</v>
      </c>
      <c r="AY41" s="308" t="s">
        <v>159</v>
      </c>
      <c r="AZ41" s="303" t="s">
        <v>159</v>
      </c>
      <c r="BA41" s="263"/>
      <c r="BB41" s="322">
        <f t="shared" si="20"/>
        <v>0</v>
      </c>
      <c r="BC41" s="323">
        <f t="shared" si="21"/>
        <v>0</v>
      </c>
      <c r="BD41" s="323">
        <f t="shared" si="22"/>
        <v>0</v>
      </c>
      <c r="BE41" s="323">
        <f t="shared" si="23"/>
        <v>0</v>
      </c>
      <c r="BF41" s="320">
        <f t="shared" si="33"/>
        <v>0</v>
      </c>
      <c r="BG41" s="263"/>
      <c r="BH41" s="322">
        <f t="shared" si="34"/>
        <v>0</v>
      </c>
      <c r="BI41" s="323">
        <f t="shared" si="35"/>
        <v>0</v>
      </c>
      <c r="BJ41" s="323">
        <f t="shared" si="36"/>
        <v>0</v>
      </c>
      <c r="BK41" s="323">
        <f t="shared" si="37"/>
        <v>0</v>
      </c>
      <c r="BL41" s="324">
        <f t="shared" si="38"/>
        <v>0</v>
      </c>
    </row>
    <row r="42" spans="3:64" s="255" customFormat="1" ht="22.15" customHeight="1" x14ac:dyDescent="0.25">
      <c r="C42" s="863"/>
      <c r="D42" s="352"/>
      <c r="E42" s="316"/>
      <c r="F42" s="317"/>
      <c r="G42" s="317"/>
      <c r="H42" s="318"/>
      <c r="I42" s="319"/>
      <c r="J42" s="258"/>
      <c r="K42" s="258"/>
      <c r="L42" s="327"/>
      <c r="M42" s="319"/>
      <c r="N42" s="258"/>
      <c r="O42" s="258"/>
      <c r="P42" s="258"/>
      <c r="Q42" s="321">
        <f t="shared" si="24"/>
        <v>0</v>
      </c>
      <c r="R42" s="319"/>
      <c r="S42" s="258"/>
      <c r="T42" s="258"/>
      <c r="U42" s="258"/>
      <c r="V42" s="320">
        <f t="shared" si="25"/>
        <v>0</v>
      </c>
      <c r="W42" s="319"/>
      <c r="X42" s="258"/>
      <c r="Y42" s="258"/>
      <c r="Z42" s="258"/>
      <c r="AA42" s="320">
        <f t="shared" si="26"/>
        <v>0</v>
      </c>
      <c r="AB42" s="319"/>
      <c r="AC42" s="258"/>
      <c r="AD42" s="258"/>
      <c r="AE42" s="258"/>
      <c r="AF42" s="320">
        <f t="shared" si="27"/>
        <v>0</v>
      </c>
      <c r="AG42" s="319"/>
      <c r="AH42" s="258"/>
      <c r="AI42" s="258"/>
      <c r="AJ42" s="258"/>
      <c r="AK42" s="320">
        <f t="shared" si="28"/>
        <v>0</v>
      </c>
      <c r="AL42" s="319"/>
      <c r="AM42" s="258"/>
      <c r="AN42" s="258"/>
      <c r="AO42" s="258"/>
      <c r="AP42" s="321">
        <f t="shared" si="29"/>
        <v>0</v>
      </c>
      <c r="AQ42" s="322">
        <f t="shared" si="39"/>
        <v>0</v>
      </c>
      <c r="AR42" s="323">
        <f t="shared" si="30"/>
        <v>0</v>
      </c>
      <c r="AS42" s="323">
        <f t="shared" si="31"/>
        <v>0</v>
      </c>
      <c r="AT42" s="323">
        <f t="shared" si="32"/>
        <v>0</v>
      </c>
      <c r="AU42" s="324">
        <f t="shared" si="32"/>
        <v>0</v>
      </c>
      <c r="AV42" s="308" t="s">
        <v>159</v>
      </c>
      <c r="AW42" s="308" t="s">
        <v>159</v>
      </c>
      <c r="AX42" s="308" t="s">
        <v>159</v>
      </c>
      <c r="AY42" s="308" t="s">
        <v>159</v>
      </c>
      <c r="AZ42" s="303" t="s">
        <v>159</v>
      </c>
      <c r="BA42" s="263"/>
      <c r="BB42" s="322">
        <f t="shared" si="20"/>
        <v>0</v>
      </c>
      <c r="BC42" s="323">
        <f t="shared" si="21"/>
        <v>0</v>
      </c>
      <c r="BD42" s="323">
        <f t="shared" si="22"/>
        <v>0</v>
      </c>
      <c r="BE42" s="323">
        <f t="shared" si="23"/>
        <v>0</v>
      </c>
      <c r="BF42" s="320">
        <f t="shared" si="33"/>
        <v>0</v>
      </c>
      <c r="BG42" s="263"/>
      <c r="BH42" s="322">
        <f t="shared" si="34"/>
        <v>0</v>
      </c>
      <c r="BI42" s="323">
        <f t="shared" si="35"/>
        <v>0</v>
      </c>
      <c r="BJ42" s="323">
        <f t="shared" si="36"/>
        <v>0</v>
      </c>
      <c r="BK42" s="323">
        <f t="shared" si="37"/>
        <v>0</v>
      </c>
      <c r="BL42" s="324">
        <f t="shared" si="38"/>
        <v>0</v>
      </c>
    </row>
    <row r="43" spans="3:64" s="255" customFormat="1" ht="22.15" customHeight="1" x14ac:dyDescent="0.25">
      <c r="C43" s="863"/>
      <c r="D43" s="352"/>
      <c r="E43" s="316"/>
      <c r="F43" s="317"/>
      <c r="G43" s="317"/>
      <c r="H43" s="318"/>
      <c r="I43" s="319"/>
      <c r="J43" s="258"/>
      <c r="K43" s="258"/>
      <c r="L43" s="327"/>
      <c r="M43" s="319"/>
      <c r="N43" s="258"/>
      <c r="O43" s="258"/>
      <c r="P43" s="258"/>
      <c r="Q43" s="321">
        <f t="shared" si="24"/>
        <v>0</v>
      </c>
      <c r="R43" s="319"/>
      <c r="S43" s="258"/>
      <c r="T43" s="258"/>
      <c r="U43" s="258"/>
      <c r="V43" s="320">
        <f t="shared" si="25"/>
        <v>0</v>
      </c>
      <c r="W43" s="319"/>
      <c r="X43" s="258"/>
      <c r="Y43" s="258"/>
      <c r="Z43" s="258"/>
      <c r="AA43" s="320">
        <f t="shared" si="26"/>
        <v>0</v>
      </c>
      <c r="AB43" s="319"/>
      <c r="AC43" s="258"/>
      <c r="AD43" s="258"/>
      <c r="AE43" s="258"/>
      <c r="AF43" s="320">
        <f t="shared" si="27"/>
        <v>0</v>
      </c>
      <c r="AG43" s="319"/>
      <c r="AH43" s="258"/>
      <c r="AI43" s="258"/>
      <c r="AJ43" s="258"/>
      <c r="AK43" s="320">
        <f t="shared" si="28"/>
        <v>0</v>
      </c>
      <c r="AL43" s="319"/>
      <c r="AM43" s="258"/>
      <c r="AN43" s="258"/>
      <c r="AO43" s="258"/>
      <c r="AP43" s="321">
        <f t="shared" si="29"/>
        <v>0</v>
      </c>
      <c r="AQ43" s="322">
        <f t="shared" si="39"/>
        <v>0</v>
      </c>
      <c r="AR43" s="323">
        <f t="shared" si="30"/>
        <v>0</v>
      </c>
      <c r="AS43" s="323">
        <f t="shared" si="31"/>
        <v>0</v>
      </c>
      <c r="AT43" s="323">
        <f t="shared" si="32"/>
        <v>0</v>
      </c>
      <c r="AU43" s="324">
        <f t="shared" si="32"/>
        <v>0</v>
      </c>
      <c r="AV43" s="308" t="s">
        <v>159</v>
      </c>
      <c r="AW43" s="308" t="s">
        <v>159</v>
      </c>
      <c r="AX43" s="308" t="s">
        <v>159</v>
      </c>
      <c r="AY43" s="308" t="s">
        <v>159</v>
      </c>
      <c r="AZ43" s="303" t="s">
        <v>159</v>
      </c>
      <c r="BA43" s="263"/>
      <c r="BB43" s="322">
        <f t="shared" si="20"/>
        <v>0</v>
      </c>
      <c r="BC43" s="323">
        <f t="shared" si="21"/>
        <v>0</v>
      </c>
      <c r="BD43" s="323">
        <f t="shared" si="22"/>
        <v>0</v>
      </c>
      <c r="BE43" s="323">
        <f t="shared" si="23"/>
        <v>0</v>
      </c>
      <c r="BF43" s="320">
        <f t="shared" si="33"/>
        <v>0</v>
      </c>
      <c r="BG43" s="263"/>
      <c r="BH43" s="322">
        <f t="shared" si="34"/>
        <v>0</v>
      </c>
      <c r="BI43" s="323">
        <f t="shared" si="35"/>
        <v>0</v>
      </c>
      <c r="BJ43" s="323">
        <f t="shared" si="36"/>
        <v>0</v>
      </c>
      <c r="BK43" s="323">
        <f t="shared" si="37"/>
        <v>0</v>
      </c>
      <c r="BL43" s="324">
        <f t="shared" si="38"/>
        <v>0</v>
      </c>
    </row>
    <row r="44" spans="3:64" s="255" customFormat="1" ht="22.15" customHeight="1" x14ac:dyDescent="0.25">
      <c r="C44" s="863"/>
      <c r="D44" s="352"/>
      <c r="E44" s="316"/>
      <c r="F44" s="317"/>
      <c r="G44" s="317"/>
      <c r="H44" s="318"/>
      <c r="I44" s="319"/>
      <c r="J44" s="258"/>
      <c r="K44" s="258"/>
      <c r="L44" s="327"/>
      <c r="M44" s="319"/>
      <c r="N44" s="258"/>
      <c r="O44" s="258"/>
      <c r="P44" s="258"/>
      <c r="Q44" s="321">
        <f t="shared" si="24"/>
        <v>0</v>
      </c>
      <c r="R44" s="319"/>
      <c r="S44" s="258"/>
      <c r="T44" s="258"/>
      <c r="U44" s="258"/>
      <c r="V44" s="320">
        <f t="shared" si="25"/>
        <v>0</v>
      </c>
      <c r="W44" s="319"/>
      <c r="X44" s="258"/>
      <c r="Y44" s="258"/>
      <c r="Z44" s="258"/>
      <c r="AA44" s="320">
        <f t="shared" si="26"/>
        <v>0</v>
      </c>
      <c r="AB44" s="319"/>
      <c r="AC44" s="258"/>
      <c r="AD44" s="258"/>
      <c r="AE44" s="258"/>
      <c r="AF44" s="320">
        <f t="shared" si="27"/>
        <v>0</v>
      </c>
      <c r="AG44" s="319"/>
      <c r="AH44" s="258"/>
      <c r="AI44" s="258"/>
      <c r="AJ44" s="258"/>
      <c r="AK44" s="320">
        <f t="shared" si="28"/>
        <v>0</v>
      </c>
      <c r="AL44" s="319"/>
      <c r="AM44" s="258"/>
      <c r="AN44" s="258"/>
      <c r="AO44" s="258"/>
      <c r="AP44" s="321">
        <f t="shared" si="29"/>
        <v>0</v>
      </c>
      <c r="AQ44" s="322">
        <f t="shared" si="39"/>
        <v>0</v>
      </c>
      <c r="AR44" s="323">
        <f t="shared" si="30"/>
        <v>0</v>
      </c>
      <c r="AS44" s="323">
        <f t="shared" si="31"/>
        <v>0</v>
      </c>
      <c r="AT44" s="323">
        <f t="shared" si="32"/>
        <v>0</v>
      </c>
      <c r="AU44" s="324">
        <f t="shared" si="32"/>
        <v>0</v>
      </c>
      <c r="AV44" s="308" t="s">
        <v>159</v>
      </c>
      <c r="AW44" s="308" t="s">
        <v>159</v>
      </c>
      <c r="AX44" s="308" t="s">
        <v>159</v>
      </c>
      <c r="AY44" s="308" t="s">
        <v>159</v>
      </c>
      <c r="AZ44" s="303" t="s">
        <v>159</v>
      </c>
      <c r="BA44" s="263"/>
      <c r="BB44" s="322">
        <f t="shared" si="20"/>
        <v>0</v>
      </c>
      <c r="BC44" s="323">
        <f t="shared" si="21"/>
        <v>0</v>
      </c>
      <c r="BD44" s="323">
        <f t="shared" si="22"/>
        <v>0</v>
      </c>
      <c r="BE44" s="323">
        <f t="shared" si="23"/>
        <v>0</v>
      </c>
      <c r="BF44" s="320">
        <f t="shared" si="33"/>
        <v>0</v>
      </c>
      <c r="BG44" s="263"/>
      <c r="BH44" s="322">
        <f t="shared" si="34"/>
        <v>0</v>
      </c>
      <c r="BI44" s="323">
        <f t="shared" si="35"/>
        <v>0</v>
      </c>
      <c r="BJ44" s="323">
        <f t="shared" si="36"/>
        <v>0</v>
      </c>
      <c r="BK44" s="323">
        <f t="shared" si="37"/>
        <v>0</v>
      </c>
      <c r="BL44" s="324">
        <f t="shared" si="38"/>
        <v>0</v>
      </c>
    </row>
    <row r="45" spans="3:64" s="353" customFormat="1" ht="24" customHeight="1" thickBot="1" x14ac:dyDescent="0.35">
      <c r="C45" s="864"/>
      <c r="D45" s="354" t="s">
        <v>236</v>
      </c>
      <c r="E45" s="330" t="s">
        <v>157</v>
      </c>
      <c r="F45" s="331" t="s">
        <v>157</v>
      </c>
      <c r="G45" s="331" t="s">
        <v>157</v>
      </c>
      <c r="H45" s="332" t="s">
        <v>157</v>
      </c>
      <c r="I45" s="330">
        <f t="shared" ref="I45:U45" si="40">SUM(I28:I44)</f>
        <v>0</v>
      </c>
      <c r="J45" s="331">
        <f t="shared" si="40"/>
        <v>0</v>
      </c>
      <c r="K45" s="331">
        <f t="shared" si="40"/>
        <v>0</v>
      </c>
      <c r="L45" s="332">
        <f t="shared" si="40"/>
        <v>0</v>
      </c>
      <c r="M45" s="330">
        <f t="shared" si="40"/>
        <v>0</v>
      </c>
      <c r="N45" s="331">
        <f t="shared" si="40"/>
        <v>0</v>
      </c>
      <c r="O45" s="331">
        <f t="shared" si="40"/>
        <v>0</v>
      </c>
      <c r="P45" s="331">
        <f t="shared" si="40"/>
        <v>0</v>
      </c>
      <c r="Q45" s="336">
        <f t="shared" si="40"/>
        <v>0</v>
      </c>
      <c r="R45" s="330">
        <f t="shared" si="40"/>
        <v>0</v>
      </c>
      <c r="S45" s="331">
        <f t="shared" si="40"/>
        <v>0</v>
      </c>
      <c r="T45" s="331">
        <f t="shared" si="40"/>
        <v>0</v>
      </c>
      <c r="U45" s="331">
        <f t="shared" si="40"/>
        <v>0</v>
      </c>
      <c r="V45" s="320">
        <f t="shared" si="25"/>
        <v>0</v>
      </c>
      <c r="W45" s="330">
        <f t="shared" ref="W45:AT45" si="41">SUM(W28:W44)</f>
        <v>0</v>
      </c>
      <c r="X45" s="331">
        <f t="shared" si="41"/>
        <v>0</v>
      </c>
      <c r="Y45" s="331">
        <f t="shared" si="41"/>
        <v>0</v>
      </c>
      <c r="Z45" s="331">
        <f t="shared" si="41"/>
        <v>0</v>
      </c>
      <c r="AA45" s="332">
        <f t="shared" si="41"/>
        <v>0</v>
      </c>
      <c r="AB45" s="330">
        <f t="shared" si="41"/>
        <v>0</v>
      </c>
      <c r="AC45" s="331">
        <f t="shared" si="41"/>
        <v>0</v>
      </c>
      <c r="AD45" s="331">
        <f t="shared" si="41"/>
        <v>0</v>
      </c>
      <c r="AE45" s="331">
        <f t="shared" si="41"/>
        <v>0</v>
      </c>
      <c r="AF45" s="332">
        <f t="shared" si="41"/>
        <v>0</v>
      </c>
      <c r="AG45" s="330">
        <f t="shared" si="41"/>
        <v>0</v>
      </c>
      <c r="AH45" s="331">
        <f t="shared" si="41"/>
        <v>0</v>
      </c>
      <c r="AI45" s="331">
        <f t="shared" si="41"/>
        <v>0</v>
      </c>
      <c r="AJ45" s="331">
        <f t="shared" si="41"/>
        <v>0</v>
      </c>
      <c r="AK45" s="332">
        <f t="shared" si="41"/>
        <v>0</v>
      </c>
      <c r="AL45" s="330">
        <f t="shared" si="41"/>
        <v>0</v>
      </c>
      <c r="AM45" s="331">
        <f t="shared" si="41"/>
        <v>0</v>
      </c>
      <c r="AN45" s="331">
        <f t="shared" si="41"/>
        <v>0</v>
      </c>
      <c r="AO45" s="331">
        <f t="shared" si="41"/>
        <v>0</v>
      </c>
      <c r="AP45" s="336">
        <f t="shared" si="41"/>
        <v>0</v>
      </c>
      <c r="AQ45" s="330">
        <f t="shared" si="41"/>
        <v>0</v>
      </c>
      <c r="AR45" s="331">
        <f t="shared" si="41"/>
        <v>0</v>
      </c>
      <c r="AS45" s="331">
        <f t="shared" si="41"/>
        <v>0</v>
      </c>
      <c r="AT45" s="331">
        <f t="shared" si="41"/>
        <v>0</v>
      </c>
      <c r="AU45" s="332">
        <f>SUM(AQ45:AT45)</f>
        <v>0</v>
      </c>
      <c r="AV45" s="340"/>
      <c r="AW45" s="341"/>
      <c r="AX45" s="341"/>
      <c r="AY45" s="341"/>
      <c r="AZ45" s="332">
        <f>AV45+AW45+AX45+AY45</f>
        <v>0</v>
      </c>
      <c r="BA45" s="223"/>
      <c r="BB45" s="330">
        <f>SUM(BB28:BB44)</f>
        <v>0</v>
      </c>
      <c r="BC45" s="331">
        <f>SUM(BC28:BC44)</f>
        <v>0</v>
      </c>
      <c r="BD45" s="331">
        <f>SUM(BD28:BD44)</f>
        <v>0</v>
      </c>
      <c r="BE45" s="331">
        <f>SUM(BE28:BE44)</f>
        <v>0</v>
      </c>
      <c r="BF45" s="332">
        <f>SUM(BF28:BF44)</f>
        <v>0</v>
      </c>
      <c r="BG45" s="223"/>
      <c r="BH45" s="330">
        <f>SUM(BH28:BH44)</f>
        <v>0</v>
      </c>
      <c r="BI45" s="331">
        <f>SUM(BI28:BI44)</f>
        <v>0</v>
      </c>
      <c r="BJ45" s="331">
        <f>SUM(BJ28:BJ44)</f>
        <v>0</v>
      </c>
      <c r="BK45" s="331">
        <f>SUM(BK28:BK44)</f>
        <v>0</v>
      </c>
      <c r="BL45" s="332">
        <f>SUM(BL28:BL44)</f>
        <v>0</v>
      </c>
    </row>
    <row r="46" spans="3:64" s="355" customFormat="1" ht="54" customHeight="1" x14ac:dyDescent="0.25">
      <c r="C46" s="862" t="s">
        <v>339</v>
      </c>
      <c r="D46" s="342" t="s">
        <v>262</v>
      </c>
      <c r="E46" s="343"/>
      <c r="F46" s="344"/>
      <c r="G46" s="344"/>
      <c r="H46" s="345"/>
      <c r="I46" s="356"/>
      <c r="J46" s="357"/>
      <c r="K46" s="357"/>
      <c r="L46" s="358"/>
      <c r="M46" s="356"/>
      <c r="N46" s="357"/>
      <c r="O46" s="357"/>
      <c r="P46" s="357"/>
      <c r="Q46" s="310">
        <f t="shared" si="24"/>
        <v>0</v>
      </c>
      <c r="R46" s="356"/>
      <c r="S46" s="357"/>
      <c r="T46" s="357"/>
      <c r="U46" s="357"/>
      <c r="V46" s="320">
        <f t="shared" si="25"/>
        <v>0</v>
      </c>
      <c r="W46" s="359"/>
      <c r="X46" s="360"/>
      <c r="Y46" s="360"/>
      <c r="Z46" s="360"/>
      <c r="AA46" s="310">
        <f t="shared" ref="AA46:AA62" si="42">SUM(W46:Z46)</f>
        <v>0</v>
      </c>
      <c r="AB46" s="350"/>
      <c r="AC46" s="351"/>
      <c r="AD46" s="351"/>
      <c r="AE46" s="351"/>
      <c r="AF46" s="310">
        <f t="shared" ref="AF46:AF62" si="43">SUM(AB46:AE46)</f>
        <v>0</v>
      </c>
      <c r="AG46" s="350"/>
      <c r="AH46" s="351"/>
      <c r="AI46" s="351"/>
      <c r="AJ46" s="351"/>
      <c r="AK46" s="310">
        <f t="shared" ref="AK46:AK62" si="44">SUM(AG46:AJ46)</f>
        <v>0</v>
      </c>
      <c r="AL46" s="356"/>
      <c r="AM46" s="357"/>
      <c r="AN46" s="357"/>
      <c r="AO46" s="357"/>
      <c r="AP46" s="349">
        <f t="shared" ref="AP46:AP62" si="45">SUM(AL46:AO46)</f>
        <v>0</v>
      </c>
      <c r="AQ46" s="322">
        <f t="shared" si="39"/>
        <v>0</v>
      </c>
      <c r="AR46" s="323">
        <f>N46+S46+X46+AC46+AH46+AM46</f>
        <v>0</v>
      </c>
      <c r="AS46" s="323">
        <f>O46+T46+Y46+AD46+AI46+AN46</f>
        <v>0</v>
      </c>
      <c r="AT46" s="323">
        <f>P46+U46+Z46+AE46+AJ46+AO46</f>
        <v>0</v>
      </c>
      <c r="AU46" s="324">
        <f>Q46+V46+AA46+AF46+AK46+AP46</f>
        <v>0</v>
      </c>
      <c r="AV46" s="308" t="s">
        <v>159</v>
      </c>
      <c r="AW46" s="308" t="s">
        <v>159</v>
      </c>
      <c r="AX46" s="308" t="s">
        <v>159</v>
      </c>
      <c r="AY46" s="308" t="s">
        <v>159</v>
      </c>
      <c r="AZ46" s="303" t="s">
        <v>159</v>
      </c>
      <c r="BA46" s="311"/>
      <c r="BB46" s="312">
        <f t="shared" ref="BB46:BB62" si="46">AQ46*E46/100%</f>
        <v>0</v>
      </c>
      <c r="BC46" s="313">
        <f t="shared" ref="BC46:BC62" si="47">AR46*F46/100%</f>
        <v>0</v>
      </c>
      <c r="BD46" s="313">
        <f t="shared" ref="BD46:BD62" si="48">AS46*G46/100%</f>
        <v>0</v>
      </c>
      <c r="BE46" s="313">
        <f t="shared" ref="BE46:BE62" si="49">AT46*H46/100%</f>
        <v>0</v>
      </c>
      <c r="BF46" s="303">
        <f t="shared" si="33"/>
        <v>0</v>
      </c>
      <c r="BG46" s="311"/>
      <c r="BH46" s="312">
        <f>AQ46*(18%+1.5%)/100%</f>
        <v>0</v>
      </c>
      <c r="BI46" s="313">
        <f>AR46*(18%+1.5%)/100%</f>
        <v>0</v>
      </c>
      <c r="BJ46" s="313">
        <f>AS46*(18%+1.5%)/100%</f>
        <v>0</v>
      </c>
      <c r="BK46" s="313">
        <f>AT46*(18%+1.5%)/100%</f>
        <v>0</v>
      </c>
      <c r="BL46" s="314">
        <f>SUM(BH46:BK46)</f>
        <v>0</v>
      </c>
    </row>
    <row r="47" spans="3:64" s="355" customFormat="1" ht="30" customHeight="1" x14ac:dyDescent="0.25">
      <c r="C47" s="863"/>
      <c r="D47" s="352" t="s">
        <v>515</v>
      </c>
      <c r="E47" s="316"/>
      <c r="F47" s="317"/>
      <c r="G47" s="317"/>
      <c r="H47" s="318"/>
      <c r="I47" s="350"/>
      <c r="J47" s="351"/>
      <c r="K47" s="351"/>
      <c r="L47" s="361"/>
      <c r="M47" s="350"/>
      <c r="N47" s="351"/>
      <c r="O47" s="351"/>
      <c r="P47" s="351"/>
      <c r="Q47" s="320">
        <f t="shared" si="24"/>
        <v>0</v>
      </c>
      <c r="R47" s="350"/>
      <c r="S47" s="351"/>
      <c r="T47" s="351"/>
      <c r="U47" s="351"/>
      <c r="V47" s="320">
        <f t="shared" si="25"/>
        <v>0</v>
      </c>
      <c r="W47" s="359"/>
      <c r="X47" s="360"/>
      <c r="Y47" s="360"/>
      <c r="Z47" s="360"/>
      <c r="AA47" s="320">
        <f t="shared" si="42"/>
        <v>0</v>
      </c>
      <c r="AB47" s="350"/>
      <c r="AC47" s="351"/>
      <c r="AD47" s="351"/>
      <c r="AE47" s="351"/>
      <c r="AF47" s="320">
        <f t="shared" si="43"/>
        <v>0</v>
      </c>
      <c r="AG47" s="350"/>
      <c r="AH47" s="351"/>
      <c r="AI47" s="351"/>
      <c r="AJ47" s="351"/>
      <c r="AK47" s="320">
        <f t="shared" si="44"/>
        <v>0</v>
      </c>
      <c r="AL47" s="350"/>
      <c r="AM47" s="351"/>
      <c r="AN47" s="351"/>
      <c r="AO47" s="351"/>
      <c r="AP47" s="321">
        <f t="shared" si="45"/>
        <v>0</v>
      </c>
      <c r="AQ47" s="322">
        <f t="shared" ref="AQ47:AQ62" si="50">M47+R47+W47+AB47+AG47+AL47</f>
        <v>0</v>
      </c>
      <c r="AR47" s="323">
        <f t="shared" ref="AR47:AR62" si="51">N47+S47+X47+AC47+AH47+AM47</f>
        <v>0</v>
      </c>
      <c r="AS47" s="323">
        <f t="shared" ref="AS47:AS62" si="52">O47+T47+Y47+AD47+AI47+AN47</f>
        <v>0</v>
      </c>
      <c r="AT47" s="323">
        <f t="shared" ref="AT47:AT62" si="53">P47+U47+Z47+AE47+AJ47+AO47</f>
        <v>0</v>
      </c>
      <c r="AU47" s="324">
        <f t="shared" ref="AU47:AU62" si="54">Q47+V47+AA47+AF47+AK47+AP47</f>
        <v>0</v>
      </c>
      <c r="AV47" s="308" t="s">
        <v>159</v>
      </c>
      <c r="AW47" s="308" t="s">
        <v>159</v>
      </c>
      <c r="AX47" s="308" t="s">
        <v>159</v>
      </c>
      <c r="AY47" s="308" t="s">
        <v>159</v>
      </c>
      <c r="AZ47" s="303" t="s">
        <v>159</v>
      </c>
      <c r="BA47" s="311"/>
      <c r="BB47" s="322">
        <f t="shared" si="46"/>
        <v>0</v>
      </c>
      <c r="BC47" s="323">
        <f t="shared" si="47"/>
        <v>0</v>
      </c>
      <c r="BD47" s="323">
        <f t="shared" si="48"/>
        <v>0</v>
      </c>
      <c r="BE47" s="323">
        <f t="shared" si="49"/>
        <v>0</v>
      </c>
      <c r="BF47" s="320">
        <f t="shared" si="33"/>
        <v>0</v>
      </c>
      <c r="BG47" s="311"/>
      <c r="BH47" s="322">
        <f t="shared" ref="BH47:BH62" si="55">AQ47*(18%+1.5%)/100%</f>
        <v>0</v>
      </c>
      <c r="BI47" s="323">
        <f t="shared" ref="BI47:BI62" si="56">AR47*(18%+1.5%)/100%</f>
        <v>0</v>
      </c>
      <c r="BJ47" s="323">
        <f t="shared" ref="BJ47:BJ62" si="57">AS47*(18%+1.5%)/100%</f>
        <v>0</v>
      </c>
      <c r="BK47" s="323">
        <f t="shared" ref="BK47:BK62" si="58">AT47*(18%+1.5%)/100%</f>
        <v>0</v>
      </c>
      <c r="BL47" s="324">
        <f t="shared" ref="BL47:BL62" si="59">SUM(BH47:BK47)</f>
        <v>0</v>
      </c>
    </row>
    <row r="48" spans="3:64" s="355" customFormat="1" ht="30" customHeight="1" x14ac:dyDescent="0.25">
      <c r="C48" s="863"/>
      <c r="D48" s="352" t="s">
        <v>263</v>
      </c>
      <c r="E48" s="316"/>
      <c r="F48" s="317"/>
      <c r="G48" s="317"/>
      <c r="H48" s="318"/>
      <c r="I48" s="350"/>
      <c r="J48" s="351"/>
      <c r="K48" s="351"/>
      <c r="L48" s="361"/>
      <c r="M48" s="350"/>
      <c r="N48" s="351"/>
      <c r="O48" s="351"/>
      <c r="P48" s="351"/>
      <c r="Q48" s="320">
        <f t="shared" si="24"/>
        <v>0</v>
      </c>
      <c r="R48" s="350"/>
      <c r="S48" s="351"/>
      <c r="T48" s="351"/>
      <c r="U48" s="351"/>
      <c r="V48" s="320">
        <f t="shared" si="25"/>
        <v>0</v>
      </c>
      <c r="W48" s="359"/>
      <c r="X48" s="360"/>
      <c r="Y48" s="360"/>
      <c r="Z48" s="360"/>
      <c r="AA48" s="320">
        <f t="shared" si="42"/>
        <v>0</v>
      </c>
      <c r="AB48" s="350"/>
      <c r="AC48" s="351"/>
      <c r="AD48" s="351"/>
      <c r="AE48" s="351"/>
      <c r="AF48" s="320">
        <f t="shared" si="43"/>
        <v>0</v>
      </c>
      <c r="AG48" s="350"/>
      <c r="AH48" s="351"/>
      <c r="AI48" s="351"/>
      <c r="AJ48" s="351"/>
      <c r="AK48" s="320">
        <f t="shared" si="44"/>
        <v>0</v>
      </c>
      <c r="AL48" s="350"/>
      <c r="AM48" s="351"/>
      <c r="AN48" s="351"/>
      <c r="AO48" s="351"/>
      <c r="AP48" s="321">
        <f t="shared" si="45"/>
        <v>0</v>
      </c>
      <c r="AQ48" s="322">
        <f t="shared" si="50"/>
        <v>0</v>
      </c>
      <c r="AR48" s="323">
        <f t="shared" si="51"/>
        <v>0</v>
      </c>
      <c r="AS48" s="323">
        <f t="shared" si="52"/>
        <v>0</v>
      </c>
      <c r="AT48" s="323">
        <f t="shared" si="53"/>
        <v>0</v>
      </c>
      <c r="AU48" s="324">
        <f t="shared" si="54"/>
        <v>0</v>
      </c>
      <c r="AV48" s="308" t="s">
        <v>159</v>
      </c>
      <c r="AW48" s="308" t="s">
        <v>159</v>
      </c>
      <c r="AX48" s="308" t="s">
        <v>159</v>
      </c>
      <c r="AY48" s="308" t="s">
        <v>159</v>
      </c>
      <c r="AZ48" s="303" t="s">
        <v>159</v>
      </c>
      <c r="BA48" s="311"/>
      <c r="BB48" s="322">
        <f t="shared" si="46"/>
        <v>0</v>
      </c>
      <c r="BC48" s="323">
        <f t="shared" si="47"/>
        <v>0</v>
      </c>
      <c r="BD48" s="323">
        <f t="shared" si="48"/>
        <v>0</v>
      </c>
      <c r="BE48" s="323">
        <f t="shared" si="49"/>
        <v>0</v>
      </c>
      <c r="BF48" s="320">
        <f t="shared" si="33"/>
        <v>0</v>
      </c>
      <c r="BG48" s="311"/>
      <c r="BH48" s="322">
        <f t="shared" si="55"/>
        <v>0</v>
      </c>
      <c r="BI48" s="323">
        <f t="shared" si="56"/>
        <v>0</v>
      </c>
      <c r="BJ48" s="323">
        <f t="shared" si="57"/>
        <v>0</v>
      </c>
      <c r="BK48" s="323">
        <f t="shared" si="58"/>
        <v>0</v>
      </c>
      <c r="BL48" s="324">
        <f t="shared" si="59"/>
        <v>0</v>
      </c>
    </row>
    <row r="49" spans="3:64" s="355" customFormat="1" ht="34.9" customHeight="1" x14ac:dyDescent="0.25">
      <c r="C49" s="863"/>
      <c r="D49" s="352" t="s">
        <v>286</v>
      </c>
      <c r="E49" s="316"/>
      <c r="F49" s="317"/>
      <c r="G49" s="317"/>
      <c r="H49" s="318"/>
      <c r="I49" s="350"/>
      <c r="J49" s="351"/>
      <c r="K49" s="351"/>
      <c r="L49" s="361"/>
      <c r="M49" s="350"/>
      <c r="N49" s="351"/>
      <c r="O49" s="351"/>
      <c r="P49" s="351"/>
      <c r="Q49" s="320">
        <f t="shared" si="24"/>
        <v>0</v>
      </c>
      <c r="R49" s="350"/>
      <c r="S49" s="351"/>
      <c r="T49" s="351"/>
      <c r="U49" s="351"/>
      <c r="V49" s="320">
        <f t="shared" si="25"/>
        <v>0</v>
      </c>
      <c r="W49" s="359"/>
      <c r="X49" s="360"/>
      <c r="Y49" s="360"/>
      <c r="Z49" s="360"/>
      <c r="AA49" s="320">
        <f t="shared" si="42"/>
        <v>0</v>
      </c>
      <c r="AB49" s="350"/>
      <c r="AC49" s="351"/>
      <c r="AD49" s="351"/>
      <c r="AE49" s="351"/>
      <c r="AF49" s="320">
        <f t="shared" si="43"/>
        <v>0</v>
      </c>
      <c r="AG49" s="350"/>
      <c r="AH49" s="351"/>
      <c r="AI49" s="351"/>
      <c r="AJ49" s="351"/>
      <c r="AK49" s="320">
        <f t="shared" si="44"/>
        <v>0</v>
      </c>
      <c r="AL49" s="350"/>
      <c r="AM49" s="351"/>
      <c r="AN49" s="351"/>
      <c r="AO49" s="351"/>
      <c r="AP49" s="321">
        <f t="shared" si="45"/>
        <v>0</v>
      </c>
      <c r="AQ49" s="322">
        <f t="shared" si="50"/>
        <v>0</v>
      </c>
      <c r="AR49" s="323">
        <f t="shared" si="51"/>
        <v>0</v>
      </c>
      <c r="AS49" s="323">
        <f t="shared" si="52"/>
        <v>0</v>
      </c>
      <c r="AT49" s="323">
        <f t="shared" si="53"/>
        <v>0</v>
      </c>
      <c r="AU49" s="324">
        <f t="shared" si="54"/>
        <v>0</v>
      </c>
      <c r="AV49" s="308" t="s">
        <v>159</v>
      </c>
      <c r="AW49" s="308" t="s">
        <v>159</v>
      </c>
      <c r="AX49" s="308" t="s">
        <v>159</v>
      </c>
      <c r="AY49" s="308" t="s">
        <v>159</v>
      </c>
      <c r="AZ49" s="303" t="s">
        <v>159</v>
      </c>
      <c r="BA49" s="311"/>
      <c r="BB49" s="322">
        <f t="shared" si="46"/>
        <v>0</v>
      </c>
      <c r="BC49" s="323">
        <f t="shared" si="47"/>
        <v>0</v>
      </c>
      <c r="BD49" s="323">
        <f t="shared" si="48"/>
        <v>0</v>
      </c>
      <c r="BE49" s="323">
        <f t="shared" si="49"/>
        <v>0</v>
      </c>
      <c r="BF49" s="320">
        <f t="shared" si="33"/>
        <v>0</v>
      </c>
      <c r="BG49" s="311"/>
      <c r="BH49" s="322">
        <f t="shared" si="55"/>
        <v>0</v>
      </c>
      <c r="BI49" s="323">
        <f t="shared" si="56"/>
        <v>0</v>
      </c>
      <c r="BJ49" s="323">
        <f t="shared" si="57"/>
        <v>0</v>
      </c>
      <c r="BK49" s="323">
        <f t="shared" si="58"/>
        <v>0</v>
      </c>
      <c r="BL49" s="324">
        <f t="shared" si="59"/>
        <v>0</v>
      </c>
    </row>
    <row r="50" spans="3:64" s="355" customFormat="1" ht="30" customHeight="1" x14ac:dyDescent="0.25">
      <c r="C50" s="863"/>
      <c r="D50" s="352" t="s">
        <v>264</v>
      </c>
      <c r="E50" s="316"/>
      <c r="F50" s="317"/>
      <c r="G50" s="317"/>
      <c r="H50" s="318"/>
      <c r="I50" s="350"/>
      <c r="J50" s="351"/>
      <c r="K50" s="351"/>
      <c r="L50" s="361"/>
      <c r="M50" s="350"/>
      <c r="N50" s="351"/>
      <c r="O50" s="351"/>
      <c r="P50" s="351"/>
      <c r="Q50" s="320">
        <f t="shared" si="24"/>
        <v>0</v>
      </c>
      <c r="R50" s="350"/>
      <c r="S50" s="351"/>
      <c r="T50" s="351"/>
      <c r="U50" s="351"/>
      <c r="V50" s="320">
        <f t="shared" si="25"/>
        <v>0</v>
      </c>
      <c r="W50" s="359"/>
      <c r="X50" s="360"/>
      <c r="Y50" s="360"/>
      <c r="Z50" s="360"/>
      <c r="AA50" s="320">
        <f t="shared" si="42"/>
        <v>0</v>
      </c>
      <c r="AB50" s="350"/>
      <c r="AC50" s="351"/>
      <c r="AD50" s="351"/>
      <c r="AE50" s="351"/>
      <c r="AF50" s="320">
        <f t="shared" si="43"/>
        <v>0</v>
      </c>
      <c r="AG50" s="350"/>
      <c r="AH50" s="351"/>
      <c r="AI50" s="351"/>
      <c r="AJ50" s="351"/>
      <c r="AK50" s="320">
        <f t="shared" si="44"/>
        <v>0</v>
      </c>
      <c r="AL50" s="350"/>
      <c r="AM50" s="351"/>
      <c r="AN50" s="351"/>
      <c r="AO50" s="351"/>
      <c r="AP50" s="321">
        <f t="shared" si="45"/>
        <v>0</v>
      </c>
      <c r="AQ50" s="322">
        <f t="shared" si="50"/>
        <v>0</v>
      </c>
      <c r="AR50" s="323">
        <f t="shared" si="51"/>
        <v>0</v>
      </c>
      <c r="AS50" s="323">
        <f t="shared" si="52"/>
        <v>0</v>
      </c>
      <c r="AT50" s="323">
        <f t="shared" si="53"/>
        <v>0</v>
      </c>
      <c r="AU50" s="324">
        <f>Q50+V50+AA50+AF50+AK50+AP50</f>
        <v>0</v>
      </c>
      <c r="AV50" s="308" t="s">
        <v>159</v>
      </c>
      <c r="AW50" s="308" t="s">
        <v>159</v>
      </c>
      <c r="AX50" s="308" t="s">
        <v>159</v>
      </c>
      <c r="AY50" s="308" t="s">
        <v>159</v>
      </c>
      <c r="AZ50" s="303" t="s">
        <v>159</v>
      </c>
      <c r="BA50" s="311"/>
      <c r="BB50" s="322">
        <f t="shared" si="46"/>
        <v>0</v>
      </c>
      <c r="BC50" s="323">
        <f t="shared" si="47"/>
        <v>0</v>
      </c>
      <c r="BD50" s="323">
        <f t="shared" si="48"/>
        <v>0</v>
      </c>
      <c r="BE50" s="323">
        <f t="shared" si="49"/>
        <v>0</v>
      </c>
      <c r="BF50" s="320">
        <f t="shared" si="33"/>
        <v>0</v>
      </c>
      <c r="BG50" s="311"/>
      <c r="BH50" s="322">
        <f t="shared" si="55"/>
        <v>0</v>
      </c>
      <c r="BI50" s="323">
        <f t="shared" si="56"/>
        <v>0</v>
      </c>
      <c r="BJ50" s="323">
        <f t="shared" si="57"/>
        <v>0</v>
      </c>
      <c r="BK50" s="323">
        <f t="shared" si="58"/>
        <v>0</v>
      </c>
      <c r="BL50" s="324">
        <f t="shared" si="59"/>
        <v>0</v>
      </c>
    </row>
    <row r="51" spans="3:64" s="355" customFormat="1" ht="30" customHeight="1" x14ac:dyDescent="0.25">
      <c r="C51" s="863"/>
      <c r="D51" s="352" t="s">
        <v>265</v>
      </c>
      <c r="E51" s="316"/>
      <c r="F51" s="317"/>
      <c r="G51" s="317"/>
      <c r="H51" s="318"/>
      <c r="I51" s="350"/>
      <c r="J51" s="351"/>
      <c r="K51" s="351"/>
      <c r="L51" s="361"/>
      <c r="M51" s="350"/>
      <c r="N51" s="351"/>
      <c r="O51" s="351"/>
      <c r="P51" s="351"/>
      <c r="Q51" s="320">
        <f t="shared" si="24"/>
        <v>0</v>
      </c>
      <c r="R51" s="350"/>
      <c r="S51" s="351"/>
      <c r="T51" s="351"/>
      <c r="U51" s="351"/>
      <c r="V51" s="320">
        <f t="shared" si="25"/>
        <v>0</v>
      </c>
      <c r="W51" s="359"/>
      <c r="X51" s="360"/>
      <c r="Y51" s="360"/>
      <c r="Z51" s="360"/>
      <c r="AA51" s="320">
        <f t="shared" si="42"/>
        <v>0</v>
      </c>
      <c r="AB51" s="350"/>
      <c r="AC51" s="351"/>
      <c r="AD51" s="351"/>
      <c r="AE51" s="351"/>
      <c r="AF51" s="320">
        <f t="shared" si="43"/>
        <v>0</v>
      </c>
      <c r="AG51" s="350"/>
      <c r="AH51" s="351"/>
      <c r="AI51" s="351"/>
      <c r="AJ51" s="351"/>
      <c r="AK51" s="320">
        <f t="shared" si="44"/>
        <v>0</v>
      </c>
      <c r="AL51" s="350"/>
      <c r="AM51" s="351"/>
      <c r="AN51" s="351"/>
      <c r="AO51" s="351"/>
      <c r="AP51" s="321">
        <f t="shared" si="45"/>
        <v>0</v>
      </c>
      <c r="AQ51" s="322">
        <f t="shared" si="50"/>
        <v>0</v>
      </c>
      <c r="AR51" s="323">
        <f t="shared" si="51"/>
        <v>0</v>
      </c>
      <c r="AS51" s="323">
        <f t="shared" si="52"/>
        <v>0</v>
      </c>
      <c r="AT51" s="323">
        <f t="shared" si="53"/>
        <v>0</v>
      </c>
      <c r="AU51" s="324">
        <f>Q51+V51+AA51+AF51+AK51+AP51</f>
        <v>0</v>
      </c>
      <c r="AV51" s="308" t="s">
        <v>159</v>
      </c>
      <c r="AW51" s="308" t="s">
        <v>159</v>
      </c>
      <c r="AX51" s="308" t="s">
        <v>159</v>
      </c>
      <c r="AY51" s="308" t="s">
        <v>159</v>
      </c>
      <c r="AZ51" s="303" t="s">
        <v>159</v>
      </c>
      <c r="BA51" s="311"/>
      <c r="BB51" s="322">
        <f t="shared" si="46"/>
        <v>0</v>
      </c>
      <c r="BC51" s="323">
        <f t="shared" si="47"/>
        <v>0</v>
      </c>
      <c r="BD51" s="323">
        <f t="shared" si="48"/>
        <v>0</v>
      </c>
      <c r="BE51" s="323">
        <f t="shared" si="49"/>
        <v>0</v>
      </c>
      <c r="BF51" s="320">
        <f t="shared" si="33"/>
        <v>0</v>
      </c>
      <c r="BG51" s="311"/>
      <c r="BH51" s="322">
        <f t="shared" si="55"/>
        <v>0</v>
      </c>
      <c r="BI51" s="323">
        <f t="shared" si="56"/>
        <v>0</v>
      </c>
      <c r="BJ51" s="323">
        <f t="shared" si="57"/>
        <v>0</v>
      </c>
      <c r="BK51" s="323">
        <f t="shared" si="58"/>
        <v>0</v>
      </c>
      <c r="BL51" s="324">
        <f t="shared" si="59"/>
        <v>0</v>
      </c>
    </row>
    <row r="52" spans="3:64" s="355" customFormat="1" ht="30" customHeight="1" x14ac:dyDescent="0.25">
      <c r="C52" s="863"/>
      <c r="D52" s="352" t="s">
        <v>261</v>
      </c>
      <c r="E52" s="316"/>
      <c r="F52" s="317"/>
      <c r="G52" s="317"/>
      <c r="H52" s="318"/>
      <c r="I52" s="350"/>
      <c r="J52" s="351"/>
      <c r="K52" s="351"/>
      <c r="L52" s="361"/>
      <c r="M52" s="350"/>
      <c r="N52" s="351"/>
      <c r="O52" s="351"/>
      <c r="P52" s="351"/>
      <c r="Q52" s="320">
        <f t="shared" si="24"/>
        <v>0</v>
      </c>
      <c r="R52" s="350"/>
      <c r="S52" s="351"/>
      <c r="T52" s="351"/>
      <c r="U52" s="351"/>
      <c r="V52" s="320">
        <f t="shared" si="25"/>
        <v>0</v>
      </c>
      <c r="W52" s="359"/>
      <c r="X52" s="360"/>
      <c r="Y52" s="360"/>
      <c r="Z52" s="360"/>
      <c r="AA52" s="320">
        <f t="shared" si="42"/>
        <v>0</v>
      </c>
      <c r="AB52" s="350"/>
      <c r="AC52" s="351"/>
      <c r="AD52" s="351"/>
      <c r="AE52" s="351"/>
      <c r="AF52" s="320">
        <f t="shared" si="43"/>
        <v>0</v>
      </c>
      <c r="AG52" s="350"/>
      <c r="AH52" s="351"/>
      <c r="AI52" s="351"/>
      <c r="AJ52" s="351"/>
      <c r="AK52" s="320">
        <f t="shared" si="44"/>
        <v>0</v>
      </c>
      <c r="AL52" s="350"/>
      <c r="AM52" s="351"/>
      <c r="AN52" s="351"/>
      <c r="AO52" s="351"/>
      <c r="AP52" s="321">
        <f t="shared" si="45"/>
        <v>0</v>
      </c>
      <c r="AQ52" s="322">
        <f t="shared" si="50"/>
        <v>0</v>
      </c>
      <c r="AR52" s="323">
        <f t="shared" si="51"/>
        <v>0</v>
      </c>
      <c r="AS52" s="323">
        <f t="shared" si="52"/>
        <v>0</v>
      </c>
      <c r="AT52" s="323">
        <f t="shared" si="53"/>
        <v>0</v>
      </c>
      <c r="AU52" s="324">
        <f t="shared" si="54"/>
        <v>0</v>
      </c>
      <c r="AV52" s="308" t="s">
        <v>159</v>
      </c>
      <c r="AW52" s="308" t="s">
        <v>159</v>
      </c>
      <c r="AX52" s="308" t="s">
        <v>159</v>
      </c>
      <c r="AY52" s="308" t="s">
        <v>159</v>
      </c>
      <c r="AZ52" s="303" t="s">
        <v>159</v>
      </c>
      <c r="BA52" s="311"/>
      <c r="BB52" s="322">
        <f t="shared" si="46"/>
        <v>0</v>
      </c>
      <c r="BC52" s="323">
        <f t="shared" si="47"/>
        <v>0</v>
      </c>
      <c r="BD52" s="323">
        <f t="shared" si="48"/>
        <v>0</v>
      </c>
      <c r="BE52" s="323">
        <f t="shared" si="49"/>
        <v>0</v>
      </c>
      <c r="BF52" s="320">
        <f t="shared" si="33"/>
        <v>0</v>
      </c>
      <c r="BG52" s="311"/>
      <c r="BH52" s="322">
        <f t="shared" si="55"/>
        <v>0</v>
      </c>
      <c r="BI52" s="323">
        <f t="shared" si="56"/>
        <v>0</v>
      </c>
      <c r="BJ52" s="323">
        <f t="shared" si="57"/>
        <v>0</v>
      </c>
      <c r="BK52" s="323">
        <f t="shared" si="58"/>
        <v>0</v>
      </c>
      <c r="BL52" s="324">
        <f t="shared" si="59"/>
        <v>0</v>
      </c>
    </row>
    <row r="53" spans="3:64" s="355" customFormat="1" ht="17.45" customHeight="1" x14ac:dyDescent="0.25">
      <c r="C53" s="863"/>
      <c r="D53" s="352"/>
      <c r="E53" s="362"/>
      <c r="F53" s="363"/>
      <c r="G53" s="363"/>
      <c r="H53" s="364"/>
      <c r="I53" s="350"/>
      <c r="J53" s="351"/>
      <c r="K53" s="351"/>
      <c r="L53" s="361"/>
      <c r="M53" s="350"/>
      <c r="N53" s="351"/>
      <c r="O53" s="351"/>
      <c r="P53" s="351"/>
      <c r="Q53" s="320">
        <f t="shared" si="24"/>
        <v>0</v>
      </c>
      <c r="R53" s="350"/>
      <c r="S53" s="351"/>
      <c r="T53" s="351"/>
      <c r="U53" s="351"/>
      <c r="V53" s="320">
        <f t="shared" si="25"/>
        <v>0</v>
      </c>
      <c r="W53" s="365"/>
      <c r="X53" s="366"/>
      <c r="Y53" s="366"/>
      <c r="Z53" s="366"/>
      <c r="AA53" s="320">
        <f t="shared" si="42"/>
        <v>0</v>
      </c>
      <c r="AB53" s="365"/>
      <c r="AC53" s="366"/>
      <c r="AD53" s="366"/>
      <c r="AE53" s="366"/>
      <c r="AF53" s="320">
        <f t="shared" si="43"/>
        <v>0</v>
      </c>
      <c r="AG53" s="365"/>
      <c r="AH53" s="366"/>
      <c r="AI53" s="366"/>
      <c r="AJ53" s="366"/>
      <c r="AK53" s="320">
        <f t="shared" si="44"/>
        <v>0</v>
      </c>
      <c r="AL53" s="350"/>
      <c r="AM53" s="351"/>
      <c r="AN53" s="351"/>
      <c r="AO53" s="351"/>
      <c r="AP53" s="321">
        <f t="shared" si="45"/>
        <v>0</v>
      </c>
      <c r="AQ53" s="322">
        <f t="shared" si="50"/>
        <v>0</v>
      </c>
      <c r="AR53" s="323">
        <f t="shared" si="51"/>
        <v>0</v>
      </c>
      <c r="AS53" s="323">
        <f t="shared" si="52"/>
        <v>0</v>
      </c>
      <c r="AT53" s="323">
        <f t="shared" si="53"/>
        <v>0</v>
      </c>
      <c r="AU53" s="324">
        <f t="shared" si="54"/>
        <v>0</v>
      </c>
      <c r="AV53" s="308" t="s">
        <v>159</v>
      </c>
      <c r="AW53" s="308" t="s">
        <v>159</v>
      </c>
      <c r="AX53" s="308" t="s">
        <v>159</v>
      </c>
      <c r="AY53" s="308" t="s">
        <v>159</v>
      </c>
      <c r="AZ53" s="303" t="s">
        <v>159</v>
      </c>
      <c r="BA53" s="311"/>
      <c r="BB53" s="322">
        <f t="shared" si="46"/>
        <v>0</v>
      </c>
      <c r="BC53" s="323">
        <f t="shared" si="47"/>
        <v>0</v>
      </c>
      <c r="BD53" s="323">
        <f t="shared" si="48"/>
        <v>0</v>
      </c>
      <c r="BE53" s="323">
        <f t="shared" si="49"/>
        <v>0</v>
      </c>
      <c r="BF53" s="320">
        <f t="shared" si="33"/>
        <v>0</v>
      </c>
      <c r="BG53" s="311"/>
      <c r="BH53" s="322">
        <f t="shared" si="55"/>
        <v>0</v>
      </c>
      <c r="BI53" s="323">
        <f t="shared" si="56"/>
        <v>0</v>
      </c>
      <c r="BJ53" s="323">
        <f t="shared" si="57"/>
        <v>0</v>
      </c>
      <c r="BK53" s="323">
        <f t="shared" si="58"/>
        <v>0</v>
      </c>
      <c r="BL53" s="324">
        <f t="shared" si="59"/>
        <v>0</v>
      </c>
    </row>
    <row r="54" spans="3:64" s="355" customFormat="1" ht="17.45" customHeight="1" x14ac:dyDescent="0.25">
      <c r="C54" s="863"/>
      <c r="D54" s="352"/>
      <c r="E54" s="362"/>
      <c r="F54" s="363"/>
      <c r="G54" s="363"/>
      <c r="H54" s="364"/>
      <c r="I54" s="350"/>
      <c r="J54" s="351"/>
      <c r="K54" s="351"/>
      <c r="L54" s="361"/>
      <c r="M54" s="350"/>
      <c r="N54" s="351"/>
      <c r="O54" s="351"/>
      <c r="P54" s="351"/>
      <c r="Q54" s="320">
        <f t="shared" si="24"/>
        <v>0</v>
      </c>
      <c r="R54" s="350"/>
      <c r="S54" s="351"/>
      <c r="T54" s="351"/>
      <c r="U54" s="351"/>
      <c r="V54" s="320">
        <f t="shared" si="25"/>
        <v>0</v>
      </c>
      <c r="W54" s="365"/>
      <c r="X54" s="366"/>
      <c r="Y54" s="366"/>
      <c r="Z54" s="366"/>
      <c r="AA54" s="320">
        <f t="shared" si="42"/>
        <v>0</v>
      </c>
      <c r="AB54" s="365"/>
      <c r="AC54" s="366"/>
      <c r="AD54" s="366"/>
      <c r="AE54" s="366"/>
      <c r="AF54" s="320">
        <f>SUM(AB54:AE54)</f>
        <v>0</v>
      </c>
      <c r="AG54" s="365"/>
      <c r="AH54" s="366"/>
      <c r="AI54" s="366"/>
      <c r="AJ54" s="366"/>
      <c r="AK54" s="320">
        <f t="shared" si="44"/>
        <v>0</v>
      </c>
      <c r="AL54" s="350"/>
      <c r="AM54" s="351"/>
      <c r="AN54" s="351"/>
      <c r="AO54" s="351"/>
      <c r="AP54" s="321">
        <f t="shared" si="45"/>
        <v>0</v>
      </c>
      <c r="AQ54" s="322">
        <f t="shared" si="50"/>
        <v>0</v>
      </c>
      <c r="AR54" s="323">
        <f t="shared" si="51"/>
        <v>0</v>
      </c>
      <c r="AS54" s="323">
        <f t="shared" si="52"/>
        <v>0</v>
      </c>
      <c r="AT54" s="323">
        <f t="shared" si="53"/>
        <v>0</v>
      </c>
      <c r="AU54" s="324">
        <f t="shared" si="54"/>
        <v>0</v>
      </c>
      <c r="AV54" s="308" t="s">
        <v>159</v>
      </c>
      <c r="AW54" s="308" t="s">
        <v>159</v>
      </c>
      <c r="AX54" s="308" t="s">
        <v>159</v>
      </c>
      <c r="AY54" s="308" t="s">
        <v>159</v>
      </c>
      <c r="AZ54" s="303" t="s">
        <v>159</v>
      </c>
      <c r="BA54" s="311"/>
      <c r="BB54" s="322">
        <f t="shared" si="46"/>
        <v>0</v>
      </c>
      <c r="BC54" s="323">
        <f t="shared" si="47"/>
        <v>0</v>
      </c>
      <c r="BD54" s="323">
        <f t="shared" si="48"/>
        <v>0</v>
      </c>
      <c r="BE54" s="323">
        <f t="shared" si="49"/>
        <v>0</v>
      </c>
      <c r="BF54" s="320">
        <f t="shared" si="33"/>
        <v>0</v>
      </c>
      <c r="BG54" s="311"/>
      <c r="BH54" s="322">
        <f t="shared" si="55"/>
        <v>0</v>
      </c>
      <c r="BI54" s="323">
        <f t="shared" si="56"/>
        <v>0</v>
      </c>
      <c r="BJ54" s="323">
        <f t="shared" si="57"/>
        <v>0</v>
      </c>
      <c r="BK54" s="323">
        <f t="shared" si="58"/>
        <v>0</v>
      </c>
      <c r="BL54" s="324">
        <f t="shared" si="59"/>
        <v>0</v>
      </c>
    </row>
    <row r="55" spans="3:64" s="355" customFormat="1" ht="17.45" customHeight="1" x14ac:dyDescent="0.25">
      <c r="C55" s="863"/>
      <c r="D55" s="352"/>
      <c r="E55" s="362"/>
      <c r="F55" s="363"/>
      <c r="G55" s="363"/>
      <c r="H55" s="364"/>
      <c r="I55" s="350"/>
      <c r="J55" s="351"/>
      <c r="K55" s="351"/>
      <c r="L55" s="361"/>
      <c r="M55" s="350"/>
      <c r="N55" s="351"/>
      <c r="O55" s="351"/>
      <c r="P55" s="351"/>
      <c r="Q55" s="320">
        <f t="shared" si="24"/>
        <v>0</v>
      </c>
      <c r="R55" s="350"/>
      <c r="S55" s="351"/>
      <c r="T55" s="351"/>
      <c r="U55" s="351"/>
      <c r="V55" s="320">
        <f t="shared" si="25"/>
        <v>0</v>
      </c>
      <c r="W55" s="365"/>
      <c r="X55" s="366"/>
      <c r="Y55" s="366"/>
      <c r="Z55" s="366"/>
      <c r="AA55" s="320">
        <f t="shared" si="42"/>
        <v>0</v>
      </c>
      <c r="AB55" s="365"/>
      <c r="AC55" s="366"/>
      <c r="AD55" s="366"/>
      <c r="AE55" s="366"/>
      <c r="AF55" s="320">
        <f t="shared" si="43"/>
        <v>0</v>
      </c>
      <c r="AG55" s="365"/>
      <c r="AH55" s="366"/>
      <c r="AI55" s="366"/>
      <c r="AJ55" s="366"/>
      <c r="AK55" s="320">
        <f t="shared" si="44"/>
        <v>0</v>
      </c>
      <c r="AL55" s="350"/>
      <c r="AM55" s="351"/>
      <c r="AN55" s="351"/>
      <c r="AO55" s="351"/>
      <c r="AP55" s="321">
        <f t="shared" si="45"/>
        <v>0</v>
      </c>
      <c r="AQ55" s="322">
        <f t="shared" si="50"/>
        <v>0</v>
      </c>
      <c r="AR55" s="323">
        <f t="shared" si="51"/>
        <v>0</v>
      </c>
      <c r="AS55" s="323">
        <f t="shared" si="52"/>
        <v>0</v>
      </c>
      <c r="AT55" s="323">
        <f t="shared" si="53"/>
        <v>0</v>
      </c>
      <c r="AU55" s="324">
        <f t="shared" si="54"/>
        <v>0</v>
      </c>
      <c r="AV55" s="308" t="s">
        <v>159</v>
      </c>
      <c r="AW55" s="308" t="s">
        <v>159</v>
      </c>
      <c r="AX55" s="308" t="s">
        <v>159</v>
      </c>
      <c r="AY55" s="308" t="s">
        <v>159</v>
      </c>
      <c r="AZ55" s="303" t="s">
        <v>159</v>
      </c>
      <c r="BA55" s="311"/>
      <c r="BB55" s="322">
        <f t="shared" si="46"/>
        <v>0</v>
      </c>
      <c r="BC55" s="323">
        <f t="shared" si="47"/>
        <v>0</v>
      </c>
      <c r="BD55" s="323">
        <f t="shared" si="48"/>
        <v>0</v>
      </c>
      <c r="BE55" s="323">
        <f t="shared" si="49"/>
        <v>0</v>
      </c>
      <c r="BF55" s="320">
        <f t="shared" si="33"/>
        <v>0</v>
      </c>
      <c r="BG55" s="311"/>
      <c r="BH55" s="322">
        <f t="shared" si="55"/>
        <v>0</v>
      </c>
      <c r="BI55" s="323">
        <f t="shared" si="56"/>
        <v>0</v>
      </c>
      <c r="BJ55" s="323">
        <f t="shared" si="57"/>
        <v>0</v>
      </c>
      <c r="BK55" s="323">
        <f t="shared" si="58"/>
        <v>0</v>
      </c>
      <c r="BL55" s="324">
        <f t="shared" si="59"/>
        <v>0</v>
      </c>
    </row>
    <row r="56" spans="3:64" s="355" customFormat="1" ht="17.45" customHeight="1" x14ac:dyDescent="0.25">
      <c r="C56" s="863"/>
      <c r="D56" s="352"/>
      <c r="E56" s="362"/>
      <c r="F56" s="363"/>
      <c r="G56" s="363"/>
      <c r="H56" s="364"/>
      <c r="I56" s="350"/>
      <c r="J56" s="351"/>
      <c r="K56" s="351"/>
      <c r="L56" s="361"/>
      <c r="M56" s="350"/>
      <c r="N56" s="351"/>
      <c r="O56" s="351"/>
      <c r="P56" s="351"/>
      <c r="Q56" s="320">
        <f t="shared" si="24"/>
        <v>0</v>
      </c>
      <c r="R56" s="350"/>
      <c r="S56" s="351"/>
      <c r="T56" s="351"/>
      <c r="U56" s="351"/>
      <c r="V56" s="320">
        <f t="shared" si="25"/>
        <v>0</v>
      </c>
      <c r="W56" s="365"/>
      <c r="X56" s="366"/>
      <c r="Y56" s="366"/>
      <c r="Z56" s="366"/>
      <c r="AA56" s="320">
        <f t="shared" si="42"/>
        <v>0</v>
      </c>
      <c r="AB56" s="365"/>
      <c r="AC56" s="366"/>
      <c r="AD56" s="366"/>
      <c r="AE56" s="366"/>
      <c r="AF56" s="320">
        <f t="shared" si="43"/>
        <v>0</v>
      </c>
      <c r="AG56" s="365"/>
      <c r="AH56" s="366"/>
      <c r="AI56" s="366"/>
      <c r="AJ56" s="366"/>
      <c r="AK56" s="320">
        <f t="shared" si="44"/>
        <v>0</v>
      </c>
      <c r="AL56" s="350"/>
      <c r="AM56" s="351"/>
      <c r="AN56" s="351"/>
      <c r="AO56" s="351"/>
      <c r="AP56" s="321">
        <f t="shared" si="45"/>
        <v>0</v>
      </c>
      <c r="AQ56" s="322">
        <f t="shared" si="50"/>
        <v>0</v>
      </c>
      <c r="AR56" s="323">
        <f t="shared" si="51"/>
        <v>0</v>
      </c>
      <c r="AS56" s="323">
        <f>O56+T56+Y56+AD56+AI56+AN56</f>
        <v>0</v>
      </c>
      <c r="AT56" s="323">
        <f t="shared" si="53"/>
        <v>0</v>
      </c>
      <c r="AU56" s="324">
        <f>Q56+V56+AA56+AF56+AK56+AP56</f>
        <v>0</v>
      </c>
      <c r="AV56" s="308" t="s">
        <v>159</v>
      </c>
      <c r="AW56" s="308" t="s">
        <v>159</v>
      </c>
      <c r="AX56" s="308" t="s">
        <v>159</v>
      </c>
      <c r="AY56" s="308" t="s">
        <v>159</v>
      </c>
      <c r="AZ56" s="303" t="s">
        <v>159</v>
      </c>
      <c r="BA56" s="311"/>
      <c r="BB56" s="322">
        <f t="shared" si="46"/>
        <v>0</v>
      </c>
      <c r="BC56" s="323">
        <f t="shared" si="47"/>
        <v>0</v>
      </c>
      <c r="BD56" s="323">
        <f t="shared" si="48"/>
        <v>0</v>
      </c>
      <c r="BE56" s="323">
        <f t="shared" si="49"/>
        <v>0</v>
      </c>
      <c r="BF56" s="320">
        <f t="shared" si="33"/>
        <v>0</v>
      </c>
      <c r="BG56" s="311"/>
      <c r="BH56" s="322">
        <f t="shared" si="55"/>
        <v>0</v>
      </c>
      <c r="BI56" s="323">
        <f t="shared" si="56"/>
        <v>0</v>
      </c>
      <c r="BJ56" s="323">
        <f t="shared" si="57"/>
        <v>0</v>
      </c>
      <c r="BK56" s="323">
        <f t="shared" si="58"/>
        <v>0</v>
      </c>
      <c r="BL56" s="324">
        <f t="shared" si="59"/>
        <v>0</v>
      </c>
    </row>
    <row r="57" spans="3:64" s="355" customFormat="1" ht="17.45" customHeight="1" x14ac:dyDescent="0.25">
      <c r="C57" s="863"/>
      <c r="D57" s="352"/>
      <c r="E57" s="362"/>
      <c r="F57" s="363"/>
      <c r="G57" s="363"/>
      <c r="H57" s="364"/>
      <c r="I57" s="350"/>
      <c r="J57" s="351"/>
      <c r="K57" s="351"/>
      <c r="L57" s="361"/>
      <c r="M57" s="350"/>
      <c r="N57" s="351"/>
      <c r="O57" s="351"/>
      <c r="P57" s="351"/>
      <c r="Q57" s="320">
        <f t="shared" si="24"/>
        <v>0</v>
      </c>
      <c r="R57" s="350"/>
      <c r="S57" s="351"/>
      <c r="T57" s="351"/>
      <c r="U57" s="351"/>
      <c r="V57" s="320">
        <f t="shared" si="25"/>
        <v>0</v>
      </c>
      <c r="W57" s="365"/>
      <c r="X57" s="366"/>
      <c r="Y57" s="366"/>
      <c r="Z57" s="366"/>
      <c r="AA57" s="320">
        <f t="shared" si="42"/>
        <v>0</v>
      </c>
      <c r="AB57" s="365"/>
      <c r="AC57" s="366"/>
      <c r="AD57" s="366"/>
      <c r="AE57" s="366"/>
      <c r="AF57" s="320">
        <f t="shared" si="43"/>
        <v>0</v>
      </c>
      <c r="AG57" s="365"/>
      <c r="AH57" s="366"/>
      <c r="AI57" s="366"/>
      <c r="AJ57" s="366"/>
      <c r="AK57" s="320">
        <f t="shared" si="44"/>
        <v>0</v>
      </c>
      <c r="AL57" s="350"/>
      <c r="AM57" s="351"/>
      <c r="AN57" s="351"/>
      <c r="AO57" s="351"/>
      <c r="AP57" s="321">
        <f t="shared" si="45"/>
        <v>0</v>
      </c>
      <c r="AQ57" s="322">
        <f t="shared" si="50"/>
        <v>0</v>
      </c>
      <c r="AR57" s="323">
        <f>N57+S57+X57+AC57+AH57+AM57</f>
        <v>0</v>
      </c>
      <c r="AS57" s="323">
        <f t="shared" si="52"/>
        <v>0</v>
      </c>
      <c r="AT57" s="323">
        <f t="shared" si="53"/>
        <v>0</v>
      </c>
      <c r="AU57" s="324">
        <f t="shared" si="54"/>
        <v>0</v>
      </c>
      <c r="AV57" s="308" t="s">
        <v>159</v>
      </c>
      <c r="AW57" s="308" t="s">
        <v>159</v>
      </c>
      <c r="AX57" s="308" t="s">
        <v>159</v>
      </c>
      <c r="AY57" s="308" t="s">
        <v>159</v>
      </c>
      <c r="AZ57" s="303" t="s">
        <v>159</v>
      </c>
      <c r="BA57" s="311"/>
      <c r="BB57" s="322">
        <f t="shared" si="46"/>
        <v>0</v>
      </c>
      <c r="BC57" s="323">
        <f t="shared" si="47"/>
        <v>0</v>
      </c>
      <c r="BD57" s="323">
        <f t="shared" si="48"/>
        <v>0</v>
      </c>
      <c r="BE57" s="323">
        <f t="shared" si="49"/>
        <v>0</v>
      </c>
      <c r="BF57" s="320">
        <f t="shared" si="33"/>
        <v>0</v>
      </c>
      <c r="BG57" s="311"/>
      <c r="BH57" s="322">
        <f t="shared" si="55"/>
        <v>0</v>
      </c>
      <c r="BI57" s="323">
        <f t="shared" si="56"/>
        <v>0</v>
      </c>
      <c r="BJ57" s="323">
        <f t="shared" si="57"/>
        <v>0</v>
      </c>
      <c r="BK57" s="323">
        <f t="shared" si="58"/>
        <v>0</v>
      </c>
      <c r="BL57" s="324">
        <f t="shared" si="59"/>
        <v>0</v>
      </c>
    </row>
    <row r="58" spans="3:64" s="355" customFormat="1" ht="17.45" customHeight="1" x14ac:dyDescent="0.25">
      <c r="C58" s="863"/>
      <c r="D58" s="352"/>
      <c r="E58" s="362"/>
      <c r="F58" s="363"/>
      <c r="G58" s="363"/>
      <c r="H58" s="364"/>
      <c r="I58" s="350"/>
      <c r="J58" s="351"/>
      <c r="K58" s="351"/>
      <c r="L58" s="361"/>
      <c r="M58" s="350"/>
      <c r="N58" s="351"/>
      <c r="O58" s="351"/>
      <c r="P58" s="351"/>
      <c r="Q58" s="320">
        <f t="shared" si="24"/>
        <v>0</v>
      </c>
      <c r="R58" s="350"/>
      <c r="S58" s="351"/>
      <c r="T58" s="351"/>
      <c r="U58" s="351"/>
      <c r="V58" s="320">
        <f t="shared" si="25"/>
        <v>0</v>
      </c>
      <c r="W58" s="365"/>
      <c r="X58" s="366"/>
      <c r="Y58" s="366"/>
      <c r="Z58" s="366"/>
      <c r="AA58" s="320">
        <f t="shared" si="42"/>
        <v>0</v>
      </c>
      <c r="AB58" s="365"/>
      <c r="AC58" s="366"/>
      <c r="AD58" s="366"/>
      <c r="AE58" s="366"/>
      <c r="AF58" s="320">
        <f t="shared" si="43"/>
        <v>0</v>
      </c>
      <c r="AG58" s="365"/>
      <c r="AH58" s="366"/>
      <c r="AI58" s="366"/>
      <c r="AJ58" s="366"/>
      <c r="AK58" s="320">
        <f t="shared" si="44"/>
        <v>0</v>
      </c>
      <c r="AL58" s="350"/>
      <c r="AM58" s="351"/>
      <c r="AN58" s="351"/>
      <c r="AO58" s="351"/>
      <c r="AP58" s="321">
        <f t="shared" si="45"/>
        <v>0</v>
      </c>
      <c r="AQ58" s="322">
        <f t="shared" si="50"/>
        <v>0</v>
      </c>
      <c r="AR58" s="323">
        <f t="shared" si="51"/>
        <v>0</v>
      </c>
      <c r="AS58" s="323">
        <f t="shared" si="52"/>
        <v>0</v>
      </c>
      <c r="AT58" s="323">
        <f t="shared" si="53"/>
        <v>0</v>
      </c>
      <c r="AU58" s="324">
        <f t="shared" si="54"/>
        <v>0</v>
      </c>
      <c r="AV58" s="308" t="s">
        <v>159</v>
      </c>
      <c r="AW58" s="308" t="s">
        <v>159</v>
      </c>
      <c r="AX58" s="308" t="s">
        <v>159</v>
      </c>
      <c r="AY58" s="308" t="s">
        <v>159</v>
      </c>
      <c r="AZ58" s="303" t="s">
        <v>159</v>
      </c>
      <c r="BA58" s="311"/>
      <c r="BB58" s="322">
        <f t="shared" si="46"/>
        <v>0</v>
      </c>
      <c r="BC58" s="323">
        <f t="shared" si="47"/>
        <v>0</v>
      </c>
      <c r="BD58" s="323">
        <f t="shared" si="48"/>
        <v>0</v>
      </c>
      <c r="BE58" s="323">
        <f t="shared" si="49"/>
        <v>0</v>
      </c>
      <c r="BF58" s="320">
        <f t="shared" si="33"/>
        <v>0</v>
      </c>
      <c r="BG58" s="311"/>
      <c r="BH58" s="322">
        <f t="shared" si="55"/>
        <v>0</v>
      </c>
      <c r="BI58" s="323">
        <f t="shared" si="56"/>
        <v>0</v>
      </c>
      <c r="BJ58" s="323">
        <f t="shared" si="57"/>
        <v>0</v>
      </c>
      <c r="BK58" s="323">
        <f t="shared" si="58"/>
        <v>0</v>
      </c>
      <c r="BL58" s="324">
        <f t="shared" si="59"/>
        <v>0</v>
      </c>
    </row>
    <row r="59" spans="3:64" s="355" customFormat="1" ht="17.45" customHeight="1" x14ac:dyDescent="0.25">
      <c r="C59" s="863"/>
      <c r="D59" s="352"/>
      <c r="E59" s="362"/>
      <c r="F59" s="363"/>
      <c r="G59" s="363"/>
      <c r="H59" s="364"/>
      <c r="I59" s="350"/>
      <c r="J59" s="351"/>
      <c r="K59" s="351"/>
      <c r="L59" s="361"/>
      <c r="M59" s="350"/>
      <c r="N59" s="351"/>
      <c r="O59" s="351"/>
      <c r="P59" s="351"/>
      <c r="Q59" s="320">
        <f t="shared" si="24"/>
        <v>0</v>
      </c>
      <c r="R59" s="350"/>
      <c r="S59" s="351"/>
      <c r="T59" s="351"/>
      <c r="U59" s="351"/>
      <c r="V59" s="320">
        <f t="shared" si="25"/>
        <v>0</v>
      </c>
      <c r="W59" s="365"/>
      <c r="X59" s="366"/>
      <c r="Y59" s="366"/>
      <c r="Z59" s="366"/>
      <c r="AA59" s="320">
        <f t="shared" si="42"/>
        <v>0</v>
      </c>
      <c r="AB59" s="365"/>
      <c r="AC59" s="366"/>
      <c r="AD59" s="366"/>
      <c r="AE59" s="366"/>
      <c r="AF59" s="320">
        <f t="shared" si="43"/>
        <v>0</v>
      </c>
      <c r="AG59" s="365"/>
      <c r="AH59" s="366"/>
      <c r="AI59" s="366"/>
      <c r="AJ59" s="366"/>
      <c r="AK59" s="320">
        <f t="shared" si="44"/>
        <v>0</v>
      </c>
      <c r="AL59" s="350"/>
      <c r="AM59" s="351"/>
      <c r="AN59" s="351"/>
      <c r="AO59" s="351"/>
      <c r="AP59" s="321">
        <f t="shared" si="45"/>
        <v>0</v>
      </c>
      <c r="AQ59" s="322">
        <f t="shared" si="50"/>
        <v>0</v>
      </c>
      <c r="AR59" s="323">
        <f t="shared" si="51"/>
        <v>0</v>
      </c>
      <c r="AS59" s="323">
        <f t="shared" si="52"/>
        <v>0</v>
      </c>
      <c r="AT59" s="323">
        <f t="shared" si="53"/>
        <v>0</v>
      </c>
      <c r="AU59" s="324">
        <f t="shared" si="54"/>
        <v>0</v>
      </c>
      <c r="AV59" s="308" t="s">
        <v>159</v>
      </c>
      <c r="AW59" s="308" t="s">
        <v>159</v>
      </c>
      <c r="AX59" s="308" t="s">
        <v>159</v>
      </c>
      <c r="AY59" s="308" t="s">
        <v>159</v>
      </c>
      <c r="AZ59" s="303" t="s">
        <v>159</v>
      </c>
      <c r="BA59" s="311"/>
      <c r="BB59" s="322">
        <f t="shared" si="46"/>
        <v>0</v>
      </c>
      <c r="BC59" s="323">
        <f t="shared" si="47"/>
        <v>0</v>
      </c>
      <c r="BD59" s="323">
        <f t="shared" si="48"/>
        <v>0</v>
      </c>
      <c r="BE59" s="323">
        <f t="shared" si="49"/>
        <v>0</v>
      </c>
      <c r="BF59" s="320">
        <f t="shared" si="33"/>
        <v>0</v>
      </c>
      <c r="BG59" s="311"/>
      <c r="BH59" s="322">
        <f t="shared" si="55"/>
        <v>0</v>
      </c>
      <c r="BI59" s="323">
        <f t="shared" si="56"/>
        <v>0</v>
      </c>
      <c r="BJ59" s="323">
        <f t="shared" si="57"/>
        <v>0</v>
      </c>
      <c r="BK59" s="323">
        <f t="shared" si="58"/>
        <v>0</v>
      </c>
      <c r="BL59" s="324">
        <f t="shared" si="59"/>
        <v>0</v>
      </c>
    </row>
    <row r="60" spans="3:64" s="355" customFormat="1" ht="17.45" customHeight="1" x14ac:dyDescent="0.25">
      <c r="C60" s="863"/>
      <c r="D60" s="352"/>
      <c r="E60" s="362"/>
      <c r="F60" s="363"/>
      <c r="G60" s="363"/>
      <c r="H60" s="364"/>
      <c r="I60" s="350"/>
      <c r="J60" s="351"/>
      <c r="K60" s="351"/>
      <c r="L60" s="361"/>
      <c r="M60" s="350"/>
      <c r="N60" s="351"/>
      <c r="O60" s="351"/>
      <c r="P60" s="351"/>
      <c r="Q60" s="320">
        <f t="shared" si="24"/>
        <v>0</v>
      </c>
      <c r="R60" s="350"/>
      <c r="S60" s="351"/>
      <c r="T60" s="351"/>
      <c r="U60" s="351"/>
      <c r="V60" s="320">
        <f t="shared" si="25"/>
        <v>0</v>
      </c>
      <c r="W60" s="365"/>
      <c r="X60" s="366"/>
      <c r="Y60" s="366"/>
      <c r="Z60" s="366"/>
      <c r="AA60" s="320">
        <f t="shared" si="42"/>
        <v>0</v>
      </c>
      <c r="AB60" s="365"/>
      <c r="AC60" s="366"/>
      <c r="AD60" s="366"/>
      <c r="AE60" s="366"/>
      <c r="AF60" s="320">
        <f t="shared" si="43"/>
        <v>0</v>
      </c>
      <c r="AG60" s="365"/>
      <c r="AH60" s="366"/>
      <c r="AI60" s="366"/>
      <c r="AJ60" s="366"/>
      <c r="AK60" s="320">
        <f t="shared" si="44"/>
        <v>0</v>
      </c>
      <c r="AL60" s="350"/>
      <c r="AM60" s="351"/>
      <c r="AN60" s="351"/>
      <c r="AO60" s="351"/>
      <c r="AP60" s="321">
        <f t="shared" si="45"/>
        <v>0</v>
      </c>
      <c r="AQ60" s="322">
        <f t="shared" si="50"/>
        <v>0</v>
      </c>
      <c r="AR60" s="323">
        <f t="shared" si="51"/>
        <v>0</v>
      </c>
      <c r="AS60" s="323">
        <f t="shared" si="52"/>
        <v>0</v>
      </c>
      <c r="AT60" s="323">
        <f t="shared" si="53"/>
        <v>0</v>
      </c>
      <c r="AU60" s="324">
        <f t="shared" si="54"/>
        <v>0</v>
      </c>
      <c r="AV60" s="308" t="s">
        <v>159</v>
      </c>
      <c r="AW60" s="308" t="s">
        <v>159</v>
      </c>
      <c r="AX60" s="308" t="s">
        <v>159</v>
      </c>
      <c r="AY60" s="308" t="s">
        <v>159</v>
      </c>
      <c r="AZ60" s="303" t="s">
        <v>159</v>
      </c>
      <c r="BA60" s="311"/>
      <c r="BB60" s="322">
        <f t="shared" si="46"/>
        <v>0</v>
      </c>
      <c r="BC60" s="323">
        <f t="shared" si="47"/>
        <v>0</v>
      </c>
      <c r="BD60" s="323">
        <f t="shared" si="48"/>
        <v>0</v>
      </c>
      <c r="BE60" s="323">
        <f t="shared" si="49"/>
        <v>0</v>
      </c>
      <c r="BF60" s="320">
        <f t="shared" si="33"/>
        <v>0</v>
      </c>
      <c r="BG60" s="311"/>
      <c r="BH60" s="322">
        <f t="shared" si="55"/>
        <v>0</v>
      </c>
      <c r="BI60" s="323">
        <f t="shared" si="56"/>
        <v>0</v>
      </c>
      <c r="BJ60" s="323">
        <f t="shared" si="57"/>
        <v>0</v>
      </c>
      <c r="BK60" s="323">
        <f t="shared" si="58"/>
        <v>0</v>
      </c>
      <c r="BL60" s="324">
        <f t="shared" si="59"/>
        <v>0</v>
      </c>
    </row>
    <row r="61" spans="3:64" s="355" customFormat="1" ht="17.45" customHeight="1" x14ac:dyDescent="0.25">
      <c r="C61" s="863"/>
      <c r="D61" s="352"/>
      <c r="E61" s="362"/>
      <c r="F61" s="363"/>
      <c r="G61" s="363"/>
      <c r="H61" s="364"/>
      <c r="I61" s="350"/>
      <c r="J61" s="351"/>
      <c r="K61" s="351"/>
      <c r="L61" s="361"/>
      <c r="M61" s="350"/>
      <c r="N61" s="351"/>
      <c r="O61" s="351"/>
      <c r="P61" s="351"/>
      <c r="Q61" s="320">
        <f t="shared" si="24"/>
        <v>0</v>
      </c>
      <c r="R61" s="350"/>
      <c r="S61" s="351"/>
      <c r="T61" s="351"/>
      <c r="U61" s="351"/>
      <c r="V61" s="320">
        <f t="shared" si="25"/>
        <v>0</v>
      </c>
      <c r="W61" s="365"/>
      <c r="X61" s="366"/>
      <c r="Y61" s="366"/>
      <c r="Z61" s="366"/>
      <c r="AA61" s="320">
        <f t="shared" si="42"/>
        <v>0</v>
      </c>
      <c r="AB61" s="365"/>
      <c r="AC61" s="366"/>
      <c r="AD61" s="366"/>
      <c r="AE61" s="366"/>
      <c r="AF61" s="320">
        <f t="shared" si="43"/>
        <v>0</v>
      </c>
      <c r="AG61" s="365"/>
      <c r="AH61" s="366"/>
      <c r="AI61" s="366"/>
      <c r="AJ61" s="366"/>
      <c r="AK61" s="320">
        <f t="shared" si="44"/>
        <v>0</v>
      </c>
      <c r="AL61" s="350"/>
      <c r="AM61" s="351"/>
      <c r="AN61" s="351"/>
      <c r="AO61" s="351"/>
      <c r="AP61" s="321">
        <f t="shared" si="45"/>
        <v>0</v>
      </c>
      <c r="AQ61" s="322">
        <f t="shared" si="50"/>
        <v>0</v>
      </c>
      <c r="AR61" s="323">
        <f t="shared" si="51"/>
        <v>0</v>
      </c>
      <c r="AS61" s="323">
        <f t="shared" si="52"/>
        <v>0</v>
      </c>
      <c r="AT61" s="323">
        <f t="shared" si="53"/>
        <v>0</v>
      </c>
      <c r="AU61" s="324">
        <f t="shared" si="54"/>
        <v>0</v>
      </c>
      <c r="AV61" s="308" t="s">
        <v>159</v>
      </c>
      <c r="AW61" s="308" t="s">
        <v>159</v>
      </c>
      <c r="AX61" s="308" t="s">
        <v>159</v>
      </c>
      <c r="AY61" s="308" t="s">
        <v>159</v>
      </c>
      <c r="AZ61" s="303" t="s">
        <v>159</v>
      </c>
      <c r="BA61" s="311"/>
      <c r="BB61" s="322">
        <f t="shared" si="46"/>
        <v>0</v>
      </c>
      <c r="BC61" s="323">
        <f t="shared" si="47"/>
        <v>0</v>
      </c>
      <c r="BD61" s="323">
        <f t="shared" si="48"/>
        <v>0</v>
      </c>
      <c r="BE61" s="323">
        <f t="shared" si="49"/>
        <v>0</v>
      </c>
      <c r="BF61" s="320">
        <f t="shared" si="33"/>
        <v>0</v>
      </c>
      <c r="BG61" s="311"/>
      <c r="BH61" s="322">
        <f t="shared" si="55"/>
        <v>0</v>
      </c>
      <c r="BI61" s="323">
        <f t="shared" si="56"/>
        <v>0</v>
      </c>
      <c r="BJ61" s="323">
        <f t="shared" si="57"/>
        <v>0</v>
      </c>
      <c r="BK61" s="323">
        <f t="shared" si="58"/>
        <v>0</v>
      </c>
      <c r="BL61" s="324">
        <f t="shared" si="59"/>
        <v>0</v>
      </c>
    </row>
    <row r="62" spans="3:64" s="355" customFormat="1" ht="17.45" customHeight="1" x14ac:dyDescent="0.25">
      <c r="C62" s="863"/>
      <c r="D62" s="352"/>
      <c r="E62" s="362"/>
      <c r="F62" s="363"/>
      <c r="G62" s="363"/>
      <c r="H62" s="364"/>
      <c r="I62" s="350"/>
      <c r="J62" s="351"/>
      <c r="K62" s="351"/>
      <c r="L62" s="361"/>
      <c r="M62" s="350"/>
      <c r="N62" s="351"/>
      <c r="O62" s="351"/>
      <c r="P62" s="351"/>
      <c r="Q62" s="320">
        <f t="shared" si="24"/>
        <v>0</v>
      </c>
      <c r="R62" s="350"/>
      <c r="S62" s="351"/>
      <c r="T62" s="351"/>
      <c r="U62" s="351"/>
      <c r="V62" s="320">
        <f t="shared" si="25"/>
        <v>0</v>
      </c>
      <c r="W62" s="365"/>
      <c r="X62" s="366"/>
      <c r="Y62" s="366"/>
      <c r="Z62" s="366"/>
      <c r="AA62" s="320">
        <f t="shared" si="42"/>
        <v>0</v>
      </c>
      <c r="AB62" s="365"/>
      <c r="AC62" s="366"/>
      <c r="AD62" s="366"/>
      <c r="AE62" s="366"/>
      <c r="AF62" s="320">
        <f t="shared" si="43"/>
        <v>0</v>
      </c>
      <c r="AG62" s="365"/>
      <c r="AH62" s="366"/>
      <c r="AI62" s="366"/>
      <c r="AJ62" s="366"/>
      <c r="AK62" s="320">
        <f t="shared" si="44"/>
        <v>0</v>
      </c>
      <c r="AL62" s="350"/>
      <c r="AM62" s="351"/>
      <c r="AN62" s="351"/>
      <c r="AO62" s="351"/>
      <c r="AP62" s="321">
        <f t="shared" si="45"/>
        <v>0</v>
      </c>
      <c r="AQ62" s="322">
        <f t="shared" si="50"/>
        <v>0</v>
      </c>
      <c r="AR62" s="323">
        <f t="shared" si="51"/>
        <v>0</v>
      </c>
      <c r="AS62" s="323">
        <f t="shared" si="52"/>
        <v>0</v>
      </c>
      <c r="AT62" s="323">
        <f t="shared" si="53"/>
        <v>0</v>
      </c>
      <c r="AU62" s="324">
        <f t="shared" si="54"/>
        <v>0</v>
      </c>
      <c r="AV62" s="308" t="s">
        <v>159</v>
      </c>
      <c r="AW62" s="308" t="s">
        <v>159</v>
      </c>
      <c r="AX62" s="308" t="s">
        <v>159</v>
      </c>
      <c r="AY62" s="308" t="s">
        <v>159</v>
      </c>
      <c r="AZ62" s="303" t="s">
        <v>159</v>
      </c>
      <c r="BA62" s="311"/>
      <c r="BB62" s="322">
        <f t="shared" si="46"/>
        <v>0</v>
      </c>
      <c r="BC62" s="323">
        <f t="shared" si="47"/>
        <v>0</v>
      </c>
      <c r="BD62" s="323">
        <f t="shared" si="48"/>
        <v>0</v>
      </c>
      <c r="BE62" s="323">
        <f t="shared" si="49"/>
        <v>0</v>
      </c>
      <c r="BF62" s="320">
        <f t="shared" si="33"/>
        <v>0</v>
      </c>
      <c r="BG62" s="311"/>
      <c r="BH62" s="322">
        <f t="shared" si="55"/>
        <v>0</v>
      </c>
      <c r="BI62" s="323">
        <f t="shared" si="56"/>
        <v>0</v>
      </c>
      <c r="BJ62" s="323">
        <f t="shared" si="57"/>
        <v>0</v>
      </c>
      <c r="BK62" s="323">
        <f t="shared" si="58"/>
        <v>0</v>
      </c>
      <c r="BL62" s="324">
        <f t="shared" si="59"/>
        <v>0</v>
      </c>
    </row>
    <row r="63" spans="3:64" s="353" customFormat="1" ht="22.15" customHeight="1" thickBot="1" x14ac:dyDescent="0.35">
      <c r="C63" s="864"/>
      <c r="D63" s="354" t="s">
        <v>236</v>
      </c>
      <c r="E63" s="330" t="s">
        <v>157</v>
      </c>
      <c r="F63" s="331" t="s">
        <v>157</v>
      </c>
      <c r="G63" s="331" t="s">
        <v>157</v>
      </c>
      <c r="H63" s="332" t="s">
        <v>157</v>
      </c>
      <c r="I63" s="330">
        <f t="shared" ref="I63:U63" si="60">SUM(I46:I62)</f>
        <v>0</v>
      </c>
      <c r="J63" s="331">
        <f t="shared" si="60"/>
        <v>0</v>
      </c>
      <c r="K63" s="331">
        <f t="shared" si="60"/>
        <v>0</v>
      </c>
      <c r="L63" s="332">
        <f t="shared" si="60"/>
        <v>0</v>
      </c>
      <c r="M63" s="330">
        <f t="shared" si="60"/>
        <v>0</v>
      </c>
      <c r="N63" s="331">
        <f t="shared" si="60"/>
        <v>0</v>
      </c>
      <c r="O63" s="331">
        <f t="shared" si="60"/>
        <v>0</v>
      </c>
      <c r="P63" s="331">
        <f t="shared" si="60"/>
        <v>0</v>
      </c>
      <c r="Q63" s="332">
        <f t="shared" si="60"/>
        <v>0</v>
      </c>
      <c r="R63" s="330">
        <f t="shared" si="60"/>
        <v>0</v>
      </c>
      <c r="S63" s="331">
        <f t="shared" si="60"/>
        <v>0</v>
      </c>
      <c r="T63" s="331">
        <f t="shared" si="60"/>
        <v>0</v>
      </c>
      <c r="U63" s="331">
        <f t="shared" si="60"/>
        <v>0</v>
      </c>
      <c r="V63" s="320">
        <f t="shared" si="25"/>
        <v>0</v>
      </c>
      <c r="W63" s="330">
        <f t="shared" ref="W63:AU63" si="61">SUM(W46:W62)</f>
        <v>0</v>
      </c>
      <c r="X63" s="331">
        <f t="shared" si="61"/>
        <v>0</v>
      </c>
      <c r="Y63" s="331">
        <f t="shared" si="61"/>
        <v>0</v>
      </c>
      <c r="Z63" s="331">
        <f t="shared" si="61"/>
        <v>0</v>
      </c>
      <c r="AA63" s="332">
        <f t="shared" si="61"/>
        <v>0</v>
      </c>
      <c r="AB63" s="330">
        <f t="shared" si="61"/>
        <v>0</v>
      </c>
      <c r="AC63" s="331">
        <f t="shared" si="61"/>
        <v>0</v>
      </c>
      <c r="AD63" s="331">
        <f t="shared" si="61"/>
        <v>0</v>
      </c>
      <c r="AE63" s="331">
        <f t="shared" si="61"/>
        <v>0</v>
      </c>
      <c r="AF63" s="332">
        <f t="shared" si="61"/>
        <v>0</v>
      </c>
      <c r="AG63" s="330">
        <f t="shared" si="61"/>
        <v>0</v>
      </c>
      <c r="AH63" s="331">
        <f t="shared" si="61"/>
        <v>0</v>
      </c>
      <c r="AI63" s="331">
        <f t="shared" si="61"/>
        <v>0</v>
      </c>
      <c r="AJ63" s="331">
        <f t="shared" si="61"/>
        <v>0</v>
      </c>
      <c r="AK63" s="332">
        <f t="shared" si="61"/>
        <v>0</v>
      </c>
      <c r="AL63" s="330">
        <f t="shared" si="61"/>
        <v>0</v>
      </c>
      <c r="AM63" s="331">
        <f t="shared" si="61"/>
        <v>0</v>
      </c>
      <c r="AN63" s="331">
        <f t="shared" si="61"/>
        <v>0</v>
      </c>
      <c r="AO63" s="331">
        <f t="shared" si="61"/>
        <v>0</v>
      </c>
      <c r="AP63" s="336">
        <f t="shared" si="61"/>
        <v>0</v>
      </c>
      <c r="AQ63" s="333">
        <f t="shared" si="61"/>
        <v>0</v>
      </c>
      <c r="AR63" s="334">
        <f t="shared" si="61"/>
        <v>0</v>
      </c>
      <c r="AS63" s="334">
        <f t="shared" si="61"/>
        <v>0</v>
      </c>
      <c r="AT63" s="334">
        <f t="shared" si="61"/>
        <v>0</v>
      </c>
      <c r="AU63" s="335">
        <f t="shared" si="61"/>
        <v>0</v>
      </c>
      <c r="AV63" s="340"/>
      <c r="AW63" s="341"/>
      <c r="AX63" s="341"/>
      <c r="AY63" s="341"/>
      <c r="AZ63" s="332">
        <f>AV63+AW63+AX63+AY63</f>
        <v>0</v>
      </c>
      <c r="BA63" s="223"/>
      <c r="BB63" s="330">
        <f>SUM(BB46:BB62)</f>
        <v>0</v>
      </c>
      <c r="BC63" s="331">
        <f>SUM(BC46:BC62)</f>
        <v>0</v>
      </c>
      <c r="BD63" s="331">
        <f>SUM(BD46:BD62)</f>
        <v>0</v>
      </c>
      <c r="BE63" s="331">
        <f>SUM(BE46:BE62)</f>
        <v>0</v>
      </c>
      <c r="BF63" s="332">
        <f>SUM(BF46:BF62)</f>
        <v>0</v>
      </c>
      <c r="BG63" s="223"/>
      <c r="BH63" s="330">
        <f>SUM(BH46:BH62)</f>
        <v>0</v>
      </c>
      <c r="BI63" s="331">
        <f>SUM(BI46:BI62)</f>
        <v>0</v>
      </c>
      <c r="BJ63" s="331">
        <f>SUM(BJ46:BJ62)</f>
        <v>0</v>
      </c>
      <c r="BK63" s="331">
        <f>SUM(BK46:BK62)</f>
        <v>0</v>
      </c>
      <c r="BL63" s="332">
        <f>SUM(BL46:BL62)</f>
        <v>0</v>
      </c>
    </row>
    <row r="64" spans="3:64" s="355" customFormat="1" ht="50.45" customHeight="1" x14ac:dyDescent="0.25">
      <c r="C64" s="862" t="s">
        <v>340</v>
      </c>
      <c r="D64" s="367" t="s">
        <v>266</v>
      </c>
      <c r="E64" s="343"/>
      <c r="F64" s="344"/>
      <c r="G64" s="344"/>
      <c r="H64" s="345"/>
      <c r="I64" s="356"/>
      <c r="J64" s="357"/>
      <c r="K64" s="357"/>
      <c r="L64" s="358"/>
      <c r="M64" s="356"/>
      <c r="N64" s="357"/>
      <c r="O64" s="357"/>
      <c r="P64" s="357"/>
      <c r="Q64" s="310">
        <f t="shared" si="24"/>
        <v>0</v>
      </c>
      <c r="R64" s="356"/>
      <c r="S64" s="357"/>
      <c r="T64" s="357"/>
      <c r="U64" s="357"/>
      <c r="V64" s="320">
        <f t="shared" si="25"/>
        <v>0</v>
      </c>
      <c r="W64" s="359"/>
      <c r="X64" s="360"/>
      <c r="Y64" s="360"/>
      <c r="Z64" s="360"/>
      <c r="AA64" s="310">
        <f t="shared" ref="AA64:AA75" si="62">SUM(W64:Z64)</f>
        <v>0</v>
      </c>
      <c r="AB64" s="350"/>
      <c r="AC64" s="351"/>
      <c r="AD64" s="351"/>
      <c r="AE64" s="351"/>
      <c r="AF64" s="310">
        <f t="shared" ref="AF64:AF75" si="63">SUM(AB64:AE64)</f>
        <v>0</v>
      </c>
      <c r="AG64" s="350"/>
      <c r="AH64" s="351"/>
      <c r="AI64" s="351"/>
      <c r="AJ64" s="351"/>
      <c r="AK64" s="310">
        <f t="shared" ref="AK64:AK75" si="64">SUM(AG64:AJ64)</f>
        <v>0</v>
      </c>
      <c r="AL64" s="356"/>
      <c r="AM64" s="357"/>
      <c r="AN64" s="357"/>
      <c r="AO64" s="357"/>
      <c r="AP64" s="349">
        <f t="shared" ref="AP64:AP75" si="65">SUM(AL64:AO64)</f>
        <v>0</v>
      </c>
      <c r="AQ64" s="305">
        <f>M64+R64+W64+AB64+AG64+AL64</f>
        <v>0</v>
      </c>
      <c r="AR64" s="306">
        <f>N64+S64+X64+AC64+AH64+AM64</f>
        <v>0</v>
      </c>
      <c r="AS64" s="306">
        <f>O64+T64+Y64+AD64+AI64+AN64</f>
        <v>0</v>
      </c>
      <c r="AT64" s="306">
        <f>P64+U64+Z64+AE64+AJ64+AO64</f>
        <v>0</v>
      </c>
      <c r="AU64" s="307">
        <f>Q64+V64+AA64+AF64+AK64+AP64</f>
        <v>0</v>
      </c>
      <c r="AV64" s="308" t="s">
        <v>159</v>
      </c>
      <c r="AW64" s="308" t="s">
        <v>159</v>
      </c>
      <c r="AX64" s="308" t="s">
        <v>159</v>
      </c>
      <c r="AY64" s="308" t="s">
        <v>159</v>
      </c>
      <c r="AZ64" s="303" t="s">
        <v>159</v>
      </c>
      <c r="BA64" s="311"/>
      <c r="BB64" s="312">
        <f t="shared" ref="BB64:BB75" si="66">AQ64*E64/100%</f>
        <v>0</v>
      </c>
      <c r="BC64" s="313">
        <f t="shared" ref="BC64:BC75" si="67">AR64*F64/100%</f>
        <v>0</v>
      </c>
      <c r="BD64" s="313">
        <f t="shared" ref="BD64:BD75" si="68">AS64*G64/100%</f>
        <v>0</v>
      </c>
      <c r="BE64" s="313">
        <f t="shared" ref="BE64:BE75" si="69">AT64*H64/100%</f>
        <v>0</v>
      </c>
      <c r="BF64" s="303">
        <f t="shared" ref="BF64:BF75" si="70">AU64*I64/100%</f>
        <v>0</v>
      </c>
      <c r="BG64" s="311"/>
      <c r="BH64" s="312">
        <f>AQ64*(18%+1.5%)/100%</f>
        <v>0</v>
      </c>
      <c r="BI64" s="313">
        <f>AR64*(18%+1.5%)/100%</f>
        <v>0</v>
      </c>
      <c r="BJ64" s="313">
        <f>AS64*(18%+1.5%)/100%</f>
        <v>0</v>
      </c>
      <c r="BK64" s="313">
        <f>AT64*(18%+1.5%)/100%</f>
        <v>0</v>
      </c>
      <c r="BL64" s="314">
        <f>SUM(BH64:BK64)</f>
        <v>0</v>
      </c>
    </row>
    <row r="65" spans="3:64" s="355" customFormat="1" ht="66" customHeight="1" x14ac:dyDescent="0.25">
      <c r="C65" s="863"/>
      <c r="D65" s="368" t="s">
        <v>336</v>
      </c>
      <c r="E65" s="316"/>
      <c r="F65" s="317"/>
      <c r="G65" s="317"/>
      <c r="H65" s="318"/>
      <c r="I65" s="350"/>
      <c r="J65" s="351"/>
      <c r="K65" s="351"/>
      <c r="L65" s="361"/>
      <c r="M65" s="350"/>
      <c r="N65" s="351"/>
      <c r="O65" s="351"/>
      <c r="P65" s="351"/>
      <c r="Q65" s="320">
        <f t="shared" si="24"/>
        <v>0</v>
      </c>
      <c r="R65" s="350"/>
      <c r="S65" s="351"/>
      <c r="T65" s="351"/>
      <c r="U65" s="351"/>
      <c r="V65" s="320">
        <f t="shared" si="25"/>
        <v>0</v>
      </c>
      <c r="W65" s="359"/>
      <c r="X65" s="360"/>
      <c r="Y65" s="360"/>
      <c r="Z65" s="360"/>
      <c r="AA65" s="320">
        <f t="shared" si="62"/>
        <v>0</v>
      </c>
      <c r="AB65" s="350"/>
      <c r="AC65" s="351"/>
      <c r="AD65" s="351"/>
      <c r="AE65" s="351"/>
      <c r="AF65" s="320">
        <f t="shared" si="63"/>
        <v>0</v>
      </c>
      <c r="AG65" s="350"/>
      <c r="AH65" s="351"/>
      <c r="AI65" s="351"/>
      <c r="AJ65" s="351"/>
      <c r="AK65" s="320">
        <f t="shared" si="64"/>
        <v>0</v>
      </c>
      <c r="AL65" s="350"/>
      <c r="AM65" s="351"/>
      <c r="AN65" s="351"/>
      <c r="AO65" s="351"/>
      <c r="AP65" s="321">
        <f t="shared" si="65"/>
        <v>0</v>
      </c>
      <c r="AQ65" s="322">
        <f t="shared" ref="AQ65:AQ77" si="71">M65+R65+W65+AB65+AG65+AL65</f>
        <v>0</v>
      </c>
      <c r="AR65" s="323">
        <f t="shared" ref="AR65:AR75" si="72">N65+S65+X65+AC65+AH65+AM65</f>
        <v>0</v>
      </c>
      <c r="AS65" s="323">
        <f t="shared" ref="AS65:AS75" si="73">O65+T65+Y65+AD65+AI65+AN65</f>
        <v>0</v>
      </c>
      <c r="AT65" s="323">
        <f t="shared" ref="AT65:AT75" si="74">P65+U65+Z65+AE65+AJ65+AO65</f>
        <v>0</v>
      </c>
      <c r="AU65" s="324">
        <f t="shared" ref="AU65:AU75" si="75">Q65+V65+AA65+AF65+AK65+AP65</f>
        <v>0</v>
      </c>
      <c r="AV65" s="308" t="s">
        <v>159</v>
      </c>
      <c r="AW65" s="308" t="s">
        <v>159</v>
      </c>
      <c r="AX65" s="308" t="s">
        <v>159</v>
      </c>
      <c r="AY65" s="308" t="s">
        <v>159</v>
      </c>
      <c r="AZ65" s="303" t="s">
        <v>159</v>
      </c>
      <c r="BA65" s="311"/>
      <c r="BB65" s="322">
        <f t="shared" si="66"/>
        <v>0</v>
      </c>
      <c r="BC65" s="323">
        <f t="shared" si="67"/>
        <v>0</v>
      </c>
      <c r="BD65" s="323">
        <f t="shared" si="68"/>
        <v>0</v>
      </c>
      <c r="BE65" s="323">
        <f t="shared" si="69"/>
        <v>0</v>
      </c>
      <c r="BF65" s="320">
        <f t="shared" si="70"/>
        <v>0</v>
      </c>
      <c r="BG65" s="311"/>
      <c r="BH65" s="322">
        <f t="shared" ref="BH65:BH75" si="76">AQ65*(18%+1.5%)/100%</f>
        <v>0</v>
      </c>
      <c r="BI65" s="323">
        <f t="shared" ref="BI65:BI75" si="77">AR65*(18%+1.5%)/100%</f>
        <v>0</v>
      </c>
      <c r="BJ65" s="323">
        <f t="shared" ref="BJ65:BJ75" si="78">AS65*(18%+1.5%)/100%</f>
        <v>0</v>
      </c>
      <c r="BK65" s="323">
        <f t="shared" ref="BK65:BK75" si="79">AT65*(18%+1.5%)/100%</f>
        <v>0</v>
      </c>
      <c r="BL65" s="324">
        <f t="shared" ref="BL65:BL75" si="80">SUM(BH65:BK65)</f>
        <v>0</v>
      </c>
    </row>
    <row r="66" spans="3:64" s="355" customFormat="1" ht="17.45" customHeight="1" x14ac:dyDescent="0.25">
      <c r="C66" s="863"/>
      <c r="D66" s="369"/>
      <c r="E66" s="362"/>
      <c r="F66" s="363"/>
      <c r="G66" s="363"/>
      <c r="H66" s="364"/>
      <c r="I66" s="350"/>
      <c r="J66" s="351"/>
      <c r="K66" s="351"/>
      <c r="L66" s="361"/>
      <c r="M66" s="350"/>
      <c r="N66" s="351"/>
      <c r="O66" s="351"/>
      <c r="P66" s="351"/>
      <c r="Q66" s="320">
        <f t="shared" si="24"/>
        <v>0</v>
      </c>
      <c r="R66" s="350"/>
      <c r="S66" s="351"/>
      <c r="T66" s="351"/>
      <c r="U66" s="351"/>
      <c r="V66" s="320">
        <f t="shared" si="25"/>
        <v>0</v>
      </c>
      <c r="W66" s="365"/>
      <c r="X66" s="366"/>
      <c r="Y66" s="366"/>
      <c r="Z66" s="366"/>
      <c r="AA66" s="320">
        <f t="shared" si="62"/>
        <v>0</v>
      </c>
      <c r="AB66" s="365"/>
      <c r="AC66" s="366"/>
      <c r="AD66" s="366"/>
      <c r="AE66" s="366"/>
      <c r="AF66" s="320">
        <f t="shared" si="63"/>
        <v>0</v>
      </c>
      <c r="AG66" s="365"/>
      <c r="AH66" s="366"/>
      <c r="AI66" s="366"/>
      <c r="AJ66" s="366"/>
      <c r="AK66" s="320">
        <f t="shared" si="64"/>
        <v>0</v>
      </c>
      <c r="AL66" s="350"/>
      <c r="AM66" s="351"/>
      <c r="AN66" s="351"/>
      <c r="AO66" s="351"/>
      <c r="AP66" s="321">
        <f t="shared" si="65"/>
        <v>0</v>
      </c>
      <c r="AQ66" s="322">
        <f t="shared" si="71"/>
        <v>0</v>
      </c>
      <c r="AR66" s="323">
        <f t="shared" si="72"/>
        <v>0</v>
      </c>
      <c r="AS66" s="323">
        <f t="shared" si="73"/>
        <v>0</v>
      </c>
      <c r="AT66" s="323">
        <f t="shared" si="74"/>
        <v>0</v>
      </c>
      <c r="AU66" s="324">
        <f t="shared" si="75"/>
        <v>0</v>
      </c>
      <c r="AV66" s="308" t="s">
        <v>159</v>
      </c>
      <c r="AW66" s="308" t="s">
        <v>159</v>
      </c>
      <c r="AX66" s="308" t="s">
        <v>159</v>
      </c>
      <c r="AY66" s="308" t="s">
        <v>159</v>
      </c>
      <c r="AZ66" s="303" t="s">
        <v>159</v>
      </c>
      <c r="BA66" s="311"/>
      <c r="BB66" s="322">
        <f t="shared" si="66"/>
        <v>0</v>
      </c>
      <c r="BC66" s="323">
        <f t="shared" si="67"/>
        <v>0</v>
      </c>
      <c r="BD66" s="323">
        <f t="shared" si="68"/>
        <v>0</v>
      </c>
      <c r="BE66" s="323">
        <f t="shared" si="69"/>
        <v>0</v>
      </c>
      <c r="BF66" s="320">
        <f t="shared" si="70"/>
        <v>0</v>
      </c>
      <c r="BG66" s="311"/>
      <c r="BH66" s="322">
        <f t="shared" si="76"/>
        <v>0</v>
      </c>
      <c r="BI66" s="323">
        <f t="shared" si="77"/>
        <v>0</v>
      </c>
      <c r="BJ66" s="323">
        <f t="shared" si="78"/>
        <v>0</v>
      </c>
      <c r="BK66" s="323">
        <f t="shared" si="79"/>
        <v>0</v>
      </c>
      <c r="BL66" s="324">
        <f t="shared" si="80"/>
        <v>0</v>
      </c>
    </row>
    <row r="67" spans="3:64" s="355" customFormat="1" ht="17.45" customHeight="1" x14ac:dyDescent="0.25">
      <c r="C67" s="863"/>
      <c r="D67" s="369"/>
      <c r="E67" s="362"/>
      <c r="F67" s="363"/>
      <c r="G67" s="363"/>
      <c r="H67" s="364"/>
      <c r="I67" s="350"/>
      <c r="J67" s="351"/>
      <c r="K67" s="351"/>
      <c r="L67" s="361"/>
      <c r="M67" s="350"/>
      <c r="N67" s="351"/>
      <c r="O67" s="351"/>
      <c r="P67" s="351"/>
      <c r="Q67" s="320">
        <f t="shared" si="24"/>
        <v>0</v>
      </c>
      <c r="R67" s="350"/>
      <c r="S67" s="351"/>
      <c r="T67" s="351"/>
      <c r="U67" s="351"/>
      <c r="V67" s="320">
        <f t="shared" si="25"/>
        <v>0</v>
      </c>
      <c r="W67" s="365"/>
      <c r="X67" s="366"/>
      <c r="Y67" s="366"/>
      <c r="Z67" s="366"/>
      <c r="AA67" s="320">
        <f t="shared" si="62"/>
        <v>0</v>
      </c>
      <c r="AB67" s="365"/>
      <c r="AC67" s="366"/>
      <c r="AD67" s="366"/>
      <c r="AE67" s="366"/>
      <c r="AF67" s="320">
        <f t="shared" si="63"/>
        <v>0</v>
      </c>
      <c r="AG67" s="365"/>
      <c r="AH67" s="366"/>
      <c r="AI67" s="366"/>
      <c r="AJ67" s="366"/>
      <c r="AK67" s="320">
        <f t="shared" si="64"/>
        <v>0</v>
      </c>
      <c r="AL67" s="350"/>
      <c r="AM67" s="351"/>
      <c r="AN67" s="351"/>
      <c r="AO67" s="351"/>
      <c r="AP67" s="321">
        <f t="shared" si="65"/>
        <v>0</v>
      </c>
      <c r="AQ67" s="322">
        <f t="shared" si="71"/>
        <v>0</v>
      </c>
      <c r="AR67" s="323">
        <f t="shared" si="72"/>
        <v>0</v>
      </c>
      <c r="AS67" s="323">
        <f t="shared" si="73"/>
        <v>0</v>
      </c>
      <c r="AT67" s="323">
        <f t="shared" si="74"/>
        <v>0</v>
      </c>
      <c r="AU67" s="324">
        <f t="shared" si="75"/>
        <v>0</v>
      </c>
      <c r="AV67" s="308" t="s">
        <v>159</v>
      </c>
      <c r="AW67" s="308" t="s">
        <v>159</v>
      </c>
      <c r="AX67" s="308" t="s">
        <v>159</v>
      </c>
      <c r="AY67" s="308" t="s">
        <v>159</v>
      </c>
      <c r="AZ67" s="303" t="s">
        <v>159</v>
      </c>
      <c r="BA67" s="311"/>
      <c r="BB67" s="322">
        <f t="shared" si="66"/>
        <v>0</v>
      </c>
      <c r="BC67" s="323">
        <f t="shared" si="67"/>
        <v>0</v>
      </c>
      <c r="BD67" s="323">
        <f t="shared" si="68"/>
        <v>0</v>
      </c>
      <c r="BE67" s="323">
        <f t="shared" si="69"/>
        <v>0</v>
      </c>
      <c r="BF67" s="320">
        <f t="shared" si="70"/>
        <v>0</v>
      </c>
      <c r="BG67" s="311"/>
      <c r="BH67" s="322">
        <f t="shared" si="76"/>
        <v>0</v>
      </c>
      <c r="BI67" s="323">
        <f t="shared" si="77"/>
        <v>0</v>
      </c>
      <c r="BJ67" s="323">
        <f t="shared" si="78"/>
        <v>0</v>
      </c>
      <c r="BK67" s="323">
        <f t="shared" si="79"/>
        <v>0</v>
      </c>
      <c r="BL67" s="324">
        <f t="shared" si="80"/>
        <v>0</v>
      </c>
    </row>
    <row r="68" spans="3:64" s="355" customFormat="1" ht="17.45" customHeight="1" x14ac:dyDescent="0.25">
      <c r="C68" s="863"/>
      <c r="D68" s="369"/>
      <c r="E68" s="362"/>
      <c r="F68" s="363"/>
      <c r="G68" s="363"/>
      <c r="H68" s="364"/>
      <c r="I68" s="350"/>
      <c r="J68" s="351"/>
      <c r="K68" s="351"/>
      <c r="L68" s="361"/>
      <c r="M68" s="350"/>
      <c r="N68" s="351"/>
      <c r="O68" s="351"/>
      <c r="P68" s="351"/>
      <c r="Q68" s="320">
        <f t="shared" si="24"/>
        <v>0</v>
      </c>
      <c r="R68" s="350"/>
      <c r="S68" s="351"/>
      <c r="T68" s="351"/>
      <c r="U68" s="351"/>
      <c r="V68" s="320">
        <f t="shared" si="25"/>
        <v>0</v>
      </c>
      <c r="W68" s="365"/>
      <c r="X68" s="366"/>
      <c r="Y68" s="366"/>
      <c r="Z68" s="366"/>
      <c r="AA68" s="320">
        <f t="shared" si="62"/>
        <v>0</v>
      </c>
      <c r="AB68" s="365"/>
      <c r="AC68" s="366"/>
      <c r="AD68" s="366"/>
      <c r="AE68" s="366"/>
      <c r="AF68" s="320">
        <f t="shared" si="63"/>
        <v>0</v>
      </c>
      <c r="AG68" s="365"/>
      <c r="AH68" s="366"/>
      <c r="AI68" s="366"/>
      <c r="AJ68" s="366"/>
      <c r="AK68" s="320">
        <f t="shared" si="64"/>
        <v>0</v>
      </c>
      <c r="AL68" s="350"/>
      <c r="AM68" s="351"/>
      <c r="AN68" s="351"/>
      <c r="AO68" s="351"/>
      <c r="AP68" s="321">
        <f t="shared" si="65"/>
        <v>0</v>
      </c>
      <c r="AQ68" s="322">
        <f t="shared" si="71"/>
        <v>0</v>
      </c>
      <c r="AR68" s="323">
        <f t="shared" si="72"/>
        <v>0</v>
      </c>
      <c r="AS68" s="323">
        <f t="shared" si="73"/>
        <v>0</v>
      </c>
      <c r="AT68" s="323">
        <f t="shared" si="74"/>
        <v>0</v>
      </c>
      <c r="AU68" s="324">
        <f t="shared" si="75"/>
        <v>0</v>
      </c>
      <c r="AV68" s="308" t="s">
        <v>159</v>
      </c>
      <c r="AW68" s="308" t="s">
        <v>159</v>
      </c>
      <c r="AX68" s="308" t="s">
        <v>159</v>
      </c>
      <c r="AY68" s="308" t="s">
        <v>159</v>
      </c>
      <c r="AZ68" s="303" t="s">
        <v>159</v>
      </c>
      <c r="BA68" s="311"/>
      <c r="BB68" s="322">
        <f t="shared" si="66"/>
        <v>0</v>
      </c>
      <c r="BC68" s="323">
        <f t="shared" si="67"/>
        <v>0</v>
      </c>
      <c r="BD68" s="323">
        <f t="shared" si="68"/>
        <v>0</v>
      </c>
      <c r="BE68" s="323">
        <f t="shared" si="69"/>
        <v>0</v>
      </c>
      <c r="BF68" s="320">
        <f t="shared" si="70"/>
        <v>0</v>
      </c>
      <c r="BG68" s="311"/>
      <c r="BH68" s="322">
        <f t="shared" si="76"/>
        <v>0</v>
      </c>
      <c r="BI68" s="323">
        <f t="shared" si="77"/>
        <v>0</v>
      </c>
      <c r="BJ68" s="323">
        <f t="shared" si="78"/>
        <v>0</v>
      </c>
      <c r="BK68" s="323">
        <f t="shared" si="79"/>
        <v>0</v>
      </c>
      <c r="BL68" s="324">
        <f t="shared" si="80"/>
        <v>0</v>
      </c>
    </row>
    <row r="69" spans="3:64" s="355" customFormat="1" ht="17.45" customHeight="1" x14ac:dyDescent="0.25">
      <c r="C69" s="863"/>
      <c r="D69" s="369"/>
      <c r="E69" s="362"/>
      <c r="F69" s="363"/>
      <c r="G69" s="363"/>
      <c r="H69" s="364"/>
      <c r="I69" s="350"/>
      <c r="J69" s="351"/>
      <c r="K69" s="351"/>
      <c r="L69" s="361"/>
      <c r="M69" s="350"/>
      <c r="N69" s="351"/>
      <c r="O69" s="351"/>
      <c r="P69" s="351"/>
      <c r="Q69" s="320">
        <f t="shared" si="24"/>
        <v>0</v>
      </c>
      <c r="R69" s="350"/>
      <c r="S69" s="351"/>
      <c r="T69" s="351"/>
      <c r="U69" s="351"/>
      <c r="V69" s="320">
        <f t="shared" si="25"/>
        <v>0</v>
      </c>
      <c r="W69" s="365"/>
      <c r="X69" s="366"/>
      <c r="Y69" s="366"/>
      <c r="Z69" s="366"/>
      <c r="AA69" s="320">
        <f t="shared" si="62"/>
        <v>0</v>
      </c>
      <c r="AB69" s="365"/>
      <c r="AC69" s="366"/>
      <c r="AD69" s="366"/>
      <c r="AE69" s="366"/>
      <c r="AF69" s="320">
        <f t="shared" si="63"/>
        <v>0</v>
      </c>
      <c r="AG69" s="365"/>
      <c r="AH69" s="366"/>
      <c r="AI69" s="366"/>
      <c r="AJ69" s="366"/>
      <c r="AK69" s="320">
        <f t="shared" si="64"/>
        <v>0</v>
      </c>
      <c r="AL69" s="350"/>
      <c r="AM69" s="351"/>
      <c r="AN69" s="351"/>
      <c r="AO69" s="351"/>
      <c r="AP69" s="321">
        <f t="shared" si="65"/>
        <v>0</v>
      </c>
      <c r="AQ69" s="322">
        <f t="shared" si="71"/>
        <v>0</v>
      </c>
      <c r="AR69" s="323">
        <f t="shared" si="72"/>
        <v>0</v>
      </c>
      <c r="AS69" s="323">
        <f t="shared" si="73"/>
        <v>0</v>
      </c>
      <c r="AT69" s="323">
        <f t="shared" si="74"/>
        <v>0</v>
      </c>
      <c r="AU69" s="324">
        <f t="shared" si="75"/>
        <v>0</v>
      </c>
      <c r="AV69" s="308" t="s">
        <v>159</v>
      </c>
      <c r="AW69" s="308" t="s">
        <v>159</v>
      </c>
      <c r="AX69" s="308" t="s">
        <v>159</v>
      </c>
      <c r="AY69" s="308" t="s">
        <v>159</v>
      </c>
      <c r="AZ69" s="303" t="s">
        <v>159</v>
      </c>
      <c r="BA69" s="311"/>
      <c r="BB69" s="322">
        <f t="shared" si="66"/>
        <v>0</v>
      </c>
      <c r="BC69" s="323">
        <f t="shared" si="67"/>
        <v>0</v>
      </c>
      <c r="BD69" s="323">
        <f t="shared" si="68"/>
        <v>0</v>
      </c>
      <c r="BE69" s="323">
        <f t="shared" si="69"/>
        <v>0</v>
      </c>
      <c r="BF69" s="320">
        <f t="shared" si="70"/>
        <v>0</v>
      </c>
      <c r="BG69" s="311"/>
      <c r="BH69" s="322">
        <f t="shared" si="76"/>
        <v>0</v>
      </c>
      <c r="BI69" s="323">
        <f t="shared" si="77"/>
        <v>0</v>
      </c>
      <c r="BJ69" s="323">
        <f t="shared" si="78"/>
        <v>0</v>
      </c>
      <c r="BK69" s="323">
        <f t="shared" si="79"/>
        <v>0</v>
      </c>
      <c r="BL69" s="324">
        <f t="shared" si="80"/>
        <v>0</v>
      </c>
    </row>
    <row r="70" spans="3:64" s="355" customFormat="1" ht="17.45" customHeight="1" x14ac:dyDescent="0.25">
      <c r="C70" s="863"/>
      <c r="D70" s="369"/>
      <c r="E70" s="362"/>
      <c r="F70" s="363"/>
      <c r="G70" s="363"/>
      <c r="H70" s="364"/>
      <c r="I70" s="350"/>
      <c r="J70" s="351"/>
      <c r="K70" s="351"/>
      <c r="L70" s="361"/>
      <c r="M70" s="350"/>
      <c r="N70" s="351"/>
      <c r="O70" s="351"/>
      <c r="P70" s="351"/>
      <c r="Q70" s="320">
        <f t="shared" si="24"/>
        <v>0</v>
      </c>
      <c r="R70" s="350"/>
      <c r="S70" s="351"/>
      <c r="T70" s="351"/>
      <c r="U70" s="351"/>
      <c r="V70" s="320">
        <f t="shared" si="25"/>
        <v>0</v>
      </c>
      <c r="W70" s="365"/>
      <c r="X70" s="366"/>
      <c r="Y70" s="366"/>
      <c r="Z70" s="366"/>
      <c r="AA70" s="320">
        <f t="shared" si="62"/>
        <v>0</v>
      </c>
      <c r="AB70" s="365"/>
      <c r="AC70" s="366"/>
      <c r="AD70" s="366"/>
      <c r="AE70" s="366"/>
      <c r="AF70" s="320">
        <f t="shared" si="63"/>
        <v>0</v>
      </c>
      <c r="AG70" s="365"/>
      <c r="AH70" s="366"/>
      <c r="AI70" s="366"/>
      <c r="AJ70" s="366"/>
      <c r="AK70" s="320">
        <f t="shared" si="64"/>
        <v>0</v>
      </c>
      <c r="AL70" s="350"/>
      <c r="AM70" s="351"/>
      <c r="AN70" s="351"/>
      <c r="AO70" s="351"/>
      <c r="AP70" s="321">
        <f t="shared" si="65"/>
        <v>0</v>
      </c>
      <c r="AQ70" s="322">
        <f t="shared" si="71"/>
        <v>0</v>
      </c>
      <c r="AR70" s="323">
        <f t="shared" si="72"/>
        <v>0</v>
      </c>
      <c r="AS70" s="323">
        <f t="shared" si="73"/>
        <v>0</v>
      </c>
      <c r="AT70" s="323">
        <f t="shared" si="74"/>
        <v>0</v>
      </c>
      <c r="AU70" s="324">
        <f t="shared" si="75"/>
        <v>0</v>
      </c>
      <c r="AV70" s="308" t="s">
        <v>159</v>
      </c>
      <c r="AW70" s="308" t="s">
        <v>159</v>
      </c>
      <c r="AX70" s="308" t="s">
        <v>159</v>
      </c>
      <c r="AY70" s="308" t="s">
        <v>159</v>
      </c>
      <c r="AZ70" s="303" t="s">
        <v>159</v>
      </c>
      <c r="BA70" s="311"/>
      <c r="BB70" s="322">
        <f t="shared" si="66"/>
        <v>0</v>
      </c>
      <c r="BC70" s="323">
        <f t="shared" si="67"/>
        <v>0</v>
      </c>
      <c r="BD70" s="323">
        <f t="shared" si="68"/>
        <v>0</v>
      </c>
      <c r="BE70" s="323">
        <f t="shared" si="69"/>
        <v>0</v>
      </c>
      <c r="BF70" s="320">
        <f t="shared" si="70"/>
        <v>0</v>
      </c>
      <c r="BG70" s="311"/>
      <c r="BH70" s="322">
        <f t="shared" si="76"/>
        <v>0</v>
      </c>
      <c r="BI70" s="323">
        <f t="shared" si="77"/>
        <v>0</v>
      </c>
      <c r="BJ70" s="323">
        <f t="shared" si="78"/>
        <v>0</v>
      </c>
      <c r="BK70" s="323">
        <f t="shared" si="79"/>
        <v>0</v>
      </c>
      <c r="BL70" s="324">
        <f t="shared" si="80"/>
        <v>0</v>
      </c>
    </row>
    <row r="71" spans="3:64" s="355" customFormat="1" ht="17.45" customHeight="1" x14ac:dyDescent="0.25">
      <c r="C71" s="863"/>
      <c r="D71" s="369"/>
      <c r="E71" s="362"/>
      <c r="F71" s="363"/>
      <c r="G71" s="363"/>
      <c r="H71" s="364"/>
      <c r="I71" s="350"/>
      <c r="J71" s="351"/>
      <c r="K71" s="351"/>
      <c r="L71" s="361"/>
      <c r="M71" s="350"/>
      <c r="N71" s="351"/>
      <c r="O71" s="351"/>
      <c r="P71" s="351"/>
      <c r="Q71" s="320">
        <f t="shared" si="24"/>
        <v>0</v>
      </c>
      <c r="R71" s="350"/>
      <c r="S71" s="351"/>
      <c r="T71" s="351"/>
      <c r="U71" s="351"/>
      <c r="V71" s="320">
        <f t="shared" si="25"/>
        <v>0</v>
      </c>
      <c r="W71" s="365"/>
      <c r="X71" s="366"/>
      <c r="Y71" s="366"/>
      <c r="Z71" s="366"/>
      <c r="AA71" s="320">
        <f t="shared" si="62"/>
        <v>0</v>
      </c>
      <c r="AB71" s="365"/>
      <c r="AC71" s="366"/>
      <c r="AD71" s="366"/>
      <c r="AE71" s="366"/>
      <c r="AF71" s="320">
        <f t="shared" si="63"/>
        <v>0</v>
      </c>
      <c r="AG71" s="365"/>
      <c r="AH71" s="366"/>
      <c r="AI71" s="366"/>
      <c r="AJ71" s="366"/>
      <c r="AK71" s="320">
        <f t="shared" si="64"/>
        <v>0</v>
      </c>
      <c r="AL71" s="350"/>
      <c r="AM71" s="351"/>
      <c r="AN71" s="351"/>
      <c r="AO71" s="351"/>
      <c r="AP71" s="321">
        <f t="shared" si="65"/>
        <v>0</v>
      </c>
      <c r="AQ71" s="322">
        <f t="shared" si="71"/>
        <v>0</v>
      </c>
      <c r="AR71" s="323">
        <f t="shared" si="72"/>
        <v>0</v>
      </c>
      <c r="AS71" s="323">
        <f t="shared" si="73"/>
        <v>0</v>
      </c>
      <c r="AT71" s="323">
        <f t="shared" si="74"/>
        <v>0</v>
      </c>
      <c r="AU71" s="324">
        <f t="shared" si="75"/>
        <v>0</v>
      </c>
      <c r="AV71" s="308" t="s">
        <v>159</v>
      </c>
      <c r="AW71" s="308" t="s">
        <v>159</v>
      </c>
      <c r="AX71" s="308" t="s">
        <v>159</v>
      </c>
      <c r="AY71" s="308" t="s">
        <v>159</v>
      </c>
      <c r="AZ71" s="303" t="s">
        <v>159</v>
      </c>
      <c r="BA71" s="311"/>
      <c r="BB71" s="322">
        <f t="shared" si="66"/>
        <v>0</v>
      </c>
      <c r="BC71" s="323">
        <f t="shared" si="67"/>
        <v>0</v>
      </c>
      <c r="BD71" s="323">
        <f t="shared" si="68"/>
        <v>0</v>
      </c>
      <c r="BE71" s="323">
        <f t="shared" si="69"/>
        <v>0</v>
      </c>
      <c r="BF71" s="320">
        <f t="shared" si="70"/>
        <v>0</v>
      </c>
      <c r="BG71" s="311"/>
      <c r="BH71" s="322">
        <f t="shared" si="76"/>
        <v>0</v>
      </c>
      <c r="BI71" s="323">
        <f t="shared" si="77"/>
        <v>0</v>
      </c>
      <c r="BJ71" s="323">
        <f t="shared" si="78"/>
        <v>0</v>
      </c>
      <c r="BK71" s="323">
        <f t="shared" si="79"/>
        <v>0</v>
      </c>
      <c r="BL71" s="324">
        <f t="shared" si="80"/>
        <v>0</v>
      </c>
    </row>
    <row r="72" spans="3:64" s="355" customFormat="1" ht="17.45" customHeight="1" x14ac:dyDescent="0.25">
      <c r="C72" s="863"/>
      <c r="D72" s="369"/>
      <c r="E72" s="362"/>
      <c r="F72" s="363"/>
      <c r="G72" s="363"/>
      <c r="H72" s="364"/>
      <c r="I72" s="350"/>
      <c r="J72" s="351"/>
      <c r="K72" s="351"/>
      <c r="L72" s="361"/>
      <c r="M72" s="350"/>
      <c r="N72" s="351"/>
      <c r="O72" s="351"/>
      <c r="P72" s="351"/>
      <c r="Q72" s="320">
        <f t="shared" si="24"/>
        <v>0</v>
      </c>
      <c r="R72" s="350"/>
      <c r="S72" s="351"/>
      <c r="T72" s="351"/>
      <c r="U72" s="351"/>
      <c r="V72" s="320">
        <f t="shared" si="25"/>
        <v>0</v>
      </c>
      <c r="W72" s="365"/>
      <c r="X72" s="366"/>
      <c r="Y72" s="366"/>
      <c r="Z72" s="366"/>
      <c r="AA72" s="320">
        <f t="shared" si="62"/>
        <v>0</v>
      </c>
      <c r="AB72" s="365"/>
      <c r="AC72" s="366"/>
      <c r="AD72" s="366"/>
      <c r="AE72" s="366"/>
      <c r="AF72" s="320">
        <f t="shared" si="63"/>
        <v>0</v>
      </c>
      <c r="AG72" s="365"/>
      <c r="AH72" s="366"/>
      <c r="AI72" s="366"/>
      <c r="AJ72" s="366"/>
      <c r="AK72" s="320">
        <f t="shared" si="64"/>
        <v>0</v>
      </c>
      <c r="AL72" s="350"/>
      <c r="AM72" s="351"/>
      <c r="AN72" s="351"/>
      <c r="AO72" s="351"/>
      <c r="AP72" s="321">
        <f t="shared" si="65"/>
        <v>0</v>
      </c>
      <c r="AQ72" s="322">
        <f t="shared" si="71"/>
        <v>0</v>
      </c>
      <c r="AR72" s="323">
        <f t="shared" si="72"/>
        <v>0</v>
      </c>
      <c r="AS72" s="323">
        <f t="shared" si="73"/>
        <v>0</v>
      </c>
      <c r="AT72" s="323">
        <f t="shared" si="74"/>
        <v>0</v>
      </c>
      <c r="AU72" s="324">
        <f t="shared" si="75"/>
        <v>0</v>
      </c>
      <c r="AV72" s="308" t="s">
        <v>159</v>
      </c>
      <c r="AW72" s="308" t="s">
        <v>159</v>
      </c>
      <c r="AX72" s="308" t="s">
        <v>159</v>
      </c>
      <c r="AY72" s="308" t="s">
        <v>159</v>
      </c>
      <c r="AZ72" s="303" t="s">
        <v>159</v>
      </c>
      <c r="BA72" s="311"/>
      <c r="BB72" s="322">
        <f t="shared" si="66"/>
        <v>0</v>
      </c>
      <c r="BC72" s="323">
        <f t="shared" si="67"/>
        <v>0</v>
      </c>
      <c r="BD72" s="323">
        <f t="shared" si="68"/>
        <v>0</v>
      </c>
      <c r="BE72" s="323">
        <f t="shared" si="69"/>
        <v>0</v>
      </c>
      <c r="BF72" s="320">
        <f t="shared" si="70"/>
        <v>0</v>
      </c>
      <c r="BG72" s="311"/>
      <c r="BH72" s="322">
        <f t="shared" si="76"/>
        <v>0</v>
      </c>
      <c r="BI72" s="323">
        <f t="shared" si="77"/>
        <v>0</v>
      </c>
      <c r="BJ72" s="323">
        <f t="shared" si="78"/>
        <v>0</v>
      </c>
      <c r="BK72" s="323">
        <f t="shared" si="79"/>
        <v>0</v>
      </c>
      <c r="BL72" s="324">
        <f t="shared" si="80"/>
        <v>0</v>
      </c>
    </row>
    <row r="73" spans="3:64" s="355" customFormat="1" ht="17.45" customHeight="1" x14ac:dyDescent="0.25">
      <c r="C73" s="863"/>
      <c r="D73" s="369"/>
      <c r="E73" s="362"/>
      <c r="F73" s="363"/>
      <c r="G73" s="363"/>
      <c r="H73" s="364"/>
      <c r="I73" s="350"/>
      <c r="J73" s="351"/>
      <c r="K73" s="351"/>
      <c r="L73" s="361"/>
      <c r="M73" s="350"/>
      <c r="N73" s="351"/>
      <c r="O73" s="351"/>
      <c r="P73" s="351"/>
      <c r="Q73" s="320">
        <f t="shared" si="24"/>
        <v>0</v>
      </c>
      <c r="R73" s="350"/>
      <c r="S73" s="351"/>
      <c r="T73" s="351"/>
      <c r="U73" s="351"/>
      <c r="V73" s="320">
        <f t="shared" si="25"/>
        <v>0</v>
      </c>
      <c r="W73" s="365"/>
      <c r="X73" s="366"/>
      <c r="Y73" s="366"/>
      <c r="Z73" s="366"/>
      <c r="AA73" s="320">
        <f t="shared" si="62"/>
        <v>0</v>
      </c>
      <c r="AB73" s="365"/>
      <c r="AC73" s="366"/>
      <c r="AD73" s="366"/>
      <c r="AE73" s="366"/>
      <c r="AF73" s="320">
        <f t="shared" si="63"/>
        <v>0</v>
      </c>
      <c r="AG73" s="365"/>
      <c r="AH73" s="366"/>
      <c r="AI73" s="366"/>
      <c r="AJ73" s="366"/>
      <c r="AK73" s="320">
        <f t="shared" si="64"/>
        <v>0</v>
      </c>
      <c r="AL73" s="350"/>
      <c r="AM73" s="351"/>
      <c r="AN73" s="351"/>
      <c r="AO73" s="351"/>
      <c r="AP73" s="321">
        <f t="shared" si="65"/>
        <v>0</v>
      </c>
      <c r="AQ73" s="322">
        <f t="shared" si="71"/>
        <v>0</v>
      </c>
      <c r="AR73" s="323">
        <f t="shared" si="72"/>
        <v>0</v>
      </c>
      <c r="AS73" s="323">
        <f t="shared" si="73"/>
        <v>0</v>
      </c>
      <c r="AT73" s="323">
        <f t="shared" si="74"/>
        <v>0</v>
      </c>
      <c r="AU73" s="324">
        <f t="shared" si="75"/>
        <v>0</v>
      </c>
      <c r="AV73" s="308" t="s">
        <v>159</v>
      </c>
      <c r="AW73" s="308" t="s">
        <v>159</v>
      </c>
      <c r="AX73" s="308" t="s">
        <v>159</v>
      </c>
      <c r="AY73" s="308" t="s">
        <v>159</v>
      </c>
      <c r="AZ73" s="303" t="s">
        <v>159</v>
      </c>
      <c r="BA73" s="311"/>
      <c r="BB73" s="322">
        <f t="shared" si="66"/>
        <v>0</v>
      </c>
      <c r="BC73" s="323">
        <f t="shared" si="67"/>
        <v>0</v>
      </c>
      <c r="BD73" s="323">
        <f t="shared" si="68"/>
        <v>0</v>
      </c>
      <c r="BE73" s="323">
        <f t="shared" si="69"/>
        <v>0</v>
      </c>
      <c r="BF73" s="320">
        <f t="shared" si="70"/>
        <v>0</v>
      </c>
      <c r="BG73" s="311"/>
      <c r="BH73" s="322">
        <f t="shared" si="76"/>
        <v>0</v>
      </c>
      <c r="BI73" s="323">
        <f t="shared" si="77"/>
        <v>0</v>
      </c>
      <c r="BJ73" s="323">
        <f t="shared" si="78"/>
        <v>0</v>
      </c>
      <c r="BK73" s="323">
        <f t="shared" si="79"/>
        <v>0</v>
      </c>
      <c r="BL73" s="324">
        <f t="shared" si="80"/>
        <v>0</v>
      </c>
    </row>
    <row r="74" spans="3:64" s="355" customFormat="1" ht="17.45" customHeight="1" x14ac:dyDescent="0.25">
      <c r="C74" s="863"/>
      <c r="D74" s="369"/>
      <c r="E74" s="362"/>
      <c r="F74" s="363"/>
      <c r="G74" s="363"/>
      <c r="H74" s="364"/>
      <c r="I74" s="350"/>
      <c r="J74" s="351"/>
      <c r="K74" s="351"/>
      <c r="L74" s="361"/>
      <c r="M74" s="350"/>
      <c r="N74" s="351"/>
      <c r="O74" s="351"/>
      <c r="P74" s="351"/>
      <c r="Q74" s="320">
        <f t="shared" si="24"/>
        <v>0</v>
      </c>
      <c r="R74" s="350"/>
      <c r="S74" s="351"/>
      <c r="T74" s="351"/>
      <c r="U74" s="351"/>
      <c r="V74" s="320">
        <f t="shared" si="25"/>
        <v>0</v>
      </c>
      <c r="W74" s="365"/>
      <c r="X74" s="366"/>
      <c r="Y74" s="366"/>
      <c r="Z74" s="366"/>
      <c r="AA74" s="320">
        <f t="shared" si="62"/>
        <v>0</v>
      </c>
      <c r="AB74" s="365"/>
      <c r="AC74" s="366"/>
      <c r="AD74" s="366"/>
      <c r="AE74" s="366"/>
      <c r="AF74" s="320">
        <f t="shared" si="63"/>
        <v>0</v>
      </c>
      <c r="AG74" s="365"/>
      <c r="AH74" s="366"/>
      <c r="AI74" s="366"/>
      <c r="AJ74" s="366"/>
      <c r="AK74" s="320">
        <f t="shared" si="64"/>
        <v>0</v>
      </c>
      <c r="AL74" s="350"/>
      <c r="AM74" s="351"/>
      <c r="AN74" s="351"/>
      <c r="AO74" s="351"/>
      <c r="AP74" s="321">
        <f t="shared" si="65"/>
        <v>0</v>
      </c>
      <c r="AQ74" s="322">
        <f t="shared" si="71"/>
        <v>0</v>
      </c>
      <c r="AR74" s="323">
        <f t="shared" si="72"/>
        <v>0</v>
      </c>
      <c r="AS74" s="323">
        <f t="shared" si="73"/>
        <v>0</v>
      </c>
      <c r="AT74" s="323">
        <f t="shared" si="74"/>
        <v>0</v>
      </c>
      <c r="AU74" s="324">
        <f t="shared" si="75"/>
        <v>0</v>
      </c>
      <c r="AV74" s="308" t="s">
        <v>159</v>
      </c>
      <c r="AW74" s="308" t="s">
        <v>159</v>
      </c>
      <c r="AX74" s="308" t="s">
        <v>159</v>
      </c>
      <c r="AY74" s="308" t="s">
        <v>159</v>
      </c>
      <c r="AZ74" s="303" t="s">
        <v>159</v>
      </c>
      <c r="BA74" s="311"/>
      <c r="BB74" s="322">
        <f t="shared" si="66"/>
        <v>0</v>
      </c>
      <c r="BC74" s="323">
        <f t="shared" si="67"/>
        <v>0</v>
      </c>
      <c r="BD74" s="323">
        <f t="shared" si="68"/>
        <v>0</v>
      </c>
      <c r="BE74" s="323">
        <f t="shared" si="69"/>
        <v>0</v>
      </c>
      <c r="BF74" s="320">
        <f t="shared" si="70"/>
        <v>0</v>
      </c>
      <c r="BG74" s="311"/>
      <c r="BH74" s="322">
        <f t="shared" si="76"/>
        <v>0</v>
      </c>
      <c r="BI74" s="323">
        <f t="shared" si="77"/>
        <v>0</v>
      </c>
      <c r="BJ74" s="323">
        <f t="shared" si="78"/>
        <v>0</v>
      </c>
      <c r="BK74" s="323">
        <f t="shared" si="79"/>
        <v>0</v>
      </c>
      <c r="BL74" s="324">
        <f t="shared" si="80"/>
        <v>0</v>
      </c>
    </row>
    <row r="75" spans="3:64" s="355" customFormat="1" ht="17.45" customHeight="1" x14ac:dyDescent="0.25">
      <c r="C75" s="863"/>
      <c r="D75" s="369"/>
      <c r="E75" s="362"/>
      <c r="F75" s="363"/>
      <c r="G75" s="363"/>
      <c r="H75" s="364"/>
      <c r="I75" s="350"/>
      <c r="J75" s="351"/>
      <c r="K75" s="351"/>
      <c r="L75" s="361"/>
      <c r="M75" s="350"/>
      <c r="N75" s="351"/>
      <c r="O75" s="351"/>
      <c r="P75" s="351"/>
      <c r="Q75" s="320">
        <f t="shared" si="24"/>
        <v>0</v>
      </c>
      <c r="R75" s="350"/>
      <c r="S75" s="351"/>
      <c r="T75" s="351"/>
      <c r="U75" s="351"/>
      <c r="V75" s="320">
        <f t="shared" si="25"/>
        <v>0</v>
      </c>
      <c r="W75" s="365"/>
      <c r="X75" s="366"/>
      <c r="Y75" s="366"/>
      <c r="Z75" s="366"/>
      <c r="AA75" s="320">
        <f t="shared" si="62"/>
        <v>0</v>
      </c>
      <c r="AB75" s="365"/>
      <c r="AC75" s="366"/>
      <c r="AD75" s="366"/>
      <c r="AE75" s="366"/>
      <c r="AF75" s="320">
        <f t="shared" si="63"/>
        <v>0</v>
      </c>
      <c r="AG75" s="365"/>
      <c r="AH75" s="366"/>
      <c r="AI75" s="366"/>
      <c r="AJ75" s="366"/>
      <c r="AK75" s="320">
        <f t="shared" si="64"/>
        <v>0</v>
      </c>
      <c r="AL75" s="350"/>
      <c r="AM75" s="351"/>
      <c r="AN75" s="351"/>
      <c r="AO75" s="351"/>
      <c r="AP75" s="321">
        <f t="shared" si="65"/>
        <v>0</v>
      </c>
      <c r="AQ75" s="322">
        <f t="shared" si="71"/>
        <v>0</v>
      </c>
      <c r="AR75" s="323">
        <f t="shared" si="72"/>
        <v>0</v>
      </c>
      <c r="AS75" s="323">
        <f t="shared" si="73"/>
        <v>0</v>
      </c>
      <c r="AT75" s="323">
        <f t="shared" si="74"/>
        <v>0</v>
      </c>
      <c r="AU75" s="324">
        <f t="shared" si="75"/>
        <v>0</v>
      </c>
      <c r="AV75" s="308" t="s">
        <v>159</v>
      </c>
      <c r="AW75" s="308" t="s">
        <v>159</v>
      </c>
      <c r="AX75" s="308" t="s">
        <v>159</v>
      </c>
      <c r="AY75" s="308" t="s">
        <v>159</v>
      </c>
      <c r="AZ75" s="303" t="s">
        <v>159</v>
      </c>
      <c r="BA75" s="311"/>
      <c r="BB75" s="322">
        <f t="shared" si="66"/>
        <v>0</v>
      </c>
      <c r="BC75" s="323">
        <f t="shared" si="67"/>
        <v>0</v>
      </c>
      <c r="BD75" s="323">
        <f t="shared" si="68"/>
        <v>0</v>
      </c>
      <c r="BE75" s="323">
        <f t="shared" si="69"/>
        <v>0</v>
      </c>
      <c r="BF75" s="320">
        <f t="shared" si="70"/>
        <v>0</v>
      </c>
      <c r="BG75" s="311"/>
      <c r="BH75" s="322">
        <f t="shared" si="76"/>
        <v>0</v>
      </c>
      <c r="BI75" s="323">
        <f t="shared" si="77"/>
        <v>0</v>
      </c>
      <c r="BJ75" s="323">
        <f t="shared" si="78"/>
        <v>0</v>
      </c>
      <c r="BK75" s="323">
        <f t="shared" si="79"/>
        <v>0</v>
      </c>
      <c r="BL75" s="324">
        <f t="shared" si="80"/>
        <v>0</v>
      </c>
    </row>
    <row r="76" spans="3:64" s="353" customFormat="1" ht="30" customHeight="1" thickBot="1" x14ac:dyDescent="0.35">
      <c r="C76" s="864"/>
      <c r="D76" s="370" t="s">
        <v>236</v>
      </c>
      <c r="E76" s="330" t="s">
        <v>157</v>
      </c>
      <c r="F76" s="331" t="s">
        <v>157</v>
      </c>
      <c r="G76" s="331" t="s">
        <v>157</v>
      </c>
      <c r="H76" s="332" t="s">
        <v>157</v>
      </c>
      <c r="I76" s="330">
        <f t="shared" ref="I76:U76" si="81">SUM(I64:I75)</f>
        <v>0</v>
      </c>
      <c r="J76" s="331">
        <f t="shared" si="81"/>
        <v>0</v>
      </c>
      <c r="K76" s="331">
        <f t="shared" si="81"/>
        <v>0</v>
      </c>
      <c r="L76" s="332">
        <f t="shared" si="81"/>
        <v>0</v>
      </c>
      <c r="M76" s="330">
        <f t="shared" si="81"/>
        <v>0</v>
      </c>
      <c r="N76" s="331">
        <f t="shared" si="81"/>
        <v>0</v>
      </c>
      <c r="O76" s="331">
        <f t="shared" si="81"/>
        <v>0</v>
      </c>
      <c r="P76" s="331">
        <f t="shared" si="81"/>
        <v>0</v>
      </c>
      <c r="Q76" s="332">
        <f t="shared" si="81"/>
        <v>0</v>
      </c>
      <c r="R76" s="330">
        <f t="shared" si="81"/>
        <v>0</v>
      </c>
      <c r="S76" s="331">
        <f t="shared" si="81"/>
        <v>0</v>
      </c>
      <c r="T76" s="331">
        <f t="shared" si="81"/>
        <v>0</v>
      </c>
      <c r="U76" s="331">
        <f t="shared" si="81"/>
        <v>0</v>
      </c>
      <c r="V76" s="320">
        <f t="shared" si="25"/>
        <v>0</v>
      </c>
      <c r="W76" s="330">
        <f t="shared" ref="W76:AU76" si="82">SUM(W64:W75)</f>
        <v>0</v>
      </c>
      <c r="X76" s="331">
        <f t="shared" si="82"/>
        <v>0</v>
      </c>
      <c r="Y76" s="331">
        <f t="shared" si="82"/>
        <v>0</v>
      </c>
      <c r="Z76" s="331">
        <f t="shared" si="82"/>
        <v>0</v>
      </c>
      <c r="AA76" s="332">
        <f t="shared" si="82"/>
        <v>0</v>
      </c>
      <c r="AB76" s="330">
        <f t="shared" si="82"/>
        <v>0</v>
      </c>
      <c r="AC76" s="331">
        <f t="shared" si="82"/>
        <v>0</v>
      </c>
      <c r="AD76" s="331">
        <f t="shared" si="82"/>
        <v>0</v>
      </c>
      <c r="AE76" s="331">
        <f t="shared" si="82"/>
        <v>0</v>
      </c>
      <c r="AF76" s="332">
        <f t="shared" si="82"/>
        <v>0</v>
      </c>
      <c r="AG76" s="330">
        <f t="shared" si="82"/>
        <v>0</v>
      </c>
      <c r="AH76" s="331">
        <f t="shared" si="82"/>
        <v>0</v>
      </c>
      <c r="AI76" s="331">
        <f t="shared" si="82"/>
        <v>0</v>
      </c>
      <c r="AJ76" s="331">
        <f t="shared" si="82"/>
        <v>0</v>
      </c>
      <c r="AK76" s="332">
        <f t="shared" si="82"/>
        <v>0</v>
      </c>
      <c r="AL76" s="330">
        <f t="shared" si="82"/>
        <v>0</v>
      </c>
      <c r="AM76" s="331">
        <f t="shared" si="82"/>
        <v>0</v>
      </c>
      <c r="AN76" s="331">
        <f t="shared" si="82"/>
        <v>0</v>
      </c>
      <c r="AO76" s="331">
        <f t="shared" si="82"/>
        <v>0</v>
      </c>
      <c r="AP76" s="336">
        <f t="shared" si="82"/>
        <v>0</v>
      </c>
      <c r="AQ76" s="333">
        <f t="shared" si="82"/>
        <v>0</v>
      </c>
      <c r="AR76" s="334">
        <f t="shared" si="82"/>
        <v>0</v>
      </c>
      <c r="AS76" s="334">
        <f t="shared" si="82"/>
        <v>0</v>
      </c>
      <c r="AT76" s="334">
        <f t="shared" si="82"/>
        <v>0</v>
      </c>
      <c r="AU76" s="335">
        <f t="shared" si="82"/>
        <v>0</v>
      </c>
      <c r="AV76" s="340"/>
      <c r="AW76" s="341"/>
      <c r="AX76" s="341"/>
      <c r="AY76" s="341"/>
      <c r="AZ76" s="332">
        <f>AV76+AW76+AX76+AY76</f>
        <v>0</v>
      </c>
      <c r="BA76" s="223"/>
      <c r="BB76" s="330">
        <f>SUM(BB64:BB75)</f>
        <v>0</v>
      </c>
      <c r="BC76" s="331">
        <f>SUM(BC64:BC75)</f>
        <v>0</v>
      </c>
      <c r="BD76" s="331">
        <f>SUM(BD64:BD75)</f>
        <v>0</v>
      </c>
      <c r="BE76" s="331">
        <f>SUM(BE64:BE75)</f>
        <v>0</v>
      </c>
      <c r="BF76" s="332">
        <f>SUM(BF64:BF75)</f>
        <v>0</v>
      </c>
      <c r="BG76" s="223"/>
      <c r="BH76" s="330">
        <f>SUM(BH64:BH75)</f>
        <v>0</v>
      </c>
      <c r="BI76" s="331">
        <f>SUM(BI64:BI75)</f>
        <v>0</v>
      </c>
      <c r="BJ76" s="331">
        <f>SUM(BJ64:BJ75)</f>
        <v>0</v>
      </c>
      <c r="BK76" s="331">
        <f>SUM(BK64:BK75)</f>
        <v>0</v>
      </c>
      <c r="BL76" s="332">
        <f>SUM(BL64:BL75)</f>
        <v>0</v>
      </c>
    </row>
    <row r="77" spans="3:64" s="255" customFormat="1" ht="54" customHeight="1" x14ac:dyDescent="0.25">
      <c r="C77" s="862" t="s">
        <v>341</v>
      </c>
      <c r="D77" s="367" t="s">
        <v>248</v>
      </c>
      <c r="E77" s="343"/>
      <c r="F77" s="344"/>
      <c r="G77" s="344"/>
      <c r="H77" s="345"/>
      <c r="I77" s="371"/>
      <c r="J77" s="372"/>
      <c r="K77" s="372"/>
      <c r="L77" s="373"/>
      <c r="M77" s="371"/>
      <c r="N77" s="372"/>
      <c r="O77" s="372"/>
      <c r="P77" s="372"/>
      <c r="Q77" s="310">
        <f t="shared" si="24"/>
        <v>0</v>
      </c>
      <c r="R77" s="371"/>
      <c r="S77" s="372"/>
      <c r="T77" s="372"/>
      <c r="U77" s="372"/>
      <c r="V77" s="320">
        <f t="shared" si="25"/>
        <v>0</v>
      </c>
      <c r="W77" s="359"/>
      <c r="X77" s="360"/>
      <c r="Y77" s="360"/>
      <c r="Z77" s="360"/>
      <c r="AA77" s="310">
        <f t="shared" ref="AA77:AA105" si="83">SUM(W77:Z77)</f>
        <v>0</v>
      </c>
      <c r="AB77" s="371"/>
      <c r="AC77" s="372"/>
      <c r="AD77" s="372"/>
      <c r="AE77" s="372"/>
      <c r="AF77" s="310">
        <f t="shared" ref="AF77:AF105" si="84">SUM(AB77:AE77)</f>
        <v>0</v>
      </c>
      <c r="AG77" s="350"/>
      <c r="AH77" s="351"/>
      <c r="AI77" s="351"/>
      <c r="AJ77" s="351"/>
      <c r="AK77" s="310">
        <f t="shared" ref="AK77:AK105" si="85">SUM(AG77:AJ77)</f>
        <v>0</v>
      </c>
      <c r="AL77" s="371"/>
      <c r="AM77" s="372"/>
      <c r="AN77" s="372"/>
      <c r="AO77" s="372"/>
      <c r="AP77" s="349">
        <f t="shared" ref="AP77:AP105" si="86">SUM(AL77:AO77)</f>
        <v>0</v>
      </c>
      <c r="AQ77" s="305">
        <f t="shared" si="71"/>
        <v>0</v>
      </c>
      <c r="AR77" s="306">
        <f>N77+S77+X77+AC77+AH77+AM77</f>
        <v>0</v>
      </c>
      <c r="AS77" s="306">
        <f>O77+T77+Y77+AD77+AI77+AN77</f>
        <v>0</v>
      </c>
      <c r="AT77" s="306">
        <f>P77+U77+Z77+AE77+AJ77+AO77</f>
        <v>0</v>
      </c>
      <c r="AU77" s="307">
        <f>Q77+V77+AA77+AF77+AK77+AP77</f>
        <v>0</v>
      </c>
      <c r="AV77" s="308" t="s">
        <v>159</v>
      </c>
      <c r="AW77" s="308" t="s">
        <v>159</v>
      </c>
      <c r="AX77" s="308" t="s">
        <v>159</v>
      </c>
      <c r="AY77" s="308" t="s">
        <v>159</v>
      </c>
      <c r="AZ77" s="303" t="s">
        <v>159</v>
      </c>
      <c r="BA77" s="263"/>
      <c r="BB77" s="312">
        <f t="shared" ref="BB77:BB105" si="87">AQ77*E77/100%</f>
        <v>0</v>
      </c>
      <c r="BC77" s="313">
        <f t="shared" ref="BC77:BC105" si="88">AR77*F77/100%</f>
        <v>0</v>
      </c>
      <c r="BD77" s="313">
        <f t="shared" ref="BD77:BD105" si="89">AS77*G77/100%</f>
        <v>0</v>
      </c>
      <c r="BE77" s="313">
        <f t="shared" ref="BE77:BE105" si="90">AT77*H77/100%</f>
        <v>0</v>
      </c>
      <c r="BF77" s="303">
        <f t="shared" ref="BF77:BF105" si="91">AU77*I77/100%</f>
        <v>0</v>
      </c>
      <c r="BG77" s="263"/>
      <c r="BH77" s="312">
        <f>AQ77*(18%+1.5%)/100%</f>
        <v>0</v>
      </c>
      <c r="BI77" s="313">
        <f>AR77*(18%+1.5%)/100%</f>
        <v>0</v>
      </c>
      <c r="BJ77" s="313">
        <f>AS77*(18%+1.5%)/100%</f>
        <v>0</v>
      </c>
      <c r="BK77" s="313">
        <f>AT77*(18%+1.5%)/100%</f>
        <v>0</v>
      </c>
      <c r="BL77" s="314">
        <f>SUM(BH77:BK77)</f>
        <v>0</v>
      </c>
    </row>
    <row r="78" spans="3:64" s="255" customFormat="1" ht="33" x14ac:dyDescent="0.25">
      <c r="C78" s="863"/>
      <c r="D78" s="369" t="s">
        <v>249</v>
      </c>
      <c r="E78" s="316"/>
      <c r="F78" s="317"/>
      <c r="G78" s="317"/>
      <c r="H78" s="318"/>
      <c r="I78" s="374"/>
      <c r="J78" s="375"/>
      <c r="K78" s="375"/>
      <c r="L78" s="376"/>
      <c r="M78" s="374"/>
      <c r="N78" s="375"/>
      <c r="O78" s="375"/>
      <c r="P78" s="375"/>
      <c r="Q78" s="320">
        <f t="shared" si="24"/>
        <v>0</v>
      </c>
      <c r="R78" s="374"/>
      <c r="S78" s="375"/>
      <c r="T78" s="375"/>
      <c r="U78" s="375"/>
      <c r="V78" s="320">
        <f t="shared" si="25"/>
        <v>0</v>
      </c>
      <c r="W78" s="359"/>
      <c r="X78" s="360"/>
      <c r="Y78" s="360"/>
      <c r="Z78" s="360"/>
      <c r="AA78" s="320">
        <f t="shared" si="83"/>
        <v>0</v>
      </c>
      <c r="AB78" s="374"/>
      <c r="AC78" s="375"/>
      <c r="AD78" s="375"/>
      <c r="AE78" s="375"/>
      <c r="AF78" s="320">
        <f t="shared" si="84"/>
        <v>0</v>
      </c>
      <c r="AG78" s="350"/>
      <c r="AH78" s="351"/>
      <c r="AI78" s="351"/>
      <c r="AJ78" s="351"/>
      <c r="AK78" s="320">
        <f t="shared" si="85"/>
        <v>0</v>
      </c>
      <c r="AL78" s="374"/>
      <c r="AM78" s="375"/>
      <c r="AN78" s="375"/>
      <c r="AO78" s="375"/>
      <c r="AP78" s="321">
        <f t="shared" si="86"/>
        <v>0</v>
      </c>
      <c r="AQ78" s="322">
        <f t="shared" ref="AQ78:AQ107" si="92">M78+R78+W78+AB78+AG78+AL78</f>
        <v>0</v>
      </c>
      <c r="AR78" s="323">
        <f t="shared" ref="AR78:AR105" si="93">N78+S78+X78+AC78+AH78+AM78</f>
        <v>0</v>
      </c>
      <c r="AS78" s="323">
        <f t="shared" ref="AS78:AS105" si="94">O78+T78+Y78+AD78+AI78+AN78</f>
        <v>0</v>
      </c>
      <c r="AT78" s="323">
        <f t="shared" ref="AT78:AT105" si="95">P78+U78+Z78+AE78+AJ78+AO78</f>
        <v>0</v>
      </c>
      <c r="AU78" s="324">
        <f t="shared" ref="AU78:AU105" si="96">Q78+V78+AA78+AF78+AK78+AP78</f>
        <v>0</v>
      </c>
      <c r="AV78" s="308" t="s">
        <v>159</v>
      </c>
      <c r="AW78" s="308" t="s">
        <v>159</v>
      </c>
      <c r="AX78" s="308" t="s">
        <v>159</v>
      </c>
      <c r="AY78" s="308" t="s">
        <v>159</v>
      </c>
      <c r="AZ78" s="303" t="s">
        <v>159</v>
      </c>
      <c r="BA78" s="263"/>
      <c r="BB78" s="322">
        <f t="shared" si="87"/>
        <v>0</v>
      </c>
      <c r="BC78" s="323">
        <f t="shared" si="88"/>
        <v>0</v>
      </c>
      <c r="BD78" s="323">
        <f t="shared" si="89"/>
        <v>0</v>
      </c>
      <c r="BE78" s="323">
        <f t="shared" si="90"/>
        <v>0</v>
      </c>
      <c r="BF78" s="320">
        <f t="shared" si="91"/>
        <v>0</v>
      </c>
      <c r="BG78" s="263"/>
      <c r="BH78" s="322">
        <f t="shared" ref="BH78:BH105" si="97">AQ78*(18%+1.5%)/100%</f>
        <v>0</v>
      </c>
      <c r="BI78" s="323">
        <f t="shared" ref="BI78:BI105" si="98">AR78*(18%+1.5%)/100%</f>
        <v>0</v>
      </c>
      <c r="BJ78" s="323">
        <f t="shared" ref="BJ78:BJ105" si="99">AS78*(18%+1.5%)/100%</f>
        <v>0</v>
      </c>
      <c r="BK78" s="323">
        <f t="shared" ref="BK78:BK105" si="100">AT78*(18%+1.5%)/100%</f>
        <v>0</v>
      </c>
      <c r="BL78" s="324">
        <f t="shared" ref="BL78:BL105" si="101">SUM(BH78:BK78)</f>
        <v>0</v>
      </c>
    </row>
    <row r="79" spans="3:64" s="255" customFormat="1" ht="60" customHeight="1" x14ac:dyDescent="0.25">
      <c r="C79" s="863"/>
      <c r="D79" s="369" t="s">
        <v>250</v>
      </c>
      <c r="E79" s="316"/>
      <c r="F79" s="317"/>
      <c r="G79" s="317"/>
      <c r="H79" s="318"/>
      <c r="I79" s="374"/>
      <c r="J79" s="375"/>
      <c r="K79" s="375"/>
      <c r="L79" s="376"/>
      <c r="M79" s="374"/>
      <c r="N79" s="375"/>
      <c r="O79" s="375"/>
      <c r="P79" s="375"/>
      <c r="Q79" s="320">
        <f t="shared" si="24"/>
        <v>0</v>
      </c>
      <c r="R79" s="374"/>
      <c r="S79" s="375"/>
      <c r="T79" s="375"/>
      <c r="U79" s="375"/>
      <c r="V79" s="320">
        <f t="shared" si="25"/>
        <v>0</v>
      </c>
      <c r="W79" s="359"/>
      <c r="X79" s="360"/>
      <c r="Y79" s="360"/>
      <c r="Z79" s="360"/>
      <c r="AA79" s="320">
        <f t="shared" si="83"/>
        <v>0</v>
      </c>
      <c r="AB79" s="374"/>
      <c r="AC79" s="375"/>
      <c r="AD79" s="375"/>
      <c r="AE79" s="375"/>
      <c r="AF79" s="320">
        <f t="shared" si="84"/>
        <v>0</v>
      </c>
      <c r="AG79" s="350"/>
      <c r="AH79" s="351"/>
      <c r="AI79" s="351"/>
      <c r="AJ79" s="351"/>
      <c r="AK79" s="320">
        <f t="shared" si="85"/>
        <v>0</v>
      </c>
      <c r="AL79" s="374"/>
      <c r="AM79" s="375"/>
      <c r="AN79" s="375"/>
      <c r="AO79" s="375"/>
      <c r="AP79" s="321">
        <f t="shared" si="86"/>
        <v>0</v>
      </c>
      <c r="AQ79" s="322">
        <f t="shared" si="92"/>
        <v>0</v>
      </c>
      <c r="AR79" s="323">
        <f t="shared" si="93"/>
        <v>0</v>
      </c>
      <c r="AS79" s="323">
        <f t="shared" si="94"/>
        <v>0</v>
      </c>
      <c r="AT79" s="323">
        <f t="shared" si="95"/>
        <v>0</v>
      </c>
      <c r="AU79" s="324">
        <f t="shared" si="96"/>
        <v>0</v>
      </c>
      <c r="AV79" s="308" t="s">
        <v>159</v>
      </c>
      <c r="AW79" s="308" t="s">
        <v>159</v>
      </c>
      <c r="AX79" s="308" t="s">
        <v>159</v>
      </c>
      <c r="AY79" s="308" t="s">
        <v>159</v>
      </c>
      <c r="AZ79" s="303" t="s">
        <v>159</v>
      </c>
      <c r="BA79" s="263"/>
      <c r="BB79" s="322">
        <f t="shared" si="87"/>
        <v>0</v>
      </c>
      <c r="BC79" s="323">
        <f t="shared" si="88"/>
        <v>0</v>
      </c>
      <c r="BD79" s="323">
        <f t="shared" si="89"/>
        <v>0</v>
      </c>
      <c r="BE79" s="323">
        <f t="shared" si="90"/>
        <v>0</v>
      </c>
      <c r="BF79" s="320">
        <f t="shared" si="91"/>
        <v>0</v>
      </c>
      <c r="BG79" s="263"/>
      <c r="BH79" s="322">
        <f t="shared" si="97"/>
        <v>0</v>
      </c>
      <c r="BI79" s="323">
        <f t="shared" si="98"/>
        <v>0</v>
      </c>
      <c r="BJ79" s="323">
        <f t="shared" si="99"/>
        <v>0</v>
      </c>
      <c r="BK79" s="323">
        <f t="shared" si="100"/>
        <v>0</v>
      </c>
      <c r="BL79" s="324">
        <f t="shared" si="101"/>
        <v>0</v>
      </c>
    </row>
    <row r="80" spans="3:64" s="255" customFormat="1" ht="23.25" customHeight="1" x14ac:dyDescent="0.25">
      <c r="C80" s="863"/>
      <c r="D80" s="369" t="s">
        <v>251</v>
      </c>
      <c r="E80" s="316"/>
      <c r="F80" s="317"/>
      <c r="G80" s="317"/>
      <c r="H80" s="318"/>
      <c r="I80" s="374"/>
      <c r="J80" s="375"/>
      <c r="K80" s="375"/>
      <c r="L80" s="376"/>
      <c r="M80" s="374"/>
      <c r="N80" s="375"/>
      <c r="O80" s="375"/>
      <c r="P80" s="375"/>
      <c r="Q80" s="320">
        <f t="shared" si="24"/>
        <v>0</v>
      </c>
      <c r="R80" s="374"/>
      <c r="S80" s="375"/>
      <c r="T80" s="375"/>
      <c r="U80" s="375"/>
      <c r="V80" s="320">
        <f t="shared" si="25"/>
        <v>0</v>
      </c>
      <c r="W80" s="359"/>
      <c r="X80" s="360"/>
      <c r="Y80" s="360"/>
      <c r="Z80" s="360"/>
      <c r="AA80" s="320">
        <f t="shared" si="83"/>
        <v>0</v>
      </c>
      <c r="AB80" s="374"/>
      <c r="AC80" s="375"/>
      <c r="AD80" s="375"/>
      <c r="AE80" s="375"/>
      <c r="AF80" s="320">
        <f t="shared" si="84"/>
        <v>0</v>
      </c>
      <c r="AG80" s="350"/>
      <c r="AH80" s="351"/>
      <c r="AI80" s="351"/>
      <c r="AJ80" s="351"/>
      <c r="AK80" s="320">
        <f t="shared" si="85"/>
        <v>0</v>
      </c>
      <c r="AL80" s="374"/>
      <c r="AM80" s="375"/>
      <c r="AN80" s="375"/>
      <c r="AO80" s="375"/>
      <c r="AP80" s="321">
        <f t="shared" si="86"/>
        <v>0</v>
      </c>
      <c r="AQ80" s="322">
        <f t="shared" si="92"/>
        <v>0</v>
      </c>
      <c r="AR80" s="323">
        <f t="shared" si="93"/>
        <v>0</v>
      </c>
      <c r="AS80" s="323">
        <f t="shared" si="94"/>
        <v>0</v>
      </c>
      <c r="AT80" s="323">
        <f t="shared" si="95"/>
        <v>0</v>
      </c>
      <c r="AU80" s="324">
        <f t="shared" si="96"/>
        <v>0</v>
      </c>
      <c r="AV80" s="308" t="s">
        <v>159</v>
      </c>
      <c r="AW80" s="308" t="s">
        <v>159</v>
      </c>
      <c r="AX80" s="308" t="s">
        <v>159</v>
      </c>
      <c r="AY80" s="308" t="s">
        <v>159</v>
      </c>
      <c r="AZ80" s="303" t="s">
        <v>159</v>
      </c>
      <c r="BA80" s="263"/>
      <c r="BB80" s="322">
        <f t="shared" si="87"/>
        <v>0</v>
      </c>
      <c r="BC80" s="323">
        <f t="shared" si="88"/>
        <v>0</v>
      </c>
      <c r="BD80" s="323">
        <f t="shared" si="89"/>
        <v>0</v>
      </c>
      <c r="BE80" s="323">
        <f t="shared" si="90"/>
        <v>0</v>
      </c>
      <c r="BF80" s="320">
        <f t="shared" si="91"/>
        <v>0</v>
      </c>
      <c r="BG80" s="263"/>
      <c r="BH80" s="322">
        <f t="shared" si="97"/>
        <v>0</v>
      </c>
      <c r="BI80" s="323">
        <f t="shared" si="98"/>
        <v>0</v>
      </c>
      <c r="BJ80" s="323">
        <f t="shared" si="99"/>
        <v>0</v>
      </c>
      <c r="BK80" s="323">
        <f t="shared" si="100"/>
        <v>0</v>
      </c>
      <c r="BL80" s="324">
        <f t="shared" si="101"/>
        <v>0</v>
      </c>
    </row>
    <row r="81" spans="3:64" s="255" customFormat="1" ht="33" x14ac:dyDescent="0.25">
      <c r="C81" s="863"/>
      <c r="D81" s="369" t="s">
        <v>281</v>
      </c>
      <c r="E81" s="316"/>
      <c r="F81" s="317"/>
      <c r="G81" s="317"/>
      <c r="H81" s="318"/>
      <c r="I81" s="374"/>
      <c r="J81" s="375"/>
      <c r="K81" s="375"/>
      <c r="L81" s="376"/>
      <c r="M81" s="374"/>
      <c r="N81" s="375"/>
      <c r="O81" s="375"/>
      <c r="P81" s="375"/>
      <c r="Q81" s="320">
        <f t="shared" si="24"/>
        <v>0</v>
      </c>
      <c r="R81" s="374"/>
      <c r="S81" s="375"/>
      <c r="T81" s="375"/>
      <c r="U81" s="375"/>
      <c r="V81" s="320">
        <f t="shared" si="25"/>
        <v>0</v>
      </c>
      <c r="W81" s="359"/>
      <c r="X81" s="360"/>
      <c r="Y81" s="360"/>
      <c r="Z81" s="360"/>
      <c r="AA81" s="320">
        <f t="shared" si="83"/>
        <v>0</v>
      </c>
      <c r="AB81" s="374"/>
      <c r="AC81" s="375"/>
      <c r="AD81" s="375"/>
      <c r="AE81" s="375"/>
      <c r="AF81" s="320">
        <f t="shared" si="84"/>
        <v>0</v>
      </c>
      <c r="AG81" s="350"/>
      <c r="AH81" s="351"/>
      <c r="AI81" s="351"/>
      <c r="AJ81" s="351"/>
      <c r="AK81" s="320">
        <f t="shared" si="85"/>
        <v>0</v>
      </c>
      <c r="AL81" s="374"/>
      <c r="AM81" s="375"/>
      <c r="AN81" s="375"/>
      <c r="AO81" s="375"/>
      <c r="AP81" s="321">
        <f t="shared" si="86"/>
        <v>0</v>
      </c>
      <c r="AQ81" s="322">
        <f t="shared" si="92"/>
        <v>0</v>
      </c>
      <c r="AR81" s="323">
        <f t="shared" si="93"/>
        <v>0</v>
      </c>
      <c r="AS81" s="323">
        <f t="shared" si="94"/>
        <v>0</v>
      </c>
      <c r="AT81" s="323">
        <f t="shared" si="95"/>
        <v>0</v>
      </c>
      <c r="AU81" s="324">
        <f t="shared" si="96"/>
        <v>0</v>
      </c>
      <c r="AV81" s="308" t="s">
        <v>159</v>
      </c>
      <c r="AW81" s="308" t="s">
        <v>159</v>
      </c>
      <c r="AX81" s="308" t="s">
        <v>159</v>
      </c>
      <c r="AY81" s="308" t="s">
        <v>159</v>
      </c>
      <c r="AZ81" s="303" t="s">
        <v>159</v>
      </c>
      <c r="BA81" s="263"/>
      <c r="BB81" s="322">
        <f t="shared" si="87"/>
        <v>0</v>
      </c>
      <c r="BC81" s="323">
        <f t="shared" si="88"/>
        <v>0</v>
      </c>
      <c r="BD81" s="323">
        <f t="shared" si="89"/>
        <v>0</v>
      </c>
      <c r="BE81" s="323">
        <f t="shared" si="90"/>
        <v>0</v>
      </c>
      <c r="BF81" s="320">
        <f t="shared" si="91"/>
        <v>0</v>
      </c>
      <c r="BG81" s="263"/>
      <c r="BH81" s="322">
        <f t="shared" si="97"/>
        <v>0</v>
      </c>
      <c r="BI81" s="323">
        <f t="shared" si="98"/>
        <v>0</v>
      </c>
      <c r="BJ81" s="323">
        <f t="shared" si="99"/>
        <v>0</v>
      </c>
      <c r="BK81" s="323">
        <f t="shared" si="100"/>
        <v>0</v>
      </c>
      <c r="BL81" s="324">
        <f t="shared" si="101"/>
        <v>0</v>
      </c>
    </row>
    <row r="82" spans="3:64" s="255" customFormat="1" ht="25.9" customHeight="1" x14ac:dyDescent="0.25">
      <c r="C82" s="863"/>
      <c r="D82" s="369" t="s">
        <v>252</v>
      </c>
      <c r="E82" s="316"/>
      <c r="F82" s="317"/>
      <c r="G82" s="317"/>
      <c r="H82" s="318"/>
      <c r="I82" s="374"/>
      <c r="J82" s="375"/>
      <c r="K82" s="375"/>
      <c r="L82" s="376"/>
      <c r="M82" s="374"/>
      <c r="N82" s="375"/>
      <c r="O82" s="375"/>
      <c r="P82" s="375"/>
      <c r="Q82" s="320">
        <f t="shared" si="24"/>
        <v>0</v>
      </c>
      <c r="R82" s="374"/>
      <c r="S82" s="375"/>
      <c r="T82" s="375"/>
      <c r="U82" s="375"/>
      <c r="V82" s="320">
        <f t="shared" si="25"/>
        <v>0</v>
      </c>
      <c r="W82" s="359"/>
      <c r="X82" s="360"/>
      <c r="Y82" s="360"/>
      <c r="Z82" s="360"/>
      <c r="AA82" s="320">
        <f t="shared" si="83"/>
        <v>0</v>
      </c>
      <c r="AB82" s="374"/>
      <c r="AC82" s="375"/>
      <c r="AD82" s="375"/>
      <c r="AE82" s="375"/>
      <c r="AF82" s="320">
        <f t="shared" si="84"/>
        <v>0</v>
      </c>
      <c r="AG82" s="350"/>
      <c r="AH82" s="351"/>
      <c r="AI82" s="351"/>
      <c r="AJ82" s="351"/>
      <c r="AK82" s="320">
        <f t="shared" si="85"/>
        <v>0</v>
      </c>
      <c r="AL82" s="374"/>
      <c r="AM82" s="375"/>
      <c r="AN82" s="375"/>
      <c r="AO82" s="375"/>
      <c r="AP82" s="321">
        <f t="shared" si="86"/>
        <v>0</v>
      </c>
      <c r="AQ82" s="322">
        <f t="shared" si="92"/>
        <v>0</v>
      </c>
      <c r="AR82" s="323">
        <f t="shared" si="93"/>
        <v>0</v>
      </c>
      <c r="AS82" s="323">
        <f t="shared" si="94"/>
        <v>0</v>
      </c>
      <c r="AT82" s="323">
        <f t="shared" si="95"/>
        <v>0</v>
      </c>
      <c r="AU82" s="324">
        <f t="shared" si="96"/>
        <v>0</v>
      </c>
      <c r="AV82" s="308" t="s">
        <v>159</v>
      </c>
      <c r="AW82" s="308" t="s">
        <v>159</v>
      </c>
      <c r="AX82" s="308" t="s">
        <v>159</v>
      </c>
      <c r="AY82" s="308" t="s">
        <v>159</v>
      </c>
      <c r="AZ82" s="303" t="s">
        <v>159</v>
      </c>
      <c r="BA82" s="263"/>
      <c r="BB82" s="322">
        <f t="shared" si="87"/>
        <v>0</v>
      </c>
      <c r="BC82" s="323">
        <f t="shared" si="88"/>
        <v>0</v>
      </c>
      <c r="BD82" s="323">
        <f t="shared" si="89"/>
        <v>0</v>
      </c>
      <c r="BE82" s="323">
        <f t="shared" si="90"/>
        <v>0</v>
      </c>
      <c r="BF82" s="320">
        <f t="shared" si="91"/>
        <v>0</v>
      </c>
      <c r="BG82" s="263"/>
      <c r="BH82" s="322">
        <f t="shared" si="97"/>
        <v>0</v>
      </c>
      <c r="BI82" s="323">
        <f t="shared" si="98"/>
        <v>0</v>
      </c>
      <c r="BJ82" s="323">
        <f t="shared" si="99"/>
        <v>0</v>
      </c>
      <c r="BK82" s="323">
        <f t="shared" si="100"/>
        <v>0</v>
      </c>
      <c r="BL82" s="324">
        <f t="shared" si="101"/>
        <v>0</v>
      </c>
    </row>
    <row r="83" spans="3:64" s="255" customFormat="1" ht="25.9" customHeight="1" x14ac:dyDescent="0.25">
      <c r="C83" s="863"/>
      <c r="D83" s="369" t="s">
        <v>253</v>
      </c>
      <c r="E83" s="316"/>
      <c r="F83" s="317"/>
      <c r="G83" s="317"/>
      <c r="H83" s="318"/>
      <c r="I83" s="374"/>
      <c r="J83" s="375"/>
      <c r="K83" s="375"/>
      <c r="L83" s="376"/>
      <c r="M83" s="374"/>
      <c r="N83" s="375"/>
      <c r="O83" s="375"/>
      <c r="P83" s="375"/>
      <c r="Q83" s="320">
        <f t="shared" si="24"/>
        <v>0</v>
      </c>
      <c r="R83" s="374"/>
      <c r="S83" s="375"/>
      <c r="T83" s="375"/>
      <c r="U83" s="375"/>
      <c r="V83" s="320">
        <f t="shared" si="25"/>
        <v>0</v>
      </c>
      <c r="W83" s="359"/>
      <c r="X83" s="360"/>
      <c r="Y83" s="360"/>
      <c r="Z83" s="360"/>
      <c r="AA83" s="320">
        <f t="shared" si="83"/>
        <v>0</v>
      </c>
      <c r="AB83" s="374"/>
      <c r="AC83" s="375"/>
      <c r="AD83" s="375"/>
      <c r="AE83" s="375"/>
      <c r="AF83" s="320">
        <f t="shared" si="84"/>
        <v>0</v>
      </c>
      <c r="AG83" s="350"/>
      <c r="AH83" s="351"/>
      <c r="AI83" s="351"/>
      <c r="AJ83" s="351"/>
      <c r="AK83" s="320">
        <f t="shared" si="85"/>
        <v>0</v>
      </c>
      <c r="AL83" s="374"/>
      <c r="AM83" s="375"/>
      <c r="AN83" s="375"/>
      <c r="AO83" s="375"/>
      <c r="AP83" s="321">
        <f t="shared" si="86"/>
        <v>0</v>
      </c>
      <c r="AQ83" s="322">
        <f t="shared" si="92"/>
        <v>0</v>
      </c>
      <c r="AR83" s="323">
        <f t="shared" si="93"/>
        <v>0</v>
      </c>
      <c r="AS83" s="323">
        <f t="shared" si="94"/>
        <v>0</v>
      </c>
      <c r="AT83" s="323">
        <f t="shared" si="95"/>
        <v>0</v>
      </c>
      <c r="AU83" s="324">
        <f t="shared" si="96"/>
        <v>0</v>
      </c>
      <c r="AV83" s="308" t="s">
        <v>159</v>
      </c>
      <c r="AW83" s="308" t="s">
        <v>159</v>
      </c>
      <c r="AX83" s="308" t="s">
        <v>159</v>
      </c>
      <c r="AY83" s="308" t="s">
        <v>159</v>
      </c>
      <c r="AZ83" s="303" t="s">
        <v>159</v>
      </c>
      <c r="BA83" s="263"/>
      <c r="BB83" s="322">
        <f t="shared" si="87"/>
        <v>0</v>
      </c>
      <c r="BC83" s="323">
        <f t="shared" si="88"/>
        <v>0</v>
      </c>
      <c r="BD83" s="323">
        <f t="shared" si="89"/>
        <v>0</v>
      </c>
      <c r="BE83" s="323">
        <f t="shared" si="90"/>
        <v>0</v>
      </c>
      <c r="BF83" s="320">
        <f t="shared" si="91"/>
        <v>0</v>
      </c>
      <c r="BG83" s="263"/>
      <c r="BH83" s="322">
        <f t="shared" si="97"/>
        <v>0</v>
      </c>
      <c r="BI83" s="323">
        <f t="shared" si="98"/>
        <v>0</v>
      </c>
      <c r="BJ83" s="323">
        <f t="shared" si="99"/>
        <v>0</v>
      </c>
      <c r="BK83" s="323">
        <f t="shared" si="100"/>
        <v>0</v>
      </c>
      <c r="BL83" s="324">
        <f t="shared" si="101"/>
        <v>0</v>
      </c>
    </row>
    <row r="84" spans="3:64" s="255" customFormat="1" ht="25.9" customHeight="1" x14ac:dyDescent="0.25">
      <c r="C84" s="863"/>
      <c r="D84" s="369" t="s">
        <v>254</v>
      </c>
      <c r="E84" s="316"/>
      <c r="F84" s="317"/>
      <c r="G84" s="317"/>
      <c r="H84" s="318"/>
      <c r="I84" s="374"/>
      <c r="J84" s="375"/>
      <c r="K84" s="375"/>
      <c r="L84" s="376"/>
      <c r="M84" s="374"/>
      <c r="N84" s="375"/>
      <c r="O84" s="375"/>
      <c r="P84" s="375"/>
      <c r="Q84" s="320">
        <f t="shared" si="24"/>
        <v>0</v>
      </c>
      <c r="R84" s="374"/>
      <c r="S84" s="375"/>
      <c r="T84" s="375"/>
      <c r="U84" s="375"/>
      <c r="V84" s="320">
        <f t="shared" si="25"/>
        <v>0</v>
      </c>
      <c r="W84" s="359"/>
      <c r="X84" s="360"/>
      <c r="Y84" s="360"/>
      <c r="Z84" s="360"/>
      <c r="AA84" s="320">
        <f t="shared" si="83"/>
        <v>0</v>
      </c>
      <c r="AB84" s="374"/>
      <c r="AC84" s="375"/>
      <c r="AD84" s="375"/>
      <c r="AE84" s="375"/>
      <c r="AF84" s="320">
        <f t="shared" si="84"/>
        <v>0</v>
      </c>
      <c r="AG84" s="350"/>
      <c r="AH84" s="351"/>
      <c r="AI84" s="351"/>
      <c r="AJ84" s="351"/>
      <c r="AK84" s="320">
        <f t="shared" si="85"/>
        <v>0</v>
      </c>
      <c r="AL84" s="374"/>
      <c r="AM84" s="375"/>
      <c r="AN84" s="375"/>
      <c r="AO84" s="375"/>
      <c r="AP84" s="321">
        <f t="shared" si="86"/>
        <v>0</v>
      </c>
      <c r="AQ84" s="322">
        <f t="shared" si="92"/>
        <v>0</v>
      </c>
      <c r="AR84" s="323">
        <f t="shared" si="93"/>
        <v>0</v>
      </c>
      <c r="AS84" s="323">
        <f t="shared" si="94"/>
        <v>0</v>
      </c>
      <c r="AT84" s="323">
        <f t="shared" si="95"/>
        <v>0</v>
      </c>
      <c r="AU84" s="324">
        <f t="shared" si="96"/>
        <v>0</v>
      </c>
      <c r="AV84" s="308" t="s">
        <v>159</v>
      </c>
      <c r="AW84" s="308" t="s">
        <v>159</v>
      </c>
      <c r="AX84" s="308" t="s">
        <v>159</v>
      </c>
      <c r="AY84" s="308" t="s">
        <v>159</v>
      </c>
      <c r="AZ84" s="303" t="s">
        <v>159</v>
      </c>
      <c r="BA84" s="263"/>
      <c r="BB84" s="322">
        <f t="shared" si="87"/>
        <v>0</v>
      </c>
      <c r="BC84" s="323">
        <f t="shared" si="88"/>
        <v>0</v>
      </c>
      <c r="BD84" s="323">
        <f t="shared" si="89"/>
        <v>0</v>
      </c>
      <c r="BE84" s="323">
        <f t="shared" si="90"/>
        <v>0</v>
      </c>
      <c r="BF84" s="320">
        <f t="shared" si="91"/>
        <v>0</v>
      </c>
      <c r="BG84" s="263"/>
      <c r="BH84" s="322">
        <f t="shared" si="97"/>
        <v>0</v>
      </c>
      <c r="BI84" s="323">
        <f t="shared" si="98"/>
        <v>0</v>
      </c>
      <c r="BJ84" s="323">
        <f t="shared" si="99"/>
        <v>0</v>
      </c>
      <c r="BK84" s="323">
        <f t="shared" si="100"/>
        <v>0</v>
      </c>
      <c r="BL84" s="324">
        <f t="shared" si="101"/>
        <v>0</v>
      </c>
    </row>
    <row r="85" spans="3:64" s="255" customFormat="1" ht="25.9" customHeight="1" x14ac:dyDescent="0.25">
      <c r="C85" s="863"/>
      <c r="D85" s="369" t="s">
        <v>280</v>
      </c>
      <c r="E85" s="316"/>
      <c r="F85" s="317"/>
      <c r="G85" s="317"/>
      <c r="H85" s="318"/>
      <c r="I85" s="374"/>
      <c r="J85" s="375"/>
      <c r="K85" s="375"/>
      <c r="L85" s="376"/>
      <c r="M85" s="374"/>
      <c r="N85" s="375"/>
      <c r="O85" s="375"/>
      <c r="P85" s="375"/>
      <c r="Q85" s="320">
        <f t="shared" si="24"/>
        <v>0</v>
      </c>
      <c r="R85" s="374"/>
      <c r="S85" s="375"/>
      <c r="T85" s="375"/>
      <c r="U85" s="375"/>
      <c r="V85" s="320">
        <f t="shared" si="25"/>
        <v>0</v>
      </c>
      <c r="W85" s="359"/>
      <c r="X85" s="360"/>
      <c r="Y85" s="360"/>
      <c r="Z85" s="360"/>
      <c r="AA85" s="320">
        <f t="shared" si="83"/>
        <v>0</v>
      </c>
      <c r="AB85" s="374"/>
      <c r="AC85" s="375"/>
      <c r="AD85" s="375"/>
      <c r="AE85" s="375"/>
      <c r="AF85" s="320">
        <f t="shared" si="84"/>
        <v>0</v>
      </c>
      <c r="AG85" s="350"/>
      <c r="AH85" s="351"/>
      <c r="AI85" s="351"/>
      <c r="AJ85" s="351"/>
      <c r="AK85" s="320">
        <f t="shared" si="85"/>
        <v>0</v>
      </c>
      <c r="AL85" s="374"/>
      <c r="AM85" s="375"/>
      <c r="AN85" s="375"/>
      <c r="AO85" s="375"/>
      <c r="AP85" s="321">
        <f t="shared" si="86"/>
        <v>0</v>
      </c>
      <c r="AQ85" s="322">
        <f t="shared" si="92"/>
        <v>0</v>
      </c>
      <c r="AR85" s="323">
        <f t="shared" si="93"/>
        <v>0</v>
      </c>
      <c r="AS85" s="323">
        <f t="shared" si="94"/>
        <v>0</v>
      </c>
      <c r="AT85" s="323">
        <f t="shared" si="95"/>
        <v>0</v>
      </c>
      <c r="AU85" s="324">
        <f t="shared" si="96"/>
        <v>0</v>
      </c>
      <c r="AV85" s="308" t="s">
        <v>159</v>
      </c>
      <c r="AW85" s="308" t="s">
        <v>159</v>
      </c>
      <c r="AX85" s="308" t="s">
        <v>159</v>
      </c>
      <c r="AY85" s="308" t="s">
        <v>159</v>
      </c>
      <c r="AZ85" s="303" t="s">
        <v>159</v>
      </c>
      <c r="BA85" s="263"/>
      <c r="BB85" s="322">
        <f t="shared" si="87"/>
        <v>0</v>
      </c>
      <c r="BC85" s="323">
        <f t="shared" si="88"/>
        <v>0</v>
      </c>
      <c r="BD85" s="323">
        <f t="shared" si="89"/>
        <v>0</v>
      </c>
      <c r="BE85" s="323">
        <f t="shared" si="90"/>
        <v>0</v>
      </c>
      <c r="BF85" s="320">
        <f t="shared" si="91"/>
        <v>0</v>
      </c>
      <c r="BG85" s="263"/>
      <c r="BH85" s="322">
        <f t="shared" si="97"/>
        <v>0</v>
      </c>
      <c r="BI85" s="323">
        <f t="shared" si="98"/>
        <v>0</v>
      </c>
      <c r="BJ85" s="323">
        <f t="shared" si="99"/>
        <v>0</v>
      </c>
      <c r="BK85" s="323">
        <f t="shared" si="100"/>
        <v>0</v>
      </c>
      <c r="BL85" s="324">
        <f t="shared" si="101"/>
        <v>0</v>
      </c>
    </row>
    <row r="86" spans="3:64" s="255" customFormat="1" ht="25.9" customHeight="1" x14ac:dyDescent="0.25">
      <c r="C86" s="863"/>
      <c r="D86" s="369" t="s">
        <v>256</v>
      </c>
      <c r="E86" s="316"/>
      <c r="F86" s="317"/>
      <c r="G86" s="317"/>
      <c r="H86" s="318"/>
      <c r="I86" s="374"/>
      <c r="J86" s="375"/>
      <c r="K86" s="375"/>
      <c r="L86" s="376"/>
      <c r="M86" s="374"/>
      <c r="N86" s="375"/>
      <c r="O86" s="375"/>
      <c r="P86" s="375"/>
      <c r="Q86" s="320">
        <f t="shared" si="24"/>
        <v>0</v>
      </c>
      <c r="R86" s="374"/>
      <c r="S86" s="375"/>
      <c r="T86" s="375"/>
      <c r="U86" s="375"/>
      <c r="V86" s="320">
        <f t="shared" si="25"/>
        <v>0</v>
      </c>
      <c r="W86" s="359"/>
      <c r="X86" s="360"/>
      <c r="Y86" s="360"/>
      <c r="Z86" s="360"/>
      <c r="AA86" s="320">
        <f t="shared" si="83"/>
        <v>0</v>
      </c>
      <c r="AB86" s="374"/>
      <c r="AC86" s="375"/>
      <c r="AD86" s="375"/>
      <c r="AE86" s="375"/>
      <c r="AF86" s="320">
        <f t="shared" si="84"/>
        <v>0</v>
      </c>
      <c r="AG86" s="350"/>
      <c r="AH86" s="351"/>
      <c r="AI86" s="351"/>
      <c r="AJ86" s="351"/>
      <c r="AK86" s="320">
        <f t="shared" si="85"/>
        <v>0</v>
      </c>
      <c r="AL86" s="374"/>
      <c r="AM86" s="375"/>
      <c r="AN86" s="375"/>
      <c r="AO86" s="375"/>
      <c r="AP86" s="321">
        <f t="shared" si="86"/>
        <v>0</v>
      </c>
      <c r="AQ86" s="322">
        <f t="shared" si="92"/>
        <v>0</v>
      </c>
      <c r="AR86" s="323">
        <f t="shared" si="93"/>
        <v>0</v>
      </c>
      <c r="AS86" s="323">
        <f t="shared" si="94"/>
        <v>0</v>
      </c>
      <c r="AT86" s="323">
        <f t="shared" si="95"/>
        <v>0</v>
      </c>
      <c r="AU86" s="324">
        <f t="shared" si="96"/>
        <v>0</v>
      </c>
      <c r="AV86" s="308" t="s">
        <v>159</v>
      </c>
      <c r="AW86" s="308" t="s">
        <v>159</v>
      </c>
      <c r="AX86" s="308" t="s">
        <v>159</v>
      </c>
      <c r="AY86" s="308" t="s">
        <v>159</v>
      </c>
      <c r="AZ86" s="303" t="s">
        <v>159</v>
      </c>
      <c r="BA86" s="263"/>
      <c r="BB86" s="322">
        <f t="shared" si="87"/>
        <v>0</v>
      </c>
      <c r="BC86" s="323">
        <f t="shared" si="88"/>
        <v>0</v>
      </c>
      <c r="BD86" s="323">
        <f t="shared" si="89"/>
        <v>0</v>
      </c>
      <c r="BE86" s="323">
        <f t="shared" si="90"/>
        <v>0</v>
      </c>
      <c r="BF86" s="320">
        <f t="shared" si="91"/>
        <v>0</v>
      </c>
      <c r="BG86" s="263"/>
      <c r="BH86" s="322">
        <f t="shared" si="97"/>
        <v>0</v>
      </c>
      <c r="BI86" s="323">
        <f t="shared" si="98"/>
        <v>0</v>
      </c>
      <c r="BJ86" s="323">
        <f t="shared" si="99"/>
        <v>0</v>
      </c>
      <c r="BK86" s="323">
        <f t="shared" si="100"/>
        <v>0</v>
      </c>
      <c r="BL86" s="324">
        <f t="shared" si="101"/>
        <v>0</v>
      </c>
    </row>
    <row r="87" spans="3:64" s="255" customFormat="1" ht="25.9" customHeight="1" x14ac:dyDescent="0.25">
      <c r="C87" s="863"/>
      <c r="D87" s="369" t="s">
        <v>257</v>
      </c>
      <c r="E87" s="316"/>
      <c r="F87" s="317"/>
      <c r="G87" s="317"/>
      <c r="H87" s="318"/>
      <c r="I87" s="374"/>
      <c r="J87" s="375"/>
      <c r="K87" s="375"/>
      <c r="L87" s="376"/>
      <c r="M87" s="374"/>
      <c r="N87" s="375"/>
      <c r="O87" s="375"/>
      <c r="P87" s="375"/>
      <c r="Q87" s="320">
        <f t="shared" si="24"/>
        <v>0</v>
      </c>
      <c r="R87" s="374"/>
      <c r="S87" s="375"/>
      <c r="T87" s="375"/>
      <c r="U87" s="375"/>
      <c r="V87" s="320">
        <f t="shared" si="25"/>
        <v>0</v>
      </c>
      <c r="W87" s="359"/>
      <c r="X87" s="360"/>
      <c r="Y87" s="360"/>
      <c r="Z87" s="360"/>
      <c r="AA87" s="320">
        <f t="shared" si="83"/>
        <v>0</v>
      </c>
      <c r="AB87" s="374"/>
      <c r="AC87" s="375"/>
      <c r="AD87" s="375"/>
      <c r="AE87" s="375"/>
      <c r="AF87" s="320">
        <f t="shared" si="84"/>
        <v>0</v>
      </c>
      <c r="AG87" s="350"/>
      <c r="AH87" s="351"/>
      <c r="AI87" s="351"/>
      <c r="AJ87" s="351"/>
      <c r="AK87" s="320">
        <f t="shared" si="85"/>
        <v>0</v>
      </c>
      <c r="AL87" s="374"/>
      <c r="AM87" s="375"/>
      <c r="AN87" s="375"/>
      <c r="AO87" s="375"/>
      <c r="AP87" s="321">
        <f t="shared" si="86"/>
        <v>0</v>
      </c>
      <c r="AQ87" s="322">
        <f t="shared" si="92"/>
        <v>0</v>
      </c>
      <c r="AR87" s="323">
        <f t="shared" si="93"/>
        <v>0</v>
      </c>
      <c r="AS87" s="323">
        <f t="shared" si="94"/>
        <v>0</v>
      </c>
      <c r="AT87" s="323">
        <f t="shared" si="95"/>
        <v>0</v>
      </c>
      <c r="AU87" s="324">
        <f t="shared" si="96"/>
        <v>0</v>
      </c>
      <c r="AV87" s="308" t="s">
        <v>159</v>
      </c>
      <c r="AW87" s="308" t="s">
        <v>159</v>
      </c>
      <c r="AX87" s="308" t="s">
        <v>159</v>
      </c>
      <c r="AY87" s="308" t="s">
        <v>159</v>
      </c>
      <c r="AZ87" s="303" t="s">
        <v>159</v>
      </c>
      <c r="BA87" s="263"/>
      <c r="BB87" s="322">
        <f t="shared" si="87"/>
        <v>0</v>
      </c>
      <c r="BC87" s="323">
        <f t="shared" si="88"/>
        <v>0</v>
      </c>
      <c r="BD87" s="323">
        <f t="shared" si="89"/>
        <v>0</v>
      </c>
      <c r="BE87" s="323">
        <f t="shared" si="90"/>
        <v>0</v>
      </c>
      <c r="BF87" s="320">
        <f t="shared" si="91"/>
        <v>0</v>
      </c>
      <c r="BG87" s="263"/>
      <c r="BH87" s="322">
        <f t="shared" si="97"/>
        <v>0</v>
      </c>
      <c r="BI87" s="323">
        <f t="shared" si="98"/>
        <v>0</v>
      </c>
      <c r="BJ87" s="323">
        <f t="shared" si="99"/>
        <v>0</v>
      </c>
      <c r="BK87" s="323">
        <f t="shared" si="100"/>
        <v>0</v>
      </c>
      <c r="BL87" s="324">
        <f t="shared" si="101"/>
        <v>0</v>
      </c>
    </row>
    <row r="88" spans="3:64" s="255" customFormat="1" ht="25.9" customHeight="1" x14ac:dyDescent="0.25">
      <c r="C88" s="863"/>
      <c r="D88" s="369" t="s">
        <v>267</v>
      </c>
      <c r="E88" s="316"/>
      <c r="F88" s="317"/>
      <c r="G88" s="317"/>
      <c r="H88" s="318"/>
      <c r="I88" s="374"/>
      <c r="J88" s="375"/>
      <c r="K88" s="375"/>
      <c r="L88" s="376"/>
      <c r="M88" s="374"/>
      <c r="N88" s="375"/>
      <c r="O88" s="375"/>
      <c r="P88" s="375"/>
      <c r="Q88" s="320">
        <f t="shared" si="24"/>
        <v>0</v>
      </c>
      <c r="R88" s="374"/>
      <c r="S88" s="375"/>
      <c r="T88" s="375"/>
      <c r="U88" s="375"/>
      <c r="V88" s="320">
        <f t="shared" si="25"/>
        <v>0</v>
      </c>
      <c r="W88" s="359"/>
      <c r="X88" s="360"/>
      <c r="Y88" s="360"/>
      <c r="Z88" s="360"/>
      <c r="AA88" s="320">
        <f t="shared" si="83"/>
        <v>0</v>
      </c>
      <c r="AB88" s="374"/>
      <c r="AC88" s="375"/>
      <c r="AD88" s="375"/>
      <c r="AE88" s="375"/>
      <c r="AF88" s="320">
        <f t="shared" si="84"/>
        <v>0</v>
      </c>
      <c r="AG88" s="350"/>
      <c r="AH88" s="351"/>
      <c r="AI88" s="351"/>
      <c r="AJ88" s="351"/>
      <c r="AK88" s="320">
        <f t="shared" si="85"/>
        <v>0</v>
      </c>
      <c r="AL88" s="374"/>
      <c r="AM88" s="375"/>
      <c r="AN88" s="375"/>
      <c r="AO88" s="375"/>
      <c r="AP88" s="321">
        <f t="shared" si="86"/>
        <v>0</v>
      </c>
      <c r="AQ88" s="322">
        <f t="shared" si="92"/>
        <v>0</v>
      </c>
      <c r="AR88" s="323">
        <f t="shared" si="93"/>
        <v>0</v>
      </c>
      <c r="AS88" s="323">
        <f t="shared" si="94"/>
        <v>0</v>
      </c>
      <c r="AT88" s="323">
        <f t="shared" si="95"/>
        <v>0</v>
      </c>
      <c r="AU88" s="324">
        <f t="shared" si="96"/>
        <v>0</v>
      </c>
      <c r="AV88" s="308" t="s">
        <v>159</v>
      </c>
      <c r="AW88" s="308" t="s">
        <v>159</v>
      </c>
      <c r="AX88" s="308" t="s">
        <v>159</v>
      </c>
      <c r="AY88" s="308" t="s">
        <v>159</v>
      </c>
      <c r="AZ88" s="303" t="s">
        <v>159</v>
      </c>
      <c r="BA88" s="263"/>
      <c r="BB88" s="322">
        <f t="shared" si="87"/>
        <v>0</v>
      </c>
      <c r="BC88" s="323">
        <f t="shared" si="88"/>
        <v>0</v>
      </c>
      <c r="BD88" s="323">
        <f t="shared" si="89"/>
        <v>0</v>
      </c>
      <c r="BE88" s="323">
        <f t="shared" si="90"/>
        <v>0</v>
      </c>
      <c r="BF88" s="320">
        <f t="shared" si="91"/>
        <v>0</v>
      </c>
      <c r="BG88" s="263"/>
      <c r="BH88" s="322">
        <f t="shared" si="97"/>
        <v>0</v>
      </c>
      <c r="BI88" s="323">
        <f t="shared" si="98"/>
        <v>0</v>
      </c>
      <c r="BJ88" s="323">
        <f t="shared" si="99"/>
        <v>0</v>
      </c>
      <c r="BK88" s="323">
        <f t="shared" si="100"/>
        <v>0</v>
      </c>
      <c r="BL88" s="324">
        <f t="shared" si="101"/>
        <v>0</v>
      </c>
    </row>
    <row r="89" spans="3:64" s="255" customFormat="1" ht="25.9" customHeight="1" x14ac:dyDescent="0.25">
      <c r="C89" s="863"/>
      <c r="D89" s="369" t="s">
        <v>268</v>
      </c>
      <c r="E89" s="316"/>
      <c r="F89" s="317"/>
      <c r="G89" s="317"/>
      <c r="H89" s="318"/>
      <c r="I89" s="374"/>
      <c r="J89" s="375"/>
      <c r="K89" s="375"/>
      <c r="L89" s="376"/>
      <c r="M89" s="374"/>
      <c r="N89" s="375"/>
      <c r="O89" s="375"/>
      <c r="P89" s="375"/>
      <c r="Q89" s="320">
        <f t="shared" si="24"/>
        <v>0</v>
      </c>
      <c r="R89" s="374"/>
      <c r="S89" s="375"/>
      <c r="T89" s="375"/>
      <c r="U89" s="375"/>
      <c r="V89" s="320">
        <f t="shared" si="25"/>
        <v>0</v>
      </c>
      <c r="W89" s="359"/>
      <c r="X89" s="360"/>
      <c r="Y89" s="360"/>
      <c r="Z89" s="360"/>
      <c r="AA89" s="320">
        <f t="shared" si="83"/>
        <v>0</v>
      </c>
      <c r="AB89" s="374"/>
      <c r="AC89" s="375"/>
      <c r="AD89" s="375"/>
      <c r="AE89" s="375"/>
      <c r="AF89" s="320">
        <f t="shared" si="84"/>
        <v>0</v>
      </c>
      <c r="AG89" s="350"/>
      <c r="AH89" s="351"/>
      <c r="AI89" s="351"/>
      <c r="AJ89" s="351"/>
      <c r="AK89" s="320">
        <f t="shared" si="85"/>
        <v>0</v>
      </c>
      <c r="AL89" s="374"/>
      <c r="AM89" s="375"/>
      <c r="AN89" s="375"/>
      <c r="AO89" s="375"/>
      <c r="AP89" s="321">
        <f t="shared" si="86"/>
        <v>0</v>
      </c>
      <c r="AQ89" s="322">
        <f t="shared" si="92"/>
        <v>0</v>
      </c>
      <c r="AR89" s="323">
        <f t="shared" si="93"/>
        <v>0</v>
      </c>
      <c r="AS89" s="323">
        <f t="shared" si="94"/>
        <v>0</v>
      </c>
      <c r="AT89" s="323">
        <f t="shared" si="95"/>
        <v>0</v>
      </c>
      <c r="AU89" s="324">
        <f t="shared" si="96"/>
        <v>0</v>
      </c>
      <c r="AV89" s="308" t="s">
        <v>159</v>
      </c>
      <c r="AW89" s="308" t="s">
        <v>159</v>
      </c>
      <c r="AX89" s="308" t="s">
        <v>159</v>
      </c>
      <c r="AY89" s="308" t="s">
        <v>159</v>
      </c>
      <c r="AZ89" s="303" t="s">
        <v>159</v>
      </c>
      <c r="BA89" s="263"/>
      <c r="BB89" s="322">
        <f t="shared" si="87"/>
        <v>0</v>
      </c>
      <c r="BC89" s="323">
        <f t="shared" si="88"/>
        <v>0</v>
      </c>
      <c r="BD89" s="323">
        <f t="shared" si="89"/>
        <v>0</v>
      </c>
      <c r="BE89" s="323">
        <f t="shared" si="90"/>
        <v>0</v>
      </c>
      <c r="BF89" s="320">
        <f t="shared" si="91"/>
        <v>0</v>
      </c>
      <c r="BG89" s="263"/>
      <c r="BH89" s="322">
        <f t="shared" si="97"/>
        <v>0</v>
      </c>
      <c r="BI89" s="323">
        <f t="shared" si="98"/>
        <v>0</v>
      </c>
      <c r="BJ89" s="323">
        <f t="shared" si="99"/>
        <v>0</v>
      </c>
      <c r="BK89" s="323">
        <f t="shared" si="100"/>
        <v>0</v>
      </c>
      <c r="BL89" s="324">
        <f t="shared" si="101"/>
        <v>0</v>
      </c>
    </row>
    <row r="90" spans="3:64" s="255" customFormat="1" ht="25.9" customHeight="1" x14ac:dyDescent="0.25">
      <c r="C90" s="863"/>
      <c r="D90" s="369" t="s">
        <v>269</v>
      </c>
      <c r="E90" s="316"/>
      <c r="F90" s="317"/>
      <c r="G90" s="317"/>
      <c r="H90" s="318"/>
      <c r="I90" s="374"/>
      <c r="J90" s="375"/>
      <c r="K90" s="375"/>
      <c r="L90" s="376"/>
      <c r="M90" s="374"/>
      <c r="N90" s="375"/>
      <c r="O90" s="375"/>
      <c r="P90" s="375"/>
      <c r="Q90" s="320">
        <f t="shared" si="24"/>
        <v>0</v>
      </c>
      <c r="R90" s="374"/>
      <c r="S90" s="375"/>
      <c r="T90" s="375"/>
      <c r="U90" s="375"/>
      <c r="V90" s="320">
        <f t="shared" si="25"/>
        <v>0</v>
      </c>
      <c r="W90" s="359"/>
      <c r="X90" s="360"/>
      <c r="Y90" s="360"/>
      <c r="Z90" s="360"/>
      <c r="AA90" s="320">
        <f t="shared" si="83"/>
        <v>0</v>
      </c>
      <c r="AB90" s="374"/>
      <c r="AC90" s="375"/>
      <c r="AD90" s="375"/>
      <c r="AE90" s="375"/>
      <c r="AF90" s="320">
        <f t="shared" si="84"/>
        <v>0</v>
      </c>
      <c r="AG90" s="350"/>
      <c r="AH90" s="351"/>
      <c r="AI90" s="351"/>
      <c r="AJ90" s="351"/>
      <c r="AK90" s="320">
        <f t="shared" si="85"/>
        <v>0</v>
      </c>
      <c r="AL90" s="374"/>
      <c r="AM90" s="375"/>
      <c r="AN90" s="375"/>
      <c r="AO90" s="375"/>
      <c r="AP90" s="321">
        <f t="shared" si="86"/>
        <v>0</v>
      </c>
      <c r="AQ90" s="322">
        <f t="shared" si="92"/>
        <v>0</v>
      </c>
      <c r="AR90" s="323">
        <f t="shared" si="93"/>
        <v>0</v>
      </c>
      <c r="AS90" s="323">
        <f t="shared" si="94"/>
        <v>0</v>
      </c>
      <c r="AT90" s="323">
        <f t="shared" si="95"/>
        <v>0</v>
      </c>
      <c r="AU90" s="324">
        <f t="shared" si="96"/>
        <v>0</v>
      </c>
      <c r="AV90" s="308" t="s">
        <v>159</v>
      </c>
      <c r="AW90" s="308" t="s">
        <v>159</v>
      </c>
      <c r="AX90" s="308" t="s">
        <v>159</v>
      </c>
      <c r="AY90" s="308" t="s">
        <v>159</v>
      </c>
      <c r="AZ90" s="303" t="s">
        <v>159</v>
      </c>
      <c r="BA90" s="263"/>
      <c r="BB90" s="322">
        <f t="shared" si="87"/>
        <v>0</v>
      </c>
      <c r="BC90" s="323">
        <f t="shared" si="88"/>
        <v>0</v>
      </c>
      <c r="BD90" s="323">
        <f t="shared" si="89"/>
        <v>0</v>
      </c>
      <c r="BE90" s="323">
        <f t="shared" si="90"/>
        <v>0</v>
      </c>
      <c r="BF90" s="320">
        <f t="shared" si="91"/>
        <v>0</v>
      </c>
      <c r="BG90" s="263"/>
      <c r="BH90" s="322">
        <f t="shared" si="97"/>
        <v>0</v>
      </c>
      <c r="BI90" s="323">
        <f t="shared" si="98"/>
        <v>0</v>
      </c>
      <c r="BJ90" s="323">
        <f t="shared" si="99"/>
        <v>0</v>
      </c>
      <c r="BK90" s="323">
        <f t="shared" si="100"/>
        <v>0</v>
      </c>
      <c r="BL90" s="324">
        <f t="shared" si="101"/>
        <v>0</v>
      </c>
    </row>
    <row r="91" spans="3:64" s="255" customFormat="1" ht="25.9" customHeight="1" x14ac:dyDescent="0.25">
      <c r="C91" s="863"/>
      <c r="D91" s="369" t="s">
        <v>270</v>
      </c>
      <c r="E91" s="316"/>
      <c r="F91" s="317"/>
      <c r="G91" s="317"/>
      <c r="H91" s="318"/>
      <c r="I91" s="374"/>
      <c r="J91" s="375"/>
      <c r="K91" s="375"/>
      <c r="L91" s="376"/>
      <c r="M91" s="374"/>
      <c r="N91" s="375"/>
      <c r="O91" s="375"/>
      <c r="P91" s="375"/>
      <c r="Q91" s="320">
        <f t="shared" si="24"/>
        <v>0</v>
      </c>
      <c r="R91" s="374"/>
      <c r="S91" s="375"/>
      <c r="T91" s="375"/>
      <c r="U91" s="375"/>
      <c r="V91" s="320">
        <f t="shared" si="25"/>
        <v>0</v>
      </c>
      <c r="W91" s="359"/>
      <c r="X91" s="360"/>
      <c r="Y91" s="360"/>
      <c r="Z91" s="360"/>
      <c r="AA91" s="320">
        <f t="shared" si="83"/>
        <v>0</v>
      </c>
      <c r="AB91" s="374"/>
      <c r="AC91" s="375"/>
      <c r="AD91" s="375"/>
      <c r="AE91" s="375"/>
      <c r="AF91" s="320">
        <f t="shared" si="84"/>
        <v>0</v>
      </c>
      <c r="AG91" s="350"/>
      <c r="AH91" s="351"/>
      <c r="AI91" s="351"/>
      <c r="AJ91" s="351"/>
      <c r="AK91" s="320">
        <f t="shared" si="85"/>
        <v>0</v>
      </c>
      <c r="AL91" s="374"/>
      <c r="AM91" s="375"/>
      <c r="AN91" s="375"/>
      <c r="AO91" s="375"/>
      <c r="AP91" s="321">
        <f t="shared" si="86"/>
        <v>0</v>
      </c>
      <c r="AQ91" s="322">
        <f t="shared" si="92"/>
        <v>0</v>
      </c>
      <c r="AR91" s="323">
        <f t="shared" si="93"/>
        <v>0</v>
      </c>
      <c r="AS91" s="323">
        <f t="shared" si="94"/>
        <v>0</v>
      </c>
      <c r="AT91" s="323">
        <f t="shared" si="95"/>
        <v>0</v>
      </c>
      <c r="AU91" s="324">
        <f t="shared" si="96"/>
        <v>0</v>
      </c>
      <c r="AV91" s="308" t="s">
        <v>159</v>
      </c>
      <c r="AW91" s="308" t="s">
        <v>159</v>
      </c>
      <c r="AX91" s="308" t="s">
        <v>159</v>
      </c>
      <c r="AY91" s="308" t="s">
        <v>159</v>
      </c>
      <c r="AZ91" s="303" t="s">
        <v>159</v>
      </c>
      <c r="BA91" s="263"/>
      <c r="BB91" s="322">
        <f t="shared" si="87"/>
        <v>0</v>
      </c>
      <c r="BC91" s="323">
        <f t="shared" si="88"/>
        <v>0</v>
      </c>
      <c r="BD91" s="323">
        <f t="shared" si="89"/>
        <v>0</v>
      </c>
      <c r="BE91" s="323">
        <f t="shared" si="90"/>
        <v>0</v>
      </c>
      <c r="BF91" s="320">
        <f t="shared" si="91"/>
        <v>0</v>
      </c>
      <c r="BG91" s="263"/>
      <c r="BH91" s="322">
        <f t="shared" si="97"/>
        <v>0</v>
      </c>
      <c r="BI91" s="323">
        <f t="shared" si="98"/>
        <v>0</v>
      </c>
      <c r="BJ91" s="323">
        <f t="shared" si="99"/>
        <v>0</v>
      </c>
      <c r="BK91" s="323">
        <f t="shared" si="100"/>
        <v>0</v>
      </c>
      <c r="BL91" s="324">
        <f t="shared" si="101"/>
        <v>0</v>
      </c>
    </row>
    <row r="92" spans="3:64" s="255" customFormat="1" ht="25.9" customHeight="1" x14ac:dyDescent="0.25">
      <c r="C92" s="863"/>
      <c r="D92" s="369" t="s">
        <v>278</v>
      </c>
      <c r="E92" s="316"/>
      <c r="F92" s="317"/>
      <c r="G92" s="317"/>
      <c r="H92" s="318"/>
      <c r="I92" s="374"/>
      <c r="J92" s="375"/>
      <c r="K92" s="375"/>
      <c r="L92" s="376"/>
      <c r="M92" s="374"/>
      <c r="N92" s="375"/>
      <c r="O92" s="375"/>
      <c r="P92" s="375"/>
      <c r="Q92" s="320">
        <f t="shared" si="24"/>
        <v>0</v>
      </c>
      <c r="R92" s="374"/>
      <c r="S92" s="375"/>
      <c r="T92" s="375"/>
      <c r="U92" s="375"/>
      <c r="V92" s="320">
        <f t="shared" si="25"/>
        <v>0</v>
      </c>
      <c r="W92" s="359"/>
      <c r="X92" s="360"/>
      <c r="Y92" s="360"/>
      <c r="Z92" s="360"/>
      <c r="AA92" s="320">
        <f t="shared" si="83"/>
        <v>0</v>
      </c>
      <c r="AB92" s="374"/>
      <c r="AC92" s="375"/>
      <c r="AD92" s="375"/>
      <c r="AE92" s="375"/>
      <c r="AF92" s="320">
        <f t="shared" si="84"/>
        <v>0</v>
      </c>
      <c r="AG92" s="350"/>
      <c r="AH92" s="351"/>
      <c r="AI92" s="351"/>
      <c r="AJ92" s="351"/>
      <c r="AK92" s="320">
        <f t="shared" si="85"/>
        <v>0</v>
      </c>
      <c r="AL92" s="374"/>
      <c r="AM92" s="375"/>
      <c r="AN92" s="375"/>
      <c r="AO92" s="375"/>
      <c r="AP92" s="321">
        <f t="shared" si="86"/>
        <v>0</v>
      </c>
      <c r="AQ92" s="322">
        <f t="shared" si="92"/>
        <v>0</v>
      </c>
      <c r="AR92" s="323">
        <f t="shared" si="93"/>
        <v>0</v>
      </c>
      <c r="AS92" s="323">
        <f t="shared" si="94"/>
        <v>0</v>
      </c>
      <c r="AT92" s="323">
        <f t="shared" si="95"/>
        <v>0</v>
      </c>
      <c r="AU92" s="324">
        <f t="shared" si="96"/>
        <v>0</v>
      </c>
      <c r="AV92" s="308" t="s">
        <v>159</v>
      </c>
      <c r="AW92" s="308" t="s">
        <v>159</v>
      </c>
      <c r="AX92" s="308" t="s">
        <v>159</v>
      </c>
      <c r="AY92" s="308" t="s">
        <v>159</v>
      </c>
      <c r="AZ92" s="303" t="s">
        <v>159</v>
      </c>
      <c r="BA92" s="263"/>
      <c r="BB92" s="322">
        <f t="shared" si="87"/>
        <v>0</v>
      </c>
      <c r="BC92" s="323">
        <f t="shared" si="88"/>
        <v>0</v>
      </c>
      <c r="BD92" s="323">
        <f t="shared" si="89"/>
        <v>0</v>
      </c>
      <c r="BE92" s="323">
        <f t="shared" si="90"/>
        <v>0</v>
      </c>
      <c r="BF92" s="320">
        <f t="shared" si="91"/>
        <v>0</v>
      </c>
      <c r="BG92" s="263"/>
      <c r="BH92" s="322">
        <f t="shared" si="97"/>
        <v>0</v>
      </c>
      <c r="BI92" s="323">
        <f t="shared" si="98"/>
        <v>0</v>
      </c>
      <c r="BJ92" s="323">
        <f t="shared" si="99"/>
        <v>0</v>
      </c>
      <c r="BK92" s="323">
        <f t="shared" si="100"/>
        <v>0</v>
      </c>
      <c r="BL92" s="324">
        <f t="shared" si="101"/>
        <v>0</v>
      </c>
    </row>
    <row r="93" spans="3:64" s="255" customFormat="1" ht="25.9" customHeight="1" x14ac:dyDescent="0.25">
      <c r="C93" s="863"/>
      <c r="D93" s="369" t="s">
        <v>285</v>
      </c>
      <c r="E93" s="316"/>
      <c r="F93" s="317"/>
      <c r="G93" s="317"/>
      <c r="H93" s="318"/>
      <c r="I93" s="374"/>
      <c r="J93" s="375"/>
      <c r="K93" s="375"/>
      <c r="L93" s="376"/>
      <c r="M93" s="374"/>
      <c r="N93" s="375"/>
      <c r="O93" s="375"/>
      <c r="P93" s="375"/>
      <c r="Q93" s="320">
        <f t="shared" ref="Q93:Q105" si="102">SUM(M93:P93)</f>
        <v>0</v>
      </c>
      <c r="R93" s="374"/>
      <c r="S93" s="375"/>
      <c r="T93" s="375"/>
      <c r="U93" s="375"/>
      <c r="V93" s="320">
        <f t="shared" ref="V93:V132" si="103">SUM(R93:U93)</f>
        <v>0</v>
      </c>
      <c r="W93" s="359"/>
      <c r="X93" s="360"/>
      <c r="Y93" s="360"/>
      <c r="Z93" s="360"/>
      <c r="AA93" s="320">
        <f t="shared" si="83"/>
        <v>0</v>
      </c>
      <c r="AB93" s="374"/>
      <c r="AC93" s="375"/>
      <c r="AD93" s="375"/>
      <c r="AE93" s="375"/>
      <c r="AF93" s="320">
        <f t="shared" si="84"/>
        <v>0</v>
      </c>
      <c r="AG93" s="350"/>
      <c r="AH93" s="351"/>
      <c r="AI93" s="351"/>
      <c r="AJ93" s="351"/>
      <c r="AK93" s="320">
        <f t="shared" si="85"/>
        <v>0</v>
      </c>
      <c r="AL93" s="374"/>
      <c r="AM93" s="375"/>
      <c r="AN93" s="375"/>
      <c r="AO93" s="375"/>
      <c r="AP93" s="321">
        <f t="shared" si="86"/>
        <v>0</v>
      </c>
      <c r="AQ93" s="322">
        <f t="shared" si="92"/>
        <v>0</v>
      </c>
      <c r="AR93" s="323">
        <f t="shared" si="93"/>
        <v>0</v>
      </c>
      <c r="AS93" s="323">
        <f t="shared" si="94"/>
        <v>0</v>
      </c>
      <c r="AT93" s="323">
        <f t="shared" si="95"/>
        <v>0</v>
      </c>
      <c r="AU93" s="324">
        <f t="shared" si="96"/>
        <v>0</v>
      </c>
      <c r="AV93" s="308" t="s">
        <v>159</v>
      </c>
      <c r="AW93" s="308" t="s">
        <v>159</v>
      </c>
      <c r="AX93" s="308" t="s">
        <v>159</v>
      </c>
      <c r="AY93" s="308" t="s">
        <v>159</v>
      </c>
      <c r="AZ93" s="303" t="s">
        <v>159</v>
      </c>
      <c r="BA93" s="263"/>
      <c r="BB93" s="322">
        <f t="shared" si="87"/>
        <v>0</v>
      </c>
      <c r="BC93" s="323">
        <f t="shared" si="88"/>
        <v>0</v>
      </c>
      <c r="BD93" s="323">
        <f t="shared" si="89"/>
        <v>0</v>
      </c>
      <c r="BE93" s="323">
        <f t="shared" si="90"/>
        <v>0</v>
      </c>
      <c r="BF93" s="320">
        <f t="shared" si="91"/>
        <v>0</v>
      </c>
      <c r="BG93" s="263"/>
      <c r="BH93" s="322">
        <f t="shared" si="97"/>
        <v>0</v>
      </c>
      <c r="BI93" s="323">
        <f t="shared" si="98"/>
        <v>0</v>
      </c>
      <c r="BJ93" s="323">
        <f t="shared" si="99"/>
        <v>0</v>
      </c>
      <c r="BK93" s="323">
        <f t="shared" si="100"/>
        <v>0</v>
      </c>
      <c r="BL93" s="324">
        <f t="shared" si="101"/>
        <v>0</v>
      </c>
    </row>
    <row r="94" spans="3:64" s="255" customFormat="1" ht="25.9" customHeight="1" x14ac:dyDescent="0.25">
      <c r="C94" s="863"/>
      <c r="D94" s="369" t="s">
        <v>287</v>
      </c>
      <c r="E94" s="316"/>
      <c r="F94" s="317"/>
      <c r="G94" s="317"/>
      <c r="H94" s="318"/>
      <c r="I94" s="374"/>
      <c r="J94" s="375"/>
      <c r="K94" s="375"/>
      <c r="L94" s="376"/>
      <c r="M94" s="374"/>
      <c r="N94" s="375"/>
      <c r="O94" s="375"/>
      <c r="P94" s="375"/>
      <c r="Q94" s="320">
        <f t="shared" si="102"/>
        <v>0</v>
      </c>
      <c r="R94" s="374"/>
      <c r="S94" s="375"/>
      <c r="T94" s="375"/>
      <c r="U94" s="375"/>
      <c r="V94" s="320">
        <f t="shared" si="103"/>
        <v>0</v>
      </c>
      <c r="W94" s="359"/>
      <c r="X94" s="360"/>
      <c r="Y94" s="360"/>
      <c r="Z94" s="360"/>
      <c r="AA94" s="320">
        <f t="shared" si="83"/>
        <v>0</v>
      </c>
      <c r="AB94" s="374"/>
      <c r="AC94" s="375"/>
      <c r="AD94" s="375"/>
      <c r="AE94" s="375"/>
      <c r="AF94" s="320">
        <f t="shared" si="84"/>
        <v>0</v>
      </c>
      <c r="AG94" s="350"/>
      <c r="AH94" s="351"/>
      <c r="AI94" s="351"/>
      <c r="AJ94" s="351"/>
      <c r="AK94" s="320">
        <f t="shared" si="85"/>
        <v>0</v>
      </c>
      <c r="AL94" s="374"/>
      <c r="AM94" s="375"/>
      <c r="AN94" s="375"/>
      <c r="AO94" s="375"/>
      <c r="AP94" s="321">
        <f t="shared" si="86"/>
        <v>0</v>
      </c>
      <c r="AQ94" s="322">
        <f t="shared" si="92"/>
        <v>0</v>
      </c>
      <c r="AR94" s="323">
        <f t="shared" si="93"/>
        <v>0</v>
      </c>
      <c r="AS94" s="323">
        <f t="shared" si="94"/>
        <v>0</v>
      </c>
      <c r="AT94" s="323">
        <f t="shared" si="95"/>
        <v>0</v>
      </c>
      <c r="AU94" s="324">
        <f t="shared" si="96"/>
        <v>0</v>
      </c>
      <c r="AV94" s="308" t="s">
        <v>159</v>
      </c>
      <c r="AW94" s="308" t="s">
        <v>159</v>
      </c>
      <c r="AX94" s="308" t="s">
        <v>159</v>
      </c>
      <c r="AY94" s="308" t="s">
        <v>159</v>
      </c>
      <c r="AZ94" s="303" t="s">
        <v>159</v>
      </c>
      <c r="BA94" s="263"/>
      <c r="BB94" s="322">
        <f t="shared" si="87"/>
        <v>0</v>
      </c>
      <c r="BC94" s="323">
        <f t="shared" si="88"/>
        <v>0</v>
      </c>
      <c r="BD94" s="323">
        <f t="shared" si="89"/>
        <v>0</v>
      </c>
      <c r="BE94" s="323">
        <f t="shared" si="90"/>
        <v>0</v>
      </c>
      <c r="BF94" s="320">
        <f t="shared" si="91"/>
        <v>0</v>
      </c>
      <c r="BG94" s="263"/>
      <c r="BH94" s="322">
        <f t="shared" si="97"/>
        <v>0</v>
      </c>
      <c r="BI94" s="323">
        <f t="shared" si="98"/>
        <v>0</v>
      </c>
      <c r="BJ94" s="323">
        <f t="shared" si="99"/>
        <v>0</v>
      </c>
      <c r="BK94" s="323">
        <f t="shared" si="100"/>
        <v>0</v>
      </c>
      <c r="BL94" s="324">
        <f t="shared" si="101"/>
        <v>0</v>
      </c>
    </row>
    <row r="95" spans="3:64" s="255" customFormat="1" ht="25.9" customHeight="1" x14ac:dyDescent="0.25">
      <c r="C95" s="863"/>
      <c r="D95" s="369" t="s">
        <v>288</v>
      </c>
      <c r="E95" s="316"/>
      <c r="F95" s="317"/>
      <c r="G95" s="317"/>
      <c r="H95" s="318"/>
      <c r="I95" s="374"/>
      <c r="J95" s="375"/>
      <c r="K95" s="375"/>
      <c r="L95" s="376"/>
      <c r="M95" s="374"/>
      <c r="N95" s="375"/>
      <c r="O95" s="375"/>
      <c r="P95" s="375"/>
      <c r="Q95" s="320">
        <f t="shared" si="102"/>
        <v>0</v>
      </c>
      <c r="R95" s="374"/>
      <c r="S95" s="375"/>
      <c r="T95" s="375"/>
      <c r="U95" s="375"/>
      <c r="V95" s="320">
        <f t="shared" si="103"/>
        <v>0</v>
      </c>
      <c r="W95" s="359"/>
      <c r="X95" s="360"/>
      <c r="Y95" s="360"/>
      <c r="Z95" s="360"/>
      <c r="AA95" s="320">
        <f t="shared" si="83"/>
        <v>0</v>
      </c>
      <c r="AB95" s="374"/>
      <c r="AC95" s="375"/>
      <c r="AD95" s="375"/>
      <c r="AE95" s="375"/>
      <c r="AF95" s="320">
        <f t="shared" si="84"/>
        <v>0</v>
      </c>
      <c r="AG95" s="350"/>
      <c r="AH95" s="351"/>
      <c r="AI95" s="351"/>
      <c r="AJ95" s="351"/>
      <c r="AK95" s="320">
        <f t="shared" si="85"/>
        <v>0</v>
      </c>
      <c r="AL95" s="374"/>
      <c r="AM95" s="375"/>
      <c r="AN95" s="375"/>
      <c r="AO95" s="375"/>
      <c r="AP95" s="321">
        <f t="shared" si="86"/>
        <v>0</v>
      </c>
      <c r="AQ95" s="322">
        <f t="shared" si="92"/>
        <v>0</v>
      </c>
      <c r="AR95" s="323">
        <f t="shared" si="93"/>
        <v>0</v>
      </c>
      <c r="AS95" s="323">
        <f t="shared" si="94"/>
        <v>0</v>
      </c>
      <c r="AT95" s="323">
        <f t="shared" si="95"/>
        <v>0</v>
      </c>
      <c r="AU95" s="324">
        <f t="shared" si="96"/>
        <v>0</v>
      </c>
      <c r="AV95" s="308" t="s">
        <v>159</v>
      </c>
      <c r="AW95" s="308" t="s">
        <v>159</v>
      </c>
      <c r="AX95" s="308" t="s">
        <v>159</v>
      </c>
      <c r="AY95" s="308" t="s">
        <v>159</v>
      </c>
      <c r="AZ95" s="303" t="s">
        <v>159</v>
      </c>
      <c r="BA95" s="263"/>
      <c r="BB95" s="322">
        <f t="shared" si="87"/>
        <v>0</v>
      </c>
      <c r="BC95" s="323">
        <f t="shared" si="88"/>
        <v>0</v>
      </c>
      <c r="BD95" s="323">
        <f t="shared" si="89"/>
        <v>0</v>
      </c>
      <c r="BE95" s="323">
        <f t="shared" si="90"/>
        <v>0</v>
      </c>
      <c r="BF95" s="320">
        <f t="shared" si="91"/>
        <v>0</v>
      </c>
      <c r="BG95" s="263"/>
      <c r="BH95" s="322">
        <f t="shared" si="97"/>
        <v>0</v>
      </c>
      <c r="BI95" s="323">
        <f t="shared" si="98"/>
        <v>0</v>
      </c>
      <c r="BJ95" s="323">
        <f t="shared" si="99"/>
        <v>0</v>
      </c>
      <c r="BK95" s="323">
        <f t="shared" si="100"/>
        <v>0</v>
      </c>
      <c r="BL95" s="324">
        <f t="shared" si="101"/>
        <v>0</v>
      </c>
    </row>
    <row r="96" spans="3:64" s="255" customFormat="1" ht="18" customHeight="1" x14ac:dyDescent="0.25">
      <c r="C96" s="863"/>
      <c r="D96" s="369"/>
      <c r="E96" s="316"/>
      <c r="F96" s="317"/>
      <c r="G96" s="317"/>
      <c r="H96" s="318"/>
      <c r="I96" s="374"/>
      <c r="J96" s="375"/>
      <c r="K96" s="375"/>
      <c r="L96" s="376"/>
      <c r="M96" s="374"/>
      <c r="N96" s="375"/>
      <c r="O96" s="375"/>
      <c r="P96" s="375"/>
      <c r="Q96" s="320">
        <f t="shared" si="102"/>
        <v>0</v>
      </c>
      <c r="R96" s="374"/>
      <c r="S96" s="375"/>
      <c r="T96" s="375"/>
      <c r="U96" s="375"/>
      <c r="V96" s="320">
        <f t="shared" si="103"/>
        <v>0</v>
      </c>
      <c r="W96" s="374"/>
      <c r="X96" s="375"/>
      <c r="Y96" s="375"/>
      <c r="Z96" s="375"/>
      <c r="AA96" s="320">
        <f t="shared" si="83"/>
        <v>0</v>
      </c>
      <c r="AB96" s="374"/>
      <c r="AC96" s="375"/>
      <c r="AD96" s="375"/>
      <c r="AE96" s="375"/>
      <c r="AF96" s="320">
        <f t="shared" si="84"/>
        <v>0</v>
      </c>
      <c r="AG96" s="374"/>
      <c r="AH96" s="375"/>
      <c r="AI96" s="375"/>
      <c r="AJ96" s="375"/>
      <c r="AK96" s="320">
        <f t="shared" si="85"/>
        <v>0</v>
      </c>
      <c r="AL96" s="374"/>
      <c r="AM96" s="375"/>
      <c r="AN96" s="375"/>
      <c r="AO96" s="375"/>
      <c r="AP96" s="321">
        <f t="shared" si="86"/>
        <v>0</v>
      </c>
      <c r="AQ96" s="322">
        <f t="shared" si="92"/>
        <v>0</v>
      </c>
      <c r="AR96" s="323">
        <f t="shared" si="93"/>
        <v>0</v>
      </c>
      <c r="AS96" s="323">
        <f t="shared" si="94"/>
        <v>0</v>
      </c>
      <c r="AT96" s="323">
        <f t="shared" si="95"/>
        <v>0</v>
      </c>
      <c r="AU96" s="324">
        <f t="shared" si="96"/>
        <v>0</v>
      </c>
      <c r="AV96" s="308" t="s">
        <v>159</v>
      </c>
      <c r="AW96" s="308" t="s">
        <v>159</v>
      </c>
      <c r="AX96" s="308" t="s">
        <v>159</v>
      </c>
      <c r="AY96" s="308" t="s">
        <v>159</v>
      </c>
      <c r="AZ96" s="303" t="s">
        <v>159</v>
      </c>
      <c r="BA96" s="263"/>
      <c r="BB96" s="322">
        <f t="shared" si="87"/>
        <v>0</v>
      </c>
      <c r="BC96" s="323">
        <f t="shared" si="88"/>
        <v>0</v>
      </c>
      <c r="BD96" s="323">
        <f t="shared" si="89"/>
        <v>0</v>
      </c>
      <c r="BE96" s="323">
        <f t="shared" si="90"/>
        <v>0</v>
      </c>
      <c r="BF96" s="320">
        <f t="shared" si="91"/>
        <v>0</v>
      </c>
      <c r="BG96" s="263"/>
      <c r="BH96" s="322">
        <f t="shared" si="97"/>
        <v>0</v>
      </c>
      <c r="BI96" s="323">
        <f t="shared" si="98"/>
        <v>0</v>
      </c>
      <c r="BJ96" s="323">
        <f t="shared" si="99"/>
        <v>0</v>
      </c>
      <c r="BK96" s="323">
        <f t="shared" si="100"/>
        <v>0</v>
      </c>
      <c r="BL96" s="324">
        <f t="shared" si="101"/>
        <v>0</v>
      </c>
    </row>
    <row r="97" spans="3:64" s="255" customFormat="1" ht="18" customHeight="1" x14ac:dyDescent="0.25">
      <c r="C97" s="863"/>
      <c r="D97" s="369"/>
      <c r="E97" s="316"/>
      <c r="F97" s="317"/>
      <c r="G97" s="317"/>
      <c r="H97" s="318"/>
      <c r="I97" s="374"/>
      <c r="J97" s="375"/>
      <c r="K97" s="375"/>
      <c r="L97" s="376"/>
      <c r="M97" s="374"/>
      <c r="N97" s="375"/>
      <c r="O97" s="375"/>
      <c r="P97" s="375"/>
      <c r="Q97" s="320">
        <f t="shared" si="102"/>
        <v>0</v>
      </c>
      <c r="R97" s="374"/>
      <c r="S97" s="375"/>
      <c r="T97" s="375"/>
      <c r="U97" s="375"/>
      <c r="V97" s="320">
        <f t="shared" si="103"/>
        <v>0</v>
      </c>
      <c r="W97" s="374"/>
      <c r="X97" s="375"/>
      <c r="Y97" s="375"/>
      <c r="Z97" s="375"/>
      <c r="AA97" s="320">
        <f t="shared" si="83"/>
        <v>0</v>
      </c>
      <c r="AB97" s="374"/>
      <c r="AC97" s="375"/>
      <c r="AD97" s="375"/>
      <c r="AE97" s="375"/>
      <c r="AF97" s="320">
        <f t="shared" si="84"/>
        <v>0</v>
      </c>
      <c r="AG97" s="374"/>
      <c r="AH97" s="375"/>
      <c r="AI97" s="375"/>
      <c r="AJ97" s="375"/>
      <c r="AK97" s="320">
        <f t="shared" si="85"/>
        <v>0</v>
      </c>
      <c r="AL97" s="374"/>
      <c r="AM97" s="375"/>
      <c r="AN97" s="375"/>
      <c r="AO97" s="375"/>
      <c r="AP97" s="321">
        <f t="shared" si="86"/>
        <v>0</v>
      </c>
      <c r="AQ97" s="322">
        <f t="shared" si="92"/>
        <v>0</v>
      </c>
      <c r="AR97" s="323">
        <f t="shared" si="93"/>
        <v>0</v>
      </c>
      <c r="AS97" s="323">
        <f t="shared" si="94"/>
        <v>0</v>
      </c>
      <c r="AT97" s="323">
        <f t="shared" si="95"/>
        <v>0</v>
      </c>
      <c r="AU97" s="324">
        <f t="shared" si="96"/>
        <v>0</v>
      </c>
      <c r="AV97" s="308" t="s">
        <v>159</v>
      </c>
      <c r="AW97" s="308" t="s">
        <v>159</v>
      </c>
      <c r="AX97" s="308" t="s">
        <v>159</v>
      </c>
      <c r="AY97" s="308" t="s">
        <v>159</v>
      </c>
      <c r="AZ97" s="303" t="s">
        <v>159</v>
      </c>
      <c r="BA97" s="263"/>
      <c r="BB97" s="322">
        <f t="shared" si="87"/>
        <v>0</v>
      </c>
      <c r="BC97" s="323">
        <f t="shared" si="88"/>
        <v>0</v>
      </c>
      <c r="BD97" s="323">
        <f t="shared" si="89"/>
        <v>0</v>
      </c>
      <c r="BE97" s="323">
        <f t="shared" si="90"/>
        <v>0</v>
      </c>
      <c r="BF97" s="320">
        <f t="shared" si="91"/>
        <v>0</v>
      </c>
      <c r="BG97" s="263"/>
      <c r="BH97" s="322">
        <f t="shared" si="97"/>
        <v>0</v>
      </c>
      <c r="BI97" s="323">
        <f t="shared" si="98"/>
        <v>0</v>
      </c>
      <c r="BJ97" s="323">
        <f t="shared" si="99"/>
        <v>0</v>
      </c>
      <c r="BK97" s="323">
        <f t="shared" si="100"/>
        <v>0</v>
      </c>
      <c r="BL97" s="324">
        <f t="shared" si="101"/>
        <v>0</v>
      </c>
    </row>
    <row r="98" spans="3:64" s="255" customFormat="1" ht="18" customHeight="1" x14ac:dyDescent="0.25">
      <c r="C98" s="863"/>
      <c r="D98" s="369"/>
      <c r="E98" s="316"/>
      <c r="F98" s="317"/>
      <c r="G98" s="317"/>
      <c r="H98" s="318"/>
      <c r="I98" s="374"/>
      <c r="J98" s="375"/>
      <c r="K98" s="375"/>
      <c r="L98" s="376"/>
      <c r="M98" s="374"/>
      <c r="N98" s="375"/>
      <c r="O98" s="375"/>
      <c r="P98" s="375"/>
      <c r="Q98" s="320">
        <f t="shared" si="102"/>
        <v>0</v>
      </c>
      <c r="R98" s="374"/>
      <c r="S98" s="375"/>
      <c r="T98" s="375"/>
      <c r="U98" s="375"/>
      <c r="V98" s="320">
        <f t="shared" si="103"/>
        <v>0</v>
      </c>
      <c r="W98" s="374"/>
      <c r="X98" s="375"/>
      <c r="Y98" s="375"/>
      <c r="Z98" s="375"/>
      <c r="AA98" s="320">
        <f t="shared" si="83"/>
        <v>0</v>
      </c>
      <c r="AB98" s="374"/>
      <c r="AC98" s="375"/>
      <c r="AD98" s="375"/>
      <c r="AE98" s="375"/>
      <c r="AF98" s="320">
        <f t="shared" si="84"/>
        <v>0</v>
      </c>
      <c r="AG98" s="374"/>
      <c r="AH98" s="375"/>
      <c r="AI98" s="375"/>
      <c r="AJ98" s="375"/>
      <c r="AK98" s="320">
        <f t="shared" si="85"/>
        <v>0</v>
      </c>
      <c r="AL98" s="374"/>
      <c r="AM98" s="375"/>
      <c r="AN98" s="375"/>
      <c r="AO98" s="375"/>
      <c r="AP98" s="321">
        <f t="shared" si="86"/>
        <v>0</v>
      </c>
      <c r="AQ98" s="322">
        <f t="shared" si="92"/>
        <v>0</v>
      </c>
      <c r="AR98" s="323">
        <f t="shared" si="93"/>
        <v>0</v>
      </c>
      <c r="AS98" s="323">
        <f t="shared" si="94"/>
        <v>0</v>
      </c>
      <c r="AT98" s="323">
        <f t="shared" si="95"/>
        <v>0</v>
      </c>
      <c r="AU98" s="324">
        <f t="shared" si="96"/>
        <v>0</v>
      </c>
      <c r="AV98" s="308" t="s">
        <v>159</v>
      </c>
      <c r="AW98" s="308" t="s">
        <v>159</v>
      </c>
      <c r="AX98" s="308" t="s">
        <v>159</v>
      </c>
      <c r="AY98" s="308" t="s">
        <v>159</v>
      </c>
      <c r="AZ98" s="303" t="s">
        <v>159</v>
      </c>
      <c r="BA98" s="263"/>
      <c r="BB98" s="322">
        <f t="shared" si="87"/>
        <v>0</v>
      </c>
      <c r="BC98" s="323">
        <f t="shared" si="88"/>
        <v>0</v>
      </c>
      <c r="BD98" s="323">
        <f t="shared" si="89"/>
        <v>0</v>
      </c>
      <c r="BE98" s="323">
        <f t="shared" si="90"/>
        <v>0</v>
      </c>
      <c r="BF98" s="320">
        <f t="shared" si="91"/>
        <v>0</v>
      </c>
      <c r="BG98" s="263"/>
      <c r="BH98" s="322">
        <f t="shared" si="97"/>
        <v>0</v>
      </c>
      <c r="BI98" s="323">
        <f t="shared" si="98"/>
        <v>0</v>
      </c>
      <c r="BJ98" s="323">
        <f t="shared" si="99"/>
        <v>0</v>
      </c>
      <c r="BK98" s="323">
        <f t="shared" si="100"/>
        <v>0</v>
      </c>
      <c r="BL98" s="324">
        <f t="shared" si="101"/>
        <v>0</v>
      </c>
    </row>
    <row r="99" spans="3:64" s="255" customFormat="1" ht="18" customHeight="1" x14ac:dyDescent="0.25">
      <c r="C99" s="863"/>
      <c r="D99" s="369"/>
      <c r="E99" s="316"/>
      <c r="F99" s="317"/>
      <c r="G99" s="317"/>
      <c r="H99" s="318"/>
      <c r="I99" s="374"/>
      <c r="J99" s="375"/>
      <c r="K99" s="375"/>
      <c r="L99" s="376"/>
      <c r="M99" s="374"/>
      <c r="N99" s="375"/>
      <c r="O99" s="375"/>
      <c r="P99" s="375"/>
      <c r="Q99" s="320">
        <f t="shared" si="102"/>
        <v>0</v>
      </c>
      <c r="R99" s="374"/>
      <c r="S99" s="375"/>
      <c r="T99" s="375"/>
      <c r="U99" s="375"/>
      <c r="V99" s="320">
        <f t="shared" si="103"/>
        <v>0</v>
      </c>
      <c r="W99" s="374"/>
      <c r="X99" s="375"/>
      <c r="Y99" s="375"/>
      <c r="Z99" s="375"/>
      <c r="AA99" s="320">
        <f t="shared" si="83"/>
        <v>0</v>
      </c>
      <c r="AB99" s="374"/>
      <c r="AC99" s="375"/>
      <c r="AD99" s="375"/>
      <c r="AE99" s="375"/>
      <c r="AF99" s="320">
        <f t="shared" si="84"/>
        <v>0</v>
      </c>
      <c r="AG99" s="374"/>
      <c r="AH99" s="375"/>
      <c r="AI99" s="375"/>
      <c r="AJ99" s="375"/>
      <c r="AK99" s="320">
        <f t="shared" si="85"/>
        <v>0</v>
      </c>
      <c r="AL99" s="374"/>
      <c r="AM99" s="375"/>
      <c r="AN99" s="375"/>
      <c r="AO99" s="375"/>
      <c r="AP99" s="321">
        <f t="shared" si="86"/>
        <v>0</v>
      </c>
      <c r="AQ99" s="322">
        <f t="shared" si="92"/>
        <v>0</v>
      </c>
      <c r="AR99" s="323">
        <f t="shared" si="93"/>
        <v>0</v>
      </c>
      <c r="AS99" s="323">
        <f t="shared" si="94"/>
        <v>0</v>
      </c>
      <c r="AT99" s="323">
        <f t="shared" si="95"/>
        <v>0</v>
      </c>
      <c r="AU99" s="324">
        <f t="shared" si="96"/>
        <v>0</v>
      </c>
      <c r="AV99" s="308" t="s">
        <v>159</v>
      </c>
      <c r="AW99" s="308" t="s">
        <v>159</v>
      </c>
      <c r="AX99" s="308" t="s">
        <v>159</v>
      </c>
      <c r="AY99" s="308" t="s">
        <v>159</v>
      </c>
      <c r="AZ99" s="303" t="s">
        <v>159</v>
      </c>
      <c r="BA99" s="263"/>
      <c r="BB99" s="322">
        <f t="shared" si="87"/>
        <v>0</v>
      </c>
      <c r="BC99" s="323">
        <f t="shared" si="88"/>
        <v>0</v>
      </c>
      <c r="BD99" s="323">
        <f t="shared" si="89"/>
        <v>0</v>
      </c>
      <c r="BE99" s="323">
        <f t="shared" si="90"/>
        <v>0</v>
      </c>
      <c r="BF99" s="320">
        <f t="shared" si="91"/>
        <v>0</v>
      </c>
      <c r="BG99" s="263"/>
      <c r="BH99" s="322">
        <f t="shared" si="97"/>
        <v>0</v>
      </c>
      <c r="BI99" s="323">
        <f t="shared" si="98"/>
        <v>0</v>
      </c>
      <c r="BJ99" s="323">
        <f t="shared" si="99"/>
        <v>0</v>
      </c>
      <c r="BK99" s="323">
        <f t="shared" si="100"/>
        <v>0</v>
      </c>
      <c r="BL99" s="324">
        <f t="shared" si="101"/>
        <v>0</v>
      </c>
    </row>
    <row r="100" spans="3:64" s="255" customFormat="1" ht="18" customHeight="1" x14ac:dyDescent="0.25">
      <c r="C100" s="863"/>
      <c r="D100" s="369"/>
      <c r="E100" s="316"/>
      <c r="F100" s="317"/>
      <c r="G100" s="317"/>
      <c r="H100" s="318"/>
      <c r="I100" s="374"/>
      <c r="J100" s="375"/>
      <c r="K100" s="375"/>
      <c r="L100" s="376"/>
      <c r="M100" s="374"/>
      <c r="N100" s="375"/>
      <c r="O100" s="375"/>
      <c r="P100" s="375"/>
      <c r="Q100" s="320">
        <f t="shared" si="102"/>
        <v>0</v>
      </c>
      <c r="R100" s="374"/>
      <c r="S100" s="375"/>
      <c r="T100" s="375"/>
      <c r="U100" s="375"/>
      <c r="V100" s="320">
        <f t="shared" si="103"/>
        <v>0</v>
      </c>
      <c r="W100" s="374"/>
      <c r="X100" s="375"/>
      <c r="Y100" s="375"/>
      <c r="Z100" s="375"/>
      <c r="AA100" s="320">
        <f t="shared" si="83"/>
        <v>0</v>
      </c>
      <c r="AB100" s="374"/>
      <c r="AC100" s="375"/>
      <c r="AD100" s="375"/>
      <c r="AE100" s="375"/>
      <c r="AF100" s="320">
        <f t="shared" si="84"/>
        <v>0</v>
      </c>
      <c r="AG100" s="374"/>
      <c r="AH100" s="375"/>
      <c r="AI100" s="375"/>
      <c r="AJ100" s="375"/>
      <c r="AK100" s="320">
        <f t="shared" si="85"/>
        <v>0</v>
      </c>
      <c r="AL100" s="374"/>
      <c r="AM100" s="375"/>
      <c r="AN100" s="375"/>
      <c r="AO100" s="375"/>
      <c r="AP100" s="321">
        <f t="shared" si="86"/>
        <v>0</v>
      </c>
      <c r="AQ100" s="322">
        <f t="shared" si="92"/>
        <v>0</v>
      </c>
      <c r="AR100" s="323">
        <f t="shared" si="93"/>
        <v>0</v>
      </c>
      <c r="AS100" s="323">
        <f t="shared" si="94"/>
        <v>0</v>
      </c>
      <c r="AT100" s="323">
        <f t="shared" si="95"/>
        <v>0</v>
      </c>
      <c r="AU100" s="324">
        <f t="shared" si="96"/>
        <v>0</v>
      </c>
      <c r="AV100" s="308" t="s">
        <v>159</v>
      </c>
      <c r="AW100" s="308" t="s">
        <v>159</v>
      </c>
      <c r="AX100" s="308" t="s">
        <v>159</v>
      </c>
      <c r="AY100" s="308" t="s">
        <v>159</v>
      </c>
      <c r="AZ100" s="303" t="s">
        <v>159</v>
      </c>
      <c r="BA100" s="263"/>
      <c r="BB100" s="322">
        <f t="shared" si="87"/>
        <v>0</v>
      </c>
      <c r="BC100" s="323">
        <f t="shared" si="88"/>
        <v>0</v>
      </c>
      <c r="BD100" s="323">
        <f t="shared" si="89"/>
        <v>0</v>
      </c>
      <c r="BE100" s="323">
        <f t="shared" si="90"/>
        <v>0</v>
      </c>
      <c r="BF100" s="320">
        <f t="shared" si="91"/>
        <v>0</v>
      </c>
      <c r="BG100" s="263"/>
      <c r="BH100" s="322">
        <f t="shared" si="97"/>
        <v>0</v>
      </c>
      <c r="BI100" s="323">
        <f t="shared" si="98"/>
        <v>0</v>
      </c>
      <c r="BJ100" s="323">
        <f t="shared" si="99"/>
        <v>0</v>
      </c>
      <c r="BK100" s="323">
        <f t="shared" si="100"/>
        <v>0</v>
      </c>
      <c r="BL100" s="324">
        <f t="shared" si="101"/>
        <v>0</v>
      </c>
    </row>
    <row r="101" spans="3:64" s="255" customFormat="1" ht="18" customHeight="1" x14ac:dyDescent="0.25">
      <c r="C101" s="863"/>
      <c r="D101" s="369"/>
      <c r="E101" s="316"/>
      <c r="F101" s="317"/>
      <c r="G101" s="317"/>
      <c r="H101" s="318"/>
      <c r="I101" s="374"/>
      <c r="J101" s="375"/>
      <c r="K101" s="375"/>
      <c r="L101" s="376"/>
      <c r="M101" s="374"/>
      <c r="N101" s="375"/>
      <c r="O101" s="375"/>
      <c r="P101" s="375"/>
      <c r="Q101" s="320">
        <f t="shared" si="102"/>
        <v>0</v>
      </c>
      <c r="R101" s="374"/>
      <c r="S101" s="375"/>
      <c r="T101" s="375"/>
      <c r="U101" s="375"/>
      <c r="V101" s="320">
        <f t="shared" si="103"/>
        <v>0</v>
      </c>
      <c r="W101" s="374"/>
      <c r="X101" s="375"/>
      <c r="Y101" s="375"/>
      <c r="Z101" s="375"/>
      <c r="AA101" s="320">
        <f t="shared" si="83"/>
        <v>0</v>
      </c>
      <c r="AB101" s="374"/>
      <c r="AC101" s="375"/>
      <c r="AD101" s="375"/>
      <c r="AE101" s="375"/>
      <c r="AF101" s="320">
        <f t="shared" si="84"/>
        <v>0</v>
      </c>
      <c r="AG101" s="374"/>
      <c r="AH101" s="375"/>
      <c r="AI101" s="375"/>
      <c r="AJ101" s="375"/>
      <c r="AK101" s="320">
        <f t="shared" si="85"/>
        <v>0</v>
      </c>
      <c r="AL101" s="374"/>
      <c r="AM101" s="375"/>
      <c r="AN101" s="375"/>
      <c r="AO101" s="375"/>
      <c r="AP101" s="321">
        <f t="shared" si="86"/>
        <v>0</v>
      </c>
      <c r="AQ101" s="322">
        <f t="shared" si="92"/>
        <v>0</v>
      </c>
      <c r="AR101" s="323">
        <f t="shared" si="93"/>
        <v>0</v>
      </c>
      <c r="AS101" s="323">
        <f t="shared" si="94"/>
        <v>0</v>
      </c>
      <c r="AT101" s="323">
        <f t="shared" si="95"/>
        <v>0</v>
      </c>
      <c r="AU101" s="324">
        <f t="shared" si="96"/>
        <v>0</v>
      </c>
      <c r="AV101" s="308" t="s">
        <v>159</v>
      </c>
      <c r="AW101" s="308" t="s">
        <v>159</v>
      </c>
      <c r="AX101" s="308" t="s">
        <v>159</v>
      </c>
      <c r="AY101" s="308" t="s">
        <v>159</v>
      </c>
      <c r="AZ101" s="303" t="s">
        <v>159</v>
      </c>
      <c r="BA101" s="263"/>
      <c r="BB101" s="322">
        <f t="shared" si="87"/>
        <v>0</v>
      </c>
      <c r="BC101" s="323">
        <f t="shared" si="88"/>
        <v>0</v>
      </c>
      <c r="BD101" s="323">
        <f t="shared" si="89"/>
        <v>0</v>
      </c>
      <c r="BE101" s="323">
        <f t="shared" si="90"/>
        <v>0</v>
      </c>
      <c r="BF101" s="320">
        <f t="shared" si="91"/>
        <v>0</v>
      </c>
      <c r="BG101" s="263"/>
      <c r="BH101" s="322">
        <f t="shared" si="97"/>
        <v>0</v>
      </c>
      <c r="BI101" s="323">
        <f t="shared" si="98"/>
        <v>0</v>
      </c>
      <c r="BJ101" s="323">
        <f t="shared" si="99"/>
        <v>0</v>
      </c>
      <c r="BK101" s="323">
        <f t="shared" si="100"/>
        <v>0</v>
      </c>
      <c r="BL101" s="324">
        <f t="shared" si="101"/>
        <v>0</v>
      </c>
    </row>
    <row r="102" spans="3:64" s="255" customFormat="1" ht="18" customHeight="1" x14ac:dyDescent="0.25">
      <c r="C102" s="863"/>
      <c r="D102" s="369"/>
      <c r="E102" s="316"/>
      <c r="F102" s="317"/>
      <c r="G102" s="317"/>
      <c r="H102" s="318"/>
      <c r="I102" s="374"/>
      <c r="J102" s="375"/>
      <c r="K102" s="375"/>
      <c r="L102" s="376"/>
      <c r="M102" s="374"/>
      <c r="N102" s="375"/>
      <c r="O102" s="375"/>
      <c r="P102" s="375"/>
      <c r="Q102" s="320">
        <f t="shared" si="102"/>
        <v>0</v>
      </c>
      <c r="R102" s="374"/>
      <c r="S102" s="375"/>
      <c r="T102" s="375"/>
      <c r="U102" s="375"/>
      <c r="V102" s="320">
        <f t="shared" si="103"/>
        <v>0</v>
      </c>
      <c r="W102" s="374"/>
      <c r="X102" s="375"/>
      <c r="Y102" s="375"/>
      <c r="Z102" s="375"/>
      <c r="AA102" s="320">
        <f t="shared" si="83"/>
        <v>0</v>
      </c>
      <c r="AB102" s="374"/>
      <c r="AC102" s="375"/>
      <c r="AD102" s="375"/>
      <c r="AE102" s="375"/>
      <c r="AF102" s="320">
        <f t="shared" si="84"/>
        <v>0</v>
      </c>
      <c r="AG102" s="374"/>
      <c r="AH102" s="375"/>
      <c r="AI102" s="375"/>
      <c r="AJ102" s="375"/>
      <c r="AK102" s="320">
        <f t="shared" si="85"/>
        <v>0</v>
      </c>
      <c r="AL102" s="374"/>
      <c r="AM102" s="375"/>
      <c r="AN102" s="375"/>
      <c r="AO102" s="375"/>
      <c r="AP102" s="321">
        <f t="shared" si="86"/>
        <v>0</v>
      </c>
      <c r="AQ102" s="322">
        <f t="shared" si="92"/>
        <v>0</v>
      </c>
      <c r="AR102" s="323">
        <f t="shared" si="93"/>
        <v>0</v>
      </c>
      <c r="AS102" s="323">
        <f t="shared" si="94"/>
        <v>0</v>
      </c>
      <c r="AT102" s="323">
        <f t="shared" si="95"/>
        <v>0</v>
      </c>
      <c r="AU102" s="324">
        <f t="shared" si="96"/>
        <v>0</v>
      </c>
      <c r="AV102" s="308" t="s">
        <v>159</v>
      </c>
      <c r="AW102" s="308" t="s">
        <v>159</v>
      </c>
      <c r="AX102" s="308" t="s">
        <v>159</v>
      </c>
      <c r="AY102" s="308" t="s">
        <v>159</v>
      </c>
      <c r="AZ102" s="303" t="s">
        <v>159</v>
      </c>
      <c r="BA102" s="263"/>
      <c r="BB102" s="322">
        <f t="shared" si="87"/>
        <v>0</v>
      </c>
      <c r="BC102" s="323">
        <f t="shared" si="88"/>
        <v>0</v>
      </c>
      <c r="BD102" s="323">
        <f t="shared" si="89"/>
        <v>0</v>
      </c>
      <c r="BE102" s="323">
        <f t="shared" si="90"/>
        <v>0</v>
      </c>
      <c r="BF102" s="320">
        <f t="shared" si="91"/>
        <v>0</v>
      </c>
      <c r="BG102" s="263"/>
      <c r="BH102" s="322">
        <f t="shared" si="97"/>
        <v>0</v>
      </c>
      <c r="BI102" s="323">
        <f t="shared" si="98"/>
        <v>0</v>
      </c>
      <c r="BJ102" s="323">
        <f t="shared" si="99"/>
        <v>0</v>
      </c>
      <c r="BK102" s="323">
        <f t="shared" si="100"/>
        <v>0</v>
      </c>
      <c r="BL102" s="324">
        <f t="shared" si="101"/>
        <v>0</v>
      </c>
    </row>
    <row r="103" spans="3:64" s="255" customFormat="1" ht="18" customHeight="1" x14ac:dyDescent="0.25">
      <c r="C103" s="863"/>
      <c r="D103" s="369"/>
      <c r="E103" s="316"/>
      <c r="F103" s="317"/>
      <c r="G103" s="317"/>
      <c r="H103" s="318"/>
      <c r="I103" s="374"/>
      <c r="J103" s="375"/>
      <c r="K103" s="375"/>
      <c r="L103" s="376"/>
      <c r="M103" s="374"/>
      <c r="N103" s="375"/>
      <c r="O103" s="375"/>
      <c r="P103" s="375"/>
      <c r="Q103" s="320">
        <f t="shared" si="102"/>
        <v>0</v>
      </c>
      <c r="R103" s="374"/>
      <c r="S103" s="375"/>
      <c r="T103" s="375"/>
      <c r="U103" s="375"/>
      <c r="V103" s="320">
        <f t="shared" si="103"/>
        <v>0</v>
      </c>
      <c r="W103" s="374"/>
      <c r="X103" s="375"/>
      <c r="Y103" s="375"/>
      <c r="Z103" s="375"/>
      <c r="AA103" s="320">
        <f t="shared" si="83"/>
        <v>0</v>
      </c>
      <c r="AB103" s="374"/>
      <c r="AC103" s="375"/>
      <c r="AD103" s="375"/>
      <c r="AE103" s="375"/>
      <c r="AF103" s="320">
        <f t="shared" si="84"/>
        <v>0</v>
      </c>
      <c r="AG103" s="374"/>
      <c r="AH103" s="375"/>
      <c r="AI103" s="375"/>
      <c r="AJ103" s="375"/>
      <c r="AK103" s="320">
        <f t="shared" si="85"/>
        <v>0</v>
      </c>
      <c r="AL103" s="374"/>
      <c r="AM103" s="375"/>
      <c r="AN103" s="375"/>
      <c r="AO103" s="375"/>
      <c r="AP103" s="321">
        <f t="shared" si="86"/>
        <v>0</v>
      </c>
      <c r="AQ103" s="322">
        <f t="shared" si="92"/>
        <v>0</v>
      </c>
      <c r="AR103" s="323">
        <f t="shared" si="93"/>
        <v>0</v>
      </c>
      <c r="AS103" s="323">
        <f t="shared" si="94"/>
        <v>0</v>
      </c>
      <c r="AT103" s="323">
        <f t="shared" si="95"/>
        <v>0</v>
      </c>
      <c r="AU103" s="324">
        <f t="shared" si="96"/>
        <v>0</v>
      </c>
      <c r="AV103" s="308" t="s">
        <v>159</v>
      </c>
      <c r="AW103" s="308" t="s">
        <v>159</v>
      </c>
      <c r="AX103" s="308" t="s">
        <v>159</v>
      </c>
      <c r="AY103" s="308" t="s">
        <v>159</v>
      </c>
      <c r="AZ103" s="303" t="s">
        <v>159</v>
      </c>
      <c r="BA103" s="263"/>
      <c r="BB103" s="322">
        <f t="shared" si="87"/>
        <v>0</v>
      </c>
      <c r="BC103" s="323">
        <f t="shared" si="88"/>
        <v>0</v>
      </c>
      <c r="BD103" s="323">
        <f t="shared" si="89"/>
        <v>0</v>
      </c>
      <c r="BE103" s="323">
        <f t="shared" si="90"/>
        <v>0</v>
      </c>
      <c r="BF103" s="320">
        <f t="shared" si="91"/>
        <v>0</v>
      </c>
      <c r="BG103" s="263"/>
      <c r="BH103" s="322">
        <f t="shared" si="97"/>
        <v>0</v>
      </c>
      <c r="BI103" s="323">
        <f t="shared" si="98"/>
        <v>0</v>
      </c>
      <c r="BJ103" s="323">
        <f t="shared" si="99"/>
        <v>0</v>
      </c>
      <c r="BK103" s="323">
        <f t="shared" si="100"/>
        <v>0</v>
      </c>
      <c r="BL103" s="324">
        <f t="shared" si="101"/>
        <v>0</v>
      </c>
    </row>
    <row r="104" spans="3:64" s="255" customFormat="1" ht="18" customHeight="1" x14ac:dyDescent="0.25">
      <c r="C104" s="863"/>
      <c r="D104" s="369"/>
      <c r="E104" s="316"/>
      <c r="F104" s="317"/>
      <c r="G104" s="317"/>
      <c r="H104" s="318"/>
      <c r="I104" s="374"/>
      <c r="J104" s="375"/>
      <c r="K104" s="375"/>
      <c r="L104" s="376"/>
      <c r="M104" s="374"/>
      <c r="N104" s="375"/>
      <c r="O104" s="375"/>
      <c r="P104" s="375"/>
      <c r="Q104" s="320">
        <f t="shared" si="102"/>
        <v>0</v>
      </c>
      <c r="R104" s="374"/>
      <c r="S104" s="375"/>
      <c r="T104" s="375"/>
      <c r="U104" s="375"/>
      <c r="V104" s="320">
        <f t="shared" si="103"/>
        <v>0</v>
      </c>
      <c r="W104" s="374"/>
      <c r="X104" s="375"/>
      <c r="Y104" s="375"/>
      <c r="Z104" s="375"/>
      <c r="AA104" s="320">
        <f t="shared" si="83"/>
        <v>0</v>
      </c>
      <c r="AB104" s="374"/>
      <c r="AC104" s="375"/>
      <c r="AD104" s="375"/>
      <c r="AE104" s="375"/>
      <c r="AF104" s="320">
        <f t="shared" si="84"/>
        <v>0</v>
      </c>
      <c r="AG104" s="374"/>
      <c r="AH104" s="375"/>
      <c r="AI104" s="375"/>
      <c r="AJ104" s="375"/>
      <c r="AK104" s="320">
        <f t="shared" si="85"/>
        <v>0</v>
      </c>
      <c r="AL104" s="374"/>
      <c r="AM104" s="375"/>
      <c r="AN104" s="375"/>
      <c r="AO104" s="375"/>
      <c r="AP104" s="321">
        <f t="shared" si="86"/>
        <v>0</v>
      </c>
      <c r="AQ104" s="322">
        <f t="shared" si="92"/>
        <v>0</v>
      </c>
      <c r="AR104" s="323">
        <f t="shared" si="93"/>
        <v>0</v>
      </c>
      <c r="AS104" s="323">
        <f t="shared" si="94"/>
        <v>0</v>
      </c>
      <c r="AT104" s="323">
        <f t="shared" si="95"/>
        <v>0</v>
      </c>
      <c r="AU104" s="324">
        <f t="shared" si="96"/>
        <v>0</v>
      </c>
      <c r="AV104" s="308" t="s">
        <v>159</v>
      </c>
      <c r="AW104" s="308" t="s">
        <v>159</v>
      </c>
      <c r="AX104" s="308" t="s">
        <v>159</v>
      </c>
      <c r="AY104" s="308" t="s">
        <v>159</v>
      </c>
      <c r="AZ104" s="303" t="s">
        <v>159</v>
      </c>
      <c r="BA104" s="263"/>
      <c r="BB104" s="322">
        <f t="shared" si="87"/>
        <v>0</v>
      </c>
      <c r="BC104" s="323">
        <f t="shared" si="88"/>
        <v>0</v>
      </c>
      <c r="BD104" s="323">
        <f t="shared" si="89"/>
        <v>0</v>
      </c>
      <c r="BE104" s="323">
        <f t="shared" si="90"/>
        <v>0</v>
      </c>
      <c r="BF104" s="320">
        <f t="shared" si="91"/>
        <v>0</v>
      </c>
      <c r="BG104" s="263"/>
      <c r="BH104" s="322">
        <f t="shared" si="97"/>
        <v>0</v>
      </c>
      <c r="BI104" s="323">
        <f t="shared" si="98"/>
        <v>0</v>
      </c>
      <c r="BJ104" s="323">
        <f t="shared" si="99"/>
        <v>0</v>
      </c>
      <c r="BK104" s="323">
        <f t="shared" si="100"/>
        <v>0</v>
      </c>
      <c r="BL104" s="324">
        <f t="shared" si="101"/>
        <v>0</v>
      </c>
    </row>
    <row r="105" spans="3:64" s="255" customFormat="1" ht="18.600000000000001" customHeight="1" x14ac:dyDescent="0.25">
      <c r="C105" s="863"/>
      <c r="D105" s="369"/>
      <c r="E105" s="316"/>
      <c r="F105" s="317"/>
      <c r="G105" s="317"/>
      <c r="H105" s="318"/>
      <c r="I105" s="374"/>
      <c r="J105" s="375"/>
      <c r="K105" s="375"/>
      <c r="L105" s="376"/>
      <c r="M105" s="374"/>
      <c r="N105" s="375"/>
      <c r="O105" s="375"/>
      <c r="P105" s="375"/>
      <c r="Q105" s="320">
        <f t="shared" si="102"/>
        <v>0</v>
      </c>
      <c r="R105" s="374"/>
      <c r="S105" s="375"/>
      <c r="T105" s="375"/>
      <c r="U105" s="375"/>
      <c r="V105" s="320">
        <f t="shared" si="103"/>
        <v>0</v>
      </c>
      <c r="W105" s="374"/>
      <c r="X105" s="375"/>
      <c r="Y105" s="375"/>
      <c r="Z105" s="375"/>
      <c r="AA105" s="320">
        <f t="shared" si="83"/>
        <v>0</v>
      </c>
      <c r="AB105" s="374"/>
      <c r="AC105" s="375"/>
      <c r="AD105" s="375"/>
      <c r="AE105" s="375"/>
      <c r="AF105" s="320">
        <f t="shared" si="84"/>
        <v>0</v>
      </c>
      <c r="AG105" s="374"/>
      <c r="AH105" s="375"/>
      <c r="AI105" s="375"/>
      <c r="AJ105" s="375"/>
      <c r="AK105" s="320">
        <f t="shared" si="85"/>
        <v>0</v>
      </c>
      <c r="AL105" s="374"/>
      <c r="AM105" s="375"/>
      <c r="AN105" s="375"/>
      <c r="AO105" s="375"/>
      <c r="AP105" s="321">
        <f t="shared" si="86"/>
        <v>0</v>
      </c>
      <c r="AQ105" s="322">
        <f t="shared" si="92"/>
        <v>0</v>
      </c>
      <c r="AR105" s="323">
        <f t="shared" si="93"/>
        <v>0</v>
      </c>
      <c r="AS105" s="323">
        <f t="shared" si="94"/>
        <v>0</v>
      </c>
      <c r="AT105" s="323">
        <f t="shared" si="95"/>
        <v>0</v>
      </c>
      <c r="AU105" s="324">
        <f t="shared" si="96"/>
        <v>0</v>
      </c>
      <c r="AV105" s="308" t="s">
        <v>159</v>
      </c>
      <c r="AW105" s="308" t="s">
        <v>159</v>
      </c>
      <c r="AX105" s="308" t="s">
        <v>159</v>
      </c>
      <c r="AY105" s="308" t="s">
        <v>159</v>
      </c>
      <c r="AZ105" s="303" t="s">
        <v>159</v>
      </c>
      <c r="BA105" s="263"/>
      <c r="BB105" s="322">
        <f t="shared" si="87"/>
        <v>0</v>
      </c>
      <c r="BC105" s="323">
        <f t="shared" si="88"/>
        <v>0</v>
      </c>
      <c r="BD105" s="323">
        <f t="shared" si="89"/>
        <v>0</v>
      </c>
      <c r="BE105" s="323">
        <f t="shared" si="90"/>
        <v>0</v>
      </c>
      <c r="BF105" s="320">
        <f t="shared" si="91"/>
        <v>0</v>
      </c>
      <c r="BG105" s="263"/>
      <c r="BH105" s="322">
        <f t="shared" si="97"/>
        <v>0</v>
      </c>
      <c r="BI105" s="323">
        <f t="shared" si="98"/>
        <v>0</v>
      </c>
      <c r="BJ105" s="323">
        <f t="shared" si="99"/>
        <v>0</v>
      </c>
      <c r="BK105" s="323">
        <f t="shared" si="100"/>
        <v>0</v>
      </c>
      <c r="BL105" s="324">
        <f t="shared" si="101"/>
        <v>0</v>
      </c>
    </row>
    <row r="106" spans="3:64" s="377" customFormat="1" ht="27.75" customHeight="1" thickBot="1" x14ac:dyDescent="0.35">
      <c r="C106" s="864"/>
      <c r="D106" s="370" t="s">
        <v>236</v>
      </c>
      <c r="E106" s="333" t="s">
        <v>157</v>
      </c>
      <c r="F106" s="334" t="s">
        <v>157</v>
      </c>
      <c r="G106" s="334" t="s">
        <v>157</v>
      </c>
      <c r="H106" s="335" t="s">
        <v>157</v>
      </c>
      <c r="I106" s="333">
        <f>SUM(I77:I105)</f>
        <v>0</v>
      </c>
      <c r="J106" s="334">
        <f t="shared" ref="J106:Q106" si="104">SUM(J77:J105)</f>
        <v>0</v>
      </c>
      <c r="K106" s="334">
        <f t="shared" si="104"/>
        <v>0</v>
      </c>
      <c r="L106" s="335">
        <f t="shared" si="104"/>
        <v>0</v>
      </c>
      <c r="M106" s="333">
        <f t="shared" si="104"/>
        <v>0</v>
      </c>
      <c r="N106" s="334">
        <f t="shared" si="104"/>
        <v>0</v>
      </c>
      <c r="O106" s="334">
        <f t="shared" si="104"/>
        <v>0</v>
      </c>
      <c r="P106" s="334">
        <f t="shared" si="104"/>
        <v>0</v>
      </c>
      <c r="Q106" s="332">
        <f t="shared" si="104"/>
        <v>0</v>
      </c>
      <c r="R106" s="330">
        <f t="shared" ref="R106:AU106" si="105">SUM(R77:R105)</f>
        <v>0</v>
      </c>
      <c r="S106" s="331">
        <f t="shared" si="105"/>
        <v>0</v>
      </c>
      <c r="T106" s="331">
        <f t="shared" si="105"/>
        <v>0</v>
      </c>
      <c r="U106" s="331">
        <f t="shared" si="105"/>
        <v>0</v>
      </c>
      <c r="V106" s="320">
        <f t="shared" si="103"/>
        <v>0</v>
      </c>
      <c r="W106" s="330">
        <f t="shared" si="105"/>
        <v>0</v>
      </c>
      <c r="X106" s="331">
        <f t="shared" si="105"/>
        <v>0</v>
      </c>
      <c r="Y106" s="331">
        <f t="shared" si="105"/>
        <v>0</v>
      </c>
      <c r="Z106" s="331">
        <f t="shared" si="105"/>
        <v>0</v>
      </c>
      <c r="AA106" s="332">
        <f t="shared" si="105"/>
        <v>0</v>
      </c>
      <c r="AB106" s="330">
        <f t="shared" si="105"/>
        <v>0</v>
      </c>
      <c r="AC106" s="331">
        <f t="shared" si="105"/>
        <v>0</v>
      </c>
      <c r="AD106" s="331">
        <f t="shared" si="105"/>
        <v>0</v>
      </c>
      <c r="AE106" s="331">
        <f t="shared" si="105"/>
        <v>0</v>
      </c>
      <c r="AF106" s="332">
        <f t="shared" si="105"/>
        <v>0</v>
      </c>
      <c r="AG106" s="330">
        <f t="shared" si="105"/>
        <v>0</v>
      </c>
      <c r="AH106" s="331">
        <f t="shared" si="105"/>
        <v>0</v>
      </c>
      <c r="AI106" s="331">
        <f t="shared" si="105"/>
        <v>0</v>
      </c>
      <c r="AJ106" s="331">
        <f t="shared" si="105"/>
        <v>0</v>
      </c>
      <c r="AK106" s="332">
        <f t="shared" si="105"/>
        <v>0</v>
      </c>
      <c r="AL106" s="330">
        <f t="shared" si="105"/>
        <v>0</v>
      </c>
      <c r="AM106" s="331">
        <f t="shared" si="105"/>
        <v>0</v>
      </c>
      <c r="AN106" s="331">
        <f t="shared" si="105"/>
        <v>0</v>
      </c>
      <c r="AO106" s="331">
        <f t="shared" si="105"/>
        <v>0</v>
      </c>
      <c r="AP106" s="336">
        <f t="shared" si="105"/>
        <v>0</v>
      </c>
      <c r="AQ106" s="330">
        <f t="shared" si="105"/>
        <v>0</v>
      </c>
      <c r="AR106" s="331">
        <f t="shared" si="105"/>
        <v>0</v>
      </c>
      <c r="AS106" s="331">
        <f t="shared" si="105"/>
        <v>0</v>
      </c>
      <c r="AT106" s="331">
        <f>SUM(AT77:AT105)</f>
        <v>0</v>
      </c>
      <c r="AU106" s="332">
        <f t="shared" si="105"/>
        <v>0</v>
      </c>
      <c r="AV106" s="340"/>
      <c r="AW106" s="341"/>
      <c r="AX106" s="341"/>
      <c r="AY106" s="341"/>
      <c r="AZ106" s="332">
        <f>AV106+AW106+AX106+AY106</f>
        <v>0</v>
      </c>
      <c r="BA106" s="89"/>
      <c r="BB106" s="330">
        <f t="shared" ref="BB106:BL106" si="106">SUM(BB77:BB105)</f>
        <v>0</v>
      </c>
      <c r="BC106" s="331">
        <f t="shared" si="106"/>
        <v>0</v>
      </c>
      <c r="BD106" s="331">
        <f t="shared" si="106"/>
        <v>0</v>
      </c>
      <c r="BE106" s="331">
        <f t="shared" si="106"/>
        <v>0</v>
      </c>
      <c r="BF106" s="332">
        <f t="shared" si="106"/>
        <v>0</v>
      </c>
      <c r="BG106" s="89"/>
      <c r="BH106" s="330">
        <f t="shared" si="106"/>
        <v>0</v>
      </c>
      <c r="BI106" s="331">
        <f t="shared" si="106"/>
        <v>0</v>
      </c>
      <c r="BJ106" s="331">
        <f t="shared" si="106"/>
        <v>0</v>
      </c>
      <c r="BK106" s="331">
        <f t="shared" si="106"/>
        <v>0</v>
      </c>
      <c r="BL106" s="332">
        <f t="shared" si="106"/>
        <v>0</v>
      </c>
    </row>
    <row r="107" spans="3:64" s="255" customFormat="1" ht="18" customHeight="1" x14ac:dyDescent="0.25">
      <c r="C107" s="862" t="s">
        <v>342</v>
      </c>
      <c r="D107" s="378" t="s">
        <v>255</v>
      </c>
      <c r="E107" s="343"/>
      <c r="F107" s="344"/>
      <c r="G107" s="344"/>
      <c r="H107" s="345"/>
      <c r="I107" s="379"/>
      <c r="J107" s="372"/>
      <c r="K107" s="372"/>
      <c r="L107" s="380"/>
      <c r="M107" s="371"/>
      <c r="N107" s="372"/>
      <c r="O107" s="372"/>
      <c r="P107" s="373"/>
      <c r="Q107" s="381">
        <f>SUM(M107:P107)</f>
        <v>0</v>
      </c>
      <c r="R107" s="371"/>
      <c r="S107" s="372"/>
      <c r="T107" s="372"/>
      <c r="U107" s="372"/>
      <c r="V107" s="320">
        <f t="shared" si="103"/>
        <v>0</v>
      </c>
      <c r="W107" s="371"/>
      <c r="X107" s="372"/>
      <c r="Y107" s="372"/>
      <c r="Z107" s="372"/>
      <c r="AA107" s="310">
        <f>SUM(W107:Z107)</f>
        <v>0</v>
      </c>
      <c r="AB107" s="374"/>
      <c r="AC107" s="375"/>
      <c r="AD107" s="375"/>
      <c r="AE107" s="375"/>
      <c r="AF107" s="310">
        <f>SUM(AB107:AE107)</f>
        <v>0</v>
      </c>
      <c r="AG107" s="350"/>
      <c r="AH107" s="351"/>
      <c r="AI107" s="351"/>
      <c r="AJ107" s="351"/>
      <c r="AK107" s="310">
        <f>SUM(AG107:AJ107)</f>
        <v>0</v>
      </c>
      <c r="AL107" s="371"/>
      <c r="AM107" s="372"/>
      <c r="AN107" s="372"/>
      <c r="AO107" s="372"/>
      <c r="AP107" s="349">
        <f>SUM(AL107:AO107)</f>
        <v>0</v>
      </c>
      <c r="AQ107" s="322">
        <f t="shared" si="92"/>
        <v>0</v>
      </c>
      <c r="AR107" s="323">
        <f>N107+S107+X107+AC107+AH107+AM107</f>
        <v>0</v>
      </c>
      <c r="AS107" s="323">
        <f>O107+T107+Y107+AD107+AI107+AN107</f>
        <v>0</v>
      </c>
      <c r="AT107" s="323">
        <f>P107+U107+Z107+AE107+AJ107+AO107</f>
        <v>0</v>
      </c>
      <c r="AU107" s="324">
        <f>Q107+V107+AA107+AF107+AK107+AP107</f>
        <v>0</v>
      </c>
      <c r="AV107" s="308" t="s">
        <v>159</v>
      </c>
      <c r="AW107" s="308" t="s">
        <v>159</v>
      </c>
      <c r="AX107" s="308" t="s">
        <v>159</v>
      </c>
      <c r="AY107" s="308" t="s">
        <v>159</v>
      </c>
      <c r="AZ107" s="303" t="s">
        <v>159</v>
      </c>
      <c r="BA107" s="263"/>
      <c r="BB107" s="312">
        <f t="shared" ref="BB107:BB132" si="107">AQ107*E107/100%</f>
        <v>0</v>
      </c>
      <c r="BC107" s="313">
        <f t="shared" ref="BC107:BC132" si="108">AR107*F107/100%</f>
        <v>0</v>
      </c>
      <c r="BD107" s="313">
        <f t="shared" ref="BD107:BD132" si="109">AS107*G107/100%</f>
        <v>0</v>
      </c>
      <c r="BE107" s="313">
        <f t="shared" ref="BE107:BE132" si="110">AT107*H107/100%</f>
        <v>0</v>
      </c>
      <c r="BF107" s="303">
        <f t="shared" ref="BF107:BF132" si="111">AU107*I107/100%</f>
        <v>0</v>
      </c>
      <c r="BG107" s="263"/>
      <c r="BH107" s="312">
        <f>AQ107*(18%+1.5%)/100%</f>
        <v>0</v>
      </c>
      <c r="BI107" s="313">
        <f>AR107*(18%+1.5%)/100%</f>
        <v>0</v>
      </c>
      <c r="BJ107" s="313">
        <f>AS107*(18%+1.5%)/100%</f>
        <v>0</v>
      </c>
      <c r="BK107" s="313">
        <f>AT107*(18%+1.5%)/100%</f>
        <v>0</v>
      </c>
      <c r="BL107" s="314">
        <f>SUM(BH107:BK107)</f>
        <v>0</v>
      </c>
    </row>
    <row r="108" spans="3:64" s="255" customFormat="1" ht="33" x14ac:dyDescent="0.25">
      <c r="C108" s="863"/>
      <c r="D108" s="325" t="s">
        <v>271</v>
      </c>
      <c r="E108" s="316"/>
      <c r="F108" s="317"/>
      <c r="G108" s="317"/>
      <c r="H108" s="318"/>
      <c r="I108" s="382"/>
      <c r="J108" s="375"/>
      <c r="K108" s="375"/>
      <c r="L108" s="383"/>
      <c r="M108" s="374"/>
      <c r="N108" s="375"/>
      <c r="O108" s="375"/>
      <c r="P108" s="376"/>
      <c r="Q108" s="384">
        <f t="shared" ref="Q108:Q132" si="112">SUM(M108:P108)</f>
        <v>0</v>
      </c>
      <c r="R108" s="359"/>
      <c r="S108" s="360"/>
      <c r="T108" s="360"/>
      <c r="U108" s="360"/>
      <c r="V108" s="320">
        <f t="shared" si="103"/>
        <v>0</v>
      </c>
      <c r="W108" s="359"/>
      <c r="X108" s="360"/>
      <c r="Y108" s="360"/>
      <c r="Z108" s="360"/>
      <c r="AA108" s="320">
        <f t="shared" ref="AA108:AA132" si="113">SUM(W108:Z108)</f>
        <v>0</v>
      </c>
      <c r="AB108" s="374"/>
      <c r="AC108" s="375"/>
      <c r="AD108" s="375"/>
      <c r="AE108" s="375"/>
      <c r="AF108" s="320">
        <f t="shared" ref="AF108:AF132" si="114">SUM(AB108:AE108)</f>
        <v>0</v>
      </c>
      <c r="AG108" s="350"/>
      <c r="AH108" s="351"/>
      <c r="AI108" s="351"/>
      <c r="AJ108" s="351"/>
      <c r="AK108" s="320">
        <f t="shared" ref="AK108:AK132" si="115">SUM(AG108:AJ108)</f>
        <v>0</v>
      </c>
      <c r="AL108" s="359"/>
      <c r="AM108" s="360"/>
      <c r="AN108" s="360"/>
      <c r="AO108" s="360"/>
      <c r="AP108" s="321">
        <f t="shared" ref="AP108:AP132" si="116">SUM(AL108:AO108)</f>
        <v>0</v>
      </c>
      <c r="AQ108" s="322">
        <f t="shared" ref="AQ108:AQ132" si="117">M108+R108+W108+AB108+AG108+AL108</f>
        <v>0</v>
      </c>
      <c r="AR108" s="323">
        <f t="shared" ref="AR108:AR132" si="118">N108+S108+X108+AC108+AH108+AM108</f>
        <v>0</v>
      </c>
      <c r="AS108" s="323">
        <f t="shared" ref="AS108:AS132" si="119">O108+T108+Y108+AD108+AI108+AN108</f>
        <v>0</v>
      </c>
      <c r="AT108" s="323">
        <f t="shared" ref="AT108:AT132" si="120">P108+U108+Z108+AE108+AJ108+AO108</f>
        <v>0</v>
      </c>
      <c r="AU108" s="324">
        <f t="shared" ref="AU108:AU132" si="121">Q108+V108+AA108+AF108+AK108+AP108</f>
        <v>0</v>
      </c>
      <c r="AV108" s="308" t="s">
        <v>159</v>
      </c>
      <c r="AW108" s="308" t="s">
        <v>159</v>
      </c>
      <c r="AX108" s="308" t="s">
        <v>159</v>
      </c>
      <c r="AY108" s="308" t="s">
        <v>159</v>
      </c>
      <c r="AZ108" s="303" t="s">
        <v>159</v>
      </c>
      <c r="BA108" s="263"/>
      <c r="BB108" s="322">
        <f t="shared" si="107"/>
        <v>0</v>
      </c>
      <c r="BC108" s="323">
        <f t="shared" si="108"/>
        <v>0</v>
      </c>
      <c r="BD108" s="323">
        <f t="shared" si="109"/>
        <v>0</v>
      </c>
      <c r="BE108" s="323">
        <f t="shared" si="110"/>
        <v>0</v>
      </c>
      <c r="BF108" s="320">
        <f t="shared" si="111"/>
        <v>0</v>
      </c>
      <c r="BG108" s="263"/>
      <c r="BH108" s="322">
        <f t="shared" ref="BH108:BH132" si="122">AQ108*(18%+1.5%)/100%</f>
        <v>0</v>
      </c>
      <c r="BI108" s="323">
        <f t="shared" ref="BI108:BI132" si="123">AR108*(18%+1.5%)/100%</f>
        <v>0</v>
      </c>
      <c r="BJ108" s="323">
        <f t="shared" ref="BJ108:BJ132" si="124">AS108*(18%+1.5%)/100%</f>
        <v>0</v>
      </c>
      <c r="BK108" s="323">
        <f t="shared" ref="BK108:BK132" si="125">AT108*(18%+1.5%)/100%</f>
        <v>0</v>
      </c>
      <c r="BL108" s="324">
        <f t="shared" ref="BL108:BL132" si="126">SUM(BH108:BK108)</f>
        <v>0</v>
      </c>
    </row>
    <row r="109" spans="3:64" s="255" customFormat="1" ht="18" customHeight="1" x14ac:dyDescent="0.25">
      <c r="C109" s="863"/>
      <c r="D109" s="325" t="s">
        <v>282</v>
      </c>
      <c r="E109" s="316"/>
      <c r="F109" s="317"/>
      <c r="G109" s="317"/>
      <c r="H109" s="318"/>
      <c r="I109" s="382"/>
      <c r="J109" s="375"/>
      <c r="K109" s="375"/>
      <c r="L109" s="383"/>
      <c r="M109" s="374"/>
      <c r="N109" s="375"/>
      <c r="O109" s="375"/>
      <c r="P109" s="376"/>
      <c r="Q109" s="384">
        <f t="shared" si="112"/>
        <v>0</v>
      </c>
      <c r="R109" s="374"/>
      <c r="S109" s="375"/>
      <c r="T109" s="375"/>
      <c r="U109" s="375"/>
      <c r="V109" s="320">
        <f t="shared" si="103"/>
        <v>0</v>
      </c>
      <c r="W109" s="359"/>
      <c r="X109" s="360"/>
      <c r="Y109" s="360"/>
      <c r="Z109" s="360"/>
      <c r="AA109" s="320">
        <f t="shared" si="113"/>
        <v>0</v>
      </c>
      <c r="AB109" s="374"/>
      <c r="AC109" s="375"/>
      <c r="AD109" s="375"/>
      <c r="AE109" s="375"/>
      <c r="AF109" s="320">
        <f t="shared" si="114"/>
        <v>0</v>
      </c>
      <c r="AG109" s="350"/>
      <c r="AH109" s="351"/>
      <c r="AI109" s="351"/>
      <c r="AJ109" s="351"/>
      <c r="AK109" s="320">
        <f t="shared" si="115"/>
        <v>0</v>
      </c>
      <c r="AL109" s="359"/>
      <c r="AM109" s="360"/>
      <c r="AN109" s="360"/>
      <c r="AO109" s="360"/>
      <c r="AP109" s="321">
        <f t="shared" si="116"/>
        <v>0</v>
      </c>
      <c r="AQ109" s="322">
        <f t="shared" si="117"/>
        <v>0</v>
      </c>
      <c r="AR109" s="323">
        <f t="shared" si="118"/>
        <v>0</v>
      </c>
      <c r="AS109" s="323">
        <f t="shared" si="119"/>
        <v>0</v>
      </c>
      <c r="AT109" s="323">
        <f t="shared" si="120"/>
        <v>0</v>
      </c>
      <c r="AU109" s="324">
        <f t="shared" si="121"/>
        <v>0</v>
      </c>
      <c r="AV109" s="308" t="s">
        <v>159</v>
      </c>
      <c r="AW109" s="308" t="s">
        <v>159</v>
      </c>
      <c r="AX109" s="308" t="s">
        <v>159</v>
      </c>
      <c r="AY109" s="308" t="s">
        <v>159</v>
      </c>
      <c r="AZ109" s="303" t="s">
        <v>159</v>
      </c>
      <c r="BA109" s="263"/>
      <c r="BB109" s="322">
        <f t="shared" si="107"/>
        <v>0</v>
      </c>
      <c r="BC109" s="323">
        <f t="shared" si="108"/>
        <v>0</v>
      </c>
      <c r="BD109" s="323">
        <f t="shared" si="109"/>
        <v>0</v>
      </c>
      <c r="BE109" s="323">
        <f t="shared" si="110"/>
        <v>0</v>
      </c>
      <c r="BF109" s="320">
        <f t="shared" si="111"/>
        <v>0</v>
      </c>
      <c r="BG109" s="263"/>
      <c r="BH109" s="322">
        <f t="shared" si="122"/>
        <v>0</v>
      </c>
      <c r="BI109" s="323">
        <f t="shared" si="123"/>
        <v>0</v>
      </c>
      <c r="BJ109" s="323">
        <f t="shared" si="124"/>
        <v>0</v>
      </c>
      <c r="BK109" s="323">
        <f t="shared" si="125"/>
        <v>0</v>
      </c>
      <c r="BL109" s="324">
        <f t="shared" si="126"/>
        <v>0</v>
      </c>
    </row>
    <row r="110" spans="3:64" s="255" customFormat="1" ht="18" customHeight="1" x14ac:dyDescent="0.25">
      <c r="C110" s="863"/>
      <c r="D110" s="325" t="s">
        <v>258</v>
      </c>
      <c r="E110" s="316"/>
      <c r="F110" s="317"/>
      <c r="G110" s="317"/>
      <c r="H110" s="318"/>
      <c r="I110" s="382"/>
      <c r="J110" s="375"/>
      <c r="K110" s="375"/>
      <c r="L110" s="383"/>
      <c r="M110" s="374"/>
      <c r="N110" s="375"/>
      <c r="O110" s="375"/>
      <c r="P110" s="376"/>
      <c r="Q110" s="384">
        <f t="shared" si="112"/>
        <v>0</v>
      </c>
      <c r="R110" s="374"/>
      <c r="S110" s="375"/>
      <c r="T110" s="375"/>
      <c r="U110" s="375"/>
      <c r="V110" s="320">
        <f t="shared" si="103"/>
        <v>0</v>
      </c>
      <c r="W110" s="359"/>
      <c r="X110" s="360"/>
      <c r="Y110" s="360"/>
      <c r="Z110" s="360"/>
      <c r="AA110" s="320">
        <f t="shared" si="113"/>
        <v>0</v>
      </c>
      <c r="AB110" s="374"/>
      <c r="AC110" s="375"/>
      <c r="AD110" s="375"/>
      <c r="AE110" s="375"/>
      <c r="AF110" s="320">
        <f t="shared" si="114"/>
        <v>0</v>
      </c>
      <c r="AG110" s="350"/>
      <c r="AH110" s="351"/>
      <c r="AI110" s="351"/>
      <c r="AJ110" s="351"/>
      <c r="AK110" s="320">
        <f t="shared" si="115"/>
        <v>0</v>
      </c>
      <c r="AL110" s="359"/>
      <c r="AM110" s="360"/>
      <c r="AN110" s="360"/>
      <c r="AO110" s="360"/>
      <c r="AP110" s="321">
        <f t="shared" si="116"/>
        <v>0</v>
      </c>
      <c r="AQ110" s="322">
        <f t="shared" si="117"/>
        <v>0</v>
      </c>
      <c r="AR110" s="323">
        <f t="shared" si="118"/>
        <v>0</v>
      </c>
      <c r="AS110" s="323">
        <f t="shared" si="119"/>
        <v>0</v>
      </c>
      <c r="AT110" s="323">
        <f t="shared" si="120"/>
        <v>0</v>
      </c>
      <c r="AU110" s="324">
        <f t="shared" si="121"/>
        <v>0</v>
      </c>
      <c r="AV110" s="308" t="s">
        <v>159</v>
      </c>
      <c r="AW110" s="308" t="s">
        <v>159</v>
      </c>
      <c r="AX110" s="308" t="s">
        <v>159</v>
      </c>
      <c r="AY110" s="308" t="s">
        <v>159</v>
      </c>
      <c r="AZ110" s="303" t="s">
        <v>159</v>
      </c>
      <c r="BA110" s="263"/>
      <c r="BB110" s="322">
        <f t="shared" si="107"/>
        <v>0</v>
      </c>
      <c r="BC110" s="323">
        <f t="shared" si="108"/>
        <v>0</v>
      </c>
      <c r="BD110" s="323">
        <f t="shared" si="109"/>
        <v>0</v>
      </c>
      <c r="BE110" s="323">
        <f t="shared" si="110"/>
        <v>0</v>
      </c>
      <c r="BF110" s="320">
        <f t="shared" si="111"/>
        <v>0</v>
      </c>
      <c r="BG110" s="263"/>
      <c r="BH110" s="322">
        <f t="shared" si="122"/>
        <v>0</v>
      </c>
      <c r="BI110" s="323">
        <f t="shared" si="123"/>
        <v>0</v>
      </c>
      <c r="BJ110" s="323">
        <f t="shared" si="124"/>
        <v>0</v>
      </c>
      <c r="BK110" s="323">
        <f t="shared" si="125"/>
        <v>0</v>
      </c>
      <c r="BL110" s="324">
        <f t="shared" si="126"/>
        <v>0</v>
      </c>
    </row>
    <row r="111" spans="3:64" s="255" customFormat="1" ht="18" customHeight="1" x14ac:dyDescent="0.25">
      <c r="C111" s="863"/>
      <c r="D111" s="325" t="s">
        <v>259</v>
      </c>
      <c r="E111" s="316"/>
      <c r="F111" s="317"/>
      <c r="G111" s="317"/>
      <c r="H111" s="318"/>
      <c r="I111" s="382"/>
      <c r="J111" s="375"/>
      <c r="K111" s="375"/>
      <c r="L111" s="383"/>
      <c r="M111" s="374"/>
      <c r="N111" s="375"/>
      <c r="O111" s="375"/>
      <c r="P111" s="376"/>
      <c r="Q111" s="384">
        <f t="shared" si="112"/>
        <v>0</v>
      </c>
      <c r="R111" s="359"/>
      <c r="S111" s="360"/>
      <c r="T111" s="360"/>
      <c r="U111" s="360"/>
      <c r="V111" s="320">
        <f t="shared" si="103"/>
        <v>0</v>
      </c>
      <c r="W111" s="359"/>
      <c r="X111" s="360"/>
      <c r="Y111" s="360"/>
      <c r="Z111" s="360"/>
      <c r="AA111" s="320">
        <f t="shared" si="113"/>
        <v>0</v>
      </c>
      <c r="AB111" s="374"/>
      <c r="AC111" s="375"/>
      <c r="AD111" s="375"/>
      <c r="AE111" s="375"/>
      <c r="AF111" s="320">
        <f t="shared" si="114"/>
        <v>0</v>
      </c>
      <c r="AG111" s="350"/>
      <c r="AH111" s="351"/>
      <c r="AI111" s="351"/>
      <c r="AJ111" s="351"/>
      <c r="AK111" s="320">
        <f t="shared" si="115"/>
        <v>0</v>
      </c>
      <c r="AL111" s="359"/>
      <c r="AM111" s="360"/>
      <c r="AN111" s="360"/>
      <c r="AO111" s="360"/>
      <c r="AP111" s="321">
        <f t="shared" si="116"/>
        <v>0</v>
      </c>
      <c r="AQ111" s="322">
        <f t="shared" si="117"/>
        <v>0</v>
      </c>
      <c r="AR111" s="323">
        <f t="shared" si="118"/>
        <v>0</v>
      </c>
      <c r="AS111" s="323">
        <f t="shared" si="119"/>
        <v>0</v>
      </c>
      <c r="AT111" s="323">
        <f t="shared" si="120"/>
        <v>0</v>
      </c>
      <c r="AU111" s="324">
        <f t="shared" si="121"/>
        <v>0</v>
      </c>
      <c r="AV111" s="308" t="s">
        <v>159</v>
      </c>
      <c r="AW111" s="308" t="s">
        <v>159</v>
      </c>
      <c r="AX111" s="308" t="s">
        <v>159</v>
      </c>
      <c r="AY111" s="308" t="s">
        <v>159</v>
      </c>
      <c r="AZ111" s="303" t="s">
        <v>159</v>
      </c>
      <c r="BA111" s="263"/>
      <c r="BB111" s="322">
        <f t="shared" si="107"/>
        <v>0</v>
      </c>
      <c r="BC111" s="323">
        <f t="shared" si="108"/>
        <v>0</v>
      </c>
      <c r="BD111" s="323">
        <f t="shared" si="109"/>
        <v>0</v>
      </c>
      <c r="BE111" s="323">
        <f t="shared" si="110"/>
        <v>0</v>
      </c>
      <c r="BF111" s="320">
        <f t="shared" si="111"/>
        <v>0</v>
      </c>
      <c r="BG111" s="263"/>
      <c r="BH111" s="322">
        <f t="shared" si="122"/>
        <v>0</v>
      </c>
      <c r="BI111" s="323">
        <f t="shared" si="123"/>
        <v>0</v>
      </c>
      <c r="BJ111" s="323">
        <f t="shared" si="124"/>
        <v>0</v>
      </c>
      <c r="BK111" s="323">
        <f t="shared" si="125"/>
        <v>0</v>
      </c>
      <c r="BL111" s="324">
        <f t="shared" si="126"/>
        <v>0</v>
      </c>
    </row>
    <row r="112" spans="3:64" s="255" customFormat="1" ht="33" x14ac:dyDescent="0.25">
      <c r="C112" s="863"/>
      <c r="D112" s="325" t="s">
        <v>260</v>
      </c>
      <c r="E112" s="316"/>
      <c r="F112" s="317"/>
      <c r="G112" s="317"/>
      <c r="H112" s="318"/>
      <c r="I112" s="382"/>
      <c r="J112" s="375"/>
      <c r="K112" s="375"/>
      <c r="L112" s="383"/>
      <c r="M112" s="374"/>
      <c r="N112" s="375"/>
      <c r="O112" s="375"/>
      <c r="P112" s="376"/>
      <c r="Q112" s="384">
        <f t="shared" si="112"/>
        <v>0</v>
      </c>
      <c r="R112" s="359"/>
      <c r="S112" s="360"/>
      <c r="T112" s="360"/>
      <c r="U112" s="360"/>
      <c r="V112" s="320">
        <f t="shared" si="103"/>
        <v>0</v>
      </c>
      <c r="W112" s="359"/>
      <c r="X112" s="360"/>
      <c r="Y112" s="360"/>
      <c r="Z112" s="360"/>
      <c r="AA112" s="320">
        <f t="shared" si="113"/>
        <v>0</v>
      </c>
      <c r="AB112" s="374"/>
      <c r="AC112" s="375"/>
      <c r="AD112" s="375"/>
      <c r="AE112" s="375"/>
      <c r="AF112" s="320">
        <f t="shared" si="114"/>
        <v>0</v>
      </c>
      <c r="AG112" s="350"/>
      <c r="AH112" s="351"/>
      <c r="AI112" s="351"/>
      <c r="AJ112" s="351"/>
      <c r="AK112" s="320">
        <f t="shared" si="115"/>
        <v>0</v>
      </c>
      <c r="AL112" s="359"/>
      <c r="AM112" s="360"/>
      <c r="AN112" s="360"/>
      <c r="AO112" s="360"/>
      <c r="AP112" s="321">
        <f t="shared" si="116"/>
        <v>0</v>
      </c>
      <c r="AQ112" s="322">
        <f t="shared" si="117"/>
        <v>0</v>
      </c>
      <c r="AR112" s="323">
        <f t="shared" si="118"/>
        <v>0</v>
      </c>
      <c r="AS112" s="323">
        <f t="shared" si="119"/>
        <v>0</v>
      </c>
      <c r="AT112" s="323">
        <f t="shared" si="120"/>
        <v>0</v>
      </c>
      <c r="AU112" s="324">
        <f t="shared" si="121"/>
        <v>0</v>
      </c>
      <c r="AV112" s="308" t="s">
        <v>159</v>
      </c>
      <c r="AW112" s="308" t="s">
        <v>159</v>
      </c>
      <c r="AX112" s="308" t="s">
        <v>159</v>
      </c>
      <c r="AY112" s="308" t="s">
        <v>159</v>
      </c>
      <c r="AZ112" s="303" t="s">
        <v>159</v>
      </c>
      <c r="BA112" s="263"/>
      <c r="BB112" s="322">
        <f t="shared" si="107"/>
        <v>0</v>
      </c>
      <c r="BC112" s="323">
        <f t="shared" si="108"/>
        <v>0</v>
      </c>
      <c r="BD112" s="323">
        <f t="shared" si="109"/>
        <v>0</v>
      </c>
      <c r="BE112" s="323">
        <f t="shared" si="110"/>
        <v>0</v>
      </c>
      <c r="BF112" s="320">
        <f t="shared" si="111"/>
        <v>0</v>
      </c>
      <c r="BG112" s="263"/>
      <c r="BH112" s="322">
        <f t="shared" si="122"/>
        <v>0</v>
      </c>
      <c r="BI112" s="323">
        <f t="shared" si="123"/>
        <v>0</v>
      </c>
      <c r="BJ112" s="323">
        <f t="shared" si="124"/>
        <v>0</v>
      </c>
      <c r="BK112" s="323">
        <f t="shared" si="125"/>
        <v>0</v>
      </c>
      <c r="BL112" s="324">
        <f t="shared" si="126"/>
        <v>0</v>
      </c>
    </row>
    <row r="113" spans="3:64" s="255" customFormat="1" ht="49.5" x14ac:dyDescent="0.25">
      <c r="C113" s="863"/>
      <c r="D113" s="325" t="s">
        <v>272</v>
      </c>
      <c r="E113" s="316"/>
      <c r="F113" s="317"/>
      <c r="G113" s="317"/>
      <c r="H113" s="318"/>
      <c r="I113" s="382"/>
      <c r="J113" s="375"/>
      <c r="K113" s="375"/>
      <c r="L113" s="383"/>
      <c r="M113" s="374"/>
      <c r="N113" s="375"/>
      <c r="O113" s="375"/>
      <c r="P113" s="376"/>
      <c r="Q113" s="384">
        <f t="shared" si="112"/>
        <v>0</v>
      </c>
      <c r="R113" s="374"/>
      <c r="S113" s="375"/>
      <c r="T113" s="375"/>
      <c r="U113" s="375"/>
      <c r="V113" s="320">
        <f t="shared" si="103"/>
        <v>0</v>
      </c>
      <c r="W113" s="359"/>
      <c r="X113" s="360"/>
      <c r="Y113" s="360"/>
      <c r="Z113" s="360"/>
      <c r="AA113" s="320">
        <f t="shared" si="113"/>
        <v>0</v>
      </c>
      <c r="AB113" s="374"/>
      <c r="AC113" s="375"/>
      <c r="AD113" s="375"/>
      <c r="AE113" s="375"/>
      <c r="AF113" s="320">
        <f t="shared" si="114"/>
        <v>0</v>
      </c>
      <c r="AG113" s="350"/>
      <c r="AH113" s="351"/>
      <c r="AI113" s="351"/>
      <c r="AJ113" s="351"/>
      <c r="AK113" s="320">
        <f t="shared" si="115"/>
        <v>0</v>
      </c>
      <c r="AL113" s="359"/>
      <c r="AM113" s="360"/>
      <c r="AN113" s="360"/>
      <c r="AO113" s="360"/>
      <c r="AP113" s="321">
        <f t="shared" si="116"/>
        <v>0</v>
      </c>
      <c r="AQ113" s="322">
        <f t="shared" si="117"/>
        <v>0</v>
      </c>
      <c r="AR113" s="323">
        <f t="shared" si="118"/>
        <v>0</v>
      </c>
      <c r="AS113" s="323">
        <f t="shared" si="119"/>
        <v>0</v>
      </c>
      <c r="AT113" s="323">
        <f t="shared" si="120"/>
        <v>0</v>
      </c>
      <c r="AU113" s="324">
        <f t="shared" si="121"/>
        <v>0</v>
      </c>
      <c r="AV113" s="308" t="s">
        <v>159</v>
      </c>
      <c r="AW113" s="308" t="s">
        <v>159</v>
      </c>
      <c r="AX113" s="308" t="s">
        <v>159</v>
      </c>
      <c r="AY113" s="308" t="s">
        <v>159</v>
      </c>
      <c r="AZ113" s="303" t="s">
        <v>159</v>
      </c>
      <c r="BA113" s="263"/>
      <c r="BB113" s="322">
        <f t="shared" si="107"/>
        <v>0</v>
      </c>
      <c r="BC113" s="323">
        <f t="shared" si="108"/>
        <v>0</v>
      </c>
      <c r="BD113" s="323">
        <f t="shared" si="109"/>
        <v>0</v>
      </c>
      <c r="BE113" s="323">
        <f t="shared" si="110"/>
        <v>0</v>
      </c>
      <c r="BF113" s="320">
        <f t="shared" si="111"/>
        <v>0</v>
      </c>
      <c r="BG113" s="263"/>
      <c r="BH113" s="322">
        <f t="shared" si="122"/>
        <v>0</v>
      </c>
      <c r="BI113" s="323">
        <f t="shared" si="123"/>
        <v>0</v>
      </c>
      <c r="BJ113" s="323">
        <f t="shared" si="124"/>
        <v>0</v>
      </c>
      <c r="BK113" s="323">
        <f t="shared" si="125"/>
        <v>0</v>
      </c>
      <c r="BL113" s="324">
        <f t="shared" si="126"/>
        <v>0</v>
      </c>
    </row>
    <row r="114" spans="3:64" s="255" customFormat="1" ht="66" x14ac:dyDescent="0.25">
      <c r="C114" s="863"/>
      <c r="D114" s="325" t="s">
        <v>273</v>
      </c>
      <c r="E114" s="316"/>
      <c r="F114" s="317"/>
      <c r="G114" s="317"/>
      <c r="H114" s="318"/>
      <c r="I114" s="382"/>
      <c r="J114" s="375"/>
      <c r="K114" s="375"/>
      <c r="L114" s="383"/>
      <c r="M114" s="374"/>
      <c r="N114" s="375"/>
      <c r="O114" s="375"/>
      <c r="P114" s="376"/>
      <c r="Q114" s="384">
        <f t="shared" si="112"/>
        <v>0</v>
      </c>
      <c r="R114" s="374"/>
      <c r="S114" s="375"/>
      <c r="T114" s="375"/>
      <c r="U114" s="375"/>
      <c r="V114" s="320">
        <f t="shared" si="103"/>
        <v>0</v>
      </c>
      <c r="W114" s="359"/>
      <c r="X114" s="360"/>
      <c r="Y114" s="360"/>
      <c r="Z114" s="360"/>
      <c r="AA114" s="320">
        <f t="shared" si="113"/>
        <v>0</v>
      </c>
      <c r="AB114" s="374"/>
      <c r="AC114" s="375"/>
      <c r="AD114" s="375"/>
      <c r="AE114" s="375"/>
      <c r="AF114" s="320">
        <f t="shared" si="114"/>
        <v>0</v>
      </c>
      <c r="AG114" s="350"/>
      <c r="AH114" s="351"/>
      <c r="AI114" s="351"/>
      <c r="AJ114" s="351"/>
      <c r="AK114" s="320">
        <f t="shared" si="115"/>
        <v>0</v>
      </c>
      <c r="AL114" s="359"/>
      <c r="AM114" s="360"/>
      <c r="AN114" s="360"/>
      <c r="AO114" s="360"/>
      <c r="AP114" s="321">
        <f t="shared" si="116"/>
        <v>0</v>
      </c>
      <c r="AQ114" s="322">
        <f t="shared" si="117"/>
        <v>0</v>
      </c>
      <c r="AR114" s="323">
        <f t="shared" si="118"/>
        <v>0</v>
      </c>
      <c r="AS114" s="323">
        <f t="shared" si="119"/>
        <v>0</v>
      </c>
      <c r="AT114" s="323">
        <f t="shared" si="120"/>
        <v>0</v>
      </c>
      <c r="AU114" s="324">
        <f t="shared" si="121"/>
        <v>0</v>
      </c>
      <c r="AV114" s="308" t="s">
        <v>159</v>
      </c>
      <c r="AW114" s="308" t="s">
        <v>159</v>
      </c>
      <c r="AX114" s="308" t="s">
        <v>159</v>
      </c>
      <c r="AY114" s="308" t="s">
        <v>159</v>
      </c>
      <c r="AZ114" s="303" t="s">
        <v>159</v>
      </c>
      <c r="BA114" s="263"/>
      <c r="BB114" s="322">
        <f t="shared" si="107"/>
        <v>0</v>
      </c>
      <c r="BC114" s="323">
        <f t="shared" si="108"/>
        <v>0</v>
      </c>
      <c r="BD114" s="323">
        <f t="shared" si="109"/>
        <v>0</v>
      </c>
      <c r="BE114" s="323">
        <f t="shared" si="110"/>
        <v>0</v>
      </c>
      <c r="BF114" s="320">
        <f t="shared" si="111"/>
        <v>0</v>
      </c>
      <c r="BG114" s="263"/>
      <c r="BH114" s="322">
        <f t="shared" si="122"/>
        <v>0</v>
      </c>
      <c r="BI114" s="323">
        <f t="shared" si="123"/>
        <v>0</v>
      </c>
      <c r="BJ114" s="323">
        <f t="shared" si="124"/>
        <v>0</v>
      </c>
      <c r="BK114" s="323">
        <f t="shared" si="125"/>
        <v>0</v>
      </c>
      <c r="BL114" s="324">
        <f t="shared" si="126"/>
        <v>0</v>
      </c>
    </row>
    <row r="115" spans="3:64" s="255" customFormat="1" ht="33" x14ac:dyDescent="0.25">
      <c r="C115" s="863"/>
      <c r="D115" s="325" t="s">
        <v>274</v>
      </c>
      <c r="E115" s="316"/>
      <c r="F115" s="317"/>
      <c r="G115" s="317"/>
      <c r="H115" s="318"/>
      <c r="I115" s="382"/>
      <c r="J115" s="375"/>
      <c r="K115" s="375"/>
      <c r="L115" s="383"/>
      <c r="M115" s="374"/>
      <c r="N115" s="375"/>
      <c r="O115" s="375"/>
      <c r="P115" s="376"/>
      <c r="Q115" s="384">
        <f t="shared" si="112"/>
        <v>0</v>
      </c>
      <c r="R115" s="359"/>
      <c r="S115" s="360"/>
      <c r="T115" s="360"/>
      <c r="U115" s="360"/>
      <c r="V115" s="320">
        <f t="shared" si="103"/>
        <v>0</v>
      </c>
      <c r="W115" s="359"/>
      <c r="X115" s="360"/>
      <c r="Y115" s="360"/>
      <c r="Z115" s="360"/>
      <c r="AA115" s="320">
        <f t="shared" si="113"/>
        <v>0</v>
      </c>
      <c r="AB115" s="374"/>
      <c r="AC115" s="375"/>
      <c r="AD115" s="375"/>
      <c r="AE115" s="375"/>
      <c r="AF115" s="320">
        <f t="shared" si="114"/>
        <v>0</v>
      </c>
      <c r="AG115" s="350"/>
      <c r="AH115" s="351"/>
      <c r="AI115" s="351"/>
      <c r="AJ115" s="351"/>
      <c r="AK115" s="320">
        <f t="shared" si="115"/>
        <v>0</v>
      </c>
      <c r="AL115" s="359"/>
      <c r="AM115" s="360"/>
      <c r="AN115" s="360"/>
      <c r="AO115" s="360"/>
      <c r="AP115" s="321">
        <f t="shared" si="116"/>
        <v>0</v>
      </c>
      <c r="AQ115" s="322">
        <f t="shared" si="117"/>
        <v>0</v>
      </c>
      <c r="AR115" s="323">
        <f t="shared" si="118"/>
        <v>0</v>
      </c>
      <c r="AS115" s="323">
        <f t="shared" si="119"/>
        <v>0</v>
      </c>
      <c r="AT115" s="323">
        <f t="shared" si="120"/>
        <v>0</v>
      </c>
      <c r="AU115" s="324">
        <f t="shared" si="121"/>
        <v>0</v>
      </c>
      <c r="AV115" s="308" t="s">
        <v>159</v>
      </c>
      <c r="AW115" s="308" t="s">
        <v>159</v>
      </c>
      <c r="AX115" s="308" t="s">
        <v>159</v>
      </c>
      <c r="AY115" s="308" t="s">
        <v>159</v>
      </c>
      <c r="AZ115" s="303" t="s">
        <v>159</v>
      </c>
      <c r="BA115" s="263"/>
      <c r="BB115" s="322">
        <f t="shared" si="107"/>
        <v>0</v>
      </c>
      <c r="BC115" s="323">
        <f t="shared" si="108"/>
        <v>0</v>
      </c>
      <c r="BD115" s="323">
        <f t="shared" si="109"/>
        <v>0</v>
      </c>
      <c r="BE115" s="323">
        <f t="shared" si="110"/>
        <v>0</v>
      </c>
      <c r="BF115" s="320">
        <f t="shared" si="111"/>
        <v>0</v>
      </c>
      <c r="BG115" s="263"/>
      <c r="BH115" s="322">
        <f t="shared" si="122"/>
        <v>0</v>
      </c>
      <c r="BI115" s="323">
        <f t="shared" si="123"/>
        <v>0</v>
      </c>
      <c r="BJ115" s="323">
        <f t="shared" si="124"/>
        <v>0</v>
      </c>
      <c r="BK115" s="323">
        <f t="shared" si="125"/>
        <v>0</v>
      </c>
      <c r="BL115" s="324">
        <f t="shared" si="126"/>
        <v>0</v>
      </c>
    </row>
    <row r="116" spans="3:64" s="255" customFormat="1" ht="18" customHeight="1" x14ac:dyDescent="0.25">
      <c r="C116" s="863"/>
      <c r="D116" s="325" t="s">
        <v>275</v>
      </c>
      <c r="E116" s="316"/>
      <c r="F116" s="317"/>
      <c r="G116" s="317"/>
      <c r="H116" s="318"/>
      <c r="I116" s="382"/>
      <c r="J116" s="375"/>
      <c r="K116" s="375"/>
      <c r="L116" s="383"/>
      <c r="M116" s="374"/>
      <c r="N116" s="375"/>
      <c r="O116" s="375"/>
      <c r="P116" s="376"/>
      <c r="Q116" s="384">
        <f t="shared" si="112"/>
        <v>0</v>
      </c>
      <c r="R116" s="359"/>
      <c r="S116" s="360"/>
      <c r="T116" s="360"/>
      <c r="U116" s="360"/>
      <c r="V116" s="320">
        <f t="shared" si="103"/>
        <v>0</v>
      </c>
      <c r="W116" s="359"/>
      <c r="X116" s="360"/>
      <c r="Y116" s="360"/>
      <c r="Z116" s="360"/>
      <c r="AA116" s="320">
        <f t="shared" si="113"/>
        <v>0</v>
      </c>
      <c r="AB116" s="374"/>
      <c r="AC116" s="375"/>
      <c r="AD116" s="375"/>
      <c r="AE116" s="375"/>
      <c r="AF116" s="320">
        <f t="shared" si="114"/>
        <v>0</v>
      </c>
      <c r="AG116" s="350"/>
      <c r="AH116" s="351"/>
      <c r="AI116" s="351"/>
      <c r="AJ116" s="351"/>
      <c r="AK116" s="320">
        <f t="shared" si="115"/>
        <v>0</v>
      </c>
      <c r="AL116" s="359"/>
      <c r="AM116" s="360"/>
      <c r="AN116" s="360"/>
      <c r="AO116" s="360"/>
      <c r="AP116" s="321">
        <f t="shared" si="116"/>
        <v>0</v>
      </c>
      <c r="AQ116" s="322">
        <f t="shared" si="117"/>
        <v>0</v>
      </c>
      <c r="AR116" s="323">
        <f t="shared" si="118"/>
        <v>0</v>
      </c>
      <c r="AS116" s="323">
        <f t="shared" si="119"/>
        <v>0</v>
      </c>
      <c r="AT116" s="323">
        <f t="shared" si="120"/>
        <v>0</v>
      </c>
      <c r="AU116" s="324">
        <f t="shared" si="121"/>
        <v>0</v>
      </c>
      <c r="AV116" s="308" t="s">
        <v>159</v>
      </c>
      <c r="AW116" s="308" t="s">
        <v>159</v>
      </c>
      <c r="AX116" s="308" t="s">
        <v>159</v>
      </c>
      <c r="AY116" s="308" t="s">
        <v>159</v>
      </c>
      <c r="AZ116" s="303" t="s">
        <v>159</v>
      </c>
      <c r="BA116" s="263"/>
      <c r="BB116" s="322">
        <f t="shared" si="107"/>
        <v>0</v>
      </c>
      <c r="BC116" s="323">
        <f t="shared" si="108"/>
        <v>0</v>
      </c>
      <c r="BD116" s="323">
        <f t="shared" si="109"/>
        <v>0</v>
      </c>
      <c r="BE116" s="323">
        <f t="shared" si="110"/>
        <v>0</v>
      </c>
      <c r="BF116" s="320">
        <f t="shared" si="111"/>
        <v>0</v>
      </c>
      <c r="BG116" s="263"/>
      <c r="BH116" s="322">
        <f t="shared" si="122"/>
        <v>0</v>
      </c>
      <c r="BI116" s="323">
        <f t="shared" si="123"/>
        <v>0</v>
      </c>
      <c r="BJ116" s="323">
        <f t="shared" si="124"/>
        <v>0</v>
      </c>
      <c r="BK116" s="323">
        <f t="shared" si="125"/>
        <v>0</v>
      </c>
      <c r="BL116" s="324">
        <f t="shared" si="126"/>
        <v>0</v>
      </c>
    </row>
    <row r="117" spans="3:64" s="255" customFormat="1" ht="33" x14ac:dyDescent="0.25">
      <c r="C117" s="863"/>
      <c r="D117" s="325" t="s">
        <v>260</v>
      </c>
      <c r="E117" s="316"/>
      <c r="F117" s="317"/>
      <c r="G117" s="317"/>
      <c r="H117" s="318"/>
      <c r="I117" s="382"/>
      <c r="J117" s="375"/>
      <c r="K117" s="375"/>
      <c r="L117" s="383"/>
      <c r="M117" s="374"/>
      <c r="N117" s="375"/>
      <c r="O117" s="375"/>
      <c r="P117" s="376"/>
      <c r="Q117" s="384">
        <f t="shared" si="112"/>
        <v>0</v>
      </c>
      <c r="R117" s="359"/>
      <c r="S117" s="360"/>
      <c r="T117" s="360"/>
      <c r="U117" s="360"/>
      <c r="V117" s="320">
        <f t="shared" si="103"/>
        <v>0</v>
      </c>
      <c r="W117" s="359"/>
      <c r="X117" s="360"/>
      <c r="Y117" s="360"/>
      <c r="Z117" s="360"/>
      <c r="AA117" s="320">
        <f t="shared" si="113"/>
        <v>0</v>
      </c>
      <c r="AB117" s="374"/>
      <c r="AC117" s="375"/>
      <c r="AD117" s="375"/>
      <c r="AE117" s="375"/>
      <c r="AF117" s="320">
        <f t="shared" si="114"/>
        <v>0</v>
      </c>
      <c r="AG117" s="350"/>
      <c r="AH117" s="351"/>
      <c r="AI117" s="351"/>
      <c r="AJ117" s="351"/>
      <c r="AK117" s="320">
        <f t="shared" si="115"/>
        <v>0</v>
      </c>
      <c r="AL117" s="359"/>
      <c r="AM117" s="360"/>
      <c r="AN117" s="360"/>
      <c r="AO117" s="360"/>
      <c r="AP117" s="321">
        <f t="shared" si="116"/>
        <v>0</v>
      </c>
      <c r="AQ117" s="322">
        <f t="shared" si="117"/>
        <v>0</v>
      </c>
      <c r="AR117" s="323">
        <f t="shared" si="118"/>
        <v>0</v>
      </c>
      <c r="AS117" s="323">
        <f t="shared" si="119"/>
        <v>0</v>
      </c>
      <c r="AT117" s="323">
        <f t="shared" si="120"/>
        <v>0</v>
      </c>
      <c r="AU117" s="324">
        <f t="shared" si="121"/>
        <v>0</v>
      </c>
      <c r="AV117" s="308" t="s">
        <v>159</v>
      </c>
      <c r="AW117" s="308" t="s">
        <v>159</v>
      </c>
      <c r="AX117" s="308" t="s">
        <v>159</v>
      </c>
      <c r="AY117" s="308" t="s">
        <v>159</v>
      </c>
      <c r="AZ117" s="303" t="s">
        <v>159</v>
      </c>
      <c r="BA117" s="263"/>
      <c r="BB117" s="322">
        <f t="shared" si="107"/>
        <v>0</v>
      </c>
      <c r="BC117" s="323">
        <f t="shared" si="108"/>
        <v>0</v>
      </c>
      <c r="BD117" s="323">
        <f t="shared" si="109"/>
        <v>0</v>
      </c>
      <c r="BE117" s="323">
        <f t="shared" si="110"/>
        <v>0</v>
      </c>
      <c r="BF117" s="320">
        <f t="shared" si="111"/>
        <v>0</v>
      </c>
      <c r="BG117" s="263"/>
      <c r="BH117" s="322">
        <f t="shared" si="122"/>
        <v>0</v>
      </c>
      <c r="BI117" s="323">
        <f t="shared" si="123"/>
        <v>0</v>
      </c>
      <c r="BJ117" s="323">
        <f t="shared" si="124"/>
        <v>0</v>
      </c>
      <c r="BK117" s="323">
        <f t="shared" si="125"/>
        <v>0</v>
      </c>
      <c r="BL117" s="324">
        <f t="shared" si="126"/>
        <v>0</v>
      </c>
    </row>
    <row r="118" spans="3:64" s="255" customFormat="1" ht="33" x14ac:dyDescent="0.25">
      <c r="C118" s="863"/>
      <c r="D118" s="325" t="s">
        <v>276</v>
      </c>
      <c r="E118" s="316"/>
      <c r="F118" s="317"/>
      <c r="G118" s="317"/>
      <c r="H118" s="318"/>
      <c r="I118" s="382"/>
      <c r="J118" s="375"/>
      <c r="K118" s="375"/>
      <c r="L118" s="383"/>
      <c r="M118" s="374"/>
      <c r="N118" s="375"/>
      <c r="O118" s="375"/>
      <c r="P118" s="376"/>
      <c r="Q118" s="384">
        <f t="shared" si="112"/>
        <v>0</v>
      </c>
      <c r="R118" s="374"/>
      <c r="S118" s="375"/>
      <c r="T118" s="375"/>
      <c r="U118" s="375"/>
      <c r="V118" s="320">
        <f t="shared" si="103"/>
        <v>0</v>
      </c>
      <c r="W118" s="359"/>
      <c r="X118" s="360"/>
      <c r="Y118" s="360"/>
      <c r="Z118" s="360"/>
      <c r="AA118" s="320">
        <f t="shared" si="113"/>
        <v>0</v>
      </c>
      <c r="AB118" s="374"/>
      <c r="AC118" s="375"/>
      <c r="AD118" s="375"/>
      <c r="AE118" s="375"/>
      <c r="AF118" s="320">
        <f t="shared" si="114"/>
        <v>0</v>
      </c>
      <c r="AG118" s="350"/>
      <c r="AH118" s="351"/>
      <c r="AI118" s="351"/>
      <c r="AJ118" s="351"/>
      <c r="AK118" s="320">
        <f t="shared" si="115"/>
        <v>0</v>
      </c>
      <c r="AL118" s="359"/>
      <c r="AM118" s="360"/>
      <c r="AN118" s="360"/>
      <c r="AO118" s="360"/>
      <c r="AP118" s="321">
        <f t="shared" si="116"/>
        <v>0</v>
      </c>
      <c r="AQ118" s="322">
        <f t="shared" si="117"/>
        <v>0</v>
      </c>
      <c r="AR118" s="323">
        <f t="shared" si="118"/>
        <v>0</v>
      </c>
      <c r="AS118" s="323">
        <f t="shared" si="119"/>
        <v>0</v>
      </c>
      <c r="AT118" s="323">
        <f t="shared" si="120"/>
        <v>0</v>
      </c>
      <c r="AU118" s="324">
        <f t="shared" si="121"/>
        <v>0</v>
      </c>
      <c r="AV118" s="308" t="s">
        <v>159</v>
      </c>
      <c r="AW118" s="308" t="s">
        <v>159</v>
      </c>
      <c r="AX118" s="308" t="s">
        <v>159</v>
      </c>
      <c r="AY118" s="308" t="s">
        <v>159</v>
      </c>
      <c r="AZ118" s="303" t="s">
        <v>159</v>
      </c>
      <c r="BA118" s="263"/>
      <c r="BB118" s="322">
        <f t="shared" si="107"/>
        <v>0</v>
      </c>
      <c r="BC118" s="323">
        <f t="shared" si="108"/>
        <v>0</v>
      </c>
      <c r="BD118" s="323">
        <f t="shared" si="109"/>
        <v>0</v>
      </c>
      <c r="BE118" s="323">
        <f t="shared" si="110"/>
        <v>0</v>
      </c>
      <c r="BF118" s="320">
        <f t="shared" si="111"/>
        <v>0</v>
      </c>
      <c r="BG118" s="263"/>
      <c r="BH118" s="322">
        <f t="shared" si="122"/>
        <v>0</v>
      </c>
      <c r="BI118" s="323">
        <f t="shared" si="123"/>
        <v>0</v>
      </c>
      <c r="BJ118" s="323">
        <f t="shared" si="124"/>
        <v>0</v>
      </c>
      <c r="BK118" s="323">
        <f t="shared" si="125"/>
        <v>0</v>
      </c>
      <c r="BL118" s="324">
        <f t="shared" si="126"/>
        <v>0</v>
      </c>
    </row>
    <row r="119" spans="3:64" s="255" customFormat="1" ht="18" customHeight="1" x14ac:dyDescent="0.25">
      <c r="C119" s="863"/>
      <c r="D119" s="325" t="s">
        <v>277</v>
      </c>
      <c r="E119" s="316"/>
      <c r="F119" s="317"/>
      <c r="G119" s="317"/>
      <c r="H119" s="318"/>
      <c r="I119" s="382"/>
      <c r="J119" s="375"/>
      <c r="K119" s="375"/>
      <c r="L119" s="383"/>
      <c r="M119" s="374"/>
      <c r="N119" s="375"/>
      <c r="O119" s="375"/>
      <c r="P119" s="376"/>
      <c r="Q119" s="384">
        <f t="shared" si="112"/>
        <v>0</v>
      </c>
      <c r="R119" s="359"/>
      <c r="S119" s="360"/>
      <c r="T119" s="360"/>
      <c r="U119" s="360"/>
      <c r="V119" s="320">
        <f t="shared" si="103"/>
        <v>0</v>
      </c>
      <c r="W119" s="359"/>
      <c r="X119" s="360"/>
      <c r="Y119" s="360"/>
      <c r="Z119" s="360"/>
      <c r="AA119" s="320">
        <f t="shared" si="113"/>
        <v>0</v>
      </c>
      <c r="AB119" s="374"/>
      <c r="AC119" s="375"/>
      <c r="AD119" s="375"/>
      <c r="AE119" s="375"/>
      <c r="AF119" s="320">
        <f t="shared" si="114"/>
        <v>0</v>
      </c>
      <c r="AG119" s="350"/>
      <c r="AH119" s="351"/>
      <c r="AI119" s="351"/>
      <c r="AJ119" s="351"/>
      <c r="AK119" s="320">
        <f t="shared" si="115"/>
        <v>0</v>
      </c>
      <c r="AL119" s="359"/>
      <c r="AM119" s="360"/>
      <c r="AN119" s="360"/>
      <c r="AO119" s="360"/>
      <c r="AP119" s="321">
        <f t="shared" si="116"/>
        <v>0</v>
      </c>
      <c r="AQ119" s="322">
        <f t="shared" si="117"/>
        <v>0</v>
      </c>
      <c r="AR119" s="323">
        <f t="shared" si="118"/>
        <v>0</v>
      </c>
      <c r="AS119" s="323">
        <f t="shared" si="119"/>
        <v>0</v>
      </c>
      <c r="AT119" s="323">
        <f t="shared" si="120"/>
        <v>0</v>
      </c>
      <c r="AU119" s="324">
        <f t="shared" si="121"/>
        <v>0</v>
      </c>
      <c r="AV119" s="308" t="s">
        <v>159</v>
      </c>
      <c r="AW119" s="308" t="s">
        <v>159</v>
      </c>
      <c r="AX119" s="308" t="s">
        <v>159</v>
      </c>
      <c r="AY119" s="308" t="s">
        <v>159</v>
      </c>
      <c r="AZ119" s="303" t="s">
        <v>159</v>
      </c>
      <c r="BA119" s="263"/>
      <c r="BB119" s="322">
        <f t="shared" si="107"/>
        <v>0</v>
      </c>
      <c r="BC119" s="323">
        <f t="shared" si="108"/>
        <v>0</v>
      </c>
      <c r="BD119" s="323">
        <f t="shared" si="109"/>
        <v>0</v>
      </c>
      <c r="BE119" s="323">
        <f t="shared" si="110"/>
        <v>0</v>
      </c>
      <c r="BF119" s="320">
        <f t="shared" si="111"/>
        <v>0</v>
      </c>
      <c r="BG119" s="263"/>
      <c r="BH119" s="322">
        <f t="shared" si="122"/>
        <v>0</v>
      </c>
      <c r="BI119" s="323">
        <f t="shared" si="123"/>
        <v>0</v>
      </c>
      <c r="BJ119" s="323">
        <f t="shared" si="124"/>
        <v>0</v>
      </c>
      <c r="BK119" s="323">
        <f t="shared" si="125"/>
        <v>0</v>
      </c>
      <c r="BL119" s="324">
        <f t="shared" si="126"/>
        <v>0</v>
      </c>
    </row>
    <row r="120" spans="3:64" s="255" customFormat="1" ht="66" x14ac:dyDescent="0.25">
      <c r="C120" s="863"/>
      <c r="D120" s="325" t="s">
        <v>283</v>
      </c>
      <c r="E120" s="316"/>
      <c r="F120" s="317"/>
      <c r="G120" s="317"/>
      <c r="H120" s="318"/>
      <c r="I120" s="382"/>
      <c r="J120" s="375"/>
      <c r="K120" s="375"/>
      <c r="L120" s="383"/>
      <c r="M120" s="374"/>
      <c r="N120" s="375"/>
      <c r="O120" s="375"/>
      <c r="P120" s="376"/>
      <c r="Q120" s="384">
        <f t="shared" si="112"/>
        <v>0</v>
      </c>
      <c r="R120" s="374"/>
      <c r="S120" s="375"/>
      <c r="T120" s="375"/>
      <c r="U120" s="375"/>
      <c r="V120" s="320">
        <f t="shared" si="103"/>
        <v>0</v>
      </c>
      <c r="W120" s="359"/>
      <c r="X120" s="360"/>
      <c r="Y120" s="360"/>
      <c r="Z120" s="360"/>
      <c r="AA120" s="320">
        <f t="shared" si="113"/>
        <v>0</v>
      </c>
      <c r="AB120" s="374"/>
      <c r="AC120" s="375"/>
      <c r="AD120" s="375"/>
      <c r="AE120" s="375"/>
      <c r="AF120" s="320">
        <f t="shared" si="114"/>
        <v>0</v>
      </c>
      <c r="AG120" s="350"/>
      <c r="AH120" s="351"/>
      <c r="AI120" s="351"/>
      <c r="AJ120" s="351"/>
      <c r="AK120" s="320">
        <f t="shared" si="115"/>
        <v>0</v>
      </c>
      <c r="AL120" s="359"/>
      <c r="AM120" s="360"/>
      <c r="AN120" s="360"/>
      <c r="AO120" s="360"/>
      <c r="AP120" s="321">
        <f t="shared" si="116"/>
        <v>0</v>
      </c>
      <c r="AQ120" s="322">
        <f t="shared" si="117"/>
        <v>0</v>
      </c>
      <c r="AR120" s="323">
        <f t="shared" si="118"/>
        <v>0</v>
      </c>
      <c r="AS120" s="323">
        <f t="shared" si="119"/>
        <v>0</v>
      </c>
      <c r="AT120" s="323">
        <f t="shared" si="120"/>
        <v>0</v>
      </c>
      <c r="AU120" s="324">
        <f t="shared" si="121"/>
        <v>0</v>
      </c>
      <c r="AV120" s="308" t="s">
        <v>159</v>
      </c>
      <c r="AW120" s="308" t="s">
        <v>159</v>
      </c>
      <c r="AX120" s="308" t="s">
        <v>159</v>
      </c>
      <c r="AY120" s="308" t="s">
        <v>159</v>
      </c>
      <c r="AZ120" s="303" t="s">
        <v>159</v>
      </c>
      <c r="BA120" s="263"/>
      <c r="BB120" s="322">
        <f t="shared" si="107"/>
        <v>0</v>
      </c>
      <c r="BC120" s="323">
        <f t="shared" si="108"/>
        <v>0</v>
      </c>
      <c r="BD120" s="323">
        <f t="shared" si="109"/>
        <v>0</v>
      </c>
      <c r="BE120" s="323">
        <f t="shared" si="110"/>
        <v>0</v>
      </c>
      <c r="BF120" s="320">
        <f t="shared" si="111"/>
        <v>0</v>
      </c>
      <c r="BG120" s="263"/>
      <c r="BH120" s="322">
        <f t="shared" si="122"/>
        <v>0</v>
      </c>
      <c r="BI120" s="323">
        <f t="shared" si="123"/>
        <v>0</v>
      </c>
      <c r="BJ120" s="323">
        <f t="shared" si="124"/>
        <v>0</v>
      </c>
      <c r="BK120" s="323">
        <f t="shared" si="125"/>
        <v>0</v>
      </c>
      <c r="BL120" s="324">
        <f t="shared" si="126"/>
        <v>0</v>
      </c>
    </row>
    <row r="121" spans="3:64" s="255" customFormat="1" ht="18" customHeight="1" x14ac:dyDescent="0.25">
      <c r="C121" s="863"/>
      <c r="D121" s="325" t="s">
        <v>284</v>
      </c>
      <c r="E121" s="316"/>
      <c r="F121" s="317"/>
      <c r="G121" s="317"/>
      <c r="H121" s="318"/>
      <c r="I121" s="382"/>
      <c r="J121" s="375"/>
      <c r="K121" s="375"/>
      <c r="L121" s="383"/>
      <c r="M121" s="374"/>
      <c r="N121" s="375"/>
      <c r="O121" s="375"/>
      <c r="P121" s="376"/>
      <c r="Q121" s="384">
        <f t="shared" si="112"/>
        <v>0</v>
      </c>
      <c r="R121" s="359"/>
      <c r="S121" s="360"/>
      <c r="T121" s="360"/>
      <c r="U121" s="360"/>
      <c r="V121" s="320">
        <f t="shared" si="103"/>
        <v>0</v>
      </c>
      <c r="W121" s="359"/>
      <c r="X121" s="360"/>
      <c r="Y121" s="360"/>
      <c r="Z121" s="360"/>
      <c r="AA121" s="320">
        <f t="shared" si="113"/>
        <v>0</v>
      </c>
      <c r="AB121" s="374"/>
      <c r="AC121" s="375"/>
      <c r="AD121" s="375"/>
      <c r="AE121" s="375"/>
      <c r="AF121" s="320">
        <f t="shared" si="114"/>
        <v>0</v>
      </c>
      <c r="AG121" s="350"/>
      <c r="AH121" s="351"/>
      <c r="AI121" s="351"/>
      <c r="AJ121" s="351"/>
      <c r="AK121" s="320">
        <f t="shared" si="115"/>
        <v>0</v>
      </c>
      <c r="AL121" s="359"/>
      <c r="AM121" s="360"/>
      <c r="AN121" s="360"/>
      <c r="AO121" s="360"/>
      <c r="AP121" s="321">
        <f t="shared" si="116"/>
        <v>0</v>
      </c>
      <c r="AQ121" s="322">
        <f t="shared" si="117"/>
        <v>0</v>
      </c>
      <c r="AR121" s="323">
        <f t="shared" si="118"/>
        <v>0</v>
      </c>
      <c r="AS121" s="323">
        <f t="shared" si="119"/>
        <v>0</v>
      </c>
      <c r="AT121" s="323">
        <f t="shared" si="120"/>
        <v>0</v>
      </c>
      <c r="AU121" s="324">
        <f t="shared" si="121"/>
        <v>0</v>
      </c>
      <c r="AV121" s="308" t="s">
        <v>159</v>
      </c>
      <c r="AW121" s="308" t="s">
        <v>159</v>
      </c>
      <c r="AX121" s="308" t="s">
        <v>159</v>
      </c>
      <c r="AY121" s="308" t="s">
        <v>159</v>
      </c>
      <c r="AZ121" s="303" t="s">
        <v>159</v>
      </c>
      <c r="BA121" s="263"/>
      <c r="BB121" s="322">
        <f t="shared" si="107"/>
        <v>0</v>
      </c>
      <c r="BC121" s="323">
        <f t="shared" si="108"/>
        <v>0</v>
      </c>
      <c r="BD121" s="323">
        <f t="shared" si="109"/>
        <v>0</v>
      </c>
      <c r="BE121" s="323">
        <f t="shared" si="110"/>
        <v>0</v>
      </c>
      <c r="BF121" s="320">
        <f t="shared" si="111"/>
        <v>0</v>
      </c>
      <c r="BG121" s="263"/>
      <c r="BH121" s="322">
        <f t="shared" si="122"/>
        <v>0</v>
      </c>
      <c r="BI121" s="323">
        <f t="shared" si="123"/>
        <v>0</v>
      </c>
      <c r="BJ121" s="323">
        <f t="shared" si="124"/>
        <v>0</v>
      </c>
      <c r="BK121" s="323">
        <f t="shared" si="125"/>
        <v>0</v>
      </c>
      <c r="BL121" s="324">
        <f t="shared" si="126"/>
        <v>0</v>
      </c>
    </row>
    <row r="122" spans="3:64" s="255" customFormat="1" ht="18" customHeight="1" x14ac:dyDescent="0.25">
      <c r="C122" s="863"/>
      <c r="D122" s="325" t="s">
        <v>279</v>
      </c>
      <c r="E122" s="316"/>
      <c r="F122" s="317"/>
      <c r="G122" s="317"/>
      <c r="H122" s="318"/>
      <c r="I122" s="382"/>
      <c r="J122" s="375"/>
      <c r="K122" s="375"/>
      <c r="L122" s="383"/>
      <c r="M122" s="374"/>
      <c r="N122" s="375"/>
      <c r="O122" s="375"/>
      <c r="P122" s="376"/>
      <c r="Q122" s="384">
        <f t="shared" si="112"/>
        <v>0</v>
      </c>
      <c r="R122" s="374"/>
      <c r="S122" s="375"/>
      <c r="T122" s="375"/>
      <c r="U122" s="375"/>
      <c r="V122" s="320">
        <f t="shared" si="103"/>
        <v>0</v>
      </c>
      <c r="W122" s="359"/>
      <c r="X122" s="360"/>
      <c r="Y122" s="360"/>
      <c r="Z122" s="360"/>
      <c r="AA122" s="320">
        <f t="shared" si="113"/>
        <v>0</v>
      </c>
      <c r="AB122" s="374"/>
      <c r="AC122" s="375"/>
      <c r="AD122" s="375"/>
      <c r="AE122" s="375"/>
      <c r="AF122" s="320">
        <f t="shared" si="114"/>
        <v>0</v>
      </c>
      <c r="AG122" s="350"/>
      <c r="AH122" s="351"/>
      <c r="AI122" s="351"/>
      <c r="AJ122" s="351"/>
      <c r="AK122" s="320">
        <f t="shared" si="115"/>
        <v>0</v>
      </c>
      <c r="AL122" s="359"/>
      <c r="AM122" s="360"/>
      <c r="AN122" s="360"/>
      <c r="AO122" s="360"/>
      <c r="AP122" s="321">
        <f t="shared" si="116"/>
        <v>0</v>
      </c>
      <c r="AQ122" s="322">
        <f t="shared" si="117"/>
        <v>0</v>
      </c>
      <c r="AR122" s="323">
        <f t="shared" si="118"/>
        <v>0</v>
      </c>
      <c r="AS122" s="323">
        <f t="shared" si="119"/>
        <v>0</v>
      </c>
      <c r="AT122" s="323">
        <f t="shared" si="120"/>
        <v>0</v>
      </c>
      <c r="AU122" s="324">
        <f t="shared" si="121"/>
        <v>0</v>
      </c>
      <c r="AV122" s="308" t="s">
        <v>159</v>
      </c>
      <c r="AW122" s="308" t="s">
        <v>159</v>
      </c>
      <c r="AX122" s="308" t="s">
        <v>159</v>
      </c>
      <c r="AY122" s="308" t="s">
        <v>159</v>
      </c>
      <c r="AZ122" s="303" t="s">
        <v>159</v>
      </c>
      <c r="BA122" s="263"/>
      <c r="BB122" s="322">
        <f t="shared" si="107"/>
        <v>0</v>
      </c>
      <c r="BC122" s="323">
        <f t="shared" si="108"/>
        <v>0</v>
      </c>
      <c r="BD122" s="323">
        <f t="shared" si="109"/>
        <v>0</v>
      </c>
      <c r="BE122" s="323">
        <f t="shared" si="110"/>
        <v>0</v>
      </c>
      <c r="BF122" s="320">
        <f t="shared" si="111"/>
        <v>0</v>
      </c>
      <c r="BG122" s="263"/>
      <c r="BH122" s="322">
        <f t="shared" si="122"/>
        <v>0</v>
      </c>
      <c r="BI122" s="323">
        <f t="shared" si="123"/>
        <v>0</v>
      </c>
      <c r="BJ122" s="323">
        <f t="shared" si="124"/>
        <v>0</v>
      </c>
      <c r="BK122" s="323">
        <f t="shared" si="125"/>
        <v>0</v>
      </c>
      <c r="BL122" s="324">
        <f t="shared" si="126"/>
        <v>0</v>
      </c>
    </row>
    <row r="123" spans="3:64" s="255" customFormat="1" ht="18" customHeight="1" x14ac:dyDescent="0.25">
      <c r="C123" s="863"/>
      <c r="D123" s="325"/>
      <c r="E123" s="316"/>
      <c r="F123" s="317"/>
      <c r="G123" s="317"/>
      <c r="H123" s="318"/>
      <c r="I123" s="382"/>
      <c r="J123" s="375"/>
      <c r="K123" s="375"/>
      <c r="L123" s="383"/>
      <c r="M123" s="374"/>
      <c r="N123" s="375"/>
      <c r="O123" s="375"/>
      <c r="P123" s="376"/>
      <c r="Q123" s="384">
        <f t="shared" si="112"/>
        <v>0</v>
      </c>
      <c r="R123" s="359"/>
      <c r="S123" s="360"/>
      <c r="T123" s="360"/>
      <c r="U123" s="360"/>
      <c r="V123" s="320">
        <f t="shared" si="103"/>
        <v>0</v>
      </c>
      <c r="W123" s="359"/>
      <c r="X123" s="360"/>
      <c r="Y123" s="360"/>
      <c r="Z123" s="360"/>
      <c r="AA123" s="320">
        <f t="shared" si="113"/>
        <v>0</v>
      </c>
      <c r="AB123" s="359"/>
      <c r="AC123" s="360"/>
      <c r="AD123" s="360"/>
      <c r="AE123" s="360"/>
      <c r="AF123" s="320">
        <f t="shared" si="114"/>
        <v>0</v>
      </c>
      <c r="AG123" s="359"/>
      <c r="AH123" s="360"/>
      <c r="AI123" s="360"/>
      <c r="AJ123" s="360"/>
      <c r="AK123" s="320">
        <f t="shared" si="115"/>
        <v>0</v>
      </c>
      <c r="AL123" s="359"/>
      <c r="AM123" s="360"/>
      <c r="AN123" s="360"/>
      <c r="AO123" s="360"/>
      <c r="AP123" s="321">
        <f t="shared" si="116"/>
        <v>0</v>
      </c>
      <c r="AQ123" s="322">
        <f t="shared" si="117"/>
        <v>0</v>
      </c>
      <c r="AR123" s="323">
        <f t="shared" si="118"/>
        <v>0</v>
      </c>
      <c r="AS123" s="323">
        <f t="shared" si="119"/>
        <v>0</v>
      </c>
      <c r="AT123" s="323">
        <f t="shared" si="120"/>
        <v>0</v>
      </c>
      <c r="AU123" s="324">
        <f t="shared" si="121"/>
        <v>0</v>
      </c>
      <c r="AV123" s="308" t="s">
        <v>159</v>
      </c>
      <c r="AW123" s="308" t="s">
        <v>159</v>
      </c>
      <c r="AX123" s="308" t="s">
        <v>159</v>
      </c>
      <c r="AY123" s="308" t="s">
        <v>159</v>
      </c>
      <c r="AZ123" s="303" t="s">
        <v>159</v>
      </c>
      <c r="BA123" s="263"/>
      <c r="BB123" s="322">
        <f t="shared" si="107"/>
        <v>0</v>
      </c>
      <c r="BC123" s="323">
        <f t="shared" si="108"/>
        <v>0</v>
      </c>
      <c r="BD123" s="323">
        <f t="shared" si="109"/>
        <v>0</v>
      </c>
      <c r="BE123" s="323">
        <f t="shared" si="110"/>
        <v>0</v>
      </c>
      <c r="BF123" s="320">
        <f t="shared" si="111"/>
        <v>0</v>
      </c>
      <c r="BG123" s="263"/>
      <c r="BH123" s="322">
        <f t="shared" si="122"/>
        <v>0</v>
      </c>
      <c r="BI123" s="323">
        <f t="shared" si="123"/>
        <v>0</v>
      </c>
      <c r="BJ123" s="323">
        <f t="shared" si="124"/>
        <v>0</v>
      </c>
      <c r="BK123" s="323">
        <f t="shared" si="125"/>
        <v>0</v>
      </c>
      <c r="BL123" s="324">
        <f t="shared" si="126"/>
        <v>0</v>
      </c>
    </row>
    <row r="124" spans="3:64" s="255" customFormat="1" ht="18" customHeight="1" x14ac:dyDescent="0.25">
      <c r="C124" s="863"/>
      <c r="D124" s="385"/>
      <c r="E124" s="316"/>
      <c r="F124" s="317"/>
      <c r="G124" s="317"/>
      <c r="H124" s="318"/>
      <c r="I124" s="382"/>
      <c r="J124" s="375"/>
      <c r="K124" s="375"/>
      <c r="L124" s="383"/>
      <c r="M124" s="374"/>
      <c r="N124" s="375"/>
      <c r="O124" s="375"/>
      <c r="P124" s="376"/>
      <c r="Q124" s="384">
        <f t="shared" si="112"/>
        <v>0</v>
      </c>
      <c r="R124" s="359"/>
      <c r="S124" s="360"/>
      <c r="T124" s="360"/>
      <c r="U124" s="360"/>
      <c r="V124" s="320">
        <f t="shared" si="103"/>
        <v>0</v>
      </c>
      <c r="W124" s="359"/>
      <c r="X124" s="360"/>
      <c r="Y124" s="360"/>
      <c r="Z124" s="360"/>
      <c r="AA124" s="320">
        <f t="shared" si="113"/>
        <v>0</v>
      </c>
      <c r="AB124" s="359"/>
      <c r="AC124" s="360"/>
      <c r="AD124" s="360"/>
      <c r="AE124" s="360"/>
      <c r="AF124" s="320">
        <f t="shared" si="114"/>
        <v>0</v>
      </c>
      <c r="AG124" s="359"/>
      <c r="AH124" s="360"/>
      <c r="AI124" s="360"/>
      <c r="AJ124" s="360"/>
      <c r="AK124" s="320">
        <f t="shared" si="115"/>
        <v>0</v>
      </c>
      <c r="AL124" s="359"/>
      <c r="AM124" s="360"/>
      <c r="AN124" s="360"/>
      <c r="AO124" s="360"/>
      <c r="AP124" s="321">
        <f t="shared" si="116"/>
        <v>0</v>
      </c>
      <c r="AQ124" s="322">
        <f t="shared" si="117"/>
        <v>0</v>
      </c>
      <c r="AR124" s="323">
        <f t="shared" si="118"/>
        <v>0</v>
      </c>
      <c r="AS124" s="323">
        <f t="shared" si="119"/>
        <v>0</v>
      </c>
      <c r="AT124" s="323">
        <f t="shared" si="120"/>
        <v>0</v>
      </c>
      <c r="AU124" s="324">
        <f t="shared" si="121"/>
        <v>0</v>
      </c>
      <c r="AV124" s="308" t="s">
        <v>159</v>
      </c>
      <c r="AW124" s="308" t="s">
        <v>159</v>
      </c>
      <c r="AX124" s="308" t="s">
        <v>159</v>
      </c>
      <c r="AY124" s="308" t="s">
        <v>159</v>
      </c>
      <c r="AZ124" s="303" t="s">
        <v>159</v>
      </c>
      <c r="BA124" s="263"/>
      <c r="BB124" s="322">
        <f t="shared" si="107"/>
        <v>0</v>
      </c>
      <c r="BC124" s="323">
        <f t="shared" si="108"/>
        <v>0</v>
      </c>
      <c r="BD124" s="323">
        <f t="shared" si="109"/>
        <v>0</v>
      </c>
      <c r="BE124" s="323">
        <f t="shared" si="110"/>
        <v>0</v>
      </c>
      <c r="BF124" s="320">
        <f t="shared" si="111"/>
        <v>0</v>
      </c>
      <c r="BG124" s="263"/>
      <c r="BH124" s="322">
        <f t="shared" si="122"/>
        <v>0</v>
      </c>
      <c r="BI124" s="323">
        <f t="shared" si="123"/>
        <v>0</v>
      </c>
      <c r="BJ124" s="323">
        <f t="shared" si="124"/>
        <v>0</v>
      </c>
      <c r="BK124" s="323">
        <f t="shared" si="125"/>
        <v>0</v>
      </c>
      <c r="BL124" s="324">
        <f t="shared" si="126"/>
        <v>0</v>
      </c>
    </row>
    <row r="125" spans="3:64" s="255" customFormat="1" ht="18" customHeight="1" x14ac:dyDescent="0.25">
      <c r="C125" s="863"/>
      <c r="D125" s="385"/>
      <c r="E125" s="316"/>
      <c r="F125" s="317"/>
      <c r="G125" s="317"/>
      <c r="H125" s="318"/>
      <c r="I125" s="382"/>
      <c r="J125" s="375"/>
      <c r="K125" s="375"/>
      <c r="L125" s="383"/>
      <c r="M125" s="374"/>
      <c r="N125" s="375"/>
      <c r="O125" s="375"/>
      <c r="P125" s="376"/>
      <c r="Q125" s="384">
        <f t="shared" si="112"/>
        <v>0</v>
      </c>
      <c r="R125" s="359"/>
      <c r="S125" s="360"/>
      <c r="T125" s="360"/>
      <c r="U125" s="360"/>
      <c r="V125" s="320">
        <f t="shared" si="103"/>
        <v>0</v>
      </c>
      <c r="W125" s="359"/>
      <c r="X125" s="360"/>
      <c r="Y125" s="360"/>
      <c r="Z125" s="360"/>
      <c r="AA125" s="320">
        <f t="shared" si="113"/>
        <v>0</v>
      </c>
      <c r="AB125" s="359"/>
      <c r="AC125" s="360"/>
      <c r="AD125" s="360"/>
      <c r="AE125" s="360"/>
      <c r="AF125" s="320">
        <f t="shared" si="114"/>
        <v>0</v>
      </c>
      <c r="AG125" s="359"/>
      <c r="AH125" s="360"/>
      <c r="AI125" s="360"/>
      <c r="AJ125" s="360"/>
      <c r="AK125" s="320">
        <f t="shared" si="115"/>
        <v>0</v>
      </c>
      <c r="AL125" s="359"/>
      <c r="AM125" s="360"/>
      <c r="AN125" s="360"/>
      <c r="AO125" s="360"/>
      <c r="AP125" s="321">
        <f t="shared" si="116"/>
        <v>0</v>
      </c>
      <c r="AQ125" s="322">
        <f t="shared" si="117"/>
        <v>0</v>
      </c>
      <c r="AR125" s="323">
        <f t="shared" si="118"/>
        <v>0</v>
      </c>
      <c r="AS125" s="323">
        <f t="shared" si="119"/>
        <v>0</v>
      </c>
      <c r="AT125" s="323">
        <f t="shared" si="120"/>
        <v>0</v>
      </c>
      <c r="AU125" s="324">
        <f t="shared" si="121"/>
        <v>0</v>
      </c>
      <c r="AV125" s="308" t="s">
        <v>159</v>
      </c>
      <c r="AW125" s="308" t="s">
        <v>159</v>
      </c>
      <c r="AX125" s="308" t="s">
        <v>159</v>
      </c>
      <c r="AY125" s="308" t="s">
        <v>159</v>
      </c>
      <c r="AZ125" s="303" t="s">
        <v>159</v>
      </c>
      <c r="BA125" s="263"/>
      <c r="BB125" s="322">
        <f t="shared" si="107"/>
        <v>0</v>
      </c>
      <c r="BC125" s="323">
        <f t="shared" si="108"/>
        <v>0</v>
      </c>
      <c r="BD125" s="323">
        <f t="shared" si="109"/>
        <v>0</v>
      </c>
      <c r="BE125" s="323">
        <f t="shared" si="110"/>
        <v>0</v>
      </c>
      <c r="BF125" s="320">
        <f t="shared" si="111"/>
        <v>0</v>
      </c>
      <c r="BG125" s="263"/>
      <c r="BH125" s="322">
        <f t="shared" si="122"/>
        <v>0</v>
      </c>
      <c r="BI125" s="323">
        <f t="shared" si="123"/>
        <v>0</v>
      </c>
      <c r="BJ125" s="323">
        <f t="shared" si="124"/>
        <v>0</v>
      </c>
      <c r="BK125" s="323">
        <f t="shared" si="125"/>
        <v>0</v>
      </c>
      <c r="BL125" s="324">
        <f t="shared" si="126"/>
        <v>0</v>
      </c>
    </row>
    <row r="126" spans="3:64" s="255" customFormat="1" ht="18" customHeight="1" x14ac:dyDescent="0.25">
      <c r="C126" s="863"/>
      <c r="D126" s="385"/>
      <c r="E126" s="316"/>
      <c r="F126" s="317"/>
      <c r="G126" s="317"/>
      <c r="H126" s="318"/>
      <c r="I126" s="382"/>
      <c r="J126" s="375"/>
      <c r="K126" s="375"/>
      <c r="L126" s="383"/>
      <c r="M126" s="374"/>
      <c r="N126" s="375"/>
      <c r="O126" s="375"/>
      <c r="P126" s="376"/>
      <c r="Q126" s="384">
        <f t="shared" si="112"/>
        <v>0</v>
      </c>
      <c r="R126" s="359"/>
      <c r="S126" s="360"/>
      <c r="T126" s="360"/>
      <c r="U126" s="360"/>
      <c r="V126" s="320">
        <f t="shared" si="103"/>
        <v>0</v>
      </c>
      <c r="W126" s="359"/>
      <c r="X126" s="360"/>
      <c r="Y126" s="360"/>
      <c r="Z126" s="360"/>
      <c r="AA126" s="320">
        <f t="shared" si="113"/>
        <v>0</v>
      </c>
      <c r="AB126" s="359"/>
      <c r="AC126" s="360"/>
      <c r="AD126" s="360"/>
      <c r="AE126" s="360"/>
      <c r="AF126" s="320">
        <f t="shared" si="114"/>
        <v>0</v>
      </c>
      <c r="AG126" s="359"/>
      <c r="AH126" s="360"/>
      <c r="AI126" s="360"/>
      <c r="AJ126" s="360"/>
      <c r="AK126" s="320">
        <f t="shared" si="115"/>
        <v>0</v>
      </c>
      <c r="AL126" s="359"/>
      <c r="AM126" s="360"/>
      <c r="AN126" s="360"/>
      <c r="AO126" s="360"/>
      <c r="AP126" s="321">
        <f t="shared" si="116"/>
        <v>0</v>
      </c>
      <c r="AQ126" s="322">
        <f t="shared" si="117"/>
        <v>0</v>
      </c>
      <c r="AR126" s="323">
        <f t="shared" si="118"/>
        <v>0</v>
      </c>
      <c r="AS126" s="323">
        <f t="shared" si="119"/>
        <v>0</v>
      </c>
      <c r="AT126" s="323">
        <f t="shared" si="120"/>
        <v>0</v>
      </c>
      <c r="AU126" s="324">
        <f t="shared" si="121"/>
        <v>0</v>
      </c>
      <c r="AV126" s="308" t="s">
        <v>159</v>
      </c>
      <c r="AW126" s="308" t="s">
        <v>159</v>
      </c>
      <c r="AX126" s="308" t="s">
        <v>159</v>
      </c>
      <c r="AY126" s="308" t="s">
        <v>159</v>
      </c>
      <c r="AZ126" s="303" t="s">
        <v>159</v>
      </c>
      <c r="BA126" s="263"/>
      <c r="BB126" s="322">
        <f t="shared" si="107"/>
        <v>0</v>
      </c>
      <c r="BC126" s="323">
        <f t="shared" si="108"/>
        <v>0</v>
      </c>
      <c r="BD126" s="323">
        <f t="shared" si="109"/>
        <v>0</v>
      </c>
      <c r="BE126" s="323">
        <f t="shared" si="110"/>
        <v>0</v>
      </c>
      <c r="BF126" s="320">
        <f t="shared" si="111"/>
        <v>0</v>
      </c>
      <c r="BG126" s="263"/>
      <c r="BH126" s="322">
        <f t="shared" si="122"/>
        <v>0</v>
      </c>
      <c r="BI126" s="323">
        <f t="shared" si="123"/>
        <v>0</v>
      </c>
      <c r="BJ126" s="323">
        <f t="shared" si="124"/>
        <v>0</v>
      </c>
      <c r="BK126" s="323">
        <f t="shared" si="125"/>
        <v>0</v>
      </c>
      <c r="BL126" s="324">
        <f t="shared" si="126"/>
        <v>0</v>
      </c>
    </row>
    <row r="127" spans="3:64" s="255" customFormat="1" ht="18" customHeight="1" x14ac:dyDescent="0.25">
      <c r="C127" s="863"/>
      <c r="D127" s="385"/>
      <c r="E127" s="316"/>
      <c r="F127" s="317"/>
      <c r="G127" s="317"/>
      <c r="H127" s="318"/>
      <c r="I127" s="382"/>
      <c r="J127" s="375"/>
      <c r="K127" s="375"/>
      <c r="L127" s="383"/>
      <c r="M127" s="374"/>
      <c r="N127" s="375"/>
      <c r="O127" s="375"/>
      <c r="P127" s="376"/>
      <c r="Q127" s="384">
        <f t="shared" si="112"/>
        <v>0</v>
      </c>
      <c r="R127" s="359"/>
      <c r="S127" s="360"/>
      <c r="T127" s="360"/>
      <c r="U127" s="360"/>
      <c r="V127" s="320">
        <f t="shared" si="103"/>
        <v>0</v>
      </c>
      <c r="W127" s="359"/>
      <c r="X127" s="360"/>
      <c r="Y127" s="360"/>
      <c r="Z127" s="360"/>
      <c r="AA127" s="320">
        <f t="shared" si="113"/>
        <v>0</v>
      </c>
      <c r="AB127" s="359"/>
      <c r="AC127" s="360"/>
      <c r="AD127" s="360"/>
      <c r="AE127" s="360"/>
      <c r="AF127" s="320">
        <f t="shared" si="114"/>
        <v>0</v>
      </c>
      <c r="AG127" s="359"/>
      <c r="AH127" s="360"/>
      <c r="AI127" s="360"/>
      <c r="AJ127" s="360"/>
      <c r="AK127" s="320">
        <f t="shared" si="115"/>
        <v>0</v>
      </c>
      <c r="AL127" s="359"/>
      <c r="AM127" s="360"/>
      <c r="AN127" s="360"/>
      <c r="AO127" s="360"/>
      <c r="AP127" s="321">
        <f t="shared" si="116"/>
        <v>0</v>
      </c>
      <c r="AQ127" s="322">
        <f t="shared" si="117"/>
        <v>0</v>
      </c>
      <c r="AR127" s="323">
        <f t="shared" si="118"/>
        <v>0</v>
      </c>
      <c r="AS127" s="323">
        <f t="shared" si="119"/>
        <v>0</v>
      </c>
      <c r="AT127" s="323">
        <f t="shared" si="120"/>
        <v>0</v>
      </c>
      <c r="AU127" s="324">
        <f t="shared" si="121"/>
        <v>0</v>
      </c>
      <c r="AV127" s="308" t="s">
        <v>159</v>
      </c>
      <c r="AW127" s="308" t="s">
        <v>159</v>
      </c>
      <c r="AX127" s="308" t="s">
        <v>159</v>
      </c>
      <c r="AY127" s="308" t="s">
        <v>159</v>
      </c>
      <c r="AZ127" s="303" t="s">
        <v>159</v>
      </c>
      <c r="BA127" s="263"/>
      <c r="BB127" s="322">
        <f t="shared" si="107"/>
        <v>0</v>
      </c>
      <c r="BC127" s="323">
        <f t="shared" si="108"/>
        <v>0</v>
      </c>
      <c r="BD127" s="323">
        <f t="shared" si="109"/>
        <v>0</v>
      </c>
      <c r="BE127" s="323">
        <f t="shared" si="110"/>
        <v>0</v>
      </c>
      <c r="BF127" s="320">
        <f t="shared" si="111"/>
        <v>0</v>
      </c>
      <c r="BG127" s="263"/>
      <c r="BH127" s="322">
        <f t="shared" si="122"/>
        <v>0</v>
      </c>
      <c r="BI127" s="323">
        <f t="shared" si="123"/>
        <v>0</v>
      </c>
      <c r="BJ127" s="323">
        <f t="shared" si="124"/>
        <v>0</v>
      </c>
      <c r="BK127" s="323">
        <f t="shared" si="125"/>
        <v>0</v>
      </c>
      <c r="BL127" s="324">
        <f t="shared" si="126"/>
        <v>0</v>
      </c>
    </row>
    <row r="128" spans="3:64" s="255" customFormat="1" ht="18" customHeight="1" x14ac:dyDescent="0.25">
      <c r="C128" s="863"/>
      <c r="D128" s="385"/>
      <c r="E128" s="316"/>
      <c r="F128" s="317"/>
      <c r="G128" s="317"/>
      <c r="H128" s="318"/>
      <c r="I128" s="382"/>
      <c r="J128" s="375"/>
      <c r="K128" s="375"/>
      <c r="L128" s="383"/>
      <c r="M128" s="374"/>
      <c r="N128" s="375"/>
      <c r="O128" s="375"/>
      <c r="P128" s="376"/>
      <c r="Q128" s="384">
        <f t="shared" si="112"/>
        <v>0</v>
      </c>
      <c r="R128" s="359"/>
      <c r="S128" s="360"/>
      <c r="T128" s="360"/>
      <c r="U128" s="360"/>
      <c r="V128" s="320">
        <f t="shared" si="103"/>
        <v>0</v>
      </c>
      <c r="W128" s="359"/>
      <c r="X128" s="360"/>
      <c r="Y128" s="360"/>
      <c r="Z128" s="360"/>
      <c r="AA128" s="320">
        <f t="shared" si="113"/>
        <v>0</v>
      </c>
      <c r="AB128" s="359"/>
      <c r="AC128" s="360"/>
      <c r="AD128" s="360"/>
      <c r="AE128" s="360"/>
      <c r="AF128" s="320">
        <f t="shared" si="114"/>
        <v>0</v>
      </c>
      <c r="AG128" s="359"/>
      <c r="AH128" s="360"/>
      <c r="AI128" s="360"/>
      <c r="AJ128" s="360"/>
      <c r="AK128" s="320">
        <f t="shared" si="115"/>
        <v>0</v>
      </c>
      <c r="AL128" s="359"/>
      <c r="AM128" s="360"/>
      <c r="AN128" s="360"/>
      <c r="AO128" s="360"/>
      <c r="AP128" s="321">
        <f t="shared" si="116"/>
        <v>0</v>
      </c>
      <c r="AQ128" s="322">
        <f t="shared" si="117"/>
        <v>0</v>
      </c>
      <c r="AR128" s="323">
        <f t="shared" si="118"/>
        <v>0</v>
      </c>
      <c r="AS128" s="323">
        <f t="shared" si="119"/>
        <v>0</v>
      </c>
      <c r="AT128" s="323">
        <f t="shared" si="120"/>
        <v>0</v>
      </c>
      <c r="AU128" s="324">
        <f t="shared" si="121"/>
        <v>0</v>
      </c>
      <c r="AV128" s="308" t="s">
        <v>159</v>
      </c>
      <c r="AW128" s="308" t="s">
        <v>159</v>
      </c>
      <c r="AX128" s="308" t="s">
        <v>159</v>
      </c>
      <c r="AY128" s="308" t="s">
        <v>159</v>
      </c>
      <c r="AZ128" s="303" t="s">
        <v>159</v>
      </c>
      <c r="BA128" s="263"/>
      <c r="BB128" s="322">
        <f t="shared" si="107"/>
        <v>0</v>
      </c>
      <c r="BC128" s="323">
        <f t="shared" si="108"/>
        <v>0</v>
      </c>
      <c r="BD128" s="323">
        <f t="shared" si="109"/>
        <v>0</v>
      </c>
      <c r="BE128" s="323">
        <f t="shared" si="110"/>
        <v>0</v>
      </c>
      <c r="BF128" s="320">
        <f t="shared" si="111"/>
        <v>0</v>
      </c>
      <c r="BG128" s="263"/>
      <c r="BH128" s="322">
        <f t="shared" si="122"/>
        <v>0</v>
      </c>
      <c r="BI128" s="323">
        <f t="shared" si="123"/>
        <v>0</v>
      </c>
      <c r="BJ128" s="323">
        <f t="shared" si="124"/>
        <v>0</v>
      </c>
      <c r="BK128" s="323">
        <f t="shared" si="125"/>
        <v>0</v>
      </c>
      <c r="BL128" s="324">
        <f t="shared" si="126"/>
        <v>0</v>
      </c>
    </row>
    <row r="129" spans="3:64" s="255" customFormat="1" ht="18" customHeight="1" x14ac:dyDescent="0.25">
      <c r="C129" s="863"/>
      <c r="D129" s="385"/>
      <c r="E129" s="316"/>
      <c r="F129" s="317"/>
      <c r="G129" s="317"/>
      <c r="H129" s="318"/>
      <c r="I129" s="382"/>
      <c r="J129" s="375"/>
      <c r="K129" s="375"/>
      <c r="L129" s="383"/>
      <c r="M129" s="374"/>
      <c r="N129" s="375"/>
      <c r="O129" s="375"/>
      <c r="P129" s="376"/>
      <c r="Q129" s="384">
        <f t="shared" si="112"/>
        <v>0</v>
      </c>
      <c r="R129" s="359"/>
      <c r="S129" s="360"/>
      <c r="T129" s="360"/>
      <c r="U129" s="360"/>
      <c r="V129" s="320">
        <f t="shared" si="103"/>
        <v>0</v>
      </c>
      <c r="W129" s="359"/>
      <c r="X129" s="360"/>
      <c r="Y129" s="360"/>
      <c r="Z129" s="360"/>
      <c r="AA129" s="320">
        <f t="shared" si="113"/>
        <v>0</v>
      </c>
      <c r="AB129" s="359"/>
      <c r="AC129" s="360"/>
      <c r="AD129" s="360"/>
      <c r="AE129" s="360"/>
      <c r="AF129" s="320">
        <f t="shared" si="114"/>
        <v>0</v>
      </c>
      <c r="AG129" s="359"/>
      <c r="AH129" s="360"/>
      <c r="AI129" s="360"/>
      <c r="AJ129" s="360"/>
      <c r="AK129" s="320">
        <f t="shared" si="115"/>
        <v>0</v>
      </c>
      <c r="AL129" s="359"/>
      <c r="AM129" s="360"/>
      <c r="AN129" s="360"/>
      <c r="AO129" s="360"/>
      <c r="AP129" s="321">
        <f t="shared" si="116"/>
        <v>0</v>
      </c>
      <c r="AQ129" s="322">
        <f t="shared" si="117"/>
        <v>0</v>
      </c>
      <c r="AR129" s="323">
        <f>N129+S129+X129+AC129+AH129+AM129</f>
        <v>0</v>
      </c>
      <c r="AS129" s="323">
        <f t="shared" si="119"/>
        <v>0</v>
      </c>
      <c r="AT129" s="323">
        <f t="shared" si="120"/>
        <v>0</v>
      </c>
      <c r="AU129" s="324">
        <f t="shared" si="121"/>
        <v>0</v>
      </c>
      <c r="AV129" s="308" t="s">
        <v>159</v>
      </c>
      <c r="AW129" s="308" t="s">
        <v>159</v>
      </c>
      <c r="AX129" s="308" t="s">
        <v>159</v>
      </c>
      <c r="AY129" s="308" t="s">
        <v>159</v>
      </c>
      <c r="AZ129" s="303" t="s">
        <v>159</v>
      </c>
      <c r="BA129" s="263"/>
      <c r="BB129" s="322">
        <f t="shared" si="107"/>
        <v>0</v>
      </c>
      <c r="BC129" s="323">
        <f t="shared" si="108"/>
        <v>0</v>
      </c>
      <c r="BD129" s="323">
        <f t="shared" si="109"/>
        <v>0</v>
      </c>
      <c r="BE129" s="323">
        <f t="shared" si="110"/>
        <v>0</v>
      </c>
      <c r="BF129" s="320">
        <f t="shared" si="111"/>
        <v>0</v>
      </c>
      <c r="BG129" s="263"/>
      <c r="BH129" s="322">
        <f t="shared" si="122"/>
        <v>0</v>
      </c>
      <c r="BI129" s="323">
        <f t="shared" si="123"/>
        <v>0</v>
      </c>
      <c r="BJ129" s="323">
        <f t="shared" si="124"/>
        <v>0</v>
      </c>
      <c r="BK129" s="323">
        <f t="shared" si="125"/>
        <v>0</v>
      </c>
      <c r="BL129" s="324">
        <f t="shared" si="126"/>
        <v>0</v>
      </c>
    </row>
    <row r="130" spans="3:64" s="255" customFormat="1" ht="18" customHeight="1" x14ac:dyDescent="0.25">
      <c r="C130" s="863"/>
      <c r="D130" s="385"/>
      <c r="E130" s="316"/>
      <c r="F130" s="317"/>
      <c r="G130" s="317"/>
      <c r="H130" s="318"/>
      <c r="I130" s="382"/>
      <c r="J130" s="375"/>
      <c r="K130" s="375"/>
      <c r="L130" s="383"/>
      <c r="M130" s="374"/>
      <c r="N130" s="375"/>
      <c r="O130" s="375"/>
      <c r="P130" s="376"/>
      <c r="Q130" s="384">
        <f t="shared" si="112"/>
        <v>0</v>
      </c>
      <c r="R130" s="359"/>
      <c r="S130" s="360"/>
      <c r="T130" s="360"/>
      <c r="U130" s="360"/>
      <c r="V130" s="320">
        <f t="shared" si="103"/>
        <v>0</v>
      </c>
      <c r="W130" s="359"/>
      <c r="X130" s="360"/>
      <c r="Y130" s="360"/>
      <c r="Z130" s="360"/>
      <c r="AA130" s="320">
        <f t="shared" si="113"/>
        <v>0</v>
      </c>
      <c r="AB130" s="359"/>
      <c r="AC130" s="360"/>
      <c r="AD130" s="360"/>
      <c r="AE130" s="360"/>
      <c r="AF130" s="320">
        <f t="shared" si="114"/>
        <v>0</v>
      </c>
      <c r="AG130" s="359"/>
      <c r="AH130" s="360"/>
      <c r="AI130" s="360"/>
      <c r="AJ130" s="360"/>
      <c r="AK130" s="320">
        <f t="shared" si="115"/>
        <v>0</v>
      </c>
      <c r="AL130" s="359"/>
      <c r="AM130" s="360"/>
      <c r="AN130" s="360"/>
      <c r="AO130" s="360"/>
      <c r="AP130" s="321">
        <f t="shared" si="116"/>
        <v>0</v>
      </c>
      <c r="AQ130" s="322">
        <f t="shared" si="117"/>
        <v>0</v>
      </c>
      <c r="AR130" s="323">
        <f t="shared" si="118"/>
        <v>0</v>
      </c>
      <c r="AS130" s="323">
        <f t="shared" si="119"/>
        <v>0</v>
      </c>
      <c r="AT130" s="323">
        <f t="shared" si="120"/>
        <v>0</v>
      </c>
      <c r="AU130" s="324">
        <f t="shared" si="121"/>
        <v>0</v>
      </c>
      <c r="AV130" s="308" t="s">
        <v>159</v>
      </c>
      <c r="AW130" s="308" t="s">
        <v>159</v>
      </c>
      <c r="AX130" s="308" t="s">
        <v>159</v>
      </c>
      <c r="AY130" s="308" t="s">
        <v>159</v>
      </c>
      <c r="AZ130" s="303" t="s">
        <v>159</v>
      </c>
      <c r="BA130" s="263"/>
      <c r="BB130" s="322">
        <f t="shared" si="107"/>
        <v>0</v>
      </c>
      <c r="BC130" s="323">
        <f t="shared" si="108"/>
        <v>0</v>
      </c>
      <c r="BD130" s="323">
        <f t="shared" si="109"/>
        <v>0</v>
      </c>
      <c r="BE130" s="323">
        <f t="shared" si="110"/>
        <v>0</v>
      </c>
      <c r="BF130" s="320">
        <f t="shared" si="111"/>
        <v>0</v>
      </c>
      <c r="BG130" s="263"/>
      <c r="BH130" s="322">
        <f t="shared" si="122"/>
        <v>0</v>
      </c>
      <c r="BI130" s="323">
        <f t="shared" si="123"/>
        <v>0</v>
      </c>
      <c r="BJ130" s="323">
        <f t="shared" si="124"/>
        <v>0</v>
      </c>
      <c r="BK130" s="323">
        <f t="shared" si="125"/>
        <v>0</v>
      </c>
      <c r="BL130" s="324">
        <f t="shared" si="126"/>
        <v>0</v>
      </c>
    </row>
    <row r="131" spans="3:64" s="255" customFormat="1" ht="18" customHeight="1" x14ac:dyDescent="0.25">
      <c r="C131" s="863"/>
      <c r="D131" s="385"/>
      <c r="E131" s="316"/>
      <c r="F131" s="317"/>
      <c r="G131" s="317"/>
      <c r="H131" s="318"/>
      <c r="I131" s="382"/>
      <c r="J131" s="375"/>
      <c r="K131" s="375"/>
      <c r="L131" s="383"/>
      <c r="M131" s="374"/>
      <c r="N131" s="375"/>
      <c r="O131" s="375"/>
      <c r="P131" s="376"/>
      <c r="Q131" s="384">
        <f t="shared" si="112"/>
        <v>0</v>
      </c>
      <c r="R131" s="359"/>
      <c r="S131" s="360"/>
      <c r="T131" s="360"/>
      <c r="U131" s="360"/>
      <c r="V131" s="320">
        <f t="shared" si="103"/>
        <v>0</v>
      </c>
      <c r="W131" s="359"/>
      <c r="X131" s="360"/>
      <c r="Y131" s="360"/>
      <c r="Z131" s="360"/>
      <c r="AA131" s="320">
        <f t="shared" si="113"/>
        <v>0</v>
      </c>
      <c r="AB131" s="359"/>
      <c r="AC131" s="360"/>
      <c r="AD131" s="360"/>
      <c r="AE131" s="360"/>
      <c r="AF131" s="320">
        <f t="shared" si="114"/>
        <v>0</v>
      </c>
      <c r="AG131" s="359"/>
      <c r="AH131" s="360"/>
      <c r="AI131" s="360"/>
      <c r="AJ131" s="360"/>
      <c r="AK131" s="320">
        <f t="shared" si="115"/>
        <v>0</v>
      </c>
      <c r="AL131" s="359"/>
      <c r="AM131" s="360"/>
      <c r="AN131" s="360"/>
      <c r="AO131" s="360"/>
      <c r="AP131" s="321">
        <f t="shared" si="116"/>
        <v>0</v>
      </c>
      <c r="AQ131" s="322">
        <f t="shared" si="117"/>
        <v>0</v>
      </c>
      <c r="AR131" s="323">
        <f t="shared" si="118"/>
        <v>0</v>
      </c>
      <c r="AS131" s="323">
        <f t="shared" si="119"/>
        <v>0</v>
      </c>
      <c r="AT131" s="323">
        <f t="shared" si="120"/>
        <v>0</v>
      </c>
      <c r="AU131" s="324">
        <f t="shared" si="121"/>
        <v>0</v>
      </c>
      <c r="AV131" s="308" t="s">
        <v>159</v>
      </c>
      <c r="AW131" s="308" t="s">
        <v>159</v>
      </c>
      <c r="AX131" s="308" t="s">
        <v>159</v>
      </c>
      <c r="AY131" s="308" t="s">
        <v>159</v>
      </c>
      <c r="AZ131" s="303" t="s">
        <v>159</v>
      </c>
      <c r="BA131" s="263"/>
      <c r="BB131" s="322">
        <f t="shared" si="107"/>
        <v>0</v>
      </c>
      <c r="BC131" s="323">
        <f t="shared" si="108"/>
        <v>0</v>
      </c>
      <c r="BD131" s="323">
        <f t="shared" si="109"/>
        <v>0</v>
      </c>
      <c r="BE131" s="323">
        <f t="shared" si="110"/>
        <v>0</v>
      </c>
      <c r="BF131" s="320">
        <f t="shared" si="111"/>
        <v>0</v>
      </c>
      <c r="BG131" s="263"/>
      <c r="BH131" s="322">
        <f t="shared" si="122"/>
        <v>0</v>
      </c>
      <c r="BI131" s="323">
        <f t="shared" si="123"/>
        <v>0</v>
      </c>
      <c r="BJ131" s="323">
        <f t="shared" si="124"/>
        <v>0</v>
      </c>
      <c r="BK131" s="323">
        <f t="shared" si="125"/>
        <v>0</v>
      </c>
      <c r="BL131" s="324">
        <f t="shared" si="126"/>
        <v>0</v>
      </c>
    </row>
    <row r="132" spans="3:64" s="255" customFormat="1" ht="18" customHeight="1" x14ac:dyDescent="0.25">
      <c r="C132" s="863"/>
      <c r="D132" s="385"/>
      <c r="E132" s="316"/>
      <c r="F132" s="317"/>
      <c r="G132" s="317"/>
      <c r="H132" s="318"/>
      <c r="I132" s="382"/>
      <c r="J132" s="375"/>
      <c r="K132" s="375"/>
      <c r="L132" s="383"/>
      <c r="M132" s="374"/>
      <c r="N132" s="375"/>
      <c r="O132" s="375"/>
      <c r="P132" s="376"/>
      <c r="Q132" s="384">
        <f t="shared" si="112"/>
        <v>0</v>
      </c>
      <c r="R132" s="359"/>
      <c r="S132" s="360"/>
      <c r="T132" s="360"/>
      <c r="U132" s="360"/>
      <c r="V132" s="320">
        <f t="shared" si="103"/>
        <v>0</v>
      </c>
      <c r="W132" s="359"/>
      <c r="X132" s="360"/>
      <c r="Y132" s="360"/>
      <c r="Z132" s="360"/>
      <c r="AA132" s="320">
        <f t="shared" si="113"/>
        <v>0</v>
      </c>
      <c r="AB132" s="359"/>
      <c r="AC132" s="360"/>
      <c r="AD132" s="360"/>
      <c r="AE132" s="360"/>
      <c r="AF132" s="320">
        <f t="shared" si="114"/>
        <v>0</v>
      </c>
      <c r="AG132" s="359"/>
      <c r="AH132" s="360"/>
      <c r="AI132" s="360"/>
      <c r="AJ132" s="360"/>
      <c r="AK132" s="320">
        <f t="shared" si="115"/>
        <v>0</v>
      </c>
      <c r="AL132" s="359"/>
      <c r="AM132" s="360"/>
      <c r="AN132" s="360"/>
      <c r="AO132" s="360"/>
      <c r="AP132" s="321">
        <f t="shared" si="116"/>
        <v>0</v>
      </c>
      <c r="AQ132" s="322">
        <f t="shared" si="117"/>
        <v>0</v>
      </c>
      <c r="AR132" s="323">
        <f t="shared" si="118"/>
        <v>0</v>
      </c>
      <c r="AS132" s="323">
        <f t="shared" si="119"/>
        <v>0</v>
      </c>
      <c r="AT132" s="323">
        <f t="shared" si="120"/>
        <v>0</v>
      </c>
      <c r="AU132" s="324">
        <f t="shared" si="121"/>
        <v>0</v>
      </c>
      <c r="AV132" s="308" t="s">
        <v>159</v>
      </c>
      <c r="AW132" s="308" t="s">
        <v>159</v>
      </c>
      <c r="AX132" s="308" t="s">
        <v>159</v>
      </c>
      <c r="AY132" s="308" t="s">
        <v>159</v>
      </c>
      <c r="AZ132" s="303" t="s">
        <v>159</v>
      </c>
      <c r="BA132" s="263"/>
      <c r="BB132" s="322">
        <f t="shared" si="107"/>
        <v>0</v>
      </c>
      <c r="BC132" s="323">
        <f t="shared" si="108"/>
        <v>0</v>
      </c>
      <c r="BD132" s="323">
        <f t="shared" si="109"/>
        <v>0</v>
      </c>
      <c r="BE132" s="323">
        <f t="shared" si="110"/>
        <v>0</v>
      </c>
      <c r="BF132" s="320">
        <f t="shared" si="111"/>
        <v>0</v>
      </c>
      <c r="BG132" s="263"/>
      <c r="BH132" s="322">
        <f t="shared" si="122"/>
        <v>0</v>
      </c>
      <c r="BI132" s="323">
        <f t="shared" si="123"/>
        <v>0</v>
      </c>
      <c r="BJ132" s="323">
        <f t="shared" si="124"/>
        <v>0</v>
      </c>
      <c r="BK132" s="323">
        <f t="shared" si="125"/>
        <v>0</v>
      </c>
      <c r="BL132" s="324">
        <f t="shared" si="126"/>
        <v>0</v>
      </c>
    </row>
    <row r="133" spans="3:64" s="386" customFormat="1" ht="30.75" customHeight="1" thickBot="1" x14ac:dyDescent="0.3">
      <c r="C133" s="864"/>
      <c r="D133" s="354" t="s">
        <v>236</v>
      </c>
      <c r="E133" s="330" t="s">
        <v>157</v>
      </c>
      <c r="F133" s="331" t="s">
        <v>157</v>
      </c>
      <c r="G133" s="331" t="s">
        <v>157</v>
      </c>
      <c r="H133" s="332" t="s">
        <v>157</v>
      </c>
      <c r="I133" s="387">
        <f t="shared" ref="I133:AU133" si="127">SUM(I107:I132)</f>
        <v>0</v>
      </c>
      <c r="J133" s="331">
        <f t="shared" si="127"/>
        <v>0</v>
      </c>
      <c r="K133" s="331">
        <f t="shared" si="127"/>
        <v>0</v>
      </c>
      <c r="L133" s="336">
        <f t="shared" si="127"/>
        <v>0</v>
      </c>
      <c r="M133" s="330">
        <f t="shared" si="127"/>
        <v>0</v>
      </c>
      <c r="N133" s="331">
        <f t="shared" si="127"/>
        <v>0</v>
      </c>
      <c r="O133" s="331">
        <f t="shared" si="127"/>
        <v>0</v>
      </c>
      <c r="P133" s="332">
        <f t="shared" si="127"/>
        <v>0</v>
      </c>
      <c r="Q133" s="388">
        <f t="shared" si="127"/>
        <v>0</v>
      </c>
      <c r="R133" s="330">
        <f t="shared" si="127"/>
        <v>0</v>
      </c>
      <c r="S133" s="331">
        <f t="shared" si="127"/>
        <v>0</v>
      </c>
      <c r="T133" s="331">
        <f t="shared" si="127"/>
        <v>0</v>
      </c>
      <c r="U133" s="331">
        <f t="shared" si="127"/>
        <v>0</v>
      </c>
      <c r="V133" s="332">
        <f t="shared" si="127"/>
        <v>0</v>
      </c>
      <c r="W133" s="330">
        <f t="shared" si="127"/>
        <v>0</v>
      </c>
      <c r="X133" s="331">
        <f t="shared" si="127"/>
        <v>0</v>
      </c>
      <c r="Y133" s="331">
        <f t="shared" si="127"/>
        <v>0</v>
      </c>
      <c r="Z133" s="331">
        <f t="shared" si="127"/>
        <v>0</v>
      </c>
      <c r="AA133" s="332">
        <f t="shared" si="127"/>
        <v>0</v>
      </c>
      <c r="AB133" s="330">
        <f t="shared" si="127"/>
        <v>0</v>
      </c>
      <c r="AC133" s="331">
        <f t="shared" si="127"/>
        <v>0</v>
      </c>
      <c r="AD133" s="331">
        <f t="shared" si="127"/>
        <v>0</v>
      </c>
      <c r="AE133" s="331">
        <f t="shared" si="127"/>
        <v>0</v>
      </c>
      <c r="AF133" s="332">
        <f t="shared" si="127"/>
        <v>0</v>
      </c>
      <c r="AG133" s="330">
        <f t="shared" si="127"/>
        <v>0</v>
      </c>
      <c r="AH133" s="331">
        <f t="shared" si="127"/>
        <v>0</v>
      </c>
      <c r="AI133" s="331">
        <f t="shared" si="127"/>
        <v>0</v>
      </c>
      <c r="AJ133" s="331">
        <f t="shared" si="127"/>
        <v>0</v>
      </c>
      <c r="AK133" s="332">
        <f t="shared" si="127"/>
        <v>0</v>
      </c>
      <c r="AL133" s="330">
        <f t="shared" si="127"/>
        <v>0</v>
      </c>
      <c r="AM133" s="331">
        <f t="shared" si="127"/>
        <v>0</v>
      </c>
      <c r="AN133" s="331">
        <f t="shared" si="127"/>
        <v>0</v>
      </c>
      <c r="AO133" s="331">
        <f t="shared" si="127"/>
        <v>0</v>
      </c>
      <c r="AP133" s="336">
        <f t="shared" si="127"/>
        <v>0</v>
      </c>
      <c r="AQ133" s="330">
        <f t="shared" si="127"/>
        <v>0</v>
      </c>
      <c r="AR133" s="331">
        <f t="shared" si="127"/>
        <v>0</v>
      </c>
      <c r="AS133" s="331">
        <f t="shared" si="127"/>
        <v>0</v>
      </c>
      <c r="AT133" s="331">
        <f t="shared" si="127"/>
        <v>0</v>
      </c>
      <c r="AU133" s="332">
        <f t="shared" si="127"/>
        <v>0</v>
      </c>
      <c r="AV133" s="340"/>
      <c r="AW133" s="341"/>
      <c r="AX133" s="341"/>
      <c r="AY133" s="341"/>
      <c r="AZ133" s="332">
        <f>AV133+AW133+AX133+AY133</f>
        <v>0</v>
      </c>
      <c r="BA133" s="223"/>
      <c r="BB133" s="330">
        <f>SUM(BB107:BB132)</f>
        <v>0</v>
      </c>
      <c r="BC133" s="331">
        <f>SUM(BC107:BC132)</f>
        <v>0</v>
      </c>
      <c r="BD133" s="331">
        <f>SUM(BD107:BD132)</f>
        <v>0</v>
      </c>
      <c r="BE133" s="331">
        <f>SUM(BE107:BE132)</f>
        <v>0</v>
      </c>
      <c r="BF133" s="332">
        <f>SUM(BF107:BF132)</f>
        <v>0</v>
      </c>
      <c r="BG133" s="223"/>
      <c r="BH133" s="330">
        <f>SUM(BH107:BH132)</f>
        <v>0</v>
      </c>
      <c r="BI133" s="331">
        <f>SUM(BI107:BI132)</f>
        <v>0</v>
      </c>
      <c r="BJ133" s="331">
        <f>SUM(BJ107:BJ132)</f>
        <v>0</v>
      </c>
      <c r="BK133" s="331">
        <f>SUM(BK107:BK132)</f>
        <v>0</v>
      </c>
      <c r="BL133" s="332">
        <f>SUM(BL107:BL132)</f>
        <v>0</v>
      </c>
    </row>
    <row r="134" spans="3:64" ht="36.6" customHeight="1" x14ac:dyDescent="0.3">
      <c r="C134" s="389"/>
      <c r="D134" s="390"/>
      <c r="E134" s="391"/>
      <c r="F134" s="391"/>
      <c r="G134" s="391"/>
      <c r="H134" s="391"/>
      <c r="I134" s="392"/>
      <c r="J134" s="392"/>
      <c r="K134" s="392"/>
      <c r="L134" s="392"/>
      <c r="M134" s="392"/>
      <c r="N134" s="392"/>
      <c r="O134" s="392"/>
      <c r="P134" s="392"/>
      <c r="Q134" s="224"/>
      <c r="R134" s="392"/>
      <c r="S134" s="392"/>
      <c r="T134" s="392"/>
      <c r="U134" s="392"/>
      <c r="V134" s="224"/>
      <c r="W134" s="392"/>
      <c r="X134" s="392"/>
      <c r="Y134" s="392"/>
      <c r="Z134" s="392"/>
      <c r="AA134" s="224"/>
      <c r="AB134" s="392"/>
      <c r="AC134" s="392"/>
      <c r="AD134" s="392"/>
      <c r="AE134" s="392"/>
      <c r="AF134" s="224"/>
      <c r="AG134" s="392"/>
      <c r="AH134" s="392"/>
      <c r="AI134" s="392"/>
      <c r="AJ134" s="392"/>
      <c r="AK134" s="224"/>
      <c r="AL134" s="392"/>
      <c r="AM134" s="392"/>
      <c r="AN134" s="392"/>
      <c r="AO134" s="392"/>
      <c r="AP134" s="224"/>
      <c r="AQ134" s="392"/>
      <c r="AR134" s="392"/>
      <c r="AS134" s="392"/>
      <c r="AT134" s="392"/>
      <c r="AU134" s="224"/>
      <c r="AV134" s="392"/>
      <c r="AW134" s="392"/>
      <c r="AX134" s="392"/>
      <c r="AY134" s="392"/>
    </row>
    <row r="135" spans="3:64" ht="18.600000000000001" customHeight="1" x14ac:dyDescent="0.3">
      <c r="C135" s="389"/>
      <c r="D135" s="390"/>
      <c r="E135" s="391"/>
      <c r="F135" s="391"/>
      <c r="G135" s="391"/>
      <c r="H135" s="391"/>
      <c r="I135" s="392"/>
      <c r="J135" s="392"/>
      <c r="K135" s="392"/>
      <c r="L135" s="392"/>
      <c r="M135" s="392"/>
      <c r="N135" s="392"/>
      <c r="O135" s="392"/>
      <c r="P135" s="392"/>
      <c r="Q135" s="224"/>
      <c r="R135" s="392"/>
      <c r="S135" s="392"/>
      <c r="T135" s="392"/>
      <c r="U135" s="392"/>
      <c r="V135" s="224"/>
      <c r="W135" s="392"/>
      <c r="X135" s="392"/>
      <c r="Y135" s="392"/>
      <c r="Z135" s="392"/>
      <c r="AA135" s="224"/>
      <c r="AB135" s="392"/>
      <c r="AC135" s="392"/>
      <c r="AD135" s="392"/>
      <c r="AE135" s="392"/>
      <c r="AF135" s="224"/>
      <c r="AG135" s="392"/>
      <c r="AH135" s="392"/>
      <c r="AI135" s="392"/>
      <c r="AJ135" s="392"/>
      <c r="AK135" s="224"/>
      <c r="AL135" s="392"/>
      <c r="AM135" s="392"/>
      <c r="AN135" s="392"/>
      <c r="AO135" s="392"/>
      <c r="AP135" s="224"/>
      <c r="AQ135" s="392"/>
      <c r="AR135" s="392"/>
      <c r="AS135" s="392"/>
      <c r="AT135" s="392"/>
      <c r="AU135" s="224"/>
      <c r="AV135" s="392"/>
      <c r="AW135" s="392"/>
      <c r="AX135" s="392"/>
      <c r="AY135" s="392"/>
    </row>
    <row r="136" spans="3:64" ht="18.600000000000001" customHeight="1" x14ac:dyDescent="0.3">
      <c r="C136" s="389"/>
      <c r="D136" s="390"/>
      <c r="E136" s="391"/>
      <c r="F136" s="391"/>
      <c r="G136" s="391"/>
      <c r="H136" s="391"/>
      <c r="I136" s="392"/>
      <c r="J136" s="392"/>
      <c r="K136" s="392"/>
      <c r="L136" s="392"/>
      <c r="M136" s="392"/>
      <c r="N136" s="392"/>
      <c r="O136" s="392"/>
      <c r="P136" s="392"/>
      <c r="Q136" s="224"/>
      <c r="R136" s="392"/>
      <c r="S136" s="392"/>
      <c r="T136" s="392"/>
      <c r="U136" s="392"/>
      <c r="V136" s="224"/>
      <c r="W136" s="392"/>
      <c r="X136" s="392"/>
      <c r="Y136" s="392"/>
      <c r="Z136" s="392"/>
      <c r="AA136" s="224"/>
      <c r="AB136" s="392"/>
      <c r="AC136" s="392"/>
      <c r="AD136" s="392"/>
      <c r="AE136" s="392"/>
      <c r="AF136" s="224"/>
      <c r="AG136" s="392"/>
      <c r="AH136" s="392"/>
      <c r="AI136" s="392"/>
      <c r="AJ136" s="392"/>
      <c r="AK136" s="224"/>
      <c r="AL136" s="392"/>
      <c r="AM136" s="392"/>
      <c r="AN136" s="392"/>
      <c r="AO136" s="392"/>
      <c r="AP136" s="224"/>
      <c r="AQ136" s="392"/>
      <c r="AR136" s="392"/>
      <c r="AS136" s="392"/>
      <c r="AT136" s="392"/>
      <c r="AU136" s="224"/>
      <c r="AV136" s="392"/>
      <c r="AW136" s="392"/>
      <c r="AX136" s="392"/>
      <c r="AY136" s="392"/>
    </row>
    <row r="138" spans="3:64" ht="39.75" customHeight="1" x14ac:dyDescent="0.3">
      <c r="C138" s="739" t="s">
        <v>294</v>
      </c>
      <c r="D138" s="739"/>
      <c r="E138" s="739"/>
      <c r="F138" s="739"/>
      <c r="G138" s="739"/>
      <c r="H138" s="739"/>
    </row>
    <row r="139" spans="3:64" ht="21" thickBot="1" x14ac:dyDescent="0.35"/>
    <row r="140" spans="3:64" s="236" customFormat="1" ht="26.25" customHeight="1" thickBot="1" x14ac:dyDescent="0.35">
      <c r="C140" s="855" t="s">
        <v>290</v>
      </c>
      <c r="D140" s="856"/>
      <c r="E140" s="856"/>
      <c r="F140" s="856"/>
      <c r="G140" s="856"/>
      <c r="H140" s="857"/>
      <c r="Q140" s="239"/>
      <c r="V140" s="239"/>
      <c r="AA140" s="239"/>
      <c r="AF140" s="239"/>
      <c r="AK140" s="239"/>
      <c r="AP140" s="239"/>
      <c r="AU140" s="239"/>
      <c r="AV140" s="239"/>
      <c r="AW140" s="239"/>
      <c r="AX140" s="239"/>
      <c r="AY140" s="239"/>
      <c r="AZ140" s="239"/>
      <c r="BF140" s="239"/>
    </row>
    <row r="141" spans="3:64" s="271" customFormat="1" ht="25.9" customHeight="1" thickBot="1" x14ac:dyDescent="0.35">
      <c r="C141" s="393" t="s">
        <v>213</v>
      </c>
      <c r="D141" s="394" t="s">
        <v>214</v>
      </c>
      <c r="E141" s="394" t="s">
        <v>148</v>
      </c>
      <c r="F141" s="394" t="s">
        <v>181</v>
      </c>
      <c r="G141" s="394" t="s">
        <v>182</v>
      </c>
      <c r="H141" s="395" t="s">
        <v>151</v>
      </c>
      <c r="Q141" s="239"/>
      <c r="V141" s="239"/>
      <c r="AA141" s="239"/>
      <c r="AF141" s="239"/>
      <c r="AK141" s="239"/>
      <c r="AP141" s="239"/>
      <c r="AU141" s="239"/>
      <c r="AZ141" s="239"/>
      <c r="BF141" s="239"/>
    </row>
    <row r="142" spans="3:64" ht="33" x14ac:dyDescent="0.3">
      <c r="C142" s="396" t="s">
        <v>215</v>
      </c>
      <c r="D142" s="397" t="s">
        <v>159</v>
      </c>
      <c r="E142" s="301"/>
      <c r="F142" s="301"/>
      <c r="G142" s="301"/>
      <c r="H142" s="302"/>
    </row>
    <row r="143" spans="3:64" ht="66" x14ac:dyDescent="0.3">
      <c r="C143" s="398" t="s">
        <v>216</v>
      </c>
      <c r="D143" s="323">
        <f>SUM(E143:H143)</f>
        <v>0</v>
      </c>
      <c r="E143" s="258"/>
      <c r="F143" s="258"/>
      <c r="G143" s="258"/>
      <c r="H143" s="327"/>
    </row>
    <row r="144" spans="3:64" ht="50.25" thickBot="1" x14ac:dyDescent="0.35">
      <c r="C144" s="399" t="s">
        <v>217</v>
      </c>
      <c r="D144" s="400">
        <f>SUM(E144:H144)</f>
        <v>0</v>
      </c>
      <c r="E144" s="566">
        <f>E142*E143</f>
        <v>0</v>
      </c>
      <c r="F144" s="566">
        <f>F142*F143</f>
        <v>0</v>
      </c>
      <c r="G144" s="566">
        <f>G142*G143</f>
        <v>0</v>
      </c>
      <c r="H144" s="567">
        <f>H142*H143</f>
        <v>0</v>
      </c>
      <c r="R144" s="77" t="s">
        <v>0</v>
      </c>
    </row>
    <row r="145" spans="3:58" ht="21" thickBot="1" x14ac:dyDescent="0.35">
      <c r="C145" s="402"/>
      <c r="D145" s="403"/>
      <c r="E145" s="403"/>
      <c r="F145" s="403"/>
      <c r="G145" s="403"/>
      <c r="H145" s="403"/>
    </row>
    <row r="146" spans="3:58" s="236" customFormat="1" ht="27" customHeight="1" thickBot="1" x14ac:dyDescent="0.35">
      <c r="C146" s="855" t="s">
        <v>291</v>
      </c>
      <c r="D146" s="856"/>
      <c r="E146" s="856"/>
      <c r="F146" s="856"/>
      <c r="G146" s="856"/>
      <c r="H146" s="857"/>
      <c r="Q146" s="239"/>
      <c r="V146" s="239"/>
      <c r="AA146" s="239"/>
      <c r="AF146" s="239"/>
      <c r="AK146" s="239"/>
      <c r="AP146" s="239"/>
      <c r="AU146" s="239"/>
      <c r="AV146" s="239"/>
      <c r="AW146" s="239"/>
      <c r="AX146" s="239"/>
      <c r="AY146" s="239"/>
      <c r="AZ146" s="239"/>
      <c r="BF146" s="239"/>
    </row>
    <row r="147" spans="3:58" s="271" customFormat="1" ht="27.6" customHeight="1" thickBot="1" x14ac:dyDescent="0.35">
      <c r="C147" s="393" t="s">
        <v>213</v>
      </c>
      <c r="D147" s="394" t="s">
        <v>214</v>
      </c>
      <c r="E147" s="394" t="s">
        <v>148</v>
      </c>
      <c r="F147" s="394" t="s">
        <v>181</v>
      </c>
      <c r="G147" s="394" t="s">
        <v>182</v>
      </c>
      <c r="H147" s="395" t="s">
        <v>151</v>
      </c>
      <c r="Q147" s="239"/>
      <c r="V147" s="239"/>
      <c r="AA147" s="239"/>
      <c r="AF147" s="239"/>
      <c r="AK147" s="239"/>
      <c r="AP147" s="239"/>
      <c r="AU147" s="239"/>
      <c r="AZ147" s="239"/>
      <c r="BF147" s="239"/>
    </row>
    <row r="148" spans="3:58" ht="52.5" x14ac:dyDescent="0.3">
      <c r="C148" s="396" t="s">
        <v>501</v>
      </c>
      <c r="D148" s="404" t="s">
        <v>159</v>
      </c>
      <c r="E148" s="301"/>
      <c r="F148" s="301"/>
      <c r="G148" s="301"/>
      <c r="H148" s="302"/>
    </row>
    <row r="149" spans="3:58" ht="69" x14ac:dyDescent="0.3">
      <c r="C149" s="398" t="s">
        <v>502</v>
      </c>
      <c r="D149" s="323">
        <f>SUM(E149:H149)</f>
        <v>0</v>
      </c>
      <c r="E149" s="258"/>
      <c r="F149" s="258"/>
      <c r="G149" s="258"/>
      <c r="H149" s="327"/>
    </row>
    <row r="150" spans="3:58" ht="33.75" thickBot="1" x14ac:dyDescent="0.35">
      <c r="C150" s="399" t="s">
        <v>218</v>
      </c>
      <c r="D150" s="400">
        <f>SUM(E150:H150)</f>
        <v>0</v>
      </c>
      <c r="E150" s="566">
        <f>E148*E149</f>
        <v>0</v>
      </c>
      <c r="F150" s="566">
        <f>F148*F149</f>
        <v>0</v>
      </c>
      <c r="G150" s="566">
        <f>G148*G149</f>
        <v>0</v>
      </c>
      <c r="H150" s="567">
        <f>H148*H149</f>
        <v>0</v>
      </c>
    </row>
    <row r="151" spans="3:58" ht="52.5" x14ac:dyDescent="0.3">
      <c r="C151" s="396" t="s">
        <v>503</v>
      </c>
      <c r="D151" s="404" t="s">
        <v>159</v>
      </c>
      <c r="E151" s="301"/>
      <c r="F151" s="301"/>
      <c r="G151" s="301"/>
      <c r="H151" s="302"/>
    </row>
    <row r="152" spans="3:58" ht="69" x14ac:dyDescent="0.3">
      <c r="C152" s="398" t="s">
        <v>504</v>
      </c>
      <c r="D152" s="323">
        <f>SUM(E152:H152)</f>
        <v>0</v>
      </c>
      <c r="E152" s="258"/>
      <c r="F152" s="258"/>
      <c r="G152" s="258"/>
      <c r="H152" s="327"/>
    </row>
    <row r="153" spans="3:58" ht="33.75" thickBot="1" x14ac:dyDescent="0.35">
      <c r="C153" s="399" t="s">
        <v>219</v>
      </c>
      <c r="D153" s="400">
        <f>SUM(E153:H153)</f>
        <v>0</v>
      </c>
      <c r="E153" s="566">
        <f>E151*E152</f>
        <v>0</v>
      </c>
      <c r="F153" s="566">
        <f>F151*F152</f>
        <v>0</v>
      </c>
      <c r="G153" s="566">
        <f>G151*G152</f>
        <v>0</v>
      </c>
      <c r="H153" s="567">
        <f>H151*H152</f>
        <v>0</v>
      </c>
    </row>
    <row r="154" spans="3:58" ht="52.5" x14ac:dyDescent="0.3">
      <c r="C154" s="405" t="s">
        <v>505</v>
      </c>
      <c r="D154" s="406" t="s">
        <v>159</v>
      </c>
      <c r="E154" s="301"/>
      <c r="F154" s="301"/>
      <c r="G154" s="301"/>
      <c r="H154" s="302"/>
    </row>
    <row r="155" spans="3:58" ht="69" x14ac:dyDescent="0.3">
      <c r="C155" s="398" t="s">
        <v>506</v>
      </c>
      <c r="D155" s="323">
        <f>SUM(E155:H155)</f>
        <v>0</v>
      </c>
      <c r="E155" s="258"/>
      <c r="F155" s="258"/>
      <c r="G155" s="258"/>
      <c r="H155" s="327"/>
    </row>
    <row r="156" spans="3:58" ht="33.75" thickBot="1" x14ac:dyDescent="0.35">
      <c r="C156" s="399" t="s">
        <v>220</v>
      </c>
      <c r="D156" s="400">
        <f>SUM(E156:H156)</f>
        <v>0</v>
      </c>
      <c r="E156" s="566">
        <f>E154*E155</f>
        <v>0</v>
      </c>
      <c r="F156" s="566">
        <f>F154*F155</f>
        <v>0</v>
      </c>
      <c r="G156" s="566">
        <f>G154*G155</f>
        <v>0</v>
      </c>
      <c r="H156" s="567">
        <f>H154*H155</f>
        <v>0</v>
      </c>
    </row>
    <row r="157" spans="3:58" ht="21" thickBot="1" x14ac:dyDescent="0.35">
      <c r="C157" s="402"/>
      <c r="D157" s="403"/>
      <c r="E157" s="403"/>
      <c r="F157" s="403"/>
      <c r="G157" s="403"/>
      <c r="H157" s="403"/>
    </row>
    <row r="158" spans="3:58" s="236" customFormat="1" ht="28.5" customHeight="1" thickBot="1" x14ac:dyDescent="0.35">
      <c r="C158" s="855" t="s">
        <v>292</v>
      </c>
      <c r="D158" s="856"/>
      <c r="E158" s="856"/>
      <c r="F158" s="856"/>
      <c r="G158" s="856"/>
      <c r="H158" s="857"/>
      <c r="Q158" s="239"/>
      <c r="V158" s="239"/>
      <c r="AA158" s="239"/>
      <c r="AF158" s="239"/>
      <c r="AK158" s="239"/>
      <c r="AP158" s="239"/>
      <c r="AU158" s="239"/>
      <c r="AV158" s="239"/>
      <c r="AW158" s="239"/>
      <c r="AX158" s="239"/>
      <c r="AY158" s="239"/>
      <c r="AZ158" s="239"/>
      <c r="BF158" s="239"/>
    </row>
    <row r="159" spans="3:58" s="271" customFormat="1" ht="24.6" customHeight="1" thickBot="1" x14ac:dyDescent="0.35">
      <c r="C159" s="407" t="s">
        <v>213</v>
      </c>
      <c r="D159" s="408" t="s">
        <v>214</v>
      </c>
      <c r="E159" s="409" t="s">
        <v>148</v>
      </c>
      <c r="F159" s="409" t="s">
        <v>181</v>
      </c>
      <c r="G159" s="409" t="s">
        <v>182</v>
      </c>
      <c r="H159" s="410" t="s">
        <v>151</v>
      </c>
      <c r="Q159" s="239"/>
      <c r="V159" s="239"/>
      <c r="AA159" s="239"/>
      <c r="AF159" s="239"/>
      <c r="AK159" s="239"/>
      <c r="AP159" s="239"/>
      <c r="AU159" s="239"/>
      <c r="AZ159" s="239"/>
      <c r="BF159" s="239"/>
    </row>
    <row r="160" spans="3:58" ht="49.5" x14ac:dyDescent="0.3">
      <c r="C160" s="405" t="s">
        <v>221</v>
      </c>
      <c r="D160" s="406" t="s">
        <v>159</v>
      </c>
      <c r="E160" s="357"/>
      <c r="F160" s="357"/>
      <c r="G160" s="357"/>
      <c r="H160" s="358"/>
    </row>
    <row r="161" spans="3:58" ht="82.5" x14ac:dyDescent="0.3">
      <c r="C161" s="398" t="s">
        <v>222</v>
      </c>
      <c r="D161" s="411">
        <f>SUM(E161:H161)</f>
        <v>0</v>
      </c>
      <c r="E161" s="351"/>
      <c r="F161" s="351"/>
      <c r="G161" s="351"/>
      <c r="H161" s="361"/>
    </row>
    <row r="162" spans="3:58" ht="66.75" thickBot="1" x14ac:dyDescent="0.35">
      <c r="C162" s="399" t="s">
        <v>223</v>
      </c>
      <c r="D162" s="412">
        <f>SUM(E162:H162)</f>
        <v>0</v>
      </c>
      <c r="E162" s="400">
        <f>E160*E161</f>
        <v>0</v>
      </c>
      <c r="F162" s="400">
        <f>F160*F161</f>
        <v>0</v>
      </c>
      <c r="G162" s="400">
        <f>G160*G161</f>
        <v>0</v>
      </c>
      <c r="H162" s="401">
        <f>H160*H161</f>
        <v>0</v>
      </c>
    </row>
    <row r="163" spans="3:58" ht="49.5" x14ac:dyDescent="0.3">
      <c r="C163" s="405" t="s">
        <v>224</v>
      </c>
      <c r="D163" s="406" t="s">
        <v>159</v>
      </c>
      <c r="E163" s="357"/>
      <c r="F163" s="357"/>
      <c r="G163" s="357"/>
      <c r="H163" s="358"/>
    </row>
    <row r="164" spans="3:58" ht="82.5" x14ac:dyDescent="0.3">
      <c r="C164" s="398" t="s">
        <v>225</v>
      </c>
      <c r="D164" s="411">
        <f>SUM(E164:H164)</f>
        <v>0</v>
      </c>
      <c r="E164" s="351"/>
      <c r="F164" s="351"/>
      <c r="G164" s="351"/>
      <c r="H164" s="361"/>
    </row>
    <row r="165" spans="3:58" ht="75.599999999999994" customHeight="1" thickBot="1" x14ac:dyDescent="0.35">
      <c r="C165" s="399" t="s">
        <v>226</v>
      </c>
      <c r="D165" s="412">
        <f>SUM(E165:H165)</f>
        <v>0</v>
      </c>
      <c r="E165" s="400">
        <f>E163*E164</f>
        <v>0</v>
      </c>
      <c r="F165" s="400">
        <f>F163*F164</f>
        <v>0</v>
      </c>
      <c r="G165" s="400">
        <f>G163*G164</f>
        <v>0</v>
      </c>
      <c r="H165" s="401">
        <f>H163*H164</f>
        <v>0</v>
      </c>
    </row>
    <row r="166" spans="3:58" ht="33.75" thickBot="1" x14ac:dyDescent="0.35">
      <c r="C166" s="413" t="s">
        <v>227</v>
      </c>
      <c r="D166" s="414">
        <f>SUM(E166:H166)</f>
        <v>0</v>
      </c>
      <c r="E166" s="568">
        <f>E165+E162</f>
        <v>0</v>
      </c>
      <c r="F166" s="568">
        <f>F165+F162</f>
        <v>0</v>
      </c>
      <c r="G166" s="568">
        <f>G165+G162</f>
        <v>0</v>
      </c>
      <c r="H166" s="569">
        <f>H165+H162</f>
        <v>0</v>
      </c>
    </row>
    <row r="167" spans="3:58" ht="21" thickBot="1" x14ac:dyDescent="0.35">
      <c r="C167" s="415"/>
      <c r="D167" s="416"/>
      <c r="E167" s="311"/>
      <c r="F167" s="311"/>
      <c r="G167" s="311"/>
      <c r="H167" s="311"/>
    </row>
    <row r="168" spans="3:58" s="236" customFormat="1" ht="27.75" customHeight="1" thickBot="1" x14ac:dyDescent="0.35">
      <c r="C168" s="855" t="s">
        <v>293</v>
      </c>
      <c r="D168" s="856"/>
      <c r="E168" s="856"/>
      <c r="F168" s="856"/>
      <c r="G168" s="856"/>
      <c r="H168" s="857"/>
      <c r="Q168" s="239"/>
      <c r="V168" s="239"/>
      <c r="AA168" s="239"/>
      <c r="AF168" s="239"/>
      <c r="AK168" s="239"/>
      <c r="AP168" s="239"/>
      <c r="AU168" s="239"/>
      <c r="AV168" s="239"/>
      <c r="AW168" s="239"/>
      <c r="AX168" s="239"/>
      <c r="AY168" s="239"/>
      <c r="AZ168" s="239"/>
      <c r="BF168" s="239"/>
    </row>
    <row r="169" spans="3:58" ht="24.6" customHeight="1" thickBot="1" x14ac:dyDescent="0.35">
      <c r="C169" s="417" t="s">
        <v>213</v>
      </c>
      <c r="D169" s="394" t="s">
        <v>214</v>
      </c>
      <c r="E169" s="394" t="s">
        <v>148</v>
      </c>
      <c r="F169" s="394" t="s">
        <v>181</v>
      </c>
      <c r="G169" s="394" t="s">
        <v>182</v>
      </c>
      <c r="H169" s="395" t="s">
        <v>151</v>
      </c>
    </row>
    <row r="170" spans="3:58" ht="52.5" x14ac:dyDescent="0.3">
      <c r="C170" s="396" t="s">
        <v>507</v>
      </c>
      <c r="D170" s="418" t="s">
        <v>159</v>
      </c>
      <c r="E170" s="419"/>
      <c r="F170" s="419"/>
      <c r="G170" s="419"/>
      <c r="H170" s="420"/>
    </row>
    <row r="171" spans="3:58" ht="69" x14ac:dyDescent="0.3">
      <c r="C171" s="398" t="s">
        <v>508</v>
      </c>
      <c r="D171" s="411">
        <f>SUM(E171:H171)</f>
        <v>0</v>
      </c>
      <c r="E171" s="351"/>
      <c r="F171" s="351"/>
      <c r="G171" s="351"/>
      <c r="H171" s="361"/>
    </row>
    <row r="172" spans="3:58" ht="45.6" customHeight="1" thickBot="1" x14ac:dyDescent="0.35">
      <c r="C172" s="399" t="s">
        <v>228</v>
      </c>
      <c r="D172" s="412">
        <f>SUM(E172:H172)</f>
        <v>0</v>
      </c>
      <c r="E172" s="566">
        <f>E170*E171</f>
        <v>0</v>
      </c>
      <c r="F172" s="566">
        <f>F170*F171</f>
        <v>0</v>
      </c>
      <c r="G172" s="566">
        <f>G170*G171</f>
        <v>0</v>
      </c>
      <c r="H172" s="567">
        <f>H170*H171</f>
        <v>0</v>
      </c>
    </row>
    <row r="173" spans="3:58" ht="21" thickBot="1" x14ac:dyDescent="0.35"/>
    <row r="174" spans="3:58" s="236" customFormat="1" ht="69" customHeight="1" thickBot="1" x14ac:dyDescent="0.35">
      <c r="C174" s="421" t="s">
        <v>509</v>
      </c>
      <c r="D174" s="570">
        <f>D150+D153+D156+D166+D172+D144</f>
        <v>0</v>
      </c>
      <c r="E174" s="570">
        <f>E150+E153+E156+E166+E172+E144</f>
        <v>0</v>
      </c>
      <c r="F174" s="570">
        <f>F150+F153+F156+F166+F172+F144</f>
        <v>0</v>
      </c>
      <c r="G174" s="570">
        <f>G150+G153+G156+G166+G172+G144</f>
        <v>0</v>
      </c>
      <c r="H174" s="571">
        <f>H150+H153+H156+H166+H172+H144</f>
        <v>0</v>
      </c>
      <c r="Q174" s="239"/>
      <c r="V174" s="239"/>
      <c r="AA174" s="239"/>
      <c r="AF174" s="239"/>
      <c r="AK174" s="239"/>
      <c r="AP174" s="239"/>
      <c r="AU174" s="239"/>
      <c r="AV174" s="239"/>
      <c r="AW174" s="239"/>
      <c r="AX174" s="239"/>
      <c r="AY174" s="239"/>
      <c r="AZ174" s="239"/>
      <c r="BF174" s="239"/>
    </row>
    <row r="179" spans="3:12" ht="39" customHeight="1" x14ac:dyDescent="0.3">
      <c r="C179" s="739" t="s">
        <v>521</v>
      </c>
      <c r="D179" s="739"/>
      <c r="E179" s="739"/>
      <c r="F179" s="739"/>
      <c r="G179" s="739"/>
      <c r="H179" s="739"/>
      <c r="I179" s="739"/>
      <c r="J179" s="739"/>
      <c r="K179" s="739"/>
      <c r="L179" s="739"/>
    </row>
    <row r="180" spans="3:12" ht="21" thickBot="1" x14ac:dyDescent="0.35"/>
    <row r="181" spans="3:12" ht="29.45" customHeight="1" thickBot="1" x14ac:dyDescent="0.35">
      <c r="C181" s="407" t="s">
        <v>213</v>
      </c>
      <c r="D181" s="408" t="s">
        <v>214</v>
      </c>
      <c r="E181" s="408" t="s">
        <v>148</v>
      </c>
      <c r="F181" s="408" t="s">
        <v>181</v>
      </c>
      <c r="G181" s="408" t="s">
        <v>182</v>
      </c>
      <c r="H181" s="422" t="s">
        <v>151</v>
      </c>
      <c r="I181" s="873" t="s">
        <v>317</v>
      </c>
      <c r="J181" s="874"/>
      <c r="K181" s="874"/>
      <c r="L181" s="875"/>
    </row>
    <row r="182" spans="3:12" ht="71.45" customHeight="1" x14ac:dyDescent="0.3">
      <c r="C182" s="423" t="s">
        <v>89</v>
      </c>
      <c r="D182" s="424">
        <f t="shared" ref="D182:D191" si="128">SUM(E182:H182)</f>
        <v>0</v>
      </c>
      <c r="E182" s="357"/>
      <c r="F182" s="357"/>
      <c r="G182" s="357"/>
      <c r="H182" s="425"/>
      <c r="I182" s="882" t="s">
        <v>511</v>
      </c>
      <c r="J182" s="883"/>
      <c r="K182" s="883"/>
      <c r="L182" s="884"/>
    </row>
    <row r="183" spans="3:12" ht="29.45" customHeight="1" x14ac:dyDescent="0.3">
      <c r="C183" s="426" t="s">
        <v>90</v>
      </c>
      <c r="D183" s="411">
        <f t="shared" si="128"/>
        <v>0</v>
      </c>
      <c r="E183" s="351"/>
      <c r="F183" s="351"/>
      <c r="G183" s="351"/>
      <c r="H183" s="427"/>
      <c r="I183" s="879" t="s">
        <v>159</v>
      </c>
      <c r="J183" s="880"/>
      <c r="K183" s="880"/>
      <c r="L183" s="881"/>
    </row>
    <row r="184" spans="3:12" ht="42.6" customHeight="1" x14ac:dyDescent="0.3">
      <c r="C184" s="426" t="s">
        <v>91</v>
      </c>
      <c r="D184" s="411">
        <f t="shared" si="128"/>
        <v>0</v>
      </c>
      <c r="E184" s="351"/>
      <c r="F184" s="351"/>
      <c r="G184" s="351"/>
      <c r="H184" s="427"/>
      <c r="I184" s="879" t="s">
        <v>159</v>
      </c>
      <c r="J184" s="880"/>
      <c r="K184" s="880"/>
      <c r="L184" s="881"/>
    </row>
    <row r="185" spans="3:12" ht="37.5" x14ac:dyDescent="0.3">
      <c r="C185" s="426" t="s">
        <v>93</v>
      </c>
      <c r="D185" s="411">
        <f t="shared" si="128"/>
        <v>0</v>
      </c>
      <c r="E185" s="351"/>
      <c r="F185" s="351"/>
      <c r="G185" s="351"/>
      <c r="H185" s="427"/>
      <c r="I185" s="879" t="s">
        <v>159</v>
      </c>
      <c r="J185" s="880"/>
      <c r="K185" s="880"/>
      <c r="L185" s="881"/>
    </row>
    <row r="186" spans="3:12" ht="32.450000000000003" customHeight="1" x14ac:dyDescent="0.3">
      <c r="C186" s="426" t="s">
        <v>94</v>
      </c>
      <c r="D186" s="411">
        <f t="shared" si="128"/>
        <v>0</v>
      </c>
      <c r="E186" s="351"/>
      <c r="F186" s="351"/>
      <c r="G186" s="351"/>
      <c r="H186" s="427"/>
      <c r="I186" s="879" t="s">
        <v>159</v>
      </c>
      <c r="J186" s="880"/>
      <c r="K186" s="880"/>
      <c r="L186" s="881"/>
    </row>
    <row r="187" spans="3:12" ht="91.15" customHeight="1" x14ac:dyDescent="0.3">
      <c r="C187" s="426" t="s">
        <v>95</v>
      </c>
      <c r="D187" s="411">
        <f t="shared" si="128"/>
        <v>0</v>
      </c>
      <c r="E187" s="351"/>
      <c r="F187" s="351"/>
      <c r="G187" s="351"/>
      <c r="H187" s="427"/>
      <c r="I187" s="879" t="s">
        <v>318</v>
      </c>
      <c r="J187" s="880"/>
      <c r="K187" s="880"/>
      <c r="L187" s="881"/>
    </row>
    <row r="188" spans="3:12" ht="32.450000000000003" customHeight="1" x14ac:dyDescent="0.3">
      <c r="C188" s="426" t="s">
        <v>96</v>
      </c>
      <c r="D188" s="411">
        <f t="shared" si="128"/>
        <v>0</v>
      </c>
      <c r="E188" s="351"/>
      <c r="F188" s="351"/>
      <c r="G188" s="351"/>
      <c r="H188" s="427"/>
      <c r="I188" s="879" t="s">
        <v>159</v>
      </c>
      <c r="J188" s="880"/>
      <c r="K188" s="880"/>
      <c r="L188" s="881"/>
    </row>
    <row r="189" spans="3:12" ht="50.45" customHeight="1" x14ac:dyDescent="0.3">
      <c r="C189" s="426" t="s">
        <v>97</v>
      </c>
      <c r="D189" s="411">
        <f t="shared" si="128"/>
        <v>0</v>
      </c>
      <c r="E189" s="351"/>
      <c r="F189" s="351"/>
      <c r="G189" s="351"/>
      <c r="H189" s="427"/>
      <c r="I189" s="879" t="s">
        <v>512</v>
      </c>
      <c r="J189" s="880"/>
      <c r="K189" s="880"/>
      <c r="L189" s="881"/>
    </row>
    <row r="190" spans="3:12" ht="55.9" customHeight="1" x14ac:dyDescent="0.3">
      <c r="C190" s="426" t="s">
        <v>308</v>
      </c>
      <c r="D190" s="411">
        <f t="shared" si="128"/>
        <v>0</v>
      </c>
      <c r="E190" s="351"/>
      <c r="F190" s="351"/>
      <c r="G190" s="351"/>
      <c r="H190" s="427"/>
      <c r="I190" s="879" t="s">
        <v>513</v>
      </c>
      <c r="J190" s="880"/>
      <c r="K190" s="880"/>
      <c r="L190" s="881"/>
    </row>
    <row r="191" spans="3:12" ht="45" customHeight="1" x14ac:dyDescent="0.3">
      <c r="C191" s="426" t="s">
        <v>99</v>
      </c>
      <c r="D191" s="411">
        <f t="shared" si="128"/>
        <v>0</v>
      </c>
      <c r="E191" s="351"/>
      <c r="F191" s="351"/>
      <c r="G191" s="351"/>
      <c r="H191" s="427"/>
      <c r="I191" s="879" t="s">
        <v>319</v>
      </c>
      <c r="J191" s="880"/>
      <c r="K191" s="880"/>
      <c r="L191" s="881"/>
    </row>
    <row r="192" spans="3:12" ht="52.15" customHeight="1" thickBot="1" x14ac:dyDescent="0.35">
      <c r="C192" s="480" t="s">
        <v>327</v>
      </c>
      <c r="D192" s="412">
        <f>('05_Фін_план'!C53+'05_Фін_план'!C56)*0.005</f>
        <v>0</v>
      </c>
      <c r="E192" s="400">
        <f>$D$192/4</f>
        <v>0</v>
      </c>
      <c r="F192" s="400">
        <f>$D$192/4</f>
        <v>0</v>
      </c>
      <c r="G192" s="400">
        <f>$D$192/4</f>
        <v>0</v>
      </c>
      <c r="H192" s="400">
        <f>$D$192/4</f>
        <v>0</v>
      </c>
      <c r="I192" s="885" t="s">
        <v>320</v>
      </c>
      <c r="J192" s="886"/>
      <c r="K192" s="886"/>
      <c r="L192" s="887"/>
    </row>
    <row r="193" spans="3:58" ht="63" customHeight="1" x14ac:dyDescent="0.3">
      <c r="C193" s="423" t="s">
        <v>304</v>
      </c>
      <c r="D193" s="424">
        <f t="shared" ref="D193:D207" si="129">SUM(E193:H193)</f>
        <v>0</v>
      </c>
      <c r="E193" s="357"/>
      <c r="F193" s="357"/>
      <c r="G193" s="357"/>
      <c r="H193" s="425"/>
      <c r="I193" s="876" t="s">
        <v>321</v>
      </c>
      <c r="J193" s="877"/>
      <c r="K193" s="877"/>
      <c r="L193" s="878"/>
    </row>
    <row r="194" spans="3:58" ht="40.9" customHeight="1" x14ac:dyDescent="0.3">
      <c r="C194" s="426" t="s">
        <v>305</v>
      </c>
      <c r="D194" s="411">
        <f t="shared" si="129"/>
        <v>0</v>
      </c>
      <c r="E194" s="351"/>
      <c r="F194" s="351"/>
      <c r="G194" s="351"/>
      <c r="H194" s="427"/>
      <c r="I194" s="888" t="s">
        <v>321</v>
      </c>
      <c r="J194" s="871"/>
      <c r="K194" s="871"/>
      <c r="L194" s="889"/>
    </row>
    <row r="195" spans="3:58" ht="40.9" customHeight="1" x14ac:dyDescent="0.3">
      <c r="C195" s="426" t="s">
        <v>309</v>
      </c>
      <c r="D195" s="411">
        <f t="shared" si="129"/>
        <v>0</v>
      </c>
      <c r="E195" s="351"/>
      <c r="F195" s="351"/>
      <c r="G195" s="351"/>
      <c r="H195" s="427"/>
      <c r="I195" s="888" t="s">
        <v>321</v>
      </c>
      <c r="J195" s="871"/>
      <c r="K195" s="871"/>
      <c r="L195" s="889"/>
    </row>
    <row r="196" spans="3:58" ht="40.9" customHeight="1" x14ac:dyDescent="0.3">
      <c r="C196" s="426" t="s">
        <v>310</v>
      </c>
      <c r="D196" s="411">
        <f t="shared" si="129"/>
        <v>0</v>
      </c>
      <c r="E196" s="351"/>
      <c r="F196" s="351"/>
      <c r="G196" s="351"/>
      <c r="H196" s="427"/>
      <c r="I196" s="888" t="s">
        <v>321</v>
      </c>
      <c r="J196" s="871"/>
      <c r="K196" s="871"/>
      <c r="L196" s="889"/>
    </row>
    <row r="197" spans="3:58" ht="40.9" customHeight="1" x14ac:dyDescent="0.3">
      <c r="C197" s="426" t="s">
        <v>311</v>
      </c>
      <c r="D197" s="411">
        <f t="shared" si="129"/>
        <v>0</v>
      </c>
      <c r="E197" s="351"/>
      <c r="F197" s="351"/>
      <c r="G197" s="351"/>
      <c r="H197" s="427"/>
      <c r="I197" s="888" t="s">
        <v>321</v>
      </c>
      <c r="J197" s="871"/>
      <c r="K197" s="871"/>
      <c r="L197" s="889"/>
    </row>
    <row r="198" spans="3:58" ht="63.6" customHeight="1" x14ac:dyDescent="0.3">
      <c r="C198" s="426" t="s">
        <v>106</v>
      </c>
      <c r="D198" s="411">
        <f t="shared" si="129"/>
        <v>0</v>
      </c>
      <c r="E198" s="351"/>
      <c r="F198" s="351"/>
      <c r="G198" s="351"/>
      <c r="H198" s="427"/>
      <c r="I198" s="890" t="s">
        <v>322</v>
      </c>
      <c r="J198" s="891"/>
      <c r="K198" s="891"/>
      <c r="L198" s="892"/>
    </row>
    <row r="199" spans="3:58" ht="45.6" customHeight="1" thickBot="1" x14ac:dyDescent="0.35">
      <c r="C199" s="428" t="s">
        <v>107</v>
      </c>
      <c r="D199" s="412">
        <f t="shared" si="129"/>
        <v>0</v>
      </c>
      <c r="E199" s="429"/>
      <c r="F199" s="429"/>
      <c r="G199" s="429"/>
      <c r="H199" s="430"/>
      <c r="I199" s="893" t="s">
        <v>159</v>
      </c>
      <c r="J199" s="894"/>
      <c r="K199" s="894"/>
      <c r="L199" s="895"/>
    </row>
    <row r="200" spans="3:58" ht="42.6" customHeight="1" x14ac:dyDescent="0.3">
      <c r="C200" s="481" t="s">
        <v>312</v>
      </c>
      <c r="D200" s="431">
        <f t="shared" si="129"/>
        <v>0</v>
      </c>
      <c r="E200" s="419"/>
      <c r="F200" s="419"/>
      <c r="G200" s="419"/>
      <c r="H200" s="419"/>
      <c r="I200" s="882" t="s">
        <v>159</v>
      </c>
      <c r="J200" s="883"/>
      <c r="K200" s="883"/>
      <c r="L200" s="884"/>
    </row>
    <row r="201" spans="3:58" s="259" customFormat="1" ht="49.5" x14ac:dyDescent="0.3">
      <c r="C201" s="432" t="s">
        <v>313</v>
      </c>
      <c r="D201" s="411">
        <f t="shared" si="129"/>
        <v>0</v>
      </c>
      <c r="E201" s="351"/>
      <c r="F201" s="351"/>
      <c r="G201" s="351"/>
      <c r="H201" s="351"/>
      <c r="I201" s="896" t="s">
        <v>514</v>
      </c>
      <c r="J201" s="897"/>
      <c r="K201" s="897"/>
      <c r="L201" s="898"/>
      <c r="Q201" s="433"/>
      <c r="V201" s="433"/>
      <c r="AA201" s="433"/>
      <c r="AF201" s="433"/>
      <c r="AK201" s="433"/>
      <c r="AP201" s="433"/>
      <c r="AU201" s="433"/>
      <c r="AV201" s="434"/>
      <c r="AW201" s="434"/>
      <c r="AX201" s="434"/>
      <c r="AY201" s="434"/>
      <c r="AZ201" s="433"/>
      <c r="BF201" s="433"/>
    </row>
    <row r="202" spans="3:58" s="259" customFormat="1" ht="69.599999999999994" customHeight="1" x14ac:dyDescent="0.3">
      <c r="C202" s="432" t="s">
        <v>314</v>
      </c>
      <c r="D202" s="411">
        <f t="shared" si="129"/>
        <v>0</v>
      </c>
      <c r="E202" s="351"/>
      <c r="F202" s="351"/>
      <c r="G202" s="351"/>
      <c r="H202" s="427"/>
      <c r="I202" s="896" t="s">
        <v>514</v>
      </c>
      <c r="J202" s="897"/>
      <c r="K202" s="897"/>
      <c r="L202" s="898"/>
      <c r="Q202" s="433"/>
      <c r="V202" s="433"/>
      <c r="AA202" s="433"/>
      <c r="AF202" s="433"/>
      <c r="AK202" s="433"/>
      <c r="AP202" s="433"/>
      <c r="AU202" s="433"/>
      <c r="AV202" s="434"/>
      <c r="AW202" s="434"/>
      <c r="AX202" s="434"/>
      <c r="AY202" s="434"/>
      <c r="AZ202" s="433"/>
      <c r="BF202" s="433"/>
    </row>
    <row r="203" spans="3:58" s="259" customFormat="1" ht="43.15" customHeight="1" x14ac:dyDescent="0.3">
      <c r="C203" s="432" t="s">
        <v>315</v>
      </c>
      <c r="D203" s="411">
        <f t="shared" si="129"/>
        <v>0</v>
      </c>
      <c r="E203" s="351"/>
      <c r="F203" s="351"/>
      <c r="G203" s="351"/>
      <c r="H203" s="351"/>
      <c r="I203" s="896" t="s">
        <v>514</v>
      </c>
      <c r="J203" s="897"/>
      <c r="K203" s="897"/>
      <c r="L203" s="898"/>
      <c r="Q203" s="433"/>
      <c r="V203" s="433"/>
      <c r="AA203" s="433"/>
      <c r="AF203" s="433"/>
      <c r="AK203" s="433"/>
      <c r="AP203" s="433"/>
      <c r="AU203" s="433"/>
      <c r="AV203" s="434"/>
      <c r="AW203" s="434"/>
      <c r="AX203" s="434"/>
      <c r="AY203" s="434"/>
      <c r="AZ203" s="433"/>
      <c r="BF203" s="433"/>
    </row>
    <row r="204" spans="3:58" ht="82.5" x14ac:dyDescent="0.3">
      <c r="C204" s="432" t="s">
        <v>316</v>
      </c>
      <c r="D204" s="411">
        <f t="shared" si="129"/>
        <v>0</v>
      </c>
      <c r="E204" s="351"/>
      <c r="F204" s="351"/>
      <c r="G204" s="351"/>
      <c r="H204" s="427"/>
      <c r="I204" s="879" t="s">
        <v>326</v>
      </c>
      <c r="J204" s="880"/>
      <c r="K204" s="880"/>
      <c r="L204" s="881"/>
    </row>
    <row r="205" spans="3:58" ht="36" customHeight="1" x14ac:dyDescent="0.3">
      <c r="C205" s="432" t="s">
        <v>448</v>
      </c>
      <c r="D205" s="411">
        <f t="shared" si="129"/>
        <v>0</v>
      </c>
      <c r="E205" s="351"/>
      <c r="F205" s="351"/>
      <c r="G205" s="351"/>
      <c r="H205" s="427"/>
      <c r="I205" s="890" t="s">
        <v>159</v>
      </c>
      <c r="J205" s="891"/>
      <c r="K205" s="891"/>
      <c r="L205" s="892"/>
    </row>
    <row r="206" spans="3:58" ht="61.9" customHeight="1" x14ac:dyDescent="0.3">
      <c r="C206" s="432" t="s">
        <v>323</v>
      </c>
      <c r="D206" s="411">
        <f t="shared" si="129"/>
        <v>0</v>
      </c>
      <c r="E206" s="351"/>
      <c r="F206" s="351"/>
      <c r="G206" s="351"/>
      <c r="H206" s="427"/>
      <c r="I206" s="879" t="s">
        <v>324</v>
      </c>
      <c r="J206" s="880"/>
      <c r="K206" s="880"/>
      <c r="L206" s="881"/>
    </row>
    <row r="207" spans="3:58" ht="45" customHeight="1" thickBot="1" x14ac:dyDescent="0.35">
      <c r="C207" s="435" t="s">
        <v>453</v>
      </c>
      <c r="D207" s="412">
        <f t="shared" si="129"/>
        <v>0</v>
      </c>
      <c r="E207" s="429"/>
      <c r="F207" s="429"/>
      <c r="G207" s="429"/>
      <c r="H207" s="430"/>
      <c r="I207" s="885" t="s">
        <v>325</v>
      </c>
      <c r="J207" s="886"/>
      <c r="K207" s="886"/>
      <c r="L207" s="887"/>
    </row>
  </sheetData>
  <mergeCells count="63">
    <mergeCell ref="I206:L206"/>
    <mergeCell ref="I207:L207"/>
    <mergeCell ref="I194:L194"/>
    <mergeCell ref="I195:L195"/>
    <mergeCell ref="I196:L196"/>
    <mergeCell ref="I197:L197"/>
    <mergeCell ref="I198:L198"/>
    <mergeCell ref="I199:L199"/>
    <mergeCell ref="I200:L200"/>
    <mergeCell ref="I201:L201"/>
    <mergeCell ref="I202:L202"/>
    <mergeCell ref="I203:L203"/>
    <mergeCell ref="I204:L204"/>
    <mergeCell ref="I205:L205"/>
    <mergeCell ref="I193:L193"/>
    <mergeCell ref="I191:L191"/>
    <mergeCell ref="I182:L182"/>
    <mergeCell ref="I183:L183"/>
    <mergeCell ref="I184:L184"/>
    <mergeCell ref="I185:L185"/>
    <mergeCell ref="I186:L186"/>
    <mergeCell ref="I187:L187"/>
    <mergeCell ref="I188:L188"/>
    <mergeCell ref="I189:L189"/>
    <mergeCell ref="I190:L190"/>
    <mergeCell ref="I192:L192"/>
    <mergeCell ref="I181:L181"/>
    <mergeCell ref="C179:L179"/>
    <mergeCell ref="C146:H146"/>
    <mergeCell ref="C158:H158"/>
    <mergeCell ref="C168:H168"/>
    <mergeCell ref="BH16:BL16"/>
    <mergeCell ref="BB15:BF15"/>
    <mergeCell ref="M16:Q16"/>
    <mergeCell ref="AB16:AF16"/>
    <mergeCell ref="BB16:BF16"/>
    <mergeCell ref="AL16:AP16"/>
    <mergeCell ref="AQ16:AU16"/>
    <mergeCell ref="C77:C106"/>
    <mergeCell ref="C3:I3"/>
    <mergeCell ref="C5:E5"/>
    <mergeCell ref="C6:E6"/>
    <mergeCell ref="F5:H5"/>
    <mergeCell ref="F6:H6"/>
    <mergeCell ref="C46:C63"/>
    <mergeCell ref="C64:C76"/>
    <mergeCell ref="C28:C45"/>
    <mergeCell ref="A1:M1"/>
    <mergeCell ref="C14:AZ14"/>
    <mergeCell ref="C7:E7"/>
    <mergeCell ref="F7:H7"/>
    <mergeCell ref="C140:H140"/>
    <mergeCell ref="AG16:AK16"/>
    <mergeCell ref="I16:L16"/>
    <mergeCell ref="E16:H16"/>
    <mergeCell ref="C9:C11"/>
    <mergeCell ref="R16:V16"/>
    <mergeCell ref="C138:H138"/>
    <mergeCell ref="C107:C133"/>
    <mergeCell ref="C16:D16"/>
    <mergeCell ref="C18:C27"/>
    <mergeCell ref="W16:AA16"/>
    <mergeCell ref="AV16:AZ16"/>
  </mergeCells>
  <conditionalFormatting sqref="E142:H143 E148:H149 E151:H152 E154:H155 E160:H161 E163:H164 E170:H171 E182:H191 E193:H207">
    <cfRule type="notContainsBlanks" dxfId="32" priority="1">
      <formula>LEN(TRIM(E142))&gt;0</formula>
    </cfRule>
  </conditionalFormatting>
  <conditionalFormatting sqref="E18:P26 R18:U26 W18:Z26 AB18:AE26 AG18:AJ26 AL18:AO26 E28:P44 R28:U44 W28:Z44 AB28:AE44 AG28:AJ44 AL28:AO44 E46:P62 R46:U62 W46:Z62 AB46:AE62 AG46:AJ62 AL46:AO62 E64:P75 R64:U75 W64:Z75 AB64:AE75 AG64:AJ75 AL64:AO75 E77:P105 R77:U105 W77:Z105 AB77:AE105 AG77:AJ105 AL77:AO105 E107:P132 R107:U132 W107:Z132 AB107:AE132 AG107:AJ132 AL107:AO132">
    <cfRule type="notContainsBlanks" dxfId="31" priority="2">
      <formula>LEN(TRIM(E18))&gt;0</formula>
    </cfRule>
  </conditionalFormatting>
  <conditionalFormatting sqref="AV18:AY133">
    <cfRule type="notContainsBlanks" dxfId="30" priority="3">
      <formula>LEN(TRIM(AV18))&gt;0</formula>
    </cfRule>
  </conditionalFormatting>
  <hyperlinks>
    <hyperlink ref="D9" location="'02_Видатки'!A14" display="оплата праці" xr:uid="{29486A96-E1ED-4BF3-AF7C-743F7097C64D}"/>
    <hyperlink ref="D10" location="'02_Видатки'!A140" display="комунальні витрати" xr:uid="{425BA605-DEA0-4B78-B350-66833723BED8}"/>
    <hyperlink ref="D11" location="'02_Видатки'!A181" display="інші видатки" xr:uid="{9CBA05A2-D426-4234-846E-6F783497811C}"/>
  </hyperlinks>
  <pageMargins left="0.7" right="0.7" top="0.75" bottom="0.75" header="0.3" footer="0.3"/>
  <pageSetup paperSize="9" orientation="portrait" r:id="rId1"/>
  <ignoredErrors>
    <ignoredError sqref="BB27:BE27 AP27 AK27 Q27 V27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BC65-C5C9-49E7-BC1C-356072F303B4}">
  <sheetPr>
    <tabColor theme="4" tint="0.59999389629810485"/>
    <outlinePr summaryBelow="0" summaryRight="0"/>
  </sheetPr>
  <dimension ref="A1:XCC164"/>
  <sheetViews>
    <sheetView showGridLines="0" zoomScale="70" zoomScaleNormal="70" workbookViewId="0">
      <selection activeCell="O6" sqref="O6"/>
    </sheetView>
  </sheetViews>
  <sheetFormatPr defaultColWidth="10.7109375" defaultRowHeight="15.75" x14ac:dyDescent="0.25"/>
  <cols>
    <col min="1" max="1" width="3.85546875" style="83" customWidth="1"/>
    <col min="2" max="2" width="61.7109375" style="82" customWidth="1"/>
    <col min="3" max="3" width="40.140625" style="82" customWidth="1"/>
    <col min="4" max="4" width="28.140625" style="82" customWidth="1"/>
    <col min="5" max="5" width="22.5703125" style="82" customWidth="1"/>
    <col min="6" max="6" width="30.7109375" style="82" customWidth="1"/>
    <col min="7" max="11" width="10.7109375" style="82"/>
    <col min="12" max="12" width="12.28515625" style="82" bestFit="1" customWidth="1"/>
    <col min="13" max="16384" width="10.7109375" style="82"/>
  </cols>
  <sheetData>
    <row r="1" spans="1:41" s="649" customFormat="1" ht="39" customHeight="1" x14ac:dyDescent="0.3">
      <c r="A1" s="719" t="s">
        <v>770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41" s="77" customFormat="1" ht="37.5" customHeight="1" thickBot="1" x14ac:dyDescent="0.35">
      <c r="A2" s="909"/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76"/>
      <c r="AH2" s="76"/>
      <c r="AI2" s="76"/>
      <c r="AJ2" s="76"/>
      <c r="AK2" s="76"/>
      <c r="AL2" s="76"/>
      <c r="AM2" s="76"/>
      <c r="AN2" s="76"/>
      <c r="AO2" s="76"/>
    </row>
    <row r="3" spans="1:41" s="78" customFormat="1" ht="75.75" customHeight="1" thickTop="1" thickBot="1" x14ac:dyDescent="0.45">
      <c r="A3" s="80"/>
      <c r="B3" s="899" t="s">
        <v>652</v>
      </c>
      <c r="C3" s="900"/>
      <c r="D3" s="900"/>
      <c r="E3" s="900"/>
      <c r="F3" s="900"/>
      <c r="G3" s="901"/>
    </row>
    <row r="4" spans="1:41" s="78" customFormat="1" ht="21" customHeight="1" thickTop="1" x14ac:dyDescent="0.4">
      <c r="A4" s="80"/>
      <c r="B4" s="510"/>
      <c r="C4" s="510"/>
      <c r="D4" s="510"/>
      <c r="E4" s="510"/>
    </row>
    <row r="5" spans="1:41" s="78" customFormat="1" ht="18" customHeight="1" thickBot="1" x14ac:dyDescent="0.45">
      <c r="A5" s="80"/>
      <c r="G5" s="80"/>
    </row>
    <row r="6" spans="1:41" s="78" customFormat="1" ht="27.6" customHeight="1" x14ac:dyDescent="0.4">
      <c r="A6" s="80"/>
      <c r="B6" s="914" t="str">
        <f>'0_Загальне'!B7</f>
        <v>Офіційна повна назва надавача ПМД:</v>
      </c>
      <c r="C6" s="915"/>
      <c r="D6" s="915"/>
      <c r="E6" s="877">
        <f>'0_Загальне'!C7</f>
        <v>0</v>
      </c>
      <c r="F6" s="877"/>
      <c r="G6" s="878"/>
      <c r="H6" s="80" t="s">
        <v>328</v>
      </c>
    </row>
    <row r="7" spans="1:41" s="78" customFormat="1" ht="27.6" customHeight="1" x14ac:dyDescent="0.4">
      <c r="A7" s="80"/>
      <c r="B7" s="902" t="str">
        <f>'0_Загальне'!B28</f>
        <v>Плановий період (рік):</v>
      </c>
      <c r="C7" s="853"/>
      <c r="D7" s="853"/>
      <c r="E7" s="871">
        <f>'0_Загальне'!C28</f>
        <v>0</v>
      </c>
      <c r="F7" s="871"/>
      <c r="G7" s="889"/>
      <c r="H7" s="80" t="s">
        <v>332</v>
      </c>
    </row>
    <row r="8" spans="1:41" s="78" customFormat="1" ht="27.6" customHeight="1" thickBot="1" x14ac:dyDescent="0.45">
      <c r="A8" s="80"/>
      <c r="B8" s="903" t="s">
        <v>490</v>
      </c>
      <c r="C8" s="904"/>
      <c r="D8" s="904"/>
      <c r="E8" s="905">
        <f>'0_Загальне'!C30</f>
        <v>0</v>
      </c>
      <c r="F8" s="906"/>
      <c r="G8" s="907"/>
    </row>
    <row r="9" spans="1:41" s="78" customFormat="1" ht="26.45" customHeight="1" x14ac:dyDescent="0.4">
      <c r="A9" s="80"/>
      <c r="B9" s="79"/>
      <c r="C9" s="79"/>
      <c r="D9" s="79"/>
      <c r="E9" s="79"/>
      <c r="G9" s="80"/>
    </row>
    <row r="10" spans="1:41" s="564" customFormat="1" ht="37.15" customHeight="1" x14ac:dyDescent="0.4">
      <c r="B10" s="911"/>
      <c r="C10" s="911"/>
      <c r="D10" s="911"/>
      <c r="E10" s="565"/>
    </row>
    <row r="11" spans="1:41" s="564" customFormat="1" ht="51.6" customHeight="1" x14ac:dyDescent="0.4">
      <c r="B11" s="912"/>
      <c r="C11" s="912"/>
      <c r="D11" s="912"/>
      <c r="E11" s="565"/>
    </row>
    <row r="12" spans="1:41" s="564" customFormat="1" ht="35.450000000000003" customHeight="1" x14ac:dyDescent="0.4">
      <c r="B12" s="912"/>
      <c r="C12" s="912"/>
      <c r="D12" s="912"/>
      <c r="E12" s="565"/>
    </row>
    <row r="13" spans="1:41" s="564" customFormat="1" ht="37.9" customHeight="1" x14ac:dyDescent="0.4">
      <c r="B13" s="912"/>
      <c r="C13" s="912"/>
      <c r="D13" s="912"/>
    </row>
    <row r="14" spans="1:41" s="564" customFormat="1" ht="43.9" customHeight="1" x14ac:dyDescent="0.4">
      <c r="B14" s="912"/>
      <c r="C14" s="912"/>
      <c r="D14" s="912"/>
    </row>
    <row r="15" spans="1:41" s="564" customFormat="1" ht="28.15" customHeight="1" x14ac:dyDescent="0.4">
      <c r="B15" s="912"/>
      <c r="C15" s="912"/>
      <c r="D15" s="912"/>
      <c r="E15" s="565"/>
      <c r="F15" s="101"/>
    </row>
    <row r="16" spans="1:41" s="101" customFormat="1" ht="27" customHeight="1" x14ac:dyDescent="0.25">
      <c r="B16" s="913"/>
      <c r="C16" s="913"/>
      <c r="D16" s="913"/>
    </row>
    <row r="17" spans="1:256" ht="16.5" x14ac:dyDescent="0.25">
      <c r="B17" s="62"/>
      <c r="C17" s="62"/>
      <c r="D17" s="62"/>
      <c r="E17" s="101"/>
      <c r="F17" s="101"/>
      <c r="G17" s="101"/>
      <c r="H17" s="101"/>
    </row>
    <row r="18" spans="1:256" ht="100.15" customHeight="1" x14ac:dyDescent="0.25">
      <c r="B18" s="84" t="s">
        <v>206</v>
      </c>
      <c r="C18" s="85" t="s">
        <v>207</v>
      </c>
      <c r="D18" s="85" t="s">
        <v>208</v>
      </c>
      <c r="E18" s="85" t="s">
        <v>209</v>
      </c>
      <c r="F18" s="85" t="s">
        <v>359</v>
      </c>
    </row>
    <row r="19" spans="1:256" s="104" customFormat="1" x14ac:dyDescent="0.25">
      <c r="B19" s="96">
        <v>0</v>
      </c>
      <c r="C19" s="97">
        <v>0.1</v>
      </c>
      <c r="D19" s="96">
        <v>0.2</v>
      </c>
      <c r="E19" s="97">
        <v>0.3</v>
      </c>
      <c r="G19" s="82"/>
      <c r="H19" s="82"/>
      <c r="I19" s="82"/>
      <c r="J19" s="82"/>
      <c r="K19" s="82"/>
      <c r="L19" s="82"/>
      <c r="M19" s="82"/>
      <c r="N19" s="82"/>
      <c r="O19" s="82"/>
      <c r="P19" s="82"/>
      <c r="R19" s="82"/>
      <c r="S19" s="82"/>
      <c r="T19" s="82"/>
      <c r="U19" s="82"/>
      <c r="W19" s="82"/>
      <c r="X19" s="82"/>
      <c r="Y19" s="82"/>
      <c r="Z19" s="82"/>
      <c r="AB19" s="82"/>
      <c r="AC19" s="82"/>
      <c r="AD19" s="82"/>
      <c r="AE19" s="82"/>
      <c r="AG19" s="82"/>
      <c r="AH19" s="82"/>
      <c r="AI19" s="82"/>
      <c r="AJ19" s="82"/>
      <c r="AL19" s="82"/>
      <c r="AM19" s="82"/>
      <c r="AN19" s="82"/>
      <c r="AO19" s="82"/>
      <c r="AQ19" s="82"/>
      <c r="AR19" s="82"/>
      <c r="AS19" s="82"/>
      <c r="AT19" s="82"/>
      <c r="AV19" s="82"/>
      <c r="AW19" s="82"/>
      <c r="AX19" s="82"/>
      <c r="AY19" s="82"/>
      <c r="BA19" s="82"/>
      <c r="BB19" s="82"/>
      <c r="BC19" s="82"/>
      <c r="BD19" s="82"/>
      <c r="BF19" s="82"/>
      <c r="BG19" s="82"/>
      <c r="BH19" s="82"/>
      <c r="BI19" s="82"/>
      <c r="BK19" s="82"/>
      <c r="BL19" s="82"/>
      <c r="BM19" s="82"/>
      <c r="BN19" s="82"/>
      <c r="BP19" s="82"/>
      <c r="BQ19" s="82"/>
      <c r="BR19" s="82"/>
      <c r="BS19" s="82"/>
      <c r="BU19" s="82"/>
      <c r="BV19" s="82"/>
      <c r="BW19" s="82"/>
      <c r="BX19" s="82"/>
      <c r="BZ19" s="82"/>
      <c r="CA19" s="82"/>
      <c r="CB19" s="82"/>
      <c r="CC19" s="82"/>
      <c r="CE19" s="82"/>
      <c r="CF19" s="82"/>
      <c r="CG19" s="82"/>
      <c r="CH19" s="82"/>
      <c r="CJ19" s="82"/>
      <c r="CK19" s="82"/>
      <c r="CL19" s="82"/>
      <c r="CM19" s="82"/>
      <c r="CO19" s="82"/>
      <c r="CP19" s="82"/>
      <c r="CQ19" s="82"/>
      <c r="CR19" s="82"/>
      <c r="CT19" s="82"/>
      <c r="CU19" s="82"/>
      <c r="CV19" s="82"/>
      <c r="CW19" s="82"/>
      <c r="CY19" s="82"/>
      <c r="CZ19" s="82"/>
      <c r="DA19" s="82"/>
      <c r="DB19" s="82"/>
      <c r="DD19" s="82"/>
      <c r="DE19" s="82"/>
      <c r="DF19" s="82"/>
      <c r="DG19" s="82"/>
      <c r="DI19" s="82"/>
      <c r="DJ19" s="82"/>
      <c r="DK19" s="82"/>
      <c r="DL19" s="82"/>
      <c r="DN19" s="82"/>
      <c r="DO19" s="82"/>
      <c r="DP19" s="82"/>
      <c r="DQ19" s="82"/>
      <c r="DS19" s="82"/>
      <c r="DT19" s="82"/>
      <c r="DU19" s="82"/>
      <c r="DV19" s="82"/>
      <c r="DX19" s="82"/>
      <c r="DY19" s="82"/>
      <c r="DZ19" s="82"/>
      <c r="EA19" s="82"/>
      <c r="EC19" s="82"/>
      <c r="ED19" s="82"/>
      <c r="EE19" s="82"/>
      <c r="EF19" s="82"/>
      <c r="EH19" s="82"/>
      <c r="EI19" s="82"/>
      <c r="EJ19" s="82"/>
      <c r="EK19" s="82"/>
      <c r="EM19" s="82"/>
      <c r="EN19" s="82"/>
      <c r="EO19" s="82"/>
      <c r="EP19" s="82"/>
      <c r="ER19" s="82"/>
      <c r="ES19" s="82"/>
      <c r="ET19" s="82"/>
      <c r="EU19" s="82"/>
      <c r="EW19" s="82"/>
      <c r="EX19" s="82"/>
      <c r="EY19" s="82"/>
      <c r="EZ19" s="82"/>
      <c r="FB19" s="82"/>
      <c r="FC19" s="82"/>
      <c r="FD19" s="82"/>
      <c r="FE19" s="82"/>
      <c r="FG19" s="82"/>
      <c r="FH19" s="82"/>
      <c r="FI19" s="82"/>
      <c r="FJ19" s="82"/>
      <c r="FL19" s="82"/>
      <c r="FM19" s="82"/>
      <c r="FN19" s="82"/>
      <c r="FO19" s="82"/>
      <c r="FQ19" s="82"/>
      <c r="FR19" s="82"/>
      <c r="FS19" s="82"/>
      <c r="FT19" s="82"/>
      <c r="FV19" s="82"/>
      <c r="FW19" s="82"/>
      <c r="FX19" s="82"/>
      <c r="FY19" s="82"/>
      <c r="GA19" s="82"/>
      <c r="GB19" s="82"/>
      <c r="GC19" s="82"/>
      <c r="GD19" s="82"/>
      <c r="GF19" s="82"/>
      <c r="GG19" s="82"/>
      <c r="GH19" s="82"/>
      <c r="GI19" s="82"/>
      <c r="GK19" s="82"/>
      <c r="GL19" s="82"/>
      <c r="GM19" s="82"/>
      <c r="GN19" s="82"/>
      <c r="GP19" s="82"/>
      <c r="GQ19" s="82"/>
      <c r="GR19" s="82"/>
      <c r="GS19" s="82"/>
      <c r="GU19" s="82"/>
      <c r="GV19" s="82"/>
      <c r="GW19" s="82"/>
      <c r="GX19" s="82"/>
      <c r="GZ19" s="82"/>
      <c r="HA19" s="82"/>
      <c r="HB19" s="82"/>
      <c r="HC19" s="82"/>
      <c r="HE19" s="82"/>
      <c r="HF19" s="82"/>
      <c r="HG19" s="82"/>
      <c r="HH19" s="82"/>
      <c r="HJ19" s="82"/>
      <c r="HK19" s="82"/>
      <c r="HL19" s="82"/>
      <c r="HM19" s="82"/>
      <c r="HO19" s="82"/>
      <c r="HP19" s="82"/>
      <c r="HQ19" s="82"/>
      <c r="HR19" s="82"/>
      <c r="HT19" s="82"/>
      <c r="HU19" s="82"/>
      <c r="HV19" s="82"/>
      <c r="HW19" s="82"/>
      <c r="HY19" s="82"/>
      <c r="HZ19" s="82"/>
      <c r="IA19" s="82"/>
      <c r="IB19" s="82"/>
      <c r="ID19" s="82"/>
      <c r="IE19" s="82"/>
      <c r="IF19" s="82"/>
      <c r="IG19" s="82"/>
      <c r="II19" s="82"/>
      <c r="IJ19" s="82"/>
      <c r="IK19" s="82"/>
      <c r="IL19" s="82"/>
      <c r="IN19" s="82"/>
      <c r="IO19" s="82"/>
      <c r="IP19" s="82"/>
      <c r="IQ19" s="82"/>
      <c r="IS19" s="82"/>
      <c r="IT19" s="82"/>
      <c r="IU19" s="82"/>
      <c r="IV19" s="82"/>
    </row>
    <row r="20" spans="1:256" s="101" customFormat="1" x14ac:dyDescent="0.25">
      <c r="A20" s="83"/>
      <c r="B20" s="102" t="s">
        <v>210</v>
      </c>
      <c r="C20" s="105"/>
      <c r="D20" s="106"/>
      <c r="E20" s="473">
        <f>SUM($E$21:$E$103)</f>
        <v>0</v>
      </c>
      <c r="F20" s="103"/>
      <c r="G20" s="82"/>
      <c r="H20" s="82"/>
      <c r="I20" s="82"/>
      <c r="J20" s="82"/>
      <c r="K20" s="82"/>
      <c r="L20" s="82"/>
      <c r="M20" s="82"/>
      <c r="N20" s="82"/>
      <c r="O20" s="82"/>
      <c r="P20" s="82"/>
      <c r="R20" s="82"/>
      <c r="S20" s="82"/>
      <c r="T20" s="82"/>
      <c r="U20" s="82"/>
      <c r="W20" s="82"/>
      <c r="X20" s="82"/>
      <c r="Y20" s="82"/>
      <c r="Z20" s="82"/>
      <c r="AB20" s="82"/>
      <c r="AC20" s="82"/>
      <c r="AD20" s="82"/>
      <c r="AE20" s="82"/>
      <c r="AG20" s="82"/>
      <c r="AH20" s="82"/>
      <c r="AI20" s="82"/>
      <c r="AJ20" s="82"/>
      <c r="AL20" s="82"/>
      <c r="AM20" s="82"/>
      <c r="AN20" s="82"/>
      <c r="AO20" s="82"/>
      <c r="AQ20" s="82"/>
      <c r="AR20" s="82"/>
      <c r="AS20" s="82"/>
      <c r="AT20" s="82"/>
      <c r="AV20" s="82"/>
      <c r="AW20" s="82"/>
      <c r="AX20" s="82"/>
      <c r="AY20" s="82"/>
      <c r="BA20" s="82"/>
      <c r="BB20" s="82"/>
      <c r="BC20" s="82"/>
      <c r="BD20" s="82"/>
      <c r="BF20" s="82"/>
      <c r="BG20" s="82"/>
      <c r="BH20" s="82"/>
      <c r="BI20" s="82"/>
      <c r="BK20" s="82"/>
      <c r="BL20" s="82"/>
      <c r="BM20" s="82"/>
      <c r="BN20" s="82"/>
      <c r="BP20" s="82"/>
      <c r="BQ20" s="82"/>
      <c r="BR20" s="82"/>
      <c r="BS20" s="82"/>
      <c r="BU20" s="82"/>
      <c r="BV20" s="82"/>
      <c r="BW20" s="82"/>
      <c r="BX20" s="82"/>
      <c r="BZ20" s="82"/>
      <c r="CA20" s="82"/>
      <c r="CB20" s="82"/>
      <c r="CC20" s="82"/>
      <c r="CE20" s="82"/>
      <c r="CF20" s="82"/>
      <c r="CG20" s="82"/>
      <c r="CH20" s="82"/>
      <c r="CJ20" s="82"/>
      <c r="CK20" s="82"/>
      <c r="CL20" s="82"/>
      <c r="CM20" s="82"/>
      <c r="CO20" s="82"/>
      <c r="CP20" s="82"/>
      <c r="CQ20" s="82"/>
      <c r="CR20" s="82"/>
      <c r="CT20" s="82"/>
      <c r="CU20" s="82"/>
      <c r="CV20" s="82"/>
      <c r="CW20" s="82"/>
      <c r="CY20" s="82"/>
      <c r="CZ20" s="82"/>
      <c r="DA20" s="82"/>
      <c r="DB20" s="82"/>
      <c r="DD20" s="82"/>
      <c r="DE20" s="82"/>
      <c r="DF20" s="82"/>
      <c r="DG20" s="82"/>
      <c r="DI20" s="82"/>
      <c r="DJ20" s="82"/>
      <c r="DK20" s="82"/>
      <c r="DL20" s="82"/>
      <c r="DN20" s="82"/>
      <c r="DO20" s="82"/>
      <c r="DP20" s="82"/>
      <c r="DQ20" s="82"/>
      <c r="DS20" s="82"/>
      <c r="DT20" s="82"/>
      <c r="DU20" s="82"/>
      <c r="DV20" s="82"/>
      <c r="DX20" s="82"/>
      <c r="DY20" s="82"/>
      <c r="DZ20" s="82"/>
      <c r="EA20" s="82"/>
      <c r="EC20" s="82"/>
      <c r="ED20" s="82"/>
      <c r="EE20" s="82"/>
      <c r="EF20" s="82"/>
      <c r="EH20" s="82"/>
      <c r="EI20" s="82"/>
      <c r="EJ20" s="82"/>
      <c r="EK20" s="82"/>
      <c r="EM20" s="82"/>
      <c r="EN20" s="82"/>
      <c r="EO20" s="82"/>
      <c r="EP20" s="82"/>
      <c r="ER20" s="82"/>
      <c r="ES20" s="82"/>
      <c r="ET20" s="82"/>
      <c r="EU20" s="82"/>
      <c r="EW20" s="82"/>
      <c r="EX20" s="82"/>
      <c r="EY20" s="82"/>
      <c r="EZ20" s="82"/>
      <c r="FB20" s="82"/>
      <c r="FC20" s="82"/>
      <c r="FD20" s="82"/>
      <c r="FE20" s="82"/>
      <c r="FG20" s="82"/>
      <c r="FH20" s="82"/>
      <c r="FI20" s="82"/>
      <c r="FJ20" s="82"/>
      <c r="FL20" s="82"/>
      <c r="FM20" s="82"/>
      <c r="FN20" s="82"/>
      <c r="FO20" s="82"/>
      <c r="FQ20" s="82"/>
      <c r="FR20" s="82"/>
      <c r="FS20" s="82"/>
      <c r="FT20" s="82"/>
      <c r="FV20" s="82"/>
      <c r="FW20" s="82"/>
      <c r="FX20" s="82"/>
      <c r="FY20" s="82"/>
      <c r="GA20" s="82"/>
      <c r="GB20" s="82"/>
      <c r="GC20" s="82"/>
      <c r="GD20" s="82"/>
      <c r="GF20" s="82"/>
      <c r="GG20" s="82"/>
      <c r="GH20" s="82"/>
      <c r="GI20" s="82"/>
      <c r="GK20" s="82"/>
      <c r="GL20" s="82"/>
      <c r="GM20" s="82"/>
      <c r="GN20" s="82"/>
      <c r="GP20" s="82"/>
      <c r="GQ20" s="82"/>
      <c r="GR20" s="82"/>
      <c r="GS20" s="82"/>
      <c r="GU20" s="82"/>
      <c r="GV20" s="82"/>
      <c r="GW20" s="82"/>
      <c r="GX20" s="82"/>
      <c r="GZ20" s="82"/>
      <c r="HA20" s="82"/>
      <c r="HB20" s="82"/>
      <c r="HC20" s="82"/>
      <c r="HE20" s="82"/>
      <c r="HF20" s="82"/>
      <c r="HG20" s="82"/>
      <c r="HH20" s="82"/>
      <c r="HJ20" s="82"/>
      <c r="HK20" s="82"/>
      <c r="HL20" s="82"/>
      <c r="HM20" s="82"/>
      <c r="HO20" s="82"/>
      <c r="HP20" s="82"/>
      <c r="HQ20" s="82"/>
      <c r="HR20" s="82"/>
      <c r="HT20" s="82"/>
      <c r="HU20" s="82"/>
      <c r="HV20" s="82"/>
      <c r="HW20" s="82"/>
      <c r="HY20" s="82"/>
      <c r="HZ20" s="82"/>
      <c r="IA20" s="82"/>
      <c r="IB20" s="82"/>
      <c r="ID20" s="82"/>
      <c r="IE20" s="82"/>
      <c r="IF20" s="82"/>
      <c r="IG20" s="82"/>
      <c r="II20" s="82"/>
      <c r="IJ20" s="82"/>
      <c r="IK20" s="82"/>
      <c r="IL20" s="82"/>
      <c r="IN20" s="82"/>
      <c r="IO20" s="82"/>
      <c r="IP20" s="82"/>
      <c r="IQ20" s="82"/>
      <c r="IS20" s="82"/>
      <c r="IT20" s="82"/>
      <c r="IU20" s="82"/>
      <c r="IV20" s="82"/>
    </row>
    <row r="21" spans="1:256" x14ac:dyDescent="0.25">
      <c r="A21" s="66">
        <v>1</v>
      </c>
      <c r="B21" s="520" t="s">
        <v>361</v>
      </c>
      <c r="C21" s="100"/>
      <c r="D21" s="578"/>
      <c r="E21" s="474">
        <f>IFERROR(C21*D21,)</f>
        <v>0</v>
      </c>
      <c r="F21" s="86"/>
    </row>
    <row r="22" spans="1:256" x14ac:dyDescent="0.25">
      <c r="A22" s="66">
        <v>2</v>
      </c>
      <c r="B22" s="520" t="s">
        <v>362</v>
      </c>
      <c r="C22" s="100"/>
      <c r="D22" s="578"/>
      <c r="E22" s="474">
        <f t="shared" ref="E22:E36" si="0">IFERROR(C22*D22,)</f>
        <v>0</v>
      </c>
      <c r="F22" s="86"/>
    </row>
    <row r="23" spans="1:256" x14ac:dyDescent="0.25">
      <c r="A23" s="66">
        <v>3</v>
      </c>
      <c r="B23" s="520" t="s">
        <v>363</v>
      </c>
      <c r="C23" s="100"/>
      <c r="D23" s="578"/>
      <c r="E23" s="474">
        <f t="shared" si="0"/>
        <v>0</v>
      </c>
      <c r="F23" s="86"/>
    </row>
    <row r="24" spans="1:256" x14ac:dyDescent="0.25">
      <c r="A24" s="66">
        <v>4</v>
      </c>
      <c r="B24" s="520" t="s">
        <v>364</v>
      </c>
      <c r="C24" s="100"/>
      <c r="D24" s="578"/>
      <c r="E24" s="474">
        <f t="shared" si="0"/>
        <v>0</v>
      </c>
      <c r="F24" s="86"/>
    </row>
    <row r="25" spans="1:256" x14ac:dyDescent="0.25">
      <c r="A25" s="66">
        <v>5</v>
      </c>
      <c r="B25" s="520" t="s">
        <v>365</v>
      </c>
      <c r="C25" s="100"/>
      <c r="D25" s="578"/>
      <c r="E25" s="474">
        <f t="shared" si="0"/>
        <v>0</v>
      </c>
      <c r="F25" s="86"/>
    </row>
    <row r="26" spans="1:256" ht="31.5" x14ac:dyDescent="0.25">
      <c r="A26" s="66">
        <v>6</v>
      </c>
      <c r="B26" s="520" t="s">
        <v>366</v>
      </c>
      <c r="C26" s="100"/>
      <c r="D26" s="578"/>
      <c r="E26" s="474">
        <f t="shared" si="0"/>
        <v>0</v>
      </c>
      <c r="F26" s="86"/>
    </row>
    <row r="27" spans="1:256" x14ac:dyDescent="0.25">
      <c r="A27" s="66">
        <v>7</v>
      </c>
      <c r="B27" s="520" t="s">
        <v>367</v>
      </c>
      <c r="C27" s="100"/>
      <c r="D27" s="578"/>
      <c r="E27" s="474">
        <f t="shared" si="0"/>
        <v>0</v>
      </c>
      <c r="F27" s="86"/>
    </row>
    <row r="28" spans="1:256" x14ac:dyDescent="0.25">
      <c r="A28" s="66">
        <v>8</v>
      </c>
      <c r="B28" s="520" t="s">
        <v>368</v>
      </c>
      <c r="C28" s="100"/>
      <c r="D28" s="578"/>
      <c r="E28" s="474">
        <f t="shared" si="0"/>
        <v>0</v>
      </c>
      <c r="F28" s="86"/>
    </row>
    <row r="29" spans="1:256" x14ac:dyDescent="0.25">
      <c r="A29" s="66">
        <v>9</v>
      </c>
      <c r="B29" s="520" t="s">
        <v>369</v>
      </c>
      <c r="C29" s="100"/>
      <c r="D29" s="578"/>
      <c r="E29" s="474">
        <f t="shared" si="0"/>
        <v>0</v>
      </c>
      <c r="F29" s="86"/>
    </row>
    <row r="30" spans="1:256" x14ac:dyDescent="0.25">
      <c r="A30" s="66">
        <v>10</v>
      </c>
      <c r="B30" s="520" t="s">
        <v>370</v>
      </c>
      <c r="C30" s="100"/>
      <c r="D30" s="578"/>
      <c r="E30" s="474">
        <f t="shared" si="0"/>
        <v>0</v>
      </c>
      <c r="F30" s="86"/>
    </row>
    <row r="31" spans="1:256" x14ac:dyDescent="0.25">
      <c r="A31" s="66">
        <v>11</v>
      </c>
      <c r="B31" s="520" t="s">
        <v>371</v>
      </c>
      <c r="C31" s="100"/>
      <c r="D31" s="578"/>
      <c r="E31" s="474">
        <f t="shared" si="0"/>
        <v>0</v>
      </c>
      <c r="F31" s="86"/>
    </row>
    <row r="32" spans="1:256" x14ac:dyDescent="0.25">
      <c r="A32" s="66">
        <v>12</v>
      </c>
      <c r="B32" s="520" t="s">
        <v>372</v>
      </c>
      <c r="C32" s="100"/>
      <c r="D32" s="578"/>
      <c r="E32" s="474">
        <f t="shared" si="0"/>
        <v>0</v>
      </c>
      <c r="F32" s="86"/>
    </row>
    <row r="33" spans="1:6" ht="21" customHeight="1" x14ac:dyDescent="0.25">
      <c r="A33" s="66">
        <v>13</v>
      </c>
      <c r="B33" s="520" t="s">
        <v>373</v>
      </c>
      <c r="C33" s="100"/>
      <c r="D33" s="578"/>
      <c r="E33" s="474">
        <f t="shared" si="0"/>
        <v>0</v>
      </c>
      <c r="F33" s="86"/>
    </row>
    <row r="34" spans="1:6" x14ac:dyDescent="0.25">
      <c r="A34" s="66">
        <v>14</v>
      </c>
      <c r="B34" s="520" t="s">
        <v>374</v>
      </c>
      <c r="C34" s="100"/>
      <c r="D34" s="578"/>
      <c r="E34" s="474">
        <f t="shared" si="0"/>
        <v>0</v>
      </c>
      <c r="F34" s="86"/>
    </row>
    <row r="35" spans="1:6" ht="49.5" customHeight="1" x14ac:dyDescent="0.25">
      <c r="A35" s="66">
        <v>15</v>
      </c>
      <c r="B35" s="520" t="s">
        <v>375</v>
      </c>
      <c r="C35" s="100"/>
      <c r="D35" s="578"/>
      <c r="E35" s="474">
        <f t="shared" si="0"/>
        <v>0</v>
      </c>
      <c r="F35" s="86"/>
    </row>
    <row r="36" spans="1:6" x14ac:dyDescent="0.25">
      <c r="A36" s="66">
        <v>16</v>
      </c>
      <c r="B36" s="520" t="s">
        <v>376</v>
      </c>
      <c r="C36" s="100"/>
      <c r="D36" s="578"/>
      <c r="E36" s="474">
        <f t="shared" si="0"/>
        <v>0</v>
      </c>
      <c r="F36" s="86"/>
    </row>
    <row r="37" spans="1:6" ht="72" customHeight="1" x14ac:dyDescent="0.25">
      <c r="A37" s="66"/>
      <c r="B37" s="520" t="s">
        <v>571</v>
      </c>
      <c r="C37" s="100"/>
      <c r="D37" s="578"/>
      <c r="E37" s="474">
        <f>IFERROR(C37*D37,)</f>
        <v>0</v>
      </c>
      <c r="F37" s="86"/>
    </row>
    <row r="38" spans="1:6" ht="99" customHeight="1" x14ac:dyDescent="0.25">
      <c r="A38" s="66">
        <v>19</v>
      </c>
      <c r="B38" s="520" t="s">
        <v>572</v>
      </c>
      <c r="C38" s="511"/>
      <c r="D38" s="511"/>
      <c r="E38" s="475"/>
      <c r="F38" s="67"/>
    </row>
    <row r="39" spans="1:6" x14ac:dyDescent="0.25">
      <c r="A39" s="66">
        <v>19.100000000000001</v>
      </c>
      <c r="B39" s="523" t="s">
        <v>377</v>
      </c>
      <c r="C39" s="100"/>
      <c r="D39" s="578"/>
      <c r="E39" s="474">
        <f t="shared" ref="E39:E48" si="1">IFERROR(C39*D39,)</f>
        <v>0</v>
      </c>
      <c r="F39" s="86"/>
    </row>
    <row r="40" spans="1:6" x14ac:dyDescent="0.25">
      <c r="A40" s="66">
        <v>19.2</v>
      </c>
      <c r="B40" s="523" t="s">
        <v>378</v>
      </c>
      <c r="C40" s="100"/>
      <c r="D40" s="578"/>
      <c r="E40" s="474">
        <f t="shared" si="1"/>
        <v>0</v>
      </c>
      <c r="F40" s="86"/>
    </row>
    <row r="41" spans="1:6" x14ac:dyDescent="0.25">
      <c r="A41" s="66">
        <v>19.3</v>
      </c>
      <c r="B41" s="523" t="s">
        <v>379</v>
      </c>
      <c r="C41" s="100"/>
      <c r="D41" s="578"/>
      <c r="E41" s="474">
        <f t="shared" si="1"/>
        <v>0</v>
      </c>
      <c r="F41" s="86"/>
    </row>
    <row r="42" spans="1:6" x14ac:dyDescent="0.25">
      <c r="A42" s="66">
        <v>19.399999999999999</v>
      </c>
      <c r="B42" s="523" t="s">
        <v>380</v>
      </c>
      <c r="C42" s="100"/>
      <c r="D42" s="578"/>
      <c r="E42" s="474">
        <f t="shared" si="1"/>
        <v>0</v>
      </c>
      <c r="F42" s="86"/>
    </row>
    <row r="43" spans="1:6" x14ac:dyDescent="0.25">
      <c r="A43" s="66">
        <v>19.5</v>
      </c>
      <c r="B43" s="523" t="s">
        <v>381</v>
      </c>
      <c r="C43" s="100"/>
      <c r="D43" s="578"/>
      <c r="E43" s="474">
        <f t="shared" si="1"/>
        <v>0</v>
      </c>
      <c r="F43" s="86"/>
    </row>
    <row r="44" spans="1:6" x14ac:dyDescent="0.25">
      <c r="A44" s="66">
        <v>19.600000000000001</v>
      </c>
      <c r="B44" s="523" t="s">
        <v>382</v>
      </c>
      <c r="C44" s="100"/>
      <c r="D44" s="578"/>
      <c r="E44" s="474">
        <f t="shared" si="1"/>
        <v>0</v>
      </c>
      <c r="F44" s="86"/>
    </row>
    <row r="45" spans="1:6" x14ac:dyDescent="0.25">
      <c r="A45" s="66"/>
      <c r="B45" s="523" t="s">
        <v>573</v>
      </c>
      <c r="C45" s="100"/>
      <c r="D45" s="578"/>
      <c r="E45" s="474">
        <f t="shared" si="1"/>
        <v>0</v>
      </c>
      <c r="F45" s="86"/>
    </row>
    <row r="46" spans="1:6" x14ac:dyDescent="0.25">
      <c r="A46" s="66">
        <v>19.7</v>
      </c>
      <c r="B46" s="523" t="s">
        <v>383</v>
      </c>
      <c r="C46" s="100"/>
      <c r="D46" s="578"/>
      <c r="E46" s="474">
        <f t="shared" si="1"/>
        <v>0</v>
      </c>
      <c r="F46" s="86"/>
    </row>
    <row r="47" spans="1:6" x14ac:dyDescent="0.25">
      <c r="A47" s="66">
        <v>19.8</v>
      </c>
      <c r="B47" s="523" t="s">
        <v>384</v>
      </c>
      <c r="C47" s="100"/>
      <c r="D47" s="578"/>
      <c r="E47" s="474">
        <f t="shared" si="1"/>
        <v>0</v>
      </c>
      <c r="F47" s="86"/>
    </row>
    <row r="48" spans="1:6" x14ac:dyDescent="0.25">
      <c r="A48" s="66">
        <v>19.899999999999999</v>
      </c>
      <c r="B48" s="523" t="s">
        <v>385</v>
      </c>
      <c r="C48" s="100"/>
      <c r="D48" s="578"/>
      <c r="E48" s="474">
        <f t="shared" si="1"/>
        <v>0</v>
      </c>
      <c r="F48" s="86"/>
    </row>
    <row r="49" spans="1:6" ht="31.5" x14ac:dyDescent="0.25">
      <c r="A49" s="66"/>
      <c r="B49" s="520" t="s">
        <v>574</v>
      </c>
      <c r="C49" s="521"/>
      <c r="D49" s="522"/>
      <c r="E49" s="474"/>
      <c r="F49" s="67"/>
    </row>
    <row r="50" spans="1:6" x14ac:dyDescent="0.25">
      <c r="A50" s="66"/>
      <c r="B50" s="523" t="s">
        <v>577</v>
      </c>
      <c r="C50" s="100"/>
      <c r="D50" s="578"/>
      <c r="E50" s="474">
        <f t="shared" ref="E50:E80" si="2">IFERROR(C50*D50,)</f>
        <v>0</v>
      </c>
      <c r="F50" s="86"/>
    </row>
    <row r="51" spans="1:6" x14ac:dyDescent="0.25">
      <c r="A51" s="66"/>
      <c r="B51" s="523" t="s">
        <v>578</v>
      </c>
      <c r="C51" s="100"/>
      <c r="D51" s="578"/>
      <c r="E51" s="474">
        <f t="shared" si="2"/>
        <v>0</v>
      </c>
      <c r="F51" s="86"/>
    </row>
    <row r="52" spans="1:6" x14ac:dyDescent="0.25">
      <c r="A52" s="66"/>
      <c r="B52" s="523" t="s">
        <v>579</v>
      </c>
      <c r="C52" s="100"/>
      <c r="D52" s="578"/>
      <c r="E52" s="474">
        <f t="shared" si="2"/>
        <v>0</v>
      </c>
      <c r="F52" s="86"/>
    </row>
    <row r="53" spans="1:6" x14ac:dyDescent="0.25">
      <c r="A53" s="66"/>
      <c r="B53" s="523" t="s">
        <v>580</v>
      </c>
      <c r="C53" s="100"/>
      <c r="D53" s="578"/>
      <c r="E53" s="474">
        <f t="shared" si="2"/>
        <v>0</v>
      </c>
      <c r="F53" s="86"/>
    </row>
    <row r="54" spans="1:6" x14ac:dyDescent="0.25">
      <c r="A54" s="66"/>
      <c r="B54" s="523" t="s">
        <v>581</v>
      </c>
      <c r="C54" s="100"/>
      <c r="D54" s="578"/>
      <c r="E54" s="474">
        <f t="shared" si="2"/>
        <v>0</v>
      </c>
      <c r="F54" s="86"/>
    </row>
    <row r="55" spans="1:6" x14ac:dyDescent="0.25">
      <c r="A55" s="66"/>
      <c r="B55" s="523" t="s">
        <v>582</v>
      </c>
      <c r="C55" s="100"/>
      <c r="D55" s="578"/>
      <c r="E55" s="474">
        <f t="shared" si="2"/>
        <v>0</v>
      </c>
      <c r="F55" s="86"/>
    </row>
    <row r="56" spans="1:6" x14ac:dyDescent="0.25">
      <c r="A56" s="66"/>
      <c r="B56" s="523" t="s">
        <v>583</v>
      </c>
      <c r="C56" s="100"/>
      <c r="D56" s="578"/>
      <c r="E56" s="474">
        <f t="shared" si="2"/>
        <v>0</v>
      </c>
      <c r="F56" s="86"/>
    </row>
    <row r="57" spans="1:6" x14ac:dyDescent="0.25">
      <c r="A57" s="66"/>
      <c r="B57" s="523" t="s">
        <v>584</v>
      </c>
      <c r="C57" s="100"/>
      <c r="D57" s="578"/>
      <c r="E57" s="474">
        <f t="shared" si="2"/>
        <v>0</v>
      </c>
      <c r="F57" s="86"/>
    </row>
    <row r="58" spans="1:6" x14ac:dyDescent="0.25">
      <c r="A58" s="66"/>
      <c r="B58" s="523" t="s">
        <v>585</v>
      </c>
      <c r="C58" s="100"/>
      <c r="D58" s="578"/>
      <c r="E58" s="474">
        <f t="shared" si="2"/>
        <v>0</v>
      </c>
      <c r="F58" s="86"/>
    </row>
    <row r="59" spans="1:6" x14ac:dyDescent="0.25">
      <c r="A59" s="66"/>
      <c r="B59" s="523" t="s">
        <v>595</v>
      </c>
      <c r="C59" s="100"/>
      <c r="D59" s="578"/>
      <c r="E59" s="474">
        <f t="shared" si="2"/>
        <v>0</v>
      </c>
      <c r="F59" s="86"/>
    </row>
    <row r="60" spans="1:6" x14ac:dyDescent="0.25">
      <c r="A60" s="66"/>
      <c r="B60" s="523" t="s">
        <v>586</v>
      </c>
      <c r="C60" s="100"/>
      <c r="D60" s="578"/>
      <c r="E60" s="474">
        <f t="shared" si="2"/>
        <v>0</v>
      </c>
      <c r="F60" s="86"/>
    </row>
    <row r="61" spans="1:6" x14ac:dyDescent="0.25">
      <c r="A61" s="66"/>
      <c r="B61" s="523" t="s">
        <v>587</v>
      </c>
      <c r="C61" s="100"/>
      <c r="D61" s="578"/>
      <c r="E61" s="474">
        <f t="shared" si="2"/>
        <v>0</v>
      </c>
      <c r="F61" s="86"/>
    </row>
    <row r="62" spans="1:6" x14ac:dyDescent="0.25">
      <c r="A62" s="66"/>
      <c r="B62" s="523" t="s">
        <v>588</v>
      </c>
      <c r="C62" s="100"/>
      <c r="D62" s="578"/>
      <c r="E62" s="474">
        <f t="shared" si="2"/>
        <v>0</v>
      </c>
      <c r="F62" s="86"/>
    </row>
    <row r="63" spans="1:6" x14ac:dyDescent="0.25">
      <c r="A63" s="66"/>
      <c r="B63" s="523" t="s">
        <v>589</v>
      </c>
      <c r="C63" s="100"/>
      <c r="D63" s="578"/>
      <c r="E63" s="474">
        <f>IFERROR(C63*D63,)</f>
        <v>0</v>
      </c>
      <c r="F63" s="86"/>
    </row>
    <row r="64" spans="1:6" x14ac:dyDescent="0.25">
      <c r="A64" s="66"/>
      <c r="B64" s="523" t="s">
        <v>590</v>
      </c>
      <c r="C64" s="100"/>
      <c r="D64" s="578"/>
      <c r="E64" s="474">
        <f t="shared" si="2"/>
        <v>0</v>
      </c>
      <c r="F64" s="86"/>
    </row>
    <row r="65" spans="1:6" x14ac:dyDescent="0.25">
      <c r="A65" s="66"/>
      <c r="B65" s="523" t="s">
        <v>591</v>
      </c>
      <c r="C65" s="100"/>
      <c r="D65" s="578"/>
      <c r="E65" s="474">
        <f t="shared" si="2"/>
        <v>0</v>
      </c>
      <c r="F65" s="86"/>
    </row>
    <row r="66" spans="1:6" x14ac:dyDescent="0.25">
      <c r="A66" s="66"/>
      <c r="B66" s="523" t="s">
        <v>592</v>
      </c>
      <c r="C66" s="100"/>
      <c r="D66" s="578"/>
      <c r="E66" s="474">
        <f t="shared" si="2"/>
        <v>0</v>
      </c>
      <c r="F66" s="86"/>
    </row>
    <row r="67" spans="1:6" x14ac:dyDescent="0.25">
      <c r="A67" s="66"/>
      <c r="B67" s="523" t="s">
        <v>593</v>
      </c>
      <c r="C67" s="100"/>
      <c r="D67" s="578"/>
      <c r="E67" s="474">
        <f t="shared" si="2"/>
        <v>0</v>
      </c>
      <c r="F67" s="86"/>
    </row>
    <row r="68" spans="1:6" x14ac:dyDescent="0.25">
      <c r="A68" s="66"/>
      <c r="B68" s="523" t="s">
        <v>594</v>
      </c>
      <c r="C68" s="100"/>
      <c r="D68" s="578"/>
      <c r="E68" s="474">
        <f t="shared" si="2"/>
        <v>0</v>
      </c>
      <c r="F68" s="86"/>
    </row>
    <row r="69" spans="1:6" ht="31.15" customHeight="1" x14ac:dyDescent="0.25">
      <c r="A69" s="66"/>
      <c r="B69" s="520" t="s">
        <v>576</v>
      </c>
      <c r="C69" s="521"/>
      <c r="D69" s="522"/>
      <c r="E69" s="474"/>
      <c r="F69" s="67"/>
    </row>
    <row r="70" spans="1:6" x14ac:dyDescent="0.25">
      <c r="A70" s="66"/>
      <c r="B70" s="523" t="s">
        <v>596</v>
      </c>
      <c r="C70" s="100"/>
      <c r="D70" s="578"/>
      <c r="E70" s="474">
        <f t="shared" si="2"/>
        <v>0</v>
      </c>
      <c r="F70" s="86"/>
    </row>
    <row r="71" spans="1:6" x14ac:dyDescent="0.25">
      <c r="A71" s="66"/>
      <c r="B71" s="523" t="s">
        <v>597</v>
      </c>
      <c r="C71" s="100"/>
      <c r="D71" s="578"/>
      <c r="E71" s="474">
        <f t="shared" si="2"/>
        <v>0</v>
      </c>
      <c r="F71" s="86"/>
    </row>
    <row r="72" spans="1:6" x14ac:dyDescent="0.25">
      <c r="A72" s="66"/>
      <c r="B72" s="523" t="s">
        <v>598</v>
      </c>
      <c r="C72" s="100"/>
      <c r="D72" s="578"/>
      <c r="E72" s="474">
        <f t="shared" si="2"/>
        <v>0</v>
      </c>
      <c r="F72" s="86"/>
    </row>
    <row r="73" spans="1:6" x14ac:dyDescent="0.25">
      <c r="A73" s="66"/>
      <c r="B73" s="523" t="s">
        <v>599</v>
      </c>
      <c r="C73" s="100"/>
      <c r="D73" s="578"/>
      <c r="E73" s="474">
        <f t="shared" si="2"/>
        <v>0</v>
      </c>
      <c r="F73" s="86"/>
    </row>
    <row r="74" spans="1:6" x14ac:dyDescent="0.25">
      <c r="A74" s="66"/>
      <c r="B74" s="523" t="s">
        <v>600</v>
      </c>
      <c r="C74" s="100"/>
      <c r="D74" s="578"/>
      <c r="E74" s="474">
        <f t="shared" si="2"/>
        <v>0</v>
      </c>
      <c r="F74" s="86"/>
    </row>
    <row r="75" spans="1:6" x14ac:dyDescent="0.25">
      <c r="A75" s="66"/>
      <c r="B75" s="523" t="s">
        <v>601</v>
      </c>
      <c r="C75" s="100"/>
      <c r="D75" s="578"/>
      <c r="E75" s="474">
        <f>IFERROR(C75*D75,)</f>
        <v>0</v>
      </c>
      <c r="F75" s="86"/>
    </row>
    <row r="76" spans="1:6" x14ac:dyDescent="0.25">
      <c r="A76" s="66"/>
      <c r="B76" s="523" t="s">
        <v>602</v>
      </c>
      <c r="C76" s="100"/>
      <c r="D76" s="578"/>
      <c r="E76" s="474">
        <f t="shared" si="2"/>
        <v>0</v>
      </c>
      <c r="F76" s="86"/>
    </row>
    <row r="77" spans="1:6" x14ac:dyDescent="0.25">
      <c r="A77" s="66"/>
      <c r="B77" s="523" t="s">
        <v>603</v>
      </c>
      <c r="C77" s="100"/>
      <c r="D77" s="578"/>
      <c r="E77" s="474">
        <f t="shared" si="2"/>
        <v>0</v>
      </c>
      <c r="F77" s="86"/>
    </row>
    <row r="78" spans="1:6" x14ac:dyDescent="0.25">
      <c r="A78" s="66"/>
      <c r="B78" s="523" t="s">
        <v>604</v>
      </c>
      <c r="C78" s="100"/>
      <c r="D78" s="578"/>
      <c r="E78" s="474">
        <f t="shared" si="2"/>
        <v>0</v>
      </c>
      <c r="F78" s="86"/>
    </row>
    <row r="79" spans="1:6" ht="31.5" x14ac:dyDescent="0.25">
      <c r="A79" s="66"/>
      <c r="B79" s="523" t="s">
        <v>605</v>
      </c>
      <c r="C79" s="100"/>
      <c r="D79" s="578"/>
      <c r="E79" s="474">
        <f t="shared" si="2"/>
        <v>0</v>
      </c>
      <c r="F79" s="86"/>
    </row>
    <row r="80" spans="1:6" x14ac:dyDescent="0.25">
      <c r="A80" s="66"/>
      <c r="B80" s="523" t="s">
        <v>606</v>
      </c>
      <c r="C80" s="100"/>
      <c r="D80" s="578"/>
      <c r="E80" s="474">
        <f t="shared" si="2"/>
        <v>0</v>
      </c>
      <c r="F80" s="86"/>
    </row>
    <row r="81" spans="1:6" ht="22.15" customHeight="1" x14ac:dyDescent="0.25">
      <c r="A81" s="66"/>
      <c r="B81" s="520" t="s">
        <v>575</v>
      </c>
      <c r="C81" s="100"/>
      <c r="D81" s="578"/>
      <c r="E81" s="474">
        <f t="shared" ref="E81:E89" si="3">IFERROR(C81*D81,)</f>
        <v>0</v>
      </c>
      <c r="F81" s="86"/>
    </row>
    <row r="82" spans="1:6" ht="22.15" customHeight="1" x14ac:dyDescent="0.25">
      <c r="A82" s="66">
        <v>20</v>
      </c>
      <c r="B82" s="520" t="s">
        <v>557</v>
      </c>
      <c r="C82" s="100"/>
      <c r="D82" s="578"/>
      <c r="E82" s="474">
        <f t="shared" si="3"/>
        <v>0</v>
      </c>
      <c r="F82" s="86"/>
    </row>
    <row r="83" spans="1:6" ht="31.5" customHeight="1" x14ac:dyDescent="0.25">
      <c r="A83" s="66">
        <v>21</v>
      </c>
      <c r="B83" s="520" t="s">
        <v>558</v>
      </c>
      <c r="C83" s="100"/>
      <c r="D83" s="578"/>
      <c r="E83" s="474">
        <f t="shared" si="3"/>
        <v>0</v>
      </c>
      <c r="F83" s="86"/>
    </row>
    <row r="84" spans="1:6" x14ac:dyDescent="0.25">
      <c r="A84" s="66">
        <v>22</v>
      </c>
      <c r="B84" s="520" t="s">
        <v>386</v>
      </c>
      <c r="C84" s="100"/>
      <c r="D84" s="578"/>
      <c r="E84" s="474">
        <f t="shared" si="3"/>
        <v>0</v>
      </c>
      <c r="F84" s="86"/>
    </row>
    <row r="85" spans="1:6" x14ac:dyDescent="0.25">
      <c r="A85" s="66">
        <v>23</v>
      </c>
      <c r="B85" s="520" t="s">
        <v>387</v>
      </c>
      <c r="C85" s="100"/>
      <c r="D85" s="578"/>
      <c r="E85" s="474">
        <f t="shared" si="3"/>
        <v>0</v>
      </c>
      <c r="F85" s="86"/>
    </row>
    <row r="86" spans="1:6" x14ac:dyDescent="0.25">
      <c r="A86" s="66">
        <v>24</v>
      </c>
      <c r="B86" s="520" t="s">
        <v>388</v>
      </c>
      <c r="C86" s="100"/>
      <c r="D86" s="578"/>
      <c r="E86" s="474">
        <f t="shared" si="3"/>
        <v>0</v>
      </c>
      <c r="F86" s="86"/>
    </row>
    <row r="87" spans="1:6" ht="31.5" x14ac:dyDescent="0.25">
      <c r="A87" s="66">
        <v>25</v>
      </c>
      <c r="B87" s="520" t="s">
        <v>389</v>
      </c>
      <c r="C87" s="100"/>
      <c r="D87" s="578"/>
      <c r="E87" s="474">
        <f t="shared" si="3"/>
        <v>0</v>
      </c>
      <c r="F87" s="86"/>
    </row>
    <row r="88" spans="1:6" ht="31.5" x14ac:dyDescent="0.25">
      <c r="A88" s="66">
        <v>26</v>
      </c>
      <c r="B88" s="520" t="s">
        <v>390</v>
      </c>
      <c r="C88" s="100"/>
      <c r="D88" s="578"/>
      <c r="E88" s="474">
        <f t="shared" si="3"/>
        <v>0</v>
      </c>
      <c r="F88" s="86"/>
    </row>
    <row r="89" spans="1:6" x14ac:dyDescent="0.25">
      <c r="A89" s="66">
        <v>27</v>
      </c>
      <c r="B89" s="520" t="s">
        <v>391</v>
      </c>
      <c r="C89" s="100"/>
      <c r="D89" s="578"/>
      <c r="E89" s="474">
        <f t="shared" si="3"/>
        <v>0</v>
      </c>
      <c r="F89" s="86"/>
    </row>
    <row r="90" spans="1:6" ht="47.25" x14ac:dyDescent="0.25">
      <c r="A90" s="66">
        <v>28</v>
      </c>
      <c r="B90" s="520" t="s">
        <v>559</v>
      </c>
      <c r="C90" s="511"/>
      <c r="D90" s="511">
        <v>0</v>
      </c>
      <c r="E90" s="475"/>
      <c r="F90" s="67"/>
    </row>
    <row r="91" spans="1:6" x14ac:dyDescent="0.25">
      <c r="A91" s="66">
        <v>28.1</v>
      </c>
      <c r="B91" s="523" t="s">
        <v>392</v>
      </c>
      <c r="C91" s="577"/>
      <c r="D91" s="578"/>
      <c r="E91" s="474">
        <f t="shared" ref="E91:E96" si="4">IFERROR(C91*D91,)</f>
        <v>0</v>
      </c>
      <c r="F91" s="86"/>
    </row>
    <row r="92" spans="1:6" x14ac:dyDescent="0.25">
      <c r="A92" s="66">
        <v>28.2</v>
      </c>
      <c r="B92" s="523" t="s">
        <v>393</v>
      </c>
      <c r="C92" s="100"/>
      <c r="D92" s="578"/>
      <c r="E92" s="474">
        <f t="shared" si="4"/>
        <v>0</v>
      </c>
      <c r="F92" s="86"/>
    </row>
    <row r="93" spans="1:6" x14ac:dyDescent="0.25">
      <c r="A93" s="66">
        <v>28.3</v>
      </c>
      <c r="B93" s="523" t="s">
        <v>394</v>
      </c>
      <c r="C93" s="100"/>
      <c r="D93" s="578"/>
      <c r="E93" s="474">
        <f t="shared" si="4"/>
        <v>0</v>
      </c>
      <c r="F93" s="86"/>
    </row>
    <row r="94" spans="1:6" x14ac:dyDescent="0.25">
      <c r="A94" s="66">
        <v>28.4</v>
      </c>
      <c r="B94" s="523" t="s">
        <v>395</v>
      </c>
      <c r="C94" s="100"/>
      <c r="D94" s="578"/>
      <c r="E94" s="474">
        <f t="shared" si="4"/>
        <v>0</v>
      </c>
      <c r="F94" s="86"/>
    </row>
    <row r="95" spans="1:6" x14ac:dyDescent="0.25">
      <c r="A95" s="66">
        <v>28.5</v>
      </c>
      <c r="B95" s="523" t="s">
        <v>396</v>
      </c>
      <c r="C95" s="100"/>
      <c r="D95" s="578"/>
      <c r="E95" s="474">
        <f t="shared" si="4"/>
        <v>0</v>
      </c>
      <c r="F95" s="86"/>
    </row>
    <row r="96" spans="1:6" x14ac:dyDescent="0.25">
      <c r="A96" s="66">
        <v>28.6</v>
      </c>
      <c r="B96" s="523" t="s">
        <v>397</v>
      </c>
      <c r="C96" s="100"/>
      <c r="D96" s="578"/>
      <c r="E96" s="474">
        <f t="shared" si="4"/>
        <v>0</v>
      </c>
      <c r="F96" s="86"/>
    </row>
    <row r="97" spans="1:6" ht="47.25" x14ac:dyDescent="0.25">
      <c r="A97" s="66">
        <v>29</v>
      </c>
      <c r="B97" s="520" t="s">
        <v>560</v>
      </c>
      <c r="C97" s="511"/>
      <c r="D97" s="511"/>
      <c r="E97" s="475"/>
      <c r="F97" s="67"/>
    </row>
    <row r="98" spans="1:6" x14ac:dyDescent="0.25">
      <c r="A98" s="66">
        <v>29.1</v>
      </c>
      <c r="B98" s="523" t="s">
        <v>561</v>
      </c>
      <c r="C98" s="100"/>
      <c r="D98" s="578"/>
      <c r="E98" s="474">
        <f t="shared" ref="E98:E103" si="5">IFERROR(C98*D98,)</f>
        <v>0</v>
      </c>
      <c r="F98" s="86"/>
    </row>
    <row r="99" spans="1:6" ht="31.5" x14ac:dyDescent="0.25">
      <c r="A99" s="66">
        <v>29.2</v>
      </c>
      <c r="B99" s="523" t="s">
        <v>398</v>
      </c>
      <c r="C99" s="100"/>
      <c r="D99" s="578"/>
      <c r="E99" s="474">
        <f t="shared" si="5"/>
        <v>0</v>
      </c>
      <c r="F99" s="86"/>
    </row>
    <row r="100" spans="1:6" x14ac:dyDescent="0.25">
      <c r="A100" s="66">
        <v>30</v>
      </c>
      <c r="B100" s="520" t="s">
        <v>399</v>
      </c>
      <c r="C100" s="100"/>
      <c r="D100" s="578"/>
      <c r="E100" s="474">
        <f t="shared" si="5"/>
        <v>0</v>
      </c>
      <c r="F100" s="86"/>
    </row>
    <row r="101" spans="1:6" ht="31.5" x14ac:dyDescent="0.25">
      <c r="A101" s="66">
        <v>31</v>
      </c>
      <c r="B101" s="520" t="s">
        <v>400</v>
      </c>
      <c r="C101" s="100"/>
      <c r="D101" s="578"/>
      <c r="E101" s="474">
        <f t="shared" si="5"/>
        <v>0</v>
      </c>
      <c r="F101" s="86"/>
    </row>
    <row r="102" spans="1:6" ht="31.5" x14ac:dyDescent="0.25">
      <c r="A102" s="66">
        <v>32</v>
      </c>
      <c r="B102" s="520" t="s">
        <v>401</v>
      </c>
      <c r="C102" s="100"/>
      <c r="D102" s="578"/>
      <c r="E102" s="474">
        <f t="shared" si="5"/>
        <v>0</v>
      </c>
      <c r="F102" s="86"/>
    </row>
    <row r="103" spans="1:6" ht="31.5" x14ac:dyDescent="0.25">
      <c r="A103" s="66">
        <v>33</v>
      </c>
      <c r="B103" s="520" t="s">
        <v>402</v>
      </c>
      <c r="C103" s="100"/>
      <c r="D103" s="578"/>
      <c r="E103" s="474">
        <f t="shared" si="5"/>
        <v>0</v>
      </c>
      <c r="F103" s="86"/>
    </row>
    <row r="104" spans="1:6" s="101" customFormat="1" ht="47.25" x14ac:dyDescent="0.25">
      <c r="A104" s="66">
        <v>0</v>
      </c>
      <c r="B104" s="102" t="s">
        <v>419</v>
      </c>
      <c r="C104" s="107"/>
      <c r="D104" s="108"/>
      <c r="E104" s="473">
        <f>SUM($E$105:$E$117)</f>
        <v>0</v>
      </c>
      <c r="F104" s="103"/>
    </row>
    <row r="105" spans="1:6" x14ac:dyDescent="0.25">
      <c r="A105" s="66">
        <v>34</v>
      </c>
      <c r="B105" s="520" t="s">
        <v>416</v>
      </c>
      <c r="C105" s="100"/>
      <c r="D105" s="578"/>
      <c r="E105" s="474">
        <f t="shared" ref="E105:E117" si="6">IFERROR(C105*D105,)</f>
        <v>0</v>
      </c>
      <c r="F105" s="86"/>
    </row>
    <row r="106" spans="1:6" x14ac:dyDescent="0.25">
      <c r="A106" s="66">
        <v>35</v>
      </c>
      <c r="B106" s="520" t="s">
        <v>403</v>
      </c>
      <c r="C106" s="100"/>
      <c r="D106" s="578"/>
      <c r="E106" s="474">
        <f t="shared" si="6"/>
        <v>0</v>
      </c>
      <c r="F106" s="86"/>
    </row>
    <row r="107" spans="1:6" x14ac:dyDescent="0.25">
      <c r="A107" s="66">
        <v>36</v>
      </c>
      <c r="B107" s="520" t="s">
        <v>404</v>
      </c>
      <c r="C107" s="100"/>
      <c r="D107" s="578"/>
      <c r="E107" s="474">
        <f t="shared" si="6"/>
        <v>0</v>
      </c>
      <c r="F107" s="86"/>
    </row>
    <row r="108" spans="1:6" x14ac:dyDescent="0.25">
      <c r="A108" s="66">
        <v>37</v>
      </c>
      <c r="B108" s="520" t="s">
        <v>405</v>
      </c>
      <c r="C108" s="100"/>
      <c r="D108" s="578"/>
      <c r="E108" s="474">
        <f t="shared" si="6"/>
        <v>0</v>
      </c>
      <c r="F108" s="86"/>
    </row>
    <row r="109" spans="1:6" x14ac:dyDescent="0.25">
      <c r="A109" s="66">
        <v>38</v>
      </c>
      <c r="B109" s="520" t="s">
        <v>406</v>
      </c>
      <c r="C109" s="100"/>
      <c r="D109" s="578"/>
      <c r="E109" s="474">
        <f t="shared" si="6"/>
        <v>0</v>
      </c>
      <c r="F109" s="86"/>
    </row>
    <row r="110" spans="1:6" x14ac:dyDescent="0.25">
      <c r="A110" s="66">
        <v>39</v>
      </c>
      <c r="B110" s="520" t="s">
        <v>407</v>
      </c>
      <c r="C110" s="100"/>
      <c r="D110" s="578"/>
      <c r="E110" s="474">
        <f t="shared" si="6"/>
        <v>0</v>
      </c>
      <c r="F110" s="86"/>
    </row>
    <row r="111" spans="1:6" x14ac:dyDescent="0.25">
      <c r="A111" s="66">
        <v>40</v>
      </c>
      <c r="B111" s="520" t="s">
        <v>408</v>
      </c>
      <c r="C111" s="100"/>
      <c r="D111" s="578"/>
      <c r="E111" s="474">
        <f t="shared" si="6"/>
        <v>0</v>
      </c>
      <c r="F111" s="86"/>
    </row>
    <row r="112" spans="1:6" x14ac:dyDescent="0.25">
      <c r="A112" s="66">
        <v>41</v>
      </c>
      <c r="B112" s="520" t="s">
        <v>409</v>
      </c>
      <c r="C112" s="100"/>
      <c r="D112" s="578"/>
      <c r="E112" s="474">
        <f t="shared" si="6"/>
        <v>0</v>
      </c>
      <c r="F112" s="86"/>
    </row>
    <row r="113" spans="1:6" x14ac:dyDescent="0.25">
      <c r="A113" s="66">
        <v>42</v>
      </c>
      <c r="B113" s="520" t="s">
        <v>410</v>
      </c>
      <c r="C113" s="100"/>
      <c r="D113" s="578"/>
      <c r="E113" s="474">
        <f t="shared" si="6"/>
        <v>0</v>
      </c>
      <c r="F113" s="86"/>
    </row>
    <row r="114" spans="1:6" x14ac:dyDescent="0.25">
      <c r="A114" s="66">
        <v>43</v>
      </c>
      <c r="B114" s="520" t="s">
        <v>411</v>
      </c>
      <c r="C114" s="100"/>
      <c r="D114" s="578"/>
      <c r="E114" s="474">
        <f t="shared" si="6"/>
        <v>0</v>
      </c>
      <c r="F114" s="86"/>
    </row>
    <row r="115" spans="1:6" x14ac:dyDescent="0.25">
      <c r="A115" s="66">
        <v>44</v>
      </c>
      <c r="B115" s="520" t="s">
        <v>412</v>
      </c>
      <c r="C115" s="100"/>
      <c r="D115" s="578"/>
      <c r="E115" s="474">
        <f t="shared" si="6"/>
        <v>0</v>
      </c>
      <c r="F115" s="86"/>
    </row>
    <row r="116" spans="1:6" x14ac:dyDescent="0.25">
      <c r="A116" s="66">
        <v>45</v>
      </c>
      <c r="B116" s="520" t="s">
        <v>413</v>
      </c>
      <c r="C116" s="100"/>
      <c r="D116" s="578"/>
      <c r="E116" s="474">
        <f t="shared" si="6"/>
        <v>0</v>
      </c>
      <c r="F116" s="86"/>
    </row>
    <row r="117" spans="1:6" x14ac:dyDescent="0.25">
      <c r="A117" s="66">
        <v>46</v>
      </c>
      <c r="B117" s="520" t="s">
        <v>414</v>
      </c>
      <c r="C117" s="100"/>
      <c r="D117" s="578"/>
      <c r="E117" s="474">
        <f t="shared" si="6"/>
        <v>0</v>
      </c>
      <c r="F117" s="86"/>
    </row>
    <row r="118" spans="1:6" ht="39.6" customHeight="1" x14ac:dyDescent="0.25">
      <c r="A118" s="66">
        <v>0</v>
      </c>
      <c r="B118" s="102" t="s">
        <v>420</v>
      </c>
      <c r="C118" s="98"/>
      <c r="D118" s="99"/>
      <c r="E118" s="473">
        <f>SUM($E$119:$E$123)</f>
        <v>0</v>
      </c>
      <c r="F118" s="67"/>
    </row>
    <row r="119" spans="1:6" ht="31.5" x14ac:dyDescent="0.25">
      <c r="A119" s="66">
        <v>47</v>
      </c>
      <c r="B119" s="520" t="s">
        <v>415</v>
      </c>
      <c r="C119" s="100"/>
      <c r="D119" s="578"/>
      <c r="E119" s="474">
        <f>IFERROR(C119*D119,)</f>
        <v>0</v>
      </c>
      <c r="F119" s="86"/>
    </row>
    <row r="120" spans="1:6" ht="47.25" x14ac:dyDescent="0.25">
      <c r="A120" s="66">
        <v>48</v>
      </c>
      <c r="B120" s="520" t="s">
        <v>562</v>
      </c>
      <c r="C120" s="100"/>
      <c r="D120" s="578"/>
      <c r="E120" s="474">
        <f>IFERROR(C120*D120,)</f>
        <v>0</v>
      </c>
      <c r="F120" s="86"/>
    </row>
    <row r="121" spans="1:6" x14ac:dyDescent="0.25">
      <c r="A121" s="66">
        <v>49</v>
      </c>
      <c r="B121" s="520" t="s">
        <v>563</v>
      </c>
      <c r="C121" s="100"/>
      <c r="D121" s="578"/>
      <c r="E121" s="474">
        <f>IFERROR(C121*D121,)</f>
        <v>0</v>
      </c>
      <c r="F121" s="86"/>
    </row>
    <row r="122" spans="1:6" ht="31.5" x14ac:dyDescent="0.25">
      <c r="A122" s="66">
        <v>50</v>
      </c>
      <c r="B122" s="520" t="s">
        <v>417</v>
      </c>
      <c r="C122" s="100"/>
      <c r="D122" s="578"/>
      <c r="E122" s="474">
        <f>IFERROR(C122*D122,)</f>
        <v>0</v>
      </c>
      <c r="F122" s="86"/>
    </row>
    <row r="123" spans="1:6" x14ac:dyDescent="0.25">
      <c r="A123" s="66">
        <v>51</v>
      </c>
      <c r="B123" s="520" t="s">
        <v>418</v>
      </c>
      <c r="C123" s="100"/>
      <c r="D123" s="578"/>
      <c r="E123" s="474">
        <f>IFERROR(C123*D123,)</f>
        <v>0</v>
      </c>
      <c r="F123" s="86"/>
    </row>
    <row r="124" spans="1:6" x14ac:dyDescent="0.25">
      <c r="A124" s="66"/>
      <c r="B124" s="102" t="s">
        <v>211</v>
      </c>
      <c r="C124" s="98"/>
      <c r="D124" s="579"/>
      <c r="E124" s="473">
        <f>SUM($E$125:$E$135)</f>
        <v>0</v>
      </c>
      <c r="F124" s="67"/>
    </row>
    <row r="125" spans="1:6" x14ac:dyDescent="0.25">
      <c r="A125" s="66"/>
      <c r="B125" s="87"/>
      <c r="C125" s="100"/>
      <c r="D125" s="578"/>
      <c r="E125" s="474">
        <f t="shared" ref="E125:E135" si="7">IFERROR(C125*D125,)</f>
        <v>0</v>
      </c>
      <c r="F125" s="86"/>
    </row>
    <row r="126" spans="1:6" x14ac:dyDescent="0.25">
      <c r="A126" s="66"/>
      <c r="B126" s="87"/>
      <c r="C126" s="100"/>
      <c r="D126" s="578"/>
      <c r="E126" s="474">
        <f t="shared" si="7"/>
        <v>0</v>
      </c>
      <c r="F126" s="86"/>
    </row>
    <row r="127" spans="1:6" x14ac:dyDescent="0.25">
      <c r="A127" s="66"/>
      <c r="B127" s="87"/>
      <c r="C127" s="100"/>
      <c r="D127" s="578"/>
      <c r="E127" s="474">
        <f t="shared" si="7"/>
        <v>0</v>
      </c>
      <c r="F127" s="86"/>
    </row>
    <row r="128" spans="1:6" x14ac:dyDescent="0.25">
      <c r="A128" s="66"/>
      <c r="B128" s="87"/>
      <c r="C128" s="100"/>
      <c r="D128" s="578"/>
      <c r="E128" s="474">
        <f t="shared" si="7"/>
        <v>0</v>
      </c>
      <c r="F128" s="86"/>
    </row>
    <row r="129" spans="1:16305" x14ac:dyDescent="0.25">
      <c r="A129" s="66"/>
      <c r="B129" s="87"/>
      <c r="C129" s="100"/>
      <c r="D129" s="578"/>
      <c r="E129" s="474">
        <f t="shared" si="7"/>
        <v>0</v>
      </c>
      <c r="F129" s="86"/>
    </row>
    <row r="130" spans="1:16305" x14ac:dyDescent="0.25">
      <c r="A130" s="66"/>
      <c r="B130" s="87"/>
      <c r="C130" s="100"/>
      <c r="D130" s="578"/>
      <c r="E130" s="474">
        <f t="shared" si="7"/>
        <v>0</v>
      </c>
      <c r="F130" s="86"/>
    </row>
    <row r="131" spans="1:16305" x14ac:dyDescent="0.25">
      <c r="A131" s="66"/>
      <c r="B131" s="87"/>
      <c r="C131" s="100"/>
      <c r="D131" s="578"/>
      <c r="E131" s="474">
        <f t="shared" si="7"/>
        <v>0</v>
      </c>
      <c r="F131" s="86"/>
    </row>
    <row r="132" spans="1:16305" x14ac:dyDescent="0.25">
      <c r="A132" s="66"/>
      <c r="B132" s="87"/>
      <c r="C132" s="100"/>
      <c r="D132" s="578"/>
      <c r="E132" s="474">
        <f t="shared" si="7"/>
        <v>0</v>
      </c>
      <c r="F132" s="86"/>
    </row>
    <row r="133" spans="1:16305" x14ac:dyDescent="0.25">
      <c r="A133" s="66"/>
      <c r="B133" s="87"/>
      <c r="C133" s="100"/>
      <c r="D133" s="578"/>
      <c r="E133" s="474">
        <f t="shared" si="7"/>
        <v>0</v>
      </c>
      <c r="F133" s="86"/>
    </row>
    <row r="134" spans="1:16305" x14ac:dyDescent="0.25">
      <c r="A134" s="66"/>
      <c r="B134" s="87"/>
      <c r="C134" s="100"/>
      <c r="D134" s="578"/>
      <c r="E134" s="474">
        <f t="shared" si="7"/>
        <v>0</v>
      </c>
      <c r="F134" s="86"/>
    </row>
    <row r="135" spans="1:16305" x14ac:dyDescent="0.25">
      <c r="A135" s="66"/>
      <c r="B135" s="87"/>
      <c r="C135" s="100"/>
      <c r="D135" s="578"/>
      <c r="E135" s="474">
        <f t="shared" si="7"/>
        <v>0</v>
      </c>
      <c r="F135" s="86"/>
    </row>
    <row r="136" spans="1:16305" x14ac:dyDescent="0.25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  <c r="DS136" s="66"/>
      <c r="DT136" s="66"/>
      <c r="DU136" s="66"/>
      <c r="DV136" s="66"/>
      <c r="DW136" s="66"/>
      <c r="DX136" s="66"/>
      <c r="DY136" s="66"/>
      <c r="DZ136" s="66"/>
      <c r="EA136" s="66"/>
      <c r="EB136" s="66"/>
      <c r="EC136" s="66"/>
      <c r="ED136" s="66"/>
      <c r="EE136" s="66"/>
      <c r="EF136" s="66"/>
      <c r="EG136" s="66"/>
      <c r="EH136" s="66"/>
      <c r="EI136" s="66"/>
      <c r="EJ136" s="66"/>
      <c r="EK136" s="66"/>
      <c r="EL136" s="66"/>
      <c r="EM136" s="66"/>
      <c r="EN136" s="66"/>
      <c r="EO136" s="66"/>
      <c r="EP136" s="66"/>
      <c r="EQ136" s="66"/>
      <c r="ER136" s="66"/>
      <c r="ES136" s="66"/>
      <c r="ET136" s="66"/>
      <c r="EU136" s="66"/>
      <c r="EV136" s="66"/>
      <c r="EW136" s="66"/>
      <c r="EX136" s="66"/>
      <c r="EY136" s="66"/>
      <c r="EZ136" s="66"/>
      <c r="FA136" s="66"/>
      <c r="FB136" s="66"/>
      <c r="FC136" s="66"/>
      <c r="FD136" s="66"/>
      <c r="FE136" s="66"/>
      <c r="FF136" s="66"/>
      <c r="FG136" s="66"/>
      <c r="FH136" s="66"/>
      <c r="FI136" s="66"/>
      <c r="FJ136" s="66"/>
      <c r="FK136" s="66"/>
      <c r="FL136" s="66"/>
      <c r="FM136" s="66"/>
      <c r="FN136" s="66"/>
      <c r="FO136" s="66"/>
      <c r="FP136" s="66"/>
      <c r="FQ136" s="66"/>
      <c r="FR136" s="66"/>
      <c r="FS136" s="66"/>
      <c r="FT136" s="66"/>
      <c r="FU136" s="66"/>
      <c r="FV136" s="66"/>
      <c r="FW136" s="66"/>
      <c r="FX136" s="66"/>
      <c r="FY136" s="66"/>
      <c r="FZ136" s="66"/>
      <c r="GA136" s="66"/>
      <c r="GB136" s="66"/>
      <c r="GC136" s="66"/>
      <c r="GD136" s="66"/>
      <c r="GE136" s="66"/>
      <c r="GF136" s="66"/>
      <c r="GG136" s="66"/>
      <c r="GH136" s="66"/>
      <c r="GI136" s="66"/>
      <c r="GJ136" s="66"/>
      <c r="GK136" s="66"/>
      <c r="GL136" s="66"/>
      <c r="GM136" s="66"/>
      <c r="GN136" s="66"/>
      <c r="GO136" s="66"/>
      <c r="GP136" s="66"/>
      <c r="GQ136" s="66"/>
      <c r="GR136" s="66"/>
      <c r="GS136" s="66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66"/>
      <c r="HJ136" s="66"/>
      <c r="HK136" s="66"/>
      <c r="HL136" s="66"/>
      <c r="HM136" s="66"/>
      <c r="HN136" s="66"/>
      <c r="HO136" s="66"/>
      <c r="HP136" s="66"/>
      <c r="HQ136" s="66"/>
      <c r="HR136" s="66"/>
      <c r="HS136" s="66"/>
      <c r="HT136" s="66"/>
      <c r="HU136" s="66"/>
      <c r="HV136" s="66"/>
      <c r="HW136" s="66"/>
      <c r="HX136" s="66"/>
      <c r="HY136" s="66"/>
      <c r="HZ136" s="66"/>
      <c r="IA136" s="66"/>
      <c r="IB136" s="66"/>
      <c r="IC136" s="66"/>
      <c r="ID136" s="66"/>
      <c r="IE136" s="66"/>
      <c r="IF136" s="66"/>
      <c r="IG136" s="66"/>
      <c r="IH136" s="66"/>
      <c r="II136" s="66"/>
      <c r="IJ136" s="66"/>
      <c r="IK136" s="66"/>
      <c r="IL136" s="66"/>
      <c r="IM136" s="66"/>
      <c r="IN136" s="66"/>
      <c r="IO136" s="66"/>
      <c r="IP136" s="66"/>
      <c r="IQ136" s="66"/>
      <c r="IR136" s="66"/>
      <c r="IS136" s="66"/>
      <c r="IT136" s="66"/>
      <c r="IU136" s="66"/>
      <c r="IV136" s="66"/>
      <c r="IW136" s="66"/>
      <c r="IX136" s="66"/>
      <c r="IY136" s="66"/>
      <c r="IZ136" s="66"/>
      <c r="JA136" s="66"/>
      <c r="JB136" s="66"/>
      <c r="JC136" s="66"/>
      <c r="JD136" s="66"/>
      <c r="JE136" s="66"/>
      <c r="JF136" s="66"/>
      <c r="JG136" s="66"/>
      <c r="JH136" s="66"/>
      <c r="JI136" s="66"/>
      <c r="JJ136" s="66"/>
      <c r="JK136" s="66"/>
      <c r="JL136" s="66"/>
      <c r="JM136" s="66"/>
      <c r="JN136" s="66"/>
      <c r="JO136" s="66"/>
      <c r="JP136" s="66"/>
      <c r="JQ136" s="66"/>
      <c r="JR136" s="66"/>
      <c r="JS136" s="66"/>
      <c r="JT136" s="66"/>
      <c r="JU136" s="66"/>
      <c r="JV136" s="66"/>
      <c r="JW136" s="66"/>
      <c r="JX136" s="66"/>
      <c r="JY136" s="66"/>
      <c r="JZ136" s="66"/>
      <c r="KA136" s="66"/>
      <c r="KB136" s="66"/>
      <c r="KC136" s="66"/>
      <c r="KD136" s="66"/>
      <c r="KE136" s="66"/>
      <c r="KF136" s="66"/>
      <c r="KG136" s="66"/>
      <c r="KH136" s="66"/>
      <c r="KI136" s="66"/>
      <c r="KJ136" s="66"/>
      <c r="KK136" s="66"/>
      <c r="KL136" s="66"/>
      <c r="KM136" s="66"/>
      <c r="KN136" s="66"/>
      <c r="KO136" s="66"/>
      <c r="KP136" s="66"/>
      <c r="KQ136" s="66"/>
      <c r="KR136" s="66"/>
      <c r="KS136" s="66"/>
      <c r="KT136" s="66"/>
      <c r="KU136" s="66"/>
      <c r="KV136" s="66"/>
      <c r="KW136" s="66"/>
      <c r="KX136" s="66"/>
      <c r="KY136" s="66"/>
      <c r="KZ136" s="66"/>
      <c r="LA136" s="66"/>
      <c r="LB136" s="66"/>
      <c r="LC136" s="66"/>
      <c r="LD136" s="66"/>
      <c r="LE136" s="66"/>
      <c r="LF136" s="66"/>
      <c r="LG136" s="66"/>
      <c r="LH136" s="66"/>
      <c r="LI136" s="66"/>
      <c r="LJ136" s="66"/>
      <c r="LK136" s="66"/>
      <c r="LL136" s="66"/>
      <c r="LM136" s="66"/>
      <c r="LN136" s="66"/>
      <c r="LO136" s="66"/>
      <c r="LP136" s="66"/>
      <c r="LQ136" s="66"/>
      <c r="LR136" s="66"/>
      <c r="LS136" s="66"/>
      <c r="LT136" s="66"/>
      <c r="LU136" s="66"/>
      <c r="LV136" s="66"/>
      <c r="LW136" s="66"/>
      <c r="LX136" s="66"/>
      <c r="LY136" s="66"/>
      <c r="LZ136" s="66"/>
      <c r="MA136" s="66"/>
      <c r="MB136" s="66"/>
      <c r="MC136" s="66"/>
      <c r="MD136" s="66"/>
      <c r="ME136" s="66"/>
      <c r="MF136" s="66"/>
      <c r="MG136" s="66"/>
      <c r="MH136" s="66"/>
      <c r="MI136" s="66"/>
      <c r="MJ136" s="66"/>
      <c r="MK136" s="66"/>
      <c r="ML136" s="66"/>
      <c r="MM136" s="66"/>
      <c r="MN136" s="66"/>
      <c r="MO136" s="66"/>
      <c r="MP136" s="66"/>
      <c r="MQ136" s="66"/>
      <c r="MR136" s="66"/>
      <c r="MS136" s="66"/>
      <c r="MT136" s="66"/>
      <c r="MU136" s="66"/>
      <c r="MV136" s="66"/>
      <c r="MW136" s="66"/>
      <c r="MX136" s="66"/>
      <c r="MY136" s="66"/>
      <c r="MZ136" s="66"/>
      <c r="NA136" s="66"/>
      <c r="NB136" s="66"/>
      <c r="NC136" s="66"/>
      <c r="ND136" s="66"/>
      <c r="NE136" s="66"/>
      <c r="NF136" s="66"/>
      <c r="NG136" s="66"/>
      <c r="NH136" s="66"/>
      <c r="NI136" s="66"/>
      <c r="NJ136" s="66"/>
      <c r="NK136" s="66"/>
      <c r="NL136" s="66"/>
      <c r="NM136" s="66"/>
      <c r="NN136" s="66"/>
      <c r="NO136" s="66"/>
      <c r="NP136" s="66"/>
      <c r="NQ136" s="66"/>
      <c r="NR136" s="66"/>
      <c r="NS136" s="66"/>
      <c r="NT136" s="66"/>
      <c r="NU136" s="66"/>
      <c r="NV136" s="66"/>
      <c r="NW136" s="66"/>
      <c r="NX136" s="66"/>
      <c r="NY136" s="66"/>
      <c r="NZ136" s="66"/>
      <c r="OA136" s="66"/>
      <c r="OB136" s="66"/>
      <c r="OC136" s="66"/>
      <c r="OD136" s="66"/>
      <c r="OE136" s="66"/>
      <c r="OF136" s="66"/>
      <c r="OG136" s="66"/>
      <c r="OH136" s="66"/>
      <c r="OI136" s="66"/>
      <c r="OJ136" s="66"/>
      <c r="OK136" s="66"/>
      <c r="OL136" s="66"/>
      <c r="OM136" s="66"/>
      <c r="ON136" s="66"/>
      <c r="OO136" s="66"/>
      <c r="OP136" s="66"/>
      <c r="OQ136" s="66"/>
      <c r="OR136" s="66"/>
      <c r="OS136" s="66"/>
      <c r="OT136" s="66"/>
      <c r="OU136" s="66"/>
      <c r="OV136" s="66"/>
      <c r="OW136" s="66"/>
      <c r="OX136" s="66"/>
      <c r="OY136" s="66"/>
      <c r="OZ136" s="66"/>
      <c r="PA136" s="66"/>
      <c r="PB136" s="66"/>
      <c r="PC136" s="66"/>
      <c r="PD136" s="66"/>
      <c r="PE136" s="66"/>
      <c r="PF136" s="66"/>
      <c r="PG136" s="66"/>
      <c r="PH136" s="66"/>
      <c r="PI136" s="66"/>
      <c r="PJ136" s="66"/>
      <c r="PK136" s="66"/>
      <c r="PL136" s="66"/>
      <c r="PM136" s="66"/>
      <c r="PN136" s="66"/>
      <c r="PO136" s="66"/>
      <c r="PP136" s="66"/>
      <c r="PQ136" s="66"/>
      <c r="PR136" s="66"/>
      <c r="PS136" s="66"/>
      <c r="PT136" s="66"/>
      <c r="PU136" s="66"/>
      <c r="PV136" s="66"/>
      <c r="PW136" s="66"/>
      <c r="PX136" s="66"/>
      <c r="PY136" s="66"/>
      <c r="PZ136" s="66"/>
      <c r="QA136" s="66"/>
      <c r="QB136" s="66"/>
      <c r="QC136" s="66"/>
      <c r="QD136" s="66"/>
      <c r="QE136" s="66"/>
      <c r="QF136" s="66"/>
      <c r="QG136" s="66"/>
      <c r="QH136" s="66"/>
      <c r="QI136" s="66"/>
      <c r="QJ136" s="66"/>
      <c r="QK136" s="66"/>
      <c r="QL136" s="66"/>
      <c r="QM136" s="66"/>
      <c r="QN136" s="66"/>
      <c r="QO136" s="66"/>
      <c r="QP136" s="66"/>
      <c r="QQ136" s="66"/>
      <c r="QR136" s="66"/>
      <c r="QS136" s="66"/>
      <c r="QT136" s="66"/>
      <c r="QU136" s="66"/>
      <c r="QV136" s="66"/>
      <c r="QW136" s="66"/>
      <c r="QX136" s="66"/>
      <c r="QY136" s="66"/>
      <c r="QZ136" s="66"/>
      <c r="RA136" s="66"/>
      <c r="RB136" s="66"/>
      <c r="RC136" s="66"/>
      <c r="RD136" s="66"/>
      <c r="RE136" s="66"/>
      <c r="RF136" s="66"/>
      <c r="RG136" s="66"/>
      <c r="RH136" s="66"/>
      <c r="RI136" s="66"/>
      <c r="RJ136" s="66"/>
      <c r="RK136" s="66"/>
      <c r="RL136" s="66"/>
      <c r="RM136" s="66"/>
      <c r="RN136" s="66"/>
      <c r="RO136" s="66"/>
      <c r="RP136" s="66"/>
      <c r="RQ136" s="66"/>
      <c r="RR136" s="66"/>
      <c r="RS136" s="66"/>
      <c r="RT136" s="66"/>
      <c r="RU136" s="66"/>
      <c r="RV136" s="66"/>
      <c r="RW136" s="66"/>
      <c r="RX136" s="66"/>
      <c r="RY136" s="66"/>
      <c r="RZ136" s="66"/>
      <c r="SA136" s="66"/>
      <c r="SB136" s="66"/>
      <c r="SC136" s="66"/>
      <c r="SD136" s="66"/>
      <c r="SE136" s="66"/>
      <c r="SF136" s="66"/>
      <c r="SG136" s="66"/>
      <c r="SH136" s="66"/>
      <c r="SI136" s="66"/>
      <c r="SJ136" s="66"/>
      <c r="SK136" s="66"/>
      <c r="SL136" s="66"/>
      <c r="SM136" s="66"/>
      <c r="SN136" s="66"/>
      <c r="SO136" s="66"/>
      <c r="SP136" s="66"/>
      <c r="SQ136" s="66"/>
      <c r="SR136" s="66"/>
      <c r="SS136" s="66"/>
      <c r="ST136" s="66"/>
      <c r="SU136" s="66"/>
      <c r="SV136" s="66"/>
      <c r="SW136" s="66"/>
      <c r="SX136" s="66"/>
      <c r="SY136" s="66"/>
      <c r="SZ136" s="66"/>
      <c r="TA136" s="66"/>
      <c r="TB136" s="66"/>
      <c r="TC136" s="66"/>
      <c r="TD136" s="66"/>
      <c r="TE136" s="66"/>
      <c r="TF136" s="66"/>
      <c r="TG136" s="66"/>
      <c r="TH136" s="66"/>
      <c r="TI136" s="66"/>
      <c r="TJ136" s="66"/>
      <c r="TK136" s="66"/>
      <c r="TL136" s="66"/>
      <c r="TM136" s="66"/>
      <c r="TN136" s="66"/>
      <c r="TO136" s="66"/>
      <c r="TP136" s="66"/>
      <c r="TQ136" s="66"/>
      <c r="TR136" s="66"/>
      <c r="TS136" s="66"/>
      <c r="TT136" s="66"/>
      <c r="TU136" s="66"/>
      <c r="TV136" s="66"/>
      <c r="TW136" s="66"/>
      <c r="TX136" s="66"/>
      <c r="TY136" s="66"/>
      <c r="TZ136" s="66"/>
      <c r="UA136" s="66"/>
      <c r="UB136" s="66"/>
      <c r="UC136" s="66"/>
      <c r="UD136" s="66"/>
      <c r="UE136" s="66"/>
      <c r="UF136" s="66"/>
      <c r="UG136" s="66"/>
      <c r="UH136" s="66"/>
      <c r="UI136" s="66"/>
      <c r="UJ136" s="66"/>
      <c r="UK136" s="66"/>
      <c r="UL136" s="66"/>
      <c r="UM136" s="66"/>
      <c r="UN136" s="66"/>
      <c r="UO136" s="66"/>
      <c r="UP136" s="66"/>
      <c r="UQ136" s="66"/>
      <c r="UR136" s="66"/>
      <c r="US136" s="66"/>
      <c r="UT136" s="66"/>
      <c r="UU136" s="66"/>
      <c r="UV136" s="66"/>
      <c r="UW136" s="66"/>
      <c r="UX136" s="66"/>
      <c r="UY136" s="66"/>
      <c r="UZ136" s="66"/>
      <c r="VA136" s="66"/>
      <c r="VB136" s="66"/>
      <c r="VC136" s="66"/>
      <c r="VD136" s="66"/>
      <c r="VE136" s="66"/>
      <c r="VF136" s="66"/>
      <c r="VG136" s="66"/>
      <c r="VH136" s="66"/>
      <c r="VI136" s="66"/>
      <c r="VJ136" s="66"/>
      <c r="VK136" s="66"/>
      <c r="VL136" s="66"/>
      <c r="VM136" s="66"/>
      <c r="VN136" s="66"/>
      <c r="VO136" s="66"/>
      <c r="VP136" s="66"/>
      <c r="VQ136" s="66"/>
      <c r="VR136" s="66"/>
      <c r="VS136" s="66"/>
      <c r="VT136" s="66"/>
      <c r="VU136" s="66"/>
      <c r="VV136" s="66"/>
      <c r="VW136" s="66"/>
      <c r="VX136" s="66"/>
      <c r="VY136" s="66"/>
      <c r="VZ136" s="66"/>
      <c r="WA136" s="66"/>
      <c r="WB136" s="66"/>
      <c r="WC136" s="66"/>
      <c r="WD136" s="66"/>
      <c r="WE136" s="66"/>
      <c r="WF136" s="66"/>
      <c r="WG136" s="66"/>
      <c r="WH136" s="66"/>
      <c r="WI136" s="66"/>
      <c r="WJ136" s="66"/>
      <c r="WK136" s="66"/>
      <c r="WL136" s="66"/>
      <c r="WM136" s="66"/>
      <c r="WN136" s="66"/>
      <c r="WO136" s="66"/>
      <c r="WP136" s="66"/>
      <c r="WQ136" s="66"/>
      <c r="WR136" s="66"/>
      <c r="WS136" s="66"/>
      <c r="WT136" s="66"/>
      <c r="WU136" s="66"/>
      <c r="WV136" s="66"/>
      <c r="WW136" s="66"/>
      <c r="WX136" s="66"/>
      <c r="WY136" s="66"/>
      <c r="WZ136" s="66"/>
      <c r="XA136" s="66"/>
      <c r="XB136" s="66"/>
      <c r="XC136" s="66"/>
      <c r="XD136" s="66"/>
      <c r="XE136" s="66"/>
      <c r="XF136" s="66"/>
      <c r="XG136" s="66"/>
      <c r="XH136" s="66"/>
      <c r="XI136" s="66"/>
      <c r="XJ136" s="66"/>
      <c r="XK136" s="66"/>
      <c r="XL136" s="66"/>
      <c r="XM136" s="66"/>
      <c r="XN136" s="66"/>
      <c r="XO136" s="66"/>
      <c r="XP136" s="66"/>
      <c r="XQ136" s="66"/>
      <c r="XR136" s="66"/>
      <c r="XS136" s="66"/>
      <c r="XT136" s="66"/>
      <c r="XU136" s="66"/>
      <c r="XV136" s="66"/>
      <c r="XW136" s="66"/>
      <c r="XX136" s="66"/>
      <c r="XY136" s="66"/>
      <c r="XZ136" s="66"/>
      <c r="YA136" s="66"/>
      <c r="YB136" s="66"/>
      <c r="YC136" s="66"/>
      <c r="YD136" s="66"/>
      <c r="YE136" s="66"/>
      <c r="YF136" s="66"/>
      <c r="YG136" s="66"/>
      <c r="YH136" s="66"/>
      <c r="YI136" s="66"/>
      <c r="YJ136" s="66"/>
      <c r="YK136" s="66"/>
      <c r="YL136" s="66"/>
      <c r="YM136" s="66"/>
      <c r="YN136" s="66"/>
      <c r="YO136" s="66"/>
      <c r="YP136" s="66"/>
      <c r="YQ136" s="66"/>
      <c r="YR136" s="66"/>
      <c r="YS136" s="66"/>
      <c r="YT136" s="66"/>
      <c r="YU136" s="66"/>
      <c r="YV136" s="66"/>
      <c r="YW136" s="66"/>
      <c r="YX136" s="66"/>
      <c r="YY136" s="66"/>
      <c r="YZ136" s="66"/>
      <c r="ZA136" s="66"/>
      <c r="ZB136" s="66"/>
      <c r="ZC136" s="66"/>
      <c r="ZD136" s="66"/>
      <c r="ZE136" s="66"/>
      <c r="ZF136" s="66"/>
      <c r="ZG136" s="66"/>
      <c r="ZH136" s="66"/>
      <c r="ZI136" s="66"/>
      <c r="ZJ136" s="66"/>
      <c r="ZK136" s="66"/>
      <c r="ZL136" s="66"/>
      <c r="ZM136" s="66"/>
      <c r="ZN136" s="66"/>
      <c r="ZO136" s="66"/>
      <c r="ZP136" s="66"/>
      <c r="ZQ136" s="66"/>
      <c r="ZR136" s="66"/>
      <c r="ZS136" s="66"/>
      <c r="ZT136" s="66"/>
      <c r="ZU136" s="66"/>
      <c r="ZV136" s="66"/>
      <c r="ZW136" s="66"/>
      <c r="ZX136" s="66"/>
      <c r="ZY136" s="66"/>
      <c r="ZZ136" s="66"/>
      <c r="AAA136" s="66"/>
      <c r="AAB136" s="66"/>
      <c r="AAC136" s="66"/>
      <c r="AAD136" s="66"/>
      <c r="AAE136" s="66"/>
      <c r="AAF136" s="66"/>
      <c r="AAG136" s="66"/>
      <c r="AAH136" s="66"/>
      <c r="AAI136" s="66"/>
      <c r="AAJ136" s="66"/>
      <c r="AAK136" s="66"/>
      <c r="AAL136" s="66"/>
      <c r="AAM136" s="66"/>
      <c r="AAN136" s="66"/>
      <c r="AAO136" s="66"/>
      <c r="AAP136" s="66"/>
      <c r="AAQ136" s="66"/>
      <c r="AAR136" s="66"/>
      <c r="AAS136" s="66"/>
      <c r="AAT136" s="66"/>
      <c r="AAU136" s="66"/>
      <c r="AAV136" s="66"/>
      <c r="AAW136" s="66"/>
      <c r="AAX136" s="66"/>
      <c r="AAY136" s="66"/>
      <c r="AAZ136" s="66"/>
      <c r="ABA136" s="66"/>
      <c r="ABB136" s="66"/>
      <c r="ABC136" s="66"/>
      <c r="ABD136" s="66"/>
      <c r="ABE136" s="66"/>
      <c r="ABF136" s="66"/>
      <c r="ABG136" s="66"/>
      <c r="ABH136" s="66"/>
      <c r="ABI136" s="66"/>
      <c r="ABJ136" s="66"/>
      <c r="ABK136" s="66"/>
      <c r="ABL136" s="66"/>
      <c r="ABM136" s="66"/>
      <c r="ABN136" s="66"/>
      <c r="ABO136" s="66"/>
      <c r="ABP136" s="66"/>
      <c r="ABQ136" s="66"/>
      <c r="ABR136" s="66"/>
      <c r="ABS136" s="66"/>
      <c r="ABT136" s="66"/>
      <c r="ABU136" s="66"/>
      <c r="ABV136" s="66"/>
      <c r="ABW136" s="66"/>
      <c r="ABX136" s="66"/>
      <c r="ABY136" s="66"/>
      <c r="ABZ136" s="66"/>
      <c r="ACA136" s="66"/>
      <c r="ACB136" s="66"/>
      <c r="ACC136" s="66"/>
      <c r="ACD136" s="66"/>
      <c r="ACE136" s="66"/>
      <c r="ACF136" s="66"/>
      <c r="ACG136" s="66"/>
      <c r="ACH136" s="66"/>
      <c r="ACI136" s="66"/>
      <c r="ACJ136" s="66"/>
      <c r="ACK136" s="66"/>
      <c r="ACL136" s="66"/>
      <c r="ACM136" s="66"/>
      <c r="ACN136" s="66"/>
      <c r="ACO136" s="66"/>
      <c r="ACP136" s="66"/>
      <c r="ACQ136" s="66"/>
      <c r="ACR136" s="66"/>
      <c r="ACS136" s="66"/>
      <c r="ACT136" s="66"/>
      <c r="ACU136" s="66"/>
      <c r="ACV136" s="66"/>
      <c r="ACW136" s="66"/>
      <c r="ACX136" s="66"/>
      <c r="ACY136" s="66"/>
      <c r="ACZ136" s="66"/>
      <c r="ADA136" s="66"/>
      <c r="ADB136" s="66"/>
      <c r="ADC136" s="66"/>
      <c r="ADD136" s="66"/>
      <c r="ADE136" s="66"/>
      <c r="ADF136" s="66"/>
      <c r="ADG136" s="66"/>
      <c r="ADH136" s="66"/>
      <c r="ADI136" s="66"/>
      <c r="ADJ136" s="66"/>
      <c r="ADK136" s="66"/>
      <c r="ADL136" s="66"/>
      <c r="ADM136" s="66"/>
      <c r="ADN136" s="66"/>
      <c r="ADO136" s="66"/>
      <c r="ADP136" s="66"/>
      <c r="ADQ136" s="66"/>
      <c r="ADR136" s="66"/>
      <c r="ADS136" s="66"/>
      <c r="ADT136" s="66"/>
      <c r="ADU136" s="66"/>
      <c r="ADV136" s="66"/>
      <c r="ADW136" s="66"/>
      <c r="ADX136" s="66"/>
      <c r="ADY136" s="66"/>
      <c r="ADZ136" s="66"/>
      <c r="AEA136" s="66"/>
      <c r="AEB136" s="66"/>
      <c r="AEC136" s="66"/>
      <c r="AED136" s="66"/>
      <c r="AEE136" s="66"/>
      <c r="AEF136" s="66"/>
      <c r="AEG136" s="66"/>
      <c r="AEH136" s="66"/>
      <c r="AEI136" s="66"/>
      <c r="AEJ136" s="66"/>
      <c r="AEK136" s="66"/>
      <c r="AEL136" s="66"/>
      <c r="AEM136" s="66"/>
      <c r="AEN136" s="66"/>
      <c r="AEO136" s="66"/>
      <c r="AEP136" s="66"/>
      <c r="AEQ136" s="66"/>
      <c r="AER136" s="66"/>
      <c r="AES136" s="66"/>
      <c r="AET136" s="66"/>
      <c r="AEU136" s="66"/>
      <c r="AEV136" s="66"/>
      <c r="AEW136" s="66"/>
      <c r="AEX136" s="66"/>
      <c r="AEY136" s="66"/>
      <c r="AEZ136" s="66"/>
      <c r="AFA136" s="66"/>
      <c r="AFB136" s="66"/>
      <c r="AFC136" s="66"/>
      <c r="AFD136" s="66"/>
      <c r="AFE136" s="66"/>
      <c r="AFF136" s="66"/>
      <c r="AFG136" s="66"/>
      <c r="AFH136" s="66"/>
      <c r="AFI136" s="66"/>
      <c r="AFJ136" s="66"/>
      <c r="AFK136" s="66"/>
      <c r="AFL136" s="66"/>
      <c r="AFM136" s="66"/>
      <c r="AFN136" s="66"/>
      <c r="AFO136" s="66"/>
      <c r="AFP136" s="66"/>
      <c r="AFQ136" s="66"/>
      <c r="AFR136" s="66"/>
      <c r="AFS136" s="66"/>
      <c r="AFT136" s="66"/>
      <c r="AFU136" s="66"/>
      <c r="AFV136" s="66"/>
      <c r="AFW136" s="66"/>
      <c r="AFX136" s="66"/>
      <c r="AFY136" s="66"/>
      <c r="AFZ136" s="66"/>
      <c r="AGA136" s="66"/>
      <c r="AGB136" s="66"/>
      <c r="AGC136" s="66"/>
      <c r="AGD136" s="66"/>
      <c r="AGE136" s="66"/>
      <c r="AGF136" s="66"/>
      <c r="AGG136" s="66"/>
      <c r="AGH136" s="66"/>
      <c r="AGI136" s="66"/>
      <c r="AGJ136" s="66"/>
      <c r="AGK136" s="66"/>
      <c r="AGL136" s="66"/>
      <c r="AGM136" s="66"/>
      <c r="AGN136" s="66"/>
      <c r="AGO136" s="66"/>
      <c r="AGP136" s="66"/>
      <c r="AGQ136" s="66"/>
      <c r="AGR136" s="66"/>
      <c r="AGS136" s="66"/>
      <c r="AGT136" s="66"/>
      <c r="AGU136" s="66"/>
      <c r="AGV136" s="66"/>
      <c r="AGW136" s="66"/>
      <c r="AGX136" s="66"/>
      <c r="AGY136" s="66"/>
      <c r="AGZ136" s="66"/>
      <c r="AHA136" s="66"/>
      <c r="AHB136" s="66"/>
      <c r="AHC136" s="66"/>
      <c r="AHD136" s="66"/>
      <c r="AHE136" s="66"/>
      <c r="AHF136" s="66"/>
      <c r="AHG136" s="66"/>
      <c r="AHH136" s="66"/>
      <c r="AHI136" s="66"/>
      <c r="AHJ136" s="66"/>
      <c r="AHK136" s="66"/>
      <c r="AHL136" s="66"/>
      <c r="AHM136" s="66"/>
      <c r="AHN136" s="66"/>
      <c r="AHO136" s="66"/>
      <c r="AHP136" s="66"/>
      <c r="AHQ136" s="66"/>
      <c r="AHR136" s="66"/>
      <c r="AHS136" s="66"/>
      <c r="AHT136" s="66"/>
      <c r="AHU136" s="66"/>
      <c r="AHV136" s="66"/>
      <c r="AHW136" s="66"/>
      <c r="AHX136" s="66"/>
      <c r="AHY136" s="66"/>
      <c r="AHZ136" s="66"/>
      <c r="AIA136" s="66"/>
      <c r="AIB136" s="66"/>
      <c r="AIC136" s="66"/>
      <c r="AID136" s="66"/>
      <c r="AIE136" s="66"/>
      <c r="AIF136" s="66"/>
      <c r="AIG136" s="66"/>
      <c r="AIH136" s="66"/>
      <c r="AII136" s="66"/>
      <c r="AIJ136" s="66"/>
      <c r="AIK136" s="66"/>
      <c r="AIL136" s="66"/>
      <c r="AIM136" s="66"/>
      <c r="AIN136" s="66"/>
      <c r="AIO136" s="66"/>
      <c r="AIP136" s="66"/>
      <c r="AIQ136" s="66"/>
      <c r="AIR136" s="66"/>
      <c r="AIS136" s="66"/>
      <c r="AIT136" s="66"/>
      <c r="AIU136" s="66"/>
      <c r="AIV136" s="66"/>
      <c r="AIW136" s="66"/>
      <c r="AIX136" s="66"/>
      <c r="AIY136" s="66"/>
      <c r="AIZ136" s="66"/>
      <c r="AJA136" s="66"/>
      <c r="AJB136" s="66"/>
      <c r="AJC136" s="66"/>
      <c r="AJD136" s="66"/>
      <c r="AJE136" s="66"/>
      <c r="AJF136" s="66"/>
      <c r="AJG136" s="66"/>
      <c r="AJH136" s="66"/>
      <c r="AJI136" s="66"/>
      <c r="AJJ136" s="66"/>
      <c r="AJK136" s="66"/>
      <c r="AJL136" s="66"/>
      <c r="AJM136" s="66"/>
      <c r="AJN136" s="66"/>
      <c r="AJO136" s="66"/>
      <c r="AJP136" s="66"/>
      <c r="AJQ136" s="66"/>
      <c r="AJR136" s="66"/>
      <c r="AJS136" s="66"/>
      <c r="AJT136" s="66"/>
      <c r="AJU136" s="66"/>
      <c r="AJV136" s="66"/>
      <c r="AJW136" s="66"/>
      <c r="AJX136" s="66"/>
      <c r="AJY136" s="66"/>
      <c r="AJZ136" s="66"/>
      <c r="AKA136" s="66"/>
      <c r="AKB136" s="66"/>
      <c r="AKC136" s="66"/>
      <c r="AKD136" s="66"/>
      <c r="AKE136" s="66"/>
      <c r="AKF136" s="66"/>
      <c r="AKG136" s="66"/>
      <c r="AKH136" s="66"/>
      <c r="AKI136" s="66"/>
      <c r="AKJ136" s="66"/>
      <c r="AKK136" s="66"/>
      <c r="AKL136" s="66"/>
      <c r="AKM136" s="66"/>
      <c r="AKN136" s="66"/>
      <c r="AKO136" s="66"/>
      <c r="AKP136" s="66"/>
      <c r="AKQ136" s="66"/>
      <c r="AKR136" s="66"/>
      <c r="AKS136" s="66"/>
      <c r="AKT136" s="66"/>
      <c r="AKU136" s="66"/>
      <c r="AKV136" s="66"/>
      <c r="AKW136" s="66"/>
      <c r="AKX136" s="66"/>
      <c r="AKY136" s="66"/>
      <c r="AKZ136" s="66"/>
      <c r="ALA136" s="66"/>
      <c r="ALB136" s="66"/>
      <c r="ALC136" s="66"/>
      <c r="ALD136" s="66"/>
      <c r="ALE136" s="66"/>
      <c r="ALF136" s="66"/>
      <c r="ALG136" s="66"/>
      <c r="ALH136" s="66"/>
      <c r="ALI136" s="66"/>
      <c r="ALJ136" s="66"/>
      <c r="ALK136" s="66"/>
      <c r="ALL136" s="66"/>
      <c r="ALM136" s="66"/>
      <c r="ALN136" s="66"/>
      <c r="ALO136" s="66"/>
      <c r="ALP136" s="66"/>
      <c r="ALQ136" s="66"/>
      <c r="ALR136" s="66"/>
      <c r="ALS136" s="66"/>
      <c r="ALT136" s="66"/>
      <c r="ALU136" s="66"/>
      <c r="ALV136" s="66"/>
      <c r="ALW136" s="66"/>
      <c r="ALX136" s="66"/>
      <c r="ALY136" s="66"/>
      <c r="ALZ136" s="66"/>
      <c r="AMA136" s="66"/>
      <c r="AMB136" s="66"/>
      <c r="AMC136" s="66"/>
      <c r="AMD136" s="66"/>
      <c r="AME136" s="66"/>
      <c r="AMF136" s="66"/>
      <c r="AMG136" s="66"/>
      <c r="AMH136" s="66"/>
      <c r="AMI136" s="66"/>
      <c r="AMJ136" s="66"/>
      <c r="AMK136" s="66"/>
      <c r="AML136" s="66"/>
      <c r="AMM136" s="66"/>
      <c r="AMN136" s="66"/>
      <c r="AMO136" s="66"/>
      <c r="AMP136" s="66"/>
      <c r="AMQ136" s="66"/>
      <c r="AMR136" s="66"/>
      <c r="AMS136" s="66"/>
      <c r="AMT136" s="66"/>
      <c r="AMU136" s="66"/>
      <c r="AMV136" s="66"/>
      <c r="AMW136" s="66"/>
      <c r="AMX136" s="66"/>
      <c r="AMY136" s="66"/>
      <c r="AMZ136" s="66"/>
      <c r="ANA136" s="66"/>
      <c r="ANB136" s="66"/>
      <c r="ANC136" s="66"/>
      <c r="AND136" s="66"/>
      <c r="ANE136" s="66"/>
      <c r="ANF136" s="66"/>
      <c r="ANG136" s="66"/>
      <c r="ANH136" s="66"/>
      <c r="ANI136" s="66"/>
      <c r="ANJ136" s="66"/>
      <c r="ANK136" s="66"/>
      <c r="ANL136" s="66"/>
      <c r="ANM136" s="66"/>
      <c r="ANN136" s="66"/>
      <c r="ANO136" s="66"/>
      <c r="ANP136" s="66"/>
      <c r="ANQ136" s="66"/>
      <c r="ANR136" s="66"/>
      <c r="ANS136" s="66"/>
      <c r="ANT136" s="66"/>
      <c r="ANU136" s="66"/>
      <c r="ANV136" s="66"/>
      <c r="ANW136" s="66"/>
      <c r="ANX136" s="66"/>
      <c r="ANY136" s="66"/>
      <c r="ANZ136" s="66"/>
      <c r="AOA136" s="66"/>
      <c r="AOB136" s="66"/>
      <c r="AOC136" s="66"/>
      <c r="AOD136" s="66"/>
      <c r="AOE136" s="66"/>
      <c r="AOF136" s="66"/>
      <c r="AOG136" s="66"/>
      <c r="AOH136" s="66"/>
      <c r="AOI136" s="66"/>
      <c r="AOJ136" s="66"/>
      <c r="AOK136" s="66"/>
      <c r="AOL136" s="66"/>
      <c r="AOM136" s="66"/>
      <c r="AON136" s="66"/>
      <c r="AOO136" s="66"/>
      <c r="AOP136" s="66"/>
      <c r="AOQ136" s="66"/>
      <c r="AOR136" s="66"/>
      <c r="AOS136" s="66"/>
      <c r="AOT136" s="66"/>
      <c r="AOU136" s="66"/>
      <c r="AOV136" s="66"/>
      <c r="AOW136" s="66"/>
      <c r="AOX136" s="66"/>
      <c r="AOY136" s="66"/>
      <c r="AOZ136" s="66"/>
      <c r="APA136" s="66"/>
      <c r="APB136" s="66"/>
      <c r="APC136" s="66"/>
      <c r="APD136" s="66"/>
      <c r="APE136" s="66"/>
      <c r="APF136" s="66"/>
      <c r="APG136" s="66"/>
      <c r="APH136" s="66"/>
      <c r="API136" s="66"/>
      <c r="APJ136" s="66"/>
      <c r="APK136" s="66"/>
      <c r="APL136" s="66"/>
      <c r="APM136" s="66"/>
      <c r="APN136" s="66"/>
      <c r="APO136" s="66"/>
      <c r="APP136" s="66"/>
      <c r="APQ136" s="66"/>
      <c r="APR136" s="66"/>
      <c r="APS136" s="66"/>
      <c r="APT136" s="66"/>
      <c r="APU136" s="66"/>
      <c r="APV136" s="66"/>
      <c r="APW136" s="66"/>
      <c r="APX136" s="66"/>
      <c r="APY136" s="66"/>
      <c r="APZ136" s="66"/>
      <c r="AQA136" s="66"/>
      <c r="AQB136" s="66"/>
      <c r="AQC136" s="66"/>
      <c r="AQD136" s="66"/>
      <c r="AQE136" s="66"/>
      <c r="AQF136" s="66"/>
      <c r="AQG136" s="66"/>
      <c r="AQH136" s="66"/>
      <c r="AQI136" s="66"/>
      <c r="AQJ136" s="66"/>
      <c r="AQK136" s="66"/>
      <c r="AQL136" s="66"/>
      <c r="AQM136" s="66"/>
      <c r="AQN136" s="66"/>
      <c r="AQO136" s="66"/>
      <c r="AQP136" s="66"/>
      <c r="AQQ136" s="66"/>
      <c r="AQR136" s="66"/>
      <c r="AQS136" s="66"/>
      <c r="AQT136" s="66"/>
      <c r="AQU136" s="66"/>
      <c r="AQV136" s="66"/>
      <c r="AQW136" s="66"/>
      <c r="AQX136" s="66"/>
      <c r="AQY136" s="66"/>
      <c r="AQZ136" s="66"/>
      <c r="ARA136" s="66"/>
      <c r="ARB136" s="66"/>
      <c r="ARC136" s="66"/>
      <c r="ARD136" s="66"/>
      <c r="ARE136" s="66"/>
      <c r="ARF136" s="66"/>
      <c r="ARG136" s="66"/>
      <c r="ARH136" s="66"/>
      <c r="ARI136" s="66"/>
      <c r="ARJ136" s="66"/>
      <c r="ARK136" s="66"/>
      <c r="ARL136" s="66"/>
      <c r="ARM136" s="66"/>
      <c r="ARN136" s="66"/>
      <c r="ARO136" s="66"/>
      <c r="ARP136" s="66"/>
      <c r="ARQ136" s="66"/>
      <c r="ARR136" s="66"/>
      <c r="ARS136" s="66"/>
      <c r="ART136" s="66"/>
      <c r="ARU136" s="66"/>
      <c r="ARV136" s="66"/>
      <c r="ARW136" s="66"/>
      <c r="ARX136" s="66"/>
      <c r="ARY136" s="66"/>
      <c r="ARZ136" s="66"/>
      <c r="ASA136" s="66"/>
      <c r="ASB136" s="66"/>
      <c r="ASC136" s="66"/>
      <c r="ASD136" s="66"/>
      <c r="ASE136" s="66"/>
      <c r="ASF136" s="66"/>
      <c r="ASG136" s="66"/>
      <c r="ASH136" s="66"/>
      <c r="ASI136" s="66"/>
      <c r="ASJ136" s="66"/>
      <c r="ASK136" s="66"/>
      <c r="ASL136" s="66"/>
      <c r="ASM136" s="66"/>
      <c r="ASN136" s="66"/>
      <c r="ASO136" s="66"/>
      <c r="ASP136" s="66"/>
      <c r="ASQ136" s="66"/>
      <c r="ASR136" s="66"/>
      <c r="ASS136" s="66"/>
      <c r="AST136" s="66"/>
      <c r="ASU136" s="66"/>
      <c r="ASV136" s="66"/>
      <c r="ASW136" s="66"/>
      <c r="ASX136" s="66"/>
      <c r="ASY136" s="66"/>
      <c r="ASZ136" s="66"/>
      <c r="ATA136" s="66"/>
      <c r="ATB136" s="66"/>
      <c r="ATC136" s="66"/>
      <c r="ATD136" s="66"/>
      <c r="ATE136" s="66"/>
      <c r="ATF136" s="66"/>
      <c r="ATG136" s="66"/>
      <c r="ATH136" s="66"/>
      <c r="ATI136" s="66"/>
      <c r="ATJ136" s="66"/>
      <c r="ATK136" s="66"/>
      <c r="ATL136" s="66"/>
      <c r="ATM136" s="66"/>
      <c r="ATN136" s="66"/>
      <c r="ATO136" s="66"/>
      <c r="ATP136" s="66"/>
      <c r="ATQ136" s="66"/>
      <c r="ATR136" s="66"/>
      <c r="ATS136" s="66"/>
      <c r="ATT136" s="66"/>
      <c r="ATU136" s="66"/>
      <c r="ATV136" s="66"/>
      <c r="ATW136" s="66"/>
      <c r="ATX136" s="66"/>
      <c r="ATY136" s="66"/>
      <c r="ATZ136" s="66"/>
      <c r="AUA136" s="66"/>
      <c r="AUB136" s="66"/>
      <c r="AUC136" s="66"/>
      <c r="AUD136" s="66"/>
      <c r="AUE136" s="66"/>
      <c r="AUF136" s="66"/>
      <c r="AUG136" s="66"/>
      <c r="AUH136" s="66"/>
      <c r="AUI136" s="66"/>
      <c r="AUJ136" s="66"/>
      <c r="AUK136" s="66"/>
      <c r="AUL136" s="66"/>
      <c r="AUM136" s="66"/>
      <c r="AUN136" s="66"/>
      <c r="AUO136" s="66"/>
      <c r="AUP136" s="66"/>
      <c r="AUQ136" s="66"/>
      <c r="AUR136" s="66"/>
      <c r="AUS136" s="66"/>
      <c r="AUT136" s="66"/>
      <c r="AUU136" s="66"/>
      <c r="AUV136" s="66"/>
      <c r="AUW136" s="66"/>
      <c r="AUX136" s="66"/>
      <c r="AUY136" s="66"/>
      <c r="AUZ136" s="66"/>
      <c r="AVA136" s="66"/>
      <c r="AVB136" s="66"/>
      <c r="AVC136" s="66"/>
      <c r="AVD136" s="66"/>
      <c r="AVE136" s="66"/>
      <c r="AVF136" s="66"/>
      <c r="AVG136" s="66"/>
      <c r="AVH136" s="66"/>
      <c r="AVI136" s="66"/>
      <c r="AVJ136" s="66"/>
      <c r="AVK136" s="66"/>
      <c r="AVL136" s="66"/>
      <c r="AVM136" s="66"/>
      <c r="AVN136" s="66"/>
      <c r="AVO136" s="66"/>
      <c r="AVP136" s="66"/>
      <c r="AVQ136" s="66"/>
      <c r="AVR136" s="66"/>
      <c r="AVS136" s="66"/>
      <c r="AVT136" s="66"/>
      <c r="AVU136" s="66"/>
      <c r="AVV136" s="66"/>
      <c r="AVW136" s="66"/>
      <c r="AVX136" s="66"/>
      <c r="AVY136" s="66"/>
      <c r="AVZ136" s="66"/>
      <c r="AWA136" s="66"/>
      <c r="AWB136" s="66"/>
      <c r="AWC136" s="66"/>
      <c r="AWD136" s="66"/>
      <c r="AWE136" s="66"/>
      <c r="AWF136" s="66"/>
      <c r="AWG136" s="66"/>
      <c r="AWH136" s="66"/>
      <c r="AWI136" s="66"/>
      <c r="AWJ136" s="66"/>
      <c r="AWK136" s="66"/>
      <c r="AWL136" s="66"/>
      <c r="AWM136" s="66"/>
      <c r="AWN136" s="66"/>
      <c r="AWO136" s="66"/>
      <c r="AWP136" s="66"/>
      <c r="AWQ136" s="66"/>
      <c r="AWR136" s="66"/>
      <c r="AWS136" s="66"/>
      <c r="AWT136" s="66"/>
      <c r="AWU136" s="66"/>
      <c r="AWV136" s="66"/>
      <c r="AWW136" s="66"/>
      <c r="AWX136" s="66"/>
      <c r="AWY136" s="66"/>
      <c r="AWZ136" s="66"/>
      <c r="AXA136" s="66"/>
      <c r="AXB136" s="66"/>
      <c r="AXC136" s="66"/>
      <c r="AXD136" s="66"/>
      <c r="AXE136" s="66"/>
      <c r="AXF136" s="66"/>
      <c r="AXG136" s="66"/>
      <c r="AXH136" s="66"/>
      <c r="AXI136" s="66"/>
      <c r="AXJ136" s="66"/>
      <c r="AXK136" s="66"/>
      <c r="AXL136" s="66"/>
      <c r="AXM136" s="66"/>
      <c r="AXN136" s="66"/>
      <c r="AXO136" s="66"/>
      <c r="AXP136" s="66"/>
      <c r="AXQ136" s="66"/>
      <c r="AXR136" s="66"/>
      <c r="AXS136" s="66"/>
      <c r="AXT136" s="66"/>
      <c r="AXU136" s="66"/>
      <c r="AXV136" s="66"/>
      <c r="AXW136" s="66"/>
      <c r="AXX136" s="66"/>
      <c r="AXY136" s="66"/>
      <c r="AXZ136" s="66"/>
      <c r="AYA136" s="66"/>
      <c r="AYB136" s="66"/>
      <c r="AYC136" s="66"/>
      <c r="AYD136" s="66"/>
      <c r="AYE136" s="66"/>
      <c r="AYF136" s="66"/>
      <c r="AYG136" s="66"/>
      <c r="AYH136" s="66"/>
      <c r="AYI136" s="66"/>
      <c r="AYJ136" s="66"/>
      <c r="AYK136" s="66"/>
      <c r="AYL136" s="66"/>
      <c r="AYM136" s="66"/>
      <c r="AYN136" s="66"/>
      <c r="AYO136" s="66"/>
      <c r="AYP136" s="66"/>
      <c r="AYQ136" s="66"/>
      <c r="AYR136" s="66"/>
      <c r="AYS136" s="66"/>
      <c r="AYT136" s="66"/>
      <c r="AYU136" s="66"/>
      <c r="AYV136" s="66"/>
      <c r="AYW136" s="66"/>
      <c r="AYX136" s="66"/>
      <c r="AYY136" s="66"/>
      <c r="AYZ136" s="66"/>
      <c r="AZA136" s="66"/>
      <c r="AZB136" s="66"/>
      <c r="AZC136" s="66"/>
      <c r="AZD136" s="66"/>
      <c r="AZE136" s="66"/>
      <c r="AZF136" s="66"/>
      <c r="AZG136" s="66"/>
      <c r="AZH136" s="66"/>
      <c r="AZI136" s="66"/>
      <c r="AZJ136" s="66"/>
      <c r="AZK136" s="66"/>
      <c r="AZL136" s="66"/>
      <c r="AZM136" s="66"/>
      <c r="AZN136" s="66"/>
      <c r="AZO136" s="66"/>
      <c r="AZP136" s="66"/>
      <c r="AZQ136" s="66"/>
      <c r="AZR136" s="66"/>
      <c r="AZS136" s="66"/>
      <c r="AZT136" s="66"/>
      <c r="AZU136" s="66"/>
      <c r="AZV136" s="66"/>
      <c r="AZW136" s="66"/>
      <c r="AZX136" s="66"/>
      <c r="AZY136" s="66"/>
      <c r="AZZ136" s="66"/>
      <c r="BAA136" s="66"/>
      <c r="BAB136" s="66"/>
      <c r="BAC136" s="66"/>
      <c r="BAD136" s="66"/>
      <c r="BAE136" s="66"/>
      <c r="BAF136" s="66"/>
      <c r="BAG136" s="66"/>
      <c r="BAH136" s="66"/>
      <c r="BAI136" s="66"/>
      <c r="BAJ136" s="66"/>
      <c r="BAK136" s="66"/>
      <c r="BAL136" s="66"/>
      <c r="BAM136" s="66"/>
      <c r="BAN136" s="66"/>
      <c r="BAO136" s="66"/>
      <c r="BAP136" s="66"/>
      <c r="BAQ136" s="66"/>
      <c r="BAR136" s="66"/>
      <c r="BAS136" s="66"/>
      <c r="BAT136" s="66"/>
      <c r="BAU136" s="66"/>
      <c r="BAV136" s="66"/>
      <c r="BAW136" s="66"/>
      <c r="BAX136" s="66"/>
      <c r="BAY136" s="66"/>
      <c r="BAZ136" s="66"/>
      <c r="BBA136" s="66"/>
      <c r="BBB136" s="66"/>
      <c r="BBC136" s="66"/>
      <c r="BBD136" s="66"/>
      <c r="BBE136" s="66"/>
      <c r="BBF136" s="66"/>
      <c r="BBG136" s="66"/>
      <c r="BBH136" s="66"/>
      <c r="BBI136" s="66"/>
      <c r="BBJ136" s="66"/>
      <c r="BBK136" s="66"/>
      <c r="BBL136" s="66"/>
      <c r="BBM136" s="66"/>
      <c r="BBN136" s="66"/>
      <c r="BBO136" s="66"/>
      <c r="BBP136" s="66"/>
      <c r="BBQ136" s="66"/>
      <c r="BBR136" s="66"/>
      <c r="BBS136" s="66"/>
      <c r="BBT136" s="66"/>
      <c r="BBU136" s="66"/>
      <c r="BBV136" s="66"/>
      <c r="BBW136" s="66"/>
      <c r="BBX136" s="66"/>
      <c r="BBY136" s="66"/>
      <c r="BBZ136" s="66"/>
      <c r="BCA136" s="66"/>
      <c r="BCB136" s="66"/>
      <c r="BCC136" s="66"/>
      <c r="BCD136" s="66"/>
      <c r="BCE136" s="66"/>
      <c r="BCF136" s="66"/>
      <c r="BCG136" s="66"/>
      <c r="BCH136" s="66"/>
      <c r="BCI136" s="66"/>
      <c r="BCJ136" s="66"/>
      <c r="BCK136" s="66"/>
      <c r="BCL136" s="66"/>
      <c r="BCM136" s="66"/>
      <c r="BCN136" s="66"/>
      <c r="BCO136" s="66"/>
      <c r="BCP136" s="66"/>
      <c r="BCQ136" s="66"/>
      <c r="BCR136" s="66"/>
      <c r="BCS136" s="66"/>
      <c r="BCT136" s="66"/>
      <c r="BCU136" s="66"/>
      <c r="BCV136" s="66"/>
      <c r="BCW136" s="66"/>
      <c r="BCX136" s="66"/>
      <c r="BCY136" s="66"/>
      <c r="BCZ136" s="66"/>
      <c r="BDA136" s="66"/>
      <c r="BDB136" s="66"/>
      <c r="BDC136" s="66"/>
      <c r="BDD136" s="66"/>
      <c r="BDE136" s="66"/>
      <c r="BDF136" s="66"/>
      <c r="BDG136" s="66"/>
      <c r="BDH136" s="66"/>
      <c r="BDI136" s="66"/>
      <c r="BDJ136" s="66"/>
      <c r="BDK136" s="66"/>
      <c r="BDL136" s="66"/>
      <c r="BDM136" s="66"/>
      <c r="BDN136" s="66"/>
      <c r="BDO136" s="66"/>
      <c r="BDP136" s="66"/>
      <c r="BDQ136" s="66"/>
      <c r="BDR136" s="66"/>
      <c r="BDS136" s="66"/>
      <c r="BDT136" s="66"/>
      <c r="BDU136" s="66"/>
      <c r="BDV136" s="66"/>
      <c r="BDW136" s="66"/>
      <c r="BDX136" s="66"/>
      <c r="BDY136" s="66"/>
      <c r="BDZ136" s="66"/>
      <c r="BEA136" s="66"/>
      <c r="BEB136" s="66"/>
      <c r="BEC136" s="66"/>
      <c r="BED136" s="66"/>
      <c r="BEE136" s="66"/>
      <c r="BEF136" s="66"/>
      <c r="BEG136" s="66"/>
      <c r="BEH136" s="66"/>
      <c r="BEI136" s="66"/>
      <c r="BEJ136" s="66"/>
      <c r="BEK136" s="66"/>
      <c r="BEL136" s="66"/>
      <c r="BEM136" s="66"/>
      <c r="BEN136" s="66"/>
      <c r="BEO136" s="66"/>
      <c r="BEP136" s="66"/>
      <c r="BEQ136" s="66"/>
      <c r="BER136" s="66"/>
      <c r="BES136" s="66"/>
      <c r="BET136" s="66"/>
      <c r="BEU136" s="66"/>
      <c r="BEV136" s="66"/>
      <c r="BEW136" s="66"/>
      <c r="BEX136" s="66"/>
      <c r="BEY136" s="66"/>
      <c r="BEZ136" s="66"/>
      <c r="BFA136" s="66"/>
      <c r="BFB136" s="66"/>
      <c r="BFC136" s="66"/>
      <c r="BFD136" s="66"/>
      <c r="BFE136" s="66"/>
      <c r="BFF136" s="66"/>
      <c r="BFG136" s="66"/>
      <c r="BFH136" s="66"/>
      <c r="BFI136" s="66"/>
      <c r="BFJ136" s="66"/>
      <c r="BFK136" s="66"/>
      <c r="BFL136" s="66"/>
      <c r="BFM136" s="66"/>
      <c r="BFN136" s="66"/>
      <c r="BFO136" s="66"/>
      <c r="BFP136" s="66"/>
      <c r="BFQ136" s="66"/>
      <c r="BFR136" s="66"/>
      <c r="BFS136" s="66"/>
      <c r="BFT136" s="66"/>
      <c r="BFU136" s="66"/>
      <c r="BFV136" s="66"/>
      <c r="BFW136" s="66"/>
      <c r="BFX136" s="66"/>
      <c r="BFY136" s="66"/>
      <c r="BFZ136" s="66"/>
      <c r="BGA136" s="66"/>
      <c r="BGB136" s="66"/>
      <c r="BGC136" s="66"/>
      <c r="BGD136" s="66"/>
      <c r="BGE136" s="66"/>
      <c r="BGF136" s="66"/>
      <c r="BGG136" s="66"/>
      <c r="BGH136" s="66"/>
      <c r="BGI136" s="66"/>
      <c r="BGJ136" s="66"/>
      <c r="BGK136" s="66"/>
      <c r="BGL136" s="66"/>
      <c r="BGM136" s="66"/>
      <c r="BGN136" s="66"/>
      <c r="BGO136" s="66"/>
      <c r="BGP136" s="66"/>
      <c r="BGQ136" s="66"/>
      <c r="BGR136" s="66"/>
      <c r="BGS136" s="66"/>
      <c r="BGT136" s="66"/>
      <c r="BGU136" s="66"/>
      <c r="BGV136" s="66"/>
      <c r="BGW136" s="66"/>
      <c r="BGX136" s="66"/>
      <c r="BGY136" s="66"/>
      <c r="BGZ136" s="66"/>
      <c r="BHA136" s="66"/>
      <c r="BHB136" s="66"/>
      <c r="BHC136" s="66"/>
      <c r="BHD136" s="66"/>
      <c r="BHE136" s="66"/>
      <c r="BHF136" s="66"/>
      <c r="BHG136" s="66"/>
      <c r="BHH136" s="66"/>
      <c r="BHI136" s="66"/>
      <c r="BHJ136" s="66"/>
      <c r="BHK136" s="66"/>
      <c r="BHL136" s="66"/>
      <c r="BHM136" s="66"/>
      <c r="BHN136" s="66"/>
      <c r="BHO136" s="66"/>
      <c r="BHP136" s="66"/>
      <c r="BHQ136" s="66"/>
      <c r="BHR136" s="66"/>
      <c r="BHS136" s="66"/>
      <c r="BHT136" s="66"/>
      <c r="BHU136" s="66"/>
      <c r="BHV136" s="66"/>
      <c r="BHW136" s="66"/>
      <c r="BHX136" s="66"/>
      <c r="BHY136" s="66"/>
      <c r="BHZ136" s="66"/>
      <c r="BIA136" s="66"/>
      <c r="BIB136" s="66"/>
      <c r="BIC136" s="66"/>
      <c r="BID136" s="66"/>
      <c r="BIE136" s="66"/>
      <c r="BIF136" s="66"/>
      <c r="BIG136" s="66"/>
      <c r="BIH136" s="66"/>
      <c r="BII136" s="66"/>
      <c r="BIJ136" s="66"/>
      <c r="BIK136" s="66"/>
      <c r="BIL136" s="66"/>
      <c r="BIM136" s="66"/>
      <c r="BIN136" s="66"/>
      <c r="BIO136" s="66"/>
      <c r="BIP136" s="66"/>
      <c r="BIQ136" s="66"/>
      <c r="BIR136" s="66"/>
      <c r="BIS136" s="66"/>
      <c r="BIT136" s="66"/>
      <c r="BIU136" s="66"/>
      <c r="BIV136" s="66"/>
      <c r="BIW136" s="66"/>
      <c r="BIX136" s="66"/>
      <c r="BIY136" s="66"/>
      <c r="BIZ136" s="66"/>
      <c r="BJA136" s="66"/>
      <c r="BJB136" s="66"/>
      <c r="BJC136" s="66"/>
      <c r="BJD136" s="66"/>
      <c r="BJE136" s="66"/>
      <c r="BJF136" s="66"/>
      <c r="BJG136" s="66"/>
      <c r="BJH136" s="66"/>
      <c r="BJI136" s="66"/>
      <c r="BJJ136" s="66"/>
      <c r="BJK136" s="66"/>
      <c r="BJL136" s="66"/>
      <c r="BJM136" s="66"/>
      <c r="BJN136" s="66"/>
      <c r="BJO136" s="66"/>
      <c r="BJP136" s="66"/>
      <c r="BJQ136" s="66"/>
      <c r="BJR136" s="66"/>
      <c r="BJS136" s="66"/>
      <c r="BJT136" s="66"/>
      <c r="BJU136" s="66"/>
      <c r="BJV136" s="66"/>
      <c r="BJW136" s="66"/>
      <c r="BJX136" s="66"/>
      <c r="BJY136" s="66"/>
      <c r="BJZ136" s="66"/>
      <c r="BKA136" s="66"/>
      <c r="BKB136" s="66"/>
      <c r="BKC136" s="66"/>
      <c r="BKD136" s="66"/>
      <c r="BKE136" s="66"/>
      <c r="BKF136" s="66"/>
      <c r="BKG136" s="66"/>
      <c r="BKH136" s="66"/>
      <c r="BKI136" s="66"/>
      <c r="BKJ136" s="66"/>
      <c r="BKK136" s="66"/>
      <c r="BKL136" s="66"/>
      <c r="BKM136" s="66"/>
      <c r="BKN136" s="66"/>
      <c r="BKO136" s="66"/>
      <c r="BKP136" s="66"/>
      <c r="BKQ136" s="66"/>
      <c r="BKR136" s="66"/>
      <c r="BKS136" s="66"/>
      <c r="BKT136" s="66"/>
      <c r="BKU136" s="66"/>
      <c r="BKV136" s="66"/>
      <c r="BKW136" s="66"/>
      <c r="BKX136" s="66"/>
      <c r="BKY136" s="66"/>
      <c r="BKZ136" s="66"/>
      <c r="BLA136" s="66"/>
      <c r="BLB136" s="66"/>
      <c r="BLC136" s="66"/>
      <c r="BLD136" s="66"/>
      <c r="BLE136" s="66"/>
      <c r="BLF136" s="66"/>
      <c r="BLG136" s="66"/>
      <c r="BLH136" s="66"/>
      <c r="BLI136" s="66"/>
      <c r="BLJ136" s="66"/>
      <c r="BLK136" s="66"/>
      <c r="BLL136" s="66"/>
      <c r="BLM136" s="66"/>
      <c r="BLN136" s="66"/>
      <c r="BLO136" s="66"/>
      <c r="BLP136" s="66"/>
      <c r="BLQ136" s="66"/>
      <c r="BLR136" s="66"/>
      <c r="BLS136" s="66"/>
      <c r="BLT136" s="66"/>
      <c r="BLU136" s="66"/>
      <c r="BLV136" s="66"/>
      <c r="BLW136" s="66"/>
      <c r="BLX136" s="66"/>
      <c r="BLY136" s="66"/>
      <c r="BLZ136" s="66"/>
      <c r="BMA136" s="66"/>
      <c r="BMB136" s="66"/>
      <c r="BMC136" s="66"/>
      <c r="BMD136" s="66"/>
      <c r="BME136" s="66"/>
      <c r="BMF136" s="66"/>
      <c r="BMG136" s="66"/>
      <c r="BMH136" s="66"/>
      <c r="BMI136" s="66"/>
      <c r="BMJ136" s="66"/>
      <c r="BMK136" s="66"/>
      <c r="BML136" s="66"/>
      <c r="BMM136" s="66"/>
      <c r="BMN136" s="66"/>
      <c r="BMO136" s="66"/>
      <c r="BMP136" s="66"/>
      <c r="BMQ136" s="66"/>
      <c r="BMR136" s="66"/>
      <c r="BMS136" s="66"/>
      <c r="BMT136" s="66"/>
      <c r="BMU136" s="66"/>
      <c r="BMV136" s="66"/>
      <c r="BMW136" s="66"/>
      <c r="BMX136" s="66"/>
      <c r="BMY136" s="66"/>
      <c r="BMZ136" s="66"/>
      <c r="BNA136" s="66"/>
      <c r="BNB136" s="66"/>
      <c r="BNC136" s="66"/>
      <c r="BND136" s="66"/>
      <c r="BNE136" s="66"/>
      <c r="BNF136" s="66"/>
      <c r="BNG136" s="66"/>
      <c r="BNH136" s="66"/>
      <c r="BNI136" s="66"/>
      <c r="BNJ136" s="66"/>
      <c r="BNK136" s="66"/>
      <c r="BNL136" s="66"/>
      <c r="BNM136" s="66"/>
      <c r="BNN136" s="66"/>
      <c r="BNO136" s="66"/>
      <c r="BNP136" s="66"/>
      <c r="BNQ136" s="66"/>
      <c r="BNR136" s="66"/>
      <c r="BNS136" s="66"/>
      <c r="BNT136" s="66"/>
      <c r="BNU136" s="66"/>
      <c r="BNV136" s="66"/>
      <c r="BNW136" s="66"/>
      <c r="BNX136" s="66"/>
      <c r="BNY136" s="66"/>
      <c r="BNZ136" s="66"/>
      <c r="BOA136" s="66"/>
      <c r="BOB136" s="66"/>
      <c r="BOC136" s="66"/>
      <c r="BOD136" s="66"/>
      <c r="BOE136" s="66"/>
      <c r="BOF136" s="66"/>
      <c r="BOG136" s="66"/>
      <c r="BOH136" s="66"/>
      <c r="BOI136" s="66"/>
      <c r="BOJ136" s="66"/>
      <c r="BOK136" s="66"/>
      <c r="BOL136" s="66"/>
      <c r="BOM136" s="66"/>
      <c r="BON136" s="66"/>
      <c r="BOO136" s="66"/>
      <c r="BOP136" s="66"/>
      <c r="BOQ136" s="66"/>
      <c r="BOR136" s="66"/>
      <c r="BOS136" s="66"/>
      <c r="BOT136" s="66"/>
      <c r="BOU136" s="66"/>
      <c r="BOV136" s="66"/>
      <c r="BOW136" s="66"/>
      <c r="BOX136" s="66"/>
      <c r="BOY136" s="66"/>
      <c r="BOZ136" s="66"/>
      <c r="BPA136" s="66"/>
      <c r="BPB136" s="66"/>
      <c r="BPC136" s="66"/>
      <c r="BPD136" s="66"/>
      <c r="BPE136" s="66"/>
      <c r="BPF136" s="66"/>
      <c r="BPG136" s="66"/>
      <c r="BPH136" s="66"/>
      <c r="BPI136" s="66"/>
      <c r="BPJ136" s="66"/>
      <c r="BPK136" s="66"/>
      <c r="BPL136" s="66"/>
      <c r="BPM136" s="66"/>
      <c r="BPN136" s="66"/>
      <c r="BPO136" s="66"/>
      <c r="BPP136" s="66"/>
      <c r="BPQ136" s="66"/>
      <c r="BPR136" s="66"/>
      <c r="BPS136" s="66"/>
      <c r="BPT136" s="66"/>
      <c r="BPU136" s="66"/>
      <c r="BPV136" s="66"/>
      <c r="BPW136" s="66"/>
      <c r="BPX136" s="66"/>
      <c r="BPY136" s="66"/>
      <c r="BPZ136" s="66"/>
      <c r="BQA136" s="66"/>
      <c r="BQB136" s="66"/>
      <c r="BQC136" s="66"/>
      <c r="BQD136" s="66"/>
      <c r="BQE136" s="66"/>
      <c r="BQF136" s="66"/>
      <c r="BQG136" s="66"/>
      <c r="BQH136" s="66"/>
      <c r="BQI136" s="66"/>
      <c r="BQJ136" s="66"/>
      <c r="BQK136" s="66"/>
      <c r="BQL136" s="66"/>
      <c r="BQM136" s="66"/>
      <c r="BQN136" s="66"/>
      <c r="BQO136" s="66"/>
      <c r="BQP136" s="66"/>
      <c r="BQQ136" s="66"/>
      <c r="BQR136" s="66"/>
      <c r="BQS136" s="66"/>
      <c r="BQT136" s="66"/>
      <c r="BQU136" s="66"/>
      <c r="BQV136" s="66"/>
      <c r="BQW136" s="66"/>
      <c r="BQX136" s="66"/>
      <c r="BQY136" s="66"/>
      <c r="BQZ136" s="66"/>
      <c r="BRA136" s="66"/>
      <c r="BRB136" s="66"/>
      <c r="BRC136" s="66"/>
      <c r="BRD136" s="66"/>
      <c r="BRE136" s="66"/>
      <c r="BRF136" s="66"/>
      <c r="BRG136" s="66"/>
      <c r="BRH136" s="66"/>
      <c r="BRI136" s="66"/>
      <c r="BRJ136" s="66"/>
      <c r="BRK136" s="66"/>
      <c r="BRL136" s="66"/>
      <c r="BRM136" s="66"/>
      <c r="BRN136" s="66"/>
      <c r="BRO136" s="66"/>
      <c r="BRP136" s="66"/>
      <c r="BRQ136" s="66"/>
      <c r="BRR136" s="66"/>
      <c r="BRS136" s="66"/>
      <c r="BRT136" s="66"/>
      <c r="BRU136" s="66"/>
      <c r="BRV136" s="66"/>
      <c r="BRW136" s="66"/>
      <c r="BRX136" s="66"/>
      <c r="BRY136" s="66"/>
      <c r="BRZ136" s="66"/>
      <c r="BSA136" s="66"/>
      <c r="BSB136" s="66"/>
      <c r="BSC136" s="66"/>
      <c r="BSD136" s="66"/>
      <c r="BSE136" s="66"/>
      <c r="BSF136" s="66"/>
      <c r="BSG136" s="66"/>
      <c r="BSH136" s="66"/>
      <c r="BSI136" s="66"/>
      <c r="BSJ136" s="66"/>
      <c r="BSK136" s="66"/>
      <c r="BSL136" s="66"/>
      <c r="BSM136" s="66"/>
      <c r="BSN136" s="66"/>
      <c r="BSO136" s="66"/>
      <c r="BSP136" s="66"/>
      <c r="BSQ136" s="66"/>
      <c r="BSR136" s="66"/>
      <c r="BSS136" s="66"/>
      <c r="BST136" s="66"/>
      <c r="BSU136" s="66"/>
      <c r="BSV136" s="66"/>
      <c r="BSW136" s="66"/>
      <c r="BSX136" s="66"/>
      <c r="BSY136" s="66"/>
      <c r="BSZ136" s="66"/>
      <c r="BTA136" s="66"/>
      <c r="BTB136" s="66"/>
      <c r="BTC136" s="66"/>
      <c r="BTD136" s="66"/>
      <c r="BTE136" s="66"/>
      <c r="BTF136" s="66"/>
      <c r="BTG136" s="66"/>
      <c r="BTH136" s="66"/>
      <c r="BTI136" s="66"/>
      <c r="BTJ136" s="66"/>
      <c r="BTK136" s="66"/>
      <c r="BTL136" s="66"/>
      <c r="BTM136" s="66"/>
      <c r="BTN136" s="66"/>
      <c r="BTO136" s="66"/>
      <c r="BTP136" s="66"/>
      <c r="BTQ136" s="66"/>
      <c r="BTR136" s="66"/>
      <c r="BTS136" s="66"/>
      <c r="BTT136" s="66"/>
      <c r="BTU136" s="66"/>
      <c r="BTV136" s="66"/>
      <c r="BTW136" s="66"/>
      <c r="BTX136" s="66"/>
      <c r="BTY136" s="66"/>
      <c r="BTZ136" s="66"/>
      <c r="BUA136" s="66"/>
      <c r="BUB136" s="66"/>
      <c r="BUC136" s="66"/>
      <c r="BUD136" s="66"/>
      <c r="BUE136" s="66"/>
      <c r="BUF136" s="66"/>
      <c r="BUG136" s="66"/>
      <c r="BUH136" s="66"/>
      <c r="BUI136" s="66"/>
      <c r="BUJ136" s="66"/>
      <c r="BUK136" s="66"/>
      <c r="BUL136" s="66"/>
      <c r="BUM136" s="66"/>
      <c r="BUN136" s="66"/>
      <c r="BUO136" s="66"/>
      <c r="BUP136" s="66"/>
      <c r="BUQ136" s="66"/>
      <c r="BUR136" s="66"/>
      <c r="BUS136" s="66"/>
      <c r="BUT136" s="66"/>
      <c r="BUU136" s="66"/>
      <c r="BUV136" s="66"/>
      <c r="BUW136" s="66"/>
      <c r="BUX136" s="66"/>
      <c r="BUY136" s="66"/>
      <c r="BUZ136" s="66"/>
      <c r="BVA136" s="66"/>
      <c r="BVB136" s="66"/>
      <c r="BVC136" s="66"/>
      <c r="BVD136" s="66"/>
      <c r="BVE136" s="66"/>
      <c r="BVF136" s="66"/>
      <c r="BVG136" s="66"/>
      <c r="BVH136" s="66"/>
      <c r="BVI136" s="66"/>
      <c r="BVJ136" s="66"/>
      <c r="BVK136" s="66"/>
      <c r="BVL136" s="66"/>
      <c r="BVM136" s="66"/>
      <c r="BVN136" s="66"/>
      <c r="BVO136" s="66"/>
      <c r="BVP136" s="66"/>
      <c r="BVQ136" s="66"/>
      <c r="BVR136" s="66"/>
      <c r="BVS136" s="66"/>
      <c r="BVT136" s="66"/>
      <c r="BVU136" s="66"/>
      <c r="BVV136" s="66"/>
      <c r="BVW136" s="66"/>
      <c r="BVX136" s="66"/>
      <c r="BVY136" s="66"/>
      <c r="BVZ136" s="66"/>
      <c r="BWA136" s="66"/>
      <c r="BWB136" s="66"/>
      <c r="BWC136" s="66"/>
      <c r="BWD136" s="66"/>
      <c r="BWE136" s="66"/>
      <c r="BWF136" s="66"/>
      <c r="BWG136" s="66"/>
      <c r="BWH136" s="66"/>
      <c r="BWI136" s="66"/>
      <c r="BWJ136" s="66"/>
      <c r="BWK136" s="66"/>
      <c r="BWL136" s="66"/>
      <c r="BWM136" s="66"/>
      <c r="BWN136" s="66"/>
      <c r="BWO136" s="66"/>
      <c r="BWP136" s="66"/>
      <c r="BWQ136" s="66"/>
      <c r="BWR136" s="66"/>
      <c r="BWS136" s="66"/>
      <c r="BWT136" s="66"/>
      <c r="BWU136" s="66"/>
      <c r="BWV136" s="66"/>
      <c r="BWW136" s="66"/>
      <c r="BWX136" s="66"/>
      <c r="BWY136" s="66"/>
      <c r="BWZ136" s="66"/>
      <c r="BXA136" s="66"/>
      <c r="BXB136" s="66"/>
      <c r="BXC136" s="66"/>
      <c r="BXD136" s="66"/>
      <c r="BXE136" s="66"/>
      <c r="BXF136" s="66"/>
      <c r="BXG136" s="66"/>
      <c r="BXH136" s="66"/>
      <c r="BXI136" s="66"/>
      <c r="BXJ136" s="66"/>
      <c r="BXK136" s="66"/>
      <c r="BXL136" s="66"/>
      <c r="BXM136" s="66"/>
      <c r="BXN136" s="66"/>
      <c r="BXO136" s="66"/>
      <c r="BXP136" s="66"/>
      <c r="BXQ136" s="66"/>
      <c r="BXR136" s="66"/>
      <c r="BXS136" s="66"/>
      <c r="BXT136" s="66"/>
      <c r="BXU136" s="66"/>
      <c r="BXV136" s="66"/>
      <c r="BXW136" s="66"/>
      <c r="BXX136" s="66"/>
      <c r="BXY136" s="66"/>
      <c r="BXZ136" s="66"/>
      <c r="BYA136" s="66"/>
      <c r="BYB136" s="66"/>
      <c r="BYC136" s="66"/>
      <c r="BYD136" s="66"/>
      <c r="BYE136" s="66"/>
      <c r="BYF136" s="66"/>
      <c r="BYG136" s="66"/>
      <c r="BYH136" s="66"/>
      <c r="BYI136" s="66"/>
      <c r="BYJ136" s="66"/>
      <c r="BYK136" s="66"/>
      <c r="BYL136" s="66"/>
      <c r="BYM136" s="66"/>
      <c r="BYN136" s="66"/>
      <c r="BYO136" s="66"/>
      <c r="BYP136" s="66"/>
      <c r="BYQ136" s="66"/>
      <c r="BYR136" s="66"/>
      <c r="BYS136" s="66"/>
      <c r="BYT136" s="66"/>
      <c r="BYU136" s="66"/>
      <c r="BYV136" s="66"/>
      <c r="BYW136" s="66"/>
      <c r="BYX136" s="66"/>
      <c r="BYY136" s="66"/>
      <c r="BYZ136" s="66"/>
      <c r="BZA136" s="66"/>
      <c r="BZB136" s="66"/>
      <c r="BZC136" s="66"/>
      <c r="BZD136" s="66"/>
      <c r="BZE136" s="66"/>
      <c r="BZF136" s="66"/>
      <c r="BZG136" s="66"/>
      <c r="BZH136" s="66"/>
      <c r="BZI136" s="66"/>
      <c r="BZJ136" s="66"/>
      <c r="BZK136" s="66"/>
      <c r="BZL136" s="66"/>
      <c r="BZM136" s="66"/>
      <c r="BZN136" s="66"/>
      <c r="BZO136" s="66"/>
      <c r="BZP136" s="66"/>
      <c r="BZQ136" s="66"/>
      <c r="BZR136" s="66"/>
      <c r="BZS136" s="66"/>
      <c r="BZT136" s="66"/>
      <c r="BZU136" s="66"/>
      <c r="BZV136" s="66"/>
      <c r="BZW136" s="66"/>
      <c r="BZX136" s="66"/>
      <c r="BZY136" s="66"/>
      <c r="BZZ136" s="66"/>
      <c r="CAA136" s="66"/>
      <c r="CAB136" s="66"/>
      <c r="CAC136" s="66"/>
      <c r="CAD136" s="66"/>
      <c r="CAE136" s="66"/>
      <c r="CAF136" s="66"/>
      <c r="CAG136" s="66"/>
      <c r="CAH136" s="66"/>
      <c r="CAI136" s="66"/>
      <c r="CAJ136" s="66"/>
      <c r="CAK136" s="66"/>
      <c r="CAL136" s="66"/>
      <c r="CAM136" s="66"/>
      <c r="CAN136" s="66"/>
      <c r="CAO136" s="66"/>
      <c r="CAP136" s="66"/>
      <c r="CAQ136" s="66"/>
      <c r="CAR136" s="66"/>
      <c r="CAS136" s="66"/>
      <c r="CAT136" s="66"/>
      <c r="CAU136" s="66"/>
      <c r="CAV136" s="66"/>
      <c r="CAW136" s="66"/>
      <c r="CAX136" s="66"/>
      <c r="CAY136" s="66"/>
      <c r="CAZ136" s="66"/>
      <c r="CBA136" s="66"/>
      <c r="CBB136" s="66"/>
      <c r="CBC136" s="66"/>
      <c r="CBD136" s="66"/>
      <c r="CBE136" s="66"/>
      <c r="CBF136" s="66"/>
      <c r="CBG136" s="66"/>
      <c r="CBH136" s="66"/>
      <c r="CBI136" s="66"/>
      <c r="CBJ136" s="66"/>
      <c r="CBK136" s="66"/>
      <c r="CBL136" s="66"/>
      <c r="CBM136" s="66"/>
      <c r="CBN136" s="66"/>
      <c r="CBO136" s="66"/>
      <c r="CBP136" s="66"/>
      <c r="CBQ136" s="66"/>
      <c r="CBR136" s="66"/>
      <c r="CBS136" s="66"/>
      <c r="CBT136" s="66"/>
      <c r="CBU136" s="66"/>
      <c r="CBV136" s="66"/>
      <c r="CBW136" s="66"/>
      <c r="CBX136" s="66"/>
      <c r="CBY136" s="66"/>
      <c r="CBZ136" s="66"/>
      <c r="CCA136" s="66"/>
      <c r="CCB136" s="66"/>
      <c r="CCC136" s="66"/>
      <c r="CCD136" s="66"/>
      <c r="CCE136" s="66"/>
      <c r="CCF136" s="66"/>
      <c r="CCG136" s="66"/>
      <c r="CCH136" s="66"/>
      <c r="CCI136" s="66"/>
      <c r="CCJ136" s="66"/>
      <c r="CCK136" s="66"/>
      <c r="CCL136" s="66"/>
      <c r="CCM136" s="66"/>
      <c r="CCN136" s="66"/>
      <c r="CCO136" s="66"/>
      <c r="CCP136" s="66"/>
      <c r="CCQ136" s="66"/>
      <c r="CCR136" s="66"/>
      <c r="CCS136" s="66"/>
      <c r="CCT136" s="66"/>
      <c r="CCU136" s="66"/>
      <c r="CCV136" s="66"/>
      <c r="CCW136" s="66"/>
      <c r="CCX136" s="66"/>
      <c r="CCY136" s="66"/>
      <c r="CCZ136" s="66"/>
      <c r="CDA136" s="66"/>
      <c r="CDB136" s="66"/>
      <c r="CDC136" s="66"/>
      <c r="CDD136" s="66"/>
      <c r="CDE136" s="66"/>
      <c r="CDF136" s="66"/>
      <c r="CDG136" s="66"/>
      <c r="CDH136" s="66"/>
      <c r="CDI136" s="66"/>
      <c r="CDJ136" s="66"/>
      <c r="CDK136" s="66"/>
      <c r="CDL136" s="66"/>
      <c r="CDM136" s="66"/>
      <c r="CDN136" s="66"/>
      <c r="CDO136" s="66"/>
      <c r="CDP136" s="66"/>
      <c r="CDQ136" s="66"/>
      <c r="CDR136" s="66"/>
      <c r="CDS136" s="66"/>
      <c r="CDT136" s="66"/>
      <c r="CDU136" s="66"/>
      <c r="CDV136" s="66"/>
      <c r="CDW136" s="66"/>
      <c r="CDX136" s="66"/>
      <c r="CDY136" s="66"/>
      <c r="CDZ136" s="66"/>
      <c r="CEA136" s="66"/>
      <c r="CEB136" s="66"/>
      <c r="CEC136" s="66"/>
      <c r="CED136" s="66"/>
      <c r="CEE136" s="66"/>
      <c r="CEF136" s="66"/>
      <c r="CEG136" s="66"/>
      <c r="CEH136" s="66"/>
      <c r="CEI136" s="66"/>
      <c r="CEJ136" s="66"/>
      <c r="CEK136" s="66"/>
      <c r="CEL136" s="66"/>
      <c r="CEM136" s="66"/>
      <c r="CEN136" s="66"/>
      <c r="CEO136" s="66"/>
      <c r="CEP136" s="66"/>
      <c r="CEQ136" s="66"/>
      <c r="CER136" s="66"/>
      <c r="CES136" s="66"/>
      <c r="CET136" s="66"/>
      <c r="CEU136" s="66"/>
      <c r="CEV136" s="66"/>
      <c r="CEW136" s="66"/>
      <c r="CEX136" s="66"/>
      <c r="CEY136" s="66"/>
      <c r="CEZ136" s="66"/>
      <c r="CFA136" s="66"/>
      <c r="CFB136" s="66"/>
      <c r="CFC136" s="66"/>
      <c r="CFD136" s="66"/>
      <c r="CFE136" s="66"/>
      <c r="CFF136" s="66"/>
      <c r="CFG136" s="66"/>
      <c r="CFH136" s="66"/>
      <c r="CFI136" s="66"/>
      <c r="CFJ136" s="66"/>
      <c r="CFK136" s="66"/>
      <c r="CFL136" s="66"/>
      <c r="CFM136" s="66"/>
      <c r="CFN136" s="66"/>
      <c r="CFO136" s="66"/>
      <c r="CFP136" s="66"/>
      <c r="CFQ136" s="66"/>
      <c r="CFR136" s="66"/>
      <c r="CFS136" s="66"/>
      <c r="CFT136" s="66"/>
      <c r="CFU136" s="66"/>
      <c r="CFV136" s="66"/>
      <c r="CFW136" s="66"/>
      <c r="CFX136" s="66"/>
      <c r="CFY136" s="66"/>
      <c r="CFZ136" s="66"/>
      <c r="CGA136" s="66"/>
      <c r="CGB136" s="66"/>
      <c r="CGC136" s="66"/>
      <c r="CGD136" s="66"/>
      <c r="CGE136" s="66"/>
      <c r="CGF136" s="66"/>
      <c r="CGG136" s="66"/>
      <c r="CGH136" s="66"/>
      <c r="CGI136" s="66"/>
      <c r="CGJ136" s="66"/>
      <c r="CGK136" s="66"/>
      <c r="CGL136" s="66"/>
      <c r="CGM136" s="66"/>
      <c r="CGN136" s="66"/>
      <c r="CGO136" s="66"/>
      <c r="CGP136" s="66"/>
      <c r="CGQ136" s="66"/>
      <c r="CGR136" s="66"/>
      <c r="CGS136" s="66"/>
      <c r="CGT136" s="66"/>
      <c r="CGU136" s="66"/>
      <c r="CGV136" s="66"/>
      <c r="CGW136" s="66"/>
      <c r="CGX136" s="66"/>
      <c r="CGY136" s="66"/>
      <c r="CGZ136" s="66"/>
      <c r="CHA136" s="66"/>
      <c r="CHB136" s="66"/>
      <c r="CHC136" s="66"/>
      <c r="CHD136" s="66"/>
      <c r="CHE136" s="66"/>
      <c r="CHF136" s="66"/>
      <c r="CHG136" s="66"/>
      <c r="CHH136" s="66"/>
      <c r="CHI136" s="66"/>
      <c r="CHJ136" s="66"/>
      <c r="CHK136" s="66"/>
      <c r="CHL136" s="66"/>
      <c r="CHM136" s="66"/>
      <c r="CHN136" s="66"/>
      <c r="CHO136" s="66"/>
      <c r="CHP136" s="66"/>
      <c r="CHQ136" s="66"/>
      <c r="CHR136" s="66"/>
      <c r="CHS136" s="66"/>
      <c r="CHT136" s="66"/>
      <c r="CHU136" s="66"/>
      <c r="CHV136" s="66"/>
      <c r="CHW136" s="66"/>
      <c r="CHX136" s="66"/>
      <c r="CHY136" s="66"/>
      <c r="CHZ136" s="66"/>
      <c r="CIA136" s="66"/>
      <c r="CIB136" s="66"/>
      <c r="CIC136" s="66"/>
      <c r="CID136" s="66"/>
      <c r="CIE136" s="66"/>
      <c r="CIF136" s="66"/>
      <c r="CIG136" s="66"/>
      <c r="CIH136" s="66"/>
      <c r="CII136" s="66"/>
      <c r="CIJ136" s="66"/>
      <c r="CIK136" s="66"/>
      <c r="CIL136" s="66"/>
      <c r="CIM136" s="66"/>
      <c r="CIN136" s="66"/>
      <c r="CIO136" s="66"/>
      <c r="CIP136" s="66"/>
      <c r="CIQ136" s="66"/>
      <c r="CIR136" s="66"/>
      <c r="CIS136" s="66"/>
      <c r="CIT136" s="66"/>
      <c r="CIU136" s="66"/>
      <c r="CIV136" s="66"/>
      <c r="CIW136" s="66"/>
      <c r="CIX136" s="66"/>
      <c r="CIY136" s="66"/>
      <c r="CIZ136" s="66"/>
      <c r="CJA136" s="66"/>
      <c r="CJB136" s="66"/>
      <c r="CJC136" s="66"/>
      <c r="CJD136" s="66"/>
      <c r="CJE136" s="66"/>
      <c r="CJF136" s="66"/>
      <c r="CJG136" s="66"/>
      <c r="CJH136" s="66"/>
      <c r="CJI136" s="66"/>
      <c r="CJJ136" s="66"/>
      <c r="CJK136" s="66"/>
      <c r="CJL136" s="66"/>
      <c r="CJM136" s="66"/>
      <c r="CJN136" s="66"/>
      <c r="CJO136" s="66"/>
      <c r="CJP136" s="66"/>
      <c r="CJQ136" s="66"/>
      <c r="CJR136" s="66"/>
      <c r="CJS136" s="66"/>
      <c r="CJT136" s="66"/>
      <c r="CJU136" s="66"/>
      <c r="CJV136" s="66"/>
      <c r="CJW136" s="66"/>
      <c r="CJX136" s="66"/>
      <c r="CJY136" s="66"/>
      <c r="CJZ136" s="66"/>
      <c r="CKA136" s="66"/>
      <c r="CKB136" s="66"/>
      <c r="CKC136" s="66"/>
      <c r="CKD136" s="66"/>
      <c r="CKE136" s="66"/>
      <c r="CKF136" s="66"/>
      <c r="CKG136" s="66"/>
      <c r="CKH136" s="66"/>
      <c r="CKI136" s="66"/>
      <c r="CKJ136" s="66"/>
      <c r="CKK136" s="66"/>
      <c r="CKL136" s="66"/>
      <c r="CKM136" s="66"/>
      <c r="CKN136" s="66"/>
      <c r="CKO136" s="66"/>
      <c r="CKP136" s="66"/>
      <c r="CKQ136" s="66"/>
      <c r="CKR136" s="66"/>
      <c r="CKS136" s="66"/>
      <c r="CKT136" s="66"/>
      <c r="CKU136" s="66"/>
      <c r="CKV136" s="66"/>
      <c r="CKW136" s="66"/>
      <c r="CKX136" s="66"/>
      <c r="CKY136" s="66"/>
      <c r="CKZ136" s="66"/>
      <c r="CLA136" s="66"/>
      <c r="CLB136" s="66"/>
      <c r="CLC136" s="66"/>
      <c r="CLD136" s="66"/>
      <c r="CLE136" s="66"/>
      <c r="CLF136" s="66"/>
      <c r="CLG136" s="66"/>
      <c r="CLH136" s="66"/>
      <c r="CLI136" s="66"/>
      <c r="CLJ136" s="66"/>
      <c r="CLK136" s="66"/>
      <c r="CLL136" s="66"/>
      <c r="CLM136" s="66"/>
      <c r="CLN136" s="66"/>
      <c r="CLO136" s="66"/>
      <c r="CLP136" s="66"/>
      <c r="CLQ136" s="66"/>
      <c r="CLR136" s="66"/>
      <c r="CLS136" s="66"/>
      <c r="CLT136" s="66"/>
      <c r="CLU136" s="66"/>
      <c r="CLV136" s="66"/>
      <c r="CLW136" s="66"/>
      <c r="CLX136" s="66"/>
      <c r="CLY136" s="66"/>
      <c r="CLZ136" s="66"/>
      <c r="CMA136" s="66"/>
      <c r="CMB136" s="66"/>
      <c r="CMC136" s="66"/>
      <c r="CMD136" s="66"/>
      <c r="CME136" s="66"/>
      <c r="CMF136" s="66"/>
      <c r="CMG136" s="66"/>
      <c r="CMH136" s="66"/>
      <c r="CMI136" s="66"/>
      <c r="CMJ136" s="66"/>
      <c r="CMK136" s="66"/>
      <c r="CML136" s="66"/>
      <c r="CMM136" s="66"/>
      <c r="CMN136" s="66"/>
      <c r="CMO136" s="66"/>
      <c r="CMP136" s="66"/>
      <c r="CMQ136" s="66"/>
      <c r="CMR136" s="66"/>
      <c r="CMS136" s="66"/>
      <c r="CMT136" s="66"/>
      <c r="CMU136" s="66"/>
      <c r="CMV136" s="66"/>
      <c r="CMW136" s="66"/>
      <c r="CMX136" s="66"/>
      <c r="CMY136" s="66"/>
      <c r="CMZ136" s="66"/>
      <c r="CNA136" s="66"/>
      <c r="CNB136" s="66"/>
      <c r="CNC136" s="66"/>
      <c r="CND136" s="66"/>
      <c r="CNE136" s="66"/>
      <c r="CNF136" s="66"/>
      <c r="CNG136" s="66"/>
      <c r="CNH136" s="66"/>
      <c r="CNI136" s="66"/>
      <c r="CNJ136" s="66"/>
      <c r="CNK136" s="66"/>
      <c r="CNL136" s="66"/>
      <c r="CNM136" s="66"/>
      <c r="CNN136" s="66"/>
      <c r="CNO136" s="66"/>
      <c r="CNP136" s="66"/>
      <c r="CNQ136" s="66"/>
      <c r="CNR136" s="66"/>
      <c r="CNS136" s="66"/>
      <c r="CNT136" s="66"/>
      <c r="CNU136" s="66"/>
      <c r="CNV136" s="66"/>
      <c r="CNW136" s="66"/>
      <c r="CNX136" s="66"/>
      <c r="CNY136" s="66"/>
      <c r="CNZ136" s="66"/>
      <c r="COA136" s="66"/>
      <c r="COB136" s="66"/>
      <c r="COC136" s="66"/>
      <c r="COD136" s="66"/>
      <c r="COE136" s="66"/>
      <c r="COF136" s="66"/>
      <c r="COG136" s="66"/>
      <c r="COH136" s="66"/>
      <c r="COI136" s="66"/>
      <c r="COJ136" s="66"/>
      <c r="COK136" s="66"/>
      <c r="COL136" s="66"/>
      <c r="COM136" s="66"/>
      <c r="CON136" s="66"/>
      <c r="COO136" s="66"/>
      <c r="COP136" s="66"/>
      <c r="COQ136" s="66"/>
      <c r="COR136" s="66"/>
      <c r="COS136" s="66"/>
      <c r="COT136" s="66"/>
      <c r="COU136" s="66"/>
      <c r="COV136" s="66"/>
      <c r="COW136" s="66"/>
      <c r="COX136" s="66"/>
      <c r="COY136" s="66"/>
      <c r="COZ136" s="66"/>
      <c r="CPA136" s="66"/>
      <c r="CPB136" s="66"/>
      <c r="CPC136" s="66"/>
      <c r="CPD136" s="66"/>
      <c r="CPE136" s="66"/>
      <c r="CPF136" s="66"/>
      <c r="CPG136" s="66"/>
      <c r="CPH136" s="66"/>
      <c r="CPI136" s="66"/>
      <c r="CPJ136" s="66"/>
      <c r="CPK136" s="66"/>
      <c r="CPL136" s="66"/>
      <c r="CPM136" s="66"/>
      <c r="CPN136" s="66"/>
      <c r="CPO136" s="66"/>
      <c r="CPP136" s="66"/>
      <c r="CPQ136" s="66"/>
      <c r="CPR136" s="66"/>
      <c r="CPS136" s="66"/>
      <c r="CPT136" s="66"/>
      <c r="CPU136" s="66"/>
      <c r="CPV136" s="66"/>
      <c r="CPW136" s="66"/>
      <c r="CPX136" s="66"/>
      <c r="CPY136" s="66"/>
      <c r="CPZ136" s="66"/>
      <c r="CQA136" s="66"/>
      <c r="CQB136" s="66"/>
      <c r="CQC136" s="66"/>
      <c r="CQD136" s="66"/>
      <c r="CQE136" s="66"/>
      <c r="CQF136" s="66"/>
      <c r="CQG136" s="66"/>
      <c r="CQH136" s="66"/>
      <c r="CQI136" s="66"/>
      <c r="CQJ136" s="66"/>
      <c r="CQK136" s="66"/>
      <c r="CQL136" s="66"/>
      <c r="CQM136" s="66"/>
      <c r="CQN136" s="66"/>
      <c r="CQO136" s="66"/>
      <c r="CQP136" s="66"/>
      <c r="CQQ136" s="66"/>
      <c r="CQR136" s="66"/>
      <c r="CQS136" s="66"/>
      <c r="CQT136" s="66"/>
      <c r="CQU136" s="66"/>
      <c r="CQV136" s="66"/>
      <c r="CQW136" s="66"/>
      <c r="CQX136" s="66"/>
      <c r="CQY136" s="66"/>
      <c r="CQZ136" s="66"/>
      <c r="CRA136" s="66"/>
      <c r="CRB136" s="66"/>
      <c r="CRC136" s="66"/>
      <c r="CRD136" s="66"/>
      <c r="CRE136" s="66"/>
      <c r="CRF136" s="66"/>
      <c r="CRG136" s="66"/>
      <c r="CRH136" s="66"/>
      <c r="CRI136" s="66"/>
      <c r="CRJ136" s="66"/>
      <c r="CRK136" s="66"/>
      <c r="CRL136" s="66"/>
      <c r="CRM136" s="66"/>
      <c r="CRN136" s="66"/>
      <c r="CRO136" s="66"/>
      <c r="CRP136" s="66"/>
      <c r="CRQ136" s="66"/>
      <c r="CRR136" s="66"/>
      <c r="CRS136" s="66"/>
      <c r="CRT136" s="66"/>
      <c r="CRU136" s="66"/>
      <c r="CRV136" s="66"/>
      <c r="CRW136" s="66"/>
      <c r="CRX136" s="66"/>
      <c r="CRY136" s="66"/>
      <c r="CRZ136" s="66"/>
      <c r="CSA136" s="66"/>
      <c r="CSB136" s="66"/>
      <c r="CSC136" s="66"/>
      <c r="CSD136" s="66"/>
      <c r="CSE136" s="66"/>
      <c r="CSF136" s="66"/>
      <c r="CSG136" s="66"/>
      <c r="CSH136" s="66"/>
      <c r="CSI136" s="66"/>
      <c r="CSJ136" s="66"/>
      <c r="CSK136" s="66"/>
      <c r="CSL136" s="66"/>
      <c r="CSM136" s="66"/>
      <c r="CSN136" s="66"/>
      <c r="CSO136" s="66"/>
      <c r="CSP136" s="66"/>
      <c r="CSQ136" s="66"/>
      <c r="CSR136" s="66"/>
      <c r="CSS136" s="66"/>
      <c r="CST136" s="66"/>
      <c r="CSU136" s="66"/>
      <c r="CSV136" s="66"/>
      <c r="CSW136" s="66"/>
      <c r="CSX136" s="66"/>
      <c r="CSY136" s="66"/>
      <c r="CSZ136" s="66"/>
      <c r="CTA136" s="66"/>
      <c r="CTB136" s="66"/>
      <c r="CTC136" s="66"/>
      <c r="CTD136" s="66"/>
      <c r="CTE136" s="66"/>
      <c r="CTF136" s="66"/>
      <c r="CTG136" s="66"/>
      <c r="CTH136" s="66"/>
      <c r="CTI136" s="66"/>
      <c r="CTJ136" s="66"/>
      <c r="CTK136" s="66"/>
      <c r="CTL136" s="66"/>
      <c r="CTM136" s="66"/>
      <c r="CTN136" s="66"/>
      <c r="CTO136" s="66"/>
      <c r="CTP136" s="66"/>
      <c r="CTQ136" s="66"/>
      <c r="CTR136" s="66"/>
      <c r="CTS136" s="66"/>
      <c r="CTT136" s="66"/>
      <c r="CTU136" s="66"/>
      <c r="CTV136" s="66"/>
      <c r="CTW136" s="66"/>
      <c r="CTX136" s="66"/>
      <c r="CTY136" s="66"/>
      <c r="CTZ136" s="66"/>
      <c r="CUA136" s="66"/>
      <c r="CUB136" s="66"/>
      <c r="CUC136" s="66"/>
      <c r="CUD136" s="66"/>
      <c r="CUE136" s="66"/>
      <c r="CUF136" s="66"/>
      <c r="CUG136" s="66"/>
      <c r="CUH136" s="66"/>
      <c r="CUI136" s="66"/>
      <c r="CUJ136" s="66"/>
      <c r="CUK136" s="66"/>
      <c r="CUL136" s="66"/>
      <c r="CUM136" s="66"/>
      <c r="CUN136" s="66"/>
      <c r="CUO136" s="66"/>
      <c r="CUP136" s="66"/>
      <c r="CUQ136" s="66"/>
      <c r="CUR136" s="66"/>
      <c r="CUS136" s="66"/>
      <c r="CUT136" s="66"/>
      <c r="CUU136" s="66"/>
      <c r="CUV136" s="66"/>
      <c r="CUW136" s="66"/>
      <c r="CUX136" s="66"/>
      <c r="CUY136" s="66"/>
      <c r="CUZ136" s="66"/>
      <c r="CVA136" s="66"/>
      <c r="CVB136" s="66"/>
      <c r="CVC136" s="66"/>
      <c r="CVD136" s="66"/>
      <c r="CVE136" s="66"/>
      <c r="CVF136" s="66"/>
      <c r="CVG136" s="66"/>
      <c r="CVH136" s="66"/>
      <c r="CVI136" s="66"/>
      <c r="CVJ136" s="66"/>
      <c r="CVK136" s="66"/>
      <c r="CVL136" s="66"/>
      <c r="CVM136" s="66"/>
      <c r="CVN136" s="66"/>
      <c r="CVO136" s="66"/>
      <c r="CVP136" s="66"/>
      <c r="CVQ136" s="66"/>
      <c r="CVR136" s="66"/>
      <c r="CVS136" s="66"/>
      <c r="CVT136" s="66"/>
      <c r="CVU136" s="66"/>
      <c r="CVV136" s="66"/>
      <c r="CVW136" s="66"/>
      <c r="CVX136" s="66"/>
      <c r="CVY136" s="66"/>
      <c r="CVZ136" s="66"/>
      <c r="CWA136" s="66"/>
      <c r="CWB136" s="66"/>
      <c r="CWC136" s="66"/>
      <c r="CWD136" s="66"/>
      <c r="CWE136" s="66"/>
      <c r="CWF136" s="66"/>
      <c r="CWG136" s="66"/>
      <c r="CWH136" s="66"/>
      <c r="CWI136" s="66"/>
      <c r="CWJ136" s="66"/>
      <c r="CWK136" s="66"/>
      <c r="CWL136" s="66"/>
      <c r="CWM136" s="66"/>
      <c r="CWN136" s="66"/>
      <c r="CWO136" s="66"/>
      <c r="CWP136" s="66"/>
      <c r="CWQ136" s="66"/>
      <c r="CWR136" s="66"/>
      <c r="CWS136" s="66"/>
      <c r="CWT136" s="66"/>
      <c r="CWU136" s="66"/>
      <c r="CWV136" s="66"/>
      <c r="CWW136" s="66"/>
      <c r="CWX136" s="66"/>
      <c r="CWY136" s="66"/>
      <c r="CWZ136" s="66"/>
      <c r="CXA136" s="66"/>
      <c r="CXB136" s="66"/>
      <c r="CXC136" s="66"/>
      <c r="CXD136" s="66"/>
      <c r="CXE136" s="66"/>
      <c r="CXF136" s="66"/>
      <c r="CXG136" s="66"/>
      <c r="CXH136" s="66"/>
      <c r="CXI136" s="66"/>
      <c r="CXJ136" s="66"/>
      <c r="CXK136" s="66"/>
      <c r="CXL136" s="66"/>
      <c r="CXM136" s="66"/>
      <c r="CXN136" s="66"/>
      <c r="CXO136" s="66"/>
      <c r="CXP136" s="66"/>
      <c r="CXQ136" s="66"/>
      <c r="CXR136" s="66"/>
      <c r="CXS136" s="66"/>
      <c r="CXT136" s="66"/>
      <c r="CXU136" s="66"/>
      <c r="CXV136" s="66"/>
      <c r="CXW136" s="66"/>
      <c r="CXX136" s="66"/>
      <c r="CXY136" s="66"/>
      <c r="CXZ136" s="66"/>
      <c r="CYA136" s="66"/>
      <c r="CYB136" s="66"/>
      <c r="CYC136" s="66"/>
      <c r="CYD136" s="66"/>
      <c r="CYE136" s="66"/>
      <c r="CYF136" s="66"/>
      <c r="CYG136" s="66"/>
      <c r="CYH136" s="66"/>
      <c r="CYI136" s="66"/>
      <c r="CYJ136" s="66"/>
      <c r="CYK136" s="66"/>
      <c r="CYL136" s="66"/>
      <c r="CYM136" s="66"/>
      <c r="CYN136" s="66"/>
      <c r="CYO136" s="66"/>
      <c r="CYP136" s="66"/>
      <c r="CYQ136" s="66"/>
      <c r="CYR136" s="66"/>
      <c r="CYS136" s="66"/>
      <c r="CYT136" s="66"/>
      <c r="CYU136" s="66"/>
      <c r="CYV136" s="66"/>
      <c r="CYW136" s="66"/>
      <c r="CYX136" s="66"/>
      <c r="CYY136" s="66"/>
      <c r="CYZ136" s="66"/>
      <c r="CZA136" s="66"/>
      <c r="CZB136" s="66"/>
      <c r="CZC136" s="66"/>
      <c r="CZD136" s="66"/>
      <c r="CZE136" s="66"/>
      <c r="CZF136" s="66"/>
      <c r="CZG136" s="66"/>
      <c r="CZH136" s="66"/>
      <c r="CZI136" s="66"/>
      <c r="CZJ136" s="66"/>
      <c r="CZK136" s="66"/>
      <c r="CZL136" s="66"/>
      <c r="CZM136" s="66"/>
      <c r="CZN136" s="66"/>
      <c r="CZO136" s="66"/>
      <c r="CZP136" s="66"/>
      <c r="CZQ136" s="66"/>
      <c r="CZR136" s="66"/>
      <c r="CZS136" s="66"/>
      <c r="CZT136" s="66"/>
      <c r="CZU136" s="66"/>
      <c r="CZV136" s="66"/>
      <c r="CZW136" s="66"/>
      <c r="CZX136" s="66"/>
      <c r="CZY136" s="66"/>
      <c r="CZZ136" s="66"/>
      <c r="DAA136" s="66"/>
      <c r="DAB136" s="66"/>
      <c r="DAC136" s="66"/>
      <c r="DAD136" s="66"/>
      <c r="DAE136" s="66"/>
      <c r="DAF136" s="66"/>
      <c r="DAG136" s="66"/>
      <c r="DAH136" s="66"/>
      <c r="DAI136" s="66"/>
      <c r="DAJ136" s="66"/>
      <c r="DAK136" s="66"/>
      <c r="DAL136" s="66"/>
      <c r="DAM136" s="66"/>
      <c r="DAN136" s="66"/>
      <c r="DAO136" s="66"/>
      <c r="DAP136" s="66"/>
      <c r="DAQ136" s="66"/>
      <c r="DAR136" s="66"/>
      <c r="DAS136" s="66"/>
      <c r="DAT136" s="66"/>
      <c r="DAU136" s="66"/>
      <c r="DAV136" s="66"/>
      <c r="DAW136" s="66"/>
      <c r="DAX136" s="66"/>
      <c r="DAY136" s="66"/>
      <c r="DAZ136" s="66"/>
      <c r="DBA136" s="66"/>
      <c r="DBB136" s="66"/>
      <c r="DBC136" s="66"/>
      <c r="DBD136" s="66"/>
      <c r="DBE136" s="66"/>
      <c r="DBF136" s="66"/>
      <c r="DBG136" s="66"/>
      <c r="DBH136" s="66"/>
      <c r="DBI136" s="66"/>
      <c r="DBJ136" s="66"/>
      <c r="DBK136" s="66"/>
      <c r="DBL136" s="66"/>
      <c r="DBM136" s="66"/>
      <c r="DBN136" s="66"/>
      <c r="DBO136" s="66"/>
      <c r="DBP136" s="66"/>
      <c r="DBQ136" s="66"/>
      <c r="DBR136" s="66"/>
      <c r="DBS136" s="66"/>
      <c r="DBT136" s="66"/>
      <c r="DBU136" s="66"/>
      <c r="DBV136" s="66"/>
      <c r="DBW136" s="66"/>
      <c r="DBX136" s="66"/>
      <c r="DBY136" s="66"/>
      <c r="DBZ136" s="66"/>
      <c r="DCA136" s="66"/>
      <c r="DCB136" s="66"/>
      <c r="DCC136" s="66"/>
      <c r="DCD136" s="66"/>
      <c r="DCE136" s="66"/>
      <c r="DCF136" s="66"/>
      <c r="DCG136" s="66"/>
      <c r="DCH136" s="66"/>
      <c r="DCI136" s="66"/>
      <c r="DCJ136" s="66"/>
      <c r="DCK136" s="66"/>
      <c r="DCL136" s="66"/>
      <c r="DCM136" s="66"/>
      <c r="DCN136" s="66"/>
      <c r="DCO136" s="66"/>
      <c r="DCP136" s="66"/>
      <c r="DCQ136" s="66"/>
      <c r="DCR136" s="66"/>
      <c r="DCS136" s="66"/>
      <c r="DCT136" s="66"/>
      <c r="DCU136" s="66"/>
      <c r="DCV136" s="66"/>
      <c r="DCW136" s="66"/>
      <c r="DCX136" s="66"/>
      <c r="DCY136" s="66"/>
      <c r="DCZ136" s="66"/>
      <c r="DDA136" s="66"/>
      <c r="DDB136" s="66"/>
      <c r="DDC136" s="66"/>
      <c r="DDD136" s="66"/>
      <c r="DDE136" s="66"/>
      <c r="DDF136" s="66"/>
      <c r="DDG136" s="66"/>
      <c r="DDH136" s="66"/>
      <c r="DDI136" s="66"/>
      <c r="DDJ136" s="66"/>
      <c r="DDK136" s="66"/>
      <c r="DDL136" s="66"/>
      <c r="DDM136" s="66"/>
      <c r="DDN136" s="66"/>
      <c r="DDO136" s="66"/>
      <c r="DDP136" s="66"/>
      <c r="DDQ136" s="66"/>
      <c r="DDR136" s="66"/>
      <c r="DDS136" s="66"/>
      <c r="DDT136" s="66"/>
      <c r="DDU136" s="66"/>
      <c r="DDV136" s="66"/>
      <c r="DDW136" s="66"/>
      <c r="DDX136" s="66"/>
      <c r="DDY136" s="66"/>
      <c r="DDZ136" s="66"/>
      <c r="DEA136" s="66"/>
      <c r="DEB136" s="66"/>
      <c r="DEC136" s="66"/>
      <c r="DED136" s="66"/>
      <c r="DEE136" s="66"/>
      <c r="DEF136" s="66"/>
      <c r="DEG136" s="66"/>
      <c r="DEH136" s="66"/>
      <c r="DEI136" s="66"/>
      <c r="DEJ136" s="66"/>
      <c r="DEK136" s="66"/>
      <c r="DEL136" s="66"/>
      <c r="DEM136" s="66"/>
      <c r="DEN136" s="66"/>
      <c r="DEO136" s="66"/>
      <c r="DEP136" s="66"/>
      <c r="DEQ136" s="66"/>
      <c r="DER136" s="66"/>
      <c r="DES136" s="66"/>
      <c r="DET136" s="66"/>
      <c r="DEU136" s="66"/>
      <c r="DEV136" s="66"/>
      <c r="DEW136" s="66"/>
      <c r="DEX136" s="66"/>
      <c r="DEY136" s="66"/>
      <c r="DEZ136" s="66"/>
      <c r="DFA136" s="66"/>
      <c r="DFB136" s="66"/>
      <c r="DFC136" s="66"/>
      <c r="DFD136" s="66"/>
      <c r="DFE136" s="66"/>
      <c r="DFF136" s="66"/>
      <c r="DFG136" s="66"/>
      <c r="DFH136" s="66"/>
      <c r="DFI136" s="66"/>
      <c r="DFJ136" s="66"/>
      <c r="DFK136" s="66"/>
      <c r="DFL136" s="66"/>
      <c r="DFM136" s="66"/>
      <c r="DFN136" s="66"/>
      <c r="DFO136" s="66"/>
      <c r="DFP136" s="66"/>
      <c r="DFQ136" s="66"/>
      <c r="DFR136" s="66"/>
      <c r="DFS136" s="66"/>
      <c r="DFT136" s="66"/>
      <c r="DFU136" s="66"/>
      <c r="DFV136" s="66"/>
      <c r="DFW136" s="66"/>
      <c r="DFX136" s="66"/>
      <c r="DFY136" s="66"/>
      <c r="DFZ136" s="66"/>
      <c r="DGA136" s="66"/>
      <c r="DGB136" s="66"/>
      <c r="DGC136" s="66"/>
      <c r="DGD136" s="66"/>
      <c r="DGE136" s="66"/>
      <c r="DGF136" s="66"/>
      <c r="DGG136" s="66"/>
      <c r="DGH136" s="66"/>
      <c r="DGI136" s="66"/>
      <c r="DGJ136" s="66"/>
      <c r="DGK136" s="66"/>
      <c r="DGL136" s="66"/>
      <c r="DGM136" s="66"/>
      <c r="DGN136" s="66"/>
      <c r="DGO136" s="66"/>
      <c r="DGP136" s="66"/>
      <c r="DGQ136" s="66"/>
      <c r="DGR136" s="66"/>
      <c r="DGS136" s="66"/>
      <c r="DGT136" s="66"/>
      <c r="DGU136" s="66"/>
      <c r="DGV136" s="66"/>
      <c r="DGW136" s="66"/>
      <c r="DGX136" s="66"/>
      <c r="DGY136" s="66"/>
      <c r="DGZ136" s="66"/>
      <c r="DHA136" s="66"/>
      <c r="DHB136" s="66"/>
      <c r="DHC136" s="66"/>
      <c r="DHD136" s="66"/>
      <c r="DHE136" s="66"/>
      <c r="DHF136" s="66"/>
      <c r="DHG136" s="66"/>
      <c r="DHH136" s="66"/>
      <c r="DHI136" s="66"/>
      <c r="DHJ136" s="66"/>
      <c r="DHK136" s="66"/>
      <c r="DHL136" s="66"/>
      <c r="DHM136" s="66"/>
      <c r="DHN136" s="66"/>
      <c r="DHO136" s="66"/>
      <c r="DHP136" s="66"/>
      <c r="DHQ136" s="66"/>
      <c r="DHR136" s="66"/>
      <c r="DHS136" s="66"/>
      <c r="DHT136" s="66"/>
      <c r="DHU136" s="66"/>
      <c r="DHV136" s="66"/>
      <c r="DHW136" s="66"/>
      <c r="DHX136" s="66"/>
      <c r="DHY136" s="66"/>
      <c r="DHZ136" s="66"/>
      <c r="DIA136" s="66"/>
      <c r="DIB136" s="66"/>
      <c r="DIC136" s="66"/>
      <c r="DID136" s="66"/>
      <c r="DIE136" s="66"/>
      <c r="DIF136" s="66"/>
      <c r="DIG136" s="66"/>
      <c r="DIH136" s="66"/>
      <c r="DII136" s="66"/>
      <c r="DIJ136" s="66"/>
      <c r="DIK136" s="66"/>
      <c r="DIL136" s="66"/>
      <c r="DIM136" s="66"/>
      <c r="DIN136" s="66"/>
      <c r="DIO136" s="66"/>
      <c r="DIP136" s="66"/>
      <c r="DIQ136" s="66"/>
      <c r="DIR136" s="66"/>
      <c r="DIS136" s="66"/>
      <c r="DIT136" s="66"/>
      <c r="DIU136" s="66"/>
      <c r="DIV136" s="66"/>
      <c r="DIW136" s="66"/>
      <c r="DIX136" s="66"/>
      <c r="DIY136" s="66"/>
      <c r="DIZ136" s="66"/>
      <c r="DJA136" s="66"/>
      <c r="DJB136" s="66"/>
      <c r="DJC136" s="66"/>
      <c r="DJD136" s="66"/>
      <c r="DJE136" s="66"/>
      <c r="DJF136" s="66"/>
      <c r="DJG136" s="66"/>
      <c r="DJH136" s="66"/>
      <c r="DJI136" s="66"/>
      <c r="DJJ136" s="66"/>
      <c r="DJK136" s="66"/>
      <c r="DJL136" s="66"/>
      <c r="DJM136" s="66"/>
      <c r="DJN136" s="66"/>
      <c r="DJO136" s="66"/>
      <c r="DJP136" s="66"/>
      <c r="DJQ136" s="66"/>
      <c r="DJR136" s="66"/>
      <c r="DJS136" s="66"/>
      <c r="DJT136" s="66"/>
      <c r="DJU136" s="66"/>
      <c r="DJV136" s="66"/>
      <c r="DJW136" s="66"/>
      <c r="DJX136" s="66"/>
      <c r="DJY136" s="66"/>
      <c r="DJZ136" s="66"/>
      <c r="DKA136" s="66"/>
      <c r="DKB136" s="66"/>
      <c r="DKC136" s="66"/>
      <c r="DKD136" s="66"/>
      <c r="DKE136" s="66"/>
      <c r="DKF136" s="66"/>
      <c r="DKG136" s="66"/>
      <c r="DKH136" s="66"/>
      <c r="DKI136" s="66"/>
      <c r="DKJ136" s="66"/>
      <c r="DKK136" s="66"/>
      <c r="DKL136" s="66"/>
      <c r="DKM136" s="66"/>
      <c r="DKN136" s="66"/>
      <c r="DKO136" s="66"/>
      <c r="DKP136" s="66"/>
      <c r="DKQ136" s="66"/>
      <c r="DKR136" s="66"/>
      <c r="DKS136" s="66"/>
      <c r="DKT136" s="66"/>
      <c r="DKU136" s="66"/>
      <c r="DKV136" s="66"/>
      <c r="DKW136" s="66"/>
      <c r="DKX136" s="66"/>
      <c r="DKY136" s="66"/>
      <c r="DKZ136" s="66"/>
      <c r="DLA136" s="66"/>
      <c r="DLB136" s="66"/>
      <c r="DLC136" s="66"/>
      <c r="DLD136" s="66"/>
      <c r="DLE136" s="66"/>
      <c r="DLF136" s="66"/>
      <c r="DLG136" s="66"/>
      <c r="DLH136" s="66"/>
      <c r="DLI136" s="66"/>
      <c r="DLJ136" s="66"/>
      <c r="DLK136" s="66"/>
      <c r="DLL136" s="66"/>
      <c r="DLM136" s="66"/>
      <c r="DLN136" s="66"/>
      <c r="DLO136" s="66"/>
      <c r="DLP136" s="66"/>
      <c r="DLQ136" s="66"/>
      <c r="DLR136" s="66"/>
      <c r="DLS136" s="66"/>
      <c r="DLT136" s="66"/>
      <c r="DLU136" s="66"/>
      <c r="DLV136" s="66"/>
      <c r="DLW136" s="66"/>
      <c r="DLX136" s="66"/>
      <c r="DLY136" s="66"/>
      <c r="DLZ136" s="66"/>
      <c r="DMA136" s="66"/>
      <c r="DMB136" s="66"/>
      <c r="DMC136" s="66"/>
      <c r="DMD136" s="66"/>
      <c r="DME136" s="66"/>
      <c r="DMF136" s="66"/>
      <c r="DMG136" s="66"/>
      <c r="DMH136" s="66"/>
      <c r="DMI136" s="66"/>
      <c r="DMJ136" s="66"/>
      <c r="DMK136" s="66"/>
      <c r="DML136" s="66"/>
      <c r="DMM136" s="66"/>
      <c r="DMN136" s="66"/>
      <c r="DMO136" s="66"/>
      <c r="DMP136" s="66"/>
      <c r="DMQ136" s="66"/>
      <c r="DMR136" s="66"/>
      <c r="DMS136" s="66"/>
      <c r="DMT136" s="66"/>
      <c r="DMU136" s="66"/>
      <c r="DMV136" s="66"/>
      <c r="DMW136" s="66"/>
      <c r="DMX136" s="66"/>
      <c r="DMY136" s="66"/>
      <c r="DMZ136" s="66"/>
      <c r="DNA136" s="66"/>
      <c r="DNB136" s="66"/>
      <c r="DNC136" s="66"/>
      <c r="DND136" s="66"/>
      <c r="DNE136" s="66"/>
      <c r="DNF136" s="66"/>
      <c r="DNG136" s="66"/>
      <c r="DNH136" s="66"/>
      <c r="DNI136" s="66"/>
      <c r="DNJ136" s="66"/>
      <c r="DNK136" s="66"/>
      <c r="DNL136" s="66"/>
      <c r="DNM136" s="66"/>
      <c r="DNN136" s="66"/>
      <c r="DNO136" s="66"/>
      <c r="DNP136" s="66"/>
      <c r="DNQ136" s="66"/>
      <c r="DNR136" s="66"/>
      <c r="DNS136" s="66"/>
      <c r="DNT136" s="66"/>
      <c r="DNU136" s="66"/>
      <c r="DNV136" s="66"/>
      <c r="DNW136" s="66"/>
      <c r="DNX136" s="66"/>
      <c r="DNY136" s="66"/>
      <c r="DNZ136" s="66"/>
      <c r="DOA136" s="66"/>
      <c r="DOB136" s="66"/>
      <c r="DOC136" s="66"/>
      <c r="DOD136" s="66"/>
      <c r="DOE136" s="66"/>
      <c r="DOF136" s="66"/>
      <c r="DOG136" s="66"/>
      <c r="DOH136" s="66"/>
      <c r="DOI136" s="66"/>
      <c r="DOJ136" s="66"/>
      <c r="DOK136" s="66"/>
      <c r="DOL136" s="66"/>
      <c r="DOM136" s="66"/>
      <c r="DON136" s="66"/>
      <c r="DOO136" s="66"/>
      <c r="DOP136" s="66"/>
      <c r="DOQ136" s="66"/>
      <c r="DOR136" s="66"/>
      <c r="DOS136" s="66"/>
      <c r="DOT136" s="66"/>
      <c r="DOU136" s="66"/>
      <c r="DOV136" s="66"/>
      <c r="DOW136" s="66"/>
      <c r="DOX136" s="66"/>
      <c r="DOY136" s="66"/>
      <c r="DOZ136" s="66"/>
      <c r="DPA136" s="66"/>
      <c r="DPB136" s="66"/>
      <c r="DPC136" s="66"/>
      <c r="DPD136" s="66"/>
      <c r="DPE136" s="66"/>
      <c r="DPF136" s="66"/>
      <c r="DPG136" s="66"/>
      <c r="DPH136" s="66"/>
      <c r="DPI136" s="66"/>
      <c r="DPJ136" s="66"/>
      <c r="DPK136" s="66"/>
      <c r="DPL136" s="66"/>
      <c r="DPM136" s="66"/>
      <c r="DPN136" s="66"/>
      <c r="DPO136" s="66"/>
      <c r="DPP136" s="66"/>
      <c r="DPQ136" s="66"/>
      <c r="DPR136" s="66"/>
      <c r="DPS136" s="66"/>
      <c r="DPT136" s="66"/>
      <c r="DPU136" s="66"/>
      <c r="DPV136" s="66"/>
      <c r="DPW136" s="66"/>
      <c r="DPX136" s="66"/>
      <c r="DPY136" s="66"/>
      <c r="DPZ136" s="66"/>
      <c r="DQA136" s="66"/>
      <c r="DQB136" s="66"/>
      <c r="DQC136" s="66"/>
      <c r="DQD136" s="66"/>
      <c r="DQE136" s="66"/>
      <c r="DQF136" s="66"/>
      <c r="DQG136" s="66"/>
      <c r="DQH136" s="66"/>
      <c r="DQI136" s="66"/>
      <c r="DQJ136" s="66"/>
      <c r="DQK136" s="66"/>
      <c r="DQL136" s="66"/>
      <c r="DQM136" s="66"/>
      <c r="DQN136" s="66"/>
      <c r="DQO136" s="66"/>
      <c r="DQP136" s="66"/>
      <c r="DQQ136" s="66"/>
      <c r="DQR136" s="66"/>
      <c r="DQS136" s="66"/>
      <c r="DQT136" s="66"/>
      <c r="DQU136" s="66"/>
      <c r="DQV136" s="66"/>
      <c r="DQW136" s="66"/>
      <c r="DQX136" s="66"/>
      <c r="DQY136" s="66"/>
      <c r="DQZ136" s="66"/>
      <c r="DRA136" s="66"/>
      <c r="DRB136" s="66"/>
      <c r="DRC136" s="66"/>
      <c r="DRD136" s="66"/>
      <c r="DRE136" s="66"/>
      <c r="DRF136" s="66"/>
      <c r="DRG136" s="66"/>
      <c r="DRH136" s="66"/>
      <c r="DRI136" s="66"/>
      <c r="DRJ136" s="66"/>
      <c r="DRK136" s="66"/>
      <c r="DRL136" s="66"/>
      <c r="DRM136" s="66"/>
      <c r="DRN136" s="66"/>
      <c r="DRO136" s="66"/>
      <c r="DRP136" s="66"/>
      <c r="DRQ136" s="66"/>
      <c r="DRR136" s="66"/>
      <c r="DRS136" s="66"/>
      <c r="DRT136" s="66"/>
      <c r="DRU136" s="66"/>
      <c r="DRV136" s="66"/>
      <c r="DRW136" s="66"/>
      <c r="DRX136" s="66"/>
      <c r="DRY136" s="66"/>
      <c r="DRZ136" s="66"/>
      <c r="DSA136" s="66"/>
      <c r="DSB136" s="66"/>
      <c r="DSC136" s="66"/>
      <c r="DSD136" s="66"/>
      <c r="DSE136" s="66"/>
      <c r="DSF136" s="66"/>
      <c r="DSG136" s="66"/>
      <c r="DSH136" s="66"/>
      <c r="DSI136" s="66"/>
      <c r="DSJ136" s="66"/>
      <c r="DSK136" s="66"/>
      <c r="DSL136" s="66"/>
      <c r="DSM136" s="66"/>
      <c r="DSN136" s="66"/>
      <c r="DSO136" s="66"/>
      <c r="DSP136" s="66"/>
      <c r="DSQ136" s="66"/>
      <c r="DSR136" s="66"/>
      <c r="DSS136" s="66"/>
      <c r="DST136" s="66"/>
      <c r="DSU136" s="66"/>
      <c r="DSV136" s="66"/>
      <c r="DSW136" s="66"/>
      <c r="DSX136" s="66"/>
      <c r="DSY136" s="66"/>
      <c r="DSZ136" s="66"/>
      <c r="DTA136" s="66"/>
      <c r="DTB136" s="66"/>
      <c r="DTC136" s="66"/>
      <c r="DTD136" s="66"/>
      <c r="DTE136" s="66"/>
      <c r="DTF136" s="66"/>
      <c r="DTG136" s="66"/>
      <c r="DTH136" s="66"/>
      <c r="DTI136" s="66"/>
      <c r="DTJ136" s="66"/>
      <c r="DTK136" s="66"/>
      <c r="DTL136" s="66"/>
      <c r="DTM136" s="66"/>
      <c r="DTN136" s="66"/>
      <c r="DTO136" s="66"/>
      <c r="DTP136" s="66"/>
      <c r="DTQ136" s="66"/>
      <c r="DTR136" s="66"/>
      <c r="DTS136" s="66"/>
      <c r="DTT136" s="66"/>
      <c r="DTU136" s="66"/>
      <c r="DTV136" s="66"/>
      <c r="DTW136" s="66"/>
      <c r="DTX136" s="66"/>
      <c r="DTY136" s="66"/>
      <c r="DTZ136" s="66"/>
      <c r="DUA136" s="66"/>
      <c r="DUB136" s="66"/>
      <c r="DUC136" s="66"/>
      <c r="DUD136" s="66"/>
      <c r="DUE136" s="66"/>
      <c r="DUF136" s="66"/>
      <c r="DUG136" s="66"/>
      <c r="DUH136" s="66"/>
      <c r="DUI136" s="66"/>
      <c r="DUJ136" s="66"/>
      <c r="DUK136" s="66"/>
      <c r="DUL136" s="66"/>
      <c r="DUM136" s="66"/>
      <c r="DUN136" s="66"/>
      <c r="DUO136" s="66"/>
      <c r="DUP136" s="66"/>
      <c r="DUQ136" s="66"/>
      <c r="DUR136" s="66"/>
      <c r="DUS136" s="66"/>
      <c r="DUT136" s="66"/>
      <c r="DUU136" s="66"/>
      <c r="DUV136" s="66"/>
      <c r="DUW136" s="66"/>
      <c r="DUX136" s="66"/>
      <c r="DUY136" s="66"/>
      <c r="DUZ136" s="66"/>
      <c r="DVA136" s="66"/>
      <c r="DVB136" s="66"/>
      <c r="DVC136" s="66"/>
      <c r="DVD136" s="66"/>
      <c r="DVE136" s="66"/>
      <c r="DVF136" s="66"/>
      <c r="DVG136" s="66"/>
      <c r="DVH136" s="66"/>
      <c r="DVI136" s="66"/>
      <c r="DVJ136" s="66"/>
      <c r="DVK136" s="66"/>
      <c r="DVL136" s="66"/>
      <c r="DVM136" s="66"/>
      <c r="DVN136" s="66"/>
      <c r="DVO136" s="66"/>
      <c r="DVP136" s="66"/>
      <c r="DVQ136" s="66"/>
      <c r="DVR136" s="66"/>
      <c r="DVS136" s="66"/>
      <c r="DVT136" s="66"/>
      <c r="DVU136" s="66"/>
      <c r="DVV136" s="66"/>
      <c r="DVW136" s="66"/>
      <c r="DVX136" s="66"/>
      <c r="DVY136" s="66"/>
      <c r="DVZ136" s="66"/>
      <c r="DWA136" s="66"/>
      <c r="DWB136" s="66"/>
      <c r="DWC136" s="66"/>
      <c r="DWD136" s="66"/>
      <c r="DWE136" s="66"/>
      <c r="DWF136" s="66"/>
      <c r="DWG136" s="66"/>
      <c r="DWH136" s="66"/>
      <c r="DWI136" s="66"/>
      <c r="DWJ136" s="66"/>
      <c r="DWK136" s="66"/>
      <c r="DWL136" s="66"/>
      <c r="DWM136" s="66"/>
      <c r="DWN136" s="66"/>
      <c r="DWO136" s="66"/>
      <c r="DWP136" s="66"/>
      <c r="DWQ136" s="66"/>
      <c r="DWR136" s="66"/>
      <c r="DWS136" s="66"/>
      <c r="DWT136" s="66"/>
      <c r="DWU136" s="66"/>
      <c r="DWV136" s="66"/>
      <c r="DWW136" s="66"/>
      <c r="DWX136" s="66"/>
      <c r="DWY136" s="66"/>
      <c r="DWZ136" s="66"/>
      <c r="DXA136" s="66"/>
      <c r="DXB136" s="66"/>
      <c r="DXC136" s="66"/>
      <c r="DXD136" s="66"/>
      <c r="DXE136" s="66"/>
      <c r="DXF136" s="66"/>
      <c r="DXG136" s="66"/>
      <c r="DXH136" s="66"/>
      <c r="DXI136" s="66"/>
      <c r="DXJ136" s="66"/>
      <c r="DXK136" s="66"/>
      <c r="DXL136" s="66"/>
      <c r="DXM136" s="66"/>
      <c r="DXN136" s="66"/>
      <c r="DXO136" s="66"/>
      <c r="DXP136" s="66"/>
      <c r="DXQ136" s="66"/>
      <c r="DXR136" s="66"/>
      <c r="DXS136" s="66"/>
      <c r="DXT136" s="66"/>
      <c r="DXU136" s="66"/>
      <c r="DXV136" s="66"/>
      <c r="DXW136" s="66"/>
      <c r="DXX136" s="66"/>
      <c r="DXY136" s="66"/>
      <c r="DXZ136" s="66"/>
      <c r="DYA136" s="66"/>
      <c r="DYB136" s="66"/>
      <c r="DYC136" s="66"/>
      <c r="DYD136" s="66"/>
      <c r="DYE136" s="66"/>
      <c r="DYF136" s="66"/>
      <c r="DYG136" s="66"/>
      <c r="DYH136" s="66"/>
      <c r="DYI136" s="66"/>
      <c r="DYJ136" s="66"/>
      <c r="DYK136" s="66"/>
      <c r="DYL136" s="66"/>
      <c r="DYM136" s="66"/>
      <c r="DYN136" s="66"/>
      <c r="DYO136" s="66"/>
      <c r="DYP136" s="66"/>
      <c r="DYQ136" s="66"/>
      <c r="DYR136" s="66"/>
      <c r="DYS136" s="66"/>
      <c r="DYT136" s="66"/>
      <c r="DYU136" s="66"/>
      <c r="DYV136" s="66"/>
      <c r="DYW136" s="66"/>
      <c r="DYX136" s="66"/>
      <c r="DYY136" s="66"/>
      <c r="DYZ136" s="66"/>
      <c r="DZA136" s="66"/>
      <c r="DZB136" s="66"/>
      <c r="DZC136" s="66"/>
      <c r="DZD136" s="66"/>
      <c r="DZE136" s="66"/>
      <c r="DZF136" s="66"/>
      <c r="DZG136" s="66"/>
      <c r="DZH136" s="66"/>
      <c r="DZI136" s="66"/>
      <c r="DZJ136" s="66"/>
      <c r="DZK136" s="66"/>
      <c r="DZL136" s="66"/>
      <c r="DZM136" s="66"/>
      <c r="DZN136" s="66"/>
      <c r="DZO136" s="66"/>
      <c r="DZP136" s="66"/>
      <c r="DZQ136" s="66"/>
      <c r="DZR136" s="66"/>
      <c r="DZS136" s="66"/>
      <c r="DZT136" s="66"/>
      <c r="DZU136" s="66"/>
      <c r="DZV136" s="66"/>
      <c r="DZW136" s="66"/>
      <c r="DZX136" s="66"/>
      <c r="DZY136" s="66"/>
      <c r="DZZ136" s="66"/>
      <c r="EAA136" s="66"/>
      <c r="EAB136" s="66"/>
      <c r="EAC136" s="66"/>
      <c r="EAD136" s="66"/>
      <c r="EAE136" s="66"/>
      <c r="EAF136" s="66"/>
      <c r="EAG136" s="66"/>
      <c r="EAH136" s="66"/>
      <c r="EAI136" s="66"/>
      <c r="EAJ136" s="66"/>
      <c r="EAK136" s="66"/>
      <c r="EAL136" s="66"/>
      <c r="EAM136" s="66"/>
      <c r="EAN136" s="66"/>
      <c r="EAO136" s="66"/>
      <c r="EAP136" s="66"/>
      <c r="EAQ136" s="66"/>
      <c r="EAR136" s="66"/>
      <c r="EAS136" s="66"/>
      <c r="EAT136" s="66"/>
      <c r="EAU136" s="66"/>
      <c r="EAV136" s="66"/>
      <c r="EAW136" s="66"/>
      <c r="EAX136" s="66"/>
      <c r="EAY136" s="66"/>
      <c r="EAZ136" s="66"/>
      <c r="EBA136" s="66"/>
      <c r="EBB136" s="66"/>
      <c r="EBC136" s="66"/>
      <c r="EBD136" s="66"/>
      <c r="EBE136" s="66"/>
      <c r="EBF136" s="66"/>
      <c r="EBG136" s="66"/>
      <c r="EBH136" s="66"/>
      <c r="EBI136" s="66"/>
      <c r="EBJ136" s="66"/>
      <c r="EBK136" s="66"/>
      <c r="EBL136" s="66"/>
      <c r="EBM136" s="66"/>
      <c r="EBN136" s="66"/>
      <c r="EBO136" s="66"/>
      <c r="EBP136" s="66"/>
      <c r="EBQ136" s="66"/>
      <c r="EBR136" s="66"/>
      <c r="EBS136" s="66"/>
      <c r="EBT136" s="66"/>
      <c r="EBU136" s="66"/>
      <c r="EBV136" s="66"/>
      <c r="EBW136" s="66"/>
      <c r="EBX136" s="66"/>
      <c r="EBY136" s="66"/>
      <c r="EBZ136" s="66"/>
      <c r="ECA136" s="66"/>
      <c r="ECB136" s="66"/>
      <c r="ECC136" s="66"/>
      <c r="ECD136" s="66"/>
      <c r="ECE136" s="66"/>
      <c r="ECF136" s="66"/>
      <c r="ECG136" s="66"/>
      <c r="ECH136" s="66"/>
      <c r="ECI136" s="66"/>
      <c r="ECJ136" s="66"/>
      <c r="ECK136" s="66"/>
      <c r="ECL136" s="66"/>
      <c r="ECM136" s="66"/>
      <c r="ECN136" s="66"/>
      <c r="ECO136" s="66"/>
      <c r="ECP136" s="66"/>
      <c r="ECQ136" s="66"/>
      <c r="ECR136" s="66"/>
      <c r="ECS136" s="66"/>
      <c r="ECT136" s="66"/>
      <c r="ECU136" s="66"/>
      <c r="ECV136" s="66"/>
      <c r="ECW136" s="66"/>
      <c r="ECX136" s="66"/>
      <c r="ECY136" s="66"/>
      <c r="ECZ136" s="66"/>
      <c r="EDA136" s="66"/>
      <c r="EDB136" s="66"/>
      <c r="EDC136" s="66"/>
      <c r="EDD136" s="66"/>
      <c r="EDE136" s="66"/>
      <c r="EDF136" s="66"/>
      <c r="EDG136" s="66"/>
      <c r="EDH136" s="66"/>
      <c r="EDI136" s="66"/>
      <c r="EDJ136" s="66"/>
      <c r="EDK136" s="66"/>
      <c r="EDL136" s="66"/>
      <c r="EDM136" s="66"/>
      <c r="EDN136" s="66"/>
      <c r="EDO136" s="66"/>
      <c r="EDP136" s="66"/>
      <c r="EDQ136" s="66"/>
      <c r="EDR136" s="66"/>
      <c r="EDS136" s="66"/>
      <c r="EDT136" s="66"/>
      <c r="EDU136" s="66"/>
      <c r="EDV136" s="66"/>
      <c r="EDW136" s="66"/>
      <c r="EDX136" s="66"/>
      <c r="EDY136" s="66"/>
      <c r="EDZ136" s="66"/>
      <c r="EEA136" s="66"/>
      <c r="EEB136" s="66"/>
      <c r="EEC136" s="66"/>
      <c r="EED136" s="66"/>
      <c r="EEE136" s="66"/>
      <c r="EEF136" s="66"/>
      <c r="EEG136" s="66"/>
      <c r="EEH136" s="66"/>
      <c r="EEI136" s="66"/>
      <c r="EEJ136" s="66"/>
      <c r="EEK136" s="66"/>
      <c r="EEL136" s="66"/>
      <c r="EEM136" s="66"/>
      <c r="EEN136" s="66"/>
      <c r="EEO136" s="66"/>
      <c r="EEP136" s="66"/>
      <c r="EEQ136" s="66"/>
      <c r="EER136" s="66"/>
      <c r="EES136" s="66"/>
      <c r="EET136" s="66"/>
      <c r="EEU136" s="66"/>
      <c r="EEV136" s="66"/>
      <c r="EEW136" s="66"/>
      <c r="EEX136" s="66"/>
      <c r="EEY136" s="66"/>
      <c r="EEZ136" s="66"/>
      <c r="EFA136" s="66"/>
      <c r="EFB136" s="66"/>
      <c r="EFC136" s="66"/>
      <c r="EFD136" s="66"/>
      <c r="EFE136" s="66"/>
      <c r="EFF136" s="66"/>
      <c r="EFG136" s="66"/>
      <c r="EFH136" s="66"/>
      <c r="EFI136" s="66"/>
      <c r="EFJ136" s="66"/>
      <c r="EFK136" s="66"/>
      <c r="EFL136" s="66"/>
      <c r="EFM136" s="66"/>
      <c r="EFN136" s="66"/>
      <c r="EFO136" s="66"/>
      <c r="EFP136" s="66"/>
      <c r="EFQ136" s="66"/>
      <c r="EFR136" s="66"/>
      <c r="EFS136" s="66"/>
      <c r="EFT136" s="66"/>
      <c r="EFU136" s="66"/>
      <c r="EFV136" s="66"/>
      <c r="EFW136" s="66"/>
      <c r="EFX136" s="66"/>
      <c r="EFY136" s="66"/>
      <c r="EFZ136" s="66"/>
      <c r="EGA136" s="66"/>
      <c r="EGB136" s="66"/>
      <c r="EGC136" s="66"/>
      <c r="EGD136" s="66"/>
      <c r="EGE136" s="66"/>
      <c r="EGF136" s="66"/>
      <c r="EGG136" s="66"/>
      <c r="EGH136" s="66"/>
      <c r="EGI136" s="66"/>
      <c r="EGJ136" s="66"/>
      <c r="EGK136" s="66"/>
      <c r="EGL136" s="66"/>
      <c r="EGM136" s="66"/>
      <c r="EGN136" s="66"/>
      <c r="EGO136" s="66"/>
      <c r="EGP136" s="66"/>
      <c r="EGQ136" s="66"/>
      <c r="EGR136" s="66"/>
      <c r="EGS136" s="66"/>
      <c r="EGT136" s="66"/>
      <c r="EGU136" s="66"/>
      <c r="EGV136" s="66"/>
      <c r="EGW136" s="66"/>
      <c r="EGX136" s="66"/>
      <c r="EGY136" s="66"/>
      <c r="EGZ136" s="66"/>
      <c r="EHA136" s="66"/>
      <c r="EHB136" s="66"/>
      <c r="EHC136" s="66"/>
      <c r="EHD136" s="66"/>
      <c r="EHE136" s="66"/>
      <c r="EHF136" s="66"/>
      <c r="EHG136" s="66"/>
      <c r="EHH136" s="66"/>
      <c r="EHI136" s="66"/>
      <c r="EHJ136" s="66"/>
      <c r="EHK136" s="66"/>
      <c r="EHL136" s="66"/>
      <c r="EHM136" s="66"/>
      <c r="EHN136" s="66"/>
      <c r="EHO136" s="66"/>
      <c r="EHP136" s="66"/>
      <c r="EHQ136" s="66"/>
      <c r="EHR136" s="66"/>
      <c r="EHS136" s="66"/>
      <c r="EHT136" s="66"/>
      <c r="EHU136" s="66"/>
      <c r="EHV136" s="66"/>
      <c r="EHW136" s="66"/>
      <c r="EHX136" s="66"/>
      <c r="EHY136" s="66"/>
      <c r="EHZ136" s="66"/>
      <c r="EIA136" s="66"/>
      <c r="EIB136" s="66"/>
      <c r="EIC136" s="66"/>
      <c r="EID136" s="66"/>
      <c r="EIE136" s="66"/>
      <c r="EIF136" s="66"/>
      <c r="EIG136" s="66"/>
      <c r="EIH136" s="66"/>
      <c r="EII136" s="66"/>
      <c r="EIJ136" s="66"/>
      <c r="EIK136" s="66"/>
      <c r="EIL136" s="66"/>
      <c r="EIM136" s="66"/>
      <c r="EIN136" s="66"/>
      <c r="EIO136" s="66"/>
      <c r="EIP136" s="66"/>
      <c r="EIQ136" s="66"/>
      <c r="EIR136" s="66"/>
      <c r="EIS136" s="66"/>
      <c r="EIT136" s="66"/>
      <c r="EIU136" s="66"/>
      <c r="EIV136" s="66"/>
      <c r="EIW136" s="66"/>
      <c r="EIX136" s="66"/>
      <c r="EIY136" s="66"/>
      <c r="EIZ136" s="66"/>
      <c r="EJA136" s="66"/>
      <c r="EJB136" s="66"/>
      <c r="EJC136" s="66"/>
      <c r="EJD136" s="66"/>
      <c r="EJE136" s="66"/>
      <c r="EJF136" s="66"/>
      <c r="EJG136" s="66"/>
      <c r="EJH136" s="66"/>
      <c r="EJI136" s="66"/>
      <c r="EJJ136" s="66"/>
      <c r="EJK136" s="66"/>
      <c r="EJL136" s="66"/>
      <c r="EJM136" s="66"/>
      <c r="EJN136" s="66"/>
      <c r="EJO136" s="66"/>
      <c r="EJP136" s="66"/>
      <c r="EJQ136" s="66"/>
      <c r="EJR136" s="66"/>
      <c r="EJS136" s="66"/>
      <c r="EJT136" s="66"/>
      <c r="EJU136" s="66"/>
      <c r="EJV136" s="66"/>
      <c r="EJW136" s="66"/>
      <c r="EJX136" s="66"/>
      <c r="EJY136" s="66"/>
      <c r="EJZ136" s="66"/>
      <c r="EKA136" s="66"/>
      <c r="EKB136" s="66"/>
      <c r="EKC136" s="66"/>
      <c r="EKD136" s="66"/>
      <c r="EKE136" s="66"/>
      <c r="EKF136" s="66"/>
      <c r="EKG136" s="66"/>
      <c r="EKH136" s="66"/>
      <c r="EKI136" s="66"/>
      <c r="EKJ136" s="66"/>
      <c r="EKK136" s="66"/>
      <c r="EKL136" s="66"/>
      <c r="EKM136" s="66"/>
      <c r="EKN136" s="66"/>
      <c r="EKO136" s="66"/>
      <c r="EKP136" s="66"/>
      <c r="EKQ136" s="66"/>
      <c r="EKR136" s="66"/>
      <c r="EKS136" s="66"/>
      <c r="EKT136" s="66"/>
      <c r="EKU136" s="66"/>
      <c r="EKV136" s="66"/>
      <c r="EKW136" s="66"/>
      <c r="EKX136" s="66"/>
      <c r="EKY136" s="66"/>
      <c r="EKZ136" s="66"/>
      <c r="ELA136" s="66"/>
      <c r="ELB136" s="66"/>
      <c r="ELC136" s="66"/>
      <c r="ELD136" s="66"/>
      <c r="ELE136" s="66"/>
      <c r="ELF136" s="66"/>
      <c r="ELG136" s="66"/>
      <c r="ELH136" s="66"/>
      <c r="ELI136" s="66"/>
      <c r="ELJ136" s="66"/>
      <c r="ELK136" s="66"/>
      <c r="ELL136" s="66"/>
      <c r="ELM136" s="66"/>
      <c r="ELN136" s="66"/>
      <c r="ELO136" s="66"/>
      <c r="ELP136" s="66"/>
      <c r="ELQ136" s="66"/>
      <c r="ELR136" s="66"/>
      <c r="ELS136" s="66"/>
      <c r="ELT136" s="66"/>
      <c r="ELU136" s="66"/>
      <c r="ELV136" s="66"/>
      <c r="ELW136" s="66"/>
      <c r="ELX136" s="66"/>
      <c r="ELY136" s="66"/>
      <c r="ELZ136" s="66"/>
      <c r="EMA136" s="66"/>
      <c r="EMB136" s="66"/>
      <c r="EMC136" s="66"/>
      <c r="EMD136" s="66"/>
      <c r="EME136" s="66"/>
      <c r="EMF136" s="66"/>
      <c r="EMG136" s="66"/>
      <c r="EMH136" s="66"/>
      <c r="EMI136" s="66"/>
      <c r="EMJ136" s="66"/>
      <c r="EMK136" s="66"/>
      <c r="EML136" s="66"/>
      <c r="EMM136" s="66"/>
      <c r="EMN136" s="66"/>
      <c r="EMO136" s="66"/>
      <c r="EMP136" s="66"/>
      <c r="EMQ136" s="66"/>
      <c r="EMR136" s="66"/>
      <c r="EMS136" s="66"/>
      <c r="EMT136" s="66"/>
      <c r="EMU136" s="66"/>
      <c r="EMV136" s="66"/>
      <c r="EMW136" s="66"/>
      <c r="EMX136" s="66"/>
      <c r="EMY136" s="66"/>
      <c r="EMZ136" s="66"/>
      <c r="ENA136" s="66"/>
      <c r="ENB136" s="66"/>
      <c r="ENC136" s="66"/>
      <c r="END136" s="66"/>
      <c r="ENE136" s="66"/>
      <c r="ENF136" s="66"/>
      <c r="ENG136" s="66"/>
      <c r="ENH136" s="66"/>
      <c r="ENI136" s="66"/>
      <c r="ENJ136" s="66"/>
      <c r="ENK136" s="66"/>
      <c r="ENL136" s="66"/>
      <c r="ENM136" s="66"/>
      <c r="ENN136" s="66"/>
      <c r="ENO136" s="66"/>
      <c r="ENP136" s="66"/>
      <c r="ENQ136" s="66"/>
      <c r="ENR136" s="66"/>
      <c r="ENS136" s="66"/>
      <c r="ENT136" s="66"/>
      <c r="ENU136" s="66"/>
      <c r="ENV136" s="66"/>
      <c r="ENW136" s="66"/>
      <c r="ENX136" s="66"/>
      <c r="ENY136" s="66"/>
      <c r="ENZ136" s="66"/>
      <c r="EOA136" s="66"/>
      <c r="EOB136" s="66"/>
      <c r="EOC136" s="66"/>
      <c r="EOD136" s="66"/>
      <c r="EOE136" s="66"/>
      <c r="EOF136" s="66"/>
      <c r="EOG136" s="66"/>
      <c r="EOH136" s="66"/>
      <c r="EOI136" s="66"/>
      <c r="EOJ136" s="66"/>
      <c r="EOK136" s="66"/>
      <c r="EOL136" s="66"/>
      <c r="EOM136" s="66"/>
      <c r="EON136" s="66"/>
      <c r="EOO136" s="66"/>
      <c r="EOP136" s="66"/>
      <c r="EOQ136" s="66"/>
      <c r="EOR136" s="66"/>
      <c r="EOS136" s="66"/>
      <c r="EOT136" s="66"/>
      <c r="EOU136" s="66"/>
      <c r="EOV136" s="66"/>
      <c r="EOW136" s="66"/>
      <c r="EOX136" s="66"/>
      <c r="EOY136" s="66"/>
      <c r="EOZ136" s="66"/>
      <c r="EPA136" s="66"/>
      <c r="EPB136" s="66"/>
      <c r="EPC136" s="66"/>
      <c r="EPD136" s="66"/>
      <c r="EPE136" s="66"/>
      <c r="EPF136" s="66"/>
      <c r="EPG136" s="66"/>
      <c r="EPH136" s="66"/>
      <c r="EPI136" s="66"/>
      <c r="EPJ136" s="66"/>
      <c r="EPK136" s="66"/>
      <c r="EPL136" s="66"/>
      <c r="EPM136" s="66"/>
      <c r="EPN136" s="66"/>
      <c r="EPO136" s="66"/>
      <c r="EPP136" s="66"/>
      <c r="EPQ136" s="66"/>
      <c r="EPR136" s="66"/>
      <c r="EPS136" s="66"/>
      <c r="EPT136" s="66"/>
      <c r="EPU136" s="66"/>
      <c r="EPV136" s="66"/>
      <c r="EPW136" s="66"/>
      <c r="EPX136" s="66"/>
      <c r="EPY136" s="66"/>
      <c r="EPZ136" s="66"/>
      <c r="EQA136" s="66"/>
      <c r="EQB136" s="66"/>
      <c r="EQC136" s="66"/>
      <c r="EQD136" s="66"/>
      <c r="EQE136" s="66"/>
      <c r="EQF136" s="66"/>
      <c r="EQG136" s="66"/>
      <c r="EQH136" s="66"/>
      <c r="EQI136" s="66"/>
      <c r="EQJ136" s="66"/>
      <c r="EQK136" s="66"/>
      <c r="EQL136" s="66"/>
      <c r="EQM136" s="66"/>
      <c r="EQN136" s="66"/>
      <c r="EQO136" s="66"/>
      <c r="EQP136" s="66"/>
      <c r="EQQ136" s="66"/>
      <c r="EQR136" s="66"/>
      <c r="EQS136" s="66"/>
      <c r="EQT136" s="66"/>
      <c r="EQU136" s="66"/>
      <c r="EQV136" s="66"/>
      <c r="EQW136" s="66"/>
      <c r="EQX136" s="66"/>
      <c r="EQY136" s="66"/>
      <c r="EQZ136" s="66"/>
      <c r="ERA136" s="66"/>
      <c r="ERB136" s="66"/>
      <c r="ERC136" s="66"/>
      <c r="ERD136" s="66"/>
      <c r="ERE136" s="66"/>
      <c r="ERF136" s="66"/>
      <c r="ERG136" s="66"/>
      <c r="ERH136" s="66"/>
      <c r="ERI136" s="66"/>
      <c r="ERJ136" s="66"/>
      <c r="ERK136" s="66"/>
      <c r="ERL136" s="66"/>
      <c r="ERM136" s="66"/>
      <c r="ERN136" s="66"/>
      <c r="ERO136" s="66"/>
      <c r="ERP136" s="66"/>
      <c r="ERQ136" s="66"/>
      <c r="ERR136" s="66"/>
      <c r="ERS136" s="66"/>
      <c r="ERT136" s="66"/>
      <c r="ERU136" s="66"/>
      <c r="ERV136" s="66"/>
      <c r="ERW136" s="66"/>
      <c r="ERX136" s="66"/>
      <c r="ERY136" s="66"/>
      <c r="ERZ136" s="66"/>
      <c r="ESA136" s="66"/>
      <c r="ESB136" s="66"/>
      <c r="ESC136" s="66"/>
      <c r="ESD136" s="66"/>
      <c r="ESE136" s="66"/>
      <c r="ESF136" s="66"/>
      <c r="ESG136" s="66"/>
      <c r="ESH136" s="66"/>
      <c r="ESI136" s="66"/>
      <c r="ESJ136" s="66"/>
      <c r="ESK136" s="66"/>
      <c r="ESL136" s="66"/>
      <c r="ESM136" s="66"/>
      <c r="ESN136" s="66"/>
      <c r="ESO136" s="66"/>
      <c r="ESP136" s="66"/>
      <c r="ESQ136" s="66"/>
      <c r="ESR136" s="66"/>
      <c r="ESS136" s="66"/>
      <c r="EST136" s="66"/>
      <c r="ESU136" s="66"/>
      <c r="ESV136" s="66"/>
      <c r="ESW136" s="66"/>
      <c r="ESX136" s="66"/>
      <c r="ESY136" s="66"/>
      <c r="ESZ136" s="66"/>
      <c r="ETA136" s="66"/>
      <c r="ETB136" s="66"/>
      <c r="ETC136" s="66"/>
      <c r="ETD136" s="66"/>
      <c r="ETE136" s="66"/>
      <c r="ETF136" s="66"/>
      <c r="ETG136" s="66"/>
      <c r="ETH136" s="66"/>
      <c r="ETI136" s="66"/>
      <c r="ETJ136" s="66"/>
      <c r="ETK136" s="66"/>
      <c r="ETL136" s="66"/>
      <c r="ETM136" s="66"/>
      <c r="ETN136" s="66"/>
      <c r="ETO136" s="66"/>
      <c r="ETP136" s="66"/>
      <c r="ETQ136" s="66"/>
      <c r="ETR136" s="66"/>
      <c r="ETS136" s="66"/>
      <c r="ETT136" s="66"/>
      <c r="ETU136" s="66"/>
      <c r="ETV136" s="66"/>
      <c r="ETW136" s="66"/>
      <c r="ETX136" s="66"/>
      <c r="ETY136" s="66"/>
      <c r="ETZ136" s="66"/>
      <c r="EUA136" s="66"/>
      <c r="EUB136" s="66"/>
      <c r="EUC136" s="66"/>
      <c r="EUD136" s="66"/>
      <c r="EUE136" s="66"/>
      <c r="EUF136" s="66"/>
      <c r="EUG136" s="66"/>
      <c r="EUH136" s="66"/>
      <c r="EUI136" s="66"/>
      <c r="EUJ136" s="66"/>
      <c r="EUK136" s="66"/>
      <c r="EUL136" s="66"/>
      <c r="EUM136" s="66"/>
      <c r="EUN136" s="66"/>
      <c r="EUO136" s="66"/>
      <c r="EUP136" s="66"/>
      <c r="EUQ136" s="66"/>
      <c r="EUR136" s="66"/>
      <c r="EUS136" s="66"/>
      <c r="EUT136" s="66"/>
      <c r="EUU136" s="66"/>
      <c r="EUV136" s="66"/>
      <c r="EUW136" s="66"/>
      <c r="EUX136" s="66"/>
      <c r="EUY136" s="66"/>
      <c r="EUZ136" s="66"/>
      <c r="EVA136" s="66"/>
      <c r="EVB136" s="66"/>
      <c r="EVC136" s="66"/>
      <c r="EVD136" s="66"/>
      <c r="EVE136" s="66"/>
      <c r="EVF136" s="66"/>
      <c r="EVG136" s="66"/>
      <c r="EVH136" s="66"/>
      <c r="EVI136" s="66"/>
      <c r="EVJ136" s="66"/>
      <c r="EVK136" s="66"/>
      <c r="EVL136" s="66"/>
      <c r="EVM136" s="66"/>
      <c r="EVN136" s="66"/>
      <c r="EVO136" s="66"/>
      <c r="EVP136" s="66"/>
      <c r="EVQ136" s="66"/>
      <c r="EVR136" s="66"/>
      <c r="EVS136" s="66"/>
      <c r="EVT136" s="66"/>
      <c r="EVU136" s="66"/>
      <c r="EVV136" s="66"/>
      <c r="EVW136" s="66"/>
      <c r="EVX136" s="66"/>
      <c r="EVY136" s="66"/>
      <c r="EVZ136" s="66"/>
      <c r="EWA136" s="66"/>
      <c r="EWB136" s="66"/>
      <c r="EWC136" s="66"/>
      <c r="EWD136" s="66"/>
      <c r="EWE136" s="66"/>
      <c r="EWF136" s="66"/>
      <c r="EWG136" s="66"/>
      <c r="EWH136" s="66"/>
      <c r="EWI136" s="66"/>
      <c r="EWJ136" s="66"/>
      <c r="EWK136" s="66"/>
      <c r="EWL136" s="66"/>
      <c r="EWM136" s="66"/>
      <c r="EWN136" s="66"/>
      <c r="EWO136" s="66"/>
      <c r="EWP136" s="66"/>
      <c r="EWQ136" s="66"/>
      <c r="EWR136" s="66"/>
      <c r="EWS136" s="66"/>
      <c r="EWT136" s="66"/>
      <c r="EWU136" s="66"/>
      <c r="EWV136" s="66"/>
      <c r="EWW136" s="66"/>
      <c r="EWX136" s="66"/>
      <c r="EWY136" s="66"/>
      <c r="EWZ136" s="66"/>
      <c r="EXA136" s="66"/>
      <c r="EXB136" s="66"/>
      <c r="EXC136" s="66"/>
      <c r="EXD136" s="66"/>
      <c r="EXE136" s="66"/>
      <c r="EXF136" s="66"/>
      <c r="EXG136" s="66"/>
      <c r="EXH136" s="66"/>
      <c r="EXI136" s="66"/>
      <c r="EXJ136" s="66"/>
      <c r="EXK136" s="66"/>
      <c r="EXL136" s="66"/>
      <c r="EXM136" s="66"/>
      <c r="EXN136" s="66"/>
      <c r="EXO136" s="66"/>
      <c r="EXP136" s="66"/>
      <c r="EXQ136" s="66"/>
      <c r="EXR136" s="66"/>
      <c r="EXS136" s="66"/>
      <c r="EXT136" s="66"/>
      <c r="EXU136" s="66"/>
      <c r="EXV136" s="66"/>
      <c r="EXW136" s="66"/>
      <c r="EXX136" s="66"/>
      <c r="EXY136" s="66"/>
      <c r="EXZ136" s="66"/>
      <c r="EYA136" s="66"/>
      <c r="EYB136" s="66"/>
      <c r="EYC136" s="66"/>
      <c r="EYD136" s="66"/>
      <c r="EYE136" s="66"/>
      <c r="EYF136" s="66"/>
      <c r="EYG136" s="66"/>
      <c r="EYH136" s="66"/>
      <c r="EYI136" s="66"/>
      <c r="EYJ136" s="66"/>
      <c r="EYK136" s="66"/>
      <c r="EYL136" s="66"/>
      <c r="EYM136" s="66"/>
      <c r="EYN136" s="66"/>
      <c r="EYO136" s="66"/>
      <c r="EYP136" s="66"/>
      <c r="EYQ136" s="66"/>
      <c r="EYR136" s="66"/>
      <c r="EYS136" s="66"/>
      <c r="EYT136" s="66"/>
      <c r="EYU136" s="66"/>
      <c r="EYV136" s="66"/>
      <c r="EYW136" s="66"/>
      <c r="EYX136" s="66"/>
      <c r="EYY136" s="66"/>
      <c r="EYZ136" s="66"/>
      <c r="EZA136" s="66"/>
      <c r="EZB136" s="66"/>
      <c r="EZC136" s="66"/>
      <c r="EZD136" s="66"/>
      <c r="EZE136" s="66"/>
      <c r="EZF136" s="66"/>
      <c r="EZG136" s="66"/>
      <c r="EZH136" s="66"/>
      <c r="EZI136" s="66"/>
      <c r="EZJ136" s="66"/>
      <c r="EZK136" s="66"/>
      <c r="EZL136" s="66"/>
      <c r="EZM136" s="66"/>
      <c r="EZN136" s="66"/>
      <c r="EZO136" s="66"/>
      <c r="EZP136" s="66"/>
      <c r="EZQ136" s="66"/>
      <c r="EZR136" s="66"/>
      <c r="EZS136" s="66"/>
      <c r="EZT136" s="66"/>
      <c r="EZU136" s="66"/>
      <c r="EZV136" s="66"/>
      <c r="EZW136" s="66"/>
      <c r="EZX136" s="66"/>
      <c r="EZY136" s="66"/>
      <c r="EZZ136" s="66"/>
      <c r="FAA136" s="66"/>
      <c r="FAB136" s="66"/>
      <c r="FAC136" s="66"/>
      <c r="FAD136" s="66"/>
      <c r="FAE136" s="66"/>
      <c r="FAF136" s="66"/>
      <c r="FAG136" s="66"/>
      <c r="FAH136" s="66"/>
      <c r="FAI136" s="66"/>
      <c r="FAJ136" s="66"/>
      <c r="FAK136" s="66"/>
      <c r="FAL136" s="66"/>
      <c r="FAM136" s="66"/>
      <c r="FAN136" s="66"/>
      <c r="FAO136" s="66"/>
      <c r="FAP136" s="66"/>
      <c r="FAQ136" s="66"/>
      <c r="FAR136" s="66"/>
      <c r="FAS136" s="66"/>
      <c r="FAT136" s="66"/>
      <c r="FAU136" s="66"/>
      <c r="FAV136" s="66"/>
      <c r="FAW136" s="66"/>
      <c r="FAX136" s="66"/>
      <c r="FAY136" s="66"/>
      <c r="FAZ136" s="66"/>
      <c r="FBA136" s="66"/>
      <c r="FBB136" s="66"/>
      <c r="FBC136" s="66"/>
      <c r="FBD136" s="66"/>
      <c r="FBE136" s="66"/>
      <c r="FBF136" s="66"/>
      <c r="FBG136" s="66"/>
      <c r="FBH136" s="66"/>
      <c r="FBI136" s="66"/>
      <c r="FBJ136" s="66"/>
      <c r="FBK136" s="66"/>
      <c r="FBL136" s="66"/>
      <c r="FBM136" s="66"/>
      <c r="FBN136" s="66"/>
      <c r="FBO136" s="66"/>
      <c r="FBP136" s="66"/>
      <c r="FBQ136" s="66"/>
      <c r="FBR136" s="66"/>
      <c r="FBS136" s="66"/>
      <c r="FBT136" s="66"/>
      <c r="FBU136" s="66"/>
      <c r="FBV136" s="66"/>
      <c r="FBW136" s="66"/>
      <c r="FBX136" s="66"/>
      <c r="FBY136" s="66"/>
      <c r="FBZ136" s="66"/>
      <c r="FCA136" s="66"/>
      <c r="FCB136" s="66"/>
      <c r="FCC136" s="66"/>
      <c r="FCD136" s="66"/>
      <c r="FCE136" s="66"/>
      <c r="FCF136" s="66"/>
      <c r="FCG136" s="66"/>
      <c r="FCH136" s="66"/>
      <c r="FCI136" s="66"/>
      <c r="FCJ136" s="66"/>
      <c r="FCK136" s="66"/>
      <c r="FCL136" s="66"/>
      <c r="FCM136" s="66"/>
      <c r="FCN136" s="66"/>
      <c r="FCO136" s="66"/>
      <c r="FCP136" s="66"/>
      <c r="FCQ136" s="66"/>
      <c r="FCR136" s="66"/>
      <c r="FCS136" s="66"/>
      <c r="FCT136" s="66"/>
      <c r="FCU136" s="66"/>
      <c r="FCV136" s="66"/>
      <c r="FCW136" s="66"/>
      <c r="FCX136" s="66"/>
      <c r="FCY136" s="66"/>
      <c r="FCZ136" s="66"/>
      <c r="FDA136" s="66"/>
      <c r="FDB136" s="66"/>
      <c r="FDC136" s="66"/>
      <c r="FDD136" s="66"/>
      <c r="FDE136" s="66"/>
      <c r="FDF136" s="66"/>
      <c r="FDG136" s="66"/>
      <c r="FDH136" s="66"/>
      <c r="FDI136" s="66"/>
      <c r="FDJ136" s="66"/>
      <c r="FDK136" s="66"/>
      <c r="FDL136" s="66"/>
      <c r="FDM136" s="66"/>
      <c r="FDN136" s="66"/>
      <c r="FDO136" s="66"/>
      <c r="FDP136" s="66"/>
      <c r="FDQ136" s="66"/>
      <c r="FDR136" s="66"/>
      <c r="FDS136" s="66"/>
      <c r="FDT136" s="66"/>
      <c r="FDU136" s="66"/>
      <c r="FDV136" s="66"/>
      <c r="FDW136" s="66"/>
      <c r="FDX136" s="66"/>
      <c r="FDY136" s="66"/>
      <c r="FDZ136" s="66"/>
      <c r="FEA136" s="66"/>
      <c r="FEB136" s="66"/>
      <c r="FEC136" s="66"/>
      <c r="FED136" s="66"/>
      <c r="FEE136" s="66"/>
      <c r="FEF136" s="66"/>
      <c r="FEG136" s="66"/>
      <c r="FEH136" s="66"/>
      <c r="FEI136" s="66"/>
      <c r="FEJ136" s="66"/>
      <c r="FEK136" s="66"/>
      <c r="FEL136" s="66"/>
      <c r="FEM136" s="66"/>
      <c r="FEN136" s="66"/>
      <c r="FEO136" s="66"/>
      <c r="FEP136" s="66"/>
      <c r="FEQ136" s="66"/>
      <c r="FER136" s="66"/>
      <c r="FES136" s="66"/>
      <c r="FET136" s="66"/>
      <c r="FEU136" s="66"/>
      <c r="FEV136" s="66"/>
      <c r="FEW136" s="66"/>
      <c r="FEX136" s="66"/>
      <c r="FEY136" s="66"/>
      <c r="FEZ136" s="66"/>
      <c r="FFA136" s="66"/>
      <c r="FFB136" s="66"/>
      <c r="FFC136" s="66"/>
      <c r="FFD136" s="66"/>
      <c r="FFE136" s="66"/>
      <c r="FFF136" s="66"/>
      <c r="FFG136" s="66"/>
      <c r="FFH136" s="66"/>
      <c r="FFI136" s="66"/>
      <c r="FFJ136" s="66"/>
      <c r="FFK136" s="66"/>
      <c r="FFL136" s="66"/>
      <c r="FFM136" s="66"/>
      <c r="FFN136" s="66"/>
      <c r="FFO136" s="66"/>
      <c r="FFP136" s="66"/>
      <c r="FFQ136" s="66"/>
      <c r="FFR136" s="66"/>
      <c r="FFS136" s="66"/>
      <c r="FFT136" s="66"/>
      <c r="FFU136" s="66"/>
      <c r="FFV136" s="66"/>
      <c r="FFW136" s="66"/>
      <c r="FFX136" s="66"/>
      <c r="FFY136" s="66"/>
      <c r="FFZ136" s="66"/>
      <c r="FGA136" s="66"/>
      <c r="FGB136" s="66"/>
      <c r="FGC136" s="66"/>
      <c r="FGD136" s="66"/>
      <c r="FGE136" s="66"/>
      <c r="FGF136" s="66"/>
      <c r="FGG136" s="66"/>
      <c r="FGH136" s="66"/>
      <c r="FGI136" s="66"/>
      <c r="FGJ136" s="66"/>
      <c r="FGK136" s="66"/>
      <c r="FGL136" s="66"/>
      <c r="FGM136" s="66"/>
      <c r="FGN136" s="66"/>
      <c r="FGO136" s="66"/>
      <c r="FGP136" s="66"/>
      <c r="FGQ136" s="66"/>
      <c r="FGR136" s="66"/>
      <c r="FGS136" s="66"/>
      <c r="FGT136" s="66"/>
      <c r="FGU136" s="66"/>
      <c r="FGV136" s="66"/>
      <c r="FGW136" s="66"/>
      <c r="FGX136" s="66"/>
      <c r="FGY136" s="66"/>
      <c r="FGZ136" s="66"/>
      <c r="FHA136" s="66"/>
      <c r="FHB136" s="66"/>
      <c r="FHC136" s="66"/>
      <c r="FHD136" s="66"/>
      <c r="FHE136" s="66"/>
      <c r="FHF136" s="66"/>
      <c r="FHG136" s="66"/>
      <c r="FHH136" s="66"/>
      <c r="FHI136" s="66"/>
      <c r="FHJ136" s="66"/>
      <c r="FHK136" s="66"/>
      <c r="FHL136" s="66"/>
      <c r="FHM136" s="66"/>
      <c r="FHN136" s="66"/>
      <c r="FHO136" s="66"/>
      <c r="FHP136" s="66"/>
      <c r="FHQ136" s="66"/>
      <c r="FHR136" s="66"/>
      <c r="FHS136" s="66"/>
      <c r="FHT136" s="66"/>
      <c r="FHU136" s="66"/>
      <c r="FHV136" s="66"/>
      <c r="FHW136" s="66"/>
      <c r="FHX136" s="66"/>
      <c r="FHY136" s="66"/>
      <c r="FHZ136" s="66"/>
      <c r="FIA136" s="66"/>
      <c r="FIB136" s="66"/>
      <c r="FIC136" s="66"/>
      <c r="FID136" s="66"/>
      <c r="FIE136" s="66"/>
      <c r="FIF136" s="66"/>
      <c r="FIG136" s="66"/>
      <c r="FIH136" s="66"/>
      <c r="FII136" s="66"/>
      <c r="FIJ136" s="66"/>
      <c r="FIK136" s="66"/>
      <c r="FIL136" s="66"/>
      <c r="FIM136" s="66"/>
      <c r="FIN136" s="66"/>
      <c r="FIO136" s="66"/>
      <c r="FIP136" s="66"/>
      <c r="FIQ136" s="66"/>
      <c r="FIR136" s="66"/>
      <c r="FIS136" s="66"/>
      <c r="FIT136" s="66"/>
      <c r="FIU136" s="66"/>
      <c r="FIV136" s="66"/>
      <c r="FIW136" s="66"/>
      <c r="FIX136" s="66"/>
      <c r="FIY136" s="66"/>
      <c r="FIZ136" s="66"/>
      <c r="FJA136" s="66"/>
      <c r="FJB136" s="66"/>
      <c r="FJC136" s="66"/>
      <c r="FJD136" s="66"/>
      <c r="FJE136" s="66"/>
      <c r="FJF136" s="66"/>
      <c r="FJG136" s="66"/>
      <c r="FJH136" s="66"/>
      <c r="FJI136" s="66"/>
      <c r="FJJ136" s="66"/>
      <c r="FJK136" s="66"/>
      <c r="FJL136" s="66"/>
      <c r="FJM136" s="66"/>
      <c r="FJN136" s="66"/>
      <c r="FJO136" s="66"/>
      <c r="FJP136" s="66"/>
      <c r="FJQ136" s="66"/>
      <c r="FJR136" s="66"/>
      <c r="FJS136" s="66"/>
      <c r="FJT136" s="66"/>
      <c r="FJU136" s="66"/>
      <c r="FJV136" s="66"/>
      <c r="FJW136" s="66"/>
      <c r="FJX136" s="66"/>
      <c r="FJY136" s="66"/>
      <c r="FJZ136" s="66"/>
      <c r="FKA136" s="66"/>
      <c r="FKB136" s="66"/>
      <c r="FKC136" s="66"/>
      <c r="FKD136" s="66"/>
      <c r="FKE136" s="66"/>
      <c r="FKF136" s="66"/>
      <c r="FKG136" s="66"/>
      <c r="FKH136" s="66"/>
      <c r="FKI136" s="66"/>
      <c r="FKJ136" s="66"/>
      <c r="FKK136" s="66"/>
      <c r="FKL136" s="66"/>
      <c r="FKM136" s="66"/>
      <c r="FKN136" s="66"/>
      <c r="FKO136" s="66"/>
      <c r="FKP136" s="66"/>
      <c r="FKQ136" s="66"/>
      <c r="FKR136" s="66"/>
      <c r="FKS136" s="66"/>
      <c r="FKT136" s="66"/>
      <c r="FKU136" s="66"/>
      <c r="FKV136" s="66"/>
      <c r="FKW136" s="66"/>
      <c r="FKX136" s="66"/>
      <c r="FKY136" s="66"/>
      <c r="FKZ136" s="66"/>
      <c r="FLA136" s="66"/>
      <c r="FLB136" s="66"/>
      <c r="FLC136" s="66"/>
      <c r="FLD136" s="66"/>
      <c r="FLE136" s="66"/>
      <c r="FLF136" s="66"/>
      <c r="FLG136" s="66"/>
      <c r="FLH136" s="66"/>
      <c r="FLI136" s="66"/>
      <c r="FLJ136" s="66"/>
      <c r="FLK136" s="66"/>
      <c r="FLL136" s="66"/>
      <c r="FLM136" s="66"/>
      <c r="FLN136" s="66"/>
      <c r="FLO136" s="66"/>
      <c r="FLP136" s="66"/>
      <c r="FLQ136" s="66"/>
      <c r="FLR136" s="66"/>
      <c r="FLS136" s="66"/>
      <c r="FLT136" s="66"/>
      <c r="FLU136" s="66"/>
      <c r="FLV136" s="66"/>
      <c r="FLW136" s="66"/>
      <c r="FLX136" s="66"/>
      <c r="FLY136" s="66"/>
      <c r="FLZ136" s="66"/>
      <c r="FMA136" s="66"/>
      <c r="FMB136" s="66"/>
      <c r="FMC136" s="66"/>
      <c r="FMD136" s="66"/>
      <c r="FME136" s="66"/>
      <c r="FMF136" s="66"/>
      <c r="FMG136" s="66"/>
      <c r="FMH136" s="66"/>
      <c r="FMI136" s="66"/>
      <c r="FMJ136" s="66"/>
      <c r="FMK136" s="66"/>
      <c r="FML136" s="66"/>
      <c r="FMM136" s="66"/>
      <c r="FMN136" s="66"/>
      <c r="FMO136" s="66"/>
      <c r="FMP136" s="66"/>
      <c r="FMQ136" s="66"/>
      <c r="FMR136" s="66"/>
      <c r="FMS136" s="66"/>
      <c r="FMT136" s="66"/>
      <c r="FMU136" s="66"/>
      <c r="FMV136" s="66"/>
      <c r="FMW136" s="66"/>
      <c r="FMX136" s="66"/>
      <c r="FMY136" s="66"/>
      <c r="FMZ136" s="66"/>
      <c r="FNA136" s="66"/>
      <c r="FNB136" s="66"/>
      <c r="FNC136" s="66"/>
      <c r="FND136" s="66"/>
      <c r="FNE136" s="66"/>
      <c r="FNF136" s="66"/>
      <c r="FNG136" s="66"/>
      <c r="FNH136" s="66"/>
      <c r="FNI136" s="66"/>
      <c r="FNJ136" s="66"/>
      <c r="FNK136" s="66"/>
      <c r="FNL136" s="66"/>
      <c r="FNM136" s="66"/>
      <c r="FNN136" s="66"/>
      <c r="FNO136" s="66"/>
      <c r="FNP136" s="66"/>
      <c r="FNQ136" s="66"/>
      <c r="FNR136" s="66"/>
      <c r="FNS136" s="66"/>
      <c r="FNT136" s="66"/>
      <c r="FNU136" s="66"/>
      <c r="FNV136" s="66"/>
      <c r="FNW136" s="66"/>
      <c r="FNX136" s="66"/>
      <c r="FNY136" s="66"/>
      <c r="FNZ136" s="66"/>
      <c r="FOA136" s="66"/>
      <c r="FOB136" s="66"/>
      <c r="FOC136" s="66"/>
      <c r="FOD136" s="66"/>
      <c r="FOE136" s="66"/>
      <c r="FOF136" s="66"/>
      <c r="FOG136" s="66"/>
      <c r="FOH136" s="66"/>
      <c r="FOI136" s="66"/>
      <c r="FOJ136" s="66"/>
      <c r="FOK136" s="66"/>
      <c r="FOL136" s="66"/>
      <c r="FOM136" s="66"/>
      <c r="FON136" s="66"/>
      <c r="FOO136" s="66"/>
      <c r="FOP136" s="66"/>
      <c r="FOQ136" s="66"/>
      <c r="FOR136" s="66"/>
      <c r="FOS136" s="66"/>
      <c r="FOT136" s="66"/>
      <c r="FOU136" s="66"/>
      <c r="FOV136" s="66"/>
      <c r="FOW136" s="66"/>
      <c r="FOX136" s="66"/>
      <c r="FOY136" s="66"/>
      <c r="FOZ136" s="66"/>
      <c r="FPA136" s="66"/>
      <c r="FPB136" s="66"/>
      <c r="FPC136" s="66"/>
      <c r="FPD136" s="66"/>
      <c r="FPE136" s="66"/>
      <c r="FPF136" s="66"/>
      <c r="FPG136" s="66"/>
      <c r="FPH136" s="66"/>
      <c r="FPI136" s="66"/>
      <c r="FPJ136" s="66"/>
      <c r="FPK136" s="66"/>
      <c r="FPL136" s="66"/>
      <c r="FPM136" s="66"/>
      <c r="FPN136" s="66"/>
      <c r="FPO136" s="66"/>
      <c r="FPP136" s="66"/>
      <c r="FPQ136" s="66"/>
      <c r="FPR136" s="66"/>
      <c r="FPS136" s="66"/>
      <c r="FPT136" s="66"/>
      <c r="FPU136" s="66"/>
      <c r="FPV136" s="66"/>
      <c r="FPW136" s="66"/>
      <c r="FPX136" s="66"/>
      <c r="FPY136" s="66"/>
      <c r="FPZ136" s="66"/>
      <c r="FQA136" s="66"/>
      <c r="FQB136" s="66"/>
      <c r="FQC136" s="66"/>
      <c r="FQD136" s="66"/>
      <c r="FQE136" s="66"/>
      <c r="FQF136" s="66"/>
      <c r="FQG136" s="66"/>
      <c r="FQH136" s="66"/>
      <c r="FQI136" s="66"/>
      <c r="FQJ136" s="66"/>
      <c r="FQK136" s="66"/>
      <c r="FQL136" s="66"/>
      <c r="FQM136" s="66"/>
      <c r="FQN136" s="66"/>
      <c r="FQO136" s="66"/>
      <c r="FQP136" s="66"/>
      <c r="FQQ136" s="66"/>
      <c r="FQR136" s="66"/>
      <c r="FQS136" s="66"/>
      <c r="FQT136" s="66"/>
      <c r="FQU136" s="66"/>
      <c r="FQV136" s="66"/>
      <c r="FQW136" s="66"/>
      <c r="FQX136" s="66"/>
      <c r="FQY136" s="66"/>
      <c r="FQZ136" s="66"/>
      <c r="FRA136" s="66"/>
      <c r="FRB136" s="66"/>
      <c r="FRC136" s="66"/>
      <c r="FRD136" s="66"/>
      <c r="FRE136" s="66"/>
      <c r="FRF136" s="66"/>
      <c r="FRG136" s="66"/>
      <c r="FRH136" s="66"/>
      <c r="FRI136" s="66"/>
      <c r="FRJ136" s="66"/>
      <c r="FRK136" s="66"/>
      <c r="FRL136" s="66"/>
      <c r="FRM136" s="66"/>
      <c r="FRN136" s="66"/>
      <c r="FRO136" s="66"/>
      <c r="FRP136" s="66"/>
      <c r="FRQ136" s="66"/>
      <c r="FRR136" s="66"/>
      <c r="FRS136" s="66"/>
      <c r="FRT136" s="66"/>
      <c r="FRU136" s="66"/>
      <c r="FRV136" s="66"/>
      <c r="FRW136" s="66"/>
      <c r="FRX136" s="66"/>
      <c r="FRY136" s="66"/>
      <c r="FRZ136" s="66"/>
      <c r="FSA136" s="66"/>
      <c r="FSB136" s="66"/>
      <c r="FSC136" s="66"/>
      <c r="FSD136" s="66"/>
      <c r="FSE136" s="66"/>
      <c r="FSF136" s="66"/>
      <c r="FSG136" s="66"/>
      <c r="FSH136" s="66"/>
      <c r="FSI136" s="66"/>
      <c r="FSJ136" s="66"/>
      <c r="FSK136" s="66"/>
      <c r="FSL136" s="66"/>
      <c r="FSM136" s="66"/>
      <c r="FSN136" s="66"/>
      <c r="FSO136" s="66"/>
      <c r="FSP136" s="66"/>
      <c r="FSQ136" s="66"/>
      <c r="FSR136" s="66"/>
      <c r="FSS136" s="66"/>
      <c r="FST136" s="66"/>
      <c r="FSU136" s="66"/>
      <c r="FSV136" s="66"/>
      <c r="FSW136" s="66"/>
      <c r="FSX136" s="66"/>
      <c r="FSY136" s="66"/>
      <c r="FSZ136" s="66"/>
      <c r="FTA136" s="66"/>
      <c r="FTB136" s="66"/>
      <c r="FTC136" s="66"/>
      <c r="FTD136" s="66"/>
      <c r="FTE136" s="66"/>
      <c r="FTF136" s="66"/>
      <c r="FTG136" s="66"/>
      <c r="FTH136" s="66"/>
      <c r="FTI136" s="66"/>
      <c r="FTJ136" s="66"/>
      <c r="FTK136" s="66"/>
      <c r="FTL136" s="66"/>
      <c r="FTM136" s="66"/>
      <c r="FTN136" s="66"/>
      <c r="FTO136" s="66"/>
      <c r="FTP136" s="66"/>
      <c r="FTQ136" s="66"/>
      <c r="FTR136" s="66"/>
      <c r="FTS136" s="66"/>
      <c r="FTT136" s="66"/>
      <c r="FTU136" s="66"/>
      <c r="FTV136" s="66"/>
      <c r="FTW136" s="66"/>
      <c r="FTX136" s="66"/>
      <c r="FTY136" s="66"/>
      <c r="FTZ136" s="66"/>
      <c r="FUA136" s="66"/>
      <c r="FUB136" s="66"/>
      <c r="FUC136" s="66"/>
      <c r="FUD136" s="66"/>
      <c r="FUE136" s="66"/>
      <c r="FUF136" s="66"/>
      <c r="FUG136" s="66"/>
      <c r="FUH136" s="66"/>
      <c r="FUI136" s="66"/>
      <c r="FUJ136" s="66"/>
      <c r="FUK136" s="66"/>
      <c r="FUL136" s="66"/>
      <c r="FUM136" s="66"/>
      <c r="FUN136" s="66"/>
      <c r="FUO136" s="66"/>
      <c r="FUP136" s="66"/>
      <c r="FUQ136" s="66"/>
      <c r="FUR136" s="66"/>
      <c r="FUS136" s="66"/>
      <c r="FUT136" s="66"/>
      <c r="FUU136" s="66"/>
      <c r="FUV136" s="66"/>
      <c r="FUW136" s="66"/>
      <c r="FUX136" s="66"/>
      <c r="FUY136" s="66"/>
      <c r="FUZ136" s="66"/>
      <c r="FVA136" s="66"/>
      <c r="FVB136" s="66"/>
      <c r="FVC136" s="66"/>
      <c r="FVD136" s="66"/>
      <c r="FVE136" s="66"/>
      <c r="FVF136" s="66"/>
      <c r="FVG136" s="66"/>
      <c r="FVH136" s="66"/>
      <c r="FVI136" s="66"/>
      <c r="FVJ136" s="66"/>
      <c r="FVK136" s="66"/>
      <c r="FVL136" s="66"/>
      <c r="FVM136" s="66"/>
      <c r="FVN136" s="66"/>
      <c r="FVO136" s="66"/>
      <c r="FVP136" s="66"/>
      <c r="FVQ136" s="66"/>
      <c r="FVR136" s="66"/>
      <c r="FVS136" s="66"/>
      <c r="FVT136" s="66"/>
      <c r="FVU136" s="66"/>
      <c r="FVV136" s="66"/>
      <c r="FVW136" s="66"/>
      <c r="FVX136" s="66"/>
      <c r="FVY136" s="66"/>
      <c r="FVZ136" s="66"/>
      <c r="FWA136" s="66"/>
      <c r="FWB136" s="66"/>
      <c r="FWC136" s="66"/>
      <c r="FWD136" s="66"/>
      <c r="FWE136" s="66"/>
      <c r="FWF136" s="66"/>
      <c r="FWG136" s="66"/>
      <c r="FWH136" s="66"/>
      <c r="FWI136" s="66"/>
      <c r="FWJ136" s="66"/>
      <c r="FWK136" s="66"/>
      <c r="FWL136" s="66"/>
      <c r="FWM136" s="66"/>
      <c r="FWN136" s="66"/>
      <c r="FWO136" s="66"/>
      <c r="FWP136" s="66"/>
      <c r="FWQ136" s="66"/>
      <c r="FWR136" s="66"/>
      <c r="FWS136" s="66"/>
      <c r="FWT136" s="66"/>
      <c r="FWU136" s="66"/>
      <c r="FWV136" s="66"/>
      <c r="FWW136" s="66"/>
      <c r="FWX136" s="66"/>
      <c r="FWY136" s="66"/>
      <c r="FWZ136" s="66"/>
      <c r="FXA136" s="66"/>
      <c r="FXB136" s="66"/>
      <c r="FXC136" s="66"/>
      <c r="FXD136" s="66"/>
      <c r="FXE136" s="66"/>
      <c r="FXF136" s="66"/>
      <c r="FXG136" s="66"/>
      <c r="FXH136" s="66"/>
      <c r="FXI136" s="66"/>
      <c r="FXJ136" s="66"/>
      <c r="FXK136" s="66"/>
      <c r="FXL136" s="66"/>
      <c r="FXM136" s="66"/>
      <c r="FXN136" s="66"/>
      <c r="FXO136" s="66"/>
      <c r="FXP136" s="66"/>
      <c r="FXQ136" s="66"/>
      <c r="FXR136" s="66"/>
      <c r="FXS136" s="66"/>
      <c r="FXT136" s="66"/>
      <c r="FXU136" s="66"/>
      <c r="FXV136" s="66"/>
      <c r="FXW136" s="66"/>
      <c r="FXX136" s="66"/>
      <c r="FXY136" s="66"/>
      <c r="FXZ136" s="66"/>
      <c r="FYA136" s="66"/>
      <c r="FYB136" s="66"/>
      <c r="FYC136" s="66"/>
      <c r="FYD136" s="66"/>
      <c r="FYE136" s="66"/>
      <c r="FYF136" s="66"/>
      <c r="FYG136" s="66"/>
      <c r="FYH136" s="66"/>
      <c r="FYI136" s="66"/>
      <c r="FYJ136" s="66"/>
      <c r="FYK136" s="66"/>
      <c r="FYL136" s="66"/>
      <c r="FYM136" s="66"/>
      <c r="FYN136" s="66"/>
      <c r="FYO136" s="66"/>
      <c r="FYP136" s="66"/>
      <c r="FYQ136" s="66"/>
      <c r="FYR136" s="66"/>
      <c r="FYS136" s="66"/>
      <c r="FYT136" s="66"/>
      <c r="FYU136" s="66"/>
      <c r="FYV136" s="66"/>
      <c r="FYW136" s="66"/>
      <c r="FYX136" s="66"/>
      <c r="FYY136" s="66"/>
      <c r="FYZ136" s="66"/>
      <c r="FZA136" s="66"/>
      <c r="FZB136" s="66"/>
      <c r="FZC136" s="66"/>
      <c r="FZD136" s="66"/>
      <c r="FZE136" s="66"/>
      <c r="FZF136" s="66"/>
      <c r="FZG136" s="66"/>
      <c r="FZH136" s="66"/>
      <c r="FZI136" s="66"/>
      <c r="FZJ136" s="66"/>
      <c r="FZK136" s="66"/>
      <c r="FZL136" s="66"/>
      <c r="FZM136" s="66"/>
      <c r="FZN136" s="66"/>
      <c r="FZO136" s="66"/>
      <c r="FZP136" s="66"/>
      <c r="FZQ136" s="66"/>
      <c r="FZR136" s="66"/>
      <c r="FZS136" s="66"/>
      <c r="FZT136" s="66"/>
      <c r="FZU136" s="66"/>
      <c r="FZV136" s="66"/>
      <c r="FZW136" s="66"/>
      <c r="FZX136" s="66"/>
      <c r="FZY136" s="66"/>
      <c r="FZZ136" s="66"/>
      <c r="GAA136" s="66"/>
      <c r="GAB136" s="66"/>
      <c r="GAC136" s="66"/>
      <c r="GAD136" s="66"/>
      <c r="GAE136" s="66"/>
      <c r="GAF136" s="66"/>
      <c r="GAG136" s="66"/>
      <c r="GAH136" s="66"/>
      <c r="GAI136" s="66"/>
      <c r="GAJ136" s="66"/>
      <c r="GAK136" s="66"/>
      <c r="GAL136" s="66"/>
      <c r="GAM136" s="66"/>
      <c r="GAN136" s="66"/>
      <c r="GAO136" s="66"/>
      <c r="GAP136" s="66"/>
      <c r="GAQ136" s="66"/>
      <c r="GAR136" s="66"/>
      <c r="GAS136" s="66"/>
      <c r="GAT136" s="66"/>
      <c r="GAU136" s="66"/>
      <c r="GAV136" s="66"/>
      <c r="GAW136" s="66"/>
      <c r="GAX136" s="66"/>
      <c r="GAY136" s="66"/>
      <c r="GAZ136" s="66"/>
      <c r="GBA136" s="66"/>
      <c r="GBB136" s="66"/>
      <c r="GBC136" s="66"/>
      <c r="GBD136" s="66"/>
      <c r="GBE136" s="66"/>
      <c r="GBF136" s="66"/>
      <c r="GBG136" s="66"/>
      <c r="GBH136" s="66"/>
      <c r="GBI136" s="66"/>
      <c r="GBJ136" s="66"/>
      <c r="GBK136" s="66"/>
      <c r="GBL136" s="66"/>
      <c r="GBM136" s="66"/>
      <c r="GBN136" s="66"/>
      <c r="GBO136" s="66"/>
      <c r="GBP136" s="66"/>
      <c r="GBQ136" s="66"/>
      <c r="GBR136" s="66"/>
      <c r="GBS136" s="66"/>
      <c r="GBT136" s="66"/>
      <c r="GBU136" s="66"/>
      <c r="GBV136" s="66"/>
      <c r="GBW136" s="66"/>
      <c r="GBX136" s="66"/>
      <c r="GBY136" s="66"/>
      <c r="GBZ136" s="66"/>
      <c r="GCA136" s="66"/>
      <c r="GCB136" s="66"/>
      <c r="GCC136" s="66"/>
      <c r="GCD136" s="66"/>
      <c r="GCE136" s="66"/>
      <c r="GCF136" s="66"/>
      <c r="GCG136" s="66"/>
      <c r="GCH136" s="66"/>
      <c r="GCI136" s="66"/>
      <c r="GCJ136" s="66"/>
      <c r="GCK136" s="66"/>
      <c r="GCL136" s="66"/>
      <c r="GCM136" s="66"/>
      <c r="GCN136" s="66"/>
      <c r="GCO136" s="66"/>
      <c r="GCP136" s="66"/>
      <c r="GCQ136" s="66"/>
      <c r="GCR136" s="66"/>
      <c r="GCS136" s="66"/>
      <c r="GCT136" s="66"/>
      <c r="GCU136" s="66"/>
      <c r="GCV136" s="66"/>
      <c r="GCW136" s="66"/>
      <c r="GCX136" s="66"/>
      <c r="GCY136" s="66"/>
      <c r="GCZ136" s="66"/>
      <c r="GDA136" s="66"/>
      <c r="GDB136" s="66"/>
      <c r="GDC136" s="66"/>
      <c r="GDD136" s="66"/>
      <c r="GDE136" s="66"/>
      <c r="GDF136" s="66"/>
      <c r="GDG136" s="66"/>
      <c r="GDH136" s="66"/>
      <c r="GDI136" s="66"/>
      <c r="GDJ136" s="66"/>
      <c r="GDK136" s="66"/>
      <c r="GDL136" s="66"/>
      <c r="GDM136" s="66"/>
      <c r="GDN136" s="66"/>
      <c r="GDO136" s="66"/>
      <c r="GDP136" s="66"/>
      <c r="GDQ136" s="66"/>
      <c r="GDR136" s="66"/>
      <c r="GDS136" s="66"/>
      <c r="GDT136" s="66"/>
      <c r="GDU136" s="66"/>
      <c r="GDV136" s="66"/>
      <c r="GDW136" s="66"/>
      <c r="GDX136" s="66"/>
      <c r="GDY136" s="66"/>
      <c r="GDZ136" s="66"/>
      <c r="GEA136" s="66"/>
      <c r="GEB136" s="66"/>
      <c r="GEC136" s="66"/>
      <c r="GED136" s="66"/>
      <c r="GEE136" s="66"/>
      <c r="GEF136" s="66"/>
      <c r="GEG136" s="66"/>
      <c r="GEH136" s="66"/>
      <c r="GEI136" s="66"/>
      <c r="GEJ136" s="66"/>
      <c r="GEK136" s="66"/>
      <c r="GEL136" s="66"/>
      <c r="GEM136" s="66"/>
      <c r="GEN136" s="66"/>
      <c r="GEO136" s="66"/>
      <c r="GEP136" s="66"/>
      <c r="GEQ136" s="66"/>
      <c r="GER136" s="66"/>
      <c r="GES136" s="66"/>
      <c r="GET136" s="66"/>
      <c r="GEU136" s="66"/>
      <c r="GEV136" s="66"/>
      <c r="GEW136" s="66"/>
      <c r="GEX136" s="66"/>
      <c r="GEY136" s="66"/>
      <c r="GEZ136" s="66"/>
      <c r="GFA136" s="66"/>
      <c r="GFB136" s="66"/>
      <c r="GFC136" s="66"/>
      <c r="GFD136" s="66"/>
      <c r="GFE136" s="66"/>
      <c r="GFF136" s="66"/>
      <c r="GFG136" s="66"/>
      <c r="GFH136" s="66"/>
      <c r="GFI136" s="66"/>
      <c r="GFJ136" s="66"/>
      <c r="GFK136" s="66"/>
      <c r="GFL136" s="66"/>
      <c r="GFM136" s="66"/>
      <c r="GFN136" s="66"/>
      <c r="GFO136" s="66"/>
      <c r="GFP136" s="66"/>
      <c r="GFQ136" s="66"/>
      <c r="GFR136" s="66"/>
      <c r="GFS136" s="66"/>
      <c r="GFT136" s="66"/>
      <c r="GFU136" s="66"/>
      <c r="GFV136" s="66"/>
      <c r="GFW136" s="66"/>
      <c r="GFX136" s="66"/>
      <c r="GFY136" s="66"/>
      <c r="GFZ136" s="66"/>
      <c r="GGA136" s="66"/>
      <c r="GGB136" s="66"/>
      <c r="GGC136" s="66"/>
      <c r="GGD136" s="66"/>
      <c r="GGE136" s="66"/>
      <c r="GGF136" s="66"/>
      <c r="GGG136" s="66"/>
      <c r="GGH136" s="66"/>
      <c r="GGI136" s="66"/>
      <c r="GGJ136" s="66"/>
      <c r="GGK136" s="66"/>
      <c r="GGL136" s="66"/>
      <c r="GGM136" s="66"/>
      <c r="GGN136" s="66"/>
      <c r="GGO136" s="66"/>
      <c r="GGP136" s="66"/>
      <c r="GGQ136" s="66"/>
      <c r="GGR136" s="66"/>
      <c r="GGS136" s="66"/>
      <c r="GGT136" s="66"/>
      <c r="GGU136" s="66"/>
      <c r="GGV136" s="66"/>
      <c r="GGW136" s="66"/>
      <c r="GGX136" s="66"/>
      <c r="GGY136" s="66"/>
      <c r="GGZ136" s="66"/>
      <c r="GHA136" s="66"/>
      <c r="GHB136" s="66"/>
      <c r="GHC136" s="66"/>
      <c r="GHD136" s="66"/>
      <c r="GHE136" s="66"/>
      <c r="GHF136" s="66"/>
      <c r="GHG136" s="66"/>
      <c r="GHH136" s="66"/>
      <c r="GHI136" s="66"/>
      <c r="GHJ136" s="66"/>
      <c r="GHK136" s="66"/>
      <c r="GHL136" s="66"/>
      <c r="GHM136" s="66"/>
      <c r="GHN136" s="66"/>
      <c r="GHO136" s="66"/>
      <c r="GHP136" s="66"/>
      <c r="GHQ136" s="66"/>
      <c r="GHR136" s="66"/>
      <c r="GHS136" s="66"/>
      <c r="GHT136" s="66"/>
      <c r="GHU136" s="66"/>
      <c r="GHV136" s="66"/>
      <c r="GHW136" s="66"/>
      <c r="GHX136" s="66"/>
      <c r="GHY136" s="66"/>
      <c r="GHZ136" s="66"/>
      <c r="GIA136" s="66"/>
      <c r="GIB136" s="66"/>
      <c r="GIC136" s="66"/>
      <c r="GID136" s="66"/>
      <c r="GIE136" s="66"/>
      <c r="GIF136" s="66"/>
      <c r="GIG136" s="66"/>
      <c r="GIH136" s="66"/>
      <c r="GII136" s="66"/>
      <c r="GIJ136" s="66"/>
      <c r="GIK136" s="66"/>
      <c r="GIL136" s="66"/>
      <c r="GIM136" s="66"/>
      <c r="GIN136" s="66"/>
      <c r="GIO136" s="66"/>
      <c r="GIP136" s="66"/>
      <c r="GIQ136" s="66"/>
      <c r="GIR136" s="66"/>
      <c r="GIS136" s="66"/>
      <c r="GIT136" s="66"/>
      <c r="GIU136" s="66"/>
      <c r="GIV136" s="66"/>
      <c r="GIW136" s="66"/>
      <c r="GIX136" s="66"/>
      <c r="GIY136" s="66"/>
      <c r="GIZ136" s="66"/>
      <c r="GJA136" s="66"/>
      <c r="GJB136" s="66"/>
      <c r="GJC136" s="66"/>
      <c r="GJD136" s="66"/>
      <c r="GJE136" s="66"/>
      <c r="GJF136" s="66"/>
      <c r="GJG136" s="66"/>
      <c r="GJH136" s="66"/>
      <c r="GJI136" s="66"/>
      <c r="GJJ136" s="66"/>
      <c r="GJK136" s="66"/>
      <c r="GJL136" s="66"/>
      <c r="GJM136" s="66"/>
      <c r="GJN136" s="66"/>
      <c r="GJO136" s="66"/>
      <c r="GJP136" s="66"/>
      <c r="GJQ136" s="66"/>
      <c r="GJR136" s="66"/>
      <c r="GJS136" s="66"/>
      <c r="GJT136" s="66"/>
      <c r="GJU136" s="66"/>
      <c r="GJV136" s="66"/>
      <c r="GJW136" s="66"/>
      <c r="GJX136" s="66"/>
      <c r="GJY136" s="66"/>
      <c r="GJZ136" s="66"/>
      <c r="GKA136" s="66"/>
      <c r="GKB136" s="66"/>
      <c r="GKC136" s="66"/>
      <c r="GKD136" s="66"/>
      <c r="GKE136" s="66"/>
      <c r="GKF136" s="66"/>
      <c r="GKG136" s="66"/>
      <c r="GKH136" s="66"/>
      <c r="GKI136" s="66"/>
      <c r="GKJ136" s="66"/>
      <c r="GKK136" s="66"/>
      <c r="GKL136" s="66"/>
      <c r="GKM136" s="66"/>
      <c r="GKN136" s="66"/>
      <c r="GKO136" s="66"/>
      <c r="GKP136" s="66"/>
      <c r="GKQ136" s="66"/>
      <c r="GKR136" s="66"/>
      <c r="GKS136" s="66"/>
      <c r="GKT136" s="66"/>
      <c r="GKU136" s="66"/>
      <c r="GKV136" s="66"/>
      <c r="GKW136" s="66"/>
      <c r="GKX136" s="66"/>
      <c r="GKY136" s="66"/>
      <c r="GKZ136" s="66"/>
      <c r="GLA136" s="66"/>
      <c r="GLB136" s="66"/>
      <c r="GLC136" s="66"/>
      <c r="GLD136" s="66"/>
      <c r="GLE136" s="66"/>
      <c r="GLF136" s="66"/>
      <c r="GLG136" s="66"/>
      <c r="GLH136" s="66"/>
      <c r="GLI136" s="66"/>
      <c r="GLJ136" s="66"/>
      <c r="GLK136" s="66"/>
      <c r="GLL136" s="66"/>
      <c r="GLM136" s="66"/>
      <c r="GLN136" s="66"/>
      <c r="GLO136" s="66"/>
      <c r="GLP136" s="66"/>
      <c r="GLQ136" s="66"/>
      <c r="GLR136" s="66"/>
      <c r="GLS136" s="66"/>
      <c r="GLT136" s="66"/>
      <c r="GLU136" s="66"/>
      <c r="GLV136" s="66"/>
      <c r="GLW136" s="66"/>
      <c r="GLX136" s="66"/>
      <c r="GLY136" s="66"/>
      <c r="GLZ136" s="66"/>
      <c r="GMA136" s="66"/>
      <c r="GMB136" s="66"/>
      <c r="GMC136" s="66"/>
      <c r="GMD136" s="66"/>
      <c r="GME136" s="66"/>
      <c r="GMF136" s="66"/>
      <c r="GMG136" s="66"/>
      <c r="GMH136" s="66"/>
      <c r="GMI136" s="66"/>
      <c r="GMJ136" s="66"/>
      <c r="GMK136" s="66"/>
      <c r="GML136" s="66"/>
      <c r="GMM136" s="66"/>
      <c r="GMN136" s="66"/>
      <c r="GMO136" s="66"/>
      <c r="GMP136" s="66"/>
      <c r="GMQ136" s="66"/>
      <c r="GMR136" s="66"/>
      <c r="GMS136" s="66"/>
      <c r="GMT136" s="66"/>
      <c r="GMU136" s="66"/>
      <c r="GMV136" s="66"/>
      <c r="GMW136" s="66"/>
      <c r="GMX136" s="66"/>
      <c r="GMY136" s="66"/>
      <c r="GMZ136" s="66"/>
      <c r="GNA136" s="66"/>
      <c r="GNB136" s="66"/>
      <c r="GNC136" s="66"/>
      <c r="GND136" s="66"/>
      <c r="GNE136" s="66"/>
      <c r="GNF136" s="66"/>
      <c r="GNG136" s="66"/>
      <c r="GNH136" s="66"/>
      <c r="GNI136" s="66"/>
      <c r="GNJ136" s="66"/>
      <c r="GNK136" s="66"/>
      <c r="GNL136" s="66"/>
      <c r="GNM136" s="66"/>
      <c r="GNN136" s="66"/>
      <c r="GNO136" s="66"/>
      <c r="GNP136" s="66"/>
      <c r="GNQ136" s="66"/>
      <c r="GNR136" s="66"/>
      <c r="GNS136" s="66"/>
      <c r="GNT136" s="66"/>
      <c r="GNU136" s="66"/>
      <c r="GNV136" s="66"/>
      <c r="GNW136" s="66"/>
      <c r="GNX136" s="66"/>
      <c r="GNY136" s="66"/>
      <c r="GNZ136" s="66"/>
      <c r="GOA136" s="66"/>
      <c r="GOB136" s="66"/>
      <c r="GOC136" s="66"/>
      <c r="GOD136" s="66"/>
      <c r="GOE136" s="66"/>
      <c r="GOF136" s="66"/>
      <c r="GOG136" s="66"/>
      <c r="GOH136" s="66"/>
      <c r="GOI136" s="66"/>
      <c r="GOJ136" s="66"/>
      <c r="GOK136" s="66"/>
      <c r="GOL136" s="66"/>
      <c r="GOM136" s="66"/>
      <c r="GON136" s="66"/>
      <c r="GOO136" s="66"/>
      <c r="GOP136" s="66"/>
      <c r="GOQ136" s="66"/>
      <c r="GOR136" s="66"/>
      <c r="GOS136" s="66"/>
      <c r="GOT136" s="66"/>
      <c r="GOU136" s="66"/>
      <c r="GOV136" s="66"/>
      <c r="GOW136" s="66"/>
      <c r="GOX136" s="66"/>
      <c r="GOY136" s="66"/>
      <c r="GOZ136" s="66"/>
      <c r="GPA136" s="66"/>
      <c r="GPB136" s="66"/>
      <c r="GPC136" s="66"/>
      <c r="GPD136" s="66"/>
      <c r="GPE136" s="66"/>
      <c r="GPF136" s="66"/>
      <c r="GPG136" s="66"/>
      <c r="GPH136" s="66"/>
      <c r="GPI136" s="66"/>
      <c r="GPJ136" s="66"/>
      <c r="GPK136" s="66"/>
      <c r="GPL136" s="66"/>
      <c r="GPM136" s="66"/>
      <c r="GPN136" s="66"/>
      <c r="GPO136" s="66"/>
      <c r="GPP136" s="66"/>
      <c r="GPQ136" s="66"/>
      <c r="GPR136" s="66"/>
      <c r="GPS136" s="66"/>
      <c r="GPT136" s="66"/>
      <c r="GPU136" s="66"/>
      <c r="GPV136" s="66"/>
      <c r="GPW136" s="66"/>
      <c r="GPX136" s="66"/>
      <c r="GPY136" s="66"/>
      <c r="GPZ136" s="66"/>
      <c r="GQA136" s="66"/>
      <c r="GQB136" s="66"/>
      <c r="GQC136" s="66"/>
      <c r="GQD136" s="66"/>
      <c r="GQE136" s="66"/>
      <c r="GQF136" s="66"/>
      <c r="GQG136" s="66"/>
      <c r="GQH136" s="66"/>
      <c r="GQI136" s="66"/>
      <c r="GQJ136" s="66"/>
      <c r="GQK136" s="66"/>
      <c r="GQL136" s="66"/>
      <c r="GQM136" s="66"/>
      <c r="GQN136" s="66"/>
      <c r="GQO136" s="66"/>
      <c r="GQP136" s="66"/>
      <c r="GQQ136" s="66"/>
      <c r="GQR136" s="66"/>
      <c r="GQS136" s="66"/>
      <c r="GQT136" s="66"/>
      <c r="GQU136" s="66"/>
      <c r="GQV136" s="66"/>
      <c r="GQW136" s="66"/>
      <c r="GQX136" s="66"/>
      <c r="GQY136" s="66"/>
      <c r="GQZ136" s="66"/>
      <c r="GRA136" s="66"/>
      <c r="GRB136" s="66"/>
      <c r="GRC136" s="66"/>
      <c r="GRD136" s="66"/>
      <c r="GRE136" s="66"/>
      <c r="GRF136" s="66"/>
      <c r="GRG136" s="66"/>
      <c r="GRH136" s="66"/>
      <c r="GRI136" s="66"/>
      <c r="GRJ136" s="66"/>
      <c r="GRK136" s="66"/>
      <c r="GRL136" s="66"/>
      <c r="GRM136" s="66"/>
      <c r="GRN136" s="66"/>
      <c r="GRO136" s="66"/>
      <c r="GRP136" s="66"/>
      <c r="GRQ136" s="66"/>
      <c r="GRR136" s="66"/>
      <c r="GRS136" s="66"/>
      <c r="GRT136" s="66"/>
      <c r="GRU136" s="66"/>
      <c r="GRV136" s="66"/>
      <c r="GRW136" s="66"/>
      <c r="GRX136" s="66"/>
      <c r="GRY136" s="66"/>
      <c r="GRZ136" s="66"/>
      <c r="GSA136" s="66"/>
      <c r="GSB136" s="66"/>
      <c r="GSC136" s="66"/>
      <c r="GSD136" s="66"/>
      <c r="GSE136" s="66"/>
      <c r="GSF136" s="66"/>
      <c r="GSG136" s="66"/>
      <c r="GSH136" s="66"/>
      <c r="GSI136" s="66"/>
      <c r="GSJ136" s="66"/>
      <c r="GSK136" s="66"/>
      <c r="GSL136" s="66"/>
      <c r="GSM136" s="66"/>
      <c r="GSN136" s="66"/>
      <c r="GSO136" s="66"/>
      <c r="GSP136" s="66"/>
      <c r="GSQ136" s="66"/>
      <c r="GSR136" s="66"/>
      <c r="GSS136" s="66"/>
      <c r="GST136" s="66"/>
      <c r="GSU136" s="66"/>
      <c r="GSV136" s="66"/>
      <c r="GSW136" s="66"/>
      <c r="GSX136" s="66"/>
      <c r="GSY136" s="66"/>
      <c r="GSZ136" s="66"/>
      <c r="GTA136" s="66"/>
      <c r="GTB136" s="66"/>
      <c r="GTC136" s="66"/>
      <c r="GTD136" s="66"/>
      <c r="GTE136" s="66"/>
      <c r="GTF136" s="66"/>
      <c r="GTG136" s="66"/>
      <c r="GTH136" s="66"/>
      <c r="GTI136" s="66"/>
      <c r="GTJ136" s="66"/>
      <c r="GTK136" s="66"/>
      <c r="GTL136" s="66"/>
      <c r="GTM136" s="66"/>
      <c r="GTN136" s="66"/>
      <c r="GTO136" s="66"/>
      <c r="GTP136" s="66"/>
      <c r="GTQ136" s="66"/>
      <c r="GTR136" s="66"/>
      <c r="GTS136" s="66"/>
      <c r="GTT136" s="66"/>
      <c r="GTU136" s="66"/>
      <c r="GTV136" s="66"/>
      <c r="GTW136" s="66"/>
      <c r="GTX136" s="66"/>
      <c r="GTY136" s="66"/>
      <c r="GTZ136" s="66"/>
      <c r="GUA136" s="66"/>
      <c r="GUB136" s="66"/>
      <c r="GUC136" s="66"/>
      <c r="GUD136" s="66"/>
      <c r="GUE136" s="66"/>
      <c r="GUF136" s="66"/>
      <c r="GUG136" s="66"/>
      <c r="GUH136" s="66"/>
      <c r="GUI136" s="66"/>
      <c r="GUJ136" s="66"/>
      <c r="GUK136" s="66"/>
      <c r="GUL136" s="66"/>
      <c r="GUM136" s="66"/>
      <c r="GUN136" s="66"/>
      <c r="GUO136" s="66"/>
      <c r="GUP136" s="66"/>
      <c r="GUQ136" s="66"/>
      <c r="GUR136" s="66"/>
      <c r="GUS136" s="66"/>
      <c r="GUT136" s="66"/>
      <c r="GUU136" s="66"/>
      <c r="GUV136" s="66"/>
      <c r="GUW136" s="66"/>
      <c r="GUX136" s="66"/>
      <c r="GUY136" s="66"/>
      <c r="GUZ136" s="66"/>
      <c r="GVA136" s="66"/>
      <c r="GVB136" s="66"/>
      <c r="GVC136" s="66"/>
      <c r="GVD136" s="66"/>
      <c r="GVE136" s="66"/>
      <c r="GVF136" s="66"/>
      <c r="GVG136" s="66"/>
      <c r="GVH136" s="66"/>
      <c r="GVI136" s="66"/>
      <c r="GVJ136" s="66"/>
      <c r="GVK136" s="66"/>
      <c r="GVL136" s="66"/>
      <c r="GVM136" s="66"/>
      <c r="GVN136" s="66"/>
      <c r="GVO136" s="66"/>
      <c r="GVP136" s="66"/>
      <c r="GVQ136" s="66"/>
      <c r="GVR136" s="66"/>
      <c r="GVS136" s="66"/>
      <c r="GVT136" s="66"/>
      <c r="GVU136" s="66"/>
      <c r="GVV136" s="66"/>
      <c r="GVW136" s="66"/>
      <c r="GVX136" s="66"/>
      <c r="GVY136" s="66"/>
      <c r="GVZ136" s="66"/>
      <c r="GWA136" s="66"/>
      <c r="GWB136" s="66"/>
      <c r="GWC136" s="66"/>
      <c r="GWD136" s="66"/>
      <c r="GWE136" s="66"/>
      <c r="GWF136" s="66"/>
      <c r="GWG136" s="66"/>
      <c r="GWH136" s="66"/>
      <c r="GWI136" s="66"/>
      <c r="GWJ136" s="66"/>
      <c r="GWK136" s="66"/>
      <c r="GWL136" s="66"/>
      <c r="GWM136" s="66"/>
      <c r="GWN136" s="66"/>
      <c r="GWO136" s="66"/>
      <c r="GWP136" s="66"/>
      <c r="GWQ136" s="66"/>
      <c r="GWR136" s="66"/>
      <c r="GWS136" s="66"/>
      <c r="GWT136" s="66"/>
      <c r="GWU136" s="66"/>
      <c r="GWV136" s="66"/>
      <c r="GWW136" s="66"/>
      <c r="GWX136" s="66"/>
      <c r="GWY136" s="66"/>
      <c r="GWZ136" s="66"/>
      <c r="GXA136" s="66"/>
      <c r="GXB136" s="66"/>
      <c r="GXC136" s="66"/>
      <c r="GXD136" s="66"/>
      <c r="GXE136" s="66"/>
      <c r="GXF136" s="66"/>
      <c r="GXG136" s="66"/>
      <c r="GXH136" s="66"/>
      <c r="GXI136" s="66"/>
      <c r="GXJ136" s="66"/>
      <c r="GXK136" s="66"/>
      <c r="GXL136" s="66"/>
      <c r="GXM136" s="66"/>
      <c r="GXN136" s="66"/>
      <c r="GXO136" s="66"/>
      <c r="GXP136" s="66"/>
      <c r="GXQ136" s="66"/>
      <c r="GXR136" s="66"/>
      <c r="GXS136" s="66"/>
      <c r="GXT136" s="66"/>
      <c r="GXU136" s="66"/>
      <c r="GXV136" s="66"/>
      <c r="GXW136" s="66"/>
      <c r="GXX136" s="66"/>
      <c r="GXY136" s="66"/>
      <c r="GXZ136" s="66"/>
      <c r="GYA136" s="66"/>
      <c r="GYB136" s="66"/>
      <c r="GYC136" s="66"/>
      <c r="GYD136" s="66"/>
      <c r="GYE136" s="66"/>
      <c r="GYF136" s="66"/>
      <c r="GYG136" s="66"/>
      <c r="GYH136" s="66"/>
      <c r="GYI136" s="66"/>
      <c r="GYJ136" s="66"/>
      <c r="GYK136" s="66"/>
      <c r="GYL136" s="66"/>
      <c r="GYM136" s="66"/>
      <c r="GYN136" s="66"/>
      <c r="GYO136" s="66"/>
      <c r="GYP136" s="66"/>
      <c r="GYQ136" s="66"/>
      <c r="GYR136" s="66"/>
      <c r="GYS136" s="66"/>
      <c r="GYT136" s="66"/>
      <c r="GYU136" s="66"/>
      <c r="GYV136" s="66"/>
      <c r="GYW136" s="66"/>
      <c r="GYX136" s="66"/>
      <c r="GYY136" s="66"/>
      <c r="GYZ136" s="66"/>
      <c r="GZA136" s="66"/>
      <c r="GZB136" s="66"/>
      <c r="GZC136" s="66"/>
      <c r="GZD136" s="66"/>
      <c r="GZE136" s="66"/>
      <c r="GZF136" s="66"/>
      <c r="GZG136" s="66"/>
      <c r="GZH136" s="66"/>
      <c r="GZI136" s="66"/>
      <c r="GZJ136" s="66"/>
      <c r="GZK136" s="66"/>
      <c r="GZL136" s="66"/>
      <c r="GZM136" s="66"/>
      <c r="GZN136" s="66"/>
      <c r="GZO136" s="66"/>
      <c r="GZP136" s="66"/>
      <c r="GZQ136" s="66"/>
      <c r="GZR136" s="66"/>
      <c r="GZS136" s="66"/>
      <c r="GZT136" s="66"/>
      <c r="GZU136" s="66"/>
      <c r="GZV136" s="66"/>
      <c r="GZW136" s="66"/>
      <c r="GZX136" s="66"/>
      <c r="GZY136" s="66"/>
      <c r="GZZ136" s="66"/>
      <c r="HAA136" s="66"/>
      <c r="HAB136" s="66"/>
      <c r="HAC136" s="66"/>
      <c r="HAD136" s="66"/>
      <c r="HAE136" s="66"/>
      <c r="HAF136" s="66"/>
      <c r="HAG136" s="66"/>
      <c r="HAH136" s="66"/>
      <c r="HAI136" s="66"/>
      <c r="HAJ136" s="66"/>
      <c r="HAK136" s="66"/>
      <c r="HAL136" s="66"/>
      <c r="HAM136" s="66"/>
      <c r="HAN136" s="66"/>
      <c r="HAO136" s="66"/>
      <c r="HAP136" s="66"/>
      <c r="HAQ136" s="66"/>
      <c r="HAR136" s="66"/>
      <c r="HAS136" s="66"/>
      <c r="HAT136" s="66"/>
      <c r="HAU136" s="66"/>
      <c r="HAV136" s="66"/>
      <c r="HAW136" s="66"/>
      <c r="HAX136" s="66"/>
      <c r="HAY136" s="66"/>
      <c r="HAZ136" s="66"/>
      <c r="HBA136" s="66"/>
      <c r="HBB136" s="66"/>
      <c r="HBC136" s="66"/>
      <c r="HBD136" s="66"/>
      <c r="HBE136" s="66"/>
      <c r="HBF136" s="66"/>
      <c r="HBG136" s="66"/>
      <c r="HBH136" s="66"/>
      <c r="HBI136" s="66"/>
      <c r="HBJ136" s="66"/>
      <c r="HBK136" s="66"/>
      <c r="HBL136" s="66"/>
      <c r="HBM136" s="66"/>
      <c r="HBN136" s="66"/>
      <c r="HBO136" s="66"/>
      <c r="HBP136" s="66"/>
      <c r="HBQ136" s="66"/>
      <c r="HBR136" s="66"/>
      <c r="HBS136" s="66"/>
      <c r="HBT136" s="66"/>
      <c r="HBU136" s="66"/>
      <c r="HBV136" s="66"/>
      <c r="HBW136" s="66"/>
      <c r="HBX136" s="66"/>
      <c r="HBY136" s="66"/>
      <c r="HBZ136" s="66"/>
      <c r="HCA136" s="66"/>
      <c r="HCB136" s="66"/>
      <c r="HCC136" s="66"/>
      <c r="HCD136" s="66"/>
      <c r="HCE136" s="66"/>
      <c r="HCF136" s="66"/>
      <c r="HCG136" s="66"/>
      <c r="HCH136" s="66"/>
      <c r="HCI136" s="66"/>
      <c r="HCJ136" s="66"/>
      <c r="HCK136" s="66"/>
      <c r="HCL136" s="66"/>
      <c r="HCM136" s="66"/>
      <c r="HCN136" s="66"/>
      <c r="HCO136" s="66"/>
      <c r="HCP136" s="66"/>
      <c r="HCQ136" s="66"/>
      <c r="HCR136" s="66"/>
      <c r="HCS136" s="66"/>
      <c r="HCT136" s="66"/>
      <c r="HCU136" s="66"/>
      <c r="HCV136" s="66"/>
      <c r="HCW136" s="66"/>
      <c r="HCX136" s="66"/>
      <c r="HCY136" s="66"/>
      <c r="HCZ136" s="66"/>
      <c r="HDA136" s="66"/>
      <c r="HDB136" s="66"/>
      <c r="HDC136" s="66"/>
      <c r="HDD136" s="66"/>
      <c r="HDE136" s="66"/>
      <c r="HDF136" s="66"/>
      <c r="HDG136" s="66"/>
      <c r="HDH136" s="66"/>
      <c r="HDI136" s="66"/>
      <c r="HDJ136" s="66"/>
      <c r="HDK136" s="66"/>
      <c r="HDL136" s="66"/>
      <c r="HDM136" s="66"/>
      <c r="HDN136" s="66"/>
      <c r="HDO136" s="66"/>
      <c r="HDP136" s="66"/>
      <c r="HDQ136" s="66"/>
      <c r="HDR136" s="66"/>
      <c r="HDS136" s="66"/>
      <c r="HDT136" s="66"/>
      <c r="HDU136" s="66"/>
      <c r="HDV136" s="66"/>
      <c r="HDW136" s="66"/>
      <c r="HDX136" s="66"/>
      <c r="HDY136" s="66"/>
      <c r="HDZ136" s="66"/>
      <c r="HEA136" s="66"/>
      <c r="HEB136" s="66"/>
      <c r="HEC136" s="66"/>
      <c r="HED136" s="66"/>
      <c r="HEE136" s="66"/>
      <c r="HEF136" s="66"/>
      <c r="HEG136" s="66"/>
      <c r="HEH136" s="66"/>
      <c r="HEI136" s="66"/>
      <c r="HEJ136" s="66"/>
      <c r="HEK136" s="66"/>
      <c r="HEL136" s="66"/>
      <c r="HEM136" s="66"/>
      <c r="HEN136" s="66"/>
      <c r="HEO136" s="66"/>
      <c r="HEP136" s="66"/>
      <c r="HEQ136" s="66"/>
      <c r="HER136" s="66"/>
      <c r="HES136" s="66"/>
      <c r="HET136" s="66"/>
      <c r="HEU136" s="66"/>
      <c r="HEV136" s="66"/>
      <c r="HEW136" s="66"/>
      <c r="HEX136" s="66"/>
      <c r="HEY136" s="66"/>
      <c r="HEZ136" s="66"/>
      <c r="HFA136" s="66"/>
      <c r="HFB136" s="66"/>
      <c r="HFC136" s="66"/>
      <c r="HFD136" s="66"/>
      <c r="HFE136" s="66"/>
      <c r="HFF136" s="66"/>
      <c r="HFG136" s="66"/>
      <c r="HFH136" s="66"/>
      <c r="HFI136" s="66"/>
      <c r="HFJ136" s="66"/>
      <c r="HFK136" s="66"/>
      <c r="HFL136" s="66"/>
      <c r="HFM136" s="66"/>
      <c r="HFN136" s="66"/>
      <c r="HFO136" s="66"/>
      <c r="HFP136" s="66"/>
      <c r="HFQ136" s="66"/>
      <c r="HFR136" s="66"/>
      <c r="HFS136" s="66"/>
      <c r="HFT136" s="66"/>
      <c r="HFU136" s="66"/>
      <c r="HFV136" s="66"/>
      <c r="HFW136" s="66"/>
      <c r="HFX136" s="66"/>
      <c r="HFY136" s="66"/>
      <c r="HFZ136" s="66"/>
      <c r="HGA136" s="66"/>
      <c r="HGB136" s="66"/>
      <c r="HGC136" s="66"/>
      <c r="HGD136" s="66"/>
      <c r="HGE136" s="66"/>
      <c r="HGF136" s="66"/>
      <c r="HGG136" s="66"/>
      <c r="HGH136" s="66"/>
      <c r="HGI136" s="66"/>
      <c r="HGJ136" s="66"/>
      <c r="HGK136" s="66"/>
      <c r="HGL136" s="66"/>
      <c r="HGM136" s="66"/>
      <c r="HGN136" s="66"/>
      <c r="HGO136" s="66"/>
      <c r="HGP136" s="66"/>
      <c r="HGQ136" s="66"/>
      <c r="HGR136" s="66"/>
      <c r="HGS136" s="66"/>
      <c r="HGT136" s="66"/>
      <c r="HGU136" s="66"/>
      <c r="HGV136" s="66"/>
      <c r="HGW136" s="66"/>
      <c r="HGX136" s="66"/>
      <c r="HGY136" s="66"/>
      <c r="HGZ136" s="66"/>
      <c r="HHA136" s="66"/>
      <c r="HHB136" s="66"/>
      <c r="HHC136" s="66"/>
      <c r="HHD136" s="66"/>
      <c r="HHE136" s="66"/>
      <c r="HHF136" s="66"/>
      <c r="HHG136" s="66"/>
      <c r="HHH136" s="66"/>
      <c r="HHI136" s="66"/>
      <c r="HHJ136" s="66"/>
      <c r="HHK136" s="66"/>
      <c r="HHL136" s="66"/>
      <c r="HHM136" s="66"/>
      <c r="HHN136" s="66"/>
      <c r="HHO136" s="66"/>
      <c r="HHP136" s="66"/>
      <c r="HHQ136" s="66"/>
      <c r="HHR136" s="66"/>
      <c r="HHS136" s="66"/>
      <c r="HHT136" s="66"/>
      <c r="HHU136" s="66"/>
      <c r="HHV136" s="66"/>
      <c r="HHW136" s="66"/>
      <c r="HHX136" s="66"/>
      <c r="HHY136" s="66"/>
      <c r="HHZ136" s="66"/>
      <c r="HIA136" s="66"/>
      <c r="HIB136" s="66"/>
      <c r="HIC136" s="66"/>
      <c r="HID136" s="66"/>
      <c r="HIE136" s="66"/>
      <c r="HIF136" s="66"/>
      <c r="HIG136" s="66"/>
      <c r="HIH136" s="66"/>
      <c r="HII136" s="66"/>
      <c r="HIJ136" s="66"/>
      <c r="HIK136" s="66"/>
      <c r="HIL136" s="66"/>
      <c r="HIM136" s="66"/>
      <c r="HIN136" s="66"/>
      <c r="HIO136" s="66"/>
      <c r="HIP136" s="66"/>
      <c r="HIQ136" s="66"/>
      <c r="HIR136" s="66"/>
      <c r="HIS136" s="66"/>
      <c r="HIT136" s="66"/>
      <c r="HIU136" s="66"/>
      <c r="HIV136" s="66"/>
      <c r="HIW136" s="66"/>
      <c r="HIX136" s="66"/>
      <c r="HIY136" s="66"/>
      <c r="HIZ136" s="66"/>
      <c r="HJA136" s="66"/>
      <c r="HJB136" s="66"/>
      <c r="HJC136" s="66"/>
      <c r="HJD136" s="66"/>
      <c r="HJE136" s="66"/>
      <c r="HJF136" s="66"/>
      <c r="HJG136" s="66"/>
      <c r="HJH136" s="66"/>
      <c r="HJI136" s="66"/>
      <c r="HJJ136" s="66"/>
      <c r="HJK136" s="66"/>
      <c r="HJL136" s="66"/>
      <c r="HJM136" s="66"/>
      <c r="HJN136" s="66"/>
      <c r="HJO136" s="66"/>
      <c r="HJP136" s="66"/>
      <c r="HJQ136" s="66"/>
      <c r="HJR136" s="66"/>
      <c r="HJS136" s="66"/>
      <c r="HJT136" s="66"/>
      <c r="HJU136" s="66"/>
      <c r="HJV136" s="66"/>
      <c r="HJW136" s="66"/>
      <c r="HJX136" s="66"/>
      <c r="HJY136" s="66"/>
      <c r="HJZ136" s="66"/>
      <c r="HKA136" s="66"/>
      <c r="HKB136" s="66"/>
      <c r="HKC136" s="66"/>
      <c r="HKD136" s="66"/>
      <c r="HKE136" s="66"/>
      <c r="HKF136" s="66"/>
      <c r="HKG136" s="66"/>
      <c r="HKH136" s="66"/>
      <c r="HKI136" s="66"/>
      <c r="HKJ136" s="66"/>
      <c r="HKK136" s="66"/>
      <c r="HKL136" s="66"/>
      <c r="HKM136" s="66"/>
      <c r="HKN136" s="66"/>
      <c r="HKO136" s="66"/>
      <c r="HKP136" s="66"/>
      <c r="HKQ136" s="66"/>
      <c r="HKR136" s="66"/>
      <c r="HKS136" s="66"/>
      <c r="HKT136" s="66"/>
      <c r="HKU136" s="66"/>
      <c r="HKV136" s="66"/>
      <c r="HKW136" s="66"/>
      <c r="HKX136" s="66"/>
      <c r="HKY136" s="66"/>
      <c r="HKZ136" s="66"/>
      <c r="HLA136" s="66"/>
      <c r="HLB136" s="66"/>
      <c r="HLC136" s="66"/>
      <c r="HLD136" s="66"/>
      <c r="HLE136" s="66"/>
      <c r="HLF136" s="66"/>
      <c r="HLG136" s="66"/>
      <c r="HLH136" s="66"/>
      <c r="HLI136" s="66"/>
      <c r="HLJ136" s="66"/>
      <c r="HLK136" s="66"/>
      <c r="HLL136" s="66"/>
      <c r="HLM136" s="66"/>
      <c r="HLN136" s="66"/>
      <c r="HLO136" s="66"/>
      <c r="HLP136" s="66"/>
      <c r="HLQ136" s="66"/>
      <c r="HLR136" s="66"/>
      <c r="HLS136" s="66"/>
      <c r="HLT136" s="66"/>
      <c r="HLU136" s="66"/>
      <c r="HLV136" s="66"/>
      <c r="HLW136" s="66"/>
      <c r="HLX136" s="66"/>
      <c r="HLY136" s="66"/>
      <c r="HLZ136" s="66"/>
      <c r="HMA136" s="66"/>
      <c r="HMB136" s="66"/>
      <c r="HMC136" s="66"/>
      <c r="HMD136" s="66"/>
      <c r="HME136" s="66"/>
      <c r="HMF136" s="66"/>
      <c r="HMG136" s="66"/>
      <c r="HMH136" s="66"/>
      <c r="HMI136" s="66"/>
      <c r="HMJ136" s="66"/>
      <c r="HMK136" s="66"/>
      <c r="HML136" s="66"/>
      <c r="HMM136" s="66"/>
      <c r="HMN136" s="66"/>
      <c r="HMO136" s="66"/>
      <c r="HMP136" s="66"/>
      <c r="HMQ136" s="66"/>
      <c r="HMR136" s="66"/>
      <c r="HMS136" s="66"/>
      <c r="HMT136" s="66"/>
      <c r="HMU136" s="66"/>
      <c r="HMV136" s="66"/>
      <c r="HMW136" s="66"/>
      <c r="HMX136" s="66"/>
      <c r="HMY136" s="66"/>
      <c r="HMZ136" s="66"/>
      <c r="HNA136" s="66"/>
      <c r="HNB136" s="66"/>
      <c r="HNC136" s="66"/>
      <c r="HND136" s="66"/>
      <c r="HNE136" s="66"/>
      <c r="HNF136" s="66"/>
      <c r="HNG136" s="66"/>
      <c r="HNH136" s="66"/>
      <c r="HNI136" s="66"/>
      <c r="HNJ136" s="66"/>
      <c r="HNK136" s="66"/>
      <c r="HNL136" s="66"/>
      <c r="HNM136" s="66"/>
      <c r="HNN136" s="66"/>
      <c r="HNO136" s="66"/>
      <c r="HNP136" s="66"/>
      <c r="HNQ136" s="66"/>
      <c r="HNR136" s="66"/>
      <c r="HNS136" s="66"/>
      <c r="HNT136" s="66"/>
      <c r="HNU136" s="66"/>
      <c r="HNV136" s="66"/>
      <c r="HNW136" s="66"/>
      <c r="HNX136" s="66"/>
      <c r="HNY136" s="66"/>
      <c r="HNZ136" s="66"/>
      <c r="HOA136" s="66"/>
      <c r="HOB136" s="66"/>
      <c r="HOC136" s="66"/>
      <c r="HOD136" s="66"/>
      <c r="HOE136" s="66"/>
      <c r="HOF136" s="66"/>
      <c r="HOG136" s="66"/>
      <c r="HOH136" s="66"/>
      <c r="HOI136" s="66"/>
      <c r="HOJ136" s="66"/>
      <c r="HOK136" s="66"/>
      <c r="HOL136" s="66"/>
      <c r="HOM136" s="66"/>
      <c r="HON136" s="66"/>
      <c r="HOO136" s="66"/>
      <c r="HOP136" s="66"/>
      <c r="HOQ136" s="66"/>
      <c r="HOR136" s="66"/>
      <c r="HOS136" s="66"/>
      <c r="HOT136" s="66"/>
      <c r="HOU136" s="66"/>
      <c r="HOV136" s="66"/>
      <c r="HOW136" s="66"/>
      <c r="HOX136" s="66"/>
      <c r="HOY136" s="66"/>
      <c r="HOZ136" s="66"/>
      <c r="HPA136" s="66"/>
      <c r="HPB136" s="66"/>
      <c r="HPC136" s="66"/>
      <c r="HPD136" s="66"/>
      <c r="HPE136" s="66"/>
      <c r="HPF136" s="66"/>
      <c r="HPG136" s="66"/>
      <c r="HPH136" s="66"/>
      <c r="HPI136" s="66"/>
      <c r="HPJ136" s="66"/>
      <c r="HPK136" s="66"/>
      <c r="HPL136" s="66"/>
      <c r="HPM136" s="66"/>
      <c r="HPN136" s="66"/>
      <c r="HPO136" s="66"/>
      <c r="HPP136" s="66"/>
      <c r="HPQ136" s="66"/>
      <c r="HPR136" s="66"/>
      <c r="HPS136" s="66"/>
      <c r="HPT136" s="66"/>
      <c r="HPU136" s="66"/>
      <c r="HPV136" s="66"/>
      <c r="HPW136" s="66"/>
      <c r="HPX136" s="66"/>
      <c r="HPY136" s="66"/>
      <c r="HPZ136" s="66"/>
      <c r="HQA136" s="66"/>
      <c r="HQB136" s="66"/>
      <c r="HQC136" s="66"/>
      <c r="HQD136" s="66"/>
      <c r="HQE136" s="66"/>
      <c r="HQF136" s="66"/>
      <c r="HQG136" s="66"/>
      <c r="HQH136" s="66"/>
      <c r="HQI136" s="66"/>
      <c r="HQJ136" s="66"/>
      <c r="HQK136" s="66"/>
      <c r="HQL136" s="66"/>
      <c r="HQM136" s="66"/>
      <c r="HQN136" s="66"/>
      <c r="HQO136" s="66"/>
      <c r="HQP136" s="66"/>
      <c r="HQQ136" s="66"/>
      <c r="HQR136" s="66"/>
      <c r="HQS136" s="66"/>
      <c r="HQT136" s="66"/>
      <c r="HQU136" s="66"/>
      <c r="HQV136" s="66"/>
      <c r="HQW136" s="66"/>
      <c r="HQX136" s="66"/>
      <c r="HQY136" s="66"/>
      <c r="HQZ136" s="66"/>
      <c r="HRA136" s="66"/>
      <c r="HRB136" s="66"/>
      <c r="HRC136" s="66"/>
      <c r="HRD136" s="66"/>
      <c r="HRE136" s="66"/>
      <c r="HRF136" s="66"/>
      <c r="HRG136" s="66"/>
      <c r="HRH136" s="66"/>
      <c r="HRI136" s="66"/>
      <c r="HRJ136" s="66"/>
      <c r="HRK136" s="66"/>
      <c r="HRL136" s="66"/>
      <c r="HRM136" s="66"/>
      <c r="HRN136" s="66"/>
      <c r="HRO136" s="66"/>
      <c r="HRP136" s="66"/>
      <c r="HRQ136" s="66"/>
      <c r="HRR136" s="66"/>
      <c r="HRS136" s="66"/>
      <c r="HRT136" s="66"/>
      <c r="HRU136" s="66"/>
      <c r="HRV136" s="66"/>
      <c r="HRW136" s="66"/>
      <c r="HRX136" s="66"/>
      <c r="HRY136" s="66"/>
      <c r="HRZ136" s="66"/>
      <c r="HSA136" s="66"/>
      <c r="HSB136" s="66"/>
      <c r="HSC136" s="66"/>
      <c r="HSD136" s="66"/>
      <c r="HSE136" s="66"/>
      <c r="HSF136" s="66"/>
      <c r="HSG136" s="66"/>
      <c r="HSH136" s="66"/>
      <c r="HSI136" s="66"/>
      <c r="HSJ136" s="66"/>
      <c r="HSK136" s="66"/>
      <c r="HSL136" s="66"/>
      <c r="HSM136" s="66"/>
      <c r="HSN136" s="66"/>
      <c r="HSO136" s="66"/>
      <c r="HSP136" s="66"/>
      <c r="HSQ136" s="66"/>
      <c r="HSR136" s="66"/>
      <c r="HSS136" s="66"/>
      <c r="HST136" s="66"/>
      <c r="HSU136" s="66"/>
      <c r="HSV136" s="66"/>
      <c r="HSW136" s="66"/>
      <c r="HSX136" s="66"/>
      <c r="HSY136" s="66"/>
      <c r="HSZ136" s="66"/>
      <c r="HTA136" s="66"/>
      <c r="HTB136" s="66"/>
      <c r="HTC136" s="66"/>
      <c r="HTD136" s="66"/>
      <c r="HTE136" s="66"/>
      <c r="HTF136" s="66"/>
      <c r="HTG136" s="66"/>
      <c r="HTH136" s="66"/>
      <c r="HTI136" s="66"/>
      <c r="HTJ136" s="66"/>
      <c r="HTK136" s="66"/>
      <c r="HTL136" s="66"/>
      <c r="HTM136" s="66"/>
      <c r="HTN136" s="66"/>
      <c r="HTO136" s="66"/>
      <c r="HTP136" s="66"/>
      <c r="HTQ136" s="66"/>
      <c r="HTR136" s="66"/>
      <c r="HTS136" s="66"/>
      <c r="HTT136" s="66"/>
      <c r="HTU136" s="66"/>
      <c r="HTV136" s="66"/>
      <c r="HTW136" s="66"/>
      <c r="HTX136" s="66"/>
      <c r="HTY136" s="66"/>
      <c r="HTZ136" s="66"/>
      <c r="HUA136" s="66"/>
      <c r="HUB136" s="66"/>
      <c r="HUC136" s="66"/>
      <c r="HUD136" s="66"/>
      <c r="HUE136" s="66"/>
      <c r="HUF136" s="66"/>
      <c r="HUG136" s="66"/>
      <c r="HUH136" s="66"/>
      <c r="HUI136" s="66"/>
      <c r="HUJ136" s="66"/>
      <c r="HUK136" s="66"/>
      <c r="HUL136" s="66"/>
      <c r="HUM136" s="66"/>
      <c r="HUN136" s="66"/>
      <c r="HUO136" s="66"/>
      <c r="HUP136" s="66"/>
      <c r="HUQ136" s="66"/>
      <c r="HUR136" s="66"/>
      <c r="HUS136" s="66"/>
      <c r="HUT136" s="66"/>
      <c r="HUU136" s="66"/>
      <c r="HUV136" s="66"/>
      <c r="HUW136" s="66"/>
      <c r="HUX136" s="66"/>
      <c r="HUY136" s="66"/>
      <c r="HUZ136" s="66"/>
      <c r="HVA136" s="66"/>
      <c r="HVB136" s="66"/>
      <c r="HVC136" s="66"/>
      <c r="HVD136" s="66"/>
      <c r="HVE136" s="66"/>
      <c r="HVF136" s="66"/>
      <c r="HVG136" s="66"/>
      <c r="HVH136" s="66"/>
      <c r="HVI136" s="66"/>
      <c r="HVJ136" s="66"/>
      <c r="HVK136" s="66"/>
      <c r="HVL136" s="66"/>
      <c r="HVM136" s="66"/>
      <c r="HVN136" s="66"/>
      <c r="HVO136" s="66"/>
      <c r="HVP136" s="66"/>
      <c r="HVQ136" s="66"/>
      <c r="HVR136" s="66"/>
      <c r="HVS136" s="66"/>
      <c r="HVT136" s="66"/>
      <c r="HVU136" s="66"/>
      <c r="HVV136" s="66"/>
      <c r="HVW136" s="66"/>
      <c r="HVX136" s="66"/>
      <c r="HVY136" s="66"/>
      <c r="HVZ136" s="66"/>
      <c r="HWA136" s="66"/>
      <c r="HWB136" s="66"/>
      <c r="HWC136" s="66"/>
      <c r="HWD136" s="66"/>
      <c r="HWE136" s="66"/>
      <c r="HWF136" s="66"/>
      <c r="HWG136" s="66"/>
      <c r="HWH136" s="66"/>
      <c r="HWI136" s="66"/>
      <c r="HWJ136" s="66"/>
      <c r="HWK136" s="66"/>
      <c r="HWL136" s="66"/>
      <c r="HWM136" s="66"/>
      <c r="HWN136" s="66"/>
      <c r="HWO136" s="66"/>
      <c r="HWP136" s="66"/>
      <c r="HWQ136" s="66"/>
      <c r="HWR136" s="66"/>
      <c r="HWS136" s="66"/>
      <c r="HWT136" s="66"/>
      <c r="HWU136" s="66"/>
      <c r="HWV136" s="66"/>
      <c r="HWW136" s="66"/>
      <c r="HWX136" s="66"/>
      <c r="HWY136" s="66"/>
      <c r="HWZ136" s="66"/>
      <c r="HXA136" s="66"/>
      <c r="HXB136" s="66"/>
      <c r="HXC136" s="66"/>
      <c r="HXD136" s="66"/>
      <c r="HXE136" s="66"/>
      <c r="HXF136" s="66"/>
      <c r="HXG136" s="66"/>
      <c r="HXH136" s="66"/>
      <c r="HXI136" s="66"/>
      <c r="HXJ136" s="66"/>
      <c r="HXK136" s="66"/>
      <c r="HXL136" s="66"/>
      <c r="HXM136" s="66"/>
      <c r="HXN136" s="66"/>
      <c r="HXO136" s="66"/>
      <c r="HXP136" s="66"/>
      <c r="HXQ136" s="66"/>
      <c r="HXR136" s="66"/>
      <c r="HXS136" s="66"/>
      <c r="HXT136" s="66"/>
      <c r="HXU136" s="66"/>
      <c r="HXV136" s="66"/>
      <c r="HXW136" s="66"/>
      <c r="HXX136" s="66"/>
      <c r="HXY136" s="66"/>
      <c r="HXZ136" s="66"/>
      <c r="HYA136" s="66"/>
      <c r="HYB136" s="66"/>
      <c r="HYC136" s="66"/>
      <c r="HYD136" s="66"/>
      <c r="HYE136" s="66"/>
      <c r="HYF136" s="66"/>
      <c r="HYG136" s="66"/>
      <c r="HYH136" s="66"/>
      <c r="HYI136" s="66"/>
      <c r="HYJ136" s="66"/>
      <c r="HYK136" s="66"/>
      <c r="HYL136" s="66"/>
      <c r="HYM136" s="66"/>
      <c r="HYN136" s="66"/>
      <c r="HYO136" s="66"/>
      <c r="HYP136" s="66"/>
      <c r="HYQ136" s="66"/>
      <c r="HYR136" s="66"/>
      <c r="HYS136" s="66"/>
      <c r="HYT136" s="66"/>
      <c r="HYU136" s="66"/>
      <c r="HYV136" s="66"/>
      <c r="HYW136" s="66"/>
      <c r="HYX136" s="66"/>
      <c r="HYY136" s="66"/>
      <c r="HYZ136" s="66"/>
      <c r="HZA136" s="66"/>
      <c r="HZB136" s="66"/>
      <c r="HZC136" s="66"/>
      <c r="HZD136" s="66"/>
      <c r="HZE136" s="66"/>
      <c r="HZF136" s="66"/>
      <c r="HZG136" s="66"/>
      <c r="HZH136" s="66"/>
      <c r="HZI136" s="66"/>
      <c r="HZJ136" s="66"/>
      <c r="HZK136" s="66"/>
      <c r="HZL136" s="66"/>
      <c r="HZM136" s="66"/>
      <c r="HZN136" s="66"/>
      <c r="HZO136" s="66"/>
      <c r="HZP136" s="66"/>
      <c r="HZQ136" s="66"/>
      <c r="HZR136" s="66"/>
      <c r="HZS136" s="66"/>
      <c r="HZT136" s="66"/>
      <c r="HZU136" s="66"/>
      <c r="HZV136" s="66"/>
      <c r="HZW136" s="66"/>
      <c r="HZX136" s="66"/>
      <c r="HZY136" s="66"/>
      <c r="HZZ136" s="66"/>
      <c r="IAA136" s="66"/>
      <c r="IAB136" s="66"/>
      <c r="IAC136" s="66"/>
      <c r="IAD136" s="66"/>
      <c r="IAE136" s="66"/>
      <c r="IAF136" s="66"/>
      <c r="IAG136" s="66"/>
      <c r="IAH136" s="66"/>
      <c r="IAI136" s="66"/>
      <c r="IAJ136" s="66"/>
      <c r="IAK136" s="66"/>
      <c r="IAL136" s="66"/>
      <c r="IAM136" s="66"/>
      <c r="IAN136" s="66"/>
      <c r="IAO136" s="66"/>
      <c r="IAP136" s="66"/>
      <c r="IAQ136" s="66"/>
      <c r="IAR136" s="66"/>
      <c r="IAS136" s="66"/>
      <c r="IAT136" s="66"/>
      <c r="IAU136" s="66"/>
      <c r="IAV136" s="66"/>
      <c r="IAW136" s="66"/>
      <c r="IAX136" s="66"/>
      <c r="IAY136" s="66"/>
      <c r="IAZ136" s="66"/>
      <c r="IBA136" s="66"/>
      <c r="IBB136" s="66"/>
      <c r="IBC136" s="66"/>
      <c r="IBD136" s="66"/>
      <c r="IBE136" s="66"/>
      <c r="IBF136" s="66"/>
      <c r="IBG136" s="66"/>
      <c r="IBH136" s="66"/>
      <c r="IBI136" s="66"/>
      <c r="IBJ136" s="66"/>
      <c r="IBK136" s="66"/>
      <c r="IBL136" s="66"/>
      <c r="IBM136" s="66"/>
      <c r="IBN136" s="66"/>
      <c r="IBO136" s="66"/>
      <c r="IBP136" s="66"/>
      <c r="IBQ136" s="66"/>
      <c r="IBR136" s="66"/>
      <c r="IBS136" s="66"/>
      <c r="IBT136" s="66"/>
      <c r="IBU136" s="66"/>
      <c r="IBV136" s="66"/>
      <c r="IBW136" s="66"/>
      <c r="IBX136" s="66"/>
      <c r="IBY136" s="66"/>
      <c r="IBZ136" s="66"/>
      <c r="ICA136" s="66"/>
      <c r="ICB136" s="66"/>
      <c r="ICC136" s="66"/>
      <c r="ICD136" s="66"/>
      <c r="ICE136" s="66"/>
      <c r="ICF136" s="66"/>
      <c r="ICG136" s="66"/>
      <c r="ICH136" s="66"/>
      <c r="ICI136" s="66"/>
      <c r="ICJ136" s="66"/>
      <c r="ICK136" s="66"/>
      <c r="ICL136" s="66"/>
      <c r="ICM136" s="66"/>
      <c r="ICN136" s="66"/>
      <c r="ICO136" s="66"/>
      <c r="ICP136" s="66"/>
      <c r="ICQ136" s="66"/>
      <c r="ICR136" s="66"/>
      <c r="ICS136" s="66"/>
      <c r="ICT136" s="66"/>
      <c r="ICU136" s="66"/>
      <c r="ICV136" s="66"/>
      <c r="ICW136" s="66"/>
      <c r="ICX136" s="66"/>
      <c r="ICY136" s="66"/>
      <c r="ICZ136" s="66"/>
      <c r="IDA136" s="66"/>
      <c r="IDB136" s="66"/>
      <c r="IDC136" s="66"/>
      <c r="IDD136" s="66"/>
      <c r="IDE136" s="66"/>
      <c r="IDF136" s="66"/>
      <c r="IDG136" s="66"/>
      <c r="IDH136" s="66"/>
      <c r="IDI136" s="66"/>
      <c r="IDJ136" s="66"/>
      <c r="IDK136" s="66"/>
      <c r="IDL136" s="66"/>
      <c r="IDM136" s="66"/>
      <c r="IDN136" s="66"/>
      <c r="IDO136" s="66"/>
      <c r="IDP136" s="66"/>
      <c r="IDQ136" s="66"/>
      <c r="IDR136" s="66"/>
      <c r="IDS136" s="66"/>
      <c r="IDT136" s="66"/>
      <c r="IDU136" s="66"/>
      <c r="IDV136" s="66"/>
      <c r="IDW136" s="66"/>
      <c r="IDX136" s="66"/>
      <c r="IDY136" s="66"/>
      <c r="IDZ136" s="66"/>
      <c r="IEA136" s="66"/>
      <c r="IEB136" s="66"/>
      <c r="IEC136" s="66"/>
      <c r="IED136" s="66"/>
      <c r="IEE136" s="66"/>
      <c r="IEF136" s="66"/>
      <c r="IEG136" s="66"/>
      <c r="IEH136" s="66"/>
      <c r="IEI136" s="66"/>
      <c r="IEJ136" s="66"/>
      <c r="IEK136" s="66"/>
      <c r="IEL136" s="66"/>
      <c r="IEM136" s="66"/>
      <c r="IEN136" s="66"/>
      <c r="IEO136" s="66"/>
      <c r="IEP136" s="66"/>
      <c r="IEQ136" s="66"/>
      <c r="IER136" s="66"/>
      <c r="IES136" s="66"/>
      <c r="IET136" s="66"/>
      <c r="IEU136" s="66"/>
      <c r="IEV136" s="66"/>
      <c r="IEW136" s="66"/>
      <c r="IEX136" s="66"/>
      <c r="IEY136" s="66"/>
      <c r="IEZ136" s="66"/>
      <c r="IFA136" s="66"/>
      <c r="IFB136" s="66"/>
      <c r="IFC136" s="66"/>
      <c r="IFD136" s="66"/>
      <c r="IFE136" s="66"/>
      <c r="IFF136" s="66"/>
      <c r="IFG136" s="66"/>
      <c r="IFH136" s="66"/>
      <c r="IFI136" s="66"/>
      <c r="IFJ136" s="66"/>
      <c r="IFK136" s="66"/>
      <c r="IFL136" s="66"/>
      <c r="IFM136" s="66"/>
      <c r="IFN136" s="66"/>
      <c r="IFO136" s="66"/>
      <c r="IFP136" s="66"/>
      <c r="IFQ136" s="66"/>
      <c r="IFR136" s="66"/>
      <c r="IFS136" s="66"/>
      <c r="IFT136" s="66"/>
      <c r="IFU136" s="66"/>
      <c r="IFV136" s="66"/>
      <c r="IFW136" s="66"/>
      <c r="IFX136" s="66"/>
      <c r="IFY136" s="66"/>
      <c r="IFZ136" s="66"/>
      <c r="IGA136" s="66"/>
      <c r="IGB136" s="66"/>
      <c r="IGC136" s="66"/>
      <c r="IGD136" s="66"/>
      <c r="IGE136" s="66"/>
      <c r="IGF136" s="66"/>
      <c r="IGG136" s="66"/>
      <c r="IGH136" s="66"/>
      <c r="IGI136" s="66"/>
      <c r="IGJ136" s="66"/>
      <c r="IGK136" s="66"/>
      <c r="IGL136" s="66"/>
      <c r="IGM136" s="66"/>
      <c r="IGN136" s="66"/>
      <c r="IGO136" s="66"/>
      <c r="IGP136" s="66"/>
      <c r="IGQ136" s="66"/>
      <c r="IGR136" s="66"/>
      <c r="IGS136" s="66"/>
      <c r="IGT136" s="66"/>
      <c r="IGU136" s="66"/>
      <c r="IGV136" s="66"/>
      <c r="IGW136" s="66"/>
      <c r="IGX136" s="66"/>
      <c r="IGY136" s="66"/>
      <c r="IGZ136" s="66"/>
      <c r="IHA136" s="66"/>
      <c r="IHB136" s="66"/>
      <c r="IHC136" s="66"/>
      <c r="IHD136" s="66"/>
      <c r="IHE136" s="66"/>
      <c r="IHF136" s="66"/>
      <c r="IHG136" s="66"/>
      <c r="IHH136" s="66"/>
      <c r="IHI136" s="66"/>
      <c r="IHJ136" s="66"/>
      <c r="IHK136" s="66"/>
      <c r="IHL136" s="66"/>
      <c r="IHM136" s="66"/>
      <c r="IHN136" s="66"/>
      <c r="IHO136" s="66"/>
      <c r="IHP136" s="66"/>
      <c r="IHQ136" s="66"/>
      <c r="IHR136" s="66"/>
      <c r="IHS136" s="66"/>
      <c r="IHT136" s="66"/>
      <c r="IHU136" s="66"/>
      <c r="IHV136" s="66"/>
      <c r="IHW136" s="66"/>
      <c r="IHX136" s="66"/>
      <c r="IHY136" s="66"/>
      <c r="IHZ136" s="66"/>
      <c r="IIA136" s="66"/>
      <c r="IIB136" s="66"/>
      <c r="IIC136" s="66"/>
      <c r="IID136" s="66"/>
      <c r="IIE136" s="66"/>
      <c r="IIF136" s="66"/>
      <c r="IIG136" s="66"/>
      <c r="IIH136" s="66"/>
      <c r="III136" s="66"/>
      <c r="IIJ136" s="66"/>
      <c r="IIK136" s="66"/>
      <c r="IIL136" s="66"/>
      <c r="IIM136" s="66"/>
      <c r="IIN136" s="66"/>
      <c r="IIO136" s="66"/>
      <c r="IIP136" s="66"/>
      <c r="IIQ136" s="66"/>
      <c r="IIR136" s="66"/>
      <c r="IIS136" s="66"/>
      <c r="IIT136" s="66"/>
      <c r="IIU136" s="66"/>
      <c r="IIV136" s="66"/>
      <c r="IIW136" s="66"/>
      <c r="IIX136" s="66"/>
      <c r="IIY136" s="66"/>
      <c r="IIZ136" s="66"/>
      <c r="IJA136" s="66"/>
      <c r="IJB136" s="66"/>
      <c r="IJC136" s="66"/>
      <c r="IJD136" s="66"/>
      <c r="IJE136" s="66"/>
      <c r="IJF136" s="66"/>
      <c r="IJG136" s="66"/>
      <c r="IJH136" s="66"/>
      <c r="IJI136" s="66"/>
      <c r="IJJ136" s="66"/>
      <c r="IJK136" s="66"/>
      <c r="IJL136" s="66"/>
      <c r="IJM136" s="66"/>
      <c r="IJN136" s="66"/>
      <c r="IJO136" s="66"/>
      <c r="IJP136" s="66"/>
      <c r="IJQ136" s="66"/>
      <c r="IJR136" s="66"/>
      <c r="IJS136" s="66"/>
      <c r="IJT136" s="66"/>
      <c r="IJU136" s="66"/>
      <c r="IJV136" s="66"/>
      <c r="IJW136" s="66"/>
      <c r="IJX136" s="66"/>
      <c r="IJY136" s="66"/>
      <c r="IJZ136" s="66"/>
      <c r="IKA136" s="66"/>
      <c r="IKB136" s="66"/>
      <c r="IKC136" s="66"/>
      <c r="IKD136" s="66"/>
      <c r="IKE136" s="66"/>
      <c r="IKF136" s="66"/>
      <c r="IKG136" s="66"/>
      <c r="IKH136" s="66"/>
      <c r="IKI136" s="66"/>
      <c r="IKJ136" s="66"/>
      <c r="IKK136" s="66"/>
      <c r="IKL136" s="66"/>
      <c r="IKM136" s="66"/>
      <c r="IKN136" s="66"/>
      <c r="IKO136" s="66"/>
      <c r="IKP136" s="66"/>
      <c r="IKQ136" s="66"/>
      <c r="IKR136" s="66"/>
      <c r="IKS136" s="66"/>
      <c r="IKT136" s="66"/>
      <c r="IKU136" s="66"/>
      <c r="IKV136" s="66"/>
      <c r="IKW136" s="66"/>
      <c r="IKX136" s="66"/>
      <c r="IKY136" s="66"/>
      <c r="IKZ136" s="66"/>
      <c r="ILA136" s="66"/>
      <c r="ILB136" s="66"/>
      <c r="ILC136" s="66"/>
      <c r="ILD136" s="66"/>
      <c r="ILE136" s="66"/>
      <c r="ILF136" s="66"/>
      <c r="ILG136" s="66"/>
      <c r="ILH136" s="66"/>
      <c r="ILI136" s="66"/>
      <c r="ILJ136" s="66"/>
      <c r="ILK136" s="66"/>
      <c r="ILL136" s="66"/>
      <c r="ILM136" s="66"/>
      <c r="ILN136" s="66"/>
      <c r="ILO136" s="66"/>
      <c r="ILP136" s="66"/>
      <c r="ILQ136" s="66"/>
      <c r="ILR136" s="66"/>
      <c r="ILS136" s="66"/>
      <c r="ILT136" s="66"/>
      <c r="ILU136" s="66"/>
      <c r="ILV136" s="66"/>
      <c r="ILW136" s="66"/>
      <c r="ILX136" s="66"/>
      <c r="ILY136" s="66"/>
      <c r="ILZ136" s="66"/>
      <c r="IMA136" s="66"/>
      <c r="IMB136" s="66"/>
      <c r="IMC136" s="66"/>
      <c r="IMD136" s="66"/>
      <c r="IME136" s="66"/>
      <c r="IMF136" s="66"/>
      <c r="IMG136" s="66"/>
      <c r="IMH136" s="66"/>
      <c r="IMI136" s="66"/>
      <c r="IMJ136" s="66"/>
      <c r="IMK136" s="66"/>
      <c r="IML136" s="66"/>
      <c r="IMM136" s="66"/>
      <c r="IMN136" s="66"/>
      <c r="IMO136" s="66"/>
      <c r="IMP136" s="66"/>
      <c r="IMQ136" s="66"/>
      <c r="IMR136" s="66"/>
      <c r="IMS136" s="66"/>
      <c r="IMT136" s="66"/>
      <c r="IMU136" s="66"/>
      <c r="IMV136" s="66"/>
      <c r="IMW136" s="66"/>
      <c r="IMX136" s="66"/>
      <c r="IMY136" s="66"/>
      <c r="IMZ136" s="66"/>
      <c r="INA136" s="66"/>
      <c r="INB136" s="66"/>
      <c r="INC136" s="66"/>
      <c r="IND136" s="66"/>
      <c r="INE136" s="66"/>
      <c r="INF136" s="66"/>
      <c r="ING136" s="66"/>
      <c r="INH136" s="66"/>
      <c r="INI136" s="66"/>
      <c r="INJ136" s="66"/>
      <c r="INK136" s="66"/>
      <c r="INL136" s="66"/>
      <c r="INM136" s="66"/>
      <c r="INN136" s="66"/>
      <c r="INO136" s="66"/>
      <c r="INP136" s="66"/>
      <c r="INQ136" s="66"/>
      <c r="INR136" s="66"/>
      <c r="INS136" s="66"/>
      <c r="INT136" s="66"/>
      <c r="INU136" s="66"/>
      <c r="INV136" s="66"/>
      <c r="INW136" s="66"/>
      <c r="INX136" s="66"/>
      <c r="INY136" s="66"/>
      <c r="INZ136" s="66"/>
      <c r="IOA136" s="66"/>
      <c r="IOB136" s="66"/>
      <c r="IOC136" s="66"/>
      <c r="IOD136" s="66"/>
      <c r="IOE136" s="66"/>
      <c r="IOF136" s="66"/>
      <c r="IOG136" s="66"/>
      <c r="IOH136" s="66"/>
      <c r="IOI136" s="66"/>
      <c r="IOJ136" s="66"/>
      <c r="IOK136" s="66"/>
      <c r="IOL136" s="66"/>
      <c r="IOM136" s="66"/>
      <c r="ION136" s="66"/>
      <c r="IOO136" s="66"/>
      <c r="IOP136" s="66"/>
      <c r="IOQ136" s="66"/>
      <c r="IOR136" s="66"/>
      <c r="IOS136" s="66"/>
      <c r="IOT136" s="66"/>
      <c r="IOU136" s="66"/>
      <c r="IOV136" s="66"/>
      <c r="IOW136" s="66"/>
      <c r="IOX136" s="66"/>
      <c r="IOY136" s="66"/>
      <c r="IOZ136" s="66"/>
      <c r="IPA136" s="66"/>
      <c r="IPB136" s="66"/>
      <c r="IPC136" s="66"/>
      <c r="IPD136" s="66"/>
      <c r="IPE136" s="66"/>
      <c r="IPF136" s="66"/>
      <c r="IPG136" s="66"/>
      <c r="IPH136" s="66"/>
      <c r="IPI136" s="66"/>
      <c r="IPJ136" s="66"/>
      <c r="IPK136" s="66"/>
      <c r="IPL136" s="66"/>
      <c r="IPM136" s="66"/>
      <c r="IPN136" s="66"/>
      <c r="IPO136" s="66"/>
      <c r="IPP136" s="66"/>
      <c r="IPQ136" s="66"/>
      <c r="IPR136" s="66"/>
      <c r="IPS136" s="66"/>
      <c r="IPT136" s="66"/>
      <c r="IPU136" s="66"/>
      <c r="IPV136" s="66"/>
      <c r="IPW136" s="66"/>
      <c r="IPX136" s="66"/>
      <c r="IPY136" s="66"/>
      <c r="IPZ136" s="66"/>
      <c r="IQA136" s="66"/>
      <c r="IQB136" s="66"/>
      <c r="IQC136" s="66"/>
      <c r="IQD136" s="66"/>
      <c r="IQE136" s="66"/>
      <c r="IQF136" s="66"/>
      <c r="IQG136" s="66"/>
      <c r="IQH136" s="66"/>
      <c r="IQI136" s="66"/>
      <c r="IQJ136" s="66"/>
      <c r="IQK136" s="66"/>
      <c r="IQL136" s="66"/>
      <c r="IQM136" s="66"/>
      <c r="IQN136" s="66"/>
      <c r="IQO136" s="66"/>
      <c r="IQP136" s="66"/>
      <c r="IQQ136" s="66"/>
      <c r="IQR136" s="66"/>
      <c r="IQS136" s="66"/>
      <c r="IQT136" s="66"/>
      <c r="IQU136" s="66"/>
      <c r="IQV136" s="66"/>
      <c r="IQW136" s="66"/>
      <c r="IQX136" s="66"/>
      <c r="IQY136" s="66"/>
      <c r="IQZ136" s="66"/>
      <c r="IRA136" s="66"/>
      <c r="IRB136" s="66"/>
      <c r="IRC136" s="66"/>
      <c r="IRD136" s="66"/>
      <c r="IRE136" s="66"/>
      <c r="IRF136" s="66"/>
      <c r="IRG136" s="66"/>
      <c r="IRH136" s="66"/>
      <c r="IRI136" s="66"/>
      <c r="IRJ136" s="66"/>
      <c r="IRK136" s="66"/>
      <c r="IRL136" s="66"/>
      <c r="IRM136" s="66"/>
      <c r="IRN136" s="66"/>
      <c r="IRO136" s="66"/>
      <c r="IRP136" s="66"/>
      <c r="IRQ136" s="66"/>
      <c r="IRR136" s="66"/>
      <c r="IRS136" s="66"/>
      <c r="IRT136" s="66"/>
      <c r="IRU136" s="66"/>
      <c r="IRV136" s="66"/>
      <c r="IRW136" s="66"/>
      <c r="IRX136" s="66"/>
      <c r="IRY136" s="66"/>
      <c r="IRZ136" s="66"/>
      <c r="ISA136" s="66"/>
      <c r="ISB136" s="66"/>
      <c r="ISC136" s="66"/>
      <c r="ISD136" s="66"/>
      <c r="ISE136" s="66"/>
      <c r="ISF136" s="66"/>
      <c r="ISG136" s="66"/>
      <c r="ISH136" s="66"/>
      <c r="ISI136" s="66"/>
      <c r="ISJ136" s="66"/>
      <c r="ISK136" s="66"/>
      <c r="ISL136" s="66"/>
      <c r="ISM136" s="66"/>
      <c r="ISN136" s="66"/>
      <c r="ISO136" s="66"/>
      <c r="ISP136" s="66"/>
      <c r="ISQ136" s="66"/>
      <c r="ISR136" s="66"/>
      <c r="ISS136" s="66"/>
      <c r="IST136" s="66"/>
      <c r="ISU136" s="66"/>
      <c r="ISV136" s="66"/>
      <c r="ISW136" s="66"/>
      <c r="ISX136" s="66"/>
      <c r="ISY136" s="66"/>
      <c r="ISZ136" s="66"/>
      <c r="ITA136" s="66"/>
      <c r="ITB136" s="66"/>
      <c r="ITC136" s="66"/>
      <c r="ITD136" s="66"/>
      <c r="ITE136" s="66"/>
      <c r="ITF136" s="66"/>
      <c r="ITG136" s="66"/>
      <c r="ITH136" s="66"/>
      <c r="ITI136" s="66"/>
      <c r="ITJ136" s="66"/>
      <c r="ITK136" s="66"/>
      <c r="ITL136" s="66"/>
      <c r="ITM136" s="66"/>
      <c r="ITN136" s="66"/>
      <c r="ITO136" s="66"/>
      <c r="ITP136" s="66"/>
      <c r="ITQ136" s="66"/>
      <c r="ITR136" s="66"/>
      <c r="ITS136" s="66"/>
      <c r="ITT136" s="66"/>
      <c r="ITU136" s="66"/>
      <c r="ITV136" s="66"/>
      <c r="ITW136" s="66"/>
      <c r="ITX136" s="66"/>
      <c r="ITY136" s="66"/>
      <c r="ITZ136" s="66"/>
      <c r="IUA136" s="66"/>
      <c r="IUB136" s="66"/>
      <c r="IUC136" s="66"/>
      <c r="IUD136" s="66"/>
      <c r="IUE136" s="66"/>
      <c r="IUF136" s="66"/>
      <c r="IUG136" s="66"/>
      <c r="IUH136" s="66"/>
      <c r="IUI136" s="66"/>
      <c r="IUJ136" s="66"/>
      <c r="IUK136" s="66"/>
      <c r="IUL136" s="66"/>
      <c r="IUM136" s="66"/>
      <c r="IUN136" s="66"/>
      <c r="IUO136" s="66"/>
      <c r="IUP136" s="66"/>
      <c r="IUQ136" s="66"/>
      <c r="IUR136" s="66"/>
      <c r="IUS136" s="66"/>
      <c r="IUT136" s="66"/>
      <c r="IUU136" s="66"/>
      <c r="IUV136" s="66"/>
      <c r="IUW136" s="66"/>
      <c r="IUX136" s="66"/>
      <c r="IUY136" s="66"/>
      <c r="IUZ136" s="66"/>
      <c r="IVA136" s="66"/>
      <c r="IVB136" s="66"/>
      <c r="IVC136" s="66"/>
      <c r="IVD136" s="66"/>
      <c r="IVE136" s="66"/>
      <c r="IVF136" s="66"/>
      <c r="IVG136" s="66"/>
      <c r="IVH136" s="66"/>
      <c r="IVI136" s="66"/>
      <c r="IVJ136" s="66"/>
      <c r="IVK136" s="66"/>
      <c r="IVL136" s="66"/>
      <c r="IVM136" s="66"/>
      <c r="IVN136" s="66"/>
      <c r="IVO136" s="66"/>
      <c r="IVP136" s="66"/>
      <c r="IVQ136" s="66"/>
      <c r="IVR136" s="66"/>
      <c r="IVS136" s="66"/>
      <c r="IVT136" s="66"/>
      <c r="IVU136" s="66"/>
      <c r="IVV136" s="66"/>
      <c r="IVW136" s="66"/>
      <c r="IVX136" s="66"/>
      <c r="IVY136" s="66"/>
      <c r="IVZ136" s="66"/>
      <c r="IWA136" s="66"/>
      <c r="IWB136" s="66"/>
      <c r="IWC136" s="66"/>
      <c r="IWD136" s="66"/>
      <c r="IWE136" s="66"/>
      <c r="IWF136" s="66"/>
      <c r="IWG136" s="66"/>
      <c r="IWH136" s="66"/>
      <c r="IWI136" s="66"/>
      <c r="IWJ136" s="66"/>
      <c r="IWK136" s="66"/>
      <c r="IWL136" s="66"/>
      <c r="IWM136" s="66"/>
      <c r="IWN136" s="66"/>
      <c r="IWO136" s="66"/>
      <c r="IWP136" s="66"/>
      <c r="IWQ136" s="66"/>
      <c r="IWR136" s="66"/>
      <c r="IWS136" s="66"/>
      <c r="IWT136" s="66"/>
      <c r="IWU136" s="66"/>
      <c r="IWV136" s="66"/>
      <c r="IWW136" s="66"/>
      <c r="IWX136" s="66"/>
      <c r="IWY136" s="66"/>
      <c r="IWZ136" s="66"/>
      <c r="IXA136" s="66"/>
      <c r="IXB136" s="66"/>
      <c r="IXC136" s="66"/>
      <c r="IXD136" s="66"/>
      <c r="IXE136" s="66"/>
      <c r="IXF136" s="66"/>
      <c r="IXG136" s="66"/>
      <c r="IXH136" s="66"/>
      <c r="IXI136" s="66"/>
      <c r="IXJ136" s="66"/>
      <c r="IXK136" s="66"/>
      <c r="IXL136" s="66"/>
      <c r="IXM136" s="66"/>
      <c r="IXN136" s="66"/>
      <c r="IXO136" s="66"/>
      <c r="IXP136" s="66"/>
      <c r="IXQ136" s="66"/>
      <c r="IXR136" s="66"/>
      <c r="IXS136" s="66"/>
      <c r="IXT136" s="66"/>
      <c r="IXU136" s="66"/>
      <c r="IXV136" s="66"/>
      <c r="IXW136" s="66"/>
      <c r="IXX136" s="66"/>
      <c r="IXY136" s="66"/>
      <c r="IXZ136" s="66"/>
      <c r="IYA136" s="66"/>
      <c r="IYB136" s="66"/>
      <c r="IYC136" s="66"/>
      <c r="IYD136" s="66"/>
      <c r="IYE136" s="66"/>
      <c r="IYF136" s="66"/>
      <c r="IYG136" s="66"/>
      <c r="IYH136" s="66"/>
      <c r="IYI136" s="66"/>
      <c r="IYJ136" s="66"/>
      <c r="IYK136" s="66"/>
      <c r="IYL136" s="66"/>
      <c r="IYM136" s="66"/>
      <c r="IYN136" s="66"/>
      <c r="IYO136" s="66"/>
      <c r="IYP136" s="66"/>
      <c r="IYQ136" s="66"/>
      <c r="IYR136" s="66"/>
      <c r="IYS136" s="66"/>
      <c r="IYT136" s="66"/>
      <c r="IYU136" s="66"/>
      <c r="IYV136" s="66"/>
      <c r="IYW136" s="66"/>
      <c r="IYX136" s="66"/>
      <c r="IYY136" s="66"/>
      <c r="IYZ136" s="66"/>
      <c r="IZA136" s="66"/>
      <c r="IZB136" s="66"/>
      <c r="IZC136" s="66"/>
      <c r="IZD136" s="66"/>
      <c r="IZE136" s="66"/>
      <c r="IZF136" s="66"/>
      <c r="IZG136" s="66"/>
      <c r="IZH136" s="66"/>
      <c r="IZI136" s="66"/>
      <c r="IZJ136" s="66"/>
      <c r="IZK136" s="66"/>
      <c r="IZL136" s="66"/>
      <c r="IZM136" s="66"/>
      <c r="IZN136" s="66"/>
      <c r="IZO136" s="66"/>
      <c r="IZP136" s="66"/>
      <c r="IZQ136" s="66"/>
      <c r="IZR136" s="66"/>
      <c r="IZS136" s="66"/>
      <c r="IZT136" s="66"/>
      <c r="IZU136" s="66"/>
      <c r="IZV136" s="66"/>
      <c r="IZW136" s="66"/>
      <c r="IZX136" s="66"/>
      <c r="IZY136" s="66"/>
      <c r="IZZ136" s="66"/>
      <c r="JAA136" s="66"/>
      <c r="JAB136" s="66"/>
      <c r="JAC136" s="66"/>
      <c r="JAD136" s="66"/>
      <c r="JAE136" s="66"/>
      <c r="JAF136" s="66"/>
      <c r="JAG136" s="66"/>
      <c r="JAH136" s="66"/>
      <c r="JAI136" s="66"/>
      <c r="JAJ136" s="66"/>
      <c r="JAK136" s="66"/>
      <c r="JAL136" s="66"/>
      <c r="JAM136" s="66"/>
      <c r="JAN136" s="66"/>
      <c r="JAO136" s="66"/>
      <c r="JAP136" s="66"/>
      <c r="JAQ136" s="66"/>
      <c r="JAR136" s="66"/>
      <c r="JAS136" s="66"/>
      <c r="JAT136" s="66"/>
      <c r="JAU136" s="66"/>
      <c r="JAV136" s="66"/>
      <c r="JAW136" s="66"/>
      <c r="JAX136" s="66"/>
      <c r="JAY136" s="66"/>
      <c r="JAZ136" s="66"/>
      <c r="JBA136" s="66"/>
      <c r="JBB136" s="66"/>
      <c r="JBC136" s="66"/>
      <c r="JBD136" s="66"/>
      <c r="JBE136" s="66"/>
      <c r="JBF136" s="66"/>
      <c r="JBG136" s="66"/>
      <c r="JBH136" s="66"/>
      <c r="JBI136" s="66"/>
      <c r="JBJ136" s="66"/>
      <c r="JBK136" s="66"/>
      <c r="JBL136" s="66"/>
      <c r="JBM136" s="66"/>
      <c r="JBN136" s="66"/>
      <c r="JBO136" s="66"/>
      <c r="JBP136" s="66"/>
      <c r="JBQ136" s="66"/>
      <c r="JBR136" s="66"/>
      <c r="JBS136" s="66"/>
      <c r="JBT136" s="66"/>
      <c r="JBU136" s="66"/>
      <c r="JBV136" s="66"/>
      <c r="JBW136" s="66"/>
      <c r="JBX136" s="66"/>
      <c r="JBY136" s="66"/>
      <c r="JBZ136" s="66"/>
      <c r="JCA136" s="66"/>
      <c r="JCB136" s="66"/>
      <c r="JCC136" s="66"/>
      <c r="JCD136" s="66"/>
      <c r="JCE136" s="66"/>
      <c r="JCF136" s="66"/>
      <c r="JCG136" s="66"/>
      <c r="JCH136" s="66"/>
      <c r="JCI136" s="66"/>
      <c r="JCJ136" s="66"/>
      <c r="JCK136" s="66"/>
      <c r="JCL136" s="66"/>
      <c r="JCM136" s="66"/>
      <c r="JCN136" s="66"/>
      <c r="JCO136" s="66"/>
      <c r="JCP136" s="66"/>
      <c r="JCQ136" s="66"/>
      <c r="JCR136" s="66"/>
      <c r="JCS136" s="66"/>
      <c r="JCT136" s="66"/>
      <c r="JCU136" s="66"/>
      <c r="JCV136" s="66"/>
      <c r="JCW136" s="66"/>
      <c r="JCX136" s="66"/>
      <c r="JCY136" s="66"/>
      <c r="JCZ136" s="66"/>
      <c r="JDA136" s="66"/>
      <c r="JDB136" s="66"/>
      <c r="JDC136" s="66"/>
      <c r="JDD136" s="66"/>
      <c r="JDE136" s="66"/>
      <c r="JDF136" s="66"/>
      <c r="JDG136" s="66"/>
      <c r="JDH136" s="66"/>
      <c r="JDI136" s="66"/>
      <c r="JDJ136" s="66"/>
      <c r="JDK136" s="66"/>
      <c r="JDL136" s="66"/>
      <c r="JDM136" s="66"/>
      <c r="JDN136" s="66"/>
      <c r="JDO136" s="66"/>
      <c r="JDP136" s="66"/>
      <c r="JDQ136" s="66"/>
      <c r="JDR136" s="66"/>
      <c r="JDS136" s="66"/>
      <c r="JDT136" s="66"/>
      <c r="JDU136" s="66"/>
      <c r="JDV136" s="66"/>
      <c r="JDW136" s="66"/>
      <c r="JDX136" s="66"/>
      <c r="JDY136" s="66"/>
      <c r="JDZ136" s="66"/>
      <c r="JEA136" s="66"/>
      <c r="JEB136" s="66"/>
      <c r="JEC136" s="66"/>
      <c r="JED136" s="66"/>
      <c r="JEE136" s="66"/>
      <c r="JEF136" s="66"/>
      <c r="JEG136" s="66"/>
      <c r="JEH136" s="66"/>
      <c r="JEI136" s="66"/>
      <c r="JEJ136" s="66"/>
      <c r="JEK136" s="66"/>
      <c r="JEL136" s="66"/>
      <c r="JEM136" s="66"/>
      <c r="JEN136" s="66"/>
      <c r="JEO136" s="66"/>
      <c r="JEP136" s="66"/>
      <c r="JEQ136" s="66"/>
      <c r="JER136" s="66"/>
      <c r="JES136" s="66"/>
      <c r="JET136" s="66"/>
      <c r="JEU136" s="66"/>
      <c r="JEV136" s="66"/>
      <c r="JEW136" s="66"/>
      <c r="JEX136" s="66"/>
      <c r="JEY136" s="66"/>
      <c r="JEZ136" s="66"/>
      <c r="JFA136" s="66"/>
      <c r="JFB136" s="66"/>
      <c r="JFC136" s="66"/>
      <c r="JFD136" s="66"/>
      <c r="JFE136" s="66"/>
      <c r="JFF136" s="66"/>
      <c r="JFG136" s="66"/>
      <c r="JFH136" s="66"/>
      <c r="JFI136" s="66"/>
      <c r="JFJ136" s="66"/>
      <c r="JFK136" s="66"/>
      <c r="JFL136" s="66"/>
      <c r="JFM136" s="66"/>
      <c r="JFN136" s="66"/>
      <c r="JFO136" s="66"/>
      <c r="JFP136" s="66"/>
      <c r="JFQ136" s="66"/>
      <c r="JFR136" s="66"/>
      <c r="JFS136" s="66"/>
      <c r="JFT136" s="66"/>
      <c r="JFU136" s="66"/>
      <c r="JFV136" s="66"/>
      <c r="JFW136" s="66"/>
      <c r="JFX136" s="66"/>
      <c r="JFY136" s="66"/>
      <c r="JFZ136" s="66"/>
      <c r="JGA136" s="66"/>
      <c r="JGB136" s="66"/>
      <c r="JGC136" s="66"/>
      <c r="JGD136" s="66"/>
      <c r="JGE136" s="66"/>
      <c r="JGF136" s="66"/>
      <c r="JGG136" s="66"/>
      <c r="JGH136" s="66"/>
      <c r="JGI136" s="66"/>
      <c r="JGJ136" s="66"/>
      <c r="JGK136" s="66"/>
      <c r="JGL136" s="66"/>
      <c r="JGM136" s="66"/>
      <c r="JGN136" s="66"/>
      <c r="JGO136" s="66"/>
      <c r="JGP136" s="66"/>
      <c r="JGQ136" s="66"/>
      <c r="JGR136" s="66"/>
      <c r="JGS136" s="66"/>
      <c r="JGT136" s="66"/>
      <c r="JGU136" s="66"/>
      <c r="JGV136" s="66"/>
      <c r="JGW136" s="66"/>
      <c r="JGX136" s="66"/>
      <c r="JGY136" s="66"/>
      <c r="JGZ136" s="66"/>
      <c r="JHA136" s="66"/>
      <c r="JHB136" s="66"/>
      <c r="JHC136" s="66"/>
      <c r="JHD136" s="66"/>
      <c r="JHE136" s="66"/>
      <c r="JHF136" s="66"/>
      <c r="JHG136" s="66"/>
      <c r="JHH136" s="66"/>
      <c r="JHI136" s="66"/>
      <c r="JHJ136" s="66"/>
      <c r="JHK136" s="66"/>
      <c r="JHL136" s="66"/>
      <c r="JHM136" s="66"/>
      <c r="JHN136" s="66"/>
      <c r="JHO136" s="66"/>
      <c r="JHP136" s="66"/>
      <c r="JHQ136" s="66"/>
      <c r="JHR136" s="66"/>
      <c r="JHS136" s="66"/>
      <c r="JHT136" s="66"/>
      <c r="JHU136" s="66"/>
      <c r="JHV136" s="66"/>
      <c r="JHW136" s="66"/>
      <c r="JHX136" s="66"/>
      <c r="JHY136" s="66"/>
      <c r="JHZ136" s="66"/>
      <c r="JIA136" s="66"/>
      <c r="JIB136" s="66"/>
      <c r="JIC136" s="66"/>
      <c r="JID136" s="66"/>
      <c r="JIE136" s="66"/>
      <c r="JIF136" s="66"/>
      <c r="JIG136" s="66"/>
      <c r="JIH136" s="66"/>
      <c r="JII136" s="66"/>
      <c r="JIJ136" s="66"/>
      <c r="JIK136" s="66"/>
      <c r="JIL136" s="66"/>
      <c r="JIM136" s="66"/>
      <c r="JIN136" s="66"/>
      <c r="JIO136" s="66"/>
      <c r="JIP136" s="66"/>
      <c r="JIQ136" s="66"/>
      <c r="JIR136" s="66"/>
      <c r="JIS136" s="66"/>
      <c r="JIT136" s="66"/>
      <c r="JIU136" s="66"/>
      <c r="JIV136" s="66"/>
      <c r="JIW136" s="66"/>
      <c r="JIX136" s="66"/>
      <c r="JIY136" s="66"/>
      <c r="JIZ136" s="66"/>
      <c r="JJA136" s="66"/>
      <c r="JJB136" s="66"/>
      <c r="JJC136" s="66"/>
      <c r="JJD136" s="66"/>
      <c r="JJE136" s="66"/>
      <c r="JJF136" s="66"/>
      <c r="JJG136" s="66"/>
      <c r="JJH136" s="66"/>
      <c r="JJI136" s="66"/>
      <c r="JJJ136" s="66"/>
      <c r="JJK136" s="66"/>
      <c r="JJL136" s="66"/>
      <c r="JJM136" s="66"/>
      <c r="JJN136" s="66"/>
      <c r="JJO136" s="66"/>
      <c r="JJP136" s="66"/>
      <c r="JJQ136" s="66"/>
      <c r="JJR136" s="66"/>
      <c r="JJS136" s="66"/>
      <c r="JJT136" s="66"/>
      <c r="JJU136" s="66"/>
      <c r="JJV136" s="66"/>
      <c r="JJW136" s="66"/>
      <c r="JJX136" s="66"/>
      <c r="JJY136" s="66"/>
      <c r="JJZ136" s="66"/>
      <c r="JKA136" s="66"/>
      <c r="JKB136" s="66"/>
      <c r="JKC136" s="66"/>
      <c r="JKD136" s="66"/>
      <c r="JKE136" s="66"/>
      <c r="JKF136" s="66"/>
      <c r="JKG136" s="66"/>
      <c r="JKH136" s="66"/>
      <c r="JKI136" s="66"/>
      <c r="JKJ136" s="66"/>
      <c r="JKK136" s="66"/>
      <c r="JKL136" s="66"/>
      <c r="JKM136" s="66"/>
      <c r="JKN136" s="66"/>
      <c r="JKO136" s="66"/>
      <c r="JKP136" s="66"/>
      <c r="JKQ136" s="66"/>
      <c r="JKR136" s="66"/>
      <c r="JKS136" s="66"/>
      <c r="JKT136" s="66"/>
      <c r="JKU136" s="66"/>
      <c r="JKV136" s="66"/>
      <c r="JKW136" s="66"/>
      <c r="JKX136" s="66"/>
      <c r="JKY136" s="66"/>
      <c r="JKZ136" s="66"/>
      <c r="JLA136" s="66"/>
      <c r="JLB136" s="66"/>
      <c r="JLC136" s="66"/>
      <c r="JLD136" s="66"/>
      <c r="JLE136" s="66"/>
      <c r="JLF136" s="66"/>
      <c r="JLG136" s="66"/>
      <c r="JLH136" s="66"/>
      <c r="JLI136" s="66"/>
      <c r="JLJ136" s="66"/>
      <c r="JLK136" s="66"/>
      <c r="JLL136" s="66"/>
      <c r="JLM136" s="66"/>
      <c r="JLN136" s="66"/>
      <c r="JLO136" s="66"/>
      <c r="JLP136" s="66"/>
      <c r="JLQ136" s="66"/>
      <c r="JLR136" s="66"/>
      <c r="JLS136" s="66"/>
      <c r="JLT136" s="66"/>
      <c r="JLU136" s="66"/>
      <c r="JLV136" s="66"/>
      <c r="JLW136" s="66"/>
      <c r="JLX136" s="66"/>
      <c r="JLY136" s="66"/>
      <c r="JLZ136" s="66"/>
      <c r="JMA136" s="66"/>
      <c r="JMB136" s="66"/>
      <c r="JMC136" s="66"/>
      <c r="JMD136" s="66"/>
      <c r="JME136" s="66"/>
      <c r="JMF136" s="66"/>
      <c r="JMG136" s="66"/>
      <c r="JMH136" s="66"/>
      <c r="JMI136" s="66"/>
      <c r="JMJ136" s="66"/>
      <c r="JMK136" s="66"/>
      <c r="JML136" s="66"/>
      <c r="JMM136" s="66"/>
      <c r="JMN136" s="66"/>
      <c r="JMO136" s="66"/>
      <c r="JMP136" s="66"/>
      <c r="JMQ136" s="66"/>
      <c r="JMR136" s="66"/>
      <c r="JMS136" s="66"/>
      <c r="JMT136" s="66"/>
      <c r="JMU136" s="66"/>
      <c r="JMV136" s="66"/>
      <c r="JMW136" s="66"/>
      <c r="JMX136" s="66"/>
      <c r="JMY136" s="66"/>
      <c r="JMZ136" s="66"/>
      <c r="JNA136" s="66"/>
      <c r="JNB136" s="66"/>
      <c r="JNC136" s="66"/>
      <c r="JND136" s="66"/>
      <c r="JNE136" s="66"/>
      <c r="JNF136" s="66"/>
      <c r="JNG136" s="66"/>
      <c r="JNH136" s="66"/>
      <c r="JNI136" s="66"/>
      <c r="JNJ136" s="66"/>
      <c r="JNK136" s="66"/>
      <c r="JNL136" s="66"/>
      <c r="JNM136" s="66"/>
      <c r="JNN136" s="66"/>
      <c r="JNO136" s="66"/>
      <c r="JNP136" s="66"/>
      <c r="JNQ136" s="66"/>
      <c r="JNR136" s="66"/>
      <c r="JNS136" s="66"/>
      <c r="JNT136" s="66"/>
      <c r="JNU136" s="66"/>
      <c r="JNV136" s="66"/>
      <c r="JNW136" s="66"/>
      <c r="JNX136" s="66"/>
      <c r="JNY136" s="66"/>
      <c r="JNZ136" s="66"/>
      <c r="JOA136" s="66"/>
      <c r="JOB136" s="66"/>
      <c r="JOC136" s="66"/>
      <c r="JOD136" s="66"/>
      <c r="JOE136" s="66"/>
      <c r="JOF136" s="66"/>
      <c r="JOG136" s="66"/>
      <c r="JOH136" s="66"/>
      <c r="JOI136" s="66"/>
      <c r="JOJ136" s="66"/>
      <c r="JOK136" s="66"/>
      <c r="JOL136" s="66"/>
      <c r="JOM136" s="66"/>
      <c r="JON136" s="66"/>
      <c r="JOO136" s="66"/>
      <c r="JOP136" s="66"/>
      <c r="JOQ136" s="66"/>
      <c r="JOR136" s="66"/>
      <c r="JOS136" s="66"/>
      <c r="JOT136" s="66"/>
      <c r="JOU136" s="66"/>
      <c r="JOV136" s="66"/>
      <c r="JOW136" s="66"/>
      <c r="JOX136" s="66"/>
      <c r="JOY136" s="66"/>
      <c r="JOZ136" s="66"/>
      <c r="JPA136" s="66"/>
      <c r="JPB136" s="66"/>
      <c r="JPC136" s="66"/>
      <c r="JPD136" s="66"/>
      <c r="JPE136" s="66"/>
      <c r="JPF136" s="66"/>
      <c r="JPG136" s="66"/>
      <c r="JPH136" s="66"/>
      <c r="JPI136" s="66"/>
      <c r="JPJ136" s="66"/>
      <c r="JPK136" s="66"/>
      <c r="JPL136" s="66"/>
      <c r="JPM136" s="66"/>
      <c r="JPN136" s="66"/>
      <c r="JPO136" s="66"/>
      <c r="JPP136" s="66"/>
      <c r="JPQ136" s="66"/>
      <c r="JPR136" s="66"/>
      <c r="JPS136" s="66"/>
      <c r="JPT136" s="66"/>
      <c r="JPU136" s="66"/>
      <c r="JPV136" s="66"/>
      <c r="JPW136" s="66"/>
      <c r="JPX136" s="66"/>
      <c r="JPY136" s="66"/>
      <c r="JPZ136" s="66"/>
      <c r="JQA136" s="66"/>
      <c r="JQB136" s="66"/>
      <c r="JQC136" s="66"/>
      <c r="JQD136" s="66"/>
      <c r="JQE136" s="66"/>
      <c r="JQF136" s="66"/>
      <c r="JQG136" s="66"/>
      <c r="JQH136" s="66"/>
      <c r="JQI136" s="66"/>
      <c r="JQJ136" s="66"/>
      <c r="JQK136" s="66"/>
      <c r="JQL136" s="66"/>
      <c r="JQM136" s="66"/>
      <c r="JQN136" s="66"/>
      <c r="JQO136" s="66"/>
      <c r="JQP136" s="66"/>
      <c r="JQQ136" s="66"/>
      <c r="JQR136" s="66"/>
      <c r="JQS136" s="66"/>
      <c r="JQT136" s="66"/>
      <c r="JQU136" s="66"/>
      <c r="JQV136" s="66"/>
      <c r="JQW136" s="66"/>
      <c r="JQX136" s="66"/>
      <c r="JQY136" s="66"/>
      <c r="JQZ136" s="66"/>
      <c r="JRA136" s="66"/>
      <c r="JRB136" s="66"/>
      <c r="JRC136" s="66"/>
      <c r="JRD136" s="66"/>
      <c r="JRE136" s="66"/>
      <c r="JRF136" s="66"/>
      <c r="JRG136" s="66"/>
      <c r="JRH136" s="66"/>
      <c r="JRI136" s="66"/>
      <c r="JRJ136" s="66"/>
      <c r="JRK136" s="66"/>
      <c r="JRL136" s="66"/>
      <c r="JRM136" s="66"/>
      <c r="JRN136" s="66"/>
      <c r="JRO136" s="66"/>
      <c r="JRP136" s="66"/>
      <c r="JRQ136" s="66"/>
      <c r="JRR136" s="66"/>
      <c r="JRS136" s="66"/>
      <c r="JRT136" s="66"/>
      <c r="JRU136" s="66"/>
      <c r="JRV136" s="66"/>
      <c r="JRW136" s="66"/>
      <c r="JRX136" s="66"/>
      <c r="JRY136" s="66"/>
      <c r="JRZ136" s="66"/>
      <c r="JSA136" s="66"/>
      <c r="JSB136" s="66"/>
      <c r="JSC136" s="66"/>
      <c r="JSD136" s="66"/>
      <c r="JSE136" s="66"/>
      <c r="JSF136" s="66"/>
      <c r="JSG136" s="66"/>
      <c r="JSH136" s="66"/>
      <c r="JSI136" s="66"/>
      <c r="JSJ136" s="66"/>
      <c r="JSK136" s="66"/>
      <c r="JSL136" s="66"/>
      <c r="JSM136" s="66"/>
      <c r="JSN136" s="66"/>
      <c r="JSO136" s="66"/>
      <c r="JSP136" s="66"/>
      <c r="JSQ136" s="66"/>
      <c r="JSR136" s="66"/>
      <c r="JSS136" s="66"/>
      <c r="JST136" s="66"/>
      <c r="JSU136" s="66"/>
      <c r="JSV136" s="66"/>
      <c r="JSW136" s="66"/>
      <c r="JSX136" s="66"/>
      <c r="JSY136" s="66"/>
      <c r="JSZ136" s="66"/>
      <c r="JTA136" s="66"/>
      <c r="JTB136" s="66"/>
      <c r="JTC136" s="66"/>
      <c r="JTD136" s="66"/>
      <c r="JTE136" s="66"/>
      <c r="JTF136" s="66"/>
      <c r="JTG136" s="66"/>
      <c r="JTH136" s="66"/>
      <c r="JTI136" s="66"/>
      <c r="JTJ136" s="66"/>
      <c r="JTK136" s="66"/>
      <c r="JTL136" s="66"/>
      <c r="JTM136" s="66"/>
      <c r="JTN136" s="66"/>
      <c r="JTO136" s="66"/>
      <c r="JTP136" s="66"/>
      <c r="JTQ136" s="66"/>
      <c r="JTR136" s="66"/>
      <c r="JTS136" s="66"/>
      <c r="JTT136" s="66"/>
      <c r="JTU136" s="66"/>
      <c r="JTV136" s="66"/>
      <c r="JTW136" s="66"/>
      <c r="JTX136" s="66"/>
      <c r="JTY136" s="66"/>
      <c r="JTZ136" s="66"/>
      <c r="JUA136" s="66"/>
      <c r="JUB136" s="66"/>
      <c r="JUC136" s="66"/>
      <c r="JUD136" s="66"/>
      <c r="JUE136" s="66"/>
      <c r="JUF136" s="66"/>
      <c r="JUG136" s="66"/>
      <c r="JUH136" s="66"/>
      <c r="JUI136" s="66"/>
      <c r="JUJ136" s="66"/>
      <c r="JUK136" s="66"/>
      <c r="JUL136" s="66"/>
      <c r="JUM136" s="66"/>
      <c r="JUN136" s="66"/>
      <c r="JUO136" s="66"/>
      <c r="JUP136" s="66"/>
      <c r="JUQ136" s="66"/>
      <c r="JUR136" s="66"/>
      <c r="JUS136" s="66"/>
      <c r="JUT136" s="66"/>
      <c r="JUU136" s="66"/>
      <c r="JUV136" s="66"/>
      <c r="JUW136" s="66"/>
      <c r="JUX136" s="66"/>
      <c r="JUY136" s="66"/>
      <c r="JUZ136" s="66"/>
      <c r="JVA136" s="66"/>
      <c r="JVB136" s="66"/>
      <c r="JVC136" s="66"/>
      <c r="JVD136" s="66"/>
      <c r="JVE136" s="66"/>
      <c r="JVF136" s="66"/>
      <c r="JVG136" s="66"/>
      <c r="JVH136" s="66"/>
      <c r="JVI136" s="66"/>
      <c r="JVJ136" s="66"/>
      <c r="JVK136" s="66"/>
      <c r="JVL136" s="66"/>
      <c r="JVM136" s="66"/>
      <c r="JVN136" s="66"/>
      <c r="JVO136" s="66"/>
      <c r="JVP136" s="66"/>
      <c r="JVQ136" s="66"/>
      <c r="JVR136" s="66"/>
      <c r="JVS136" s="66"/>
      <c r="JVT136" s="66"/>
      <c r="JVU136" s="66"/>
      <c r="JVV136" s="66"/>
      <c r="JVW136" s="66"/>
      <c r="JVX136" s="66"/>
      <c r="JVY136" s="66"/>
      <c r="JVZ136" s="66"/>
      <c r="JWA136" s="66"/>
      <c r="JWB136" s="66"/>
      <c r="JWC136" s="66"/>
      <c r="JWD136" s="66"/>
      <c r="JWE136" s="66"/>
      <c r="JWF136" s="66"/>
      <c r="JWG136" s="66"/>
      <c r="JWH136" s="66"/>
      <c r="JWI136" s="66"/>
      <c r="JWJ136" s="66"/>
      <c r="JWK136" s="66"/>
      <c r="JWL136" s="66"/>
      <c r="JWM136" s="66"/>
      <c r="JWN136" s="66"/>
      <c r="JWO136" s="66"/>
      <c r="JWP136" s="66"/>
      <c r="JWQ136" s="66"/>
      <c r="JWR136" s="66"/>
      <c r="JWS136" s="66"/>
      <c r="JWT136" s="66"/>
      <c r="JWU136" s="66"/>
      <c r="JWV136" s="66"/>
      <c r="JWW136" s="66"/>
      <c r="JWX136" s="66"/>
      <c r="JWY136" s="66"/>
      <c r="JWZ136" s="66"/>
      <c r="JXA136" s="66"/>
      <c r="JXB136" s="66"/>
      <c r="JXC136" s="66"/>
      <c r="JXD136" s="66"/>
      <c r="JXE136" s="66"/>
      <c r="JXF136" s="66"/>
      <c r="JXG136" s="66"/>
      <c r="JXH136" s="66"/>
      <c r="JXI136" s="66"/>
      <c r="JXJ136" s="66"/>
      <c r="JXK136" s="66"/>
      <c r="JXL136" s="66"/>
      <c r="JXM136" s="66"/>
      <c r="JXN136" s="66"/>
      <c r="JXO136" s="66"/>
      <c r="JXP136" s="66"/>
      <c r="JXQ136" s="66"/>
      <c r="JXR136" s="66"/>
      <c r="JXS136" s="66"/>
      <c r="JXT136" s="66"/>
      <c r="JXU136" s="66"/>
      <c r="JXV136" s="66"/>
      <c r="JXW136" s="66"/>
      <c r="JXX136" s="66"/>
      <c r="JXY136" s="66"/>
      <c r="JXZ136" s="66"/>
      <c r="JYA136" s="66"/>
      <c r="JYB136" s="66"/>
      <c r="JYC136" s="66"/>
      <c r="JYD136" s="66"/>
      <c r="JYE136" s="66"/>
      <c r="JYF136" s="66"/>
      <c r="JYG136" s="66"/>
      <c r="JYH136" s="66"/>
      <c r="JYI136" s="66"/>
      <c r="JYJ136" s="66"/>
      <c r="JYK136" s="66"/>
      <c r="JYL136" s="66"/>
      <c r="JYM136" s="66"/>
      <c r="JYN136" s="66"/>
      <c r="JYO136" s="66"/>
      <c r="JYP136" s="66"/>
      <c r="JYQ136" s="66"/>
      <c r="JYR136" s="66"/>
      <c r="JYS136" s="66"/>
      <c r="JYT136" s="66"/>
      <c r="JYU136" s="66"/>
      <c r="JYV136" s="66"/>
      <c r="JYW136" s="66"/>
      <c r="JYX136" s="66"/>
      <c r="JYY136" s="66"/>
      <c r="JYZ136" s="66"/>
      <c r="JZA136" s="66"/>
      <c r="JZB136" s="66"/>
      <c r="JZC136" s="66"/>
      <c r="JZD136" s="66"/>
      <c r="JZE136" s="66"/>
      <c r="JZF136" s="66"/>
      <c r="JZG136" s="66"/>
      <c r="JZH136" s="66"/>
      <c r="JZI136" s="66"/>
      <c r="JZJ136" s="66"/>
      <c r="JZK136" s="66"/>
      <c r="JZL136" s="66"/>
      <c r="JZM136" s="66"/>
      <c r="JZN136" s="66"/>
      <c r="JZO136" s="66"/>
      <c r="JZP136" s="66"/>
      <c r="JZQ136" s="66"/>
      <c r="JZR136" s="66"/>
      <c r="JZS136" s="66"/>
      <c r="JZT136" s="66"/>
      <c r="JZU136" s="66"/>
      <c r="JZV136" s="66"/>
      <c r="JZW136" s="66"/>
      <c r="JZX136" s="66"/>
      <c r="JZY136" s="66"/>
      <c r="JZZ136" s="66"/>
      <c r="KAA136" s="66"/>
      <c r="KAB136" s="66"/>
      <c r="KAC136" s="66"/>
      <c r="KAD136" s="66"/>
      <c r="KAE136" s="66"/>
      <c r="KAF136" s="66"/>
      <c r="KAG136" s="66"/>
      <c r="KAH136" s="66"/>
      <c r="KAI136" s="66"/>
      <c r="KAJ136" s="66"/>
      <c r="KAK136" s="66"/>
      <c r="KAL136" s="66"/>
      <c r="KAM136" s="66"/>
      <c r="KAN136" s="66"/>
      <c r="KAO136" s="66"/>
      <c r="KAP136" s="66"/>
      <c r="KAQ136" s="66"/>
      <c r="KAR136" s="66"/>
      <c r="KAS136" s="66"/>
      <c r="KAT136" s="66"/>
      <c r="KAU136" s="66"/>
      <c r="KAV136" s="66"/>
      <c r="KAW136" s="66"/>
      <c r="KAX136" s="66"/>
      <c r="KAY136" s="66"/>
      <c r="KAZ136" s="66"/>
      <c r="KBA136" s="66"/>
      <c r="KBB136" s="66"/>
      <c r="KBC136" s="66"/>
      <c r="KBD136" s="66"/>
      <c r="KBE136" s="66"/>
      <c r="KBF136" s="66"/>
      <c r="KBG136" s="66"/>
      <c r="KBH136" s="66"/>
      <c r="KBI136" s="66"/>
      <c r="KBJ136" s="66"/>
      <c r="KBK136" s="66"/>
      <c r="KBL136" s="66"/>
      <c r="KBM136" s="66"/>
      <c r="KBN136" s="66"/>
      <c r="KBO136" s="66"/>
      <c r="KBP136" s="66"/>
      <c r="KBQ136" s="66"/>
      <c r="KBR136" s="66"/>
      <c r="KBS136" s="66"/>
      <c r="KBT136" s="66"/>
      <c r="KBU136" s="66"/>
      <c r="KBV136" s="66"/>
      <c r="KBW136" s="66"/>
      <c r="KBX136" s="66"/>
      <c r="KBY136" s="66"/>
      <c r="KBZ136" s="66"/>
      <c r="KCA136" s="66"/>
      <c r="KCB136" s="66"/>
      <c r="KCC136" s="66"/>
      <c r="KCD136" s="66"/>
      <c r="KCE136" s="66"/>
      <c r="KCF136" s="66"/>
      <c r="KCG136" s="66"/>
      <c r="KCH136" s="66"/>
      <c r="KCI136" s="66"/>
      <c r="KCJ136" s="66"/>
      <c r="KCK136" s="66"/>
      <c r="KCL136" s="66"/>
      <c r="KCM136" s="66"/>
      <c r="KCN136" s="66"/>
      <c r="KCO136" s="66"/>
      <c r="KCP136" s="66"/>
      <c r="KCQ136" s="66"/>
      <c r="KCR136" s="66"/>
      <c r="KCS136" s="66"/>
      <c r="KCT136" s="66"/>
      <c r="KCU136" s="66"/>
      <c r="KCV136" s="66"/>
      <c r="KCW136" s="66"/>
      <c r="KCX136" s="66"/>
      <c r="KCY136" s="66"/>
      <c r="KCZ136" s="66"/>
      <c r="KDA136" s="66"/>
      <c r="KDB136" s="66"/>
      <c r="KDC136" s="66"/>
      <c r="KDD136" s="66"/>
      <c r="KDE136" s="66"/>
      <c r="KDF136" s="66"/>
      <c r="KDG136" s="66"/>
      <c r="KDH136" s="66"/>
      <c r="KDI136" s="66"/>
      <c r="KDJ136" s="66"/>
      <c r="KDK136" s="66"/>
      <c r="KDL136" s="66"/>
      <c r="KDM136" s="66"/>
      <c r="KDN136" s="66"/>
      <c r="KDO136" s="66"/>
      <c r="KDP136" s="66"/>
      <c r="KDQ136" s="66"/>
      <c r="KDR136" s="66"/>
      <c r="KDS136" s="66"/>
      <c r="KDT136" s="66"/>
      <c r="KDU136" s="66"/>
      <c r="KDV136" s="66"/>
      <c r="KDW136" s="66"/>
      <c r="KDX136" s="66"/>
      <c r="KDY136" s="66"/>
      <c r="KDZ136" s="66"/>
      <c r="KEA136" s="66"/>
      <c r="KEB136" s="66"/>
      <c r="KEC136" s="66"/>
      <c r="KED136" s="66"/>
      <c r="KEE136" s="66"/>
      <c r="KEF136" s="66"/>
      <c r="KEG136" s="66"/>
      <c r="KEH136" s="66"/>
      <c r="KEI136" s="66"/>
      <c r="KEJ136" s="66"/>
      <c r="KEK136" s="66"/>
      <c r="KEL136" s="66"/>
      <c r="KEM136" s="66"/>
      <c r="KEN136" s="66"/>
      <c r="KEO136" s="66"/>
      <c r="KEP136" s="66"/>
      <c r="KEQ136" s="66"/>
      <c r="KER136" s="66"/>
      <c r="KES136" s="66"/>
      <c r="KET136" s="66"/>
      <c r="KEU136" s="66"/>
      <c r="KEV136" s="66"/>
      <c r="KEW136" s="66"/>
      <c r="KEX136" s="66"/>
      <c r="KEY136" s="66"/>
      <c r="KEZ136" s="66"/>
      <c r="KFA136" s="66"/>
      <c r="KFB136" s="66"/>
      <c r="KFC136" s="66"/>
      <c r="KFD136" s="66"/>
      <c r="KFE136" s="66"/>
      <c r="KFF136" s="66"/>
      <c r="KFG136" s="66"/>
      <c r="KFH136" s="66"/>
      <c r="KFI136" s="66"/>
      <c r="KFJ136" s="66"/>
      <c r="KFK136" s="66"/>
      <c r="KFL136" s="66"/>
      <c r="KFM136" s="66"/>
      <c r="KFN136" s="66"/>
      <c r="KFO136" s="66"/>
      <c r="KFP136" s="66"/>
      <c r="KFQ136" s="66"/>
      <c r="KFR136" s="66"/>
      <c r="KFS136" s="66"/>
      <c r="KFT136" s="66"/>
      <c r="KFU136" s="66"/>
      <c r="KFV136" s="66"/>
      <c r="KFW136" s="66"/>
      <c r="KFX136" s="66"/>
      <c r="KFY136" s="66"/>
      <c r="KFZ136" s="66"/>
      <c r="KGA136" s="66"/>
      <c r="KGB136" s="66"/>
      <c r="KGC136" s="66"/>
      <c r="KGD136" s="66"/>
      <c r="KGE136" s="66"/>
      <c r="KGF136" s="66"/>
      <c r="KGG136" s="66"/>
      <c r="KGH136" s="66"/>
      <c r="KGI136" s="66"/>
      <c r="KGJ136" s="66"/>
      <c r="KGK136" s="66"/>
      <c r="KGL136" s="66"/>
      <c r="KGM136" s="66"/>
      <c r="KGN136" s="66"/>
      <c r="KGO136" s="66"/>
      <c r="KGP136" s="66"/>
      <c r="KGQ136" s="66"/>
      <c r="KGR136" s="66"/>
      <c r="KGS136" s="66"/>
      <c r="KGT136" s="66"/>
      <c r="KGU136" s="66"/>
      <c r="KGV136" s="66"/>
      <c r="KGW136" s="66"/>
      <c r="KGX136" s="66"/>
      <c r="KGY136" s="66"/>
      <c r="KGZ136" s="66"/>
      <c r="KHA136" s="66"/>
      <c r="KHB136" s="66"/>
      <c r="KHC136" s="66"/>
      <c r="KHD136" s="66"/>
      <c r="KHE136" s="66"/>
      <c r="KHF136" s="66"/>
      <c r="KHG136" s="66"/>
      <c r="KHH136" s="66"/>
      <c r="KHI136" s="66"/>
      <c r="KHJ136" s="66"/>
      <c r="KHK136" s="66"/>
      <c r="KHL136" s="66"/>
      <c r="KHM136" s="66"/>
      <c r="KHN136" s="66"/>
      <c r="KHO136" s="66"/>
      <c r="KHP136" s="66"/>
      <c r="KHQ136" s="66"/>
      <c r="KHR136" s="66"/>
      <c r="KHS136" s="66"/>
      <c r="KHT136" s="66"/>
      <c r="KHU136" s="66"/>
      <c r="KHV136" s="66"/>
      <c r="KHW136" s="66"/>
      <c r="KHX136" s="66"/>
      <c r="KHY136" s="66"/>
      <c r="KHZ136" s="66"/>
      <c r="KIA136" s="66"/>
      <c r="KIB136" s="66"/>
      <c r="KIC136" s="66"/>
      <c r="KID136" s="66"/>
      <c r="KIE136" s="66"/>
      <c r="KIF136" s="66"/>
      <c r="KIG136" s="66"/>
      <c r="KIH136" s="66"/>
      <c r="KII136" s="66"/>
      <c r="KIJ136" s="66"/>
      <c r="KIK136" s="66"/>
      <c r="KIL136" s="66"/>
      <c r="KIM136" s="66"/>
      <c r="KIN136" s="66"/>
      <c r="KIO136" s="66"/>
      <c r="KIP136" s="66"/>
      <c r="KIQ136" s="66"/>
      <c r="KIR136" s="66"/>
      <c r="KIS136" s="66"/>
      <c r="KIT136" s="66"/>
      <c r="KIU136" s="66"/>
      <c r="KIV136" s="66"/>
      <c r="KIW136" s="66"/>
      <c r="KIX136" s="66"/>
      <c r="KIY136" s="66"/>
      <c r="KIZ136" s="66"/>
      <c r="KJA136" s="66"/>
      <c r="KJB136" s="66"/>
      <c r="KJC136" s="66"/>
      <c r="KJD136" s="66"/>
      <c r="KJE136" s="66"/>
      <c r="KJF136" s="66"/>
      <c r="KJG136" s="66"/>
      <c r="KJH136" s="66"/>
      <c r="KJI136" s="66"/>
      <c r="KJJ136" s="66"/>
      <c r="KJK136" s="66"/>
      <c r="KJL136" s="66"/>
      <c r="KJM136" s="66"/>
      <c r="KJN136" s="66"/>
      <c r="KJO136" s="66"/>
      <c r="KJP136" s="66"/>
      <c r="KJQ136" s="66"/>
      <c r="KJR136" s="66"/>
      <c r="KJS136" s="66"/>
      <c r="KJT136" s="66"/>
      <c r="KJU136" s="66"/>
      <c r="KJV136" s="66"/>
      <c r="KJW136" s="66"/>
      <c r="KJX136" s="66"/>
      <c r="KJY136" s="66"/>
      <c r="KJZ136" s="66"/>
      <c r="KKA136" s="66"/>
      <c r="KKB136" s="66"/>
      <c r="KKC136" s="66"/>
      <c r="KKD136" s="66"/>
      <c r="KKE136" s="66"/>
      <c r="KKF136" s="66"/>
      <c r="KKG136" s="66"/>
      <c r="KKH136" s="66"/>
      <c r="KKI136" s="66"/>
      <c r="KKJ136" s="66"/>
      <c r="KKK136" s="66"/>
      <c r="KKL136" s="66"/>
      <c r="KKM136" s="66"/>
      <c r="KKN136" s="66"/>
      <c r="KKO136" s="66"/>
      <c r="KKP136" s="66"/>
      <c r="KKQ136" s="66"/>
      <c r="KKR136" s="66"/>
      <c r="KKS136" s="66"/>
      <c r="KKT136" s="66"/>
      <c r="KKU136" s="66"/>
      <c r="KKV136" s="66"/>
      <c r="KKW136" s="66"/>
      <c r="KKX136" s="66"/>
      <c r="KKY136" s="66"/>
      <c r="KKZ136" s="66"/>
      <c r="KLA136" s="66"/>
      <c r="KLB136" s="66"/>
      <c r="KLC136" s="66"/>
      <c r="KLD136" s="66"/>
      <c r="KLE136" s="66"/>
      <c r="KLF136" s="66"/>
      <c r="KLG136" s="66"/>
      <c r="KLH136" s="66"/>
      <c r="KLI136" s="66"/>
      <c r="KLJ136" s="66"/>
      <c r="KLK136" s="66"/>
      <c r="KLL136" s="66"/>
      <c r="KLM136" s="66"/>
      <c r="KLN136" s="66"/>
      <c r="KLO136" s="66"/>
      <c r="KLP136" s="66"/>
      <c r="KLQ136" s="66"/>
      <c r="KLR136" s="66"/>
      <c r="KLS136" s="66"/>
      <c r="KLT136" s="66"/>
      <c r="KLU136" s="66"/>
      <c r="KLV136" s="66"/>
      <c r="KLW136" s="66"/>
      <c r="KLX136" s="66"/>
      <c r="KLY136" s="66"/>
      <c r="KLZ136" s="66"/>
      <c r="KMA136" s="66"/>
      <c r="KMB136" s="66"/>
      <c r="KMC136" s="66"/>
      <c r="KMD136" s="66"/>
      <c r="KME136" s="66"/>
      <c r="KMF136" s="66"/>
      <c r="KMG136" s="66"/>
      <c r="KMH136" s="66"/>
      <c r="KMI136" s="66"/>
      <c r="KMJ136" s="66"/>
      <c r="KMK136" s="66"/>
      <c r="KML136" s="66"/>
      <c r="KMM136" s="66"/>
      <c r="KMN136" s="66"/>
      <c r="KMO136" s="66"/>
      <c r="KMP136" s="66"/>
      <c r="KMQ136" s="66"/>
      <c r="KMR136" s="66"/>
      <c r="KMS136" s="66"/>
      <c r="KMT136" s="66"/>
      <c r="KMU136" s="66"/>
      <c r="KMV136" s="66"/>
      <c r="KMW136" s="66"/>
      <c r="KMX136" s="66"/>
      <c r="KMY136" s="66"/>
      <c r="KMZ136" s="66"/>
      <c r="KNA136" s="66"/>
      <c r="KNB136" s="66"/>
      <c r="KNC136" s="66"/>
      <c r="KND136" s="66"/>
      <c r="KNE136" s="66"/>
      <c r="KNF136" s="66"/>
      <c r="KNG136" s="66"/>
      <c r="KNH136" s="66"/>
      <c r="KNI136" s="66"/>
      <c r="KNJ136" s="66"/>
      <c r="KNK136" s="66"/>
      <c r="KNL136" s="66"/>
      <c r="KNM136" s="66"/>
      <c r="KNN136" s="66"/>
      <c r="KNO136" s="66"/>
      <c r="KNP136" s="66"/>
      <c r="KNQ136" s="66"/>
      <c r="KNR136" s="66"/>
      <c r="KNS136" s="66"/>
      <c r="KNT136" s="66"/>
      <c r="KNU136" s="66"/>
      <c r="KNV136" s="66"/>
      <c r="KNW136" s="66"/>
      <c r="KNX136" s="66"/>
      <c r="KNY136" s="66"/>
      <c r="KNZ136" s="66"/>
      <c r="KOA136" s="66"/>
      <c r="KOB136" s="66"/>
      <c r="KOC136" s="66"/>
      <c r="KOD136" s="66"/>
      <c r="KOE136" s="66"/>
      <c r="KOF136" s="66"/>
      <c r="KOG136" s="66"/>
      <c r="KOH136" s="66"/>
      <c r="KOI136" s="66"/>
      <c r="KOJ136" s="66"/>
      <c r="KOK136" s="66"/>
      <c r="KOL136" s="66"/>
      <c r="KOM136" s="66"/>
      <c r="KON136" s="66"/>
      <c r="KOO136" s="66"/>
      <c r="KOP136" s="66"/>
      <c r="KOQ136" s="66"/>
      <c r="KOR136" s="66"/>
      <c r="KOS136" s="66"/>
      <c r="KOT136" s="66"/>
      <c r="KOU136" s="66"/>
      <c r="KOV136" s="66"/>
      <c r="KOW136" s="66"/>
      <c r="KOX136" s="66"/>
      <c r="KOY136" s="66"/>
      <c r="KOZ136" s="66"/>
      <c r="KPA136" s="66"/>
      <c r="KPB136" s="66"/>
      <c r="KPC136" s="66"/>
      <c r="KPD136" s="66"/>
      <c r="KPE136" s="66"/>
      <c r="KPF136" s="66"/>
      <c r="KPG136" s="66"/>
      <c r="KPH136" s="66"/>
      <c r="KPI136" s="66"/>
      <c r="KPJ136" s="66"/>
      <c r="KPK136" s="66"/>
      <c r="KPL136" s="66"/>
      <c r="KPM136" s="66"/>
      <c r="KPN136" s="66"/>
      <c r="KPO136" s="66"/>
      <c r="KPP136" s="66"/>
      <c r="KPQ136" s="66"/>
      <c r="KPR136" s="66"/>
      <c r="KPS136" s="66"/>
      <c r="KPT136" s="66"/>
      <c r="KPU136" s="66"/>
      <c r="KPV136" s="66"/>
      <c r="KPW136" s="66"/>
      <c r="KPX136" s="66"/>
      <c r="KPY136" s="66"/>
      <c r="KPZ136" s="66"/>
      <c r="KQA136" s="66"/>
      <c r="KQB136" s="66"/>
      <c r="KQC136" s="66"/>
      <c r="KQD136" s="66"/>
      <c r="KQE136" s="66"/>
      <c r="KQF136" s="66"/>
      <c r="KQG136" s="66"/>
      <c r="KQH136" s="66"/>
      <c r="KQI136" s="66"/>
      <c r="KQJ136" s="66"/>
      <c r="KQK136" s="66"/>
      <c r="KQL136" s="66"/>
      <c r="KQM136" s="66"/>
      <c r="KQN136" s="66"/>
      <c r="KQO136" s="66"/>
      <c r="KQP136" s="66"/>
      <c r="KQQ136" s="66"/>
      <c r="KQR136" s="66"/>
      <c r="KQS136" s="66"/>
      <c r="KQT136" s="66"/>
      <c r="KQU136" s="66"/>
      <c r="KQV136" s="66"/>
      <c r="KQW136" s="66"/>
      <c r="KQX136" s="66"/>
      <c r="KQY136" s="66"/>
      <c r="KQZ136" s="66"/>
      <c r="KRA136" s="66"/>
      <c r="KRB136" s="66"/>
      <c r="KRC136" s="66"/>
      <c r="KRD136" s="66"/>
      <c r="KRE136" s="66"/>
      <c r="KRF136" s="66"/>
      <c r="KRG136" s="66"/>
      <c r="KRH136" s="66"/>
      <c r="KRI136" s="66"/>
      <c r="KRJ136" s="66"/>
      <c r="KRK136" s="66"/>
      <c r="KRL136" s="66"/>
      <c r="KRM136" s="66"/>
      <c r="KRN136" s="66"/>
      <c r="KRO136" s="66"/>
      <c r="KRP136" s="66"/>
      <c r="KRQ136" s="66"/>
      <c r="KRR136" s="66"/>
      <c r="KRS136" s="66"/>
      <c r="KRT136" s="66"/>
      <c r="KRU136" s="66"/>
      <c r="KRV136" s="66"/>
      <c r="KRW136" s="66"/>
      <c r="KRX136" s="66"/>
      <c r="KRY136" s="66"/>
      <c r="KRZ136" s="66"/>
      <c r="KSA136" s="66"/>
      <c r="KSB136" s="66"/>
      <c r="KSC136" s="66"/>
      <c r="KSD136" s="66"/>
      <c r="KSE136" s="66"/>
      <c r="KSF136" s="66"/>
      <c r="KSG136" s="66"/>
      <c r="KSH136" s="66"/>
      <c r="KSI136" s="66"/>
      <c r="KSJ136" s="66"/>
      <c r="KSK136" s="66"/>
      <c r="KSL136" s="66"/>
      <c r="KSM136" s="66"/>
      <c r="KSN136" s="66"/>
      <c r="KSO136" s="66"/>
      <c r="KSP136" s="66"/>
      <c r="KSQ136" s="66"/>
      <c r="KSR136" s="66"/>
      <c r="KSS136" s="66"/>
      <c r="KST136" s="66"/>
      <c r="KSU136" s="66"/>
      <c r="KSV136" s="66"/>
      <c r="KSW136" s="66"/>
      <c r="KSX136" s="66"/>
      <c r="KSY136" s="66"/>
      <c r="KSZ136" s="66"/>
      <c r="KTA136" s="66"/>
      <c r="KTB136" s="66"/>
      <c r="KTC136" s="66"/>
      <c r="KTD136" s="66"/>
      <c r="KTE136" s="66"/>
      <c r="KTF136" s="66"/>
      <c r="KTG136" s="66"/>
      <c r="KTH136" s="66"/>
      <c r="KTI136" s="66"/>
      <c r="KTJ136" s="66"/>
      <c r="KTK136" s="66"/>
      <c r="KTL136" s="66"/>
      <c r="KTM136" s="66"/>
      <c r="KTN136" s="66"/>
      <c r="KTO136" s="66"/>
      <c r="KTP136" s="66"/>
      <c r="KTQ136" s="66"/>
      <c r="KTR136" s="66"/>
      <c r="KTS136" s="66"/>
      <c r="KTT136" s="66"/>
      <c r="KTU136" s="66"/>
      <c r="KTV136" s="66"/>
      <c r="KTW136" s="66"/>
      <c r="KTX136" s="66"/>
      <c r="KTY136" s="66"/>
      <c r="KTZ136" s="66"/>
      <c r="KUA136" s="66"/>
      <c r="KUB136" s="66"/>
      <c r="KUC136" s="66"/>
      <c r="KUD136" s="66"/>
      <c r="KUE136" s="66"/>
      <c r="KUF136" s="66"/>
      <c r="KUG136" s="66"/>
      <c r="KUH136" s="66"/>
      <c r="KUI136" s="66"/>
      <c r="KUJ136" s="66"/>
      <c r="KUK136" s="66"/>
      <c r="KUL136" s="66"/>
      <c r="KUM136" s="66"/>
      <c r="KUN136" s="66"/>
      <c r="KUO136" s="66"/>
      <c r="KUP136" s="66"/>
      <c r="KUQ136" s="66"/>
      <c r="KUR136" s="66"/>
      <c r="KUS136" s="66"/>
      <c r="KUT136" s="66"/>
      <c r="KUU136" s="66"/>
      <c r="KUV136" s="66"/>
      <c r="KUW136" s="66"/>
      <c r="KUX136" s="66"/>
      <c r="KUY136" s="66"/>
      <c r="KUZ136" s="66"/>
      <c r="KVA136" s="66"/>
      <c r="KVB136" s="66"/>
      <c r="KVC136" s="66"/>
      <c r="KVD136" s="66"/>
      <c r="KVE136" s="66"/>
      <c r="KVF136" s="66"/>
      <c r="KVG136" s="66"/>
      <c r="KVH136" s="66"/>
      <c r="KVI136" s="66"/>
      <c r="KVJ136" s="66"/>
      <c r="KVK136" s="66"/>
      <c r="KVL136" s="66"/>
      <c r="KVM136" s="66"/>
      <c r="KVN136" s="66"/>
      <c r="KVO136" s="66"/>
      <c r="KVP136" s="66"/>
      <c r="KVQ136" s="66"/>
      <c r="KVR136" s="66"/>
      <c r="KVS136" s="66"/>
      <c r="KVT136" s="66"/>
      <c r="KVU136" s="66"/>
      <c r="KVV136" s="66"/>
      <c r="KVW136" s="66"/>
      <c r="KVX136" s="66"/>
      <c r="KVY136" s="66"/>
      <c r="KVZ136" s="66"/>
      <c r="KWA136" s="66"/>
      <c r="KWB136" s="66"/>
      <c r="KWC136" s="66"/>
      <c r="KWD136" s="66"/>
      <c r="KWE136" s="66"/>
      <c r="KWF136" s="66"/>
      <c r="KWG136" s="66"/>
      <c r="KWH136" s="66"/>
      <c r="KWI136" s="66"/>
      <c r="KWJ136" s="66"/>
      <c r="KWK136" s="66"/>
      <c r="KWL136" s="66"/>
      <c r="KWM136" s="66"/>
      <c r="KWN136" s="66"/>
      <c r="KWO136" s="66"/>
      <c r="KWP136" s="66"/>
      <c r="KWQ136" s="66"/>
      <c r="KWR136" s="66"/>
      <c r="KWS136" s="66"/>
      <c r="KWT136" s="66"/>
      <c r="KWU136" s="66"/>
      <c r="KWV136" s="66"/>
      <c r="KWW136" s="66"/>
      <c r="KWX136" s="66"/>
      <c r="KWY136" s="66"/>
      <c r="KWZ136" s="66"/>
      <c r="KXA136" s="66"/>
      <c r="KXB136" s="66"/>
      <c r="KXC136" s="66"/>
      <c r="KXD136" s="66"/>
      <c r="KXE136" s="66"/>
      <c r="KXF136" s="66"/>
      <c r="KXG136" s="66"/>
      <c r="KXH136" s="66"/>
      <c r="KXI136" s="66"/>
      <c r="KXJ136" s="66"/>
      <c r="KXK136" s="66"/>
      <c r="KXL136" s="66"/>
      <c r="KXM136" s="66"/>
      <c r="KXN136" s="66"/>
      <c r="KXO136" s="66"/>
      <c r="KXP136" s="66"/>
      <c r="KXQ136" s="66"/>
      <c r="KXR136" s="66"/>
      <c r="KXS136" s="66"/>
      <c r="KXT136" s="66"/>
      <c r="KXU136" s="66"/>
      <c r="KXV136" s="66"/>
      <c r="KXW136" s="66"/>
      <c r="KXX136" s="66"/>
      <c r="KXY136" s="66"/>
      <c r="KXZ136" s="66"/>
      <c r="KYA136" s="66"/>
      <c r="KYB136" s="66"/>
      <c r="KYC136" s="66"/>
      <c r="KYD136" s="66"/>
      <c r="KYE136" s="66"/>
      <c r="KYF136" s="66"/>
      <c r="KYG136" s="66"/>
      <c r="KYH136" s="66"/>
      <c r="KYI136" s="66"/>
      <c r="KYJ136" s="66"/>
      <c r="KYK136" s="66"/>
      <c r="KYL136" s="66"/>
      <c r="KYM136" s="66"/>
      <c r="KYN136" s="66"/>
      <c r="KYO136" s="66"/>
      <c r="KYP136" s="66"/>
      <c r="KYQ136" s="66"/>
      <c r="KYR136" s="66"/>
      <c r="KYS136" s="66"/>
      <c r="KYT136" s="66"/>
      <c r="KYU136" s="66"/>
      <c r="KYV136" s="66"/>
      <c r="KYW136" s="66"/>
      <c r="KYX136" s="66"/>
      <c r="KYY136" s="66"/>
      <c r="KYZ136" s="66"/>
      <c r="KZA136" s="66"/>
      <c r="KZB136" s="66"/>
      <c r="KZC136" s="66"/>
      <c r="KZD136" s="66"/>
      <c r="KZE136" s="66"/>
      <c r="KZF136" s="66"/>
      <c r="KZG136" s="66"/>
      <c r="KZH136" s="66"/>
      <c r="KZI136" s="66"/>
      <c r="KZJ136" s="66"/>
      <c r="KZK136" s="66"/>
      <c r="KZL136" s="66"/>
      <c r="KZM136" s="66"/>
      <c r="KZN136" s="66"/>
      <c r="KZO136" s="66"/>
      <c r="KZP136" s="66"/>
      <c r="KZQ136" s="66"/>
      <c r="KZR136" s="66"/>
      <c r="KZS136" s="66"/>
      <c r="KZT136" s="66"/>
      <c r="KZU136" s="66"/>
      <c r="KZV136" s="66"/>
      <c r="KZW136" s="66"/>
      <c r="KZX136" s="66"/>
      <c r="KZY136" s="66"/>
      <c r="KZZ136" s="66"/>
      <c r="LAA136" s="66"/>
      <c r="LAB136" s="66"/>
      <c r="LAC136" s="66"/>
      <c r="LAD136" s="66"/>
      <c r="LAE136" s="66"/>
      <c r="LAF136" s="66"/>
      <c r="LAG136" s="66"/>
      <c r="LAH136" s="66"/>
      <c r="LAI136" s="66"/>
      <c r="LAJ136" s="66"/>
      <c r="LAK136" s="66"/>
      <c r="LAL136" s="66"/>
      <c r="LAM136" s="66"/>
      <c r="LAN136" s="66"/>
      <c r="LAO136" s="66"/>
      <c r="LAP136" s="66"/>
      <c r="LAQ136" s="66"/>
      <c r="LAR136" s="66"/>
      <c r="LAS136" s="66"/>
      <c r="LAT136" s="66"/>
      <c r="LAU136" s="66"/>
      <c r="LAV136" s="66"/>
      <c r="LAW136" s="66"/>
      <c r="LAX136" s="66"/>
      <c r="LAY136" s="66"/>
      <c r="LAZ136" s="66"/>
      <c r="LBA136" s="66"/>
      <c r="LBB136" s="66"/>
      <c r="LBC136" s="66"/>
      <c r="LBD136" s="66"/>
      <c r="LBE136" s="66"/>
      <c r="LBF136" s="66"/>
      <c r="LBG136" s="66"/>
      <c r="LBH136" s="66"/>
      <c r="LBI136" s="66"/>
      <c r="LBJ136" s="66"/>
      <c r="LBK136" s="66"/>
      <c r="LBL136" s="66"/>
      <c r="LBM136" s="66"/>
      <c r="LBN136" s="66"/>
      <c r="LBO136" s="66"/>
      <c r="LBP136" s="66"/>
      <c r="LBQ136" s="66"/>
      <c r="LBR136" s="66"/>
      <c r="LBS136" s="66"/>
      <c r="LBT136" s="66"/>
      <c r="LBU136" s="66"/>
      <c r="LBV136" s="66"/>
      <c r="LBW136" s="66"/>
      <c r="LBX136" s="66"/>
      <c r="LBY136" s="66"/>
      <c r="LBZ136" s="66"/>
      <c r="LCA136" s="66"/>
      <c r="LCB136" s="66"/>
      <c r="LCC136" s="66"/>
      <c r="LCD136" s="66"/>
      <c r="LCE136" s="66"/>
      <c r="LCF136" s="66"/>
      <c r="LCG136" s="66"/>
      <c r="LCH136" s="66"/>
      <c r="LCI136" s="66"/>
      <c r="LCJ136" s="66"/>
      <c r="LCK136" s="66"/>
      <c r="LCL136" s="66"/>
      <c r="LCM136" s="66"/>
      <c r="LCN136" s="66"/>
      <c r="LCO136" s="66"/>
      <c r="LCP136" s="66"/>
      <c r="LCQ136" s="66"/>
      <c r="LCR136" s="66"/>
      <c r="LCS136" s="66"/>
      <c r="LCT136" s="66"/>
      <c r="LCU136" s="66"/>
      <c r="LCV136" s="66"/>
      <c r="LCW136" s="66"/>
      <c r="LCX136" s="66"/>
      <c r="LCY136" s="66"/>
      <c r="LCZ136" s="66"/>
      <c r="LDA136" s="66"/>
      <c r="LDB136" s="66"/>
      <c r="LDC136" s="66"/>
      <c r="LDD136" s="66"/>
      <c r="LDE136" s="66"/>
      <c r="LDF136" s="66"/>
      <c r="LDG136" s="66"/>
      <c r="LDH136" s="66"/>
      <c r="LDI136" s="66"/>
      <c r="LDJ136" s="66"/>
      <c r="LDK136" s="66"/>
      <c r="LDL136" s="66"/>
      <c r="LDM136" s="66"/>
      <c r="LDN136" s="66"/>
      <c r="LDO136" s="66"/>
      <c r="LDP136" s="66"/>
      <c r="LDQ136" s="66"/>
      <c r="LDR136" s="66"/>
      <c r="LDS136" s="66"/>
      <c r="LDT136" s="66"/>
      <c r="LDU136" s="66"/>
      <c r="LDV136" s="66"/>
      <c r="LDW136" s="66"/>
      <c r="LDX136" s="66"/>
      <c r="LDY136" s="66"/>
      <c r="LDZ136" s="66"/>
      <c r="LEA136" s="66"/>
      <c r="LEB136" s="66"/>
      <c r="LEC136" s="66"/>
      <c r="LED136" s="66"/>
      <c r="LEE136" s="66"/>
      <c r="LEF136" s="66"/>
      <c r="LEG136" s="66"/>
      <c r="LEH136" s="66"/>
      <c r="LEI136" s="66"/>
      <c r="LEJ136" s="66"/>
      <c r="LEK136" s="66"/>
      <c r="LEL136" s="66"/>
      <c r="LEM136" s="66"/>
      <c r="LEN136" s="66"/>
      <c r="LEO136" s="66"/>
      <c r="LEP136" s="66"/>
      <c r="LEQ136" s="66"/>
      <c r="LER136" s="66"/>
      <c r="LES136" s="66"/>
      <c r="LET136" s="66"/>
      <c r="LEU136" s="66"/>
      <c r="LEV136" s="66"/>
      <c r="LEW136" s="66"/>
      <c r="LEX136" s="66"/>
      <c r="LEY136" s="66"/>
      <c r="LEZ136" s="66"/>
      <c r="LFA136" s="66"/>
      <c r="LFB136" s="66"/>
      <c r="LFC136" s="66"/>
      <c r="LFD136" s="66"/>
      <c r="LFE136" s="66"/>
      <c r="LFF136" s="66"/>
      <c r="LFG136" s="66"/>
      <c r="LFH136" s="66"/>
      <c r="LFI136" s="66"/>
      <c r="LFJ136" s="66"/>
      <c r="LFK136" s="66"/>
      <c r="LFL136" s="66"/>
      <c r="LFM136" s="66"/>
      <c r="LFN136" s="66"/>
      <c r="LFO136" s="66"/>
      <c r="LFP136" s="66"/>
      <c r="LFQ136" s="66"/>
      <c r="LFR136" s="66"/>
      <c r="LFS136" s="66"/>
      <c r="LFT136" s="66"/>
      <c r="LFU136" s="66"/>
      <c r="LFV136" s="66"/>
      <c r="LFW136" s="66"/>
      <c r="LFX136" s="66"/>
      <c r="LFY136" s="66"/>
      <c r="LFZ136" s="66"/>
      <c r="LGA136" s="66"/>
      <c r="LGB136" s="66"/>
      <c r="LGC136" s="66"/>
      <c r="LGD136" s="66"/>
      <c r="LGE136" s="66"/>
      <c r="LGF136" s="66"/>
      <c r="LGG136" s="66"/>
      <c r="LGH136" s="66"/>
      <c r="LGI136" s="66"/>
      <c r="LGJ136" s="66"/>
      <c r="LGK136" s="66"/>
      <c r="LGL136" s="66"/>
      <c r="LGM136" s="66"/>
      <c r="LGN136" s="66"/>
      <c r="LGO136" s="66"/>
      <c r="LGP136" s="66"/>
      <c r="LGQ136" s="66"/>
      <c r="LGR136" s="66"/>
      <c r="LGS136" s="66"/>
      <c r="LGT136" s="66"/>
      <c r="LGU136" s="66"/>
      <c r="LGV136" s="66"/>
      <c r="LGW136" s="66"/>
      <c r="LGX136" s="66"/>
      <c r="LGY136" s="66"/>
      <c r="LGZ136" s="66"/>
      <c r="LHA136" s="66"/>
      <c r="LHB136" s="66"/>
      <c r="LHC136" s="66"/>
      <c r="LHD136" s="66"/>
      <c r="LHE136" s="66"/>
      <c r="LHF136" s="66"/>
      <c r="LHG136" s="66"/>
      <c r="LHH136" s="66"/>
      <c r="LHI136" s="66"/>
      <c r="LHJ136" s="66"/>
      <c r="LHK136" s="66"/>
      <c r="LHL136" s="66"/>
      <c r="LHM136" s="66"/>
      <c r="LHN136" s="66"/>
      <c r="LHO136" s="66"/>
      <c r="LHP136" s="66"/>
      <c r="LHQ136" s="66"/>
      <c r="LHR136" s="66"/>
      <c r="LHS136" s="66"/>
      <c r="LHT136" s="66"/>
      <c r="LHU136" s="66"/>
      <c r="LHV136" s="66"/>
      <c r="LHW136" s="66"/>
      <c r="LHX136" s="66"/>
      <c r="LHY136" s="66"/>
      <c r="LHZ136" s="66"/>
      <c r="LIA136" s="66"/>
      <c r="LIB136" s="66"/>
      <c r="LIC136" s="66"/>
      <c r="LID136" s="66"/>
      <c r="LIE136" s="66"/>
      <c r="LIF136" s="66"/>
      <c r="LIG136" s="66"/>
      <c r="LIH136" s="66"/>
      <c r="LII136" s="66"/>
      <c r="LIJ136" s="66"/>
      <c r="LIK136" s="66"/>
      <c r="LIL136" s="66"/>
      <c r="LIM136" s="66"/>
      <c r="LIN136" s="66"/>
      <c r="LIO136" s="66"/>
      <c r="LIP136" s="66"/>
      <c r="LIQ136" s="66"/>
      <c r="LIR136" s="66"/>
      <c r="LIS136" s="66"/>
      <c r="LIT136" s="66"/>
      <c r="LIU136" s="66"/>
      <c r="LIV136" s="66"/>
      <c r="LIW136" s="66"/>
      <c r="LIX136" s="66"/>
      <c r="LIY136" s="66"/>
      <c r="LIZ136" s="66"/>
      <c r="LJA136" s="66"/>
      <c r="LJB136" s="66"/>
      <c r="LJC136" s="66"/>
      <c r="LJD136" s="66"/>
      <c r="LJE136" s="66"/>
      <c r="LJF136" s="66"/>
      <c r="LJG136" s="66"/>
      <c r="LJH136" s="66"/>
      <c r="LJI136" s="66"/>
      <c r="LJJ136" s="66"/>
      <c r="LJK136" s="66"/>
      <c r="LJL136" s="66"/>
      <c r="LJM136" s="66"/>
      <c r="LJN136" s="66"/>
      <c r="LJO136" s="66"/>
      <c r="LJP136" s="66"/>
      <c r="LJQ136" s="66"/>
      <c r="LJR136" s="66"/>
      <c r="LJS136" s="66"/>
      <c r="LJT136" s="66"/>
      <c r="LJU136" s="66"/>
      <c r="LJV136" s="66"/>
      <c r="LJW136" s="66"/>
      <c r="LJX136" s="66"/>
      <c r="LJY136" s="66"/>
      <c r="LJZ136" s="66"/>
      <c r="LKA136" s="66"/>
      <c r="LKB136" s="66"/>
      <c r="LKC136" s="66"/>
      <c r="LKD136" s="66"/>
      <c r="LKE136" s="66"/>
      <c r="LKF136" s="66"/>
      <c r="LKG136" s="66"/>
      <c r="LKH136" s="66"/>
      <c r="LKI136" s="66"/>
      <c r="LKJ136" s="66"/>
      <c r="LKK136" s="66"/>
      <c r="LKL136" s="66"/>
      <c r="LKM136" s="66"/>
      <c r="LKN136" s="66"/>
      <c r="LKO136" s="66"/>
      <c r="LKP136" s="66"/>
      <c r="LKQ136" s="66"/>
      <c r="LKR136" s="66"/>
      <c r="LKS136" s="66"/>
      <c r="LKT136" s="66"/>
      <c r="LKU136" s="66"/>
      <c r="LKV136" s="66"/>
      <c r="LKW136" s="66"/>
      <c r="LKX136" s="66"/>
      <c r="LKY136" s="66"/>
      <c r="LKZ136" s="66"/>
      <c r="LLA136" s="66"/>
      <c r="LLB136" s="66"/>
      <c r="LLC136" s="66"/>
      <c r="LLD136" s="66"/>
      <c r="LLE136" s="66"/>
      <c r="LLF136" s="66"/>
      <c r="LLG136" s="66"/>
      <c r="LLH136" s="66"/>
      <c r="LLI136" s="66"/>
      <c r="LLJ136" s="66"/>
      <c r="LLK136" s="66"/>
      <c r="LLL136" s="66"/>
      <c r="LLM136" s="66"/>
      <c r="LLN136" s="66"/>
      <c r="LLO136" s="66"/>
      <c r="LLP136" s="66"/>
      <c r="LLQ136" s="66"/>
      <c r="LLR136" s="66"/>
      <c r="LLS136" s="66"/>
      <c r="LLT136" s="66"/>
      <c r="LLU136" s="66"/>
      <c r="LLV136" s="66"/>
      <c r="LLW136" s="66"/>
      <c r="LLX136" s="66"/>
      <c r="LLY136" s="66"/>
      <c r="LLZ136" s="66"/>
      <c r="LMA136" s="66"/>
      <c r="LMB136" s="66"/>
      <c r="LMC136" s="66"/>
      <c r="LMD136" s="66"/>
      <c r="LME136" s="66"/>
      <c r="LMF136" s="66"/>
      <c r="LMG136" s="66"/>
      <c r="LMH136" s="66"/>
      <c r="LMI136" s="66"/>
      <c r="LMJ136" s="66"/>
      <c r="LMK136" s="66"/>
      <c r="LML136" s="66"/>
      <c r="LMM136" s="66"/>
      <c r="LMN136" s="66"/>
      <c r="LMO136" s="66"/>
      <c r="LMP136" s="66"/>
      <c r="LMQ136" s="66"/>
      <c r="LMR136" s="66"/>
      <c r="LMS136" s="66"/>
      <c r="LMT136" s="66"/>
      <c r="LMU136" s="66"/>
      <c r="LMV136" s="66"/>
      <c r="LMW136" s="66"/>
      <c r="LMX136" s="66"/>
      <c r="LMY136" s="66"/>
      <c r="LMZ136" s="66"/>
      <c r="LNA136" s="66"/>
      <c r="LNB136" s="66"/>
      <c r="LNC136" s="66"/>
      <c r="LND136" s="66"/>
      <c r="LNE136" s="66"/>
      <c r="LNF136" s="66"/>
      <c r="LNG136" s="66"/>
      <c r="LNH136" s="66"/>
      <c r="LNI136" s="66"/>
      <c r="LNJ136" s="66"/>
      <c r="LNK136" s="66"/>
      <c r="LNL136" s="66"/>
      <c r="LNM136" s="66"/>
      <c r="LNN136" s="66"/>
      <c r="LNO136" s="66"/>
      <c r="LNP136" s="66"/>
      <c r="LNQ136" s="66"/>
      <c r="LNR136" s="66"/>
      <c r="LNS136" s="66"/>
      <c r="LNT136" s="66"/>
      <c r="LNU136" s="66"/>
      <c r="LNV136" s="66"/>
      <c r="LNW136" s="66"/>
      <c r="LNX136" s="66"/>
      <c r="LNY136" s="66"/>
      <c r="LNZ136" s="66"/>
      <c r="LOA136" s="66"/>
      <c r="LOB136" s="66"/>
      <c r="LOC136" s="66"/>
      <c r="LOD136" s="66"/>
      <c r="LOE136" s="66"/>
      <c r="LOF136" s="66"/>
      <c r="LOG136" s="66"/>
      <c r="LOH136" s="66"/>
      <c r="LOI136" s="66"/>
      <c r="LOJ136" s="66"/>
      <c r="LOK136" s="66"/>
      <c r="LOL136" s="66"/>
      <c r="LOM136" s="66"/>
      <c r="LON136" s="66"/>
      <c r="LOO136" s="66"/>
      <c r="LOP136" s="66"/>
      <c r="LOQ136" s="66"/>
      <c r="LOR136" s="66"/>
      <c r="LOS136" s="66"/>
      <c r="LOT136" s="66"/>
      <c r="LOU136" s="66"/>
      <c r="LOV136" s="66"/>
      <c r="LOW136" s="66"/>
      <c r="LOX136" s="66"/>
      <c r="LOY136" s="66"/>
      <c r="LOZ136" s="66"/>
      <c r="LPA136" s="66"/>
      <c r="LPB136" s="66"/>
      <c r="LPC136" s="66"/>
      <c r="LPD136" s="66"/>
      <c r="LPE136" s="66"/>
      <c r="LPF136" s="66"/>
      <c r="LPG136" s="66"/>
      <c r="LPH136" s="66"/>
      <c r="LPI136" s="66"/>
      <c r="LPJ136" s="66"/>
      <c r="LPK136" s="66"/>
      <c r="LPL136" s="66"/>
      <c r="LPM136" s="66"/>
      <c r="LPN136" s="66"/>
      <c r="LPO136" s="66"/>
      <c r="LPP136" s="66"/>
      <c r="LPQ136" s="66"/>
      <c r="LPR136" s="66"/>
      <c r="LPS136" s="66"/>
      <c r="LPT136" s="66"/>
      <c r="LPU136" s="66"/>
      <c r="LPV136" s="66"/>
      <c r="LPW136" s="66"/>
      <c r="LPX136" s="66"/>
      <c r="LPY136" s="66"/>
      <c r="LPZ136" s="66"/>
      <c r="LQA136" s="66"/>
      <c r="LQB136" s="66"/>
      <c r="LQC136" s="66"/>
      <c r="LQD136" s="66"/>
      <c r="LQE136" s="66"/>
      <c r="LQF136" s="66"/>
      <c r="LQG136" s="66"/>
      <c r="LQH136" s="66"/>
      <c r="LQI136" s="66"/>
      <c r="LQJ136" s="66"/>
      <c r="LQK136" s="66"/>
      <c r="LQL136" s="66"/>
      <c r="LQM136" s="66"/>
      <c r="LQN136" s="66"/>
      <c r="LQO136" s="66"/>
      <c r="LQP136" s="66"/>
      <c r="LQQ136" s="66"/>
      <c r="LQR136" s="66"/>
      <c r="LQS136" s="66"/>
      <c r="LQT136" s="66"/>
      <c r="LQU136" s="66"/>
      <c r="LQV136" s="66"/>
      <c r="LQW136" s="66"/>
      <c r="LQX136" s="66"/>
      <c r="LQY136" s="66"/>
      <c r="LQZ136" s="66"/>
      <c r="LRA136" s="66"/>
      <c r="LRB136" s="66"/>
      <c r="LRC136" s="66"/>
      <c r="LRD136" s="66"/>
      <c r="LRE136" s="66"/>
      <c r="LRF136" s="66"/>
      <c r="LRG136" s="66"/>
      <c r="LRH136" s="66"/>
      <c r="LRI136" s="66"/>
      <c r="LRJ136" s="66"/>
      <c r="LRK136" s="66"/>
      <c r="LRL136" s="66"/>
      <c r="LRM136" s="66"/>
      <c r="LRN136" s="66"/>
      <c r="LRO136" s="66"/>
      <c r="LRP136" s="66"/>
      <c r="LRQ136" s="66"/>
      <c r="LRR136" s="66"/>
      <c r="LRS136" s="66"/>
      <c r="LRT136" s="66"/>
      <c r="LRU136" s="66"/>
      <c r="LRV136" s="66"/>
      <c r="LRW136" s="66"/>
      <c r="LRX136" s="66"/>
      <c r="LRY136" s="66"/>
      <c r="LRZ136" s="66"/>
      <c r="LSA136" s="66"/>
      <c r="LSB136" s="66"/>
      <c r="LSC136" s="66"/>
      <c r="LSD136" s="66"/>
      <c r="LSE136" s="66"/>
      <c r="LSF136" s="66"/>
      <c r="LSG136" s="66"/>
      <c r="LSH136" s="66"/>
      <c r="LSI136" s="66"/>
      <c r="LSJ136" s="66"/>
      <c r="LSK136" s="66"/>
      <c r="LSL136" s="66"/>
      <c r="LSM136" s="66"/>
      <c r="LSN136" s="66"/>
      <c r="LSO136" s="66"/>
      <c r="LSP136" s="66"/>
      <c r="LSQ136" s="66"/>
      <c r="LSR136" s="66"/>
      <c r="LSS136" s="66"/>
      <c r="LST136" s="66"/>
      <c r="LSU136" s="66"/>
      <c r="LSV136" s="66"/>
      <c r="LSW136" s="66"/>
      <c r="LSX136" s="66"/>
      <c r="LSY136" s="66"/>
      <c r="LSZ136" s="66"/>
      <c r="LTA136" s="66"/>
      <c r="LTB136" s="66"/>
      <c r="LTC136" s="66"/>
      <c r="LTD136" s="66"/>
      <c r="LTE136" s="66"/>
      <c r="LTF136" s="66"/>
      <c r="LTG136" s="66"/>
      <c r="LTH136" s="66"/>
      <c r="LTI136" s="66"/>
      <c r="LTJ136" s="66"/>
      <c r="LTK136" s="66"/>
      <c r="LTL136" s="66"/>
      <c r="LTM136" s="66"/>
      <c r="LTN136" s="66"/>
      <c r="LTO136" s="66"/>
      <c r="LTP136" s="66"/>
      <c r="LTQ136" s="66"/>
      <c r="LTR136" s="66"/>
      <c r="LTS136" s="66"/>
      <c r="LTT136" s="66"/>
      <c r="LTU136" s="66"/>
      <c r="LTV136" s="66"/>
      <c r="LTW136" s="66"/>
      <c r="LTX136" s="66"/>
      <c r="LTY136" s="66"/>
      <c r="LTZ136" s="66"/>
      <c r="LUA136" s="66"/>
      <c r="LUB136" s="66"/>
      <c r="LUC136" s="66"/>
      <c r="LUD136" s="66"/>
      <c r="LUE136" s="66"/>
      <c r="LUF136" s="66"/>
      <c r="LUG136" s="66"/>
      <c r="LUH136" s="66"/>
      <c r="LUI136" s="66"/>
      <c r="LUJ136" s="66"/>
      <c r="LUK136" s="66"/>
      <c r="LUL136" s="66"/>
      <c r="LUM136" s="66"/>
      <c r="LUN136" s="66"/>
      <c r="LUO136" s="66"/>
      <c r="LUP136" s="66"/>
      <c r="LUQ136" s="66"/>
      <c r="LUR136" s="66"/>
      <c r="LUS136" s="66"/>
      <c r="LUT136" s="66"/>
      <c r="LUU136" s="66"/>
      <c r="LUV136" s="66"/>
      <c r="LUW136" s="66"/>
      <c r="LUX136" s="66"/>
      <c r="LUY136" s="66"/>
      <c r="LUZ136" s="66"/>
      <c r="LVA136" s="66"/>
      <c r="LVB136" s="66"/>
      <c r="LVC136" s="66"/>
      <c r="LVD136" s="66"/>
      <c r="LVE136" s="66"/>
      <c r="LVF136" s="66"/>
      <c r="LVG136" s="66"/>
      <c r="LVH136" s="66"/>
      <c r="LVI136" s="66"/>
      <c r="LVJ136" s="66"/>
      <c r="LVK136" s="66"/>
      <c r="LVL136" s="66"/>
      <c r="LVM136" s="66"/>
      <c r="LVN136" s="66"/>
      <c r="LVO136" s="66"/>
      <c r="LVP136" s="66"/>
      <c r="LVQ136" s="66"/>
      <c r="LVR136" s="66"/>
      <c r="LVS136" s="66"/>
      <c r="LVT136" s="66"/>
      <c r="LVU136" s="66"/>
      <c r="LVV136" s="66"/>
      <c r="LVW136" s="66"/>
      <c r="LVX136" s="66"/>
      <c r="LVY136" s="66"/>
      <c r="LVZ136" s="66"/>
      <c r="LWA136" s="66"/>
      <c r="LWB136" s="66"/>
      <c r="LWC136" s="66"/>
      <c r="LWD136" s="66"/>
      <c r="LWE136" s="66"/>
      <c r="LWF136" s="66"/>
      <c r="LWG136" s="66"/>
      <c r="LWH136" s="66"/>
      <c r="LWI136" s="66"/>
      <c r="LWJ136" s="66"/>
      <c r="LWK136" s="66"/>
      <c r="LWL136" s="66"/>
      <c r="LWM136" s="66"/>
      <c r="LWN136" s="66"/>
      <c r="LWO136" s="66"/>
      <c r="LWP136" s="66"/>
      <c r="LWQ136" s="66"/>
      <c r="LWR136" s="66"/>
      <c r="LWS136" s="66"/>
      <c r="LWT136" s="66"/>
      <c r="LWU136" s="66"/>
      <c r="LWV136" s="66"/>
      <c r="LWW136" s="66"/>
      <c r="LWX136" s="66"/>
      <c r="LWY136" s="66"/>
      <c r="LWZ136" s="66"/>
      <c r="LXA136" s="66"/>
      <c r="LXB136" s="66"/>
      <c r="LXC136" s="66"/>
      <c r="LXD136" s="66"/>
      <c r="LXE136" s="66"/>
      <c r="LXF136" s="66"/>
      <c r="LXG136" s="66"/>
      <c r="LXH136" s="66"/>
      <c r="LXI136" s="66"/>
      <c r="LXJ136" s="66"/>
      <c r="LXK136" s="66"/>
      <c r="LXL136" s="66"/>
      <c r="LXM136" s="66"/>
      <c r="LXN136" s="66"/>
      <c r="LXO136" s="66"/>
      <c r="LXP136" s="66"/>
      <c r="LXQ136" s="66"/>
      <c r="LXR136" s="66"/>
      <c r="LXS136" s="66"/>
      <c r="LXT136" s="66"/>
      <c r="LXU136" s="66"/>
      <c r="LXV136" s="66"/>
      <c r="LXW136" s="66"/>
      <c r="LXX136" s="66"/>
      <c r="LXY136" s="66"/>
      <c r="LXZ136" s="66"/>
      <c r="LYA136" s="66"/>
      <c r="LYB136" s="66"/>
      <c r="LYC136" s="66"/>
      <c r="LYD136" s="66"/>
      <c r="LYE136" s="66"/>
      <c r="LYF136" s="66"/>
      <c r="LYG136" s="66"/>
      <c r="LYH136" s="66"/>
      <c r="LYI136" s="66"/>
      <c r="LYJ136" s="66"/>
      <c r="LYK136" s="66"/>
      <c r="LYL136" s="66"/>
      <c r="LYM136" s="66"/>
      <c r="LYN136" s="66"/>
      <c r="LYO136" s="66"/>
      <c r="LYP136" s="66"/>
      <c r="LYQ136" s="66"/>
      <c r="LYR136" s="66"/>
      <c r="LYS136" s="66"/>
      <c r="LYT136" s="66"/>
      <c r="LYU136" s="66"/>
      <c r="LYV136" s="66"/>
      <c r="LYW136" s="66"/>
      <c r="LYX136" s="66"/>
      <c r="LYY136" s="66"/>
      <c r="LYZ136" s="66"/>
      <c r="LZA136" s="66"/>
      <c r="LZB136" s="66"/>
      <c r="LZC136" s="66"/>
      <c r="LZD136" s="66"/>
      <c r="LZE136" s="66"/>
      <c r="LZF136" s="66"/>
      <c r="LZG136" s="66"/>
      <c r="LZH136" s="66"/>
      <c r="LZI136" s="66"/>
      <c r="LZJ136" s="66"/>
      <c r="LZK136" s="66"/>
      <c r="LZL136" s="66"/>
      <c r="LZM136" s="66"/>
      <c r="LZN136" s="66"/>
      <c r="LZO136" s="66"/>
      <c r="LZP136" s="66"/>
      <c r="LZQ136" s="66"/>
      <c r="LZR136" s="66"/>
      <c r="LZS136" s="66"/>
      <c r="LZT136" s="66"/>
      <c r="LZU136" s="66"/>
      <c r="LZV136" s="66"/>
      <c r="LZW136" s="66"/>
      <c r="LZX136" s="66"/>
      <c r="LZY136" s="66"/>
      <c r="LZZ136" s="66"/>
      <c r="MAA136" s="66"/>
      <c r="MAB136" s="66"/>
      <c r="MAC136" s="66"/>
      <c r="MAD136" s="66"/>
      <c r="MAE136" s="66"/>
      <c r="MAF136" s="66"/>
      <c r="MAG136" s="66"/>
      <c r="MAH136" s="66"/>
      <c r="MAI136" s="66"/>
      <c r="MAJ136" s="66"/>
      <c r="MAK136" s="66"/>
      <c r="MAL136" s="66"/>
      <c r="MAM136" s="66"/>
      <c r="MAN136" s="66"/>
      <c r="MAO136" s="66"/>
      <c r="MAP136" s="66"/>
      <c r="MAQ136" s="66"/>
      <c r="MAR136" s="66"/>
      <c r="MAS136" s="66"/>
      <c r="MAT136" s="66"/>
      <c r="MAU136" s="66"/>
      <c r="MAV136" s="66"/>
      <c r="MAW136" s="66"/>
      <c r="MAX136" s="66"/>
      <c r="MAY136" s="66"/>
      <c r="MAZ136" s="66"/>
      <c r="MBA136" s="66"/>
      <c r="MBB136" s="66"/>
      <c r="MBC136" s="66"/>
      <c r="MBD136" s="66"/>
      <c r="MBE136" s="66"/>
      <c r="MBF136" s="66"/>
      <c r="MBG136" s="66"/>
      <c r="MBH136" s="66"/>
      <c r="MBI136" s="66"/>
      <c r="MBJ136" s="66"/>
      <c r="MBK136" s="66"/>
      <c r="MBL136" s="66"/>
      <c r="MBM136" s="66"/>
      <c r="MBN136" s="66"/>
      <c r="MBO136" s="66"/>
      <c r="MBP136" s="66"/>
      <c r="MBQ136" s="66"/>
      <c r="MBR136" s="66"/>
      <c r="MBS136" s="66"/>
      <c r="MBT136" s="66"/>
      <c r="MBU136" s="66"/>
      <c r="MBV136" s="66"/>
      <c r="MBW136" s="66"/>
      <c r="MBX136" s="66"/>
      <c r="MBY136" s="66"/>
      <c r="MBZ136" s="66"/>
      <c r="MCA136" s="66"/>
      <c r="MCB136" s="66"/>
      <c r="MCC136" s="66"/>
      <c r="MCD136" s="66"/>
      <c r="MCE136" s="66"/>
      <c r="MCF136" s="66"/>
      <c r="MCG136" s="66"/>
      <c r="MCH136" s="66"/>
      <c r="MCI136" s="66"/>
      <c r="MCJ136" s="66"/>
      <c r="MCK136" s="66"/>
      <c r="MCL136" s="66"/>
      <c r="MCM136" s="66"/>
      <c r="MCN136" s="66"/>
      <c r="MCO136" s="66"/>
      <c r="MCP136" s="66"/>
      <c r="MCQ136" s="66"/>
      <c r="MCR136" s="66"/>
      <c r="MCS136" s="66"/>
      <c r="MCT136" s="66"/>
      <c r="MCU136" s="66"/>
      <c r="MCV136" s="66"/>
      <c r="MCW136" s="66"/>
      <c r="MCX136" s="66"/>
      <c r="MCY136" s="66"/>
      <c r="MCZ136" s="66"/>
      <c r="MDA136" s="66"/>
      <c r="MDB136" s="66"/>
      <c r="MDC136" s="66"/>
      <c r="MDD136" s="66"/>
      <c r="MDE136" s="66"/>
      <c r="MDF136" s="66"/>
      <c r="MDG136" s="66"/>
      <c r="MDH136" s="66"/>
      <c r="MDI136" s="66"/>
      <c r="MDJ136" s="66"/>
      <c r="MDK136" s="66"/>
      <c r="MDL136" s="66"/>
      <c r="MDM136" s="66"/>
      <c r="MDN136" s="66"/>
      <c r="MDO136" s="66"/>
      <c r="MDP136" s="66"/>
      <c r="MDQ136" s="66"/>
      <c r="MDR136" s="66"/>
      <c r="MDS136" s="66"/>
      <c r="MDT136" s="66"/>
      <c r="MDU136" s="66"/>
      <c r="MDV136" s="66"/>
      <c r="MDW136" s="66"/>
      <c r="MDX136" s="66"/>
      <c r="MDY136" s="66"/>
      <c r="MDZ136" s="66"/>
      <c r="MEA136" s="66"/>
      <c r="MEB136" s="66"/>
      <c r="MEC136" s="66"/>
      <c r="MED136" s="66"/>
      <c r="MEE136" s="66"/>
      <c r="MEF136" s="66"/>
      <c r="MEG136" s="66"/>
      <c r="MEH136" s="66"/>
      <c r="MEI136" s="66"/>
      <c r="MEJ136" s="66"/>
      <c r="MEK136" s="66"/>
      <c r="MEL136" s="66"/>
      <c r="MEM136" s="66"/>
      <c r="MEN136" s="66"/>
      <c r="MEO136" s="66"/>
      <c r="MEP136" s="66"/>
      <c r="MEQ136" s="66"/>
      <c r="MER136" s="66"/>
      <c r="MES136" s="66"/>
      <c r="MET136" s="66"/>
      <c r="MEU136" s="66"/>
      <c r="MEV136" s="66"/>
      <c r="MEW136" s="66"/>
      <c r="MEX136" s="66"/>
      <c r="MEY136" s="66"/>
      <c r="MEZ136" s="66"/>
      <c r="MFA136" s="66"/>
      <c r="MFB136" s="66"/>
      <c r="MFC136" s="66"/>
      <c r="MFD136" s="66"/>
      <c r="MFE136" s="66"/>
      <c r="MFF136" s="66"/>
      <c r="MFG136" s="66"/>
      <c r="MFH136" s="66"/>
      <c r="MFI136" s="66"/>
      <c r="MFJ136" s="66"/>
      <c r="MFK136" s="66"/>
      <c r="MFL136" s="66"/>
      <c r="MFM136" s="66"/>
      <c r="MFN136" s="66"/>
      <c r="MFO136" s="66"/>
      <c r="MFP136" s="66"/>
      <c r="MFQ136" s="66"/>
      <c r="MFR136" s="66"/>
      <c r="MFS136" s="66"/>
      <c r="MFT136" s="66"/>
      <c r="MFU136" s="66"/>
      <c r="MFV136" s="66"/>
      <c r="MFW136" s="66"/>
      <c r="MFX136" s="66"/>
      <c r="MFY136" s="66"/>
      <c r="MFZ136" s="66"/>
      <c r="MGA136" s="66"/>
      <c r="MGB136" s="66"/>
      <c r="MGC136" s="66"/>
      <c r="MGD136" s="66"/>
      <c r="MGE136" s="66"/>
      <c r="MGF136" s="66"/>
      <c r="MGG136" s="66"/>
      <c r="MGH136" s="66"/>
      <c r="MGI136" s="66"/>
      <c r="MGJ136" s="66"/>
      <c r="MGK136" s="66"/>
      <c r="MGL136" s="66"/>
      <c r="MGM136" s="66"/>
      <c r="MGN136" s="66"/>
      <c r="MGO136" s="66"/>
      <c r="MGP136" s="66"/>
      <c r="MGQ136" s="66"/>
      <c r="MGR136" s="66"/>
      <c r="MGS136" s="66"/>
      <c r="MGT136" s="66"/>
      <c r="MGU136" s="66"/>
      <c r="MGV136" s="66"/>
      <c r="MGW136" s="66"/>
      <c r="MGX136" s="66"/>
      <c r="MGY136" s="66"/>
      <c r="MGZ136" s="66"/>
      <c r="MHA136" s="66"/>
      <c r="MHB136" s="66"/>
      <c r="MHC136" s="66"/>
      <c r="MHD136" s="66"/>
      <c r="MHE136" s="66"/>
      <c r="MHF136" s="66"/>
      <c r="MHG136" s="66"/>
      <c r="MHH136" s="66"/>
      <c r="MHI136" s="66"/>
      <c r="MHJ136" s="66"/>
      <c r="MHK136" s="66"/>
      <c r="MHL136" s="66"/>
      <c r="MHM136" s="66"/>
      <c r="MHN136" s="66"/>
      <c r="MHO136" s="66"/>
      <c r="MHP136" s="66"/>
      <c r="MHQ136" s="66"/>
      <c r="MHR136" s="66"/>
      <c r="MHS136" s="66"/>
      <c r="MHT136" s="66"/>
      <c r="MHU136" s="66"/>
      <c r="MHV136" s="66"/>
      <c r="MHW136" s="66"/>
      <c r="MHX136" s="66"/>
      <c r="MHY136" s="66"/>
      <c r="MHZ136" s="66"/>
      <c r="MIA136" s="66"/>
      <c r="MIB136" s="66"/>
      <c r="MIC136" s="66"/>
      <c r="MID136" s="66"/>
      <c r="MIE136" s="66"/>
      <c r="MIF136" s="66"/>
      <c r="MIG136" s="66"/>
      <c r="MIH136" s="66"/>
      <c r="MII136" s="66"/>
      <c r="MIJ136" s="66"/>
      <c r="MIK136" s="66"/>
      <c r="MIL136" s="66"/>
      <c r="MIM136" s="66"/>
      <c r="MIN136" s="66"/>
      <c r="MIO136" s="66"/>
      <c r="MIP136" s="66"/>
      <c r="MIQ136" s="66"/>
      <c r="MIR136" s="66"/>
      <c r="MIS136" s="66"/>
      <c r="MIT136" s="66"/>
      <c r="MIU136" s="66"/>
      <c r="MIV136" s="66"/>
      <c r="MIW136" s="66"/>
      <c r="MIX136" s="66"/>
      <c r="MIY136" s="66"/>
      <c r="MIZ136" s="66"/>
      <c r="MJA136" s="66"/>
      <c r="MJB136" s="66"/>
      <c r="MJC136" s="66"/>
      <c r="MJD136" s="66"/>
      <c r="MJE136" s="66"/>
      <c r="MJF136" s="66"/>
      <c r="MJG136" s="66"/>
      <c r="MJH136" s="66"/>
      <c r="MJI136" s="66"/>
      <c r="MJJ136" s="66"/>
      <c r="MJK136" s="66"/>
      <c r="MJL136" s="66"/>
      <c r="MJM136" s="66"/>
      <c r="MJN136" s="66"/>
      <c r="MJO136" s="66"/>
      <c r="MJP136" s="66"/>
      <c r="MJQ136" s="66"/>
      <c r="MJR136" s="66"/>
      <c r="MJS136" s="66"/>
      <c r="MJT136" s="66"/>
      <c r="MJU136" s="66"/>
      <c r="MJV136" s="66"/>
      <c r="MJW136" s="66"/>
      <c r="MJX136" s="66"/>
      <c r="MJY136" s="66"/>
      <c r="MJZ136" s="66"/>
      <c r="MKA136" s="66"/>
      <c r="MKB136" s="66"/>
      <c r="MKC136" s="66"/>
      <c r="MKD136" s="66"/>
      <c r="MKE136" s="66"/>
      <c r="MKF136" s="66"/>
      <c r="MKG136" s="66"/>
      <c r="MKH136" s="66"/>
      <c r="MKI136" s="66"/>
      <c r="MKJ136" s="66"/>
      <c r="MKK136" s="66"/>
      <c r="MKL136" s="66"/>
      <c r="MKM136" s="66"/>
      <c r="MKN136" s="66"/>
      <c r="MKO136" s="66"/>
      <c r="MKP136" s="66"/>
      <c r="MKQ136" s="66"/>
      <c r="MKR136" s="66"/>
      <c r="MKS136" s="66"/>
      <c r="MKT136" s="66"/>
      <c r="MKU136" s="66"/>
      <c r="MKV136" s="66"/>
      <c r="MKW136" s="66"/>
      <c r="MKX136" s="66"/>
      <c r="MKY136" s="66"/>
      <c r="MKZ136" s="66"/>
      <c r="MLA136" s="66"/>
      <c r="MLB136" s="66"/>
      <c r="MLC136" s="66"/>
      <c r="MLD136" s="66"/>
      <c r="MLE136" s="66"/>
      <c r="MLF136" s="66"/>
      <c r="MLG136" s="66"/>
      <c r="MLH136" s="66"/>
      <c r="MLI136" s="66"/>
      <c r="MLJ136" s="66"/>
      <c r="MLK136" s="66"/>
      <c r="MLL136" s="66"/>
      <c r="MLM136" s="66"/>
      <c r="MLN136" s="66"/>
      <c r="MLO136" s="66"/>
      <c r="MLP136" s="66"/>
      <c r="MLQ136" s="66"/>
      <c r="MLR136" s="66"/>
      <c r="MLS136" s="66"/>
      <c r="MLT136" s="66"/>
      <c r="MLU136" s="66"/>
      <c r="MLV136" s="66"/>
      <c r="MLW136" s="66"/>
      <c r="MLX136" s="66"/>
      <c r="MLY136" s="66"/>
      <c r="MLZ136" s="66"/>
      <c r="MMA136" s="66"/>
      <c r="MMB136" s="66"/>
      <c r="MMC136" s="66"/>
      <c r="MMD136" s="66"/>
      <c r="MME136" s="66"/>
      <c r="MMF136" s="66"/>
      <c r="MMG136" s="66"/>
      <c r="MMH136" s="66"/>
      <c r="MMI136" s="66"/>
      <c r="MMJ136" s="66"/>
      <c r="MMK136" s="66"/>
      <c r="MML136" s="66"/>
      <c r="MMM136" s="66"/>
      <c r="MMN136" s="66"/>
      <c r="MMO136" s="66"/>
      <c r="MMP136" s="66"/>
      <c r="MMQ136" s="66"/>
      <c r="MMR136" s="66"/>
      <c r="MMS136" s="66"/>
      <c r="MMT136" s="66"/>
      <c r="MMU136" s="66"/>
      <c r="MMV136" s="66"/>
      <c r="MMW136" s="66"/>
      <c r="MMX136" s="66"/>
      <c r="MMY136" s="66"/>
      <c r="MMZ136" s="66"/>
      <c r="MNA136" s="66"/>
      <c r="MNB136" s="66"/>
      <c r="MNC136" s="66"/>
      <c r="MND136" s="66"/>
      <c r="MNE136" s="66"/>
      <c r="MNF136" s="66"/>
      <c r="MNG136" s="66"/>
      <c r="MNH136" s="66"/>
      <c r="MNI136" s="66"/>
      <c r="MNJ136" s="66"/>
      <c r="MNK136" s="66"/>
      <c r="MNL136" s="66"/>
      <c r="MNM136" s="66"/>
      <c r="MNN136" s="66"/>
      <c r="MNO136" s="66"/>
      <c r="MNP136" s="66"/>
      <c r="MNQ136" s="66"/>
      <c r="MNR136" s="66"/>
      <c r="MNS136" s="66"/>
      <c r="MNT136" s="66"/>
      <c r="MNU136" s="66"/>
      <c r="MNV136" s="66"/>
      <c r="MNW136" s="66"/>
      <c r="MNX136" s="66"/>
      <c r="MNY136" s="66"/>
      <c r="MNZ136" s="66"/>
      <c r="MOA136" s="66"/>
      <c r="MOB136" s="66"/>
      <c r="MOC136" s="66"/>
      <c r="MOD136" s="66"/>
      <c r="MOE136" s="66"/>
      <c r="MOF136" s="66"/>
      <c r="MOG136" s="66"/>
      <c r="MOH136" s="66"/>
      <c r="MOI136" s="66"/>
      <c r="MOJ136" s="66"/>
      <c r="MOK136" s="66"/>
      <c r="MOL136" s="66"/>
      <c r="MOM136" s="66"/>
      <c r="MON136" s="66"/>
      <c r="MOO136" s="66"/>
      <c r="MOP136" s="66"/>
      <c r="MOQ136" s="66"/>
      <c r="MOR136" s="66"/>
      <c r="MOS136" s="66"/>
      <c r="MOT136" s="66"/>
      <c r="MOU136" s="66"/>
      <c r="MOV136" s="66"/>
      <c r="MOW136" s="66"/>
      <c r="MOX136" s="66"/>
      <c r="MOY136" s="66"/>
      <c r="MOZ136" s="66"/>
      <c r="MPA136" s="66"/>
      <c r="MPB136" s="66"/>
      <c r="MPC136" s="66"/>
      <c r="MPD136" s="66"/>
      <c r="MPE136" s="66"/>
      <c r="MPF136" s="66"/>
      <c r="MPG136" s="66"/>
      <c r="MPH136" s="66"/>
      <c r="MPI136" s="66"/>
      <c r="MPJ136" s="66"/>
      <c r="MPK136" s="66"/>
      <c r="MPL136" s="66"/>
      <c r="MPM136" s="66"/>
      <c r="MPN136" s="66"/>
      <c r="MPO136" s="66"/>
      <c r="MPP136" s="66"/>
      <c r="MPQ136" s="66"/>
      <c r="MPR136" s="66"/>
      <c r="MPS136" s="66"/>
      <c r="MPT136" s="66"/>
      <c r="MPU136" s="66"/>
      <c r="MPV136" s="66"/>
      <c r="MPW136" s="66"/>
      <c r="MPX136" s="66"/>
      <c r="MPY136" s="66"/>
      <c r="MPZ136" s="66"/>
      <c r="MQA136" s="66"/>
      <c r="MQB136" s="66"/>
      <c r="MQC136" s="66"/>
      <c r="MQD136" s="66"/>
      <c r="MQE136" s="66"/>
      <c r="MQF136" s="66"/>
      <c r="MQG136" s="66"/>
      <c r="MQH136" s="66"/>
      <c r="MQI136" s="66"/>
      <c r="MQJ136" s="66"/>
      <c r="MQK136" s="66"/>
      <c r="MQL136" s="66"/>
      <c r="MQM136" s="66"/>
      <c r="MQN136" s="66"/>
      <c r="MQO136" s="66"/>
      <c r="MQP136" s="66"/>
      <c r="MQQ136" s="66"/>
      <c r="MQR136" s="66"/>
      <c r="MQS136" s="66"/>
      <c r="MQT136" s="66"/>
      <c r="MQU136" s="66"/>
      <c r="MQV136" s="66"/>
      <c r="MQW136" s="66"/>
      <c r="MQX136" s="66"/>
      <c r="MQY136" s="66"/>
      <c r="MQZ136" s="66"/>
      <c r="MRA136" s="66"/>
      <c r="MRB136" s="66"/>
      <c r="MRC136" s="66"/>
      <c r="MRD136" s="66"/>
      <c r="MRE136" s="66"/>
      <c r="MRF136" s="66"/>
      <c r="MRG136" s="66"/>
      <c r="MRH136" s="66"/>
      <c r="MRI136" s="66"/>
      <c r="MRJ136" s="66"/>
      <c r="MRK136" s="66"/>
      <c r="MRL136" s="66"/>
      <c r="MRM136" s="66"/>
      <c r="MRN136" s="66"/>
      <c r="MRO136" s="66"/>
      <c r="MRP136" s="66"/>
      <c r="MRQ136" s="66"/>
      <c r="MRR136" s="66"/>
      <c r="MRS136" s="66"/>
      <c r="MRT136" s="66"/>
      <c r="MRU136" s="66"/>
      <c r="MRV136" s="66"/>
      <c r="MRW136" s="66"/>
      <c r="MRX136" s="66"/>
      <c r="MRY136" s="66"/>
      <c r="MRZ136" s="66"/>
      <c r="MSA136" s="66"/>
      <c r="MSB136" s="66"/>
      <c r="MSC136" s="66"/>
      <c r="MSD136" s="66"/>
      <c r="MSE136" s="66"/>
      <c r="MSF136" s="66"/>
      <c r="MSG136" s="66"/>
      <c r="MSH136" s="66"/>
      <c r="MSI136" s="66"/>
      <c r="MSJ136" s="66"/>
      <c r="MSK136" s="66"/>
      <c r="MSL136" s="66"/>
      <c r="MSM136" s="66"/>
      <c r="MSN136" s="66"/>
      <c r="MSO136" s="66"/>
      <c r="MSP136" s="66"/>
      <c r="MSQ136" s="66"/>
      <c r="MSR136" s="66"/>
      <c r="MSS136" s="66"/>
      <c r="MST136" s="66"/>
      <c r="MSU136" s="66"/>
      <c r="MSV136" s="66"/>
      <c r="MSW136" s="66"/>
      <c r="MSX136" s="66"/>
      <c r="MSY136" s="66"/>
      <c r="MSZ136" s="66"/>
      <c r="MTA136" s="66"/>
      <c r="MTB136" s="66"/>
      <c r="MTC136" s="66"/>
      <c r="MTD136" s="66"/>
      <c r="MTE136" s="66"/>
      <c r="MTF136" s="66"/>
      <c r="MTG136" s="66"/>
      <c r="MTH136" s="66"/>
      <c r="MTI136" s="66"/>
      <c r="MTJ136" s="66"/>
      <c r="MTK136" s="66"/>
      <c r="MTL136" s="66"/>
      <c r="MTM136" s="66"/>
      <c r="MTN136" s="66"/>
      <c r="MTO136" s="66"/>
      <c r="MTP136" s="66"/>
      <c r="MTQ136" s="66"/>
      <c r="MTR136" s="66"/>
      <c r="MTS136" s="66"/>
      <c r="MTT136" s="66"/>
      <c r="MTU136" s="66"/>
      <c r="MTV136" s="66"/>
      <c r="MTW136" s="66"/>
      <c r="MTX136" s="66"/>
      <c r="MTY136" s="66"/>
      <c r="MTZ136" s="66"/>
      <c r="MUA136" s="66"/>
      <c r="MUB136" s="66"/>
      <c r="MUC136" s="66"/>
      <c r="MUD136" s="66"/>
      <c r="MUE136" s="66"/>
      <c r="MUF136" s="66"/>
      <c r="MUG136" s="66"/>
      <c r="MUH136" s="66"/>
      <c r="MUI136" s="66"/>
      <c r="MUJ136" s="66"/>
      <c r="MUK136" s="66"/>
      <c r="MUL136" s="66"/>
      <c r="MUM136" s="66"/>
      <c r="MUN136" s="66"/>
      <c r="MUO136" s="66"/>
      <c r="MUP136" s="66"/>
      <c r="MUQ136" s="66"/>
      <c r="MUR136" s="66"/>
      <c r="MUS136" s="66"/>
      <c r="MUT136" s="66"/>
      <c r="MUU136" s="66"/>
      <c r="MUV136" s="66"/>
      <c r="MUW136" s="66"/>
      <c r="MUX136" s="66"/>
      <c r="MUY136" s="66"/>
      <c r="MUZ136" s="66"/>
      <c r="MVA136" s="66"/>
      <c r="MVB136" s="66"/>
      <c r="MVC136" s="66"/>
      <c r="MVD136" s="66"/>
      <c r="MVE136" s="66"/>
      <c r="MVF136" s="66"/>
      <c r="MVG136" s="66"/>
      <c r="MVH136" s="66"/>
      <c r="MVI136" s="66"/>
      <c r="MVJ136" s="66"/>
      <c r="MVK136" s="66"/>
      <c r="MVL136" s="66"/>
      <c r="MVM136" s="66"/>
      <c r="MVN136" s="66"/>
      <c r="MVO136" s="66"/>
      <c r="MVP136" s="66"/>
      <c r="MVQ136" s="66"/>
      <c r="MVR136" s="66"/>
      <c r="MVS136" s="66"/>
      <c r="MVT136" s="66"/>
      <c r="MVU136" s="66"/>
      <c r="MVV136" s="66"/>
      <c r="MVW136" s="66"/>
      <c r="MVX136" s="66"/>
      <c r="MVY136" s="66"/>
      <c r="MVZ136" s="66"/>
      <c r="MWA136" s="66"/>
      <c r="MWB136" s="66"/>
      <c r="MWC136" s="66"/>
      <c r="MWD136" s="66"/>
      <c r="MWE136" s="66"/>
      <c r="MWF136" s="66"/>
      <c r="MWG136" s="66"/>
      <c r="MWH136" s="66"/>
      <c r="MWI136" s="66"/>
      <c r="MWJ136" s="66"/>
      <c r="MWK136" s="66"/>
      <c r="MWL136" s="66"/>
      <c r="MWM136" s="66"/>
      <c r="MWN136" s="66"/>
      <c r="MWO136" s="66"/>
      <c r="MWP136" s="66"/>
      <c r="MWQ136" s="66"/>
      <c r="MWR136" s="66"/>
      <c r="MWS136" s="66"/>
      <c r="MWT136" s="66"/>
      <c r="MWU136" s="66"/>
      <c r="MWV136" s="66"/>
      <c r="MWW136" s="66"/>
      <c r="MWX136" s="66"/>
      <c r="MWY136" s="66"/>
      <c r="MWZ136" s="66"/>
      <c r="MXA136" s="66"/>
      <c r="MXB136" s="66"/>
      <c r="MXC136" s="66"/>
      <c r="MXD136" s="66"/>
      <c r="MXE136" s="66"/>
      <c r="MXF136" s="66"/>
      <c r="MXG136" s="66"/>
      <c r="MXH136" s="66"/>
      <c r="MXI136" s="66"/>
      <c r="MXJ136" s="66"/>
      <c r="MXK136" s="66"/>
      <c r="MXL136" s="66"/>
      <c r="MXM136" s="66"/>
      <c r="MXN136" s="66"/>
      <c r="MXO136" s="66"/>
      <c r="MXP136" s="66"/>
      <c r="MXQ136" s="66"/>
      <c r="MXR136" s="66"/>
      <c r="MXS136" s="66"/>
      <c r="MXT136" s="66"/>
      <c r="MXU136" s="66"/>
      <c r="MXV136" s="66"/>
      <c r="MXW136" s="66"/>
      <c r="MXX136" s="66"/>
      <c r="MXY136" s="66"/>
      <c r="MXZ136" s="66"/>
      <c r="MYA136" s="66"/>
      <c r="MYB136" s="66"/>
      <c r="MYC136" s="66"/>
      <c r="MYD136" s="66"/>
      <c r="MYE136" s="66"/>
      <c r="MYF136" s="66"/>
      <c r="MYG136" s="66"/>
      <c r="MYH136" s="66"/>
      <c r="MYI136" s="66"/>
      <c r="MYJ136" s="66"/>
      <c r="MYK136" s="66"/>
      <c r="MYL136" s="66"/>
      <c r="MYM136" s="66"/>
      <c r="MYN136" s="66"/>
      <c r="MYO136" s="66"/>
      <c r="MYP136" s="66"/>
      <c r="MYQ136" s="66"/>
      <c r="MYR136" s="66"/>
      <c r="MYS136" s="66"/>
      <c r="MYT136" s="66"/>
      <c r="MYU136" s="66"/>
      <c r="MYV136" s="66"/>
      <c r="MYW136" s="66"/>
      <c r="MYX136" s="66"/>
      <c r="MYY136" s="66"/>
      <c r="MYZ136" s="66"/>
      <c r="MZA136" s="66"/>
      <c r="MZB136" s="66"/>
      <c r="MZC136" s="66"/>
      <c r="MZD136" s="66"/>
      <c r="MZE136" s="66"/>
      <c r="MZF136" s="66"/>
      <c r="MZG136" s="66"/>
      <c r="MZH136" s="66"/>
      <c r="MZI136" s="66"/>
      <c r="MZJ136" s="66"/>
      <c r="MZK136" s="66"/>
      <c r="MZL136" s="66"/>
      <c r="MZM136" s="66"/>
      <c r="MZN136" s="66"/>
      <c r="MZO136" s="66"/>
      <c r="MZP136" s="66"/>
      <c r="MZQ136" s="66"/>
      <c r="MZR136" s="66"/>
      <c r="MZS136" s="66"/>
      <c r="MZT136" s="66"/>
      <c r="MZU136" s="66"/>
      <c r="MZV136" s="66"/>
      <c r="MZW136" s="66"/>
      <c r="MZX136" s="66"/>
      <c r="MZY136" s="66"/>
      <c r="MZZ136" s="66"/>
      <c r="NAA136" s="66"/>
      <c r="NAB136" s="66"/>
      <c r="NAC136" s="66"/>
      <c r="NAD136" s="66"/>
      <c r="NAE136" s="66"/>
      <c r="NAF136" s="66"/>
      <c r="NAG136" s="66"/>
      <c r="NAH136" s="66"/>
      <c r="NAI136" s="66"/>
      <c r="NAJ136" s="66"/>
      <c r="NAK136" s="66"/>
      <c r="NAL136" s="66"/>
      <c r="NAM136" s="66"/>
      <c r="NAN136" s="66"/>
      <c r="NAO136" s="66"/>
      <c r="NAP136" s="66"/>
      <c r="NAQ136" s="66"/>
      <c r="NAR136" s="66"/>
      <c r="NAS136" s="66"/>
      <c r="NAT136" s="66"/>
      <c r="NAU136" s="66"/>
      <c r="NAV136" s="66"/>
      <c r="NAW136" s="66"/>
      <c r="NAX136" s="66"/>
      <c r="NAY136" s="66"/>
      <c r="NAZ136" s="66"/>
      <c r="NBA136" s="66"/>
      <c r="NBB136" s="66"/>
      <c r="NBC136" s="66"/>
      <c r="NBD136" s="66"/>
      <c r="NBE136" s="66"/>
      <c r="NBF136" s="66"/>
      <c r="NBG136" s="66"/>
      <c r="NBH136" s="66"/>
      <c r="NBI136" s="66"/>
      <c r="NBJ136" s="66"/>
      <c r="NBK136" s="66"/>
      <c r="NBL136" s="66"/>
      <c r="NBM136" s="66"/>
      <c r="NBN136" s="66"/>
      <c r="NBO136" s="66"/>
      <c r="NBP136" s="66"/>
      <c r="NBQ136" s="66"/>
      <c r="NBR136" s="66"/>
      <c r="NBS136" s="66"/>
      <c r="NBT136" s="66"/>
      <c r="NBU136" s="66"/>
      <c r="NBV136" s="66"/>
      <c r="NBW136" s="66"/>
      <c r="NBX136" s="66"/>
      <c r="NBY136" s="66"/>
      <c r="NBZ136" s="66"/>
      <c r="NCA136" s="66"/>
      <c r="NCB136" s="66"/>
      <c r="NCC136" s="66"/>
      <c r="NCD136" s="66"/>
      <c r="NCE136" s="66"/>
      <c r="NCF136" s="66"/>
      <c r="NCG136" s="66"/>
      <c r="NCH136" s="66"/>
      <c r="NCI136" s="66"/>
      <c r="NCJ136" s="66"/>
      <c r="NCK136" s="66"/>
      <c r="NCL136" s="66"/>
      <c r="NCM136" s="66"/>
      <c r="NCN136" s="66"/>
      <c r="NCO136" s="66"/>
      <c r="NCP136" s="66"/>
      <c r="NCQ136" s="66"/>
      <c r="NCR136" s="66"/>
      <c r="NCS136" s="66"/>
      <c r="NCT136" s="66"/>
      <c r="NCU136" s="66"/>
      <c r="NCV136" s="66"/>
      <c r="NCW136" s="66"/>
      <c r="NCX136" s="66"/>
      <c r="NCY136" s="66"/>
      <c r="NCZ136" s="66"/>
      <c r="NDA136" s="66"/>
      <c r="NDB136" s="66"/>
      <c r="NDC136" s="66"/>
      <c r="NDD136" s="66"/>
      <c r="NDE136" s="66"/>
      <c r="NDF136" s="66"/>
      <c r="NDG136" s="66"/>
      <c r="NDH136" s="66"/>
      <c r="NDI136" s="66"/>
      <c r="NDJ136" s="66"/>
      <c r="NDK136" s="66"/>
      <c r="NDL136" s="66"/>
      <c r="NDM136" s="66"/>
      <c r="NDN136" s="66"/>
      <c r="NDO136" s="66"/>
      <c r="NDP136" s="66"/>
      <c r="NDQ136" s="66"/>
      <c r="NDR136" s="66"/>
      <c r="NDS136" s="66"/>
      <c r="NDT136" s="66"/>
      <c r="NDU136" s="66"/>
      <c r="NDV136" s="66"/>
      <c r="NDW136" s="66"/>
      <c r="NDX136" s="66"/>
      <c r="NDY136" s="66"/>
      <c r="NDZ136" s="66"/>
      <c r="NEA136" s="66"/>
      <c r="NEB136" s="66"/>
      <c r="NEC136" s="66"/>
      <c r="NED136" s="66"/>
      <c r="NEE136" s="66"/>
      <c r="NEF136" s="66"/>
      <c r="NEG136" s="66"/>
      <c r="NEH136" s="66"/>
      <c r="NEI136" s="66"/>
      <c r="NEJ136" s="66"/>
      <c r="NEK136" s="66"/>
      <c r="NEL136" s="66"/>
      <c r="NEM136" s="66"/>
      <c r="NEN136" s="66"/>
      <c r="NEO136" s="66"/>
      <c r="NEP136" s="66"/>
      <c r="NEQ136" s="66"/>
      <c r="NER136" s="66"/>
      <c r="NES136" s="66"/>
      <c r="NET136" s="66"/>
      <c r="NEU136" s="66"/>
      <c r="NEV136" s="66"/>
      <c r="NEW136" s="66"/>
      <c r="NEX136" s="66"/>
      <c r="NEY136" s="66"/>
      <c r="NEZ136" s="66"/>
      <c r="NFA136" s="66"/>
      <c r="NFB136" s="66"/>
      <c r="NFC136" s="66"/>
      <c r="NFD136" s="66"/>
      <c r="NFE136" s="66"/>
      <c r="NFF136" s="66"/>
      <c r="NFG136" s="66"/>
      <c r="NFH136" s="66"/>
      <c r="NFI136" s="66"/>
      <c r="NFJ136" s="66"/>
      <c r="NFK136" s="66"/>
      <c r="NFL136" s="66"/>
      <c r="NFM136" s="66"/>
      <c r="NFN136" s="66"/>
      <c r="NFO136" s="66"/>
      <c r="NFP136" s="66"/>
      <c r="NFQ136" s="66"/>
      <c r="NFR136" s="66"/>
      <c r="NFS136" s="66"/>
      <c r="NFT136" s="66"/>
      <c r="NFU136" s="66"/>
      <c r="NFV136" s="66"/>
      <c r="NFW136" s="66"/>
      <c r="NFX136" s="66"/>
      <c r="NFY136" s="66"/>
      <c r="NFZ136" s="66"/>
      <c r="NGA136" s="66"/>
      <c r="NGB136" s="66"/>
      <c r="NGC136" s="66"/>
      <c r="NGD136" s="66"/>
      <c r="NGE136" s="66"/>
      <c r="NGF136" s="66"/>
      <c r="NGG136" s="66"/>
      <c r="NGH136" s="66"/>
      <c r="NGI136" s="66"/>
      <c r="NGJ136" s="66"/>
      <c r="NGK136" s="66"/>
      <c r="NGL136" s="66"/>
      <c r="NGM136" s="66"/>
      <c r="NGN136" s="66"/>
      <c r="NGO136" s="66"/>
      <c r="NGP136" s="66"/>
      <c r="NGQ136" s="66"/>
      <c r="NGR136" s="66"/>
      <c r="NGS136" s="66"/>
      <c r="NGT136" s="66"/>
      <c r="NGU136" s="66"/>
      <c r="NGV136" s="66"/>
      <c r="NGW136" s="66"/>
      <c r="NGX136" s="66"/>
      <c r="NGY136" s="66"/>
      <c r="NGZ136" s="66"/>
      <c r="NHA136" s="66"/>
      <c r="NHB136" s="66"/>
      <c r="NHC136" s="66"/>
      <c r="NHD136" s="66"/>
      <c r="NHE136" s="66"/>
      <c r="NHF136" s="66"/>
      <c r="NHG136" s="66"/>
      <c r="NHH136" s="66"/>
      <c r="NHI136" s="66"/>
      <c r="NHJ136" s="66"/>
      <c r="NHK136" s="66"/>
      <c r="NHL136" s="66"/>
      <c r="NHM136" s="66"/>
      <c r="NHN136" s="66"/>
      <c r="NHO136" s="66"/>
      <c r="NHP136" s="66"/>
      <c r="NHQ136" s="66"/>
      <c r="NHR136" s="66"/>
      <c r="NHS136" s="66"/>
      <c r="NHT136" s="66"/>
      <c r="NHU136" s="66"/>
      <c r="NHV136" s="66"/>
      <c r="NHW136" s="66"/>
      <c r="NHX136" s="66"/>
      <c r="NHY136" s="66"/>
      <c r="NHZ136" s="66"/>
      <c r="NIA136" s="66"/>
      <c r="NIB136" s="66"/>
      <c r="NIC136" s="66"/>
      <c r="NID136" s="66"/>
      <c r="NIE136" s="66"/>
      <c r="NIF136" s="66"/>
      <c r="NIG136" s="66"/>
      <c r="NIH136" s="66"/>
      <c r="NII136" s="66"/>
      <c r="NIJ136" s="66"/>
      <c r="NIK136" s="66"/>
      <c r="NIL136" s="66"/>
      <c r="NIM136" s="66"/>
      <c r="NIN136" s="66"/>
      <c r="NIO136" s="66"/>
      <c r="NIP136" s="66"/>
      <c r="NIQ136" s="66"/>
      <c r="NIR136" s="66"/>
      <c r="NIS136" s="66"/>
      <c r="NIT136" s="66"/>
      <c r="NIU136" s="66"/>
      <c r="NIV136" s="66"/>
      <c r="NIW136" s="66"/>
      <c r="NIX136" s="66"/>
      <c r="NIY136" s="66"/>
      <c r="NIZ136" s="66"/>
      <c r="NJA136" s="66"/>
      <c r="NJB136" s="66"/>
      <c r="NJC136" s="66"/>
      <c r="NJD136" s="66"/>
      <c r="NJE136" s="66"/>
      <c r="NJF136" s="66"/>
      <c r="NJG136" s="66"/>
      <c r="NJH136" s="66"/>
      <c r="NJI136" s="66"/>
      <c r="NJJ136" s="66"/>
      <c r="NJK136" s="66"/>
      <c r="NJL136" s="66"/>
      <c r="NJM136" s="66"/>
      <c r="NJN136" s="66"/>
      <c r="NJO136" s="66"/>
      <c r="NJP136" s="66"/>
      <c r="NJQ136" s="66"/>
      <c r="NJR136" s="66"/>
      <c r="NJS136" s="66"/>
      <c r="NJT136" s="66"/>
      <c r="NJU136" s="66"/>
      <c r="NJV136" s="66"/>
      <c r="NJW136" s="66"/>
      <c r="NJX136" s="66"/>
      <c r="NJY136" s="66"/>
      <c r="NJZ136" s="66"/>
      <c r="NKA136" s="66"/>
      <c r="NKB136" s="66"/>
      <c r="NKC136" s="66"/>
      <c r="NKD136" s="66"/>
      <c r="NKE136" s="66"/>
      <c r="NKF136" s="66"/>
      <c r="NKG136" s="66"/>
      <c r="NKH136" s="66"/>
      <c r="NKI136" s="66"/>
      <c r="NKJ136" s="66"/>
      <c r="NKK136" s="66"/>
      <c r="NKL136" s="66"/>
      <c r="NKM136" s="66"/>
      <c r="NKN136" s="66"/>
      <c r="NKO136" s="66"/>
      <c r="NKP136" s="66"/>
      <c r="NKQ136" s="66"/>
      <c r="NKR136" s="66"/>
      <c r="NKS136" s="66"/>
      <c r="NKT136" s="66"/>
      <c r="NKU136" s="66"/>
      <c r="NKV136" s="66"/>
      <c r="NKW136" s="66"/>
      <c r="NKX136" s="66"/>
      <c r="NKY136" s="66"/>
      <c r="NKZ136" s="66"/>
      <c r="NLA136" s="66"/>
      <c r="NLB136" s="66"/>
      <c r="NLC136" s="66"/>
      <c r="NLD136" s="66"/>
      <c r="NLE136" s="66"/>
      <c r="NLF136" s="66"/>
      <c r="NLG136" s="66"/>
      <c r="NLH136" s="66"/>
      <c r="NLI136" s="66"/>
      <c r="NLJ136" s="66"/>
      <c r="NLK136" s="66"/>
      <c r="NLL136" s="66"/>
      <c r="NLM136" s="66"/>
      <c r="NLN136" s="66"/>
      <c r="NLO136" s="66"/>
      <c r="NLP136" s="66"/>
      <c r="NLQ136" s="66"/>
      <c r="NLR136" s="66"/>
      <c r="NLS136" s="66"/>
      <c r="NLT136" s="66"/>
      <c r="NLU136" s="66"/>
      <c r="NLV136" s="66"/>
      <c r="NLW136" s="66"/>
      <c r="NLX136" s="66"/>
      <c r="NLY136" s="66"/>
      <c r="NLZ136" s="66"/>
      <c r="NMA136" s="66"/>
      <c r="NMB136" s="66"/>
      <c r="NMC136" s="66"/>
      <c r="NMD136" s="66"/>
      <c r="NME136" s="66"/>
      <c r="NMF136" s="66"/>
      <c r="NMG136" s="66"/>
      <c r="NMH136" s="66"/>
      <c r="NMI136" s="66"/>
      <c r="NMJ136" s="66"/>
      <c r="NMK136" s="66"/>
      <c r="NML136" s="66"/>
      <c r="NMM136" s="66"/>
      <c r="NMN136" s="66"/>
      <c r="NMO136" s="66"/>
      <c r="NMP136" s="66"/>
      <c r="NMQ136" s="66"/>
      <c r="NMR136" s="66"/>
      <c r="NMS136" s="66"/>
      <c r="NMT136" s="66"/>
      <c r="NMU136" s="66"/>
      <c r="NMV136" s="66"/>
      <c r="NMW136" s="66"/>
      <c r="NMX136" s="66"/>
      <c r="NMY136" s="66"/>
      <c r="NMZ136" s="66"/>
      <c r="NNA136" s="66"/>
      <c r="NNB136" s="66"/>
      <c r="NNC136" s="66"/>
      <c r="NND136" s="66"/>
      <c r="NNE136" s="66"/>
      <c r="NNF136" s="66"/>
      <c r="NNG136" s="66"/>
      <c r="NNH136" s="66"/>
      <c r="NNI136" s="66"/>
      <c r="NNJ136" s="66"/>
      <c r="NNK136" s="66"/>
      <c r="NNL136" s="66"/>
      <c r="NNM136" s="66"/>
      <c r="NNN136" s="66"/>
      <c r="NNO136" s="66"/>
      <c r="NNP136" s="66"/>
      <c r="NNQ136" s="66"/>
      <c r="NNR136" s="66"/>
      <c r="NNS136" s="66"/>
      <c r="NNT136" s="66"/>
      <c r="NNU136" s="66"/>
      <c r="NNV136" s="66"/>
      <c r="NNW136" s="66"/>
      <c r="NNX136" s="66"/>
      <c r="NNY136" s="66"/>
      <c r="NNZ136" s="66"/>
      <c r="NOA136" s="66"/>
      <c r="NOB136" s="66"/>
      <c r="NOC136" s="66"/>
      <c r="NOD136" s="66"/>
      <c r="NOE136" s="66"/>
      <c r="NOF136" s="66"/>
      <c r="NOG136" s="66"/>
      <c r="NOH136" s="66"/>
      <c r="NOI136" s="66"/>
      <c r="NOJ136" s="66"/>
      <c r="NOK136" s="66"/>
      <c r="NOL136" s="66"/>
      <c r="NOM136" s="66"/>
      <c r="NON136" s="66"/>
      <c r="NOO136" s="66"/>
      <c r="NOP136" s="66"/>
      <c r="NOQ136" s="66"/>
      <c r="NOR136" s="66"/>
      <c r="NOS136" s="66"/>
      <c r="NOT136" s="66"/>
      <c r="NOU136" s="66"/>
      <c r="NOV136" s="66"/>
      <c r="NOW136" s="66"/>
      <c r="NOX136" s="66"/>
      <c r="NOY136" s="66"/>
      <c r="NOZ136" s="66"/>
      <c r="NPA136" s="66"/>
      <c r="NPB136" s="66"/>
      <c r="NPC136" s="66"/>
      <c r="NPD136" s="66"/>
      <c r="NPE136" s="66"/>
      <c r="NPF136" s="66"/>
      <c r="NPG136" s="66"/>
      <c r="NPH136" s="66"/>
      <c r="NPI136" s="66"/>
      <c r="NPJ136" s="66"/>
      <c r="NPK136" s="66"/>
      <c r="NPL136" s="66"/>
      <c r="NPM136" s="66"/>
      <c r="NPN136" s="66"/>
      <c r="NPO136" s="66"/>
      <c r="NPP136" s="66"/>
      <c r="NPQ136" s="66"/>
      <c r="NPR136" s="66"/>
      <c r="NPS136" s="66"/>
      <c r="NPT136" s="66"/>
      <c r="NPU136" s="66"/>
      <c r="NPV136" s="66"/>
      <c r="NPW136" s="66"/>
      <c r="NPX136" s="66"/>
      <c r="NPY136" s="66"/>
      <c r="NPZ136" s="66"/>
      <c r="NQA136" s="66"/>
      <c r="NQB136" s="66"/>
      <c r="NQC136" s="66"/>
      <c r="NQD136" s="66"/>
      <c r="NQE136" s="66"/>
      <c r="NQF136" s="66"/>
      <c r="NQG136" s="66"/>
      <c r="NQH136" s="66"/>
      <c r="NQI136" s="66"/>
      <c r="NQJ136" s="66"/>
      <c r="NQK136" s="66"/>
      <c r="NQL136" s="66"/>
      <c r="NQM136" s="66"/>
      <c r="NQN136" s="66"/>
      <c r="NQO136" s="66"/>
      <c r="NQP136" s="66"/>
      <c r="NQQ136" s="66"/>
      <c r="NQR136" s="66"/>
      <c r="NQS136" s="66"/>
      <c r="NQT136" s="66"/>
      <c r="NQU136" s="66"/>
      <c r="NQV136" s="66"/>
      <c r="NQW136" s="66"/>
      <c r="NQX136" s="66"/>
      <c r="NQY136" s="66"/>
      <c r="NQZ136" s="66"/>
      <c r="NRA136" s="66"/>
      <c r="NRB136" s="66"/>
      <c r="NRC136" s="66"/>
      <c r="NRD136" s="66"/>
      <c r="NRE136" s="66"/>
      <c r="NRF136" s="66"/>
      <c r="NRG136" s="66"/>
      <c r="NRH136" s="66"/>
      <c r="NRI136" s="66"/>
      <c r="NRJ136" s="66"/>
      <c r="NRK136" s="66"/>
      <c r="NRL136" s="66"/>
      <c r="NRM136" s="66"/>
      <c r="NRN136" s="66"/>
      <c r="NRO136" s="66"/>
      <c r="NRP136" s="66"/>
      <c r="NRQ136" s="66"/>
      <c r="NRR136" s="66"/>
      <c r="NRS136" s="66"/>
      <c r="NRT136" s="66"/>
      <c r="NRU136" s="66"/>
      <c r="NRV136" s="66"/>
      <c r="NRW136" s="66"/>
      <c r="NRX136" s="66"/>
      <c r="NRY136" s="66"/>
      <c r="NRZ136" s="66"/>
      <c r="NSA136" s="66"/>
      <c r="NSB136" s="66"/>
      <c r="NSC136" s="66"/>
      <c r="NSD136" s="66"/>
      <c r="NSE136" s="66"/>
      <c r="NSF136" s="66"/>
      <c r="NSG136" s="66"/>
      <c r="NSH136" s="66"/>
      <c r="NSI136" s="66"/>
      <c r="NSJ136" s="66"/>
      <c r="NSK136" s="66"/>
      <c r="NSL136" s="66"/>
      <c r="NSM136" s="66"/>
      <c r="NSN136" s="66"/>
      <c r="NSO136" s="66"/>
      <c r="NSP136" s="66"/>
      <c r="NSQ136" s="66"/>
      <c r="NSR136" s="66"/>
      <c r="NSS136" s="66"/>
      <c r="NST136" s="66"/>
      <c r="NSU136" s="66"/>
      <c r="NSV136" s="66"/>
      <c r="NSW136" s="66"/>
      <c r="NSX136" s="66"/>
      <c r="NSY136" s="66"/>
      <c r="NSZ136" s="66"/>
      <c r="NTA136" s="66"/>
      <c r="NTB136" s="66"/>
      <c r="NTC136" s="66"/>
      <c r="NTD136" s="66"/>
      <c r="NTE136" s="66"/>
      <c r="NTF136" s="66"/>
      <c r="NTG136" s="66"/>
      <c r="NTH136" s="66"/>
      <c r="NTI136" s="66"/>
      <c r="NTJ136" s="66"/>
      <c r="NTK136" s="66"/>
      <c r="NTL136" s="66"/>
      <c r="NTM136" s="66"/>
      <c r="NTN136" s="66"/>
      <c r="NTO136" s="66"/>
      <c r="NTP136" s="66"/>
      <c r="NTQ136" s="66"/>
      <c r="NTR136" s="66"/>
      <c r="NTS136" s="66"/>
      <c r="NTT136" s="66"/>
      <c r="NTU136" s="66"/>
      <c r="NTV136" s="66"/>
      <c r="NTW136" s="66"/>
      <c r="NTX136" s="66"/>
      <c r="NTY136" s="66"/>
      <c r="NTZ136" s="66"/>
      <c r="NUA136" s="66"/>
      <c r="NUB136" s="66"/>
      <c r="NUC136" s="66"/>
      <c r="NUD136" s="66"/>
      <c r="NUE136" s="66"/>
      <c r="NUF136" s="66"/>
      <c r="NUG136" s="66"/>
      <c r="NUH136" s="66"/>
      <c r="NUI136" s="66"/>
      <c r="NUJ136" s="66"/>
      <c r="NUK136" s="66"/>
      <c r="NUL136" s="66"/>
      <c r="NUM136" s="66"/>
      <c r="NUN136" s="66"/>
      <c r="NUO136" s="66"/>
      <c r="NUP136" s="66"/>
      <c r="NUQ136" s="66"/>
      <c r="NUR136" s="66"/>
      <c r="NUS136" s="66"/>
      <c r="NUT136" s="66"/>
      <c r="NUU136" s="66"/>
      <c r="NUV136" s="66"/>
      <c r="NUW136" s="66"/>
      <c r="NUX136" s="66"/>
      <c r="NUY136" s="66"/>
      <c r="NUZ136" s="66"/>
      <c r="NVA136" s="66"/>
      <c r="NVB136" s="66"/>
      <c r="NVC136" s="66"/>
      <c r="NVD136" s="66"/>
      <c r="NVE136" s="66"/>
      <c r="NVF136" s="66"/>
      <c r="NVG136" s="66"/>
      <c r="NVH136" s="66"/>
      <c r="NVI136" s="66"/>
      <c r="NVJ136" s="66"/>
      <c r="NVK136" s="66"/>
      <c r="NVL136" s="66"/>
      <c r="NVM136" s="66"/>
      <c r="NVN136" s="66"/>
      <c r="NVO136" s="66"/>
      <c r="NVP136" s="66"/>
      <c r="NVQ136" s="66"/>
      <c r="NVR136" s="66"/>
      <c r="NVS136" s="66"/>
      <c r="NVT136" s="66"/>
      <c r="NVU136" s="66"/>
      <c r="NVV136" s="66"/>
      <c r="NVW136" s="66"/>
      <c r="NVX136" s="66"/>
      <c r="NVY136" s="66"/>
      <c r="NVZ136" s="66"/>
      <c r="NWA136" s="66"/>
      <c r="NWB136" s="66"/>
      <c r="NWC136" s="66"/>
      <c r="NWD136" s="66"/>
      <c r="NWE136" s="66"/>
      <c r="NWF136" s="66"/>
      <c r="NWG136" s="66"/>
      <c r="NWH136" s="66"/>
      <c r="NWI136" s="66"/>
      <c r="NWJ136" s="66"/>
      <c r="NWK136" s="66"/>
      <c r="NWL136" s="66"/>
      <c r="NWM136" s="66"/>
      <c r="NWN136" s="66"/>
      <c r="NWO136" s="66"/>
      <c r="NWP136" s="66"/>
      <c r="NWQ136" s="66"/>
      <c r="NWR136" s="66"/>
      <c r="NWS136" s="66"/>
      <c r="NWT136" s="66"/>
      <c r="NWU136" s="66"/>
      <c r="NWV136" s="66"/>
      <c r="NWW136" s="66"/>
      <c r="NWX136" s="66"/>
      <c r="NWY136" s="66"/>
      <c r="NWZ136" s="66"/>
      <c r="NXA136" s="66"/>
      <c r="NXB136" s="66"/>
      <c r="NXC136" s="66"/>
      <c r="NXD136" s="66"/>
      <c r="NXE136" s="66"/>
      <c r="NXF136" s="66"/>
      <c r="NXG136" s="66"/>
      <c r="NXH136" s="66"/>
      <c r="NXI136" s="66"/>
      <c r="NXJ136" s="66"/>
      <c r="NXK136" s="66"/>
      <c r="NXL136" s="66"/>
      <c r="NXM136" s="66"/>
      <c r="NXN136" s="66"/>
      <c r="NXO136" s="66"/>
      <c r="NXP136" s="66"/>
      <c r="NXQ136" s="66"/>
      <c r="NXR136" s="66"/>
      <c r="NXS136" s="66"/>
      <c r="NXT136" s="66"/>
      <c r="NXU136" s="66"/>
      <c r="NXV136" s="66"/>
      <c r="NXW136" s="66"/>
      <c r="NXX136" s="66"/>
      <c r="NXY136" s="66"/>
      <c r="NXZ136" s="66"/>
      <c r="NYA136" s="66"/>
      <c r="NYB136" s="66"/>
      <c r="NYC136" s="66"/>
      <c r="NYD136" s="66"/>
      <c r="NYE136" s="66"/>
      <c r="NYF136" s="66"/>
      <c r="NYG136" s="66"/>
      <c r="NYH136" s="66"/>
      <c r="NYI136" s="66"/>
      <c r="NYJ136" s="66"/>
      <c r="NYK136" s="66"/>
      <c r="NYL136" s="66"/>
      <c r="NYM136" s="66"/>
      <c r="NYN136" s="66"/>
      <c r="NYO136" s="66"/>
      <c r="NYP136" s="66"/>
      <c r="NYQ136" s="66"/>
      <c r="NYR136" s="66"/>
      <c r="NYS136" s="66"/>
      <c r="NYT136" s="66"/>
      <c r="NYU136" s="66"/>
      <c r="NYV136" s="66"/>
      <c r="NYW136" s="66"/>
      <c r="NYX136" s="66"/>
      <c r="NYY136" s="66"/>
      <c r="NYZ136" s="66"/>
      <c r="NZA136" s="66"/>
      <c r="NZB136" s="66"/>
      <c r="NZC136" s="66"/>
      <c r="NZD136" s="66"/>
      <c r="NZE136" s="66"/>
      <c r="NZF136" s="66"/>
      <c r="NZG136" s="66"/>
      <c r="NZH136" s="66"/>
      <c r="NZI136" s="66"/>
      <c r="NZJ136" s="66"/>
      <c r="NZK136" s="66"/>
      <c r="NZL136" s="66"/>
      <c r="NZM136" s="66"/>
      <c r="NZN136" s="66"/>
      <c r="NZO136" s="66"/>
      <c r="NZP136" s="66"/>
      <c r="NZQ136" s="66"/>
      <c r="NZR136" s="66"/>
      <c r="NZS136" s="66"/>
      <c r="NZT136" s="66"/>
      <c r="NZU136" s="66"/>
      <c r="NZV136" s="66"/>
      <c r="NZW136" s="66"/>
      <c r="NZX136" s="66"/>
      <c r="NZY136" s="66"/>
      <c r="NZZ136" s="66"/>
      <c r="OAA136" s="66"/>
      <c r="OAB136" s="66"/>
      <c r="OAC136" s="66"/>
      <c r="OAD136" s="66"/>
      <c r="OAE136" s="66"/>
      <c r="OAF136" s="66"/>
      <c r="OAG136" s="66"/>
      <c r="OAH136" s="66"/>
      <c r="OAI136" s="66"/>
      <c r="OAJ136" s="66"/>
      <c r="OAK136" s="66"/>
      <c r="OAL136" s="66"/>
      <c r="OAM136" s="66"/>
      <c r="OAN136" s="66"/>
      <c r="OAO136" s="66"/>
      <c r="OAP136" s="66"/>
      <c r="OAQ136" s="66"/>
      <c r="OAR136" s="66"/>
      <c r="OAS136" s="66"/>
      <c r="OAT136" s="66"/>
      <c r="OAU136" s="66"/>
      <c r="OAV136" s="66"/>
      <c r="OAW136" s="66"/>
      <c r="OAX136" s="66"/>
      <c r="OAY136" s="66"/>
      <c r="OAZ136" s="66"/>
      <c r="OBA136" s="66"/>
      <c r="OBB136" s="66"/>
      <c r="OBC136" s="66"/>
      <c r="OBD136" s="66"/>
      <c r="OBE136" s="66"/>
      <c r="OBF136" s="66"/>
      <c r="OBG136" s="66"/>
      <c r="OBH136" s="66"/>
      <c r="OBI136" s="66"/>
      <c r="OBJ136" s="66"/>
      <c r="OBK136" s="66"/>
      <c r="OBL136" s="66"/>
      <c r="OBM136" s="66"/>
      <c r="OBN136" s="66"/>
      <c r="OBO136" s="66"/>
      <c r="OBP136" s="66"/>
      <c r="OBQ136" s="66"/>
      <c r="OBR136" s="66"/>
      <c r="OBS136" s="66"/>
      <c r="OBT136" s="66"/>
      <c r="OBU136" s="66"/>
      <c r="OBV136" s="66"/>
      <c r="OBW136" s="66"/>
      <c r="OBX136" s="66"/>
      <c r="OBY136" s="66"/>
      <c r="OBZ136" s="66"/>
      <c r="OCA136" s="66"/>
      <c r="OCB136" s="66"/>
      <c r="OCC136" s="66"/>
      <c r="OCD136" s="66"/>
      <c r="OCE136" s="66"/>
      <c r="OCF136" s="66"/>
      <c r="OCG136" s="66"/>
      <c r="OCH136" s="66"/>
      <c r="OCI136" s="66"/>
      <c r="OCJ136" s="66"/>
      <c r="OCK136" s="66"/>
      <c r="OCL136" s="66"/>
      <c r="OCM136" s="66"/>
      <c r="OCN136" s="66"/>
      <c r="OCO136" s="66"/>
      <c r="OCP136" s="66"/>
      <c r="OCQ136" s="66"/>
      <c r="OCR136" s="66"/>
      <c r="OCS136" s="66"/>
      <c r="OCT136" s="66"/>
      <c r="OCU136" s="66"/>
      <c r="OCV136" s="66"/>
      <c r="OCW136" s="66"/>
      <c r="OCX136" s="66"/>
      <c r="OCY136" s="66"/>
      <c r="OCZ136" s="66"/>
      <c r="ODA136" s="66"/>
      <c r="ODB136" s="66"/>
      <c r="ODC136" s="66"/>
      <c r="ODD136" s="66"/>
      <c r="ODE136" s="66"/>
      <c r="ODF136" s="66"/>
      <c r="ODG136" s="66"/>
      <c r="ODH136" s="66"/>
      <c r="ODI136" s="66"/>
      <c r="ODJ136" s="66"/>
      <c r="ODK136" s="66"/>
      <c r="ODL136" s="66"/>
      <c r="ODM136" s="66"/>
      <c r="ODN136" s="66"/>
      <c r="ODO136" s="66"/>
      <c r="ODP136" s="66"/>
      <c r="ODQ136" s="66"/>
      <c r="ODR136" s="66"/>
      <c r="ODS136" s="66"/>
      <c r="ODT136" s="66"/>
      <c r="ODU136" s="66"/>
      <c r="ODV136" s="66"/>
      <c r="ODW136" s="66"/>
      <c r="ODX136" s="66"/>
      <c r="ODY136" s="66"/>
      <c r="ODZ136" s="66"/>
      <c r="OEA136" s="66"/>
      <c r="OEB136" s="66"/>
      <c r="OEC136" s="66"/>
      <c r="OED136" s="66"/>
      <c r="OEE136" s="66"/>
      <c r="OEF136" s="66"/>
      <c r="OEG136" s="66"/>
      <c r="OEH136" s="66"/>
      <c r="OEI136" s="66"/>
      <c r="OEJ136" s="66"/>
      <c r="OEK136" s="66"/>
      <c r="OEL136" s="66"/>
      <c r="OEM136" s="66"/>
      <c r="OEN136" s="66"/>
      <c r="OEO136" s="66"/>
      <c r="OEP136" s="66"/>
      <c r="OEQ136" s="66"/>
      <c r="OER136" s="66"/>
      <c r="OES136" s="66"/>
      <c r="OET136" s="66"/>
      <c r="OEU136" s="66"/>
      <c r="OEV136" s="66"/>
      <c r="OEW136" s="66"/>
      <c r="OEX136" s="66"/>
      <c r="OEY136" s="66"/>
      <c r="OEZ136" s="66"/>
      <c r="OFA136" s="66"/>
      <c r="OFB136" s="66"/>
      <c r="OFC136" s="66"/>
      <c r="OFD136" s="66"/>
      <c r="OFE136" s="66"/>
      <c r="OFF136" s="66"/>
      <c r="OFG136" s="66"/>
      <c r="OFH136" s="66"/>
      <c r="OFI136" s="66"/>
      <c r="OFJ136" s="66"/>
      <c r="OFK136" s="66"/>
      <c r="OFL136" s="66"/>
      <c r="OFM136" s="66"/>
      <c r="OFN136" s="66"/>
      <c r="OFO136" s="66"/>
      <c r="OFP136" s="66"/>
      <c r="OFQ136" s="66"/>
      <c r="OFR136" s="66"/>
      <c r="OFS136" s="66"/>
      <c r="OFT136" s="66"/>
      <c r="OFU136" s="66"/>
      <c r="OFV136" s="66"/>
      <c r="OFW136" s="66"/>
      <c r="OFX136" s="66"/>
      <c r="OFY136" s="66"/>
      <c r="OFZ136" s="66"/>
      <c r="OGA136" s="66"/>
      <c r="OGB136" s="66"/>
      <c r="OGC136" s="66"/>
      <c r="OGD136" s="66"/>
      <c r="OGE136" s="66"/>
      <c r="OGF136" s="66"/>
      <c r="OGG136" s="66"/>
      <c r="OGH136" s="66"/>
      <c r="OGI136" s="66"/>
      <c r="OGJ136" s="66"/>
      <c r="OGK136" s="66"/>
      <c r="OGL136" s="66"/>
      <c r="OGM136" s="66"/>
      <c r="OGN136" s="66"/>
      <c r="OGO136" s="66"/>
      <c r="OGP136" s="66"/>
      <c r="OGQ136" s="66"/>
      <c r="OGR136" s="66"/>
      <c r="OGS136" s="66"/>
      <c r="OGT136" s="66"/>
      <c r="OGU136" s="66"/>
      <c r="OGV136" s="66"/>
      <c r="OGW136" s="66"/>
      <c r="OGX136" s="66"/>
      <c r="OGY136" s="66"/>
      <c r="OGZ136" s="66"/>
      <c r="OHA136" s="66"/>
      <c r="OHB136" s="66"/>
      <c r="OHC136" s="66"/>
      <c r="OHD136" s="66"/>
      <c r="OHE136" s="66"/>
      <c r="OHF136" s="66"/>
      <c r="OHG136" s="66"/>
      <c r="OHH136" s="66"/>
      <c r="OHI136" s="66"/>
      <c r="OHJ136" s="66"/>
      <c r="OHK136" s="66"/>
      <c r="OHL136" s="66"/>
      <c r="OHM136" s="66"/>
      <c r="OHN136" s="66"/>
      <c r="OHO136" s="66"/>
      <c r="OHP136" s="66"/>
      <c r="OHQ136" s="66"/>
      <c r="OHR136" s="66"/>
      <c r="OHS136" s="66"/>
      <c r="OHT136" s="66"/>
      <c r="OHU136" s="66"/>
      <c r="OHV136" s="66"/>
      <c r="OHW136" s="66"/>
      <c r="OHX136" s="66"/>
      <c r="OHY136" s="66"/>
      <c r="OHZ136" s="66"/>
      <c r="OIA136" s="66"/>
      <c r="OIB136" s="66"/>
      <c r="OIC136" s="66"/>
      <c r="OID136" s="66"/>
      <c r="OIE136" s="66"/>
      <c r="OIF136" s="66"/>
      <c r="OIG136" s="66"/>
      <c r="OIH136" s="66"/>
      <c r="OII136" s="66"/>
      <c r="OIJ136" s="66"/>
      <c r="OIK136" s="66"/>
      <c r="OIL136" s="66"/>
      <c r="OIM136" s="66"/>
      <c r="OIN136" s="66"/>
      <c r="OIO136" s="66"/>
      <c r="OIP136" s="66"/>
      <c r="OIQ136" s="66"/>
      <c r="OIR136" s="66"/>
      <c r="OIS136" s="66"/>
      <c r="OIT136" s="66"/>
      <c r="OIU136" s="66"/>
      <c r="OIV136" s="66"/>
      <c r="OIW136" s="66"/>
      <c r="OIX136" s="66"/>
      <c r="OIY136" s="66"/>
      <c r="OIZ136" s="66"/>
      <c r="OJA136" s="66"/>
      <c r="OJB136" s="66"/>
      <c r="OJC136" s="66"/>
      <c r="OJD136" s="66"/>
      <c r="OJE136" s="66"/>
      <c r="OJF136" s="66"/>
      <c r="OJG136" s="66"/>
      <c r="OJH136" s="66"/>
      <c r="OJI136" s="66"/>
      <c r="OJJ136" s="66"/>
      <c r="OJK136" s="66"/>
      <c r="OJL136" s="66"/>
      <c r="OJM136" s="66"/>
      <c r="OJN136" s="66"/>
      <c r="OJO136" s="66"/>
      <c r="OJP136" s="66"/>
      <c r="OJQ136" s="66"/>
      <c r="OJR136" s="66"/>
      <c r="OJS136" s="66"/>
      <c r="OJT136" s="66"/>
      <c r="OJU136" s="66"/>
      <c r="OJV136" s="66"/>
      <c r="OJW136" s="66"/>
      <c r="OJX136" s="66"/>
      <c r="OJY136" s="66"/>
      <c r="OJZ136" s="66"/>
      <c r="OKA136" s="66"/>
      <c r="OKB136" s="66"/>
      <c r="OKC136" s="66"/>
      <c r="OKD136" s="66"/>
      <c r="OKE136" s="66"/>
      <c r="OKF136" s="66"/>
      <c r="OKG136" s="66"/>
      <c r="OKH136" s="66"/>
      <c r="OKI136" s="66"/>
      <c r="OKJ136" s="66"/>
      <c r="OKK136" s="66"/>
      <c r="OKL136" s="66"/>
      <c r="OKM136" s="66"/>
      <c r="OKN136" s="66"/>
      <c r="OKO136" s="66"/>
      <c r="OKP136" s="66"/>
      <c r="OKQ136" s="66"/>
      <c r="OKR136" s="66"/>
      <c r="OKS136" s="66"/>
      <c r="OKT136" s="66"/>
      <c r="OKU136" s="66"/>
      <c r="OKV136" s="66"/>
      <c r="OKW136" s="66"/>
      <c r="OKX136" s="66"/>
      <c r="OKY136" s="66"/>
      <c r="OKZ136" s="66"/>
      <c r="OLA136" s="66"/>
      <c r="OLB136" s="66"/>
      <c r="OLC136" s="66"/>
      <c r="OLD136" s="66"/>
      <c r="OLE136" s="66"/>
      <c r="OLF136" s="66"/>
      <c r="OLG136" s="66"/>
      <c r="OLH136" s="66"/>
      <c r="OLI136" s="66"/>
      <c r="OLJ136" s="66"/>
      <c r="OLK136" s="66"/>
      <c r="OLL136" s="66"/>
      <c r="OLM136" s="66"/>
      <c r="OLN136" s="66"/>
      <c r="OLO136" s="66"/>
      <c r="OLP136" s="66"/>
      <c r="OLQ136" s="66"/>
      <c r="OLR136" s="66"/>
      <c r="OLS136" s="66"/>
      <c r="OLT136" s="66"/>
      <c r="OLU136" s="66"/>
      <c r="OLV136" s="66"/>
      <c r="OLW136" s="66"/>
      <c r="OLX136" s="66"/>
      <c r="OLY136" s="66"/>
      <c r="OLZ136" s="66"/>
      <c r="OMA136" s="66"/>
      <c r="OMB136" s="66"/>
      <c r="OMC136" s="66"/>
      <c r="OMD136" s="66"/>
      <c r="OME136" s="66"/>
      <c r="OMF136" s="66"/>
      <c r="OMG136" s="66"/>
      <c r="OMH136" s="66"/>
      <c r="OMI136" s="66"/>
      <c r="OMJ136" s="66"/>
      <c r="OMK136" s="66"/>
      <c r="OML136" s="66"/>
      <c r="OMM136" s="66"/>
      <c r="OMN136" s="66"/>
      <c r="OMO136" s="66"/>
      <c r="OMP136" s="66"/>
      <c r="OMQ136" s="66"/>
      <c r="OMR136" s="66"/>
      <c r="OMS136" s="66"/>
      <c r="OMT136" s="66"/>
      <c r="OMU136" s="66"/>
      <c r="OMV136" s="66"/>
      <c r="OMW136" s="66"/>
      <c r="OMX136" s="66"/>
      <c r="OMY136" s="66"/>
      <c r="OMZ136" s="66"/>
      <c r="ONA136" s="66"/>
      <c r="ONB136" s="66"/>
      <c r="ONC136" s="66"/>
      <c r="OND136" s="66"/>
      <c r="ONE136" s="66"/>
      <c r="ONF136" s="66"/>
      <c r="ONG136" s="66"/>
      <c r="ONH136" s="66"/>
      <c r="ONI136" s="66"/>
      <c r="ONJ136" s="66"/>
      <c r="ONK136" s="66"/>
      <c r="ONL136" s="66"/>
      <c r="ONM136" s="66"/>
      <c r="ONN136" s="66"/>
      <c r="ONO136" s="66"/>
      <c r="ONP136" s="66"/>
      <c r="ONQ136" s="66"/>
      <c r="ONR136" s="66"/>
      <c r="ONS136" s="66"/>
      <c r="ONT136" s="66"/>
      <c r="ONU136" s="66"/>
      <c r="ONV136" s="66"/>
      <c r="ONW136" s="66"/>
      <c r="ONX136" s="66"/>
      <c r="ONY136" s="66"/>
      <c r="ONZ136" s="66"/>
      <c r="OOA136" s="66"/>
      <c r="OOB136" s="66"/>
      <c r="OOC136" s="66"/>
      <c r="OOD136" s="66"/>
      <c r="OOE136" s="66"/>
      <c r="OOF136" s="66"/>
      <c r="OOG136" s="66"/>
      <c r="OOH136" s="66"/>
      <c r="OOI136" s="66"/>
      <c r="OOJ136" s="66"/>
      <c r="OOK136" s="66"/>
      <c r="OOL136" s="66"/>
      <c r="OOM136" s="66"/>
      <c r="OON136" s="66"/>
      <c r="OOO136" s="66"/>
      <c r="OOP136" s="66"/>
      <c r="OOQ136" s="66"/>
      <c r="OOR136" s="66"/>
      <c r="OOS136" s="66"/>
      <c r="OOT136" s="66"/>
      <c r="OOU136" s="66"/>
      <c r="OOV136" s="66"/>
      <c r="OOW136" s="66"/>
      <c r="OOX136" s="66"/>
      <c r="OOY136" s="66"/>
      <c r="OOZ136" s="66"/>
      <c r="OPA136" s="66"/>
      <c r="OPB136" s="66"/>
      <c r="OPC136" s="66"/>
      <c r="OPD136" s="66"/>
      <c r="OPE136" s="66"/>
      <c r="OPF136" s="66"/>
      <c r="OPG136" s="66"/>
      <c r="OPH136" s="66"/>
      <c r="OPI136" s="66"/>
      <c r="OPJ136" s="66"/>
      <c r="OPK136" s="66"/>
      <c r="OPL136" s="66"/>
      <c r="OPM136" s="66"/>
      <c r="OPN136" s="66"/>
      <c r="OPO136" s="66"/>
      <c r="OPP136" s="66"/>
      <c r="OPQ136" s="66"/>
      <c r="OPR136" s="66"/>
      <c r="OPS136" s="66"/>
      <c r="OPT136" s="66"/>
      <c r="OPU136" s="66"/>
      <c r="OPV136" s="66"/>
      <c r="OPW136" s="66"/>
      <c r="OPX136" s="66"/>
      <c r="OPY136" s="66"/>
      <c r="OPZ136" s="66"/>
      <c r="OQA136" s="66"/>
      <c r="OQB136" s="66"/>
      <c r="OQC136" s="66"/>
      <c r="OQD136" s="66"/>
      <c r="OQE136" s="66"/>
      <c r="OQF136" s="66"/>
      <c r="OQG136" s="66"/>
      <c r="OQH136" s="66"/>
      <c r="OQI136" s="66"/>
      <c r="OQJ136" s="66"/>
      <c r="OQK136" s="66"/>
      <c r="OQL136" s="66"/>
      <c r="OQM136" s="66"/>
      <c r="OQN136" s="66"/>
      <c r="OQO136" s="66"/>
      <c r="OQP136" s="66"/>
      <c r="OQQ136" s="66"/>
      <c r="OQR136" s="66"/>
      <c r="OQS136" s="66"/>
      <c r="OQT136" s="66"/>
      <c r="OQU136" s="66"/>
      <c r="OQV136" s="66"/>
      <c r="OQW136" s="66"/>
      <c r="OQX136" s="66"/>
      <c r="OQY136" s="66"/>
      <c r="OQZ136" s="66"/>
      <c r="ORA136" s="66"/>
      <c r="ORB136" s="66"/>
      <c r="ORC136" s="66"/>
      <c r="ORD136" s="66"/>
      <c r="ORE136" s="66"/>
      <c r="ORF136" s="66"/>
      <c r="ORG136" s="66"/>
      <c r="ORH136" s="66"/>
      <c r="ORI136" s="66"/>
      <c r="ORJ136" s="66"/>
      <c r="ORK136" s="66"/>
      <c r="ORL136" s="66"/>
      <c r="ORM136" s="66"/>
      <c r="ORN136" s="66"/>
      <c r="ORO136" s="66"/>
      <c r="ORP136" s="66"/>
      <c r="ORQ136" s="66"/>
      <c r="ORR136" s="66"/>
      <c r="ORS136" s="66"/>
      <c r="ORT136" s="66"/>
      <c r="ORU136" s="66"/>
      <c r="ORV136" s="66"/>
      <c r="ORW136" s="66"/>
      <c r="ORX136" s="66"/>
      <c r="ORY136" s="66"/>
      <c r="ORZ136" s="66"/>
      <c r="OSA136" s="66"/>
      <c r="OSB136" s="66"/>
      <c r="OSC136" s="66"/>
      <c r="OSD136" s="66"/>
      <c r="OSE136" s="66"/>
      <c r="OSF136" s="66"/>
      <c r="OSG136" s="66"/>
      <c r="OSH136" s="66"/>
      <c r="OSI136" s="66"/>
      <c r="OSJ136" s="66"/>
      <c r="OSK136" s="66"/>
      <c r="OSL136" s="66"/>
      <c r="OSM136" s="66"/>
      <c r="OSN136" s="66"/>
      <c r="OSO136" s="66"/>
      <c r="OSP136" s="66"/>
      <c r="OSQ136" s="66"/>
      <c r="OSR136" s="66"/>
      <c r="OSS136" s="66"/>
      <c r="OST136" s="66"/>
      <c r="OSU136" s="66"/>
      <c r="OSV136" s="66"/>
      <c r="OSW136" s="66"/>
      <c r="OSX136" s="66"/>
      <c r="OSY136" s="66"/>
      <c r="OSZ136" s="66"/>
      <c r="OTA136" s="66"/>
      <c r="OTB136" s="66"/>
      <c r="OTC136" s="66"/>
      <c r="OTD136" s="66"/>
      <c r="OTE136" s="66"/>
      <c r="OTF136" s="66"/>
      <c r="OTG136" s="66"/>
      <c r="OTH136" s="66"/>
      <c r="OTI136" s="66"/>
      <c r="OTJ136" s="66"/>
      <c r="OTK136" s="66"/>
      <c r="OTL136" s="66"/>
      <c r="OTM136" s="66"/>
      <c r="OTN136" s="66"/>
      <c r="OTO136" s="66"/>
      <c r="OTP136" s="66"/>
      <c r="OTQ136" s="66"/>
      <c r="OTR136" s="66"/>
      <c r="OTS136" s="66"/>
      <c r="OTT136" s="66"/>
      <c r="OTU136" s="66"/>
      <c r="OTV136" s="66"/>
      <c r="OTW136" s="66"/>
      <c r="OTX136" s="66"/>
      <c r="OTY136" s="66"/>
      <c r="OTZ136" s="66"/>
      <c r="OUA136" s="66"/>
      <c r="OUB136" s="66"/>
      <c r="OUC136" s="66"/>
      <c r="OUD136" s="66"/>
      <c r="OUE136" s="66"/>
      <c r="OUF136" s="66"/>
      <c r="OUG136" s="66"/>
      <c r="OUH136" s="66"/>
      <c r="OUI136" s="66"/>
      <c r="OUJ136" s="66"/>
      <c r="OUK136" s="66"/>
      <c r="OUL136" s="66"/>
      <c r="OUM136" s="66"/>
      <c r="OUN136" s="66"/>
      <c r="OUO136" s="66"/>
      <c r="OUP136" s="66"/>
      <c r="OUQ136" s="66"/>
      <c r="OUR136" s="66"/>
      <c r="OUS136" s="66"/>
      <c r="OUT136" s="66"/>
      <c r="OUU136" s="66"/>
      <c r="OUV136" s="66"/>
      <c r="OUW136" s="66"/>
      <c r="OUX136" s="66"/>
      <c r="OUY136" s="66"/>
      <c r="OUZ136" s="66"/>
      <c r="OVA136" s="66"/>
      <c r="OVB136" s="66"/>
      <c r="OVC136" s="66"/>
      <c r="OVD136" s="66"/>
      <c r="OVE136" s="66"/>
      <c r="OVF136" s="66"/>
      <c r="OVG136" s="66"/>
      <c r="OVH136" s="66"/>
      <c r="OVI136" s="66"/>
      <c r="OVJ136" s="66"/>
      <c r="OVK136" s="66"/>
      <c r="OVL136" s="66"/>
      <c r="OVM136" s="66"/>
      <c r="OVN136" s="66"/>
      <c r="OVO136" s="66"/>
      <c r="OVP136" s="66"/>
      <c r="OVQ136" s="66"/>
      <c r="OVR136" s="66"/>
      <c r="OVS136" s="66"/>
      <c r="OVT136" s="66"/>
      <c r="OVU136" s="66"/>
      <c r="OVV136" s="66"/>
      <c r="OVW136" s="66"/>
      <c r="OVX136" s="66"/>
      <c r="OVY136" s="66"/>
      <c r="OVZ136" s="66"/>
      <c r="OWA136" s="66"/>
      <c r="OWB136" s="66"/>
      <c r="OWC136" s="66"/>
      <c r="OWD136" s="66"/>
      <c r="OWE136" s="66"/>
      <c r="OWF136" s="66"/>
      <c r="OWG136" s="66"/>
      <c r="OWH136" s="66"/>
      <c r="OWI136" s="66"/>
      <c r="OWJ136" s="66"/>
      <c r="OWK136" s="66"/>
      <c r="OWL136" s="66"/>
      <c r="OWM136" s="66"/>
      <c r="OWN136" s="66"/>
      <c r="OWO136" s="66"/>
      <c r="OWP136" s="66"/>
      <c r="OWQ136" s="66"/>
      <c r="OWR136" s="66"/>
      <c r="OWS136" s="66"/>
      <c r="OWT136" s="66"/>
      <c r="OWU136" s="66"/>
      <c r="OWV136" s="66"/>
      <c r="OWW136" s="66"/>
      <c r="OWX136" s="66"/>
      <c r="OWY136" s="66"/>
      <c r="OWZ136" s="66"/>
      <c r="OXA136" s="66"/>
      <c r="OXB136" s="66"/>
      <c r="OXC136" s="66"/>
      <c r="OXD136" s="66"/>
      <c r="OXE136" s="66"/>
      <c r="OXF136" s="66"/>
      <c r="OXG136" s="66"/>
      <c r="OXH136" s="66"/>
      <c r="OXI136" s="66"/>
      <c r="OXJ136" s="66"/>
      <c r="OXK136" s="66"/>
      <c r="OXL136" s="66"/>
      <c r="OXM136" s="66"/>
      <c r="OXN136" s="66"/>
      <c r="OXO136" s="66"/>
      <c r="OXP136" s="66"/>
      <c r="OXQ136" s="66"/>
      <c r="OXR136" s="66"/>
      <c r="OXS136" s="66"/>
      <c r="OXT136" s="66"/>
      <c r="OXU136" s="66"/>
      <c r="OXV136" s="66"/>
      <c r="OXW136" s="66"/>
      <c r="OXX136" s="66"/>
      <c r="OXY136" s="66"/>
      <c r="OXZ136" s="66"/>
      <c r="OYA136" s="66"/>
      <c r="OYB136" s="66"/>
      <c r="OYC136" s="66"/>
      <c r="OYD136" s="66"/>
      <c r="OYE136" s="66"/>
      <c r="OYF136" s="66"/>
      <c r="OYG136" s="66"/>
      <c r="OYH136" s="66"/>
      <c r="OYI136" s="66"/>
      <c r="OYJ136" s="66"/>
      <c r="OYK136" s="66"/>
      <c r="OYL136" s="66"/>
      <c r="OYM136" s="66"/>
      <c r="OYN136" s="66"/>
      <c r="OYO136" s="66"/>
      <c r="OYP136" s="66"/>
      <c r="OYQ136" s="66"/>
      <c r="OYR136" s="66"/>
      <c r="OYS136" s="66"/>
      <c r="OYT136" s="66"/>
      <c r="OYU136" s="66"/>
      <c r="OYV136" s="66"/>
      <c r="OYW136" s="66"/>
      <c r="OYX136" s="66"/>
      <c r="OYY136" s="66"/>
      <c r="OYZ136" s="66"/>
      <c r="OZA136" s="66"/>
      <c r="OZB136" s="66"/>
      <c r="OZC136" s="66"/>
      <c r="OZD136" s="66"/>
      <c r="OZE136" s="66"/>
      <c r="OZF136" s="66"/>
      <c r="OZG136" s="66"/>
      <c r="OZH136" s="66"/>
      <c r="OZI136" s="66"/>
      <c r="OZJ136" s="66"/>
      <c r="OZK136" s="66"/>
      <c r="OZL136" s="66"/>
      <c r="OZM136" s="66"/>
      <c r="OZN136" s="66"/>
      <c r="OZO136" s="66"/>
      <c r="OZP136" s="66"/>
      <c r="OZQ136" s="66"/>
      <c r="OZR136" s="66"/>
      <c r="OZS136" s="66"/>
      <c r="OZT136" s="66"/>
      <c r="OZU136" s="66"/>
      <c r="OZV136" s="66"/>
      <c r="OZW136" s="66"/>
      <c r="OZX136" s="66"/>
      <c r="OZY136" s="66"/>
      <c r="OZZ136" s="66"/>
      <c r="PAA136" s="66"/>
      <c r="PAB136" s="66"/>
      <c r="PAC136" s="66"/>
      <c r="PAD136" s="66"/>
      <c r="PAE136" s="66"/>
      <c r="PAF136" s="66"/>
      <c r="PAG136" s="66"/>
      <c r="PAH136" s="66"/>
      <c r="PAI136" s="66"/>
      <c r="PAJ136" s="66"/>
      <c r="PAK136" s="66"/>
      <c r="PAL136" s="66"/>
      <c r="PAM136" s="66"/>
      <c r="PAN136" s="66"/>
      <c r="PAO136" s="66"/>
      <c r="PAP136" s="66"/>
      <c r="PAQ136" s="66"/>
      <c r="PAR136" s="66"/>
      <c r="PAS136" s="66"/>
      <c r="PAT136" s="66"/>
      <c r="PAU136" s="66"/>
      <c r="PAV136" s="66"/>
      <c r="PAW136" s="66"/>
      <c r="PAX136" s="66"/>
      <c r="PAY136" s="66"/>
      <c r="PAZ136" s="66"/>
      <c r="PBA136" s="66"/>
      <c r="PBB136" s="66"/>
      <c r="PBC136" s="66"/>
      <c r="PBD136" s="66"/>
      <c r="PBE136" s="66"/>
      <c r="PBF136" s="66"/>
      <c r="PBG136" s="66"/>
      <c r="PBH136" s="66"/>
      <c r="PBI136" s="66"/>
      <c r="PBJ136" s="66"/>
      <c r="PBK136" s="66"/>
      <c r="PBL136" s="66"/>
      <c r="PBM136" s="66"/>
      <c r="PBN136" s="66"/>
      <c r="PBO136" s="66"/>
      <c r="PBP136" s="66"/>
      <c r="PBQ136" s="66"/>
      <c r="PBR136" s="66"/>
      <c r="PBS136" s="66"/>
      <c r="PBT136" s="66"/>
      <c r="PBU136" s="66"/>
      <c r="PBV136" s="66"/>
      <c r="PBW136" s="66"/>
      <c r="PBX136" s="66"/>
      <c r="PBY136" s="66"/>
      <c r="PBZ136" s="66"/>
      <c r="PCA136" s="66"/>
      <c r="PCB136" s="66"/>
      <c r="PCC136" s="66"/>
      <c r="PCD136" s="66"/>
      <c r="PCE136" s="66"/>
      <c r="PCF136" s="66"/>
      <c r="PCG136" s="66"/>
      <c r="PCH136" s="66"/>
      <c r="PCI136" s="66"/>
      <c r="PCJ136" s="66"/>
      <c r="PCK136" s="66"/>
      <c r="PCL136" s="66"/>
      <c r="PCM136" s="66"/>
      <c r="PCN136" s="66"/>
      <c r="PCO136" s="66"/>
      <c r="PCP136" s="66"/>
      <c r="PCQ136" s="66"/>
      <c r="PCR136" s="66"/>
      <c r="PCS136" s="66"/>
      <c r="PCT136" s="66"/>
      <c r="PCU136" s="66"/>
      <c r="PCV136" s="66"/>
      <c r="PCW136" s="66"/>
      <c r="PCX136" s="66"/>
      <c r="PCY136" s="66"/>
      <c r="PCZ136" s="66"/>
      <c r="PDA136" s="66"/>
      <c r="PDB136" s="66"/>
      <c r="PDC136" s="66"/>
      <c r="PDD136" s="66"/>
      <c r="PDE136" s="66"/>
      <c r="PDF136" s="66"/>
      <c r="PDG136" s="66"/>
      <c r="PDH136" s="66"/>
      <c r="PDI136" s="66"/>
      <c r="PDJ136" s="66"/>
      <c r="PDK136" s="66"/>
      <c r="PDL136" s="66"/>
      <c r="PDM136" s="66"/>
      <c r="PDN136" s="66"/>
      <c r="PDO136" s="66"/>
      <c r="PDP136" s="66"/>
      <c r="PDQ136" s="66"/>
      <c r="PDR136" s="66"/>
      <c r="PDS136" s="66"/>
      <c r="PDT136" s="66"/>
      <c r="PDU136" s="66"/>
      <c r="PDV136" s="66"/>
      <c r="PDW136" s="66"/>
      <c r="PDX136" s="66"/>
      <c r="PDY136" s="66"/>
      <c r="PDZ136" s="66"/>
      <c r="PEA136" s="66"/>
      <c r="PEB136" s="66"/>
      <c r="PEC136" s="66"/>
      <c r="PED136" s="66"/>
      <c r="PEE136" s="66"/>
      <c r="PEF136" s="66"/>
      <c r="PEG136" s="66"/>
      <c r="PEH136" s="66"/>
      <c r="PEI136" s="66"/>
      <c r="PEJ136" s="66"/>
      <c r="PEK136" s="66"/>
      <c r="PEL136" s="66"/>
      <c r="PEM136" s="66"/>
      <c r="PEN136" s="66"/>
      <c r="PEO136" s="66"/>
      <c r="PEP136" s="66"/>
      <c r="PEQ136" s="66"/>
      <c r="PER136" s="66"/>
      <c r="PES136" s="66"/>
      <c r="PET136" s="66"/>
      <c r="PEU136" s="66"/>
      <c r="PEV136" s="66"/>
      <c r="PEW136" s="66"/>
      <c r="PEX136" s="66"/>
      <c r="PEY136" s="66"/>
      <c r="PEZ136" s="66"/>
      <c r="PFA136" s="66"/>
      <c r="PFB136" s="66"/>
      <c r="PFC136" s="66"/>
      <c r="PFD136" s="66"/>
      <c r="PFE136" s="66"/>
      <c r="PFF136" s="66"/>
      <c r="PFG136" s="66"/>
      <c r="PFH136" s="66"/>
      <c r="PFI136" s="66"/>
      <c r="PFJ136" s="66"/>
      <c r="PFK136" s="66"/>
      <c r="PFL136" s="66"/>
      <c r="PFM136" s="66"/>
      <c r="PFN136" s="66"/>
      <c r="PFO136" s="66"/>
      <c r="PFP136" s="66"/>
      <c r="PFQ136" s="66"/>
      <c r="PFR136" s="66"/>
      <c r="PFS136" s="66"/>
      <c r="PFT136" s="66"/>
      <c r="PFU136" s="66"/>
      <c r="PFV136" s="66"/>
      <c r="PFW136" s="66"/>
      <c r="PFX136" s="66"/>
      <c r="PFY136" s="66"/>
      <c r="PFZ136" s="66"/>
      <c r="PGA136" s="66"/>
      <c r="PGB136" s="66"/>
      <c r="PGC136" s="66"/>
      <c r="PGD136" s="66"/>
      <c r="PGE136" s="66"/>
      <c r="PGF136" s="66"/>
      <c r="PGG136" s="66"/>
      <c r="PGH136" s="66"/>
      <c r="PGI136" s="66"/>
      <c r="PGJ136" s="66"/>
      <c r="PGK136" s="66"/>
      <c r="PGL136" s="66"/>
      <c r="PGM136" s="66"/>
      <c r="PGN136" s="66"/>
      <c r="PGO136" s="66"/>
      <c r="PGP136" s="66"/>
      <c r="PGQ136" s="66"/>
      <c r="PGR136" s="66"/>
      <c r="PGS136" s="66"/>
      <c r="PGT136" s="66"/>
      <c r="PGU136" s="66"/>
      <c r="PGV136" s="66"/>
      <c r="PGW136" s="66"/>
      <c r="PGX136" s="66"/>
      <c r="PGY136" s="66"/>
      <c r="PGZ136" s="66"/>
      <c r="PHA136" s="66"/>
      <c r="PHB136" s="66"/>
      <c r="PHC136" s="66"/>
      <c r="PHD136" s="66"/>
      <c r="PHE136" s="66"/>
      <c r="PHF136" s="66"/>
      <c r="PHG136" s="66"/>
      <c r="PHH136" s="66"/>
      <c r="PHI136" s="66"/>
      <c r="PHJ136" s="66"/>
      <c r="PHK136" s="66"/>
      <c r="PHL136" s="66"/>
      <c r="PHM136" s="66"/>
      <c r="PHN136" s="66"/>
      <c r="PHO136" s="66"/>
      <c r="PHP136" s="66"/>
      <c r="PHQ136" s="66"/>
      <c r="PHR136" s="66"/>
      <c r="PHS136" s="66"/>
      <c r="PHT136" s="66"/>
      <c r="PHU136" s="66"/>
      <c r="PHV136" s="66"/>
      <c r="PHW136" s="66"/>
      <c r="PHX136" s="66"/>
      <c r="PHY136" s="66"/>
      <c r="PHZ136" s="66"/>
      <c r="PIA136" s="66"/>
      <c r="PIB136" s="66"/>
      <c r="PIC136" s="66"/>
      <c r="PID136" s="66"/>
      <c r="PIE136" s="66"/>
      <c r="PIF136" s="66"/>
      <c r="PIG136" s="66"/>
      <c r="PIH136" s="66"/>
      <c r="PII136" s="66"/>
      <c r="PIJ136" s="66"/>
      <c r="PIK136" s="66"/>
      <c r="PIL136" s="66"/>
      <c r="PIM136" s="66"/>
      <c r="PIN136" s="66"/>
      <c r="PIO136" s="66"/>
      <c r="PIP136" s="66"/>
      <c r="PIQ136" s="66"/>
      <c r="PIR136" s="66"/>
      <c r="PIS136" s="66"/>
      <c r="PIT136" s="66"/>
      <c r="PIU136" s="66"/>
      <c r="PIV136" s="66"/>
      <c r="PIW136" s="66"/>
      <c r="PIX136" s="66"/>
      <c r="PIY136" s="66"/>
      <c r="PIZ136" s="66"/>
      <c r="PJA136" s="66"/>
      <c r="PJB136" s="66"/>
      <c r="PJC136" s="66"/>
      <c r="PJD136" s="66"/>
      <c r="PJE136" s="66"/>
      <c r="PJF136" s="66"/>
      <c r="PJG136" s="66"/>
      <c r="PJH136" s="66"/>
      <c r="PJI136" s="66"/>
      <c r="PJJ136" s="66"/>
      <c r="PJK136" s="66"/>
      <c r="PJL136" s="66"/>
      <c r="PJM136" s="66"/>
      <c r="PJN136" s="66"/>
      <c r="PJO136" s="66"/>
      <c r="PJP136" s="66"/>
      <c r="PJQ136" s="66"/>
      <c r="PJR136" s="66"/>
      <c r="PJS136" s="66"/>
      <c r="PJT136" s="66"/>
      <c r="PJU136" s="66"/>
      <c r="PJV136" s="66"/>
      <c r="PJW136" s="66"/>
      <c r="PJX136" s="66"/>
      <c r="PJY136" s="66"/>
      <c r="PJZ136" s="66"/>
      <c r="PKA136" s="66"/>
      <c r="PKB136" s="66"/>
      <c r="PKC136" s="66"/>
      <c r="PKD136" s="66"/>
      <c r="PKE136" s="66"/>
      <c r="PKF136" s="66"/>
      <c r="PKG136" s="66"/>
      <c r="PKH136" s="66"/>
      <c r="PKI136" s="66"/>
      <c r="PKJ136" s="66"/>
      <c r="PKK136" s="66"/>
      <c r="PKL136" s="66"/>
      <c r="PKM136" s="66"/>
      <c r="PKN136" s="66"/>
      <c r="PKO136" s="66"/>
      <c r="PKP136" s="66"/>
      <c r="PKQ136" s="66"/>
      <c r="PKR136" s="66"/>
      <c r="PKS136" s="66"/>
      <c r="PKT136" s="66"/>
      <c r="PKU136" s="66"/>
      <c r="PKV136" s="66"/>
      <c r="PKW136" s="66"/>
      <c r="PKX136" s="66"/>
      <c r="PKY136" s="66"/>
      <c r="PKZ136" s="66"/>
      <c r="PLA136" s="66"/>
      <c r="PLB136" s="66"/>
      <c r="PLC136" s="66"/>
      <c r="PLD136" s="66"/>
      <c r="PLE136" s="66"/>
      <c r="PLF136" s="66"/>
      <c r="PLG136" s="66"/>
      <c r="PLH136" s="66"/>
      <c r="PLI136" s="66"/>
      <c r="PLJ136" s="66"/>
      <c r="PLK136" s="66"/>
      <c r="PLL136" s="66"/>
      <c r="PLM136" s="66"/>
      <c r="PLN136" s="66"/>
      <c r="PLO136" s="66"/>
      <c r="PLP136" s="66"/>
      <c r="PLQ136" s="66"/>
      <c r="PLR136" s="66"/>
      <c r="PLS136" s="66"/>
      <c r="PLT136" s="66"/>
      <c r="PLU136" s="66"/>
      <c r="PLV136" s="66"/>
      <c r="PLW136" s="66"/>
      <c r="PLX136" s="66"/>
      <c r="PLY136" s="66"/>
      <c r="PLZ136" s="66"/>
      <c r="PMA136" s="66"/>
      <c r="PMB136" s="66"/>
      <c r="PMC136" s="66"/>
      <c r="PMD136" s="66"/>
      <c r="PME136" s="66"/>
      <c r="PMF136" s="66"/>
      <c r="PMG136" s="66"/>
      <c r="PMH136" s="66"/>
      <c r="PMI136" s="66"/>
      <c r="PMJ136" s="66"/>
      <c r="PMK136" s="66"/>
      <c r="PML136" s="66"/>
      <c r="PMM136" s="66"/>
      <c r="PMN136" s="66"/>
      <c r="PMO136" s="66"/>
      <c r="PMP136" s="66"/>
      <c r="PMQ136" s="66"/>
      <c r="PMR136" s="66"/>
      <c r="PMS136" s="66"/>
      <c r="PMT136" s="66"/>
      <c r="PMU136" s="66"/>
      <c r="PMV136" s="66"/>
      <c r="PMW136" s="66"/>
      <c r="PMX136" s="66"/>
      <c r="PMY136" s="66"/>
      <c r="PMZ136" s="66"/>
      <c r="PNA136" s="66"/>
      <c r="PNB136" s="66"/>
      <c r="PNC136" s="66"/>
      <c r="PND136" s="66"/>
      <c r="PNE136" s="66"/>
      <c r="PNF136" s="66"/>
      <c r="PNG136" s="66"/>
      <c r="PNH136" s="66"/>
      <c r="PNI136" s="66"/>
      <c r="PNJ136" s="66"/>
      <c r="PNK136" s="66"/>
      <c r="PNL136" s="66"/>
      <c r="PNM136" s="66"/>
      <c r="PNN136" s="66"/>
      <c r="PNO136" s="66"/>
      <c r="PNP136" s="66"/>
      <c r="PNQ136" s="66"/>
      <c r="PNR136" s="66"/>
      <c r="PNS136" s="66"/>
      <c r="PNT136" s="66"/>
      <c r="PNU136" s="66"/>
      <c r="PNV136" s="66"/>
      <c r="PNW136" s="66"/>
      <c r="PNX136" s="66"/>
      <c r="PNY136" s="66"/>
      <c r="PNZ136" s="66"/>
      <c r="POA136" s="66"/>
      <c r="POB136" s="66"/>
      <c r="POC136" s="66"/>
      <c r="POD136" s="66"/>
      <c r="POE136" s="66"/>
      <c r="POF136" s="66"/>
      <c r="POG136" s="66"/>
      <c r="POH136" s="66"/>
      <c r="POI136" s="66"/>
      <c r="POJ136" s="66"/>
      <c r="POK136" s="66"/>
      <c r="POL136" s="66"/>
      <c r="POM136" s="66"/>
      <c r="PON136" s="66"/>
      <c r="POO136" s="66"/>
      <c r="POP136" s="66"/>
      <c r="POQ136" s="66"/>
      <c r="POR136" s="66"/>
      <c r="POS136" s="66"/>
      <c r="POT136" s="66"/>
      <c r="POU136" s="66"/>
      <c r="POV136" s="66"/>
      <c r="POW136" s="66"/>
      <c r="POX136" s="66"/>
      <c r="POY136" s="66"/>
      <c r="POZ136" s="66"/>
      <c r="PPA136" s="66"/>
      <c r="PPB136" s="66"/>
      <c r="PPC136" s="66"/>
      <c r="PPD136" s="66"/>
      <c r="PPE136" s="66"/>
      <c r="PPF136" s="66"/>
      <c r="PPG136" s="66"/>
      <c r="PPH136" s="66"/>
      <c r="PPI136" s="66"/>
      <c r="PPJ136" s="66"/>
      <c r="PPK136" s="66"/>
      <c r="PPL136" s="66"/>
      <c r="PPM136" s="66"/>
      <c r="PPN136" s="66"/>
      <c r="PPO136" s="66"/>
      <c r="PPP136" s="66"/>
      <c r="PPQ136" s="66"/>
      <c r="PPR136" s="66"/>
      <c r="PPS136" s="66"/>
      <c r="PPT136" s="66"/>
      <c r="PPU136" s="66"/>
      <c r="PPV136" s="66"/>
      <c r="PPW136" s="66"/>
      <c r="PPX136" s="66"/>
      <c r="PPY136" s="66"/>
      <c r="PPZ136" s="66"/>
      <c r="PQA136" s="66"/>
      <c r="PQB136" s="66"/>
      <c r="PQC136" s="66"/>
      <c r="PQD136" s="66"/>
      <c r="PQE136" s="66"/>
      <c r="PQF136" s="66"/>
      <c r="PQG136" s="66"/>
      <c r="PQH136" s="66"/>
      <c r="PQI136" s="66"/>
      <c r="PQJ136" s="66"/>
      <c r="PQK136" s="66"/>
      <c r="PQL136" s="66"/>
      <c r="PQM136" s="66"/>
      <c r="PQN136" s="66"/>
      <c r="PQO136" s="66"/>
      <c r="PQP136" s="66"/>
      <c r="PQQ136" s="66"/>
      <c r="PQR136" s="66"/>
      <c r="PQS136" s="66"/>
      <c r="PQT136" s="66"/>
      <c r="PQU136" s="66"/>
      <c r="PQV136" s="66"/>
      <c r="PQW136" s="66"/>
      <c r="PQX136" s="66"/>
      <c r="PQY136" s="66"/>
      <c r="PQZ136" s="66"/>
      <c r="PRA136" s="66"/>
      <c r="PRB136" s="66"/>
      <c r="PRC136" s="66"/>
      <c r="PRD136" s="66"/>
      <c r="PRE136" s="66"/>
      <c r="PRF136" s="66"/>
      <c r="PRG136" s="66"/>
      <c r="PRH136" s="66"/>
      <c r="PRI136" s="66"/>
      <c r="PRJ136" s="66"/>
      <c r="PRK136" s="66"/>
      <c r="PRL136" s="66"/>
      <c r="PRM136" s="66"/>
      <c r="PRN136" s="66"/>
      <c r="PRO136" s="66"/>
      <c r="PRP136" s="66"/>
      <c r="PRQ136" s="66"/>
      <c r="PRR136" s="66"/>
      <c r="PRS136" s="66"/>
      <c r="PRT136" s="66"/>
      <c r="PRU136" s="66"/>
      <c r="PRV136" s="66"/>
      <c r="PRW136" s="66"/>
      <c r="PRX136" s="66"/>
      <c r="PRY136" s="66"/>
      <c r="PRZ136" s="66"/>
      <c r="PSA136" s="66"/>
      <c r="PSB136" s="66"/>
      <c r="PSC136" s="66"/>
      <c r="PSD136" s="66"/>
      <c r="PSE136" s="66"/>
      <c r="PSF136" s="66"/>
      <c r="PSG136" s="66"/>
      <c r="PSH136" s="66"/>
      <c r="PSI136" s="66"/>
      <c r="PSJ136" s="66"/>
      <c r="PSK136" s="66"/>
      <c r="PSL136" s="66"/>
      <c r="PSM136" s="66"/>
      <c r="PSN136" s="66"/>
      <c r="PSO136" s="66"/>
      <c r="PSP136" s="66"/>
      <c r="PSQ136" s="66"/>
      <c r="PSR136" s="66"/>
      <c r="PSS136" s="66"/>
      <c r="PST136" s="66"/>
      <c r="PSU136" s="66"/>
      <c r="PSV136" s="66"/>
      <c r="PSW136" s="66"/>
      <c r="PSX136" s="66"/>
      <c r="PSY136" s="66"/>
      <c r="PSZ136" s="66"/>
      <c r="PTA136" s="66"/>
      <c r="PTB136" s="66"/>
      <c r="PTC136" s="66"/>
      <c r="PTD136" s="66"/>
      <c r="PTE136" s="66"/>
      <c r="PTF136" s="66"/>
      <c r="PTG136" s="66"/>
      <c r="PTH136" s="66"/>
      <c r="PTI136" s="66"/>
      <c r="PTJ136" s="66"/>
      <c r="PTK136" s="66"/>
      <c r="PTL136" s="66"/>
      <c r="PTM136" s="66"/>
      <c r="PTN136" s="66"/>
      <c r="PTO136" s="66"/>
      <c r="PTP136" s="66"/>
      <c r="PTQ136" s="66"/>
      <c r="PTR136" s="66"/>
      <c r="PTS136" s="66"/>
      <c r="PTT136" s="66"/>
      <c r="PTU136" s="66"/>
      <c r="PTV136" s="66"/>
      <c r="PTW136" s="66"/>
      <c r="PTX136" s="66"/>
      <c r="PTY136" s="66"/>
      <c r="PTZ136" s="66"/>
      <c r="PUA136" s="66"/>
      <c r="PUB136" s="66"/>
      <c r="PUC136" s="66"/>
      <c r="PUD136" s="66"/>
      <c r="PUE136" s="66"/>
      <c r="PUF136" s="66"/>
      <c r="PUG136" s="66"/>
      <c r="PUH136" s="66"/>
      <c r="PUI136" s="66"/>
      <c r="PUJ136" s="66"/>
      <c r="PUK136" s="66"/>
      <c r="PUL136" s="66"/>
      <c r="PUM136" s="66"/>
      <c r="PUN136" s="66"/>
      <c r="PUO136" s="66"/>
      <c r="PUP136" s="66"/>
      <c r="PUQ136" s="66"/>
      <c r="PUR136" s="66"/>
      <c r="PUS136" s="66"/>
      <c r="PUT136" s="66"/>
      <c r="PUU136" s="66"/>
      <c r="PUV136" s="66"/>
      <c r="PUW136" s="66"/>
      <c r="PUX136" s="66"/>
      <c r="PUY136" s="66"/>
      <c r="PUZ136" s="66"/>
      <c r="PVA136" s="66"/>
      <c r="PVB136" s="66"/>
      <c r="PVC136" s="66"/>
      <c r="PVD136" s="66"/>
      <c r="PVE136" s="66"/>
      <c r="PVF136" s="66"/>
      <c r="PVG136" s="66"/>
      <c r="PVH136" s="66"/>
      <c r="PVI136" s="66"/>
      <c r="PVJ136" s="66"/>
      <c r="PVK136" s="66"/>
      <c r="PVL136" s="66"/>
      <c r="PVM136" s="66"/>
      <c r="PVN136" s="66"/>
      <c r="PVO136" s="66"/>
      <c r="PVP136" s="66"/>
      <c r="PVQ136" s="66"/>
      <c r="PVR136" s="66"/>
      <c r="PVS136" s="66"/>
      <c r="PVT136" s="66"/>
      <c r="PVU136" s="66"/>
      <c r="PVV136" s="66"/>
      <c r="PVW136" s="66"/>
      <c r="PVX136" s="66"/>
      <c r="PVY136" s="66"/>
      <c r="PVZ136" s="66"/>
      <c r="PWA136" s="66"/>
      <c r="PWB136" s="66"/>
      <c r="PWC136" s="66"/>
      <c r="PWD136" s="66"/>
      <c r="PWE136" s="66"/>
      <c r="PWF136" s="66"/>
      <c r="PWG136" s="66"/>
      <c r="PWH136" s="66"/>
      <c r="PWI136" s="66"/>
      <c r="PWJ136" s="66"/>
      <c r="PWK136" s="66"/>
      <c r="PWL136" s="66"/>
      <c r="PWM136" s="66"/>
      <c r="PWN136" s="66"/>
      <c r="PWO136" s="66"/>
      <c r="PWP136" s="66"/>
      <c r="PWQ136" s="66"/>
      <c r="PWR136" s="66"/>
      <c r="PWS136" s="66"/>
      <c r="PWT136" s="66"/>
      <c r="PWU136" s="66"/>
      <c r="PWV136" s="66"/>
      <c r="PWW136" s="66"/>
      <c r="PWX136" s="66"/>
      <c r="PWY136" s="66"/>
      <c r="PWZ136" s="66"/>
      <c r="PXA136" s="66"/>
      <c r="PXB136" s="66"/>
      <c r="PXC136" s="66"/>
      <c r="PXD136" s="66"/>
      <c r="PXE136" s="66"/>
      <c r="PXF136" s="66"/>
      <c r="PXG136" s="66"/>
      <c r="PXH136" s="66"/>
      <c r="PXI136" s="66"/>
      <c r="PXJ136" s="66"/>
      <c r="PXK136" s="66"/>
      <c r="PXL136" s="66"/>
      <c r="PXM136" s="66"/>
      <c r="PXN136" s="66"/>
      <c r="PXO136" s="66"/>
      <c r="PXP136" s="66"/>
      <c r="PXQ136" s="66"/>
      <c r="PXR136" s="66"/>
      <c r="PXS136" s="66"/>
      <c r="PXT136" s="66"/>
      <c r="PXU136" s="66"/>
      <c r="PXV136" s="66"/>
      <c r="PXW136" s="66"/>
      <c r="PXX136" s="66"/>
      <c r="PXY136" s="66"/>
      <c r="PXZ136" s="66"/>
      <c r="PYA136" s="66"/>
      <c r="PYB136" s="66"/>
      <c r="PYC136" s="66"/>
      <c r="PYD136" s="66"/>
      <c r="PYE136" s="66"/>
      <c r="PYF136" s="66"/>
      <c r="PYG136" s="66"/>
      <c r="PYH136" s="66"/>
      <c r="PYI136" s="66"/>
      <c r="PYJ136" s="66"/>
      <c r="PYK136" s="66"/>
      <c r="PYL136" s="66"/>
      <c r="PYM136" s="66"/>
      <c r="PYN136" s="66"/>
      <c r="PYO136" s="66"/>
      <c r="PYP136" s="66"/>
      <c r="PYQ136" s="66"/>
      <c r="PYR136" s="66"/>
      <c r="PYS136" s="66"/>
      <c r="PYT136" s="66"/>
      <c r="PYU136" s="66"/>
      <c r="PYV136" s="66"/>
      <c r="PYW136" s="66"/>
      <c r="PYX136" s="66"/>
      <c r="PYY136" s="66"/>
      <c r="PYZ136" s="66"/>
      <c r="PZA136" s="66"/>
      <c r="PZB136" s="66"/>
      <c r="PZC136" s="66"/>
      <c r="PZD136" s="66"/>
      <c r="PZE136" s="66"/>
      <c r="PZF136" s="66"/>
      <c r="PZG136" s="66"/>
      <c r="PZH136" s="66"/>
      <c r="PZI136" s="66"/>
      <c r="PZJ136" s="66"/>
      <c r="PZK136" s="66"/>
      <c r="PZL136" s="66"/>
      <c r="PZM136" s="66"/>
      <c r="PZN136" s="66"/>
      <c r="PZO136" s="66"/>
      <c r="PZP136" s="66"/>
      <c r="PZQ136" s="66"/>
      <c r="PZR136" s="66"/>
      <c r="PZS136" s="66"/>
      <c r="PZT136" s="66"/>
      <c r="PZU136" s="66"/>
      <c r="PZV136" s="66"/>
      <c r="PZW136" s="66"/>
      <c r="PZX136" s="66"/>
      <c r="PZY136" s="66"/>
      <c r="PZZ136" s="66"/>
      <c r="QAA136" s="66"/>
      <c r="QAB136" s="66"/>
      <c r="QAC136" s="66"/>
      <c r="QAD136" s="66"/>
      <c r="QAE136" s="66"/>
      <c r="QAF136" s="66"/>
      <c r="QAG136" s="66"/>
      <c r="QAH136" s="66"/>
      <c r="QAI136" s="66"/>
      <c r="QAJ136" s="66"/>
      <c r="QAK136" s="66"/>
      <c r="QAL136" s="66"/>
      <c r="QAM136" s="66"/>
      <c r="QAN136" s="66"/>
      <c r="QAO136" s="66"/>
      <c r="QAP136" s="66"/>
      <c r="QAQ136" s="66"/>
      <c r="QAR136" s="66"/>
      <c r="QAS136" s="66"/>
      <c r="QAT136" s="66"/>
      <c r="QAU136" s="66"/>
      <c r="QAV136" s="66"/>
      <c r="QAW136" s="66"/>
      <c r="QAX136" s="66"/>
      <c r="QAY136" s="66"/>
      <c r="QAZ136" s="66"/>
      <c r="QBA136" s="66"/>
      <c r="QBB136" s="66"/>
      <c r="QBC136" s="66"/>
      <c r="QBD136" s="66"/>
      <c r="QBE136" s="66"/>
      <c r="QBF136" s="66"/>
      <c r="QBG136" s="66"/>
      <c r="QBH136" s="66"/>
      <c r="QBI136" s="66"/>
      <c r="QBJ136" s="66"/>
      <c r="QBK136" s="66"/>
      <c r="QBL136" s="66"/>
      <c r="QBM136" s="66"/>
      <c r="QBN136" s="66"/>
      <c r="QBO136" s="66"/>
      <c r="QBP136" s="66"/>
      <c r="QBQ136" s="66"/>
      <c r="QBR136" s="66"/>
      <c r="QBS136" s="66"/>
      <c r="QBT136" s="66"/>
      <c r="QBU136" s="66"/>
      <c r="QBV136" s="66"/>
      <c r="QBW136" s="66"/>
      <c r="QBX136" s="66"/>
      <c r="QBY136" s="66"/>
      <c r="QBZ136" s="66"/>
      <c r="QCA136" s="66"/>
      <c r="QCB136" s="66"/>
      <c r="QCC136" s="66"/>
      <c r="QCD136" s="66"/>
      <c r="QCE136" s="66"/>
      <c r="QCF136" s="66"/>
      <c r="QCG136" s="66"/>
      <c r="QCH136" s="66"/>
      <c r="QCI136" s="66"/>
      <c r="QCJ136" s="66"/>
      <c r="QCK136" s="66"/>
      <c r="QCL136" s="66"/>
      <c r="QCM136" s="66"/>
      <c r="QCN136" s="66"/>
      <c r="QCO136" s="66"/>
      <c r="QCP136" s="66"/>
      <c r="QCQ136" s="66"/>
      <c r="QCR136" s="66"/>
      <c r="QCS136" s="66"/>
      <c r="QCT136" s="66"/>
      <c r="QCU136" s="66"/>
      <c r="QCV136" s="66"/>
      <c r="QCW136" s="66"/>
      <c r="QCX136" s="66"/>
      <c r="QCY136" s="66"/>
      <c r="QCZ136" s="66"/>
      <c r="QDA136" s="66"/>
      <c r="QDB136" s="66"/>
      <c r="QDC136" s="66"/>
      <c r="QDD136" s="66"/>
      <c r="QDE136" s="66"/>
      <c r="QDF136" s="66"/>
      <c r="QDG136" s="66"/>
      <c r="QDH136" s="66"/>
      <c r="QDI136" s="66"/>
      <c r="QDJ136" s="66"/>
      <c r="QDK136" s="66"/>
      <c r="QDL136" s="66"/>
      <c r="QDM136" s="66"/>
      <c r="QDN136" s="66"/>
      <c r="QDO136" s="66"/>
      <c r="QDP136" s="66"/>
      <c r="QDQ136" s="66"/>
      <c r="QDR136" s="66"/>
      <c r="QDS136" s="66"/>
      <c r="QDT136" s="66"/>
      <c r="QDU136" s="66"/>
      <c r="QDV136" s="66"/>
      <c r="QDW136" s="66"/>
      <c r="QDX136" s="66"/>
      <c r="QDY136" s="66"/>
      <c r="QDZ136" s="66"/>
      <c r="QEA136" s="66"/>
      <c r="QEB136" s="66"/>
      <c r="QEC136" s="66"/>
      <c r="QED136" s="66"/>
      <c r="QEE136" s="66"/>
      <c r="QEF136" s="66"/>
      <c r="QEG136" s="66"/>
      <c r="QEH136" s="66"/>
      <c r="QEI136" s="66"/>
      <c r="QEJ136" s="66"/>
      <c r="QEK136" s="66"/>
      <c r="QEL136" s="66"/>
      <c r="QEM136" s="66"/>
      <c r="QEN136" s="66"/>
      <c r="QEO136" s="66"/>
      <c r="QEP136" s="66"/>
      <c r="QEQ136" s="66"/>
      <c r="QER136" s="66"/>
      <c r="QES136" s="66"/>
      <c r="QET136" s="66"/>
      <c r="QEU136" s="66"/>
      <c r="QEV136" s="66"/>
      <c r="QEW136" s="66"/>
      <c r="QEX136" s="66"/>
      <c r="QEY136" s="66"/>
      <c r="QEZ136" s="66"/>
      <c r="QFA136" s="66"/>
      <c r="QFB136" s="66"/>
      <c r="QFC136" s="66"/>
      <c r="QFD136" s="66"/>
      <c r="QFE136" s="66"/>
      <c r="QFF136" s="66"/>
      <c r="QFG136" s="66"/>
      <c r="QFH136" s="66"/>
      <c r="QFI136" s="66"/>
      <c r="QFJ136" s="66"/>
      <c r="QFK136" s="66"/>
      <c r="QFL136" s="66"/>
      <c r="QFM136" s="66"/>
      <c r="QFN136" s="66"/>
      <c r="QFO136" s="66"/>
      <c r="QFP136" s="66"/>
      <c r="QFQ136" s="66"/>
      <c r="QFR136" s="66"/>
      <c r="QFS136" s="66"/>
      <c r="QFT136" s="66"/>
      <c r="QFU136" s="66"/>
      <c r="QFV136" s="66"/>
      <c r="QFW136" s="66"/>
      <c r="QFX136" s="66"/>
      <c r="QFY136" s="66"/>
      <c r="QFZ136" s="66"/>
      <c r="QGA136" s="66"/>
      <c r="QGB136" s="66"/>
      <c r="QGC136" s="66"/>
      <c r="QGD136" s="66"/>
      <c r="QGE136" s="66"/>
      <c r="QGF136" s="66"/>
      <c r="QGG136" s="66"/>
      <c r="QGH136" s="66"/>
      <c r="QGI136" s="66"/>
      <c r="QGJ136" s="66"/>
      <c r="QGK136" s="66"/>
      <c r="QGL136" s="66"/>
      <c r="QGM136" s="66"/>
      <c r="QGN136" s="66"/>
      <c r="QGO136" s="66"/>
      <c r="QGP136" s="66"/>
      <c r="QGQ136" s="66"/>
      <c r="QGR136" s="66"/>
      <c r="QGS136" s="66"/>
      <c r="QGT136" s="66"/>
      <c r="QGU136" s="66"/>
      <c r="QGV136" s="66"/>
      <c r="QGW136" s="66"/>
      <c r="QGX136" s="66"/>
      <c r="QGY136" s="66"/>
      <c r="QGZ136" s="66"/>
      <c r="QHA136" s="66"/>
      <c r="QHB136" s="66"/>
      <c r="QHC136" s="66"/>
      <c r="QHD136" s="66"/>
      <c r="QHE136" s="66"/>
      <c r="QHF136" s="66"/>
      <c r="QHG136" s="66"/>
      <c r="QHH136" s="66"/>
      <c r="QHI136" s="66"/>
      <c r="QHJ136" s="66"/>
      <c r="QHK136" s="66"/>
      <c r="QHL136" s="66"/>
      <c r="QHM136" s="66"/>
      <c r="QHN136" s="66"/>
      <c r="QHO136" s="66"/>
      <c r="QHP136" s="66"/>
      <c r="QHQ136" s="66"/>
      <c r="QHR136" s="66"/>
      <c r="QHS136" s="66"/>
      <c r="QHT136" s="66"/>
      <c r="QHU136" s="66"/>
      <c r="QHV136" s="66"/>
      <c r="QHW136" s="66"/>
      <c r="QHX136" s="66"/>
      <c r="QHY136" s="66"/>
      <c r="QHZ136" s="66"/>
      <c r="QIA136" s="66"/>
      <c r="QIB136" s="66"/>
      <c r="QIC136" s="66"/>
      <c r="QID136" s="66"/>
      <c r="QIE136" s="66"/>
      <c r="QIF136" s="66"/>
      <c r="QIG136" s="66"/>
      <c r="QIH136" s="66"/>
      <c r="QII136" s="66"/>
      <c r="QIJ136" s="66"/>
      <c r="QIK136" s="66"/>
      <c r="QIL136" s="66"/>
      <c r="QIM136" s="66"/>
      <c r="QIN136" s="66"/>
      <c r="QIO136" s="66"/>
      <c r="QIP136" s="66"/>
      <c r="QIQ136" s="66"/>
      <c r="QIR136" s="66"/>
      <c r="QIS136" s="66"/>
      <c r="QIT136" s="66"/>
      <c r="QIU136" s="66"/>
      <c r="QIV136" s="66"/>
      <c r="QIW136" s="66"/>
      <c r="QIX136" s="66"/>
      <c r="QIY136" s="66"/>
      <c r="QIZ136" s="66"/>
      <c r="QJA136" s="66"/>
      <c r="QJB136" s="66"/>
      <c r="QJC136" s="66"/>
      <c r="QJD136" s="66"/>
      <c r="QJE136" s="66"/>
      <c r="QJF136" s="66"/>
      <c r="QJG136" s="66"/>
      <c r="QJH136" s="66"/>
      <c r="QJI136" s="66"/>
      <c r="QJJ136" s="66"/>
      <c r="QJK136" s="66"/>
      <c r="QJL136" s="66"/>
      <c r="QJM136" s="66"/>
      <c r="QJN136" s="66"/>
      <c r="QJO136" s="66"/>
      <c r="QJP136" s="66"/>
      <c r="QJQ136" s="66"/>
      <c r="QJR136" s="66"/>
      <c r="QJS136" s="66"/>
      <c r="QJT136" s="66"/>
      <c r="QJU136" s="66"/>
      <c r="QJV136" s="66"/>
      <c r="QJW136" s="66"/>
      <c r="QJX136" s="66"/>
      <c r="QJY136" s="66"/>
      <c r="QJZ136" s="66"/>
      <c r="QKA136" s="66"/>
      <c r="QKB136" s="66"/>
      <c r="QKC136" s="66"/>
      <c r="QKD136" s="66"/>
      <c r="QKE136" s="66"/>
      <c r="QKF136" s="66"/>
      <c r="QKG136" s="66"/>
      <c r="QKH136" s="66"/>
      <c r="QKI136" s="66"/>
      <c r="QKJ136" s="66"/>
      <c r="QKK136" s="66"/>
      <c r="QKL136" s="66"/>
      <c r="QKM136" s="66"/>
      <c r="QKN136" s="66"/>
      <c r="QKO136" s="66"/>
      <c r="QKP136" s="66"/>
      <c r="QKQ136" s="66"/>
      <c r="QKR136" s="66"/>
      <c r="QKS136" s="66"/>
      <c r="QKT136" s="66"/>
      <c r="QKU136" s="66"/>
      <c r="QKV136" s="66"/>
      <c r="QKW136" s="66"/>
      <c r="QKX136" s="66"/>
      <c r="QKY136" s="66"/>
      <c r="QKZ136" s="66"/>
      <c r="QLA136" s="66"/>
      <c r="QLB136" s="66"/>
      <c r="QLC136" s="66"/>
      <c r="QLD136" s="66"/>
      <c r="QLE136" s="66"/>
      <c r="QLF136" s="66"/>
      <c r="QLG136" s="66"/>
      <c r="QLH136" s="66"/>
      <c r="QLI136" s="66"/>
      <c r="QLJ136" s="66"/>
      <c r="QLK136" s="66"/>
      <c r="QLL136" s="66"/>
      <c r="QLM136" s="66"/>
      <c r="QLN136" s="66"/>
      <c r="QLO136" s="66"/>
      <c r="QLP136" s="66"/>
      <c r="QLQ136" s="66"/>
      <c r="QLR136" s="66"/>
      <c r="QLS136" s="66"/>
      <c r="QLT136" s="66"/>
      <c r="QLU136" s="66"/>
      <c r="QLV136" s="66"/>
      <c r="QLW136" s="66"/>
      <c r="QLX136" s="66"/>
      <c r="QLY136" s="66"/>
      <c r="QLZ136" s="66"/>
      <c r="QMA136" s="66"/>
      <c r="QMB136" s="66"/>
      <c r="QMC136" s="66"/>
      <c r="QMD136" s="66"/>
      <c r="QME136" s="66"/>
      <c r="QMF136" s="66"/>
      <c r="QMG136" s="66"/>
      <c r="QMH136" s="66"/>
      <c r="QMI136" s="66"/>
      <c r="QMJ136" s="66"/>
      <c r="QMK136" s="66"/>
      <c r="QML136" s="66"/>
      <c r="QMM136" s="66"/>
      <c r="QMN136" s="66"/>
      <c r="QMO136" s="66"/>
      <c r="QMP136" s="66"/>
      <c r="QMQ136" s="66"/>
      <c r="QMR136" s="66"/>
      <c r="QMS136" s="66"/>
      <c r="QMT136" s="66"/>
      <c r="QMU136" s="66"/>
      <c r="QMV136" s="66"/>
      <c r="QMW136" s="66"/>
      <c r="QMX136" s="66"/>
      <c r="QMY136" s="66"/>
      <c r="QMZ136" s="66"/>
      <c r="QNA136" s="66"/>
      <c r="QNB136" s="66"/>
      <c r="QNC136" s="66"/>
      <c r="QND136" s="66"/>
      <c r="QNE136" s="66"/>
      <c r="QNF136" s="66"/>
      <c r="QNG136" s="66"/>
      <c r="QNH136" s="66"/>
      <c r="QNI136" s="66"/>
      <c r="QNJ136" s="66"/>
      <c r="QNK136" s="66"/>
      <c r="QNL136" s="66"/>
      <c r="QNM136" s="66"/>
      <c r="QNN136" s="66"/>
      <c r="QNO136" s="66"/>
      <c r="QNP136" s="66"/>
      <c r="QNQ136" s="66"/>
      <c r="QNR136" s="66"/>
      <c r="QNS136" s="66"/>
      <c r="QNT136" s="66"/>
      <c r="QNU136" s="66"/>
      <c r="QNV136" s="66"/>
      <c r="QNW136" s="66"/>
      <c r="QNX136" s="66"/>
      <c r="QNY136" s="66"/>
      <c r="QNZ136" s="66"/>
      <c r="QOA136" s="66"/>
      <c r="QOB136" s="66"/>
      <c r="QOC136" s="66"/>
      <c r="QOD136" s="66"/>
      <c r="QOE136" s="66"/>
      <c r="QOF136" s="66"/>
      <c r="QOG136" s="66"/>
      <c r="QOH136" s="66"/>
      <c r="QOI136" s="66"/>
      <c r="QOJ136" s="66"/>
      <c r="QOK136" s="66"/>
      <c r="QOL136" s="66"/>
      <c r="QOM136" s="66"/>
      <c r="QON136" s="66"/>
      <c r="QOO136" s="66"/>
      <c r="QOP136" s="66"/>
      <c r="QOQ136" s="66"/>
      <c r="QOR136" s="66"/>
      <c r="QOS136" s="66"/>
      <c r="QOT136" s="66"/>
      <c r="QOU136" s="66"/>
      <c r="QOV136" s="66"/>
      <c r="QOW136" s="66"/>
      <c r="QOX136" s="66"/>
      <c r="QOY136" s="66"/>
      <c r="QOZ136" s="66"/>
      <c r="QPA136" s="66"/>
      <c r="QPB136" s="66"/>
      <c r="QPC136" s="66"/>
      <c r="QPD136" s="66"/>
      <c r="QPE136" s="66"/>
      <c r="QPF136" s="66"/>
      <c r="QPG136" s="66"/>
      <c r="QPH136" s="66"/>
      <c r="QPI136" s="66"/>
      <c r="QPJ136" s="66"/>
      <c r="QPK136" s="66"/>
      <c r="QPL136" s="66"/>
      <c r="QPM136" s="66"/>
      <c r="QPN136" s="66"/>
      <c r="QPO136" s="66"/>
      <c r="QPP136" s="66"/>
      <c r="QPQ136" s="66"/>
      <c r="QPR136" s="66"/>
      <c r="QPS136" s="66"/>
      <c r="QPT136" s="66"/>
      <c r="QPU136" s="66"/>
      <c r="QPV136" s="66"/>
      <c r="QPW136" s="66"/>
      <c r="QPX136" s="66"/>
      <c r="QPY136" s="66"/>
      <c r="QPZ136" s="66"/>
      <c r="QQA136" s="66"/>
      <c r="QQB136" s="66"/>
      <c r="QQC136" s="66"/>
      <c r="QQD136" s="66"/>
      <c r="QQE136" s="66"/>
      <c r="QQF136" s="66"/>
      <c r="QQG136" s="66"/>
      <c r="QQH136" s="66"/>
      <c r="QQI136" s="66"/>
      <c r="QQJ136" s="66"/>
      <c r="QQK136" s="66"/>
      <c r="QQL136" s="66"/>
      <c r="QQM136" s="66"/>
      <c r="QQN136" s="66"/>
      <c r="QQO136" s="66"/>
      <c r="QQP136" s="66"/>
      <c r="QQQ136" s="66"/>
      <c r="QQR136" s="66"/>
      <c r="QQS136" s="66"/>
      <c r="QQT136" s="66"/>
      <c r="QQU136" s="66"/>
      <c r="QQV136" s="66"/>
      <c r="QQW136" s="66"/>
      <c r="QQX136" s="66"/>
      <c r="QQY136" s="66"/>
      <c r="QQZ136" s="66"/>
      <c r="QRA136" s="66"/>
      <c r="QRB136" s="66"/>
      <c r="QRC136" s="66"/>
      <c r="QRD136" s="66"/>
      <c r="QRE136" s="66"/>
      <c r="QRF136" s="66"/>
      <c r="QRG136" s="66"/>
      <c r="QRH136" s="66"/>
      <c r="QRI136" s="66"/>
      <c r="QRJ136" s="66"/>
      <c r="QRK136" s="66"/>
      <c r="QRL136" s="66"/>
      <c r="QRM136" s="66"/>
      <c r="QRN136" s="66"/>
      <c r="QRO136" s="66"/>
      <c r="QRP136" s="66"/>
      <c r="QRQ136" s="66"/>
      <c r="QRR136" s="66"/>
      <c r="QRS136" s="66"/>
      <c r="QRT136" s="66"/>
      <c r="QRU136" s="66"/>
      <c r="QRV136" s="66"/>
      <c r="QRW136" s="66"/>
      <c r="QRX136" s="66"/>
      <c r="QRY136" s="66"/>
      <c r="QRZ136" s="66"/>
      <c r="QSA136" s="66"/>
      <c r="QSB136" s="66"/>
      <c r="QSC136" s="66"/>
      <c r="QSD136" s="66"/>
      <c r="QSE136" s="66"/>
      <c r="QSF136" s="66"/>
      <c r="QSG136" s="66"/>
      <c r="QSH136" s="66"/>
      <c r="QSI136" s="66"/>
      <c r="QSJ136" s="66"/>
      <c r="QSK136" s="66"/>
      <c r="QSL136" s="66"/>
      <c r="QSM136" s="66"/>
      <c r="QSN136" s="66"/>
      <c r="QSO136" s="66"/>
      <c r="QSP136" s="66"/>
      <c r="QSQ136" s="66"/>
      <c r="QSR136" s="66"/>
      <c r="QSS136" s="66"/>
      <c r="QST136" s="66"/>
      <c r="QSU136" s="66"/>
      <c r="QSV136" s="66"/>
      <c r="QSW136" s="66"/>
      <c r="QSX136" s="66"/>
      <c r="QSY136" s="66"/>
      <c r="QSZ136" s="66"/>
      <c r="QTA136" s="66"/>
      <c r="QTB136" s="66"/>
      <c r="QTC136" s="66"/>
      <c r="QTD136" s="66"/>
      <c r="QTE136" s="66"/>
      <c r="QTF136" s="66"/>
      <c r="QTG136" s="66"/>
      <c r="QTH136" s="66"/>
      <c r="QTI136" s="66"/>
      <c r="QTJ136" s="66"/>
      <c r="QTK136" s="66"/>
      <c r="QTL136" s="66"/>
      <c r="QTM136" s="66"/>
      <c r="QTN136" s="66"/>
      <c r="QTO136" s="66"/>
      <c r="QTP136" s="66"/>
      <c r="QTQ136" s="66"/>
      <c r="QTR136" s="66"/>
      <c r="QTS136" s="66"/>
      <c r="QTT136" s="66"/>
      <c r="QTU136" s="66"/>
      <c r="QTV136" s="66"/>
      <c r="QTW136" s="66"/>
      <c r="QTX136" s="66"/>
      <c r="QTY136" s="66"/>
      <c r="QTZ136" s="66"/>
      <c r="QUA136" s="66"/>
      <c r="QUB136" s="66"/>
      <c r="QUC136" s="66"/>
      <c r="QUD136" s="66"/>
      <c r="QUE136" s="66"/>
      <c r="QUF136" s="66"/>
      <c r="QUG136" s="66"/>
      <c r="QUH136" s="66"/>
      <c r="QUI136" s="66"/>
      <c r="QUJ136" s="66"/>
      <c r="QUK136" s="66"/>
      <c r="QUL136" s="66"/>
      <c r="QUM136" s="66"/>
      <c r="QUN136" s="66"/>
      <c r="QUO136" s="66"/>
      <c r="QUP136" s="66"/>
      <c r="QUQ136" s="66"/>
      <c r="QUR136" s="66"/>
      <c r="QUS136" s="66"/>
      <c r="QUT136" s="66"/>
      <c r="QUU136" s="66"/>
      <c r="QUV136" s="66"/>
      <c r="QUW136" s="66"/>
      <c r="QUX136" s="66"/>
      <c r="QUY136" s="66"/>
      <c r="QUZ136" s="66"/>
      <c r="QVA136" s="66"/>
      <c r="QVB136" s="66"/>
      <c r="QVC136" s="66"/>
      <c r="QVD136" s="66"/>
      <c r="QVE136" s="66"/>
      <c r="QVF136" s="66"/>
      <c r="QVG136" s="66"/>
      <c r="QVH136" s="66"/>
      <c r="QVI136" s="66"/>
      <c r="QVJ136" s="66"/>
      <c r="QVK136" s="66"/>
      <c r="QVL136" s="66"/>
      <c r="QVM136" s="66"/>
      <c r="QVN136" s="66"/>
      <c r="QVO136" s="66"/>
      <c r="QVP136" s="66"/>
      <c r="QVQ136" s="66"/>
      <c r="QVR136" s="66"/>
      <c r="QVS136" s="66"/>
      <c r="QVT136" s="66"/>
      <c r="QVU136" s="66"/>
      <c r="QVV136" s="66"/>
      <c r="QVW136" s="66"/>
      <c r="QVX136" s="66"/>
      <c r="QVY136" s="66"/>
      <c r="QVZ136" s="66"/>
      <c r="QWA136" s="66"/>
      <c r="QWB136" s="66"/>
      <c r="QWC136" s="66"/>
      <c r="QWD136" s="66"/>
      <c r="QWE136" s="66"/>
      <c r="QWF136" s="66"/>
      <c r="QWG136" s="66"/>
      <c r="QWH136" s="66"/>
      <c r="QWI136" s="66"/>
      <c r="QWJ136" s="66"/>
      <c r="QWK136" s="66"/>
      <c r="QWL136" s="66"/>
      <c r="QWM136" s="66"/>
      <c r="QWN136" s="66"/>
      <c r="QWO136" s="66"/>
      <c r="QWP136" s="66"/>
      <c r="QWQ136" s="66"/>
      <c r="QWR136" s="66"/>
      <c r="QWS136" s="66"/>
      <c r="QWT136" s="66"/>
      <c r="QWU136" s="66"/>
      <c r="QWV136" s="66"/>
      <c r="QWW136" s="66"/>
      <c r="QWX136" s="66"/>
      <c r="QWY136" s="66"/>
      <c r="QWZ136" s="66"/>
      <c r="QXA136" s="66"/>
      <c r="QXB136" s="66"/>
      <c r="QXC136" s="66"/>
      <c r="QXD136" s="66"/>
      <c r="QXE136" s="66"/>
      <c r="QXF136" s="66"/>
      <c r="QXG136" s="66"/>
      <c r="QXH136" s="66"/>
      <c r="QXI136" s="66"/>
      <c r="QXJ136" s="66"/>
      <c r="QXK136" s="66"/>
      <c r="QXL136" s="66"/>
      <c r="QXM136" s="66"/>
      <c r="QXN136" s="66"/>
      <c r="QXO136" s="66"/>
      <c r="QXP136" s="66"/>
      <c r="QXQ136" s="66"/>
      <c r="QXR136" s="66"/>
      <c r="QXS136" s="66"/>
      <c r="QXT136" s="66"/>
      <c r="QXU136" s="66"/>
      <c r="QXV136" s="66"/>
      <c r="QXW136" s="66"/>
      <c r="QXX136" s="66"/>
      <c r="QXY136" s="66"/>
      <c r="QXZ136" s="66"/>
      <c r="QYA136" s="66"/>
      <c r="QYB136" s="66"/>
      <c r="QYC136" s="66"/>
      <c r="QYD136" s="66"/>
      <c r="QYE136" s="66"/>
      <c r="QYF136" s="66"/>
      <c r="QYG136" s="66"/>
      <c r="QYH136" s="66"/>
      <c r="QYI136" s="66"/>
      <c r="QYJ136" s="66"/>
      <c r="QYK136" s="66"/>
      <c r="QYL136" s="66"/>
      <c r="QYM136" s="66"/>
      <c r="QYN136" s="66"/>
      <c r="QYO136" s="66"/>
      <c r="QYP136" s="66"/>
      <c r="QYQ136" s="66"/>
      <c r="QYR136" s="66"/>
      <c r="QYS136" s="66"/>
      <c r="QYT136" s="66"/>
      <c r="QYU136" s="66"/>
      <c r="QYV136" s="66"/>
      <c r="QYW136" s="66"/>
      <c r="QYX136" s="66"/>
      <c r="QYY136" s="66"/>
      <c r="QYZ136" s="66"/>
      <c r="QZA136" s="66"/>
      <c r="QZB136" s="66"/>
      <c r="QZC136" s="66"/>
      <c r="QZD136" s="66"/>
      <c r="QZE136" s="66"/>
      <c r="QZF136" s="66"/>
      <c r="QZG136" s="66"/>
      <c r="QZH136" s="66"/>
      <c r="QZI136" s="66"/>
      <c r="QZJ136" s="66"/>
      <c r="QZK136" s="66"/>
      <c r="QZL136" s="66"/>
      <c r="QZM136" s="66"/>
      <c r="QZN136" s="66"/>
      <c r="QZO136" s="66"/>
      <c r="QZP136" s="66"/>
      <c r="QZQ136" s="66"/>
      <c r="QZR136" s="66"/>
      <c r="QZS136" s="66"/>
      <c r="QZT136" s="66"/>
      <c r="QZU136" s="66"/>
      <c r="QZV136" s="66"/>
      <c r="QZW136" s="66"/>
      <c r="QZX136" s="66"/>
      <c r="QZY136" s="66"/>
      <c r="QZZ136" s="66"/>
      <c r="RAA136" s="66"/>
      <c r="RAB136" s="66"/>
      <c r="RAC136" s="66"/>
      <c r="RAD136" s="66"/>
      <c r="RAE136" s="66"/>
      <c r="RAF136" s="66"/>
      <c r="RAG136" s="66"/>
      <c r="RAH136" s="66"/>
      <c r="RAI136" s="66"/>
      <c r="RAJ136" s="66"/>
      <c r="RAK136" s="66"/>
      <c r="RAL136" s="66"/>
      <c r="RAM136" s="66"/>
      <c r="RAN136" s="66"/>
      <c r="RAO136" s="66"/>
      <c r="RAP136" s="66"/>
      <c r="RAQ136" s="66"/>
      <c r="RAR136" s="66"/>
      <c r="RAS136" s="66"/>
      <c r="RAT136" s="66"/>
      <c r="RAU136" s="66"/>
      <c r="RAV136" s="66"/>
      <c r="RAW136" s="66"/>
      <c r="RAX136" s="66"/>
      <c r="RAY136" s="66"/>
      <c r="RAZ136" s="66"/>
      <c r="RBA136" s="66"/>
      <c r="RBB136" s="66"/>
      <c r="RBC136" s="66"/>
      <c r="RBD136" s="66"/>
      <c r="RBE136" s="66"/>
      <c r="RBF136" s="66"/>
      <c r="RBG136" s="66"/>
      <c r="RBH136" s="66"/>
      <c r="RBI136" s="66"/>
      <c r="RBJ136" s="66"/>
      <c r="RBK136" s="66"/>
      <c r="RBL136" s="66"/>
      <c r="RBM136" s="66"/>
      <c r="RBN136" s="66"/>
      <c r="RBO136" s="66"/>
      <c r="RBP136" s="66"/>
      <c r="RBQ136" s="66"/>
      <c r="RBR136" s="66"/>
      <c r="RBS136" s="66"/>
      <c r="RBT136" s="66"/>
      <c r="RBU136" s="66"/>
      <c r="RBV136" s="66"/>
      <c r="RBW136" s="66"/>
      <c r="RBX136" s="66"/>
      <c r="RBY136" s="66"/>
      <c r="RBZ136" s="66"/>
      <c r="RCA136" s="66"/>
      <c r="RCB136" s="66"/>
      <c r="RCC136" s="66"/>
      <c r="RCD136" s="66"/>
      <c r="RCE136" s="66"/>
      <c r="RCF136" s="66"/>
      <c r="RCG136" s="66"/>
      <c r="RCH136" s="66"/>
      <c r="RCI136" s="66"/>
      <c r="RCJ136" s="66"/>
      <c r="RCK136" s="66"/>
      <c r="RCL136" s="66"/>
      <c r="RCM136" s="66"/>
      <c r="RCN136" s="66"/>
      <c r="RCO136" s="66"/>
      <c r="RCP136" s="66"/>
      <c r="RCQ136" s="66"/>
      <c r="RCR136" s="66"/>
      <c r="RCS136" s="66"/>
      <c r="RCT136" s="66"/>
      <c r="RCU136" s="66"/>
      <c r="RCV136" s="66"/>
      <c r="RCW136" s="66"/>
      <c r="RCX136" s="66"/>
      <c r="RCY136" s="66"/>
      <c r="RCZ136" s="66"/>
      <c r="RDA136" s="66"/>
      <c r="RDB136" s="66"/>
      <c r="RDC136" s="66"/>
      <c r="RDD136" s="66"/>
      <c r="RDE136" s="66"/>
      <c r="RDF136" s="66"/>
      <c r="RDG136" s="66"/>
      <c r="RDH136" s="66"/>
      <c r="RDI136" s="66"/>
      <c r="RDJ136" s="66"/>
      <c r="RDK136" s="66"/>
      <c r="RDL136" s="66"/>
      <c r="RDM136" s="66"/>
      <c r="RDN136" s="66"/>
      <c r="RDO136" s="66"/>
      <c r="RDP136" s="66"/>
      <c r="RDQ136" s="66"/>
      <c r="RDR136" s="66"/>
      <c r="RDS136" s="66"/>
      <c r="RDT136" s="66"/>
      <c r="RDU136" s="66"/>
      <c r="RDV136" s="66"/>
      <c r="RDW136" s="66"/>
      <c r="RDX136" s="66"/>
      <c r="RDY136" s="66"/>
      <c r="RDZ136" s="66"/>
      <c r="REA136" s="66"/>
      <c r="REB136" s="66"/>
      <c r="REC136" s="66"/>
      <c r="RED136" s="66"/>
      <c r="REE136" s="66"/>
      <c r="REF136" s="66"/>
      <c r="REG136" s="66"/>
      <c r="REH136" s="66"/>
      <c r="REI136" s="66"/>
      <c r="REJ136" s="66"/>
      <c r="REK136" s="66"/>
      <c r="REL136" s="66"/>
      <c r="REM136" s="66"/>
      <c r="REN136" s="66"/>
      <c r="REO136" s="66"/>
      <c r="REP136" s="66"/>
      <c r="REQ136" s="66"/>
      <c r="RER136" s="66"/>
      <c r="RES136" s="66"/>
      <c r="RET136" s="66"/>
      <c r="REU136" s="66"/>
      <c r="REV136" s="66"/>
      <c r="REW136" s="66"/>
      <c r="REX136" s="66"/>
      <c r="REY136" s="66"/>
      <c r="REZ136" s="66"/>
      <c r="RFA136" s="66"/>
      <c r="RFB136" s="66"/>
      <c r="RFC136" s="66"/>
      <c r="RFD136" s="66"/>
      <c r="RFE136" s="66"/>
      <c r="RFF136" s="66"/>
      <c r="RFG136" s="66"/>
      <c r="RFH136" s="66"/>
      <c r="RFI136" s="66"/>
      <c r="RFJ136" s="66"/>
      <c r="RFK136" s="66"/>
      <c r="RFL136" s="66"/>
      <c r="RFM136" s="66"/>
      <c r="RFN136" s="66"/>
      <c r="RFO136" s="66"/>
      <c r="RFP136" s="66"/>
      <c r="RFQ136" s="66"/>
      <c r="RFR136" s="66"/>
      <c r="RFS136" s="66"/>
      <c r="RFT136" s="66"/>
      <c r="RFU136" s="66"/>
      <c r="RFV136" s="66"/>
      <c r="RFW136" s="66"/>
      <c r="RFX136" s="66"/>
      <c r="RFY136" s="66"/>
      <c r="RFZ136" s="66"/>
      <c r="RGA136" s="66"/>
      <c r="RGB136" s="66"/>
      <c r="RGC136" s="66"/>
      <c r="RGD136" s="66"/>
      <c r="RGE136" s="66"/>
      <c r="RGF136" s="66"/>
      <c r="RGG136" s="66"/>
      <c r="RGH136" s="66"/>
      <c r="RGI136" s="66"/>
      <c r="RGJ136" s="66"/>
      <c r="RGK136" s="66"/>
      <c r="RGL136" s="66"/>
      <c r="RGM136" s="66"/>
      <c r="RGN136" s="66"/>
      <c r="RGO136" s="66"/>
      <c r="RGP136" s="66"/>
      <c r="RGQ136" s="66"/>
      <c r="RGR136" s="66"/>
      <c r="RGS136" s="66"/>
      <c r="RGT136" s="66"/>
      <c r="RGU136" s="66"/>
      <c r="RGV136" s="66"/>
      <c r="RGW136" s="66"/>
      <c r="RGX136" s="66"/>
      <c r="RGY136" s="66"/>
      <c r="RGZ136" s="66"/>
      <c r="RHA136" s="66"/>
      <c r="RHB136" s="66"/>
      <c r="RHC136" s="66"/>
      <c r="RHD136" s="66"/>
      <c r="RHE136" s="66"/>
      <c r="RHF136" s="66"/>
      <c r="RHG136" s="66"/>
      <c r="RHH136" s="66"/>
      <c r="RHI136" s="66"/>
      <c r="RHJ136" s="66"/>
      <c r="RHK136" s="66"/>
      <c r="RHL136" s="66"/>
      <c r="RHM136" s="66"/>
      <c r="RHN136" s="66"/>
      <c r="RHO136" s="66"/>
      <c r="RHP136" s="66"/>
      <c r="RHQ136" s="66"/>
      <c r="RHR136" s="66"/>
      <c r="RHS136" s="66"/>
      <c r="RHT136" s="66"/>
      <c r="RHU136" s="66"/>
      <c r="RHV136" s="66"/>
      <c r="RHW136" s="66"/>
      <c r="RHX136" s="66"/>
      <c r="RHY136" s="66"/>
      <c r="RHZ136" s="66"/>
      <c r="RIA136" s="66"/>
      <c r="RIB136" s="66"/>
      <c r="RIC136" s="66"/>
      <c r="RID136" s="66"/>
      <c r="RIE136" s="66"/>
      <c r="RIF136" s="66"/>
      <c r="RIG136" s="66"/>
      <c r="RIH136" s="66"/>
      <c r="RII136" s="66"/>
      <c r="RIJ136" s="66"/>
      <c r="RIK136" s="66"/>
      <c r="RIL136" s="66"/>
      <c r="RIM136" s="66"/>
      <c r="RIN136" s="66"/>
      <c r="RIO136" s="66"/>
      <c r="RIP136" s="66"/>
      <c r="RIQ136" s="66"/>
      <c r="RIR136" s="66"/>
      <c r="RIS136" s="66"/>
      <c r="RIT136" s="66"/>
      <c r="RIU136" s="66"/>
      <c r="RIV136" s="66"/>
      <c r="RIW136" s="66"/>
      <c r="RIX136" s="66"/>
      <c r="RIY136" s="66"/>
      <c r="RIZ136" s="66"/>
      <c r="RJA136" s="66"/>
      <c r="RJB136" s="66"/>
      <c r="RJC136" s="66"/>
      <c r="RJD136" s="66"/>
      <c r="RJE136" s="66"/>
      <c r="RJF136" s="66"/>
      <c r="RJG136" s="66"/>
      <c r="RJH136" s="66"/>
      <c r="RJI136" s="66"/>
      <c r="RJJ136" s="66"/>
      <c r="RJK136" s="66"/>
      <c r="RJL136" s="66"/>
      <c r="RJM136" s="66"/>
      <c r="RJN136" s="66"/>
      <c r="RJO136" s="66"/>
      <c r="RJP136" s="66"/>
      <c r="RJQ136" s="66"/>
      <c r="RJR136" s="66"/>
      <c r="RJS136" s="66"/>
      <c r="RJT136" s="66"/>
      <c r="RJU136" s="66"/>
      <c r="RJV136" s="66"/>
      <c r="RJW136" s="66"/>
      <c r="RJX136" s="66"/>
      <c r="RJY136" s="66"/>
      <c r="RJZ136" s="66"/>
      <c r="RKA136" s="66"/>
      <c r="RKB136" s="66"/>
      <c r="RKC136" s="66"/>
      <c r="RKD136" s="66"/>
      <c r="RKE136" s="66"/>
      <c r="RKF136" s="66"/>
      <c r="RKG136" s="66"/>
      <c r="RKH136" s="66"/>
      <c r="RKI136" s="66"/>
      <c r="RKJ136" s="66"/>
      <c r="RKK136" s="66"/>
      <c r="RKL136" s="66"/>
      <c r="RKM136" s="66"/>
      <c r="RKN136" s="66"/>
      <c r="RKO136" s="66"/>
      <c r="RKP136" s="66"/>
      <c r="RKQ136" s="66"/>
      <c r="RKR136" s="66"/>
      <c r="RKS136" s="66"/>
      <c r="RKT136" s="66"/>
      <c r="RKU136" s="66"/>
      <c r="RKV136" s="66"/>
      <c r="RKW136" s="66"/>
      <c r="RKX136" s="66"/>
      <c r="RKY136" s="66"/>
      <c r="RKZ136" s="66"/>
      <c r="RLA136" s="66"/>
      <c r="RLB136" s="66"/>
      <c r="RLC136" s="66"/>
      <c r="RLD136" s="66"/>
      <c r="RLE136" s="66"/>
      <c r="RLF136" s="66"/>
      <c r="RLG136" s="66"/>
      <c r="RLH136" s="66"/>
      <c r="RLI136" s="66"/>
      <c r="RLJ136" s="66"/>
      <c r="RLK136" s="66"/>
      <c r="RLL136" s="66"/>
      <c r="RLM136" s="66"/>
      <c r="RLN136" s="66"/>
      <c r="RLO136" s="66"/>
      <c r="RLP136" s="66"/>
      <c r="RLQ136" s="66"/>
      <c r="RLR136" s="66"/>
      <c r="RLS136" s="66"/>
      <c r="RLT136" s="66"/>
      <c r="RLU136" s="66"/>
      <c r="RLV136" s="66"/>
      <c r="RLW136" s="66"/>
      <c r="RLX136" s="66"/>
      <c r="RLY136" s="66"/>
      <c r="RLZ136" s="66"/>
      <c r="RMA136" s="66"/>
      <c r="RMB136" s="66"/>
      <c r="RMC136" s="66"/>
      <c r="RMD136" s="66"/>
      <c r="RME136" s="66"/>
      <c r="RMF136" s="66"/>
      <c r="RMG136" s="66"/>
      <c r="RMH136" s="66"/>
      <c r="RMI136" s="66"/>
      <c r="RMJ136" s="66"/>
      <c r="RMK136" s="66"/>
      <c r="RML136" s="66"/>
      <c r="RMM136" s="66"/>
      <c r="RMN136" s="66"/>
      <c r="RMO136" s="66"/>
      <c r="RMP136" s="66"/>
      <c r="RMQ136" s="66"/>
      <c r="RMR136" s="66"/>
      <c r="RMS136" s="66"/>
      <c r="RMT136" s="66"/>
      <c r="RMU136" s="66"/>
      <c r="RMV136" s="66"/>
      <c r="RMW136" s="66"/>
      <c r="RMX136" s="66"/>
      <c r="RMY136" s="66"/>
      <c r="RMZ136" s="66"/>
      <c r="RNA136" s="66"/>
      <c r="RNB136" s="66"/>
      <c r="RNC136" s="66"/>
      <c r="RND136" s="66"/>
      <c r="RNE136" s="66"/>
      <c r="RNF136" s="66"/>
      <c r="RNG136" s="66"/>
      <c r="RNH136" s="66"/>
      <c r="RNI136" s="66"/>
      <c r="RNJ136" s="66"/>
      <c r="RNK136" s="66"/>
      <c r="RNL136" s="66"/>
      <c r="RNM136" s="66"/>
      <c r="RNN136" s="66"/>
      <c r="RNO136" s="66"/>
      <c r="RNP136" s="66"/>
      <c r="RNQ136" s="66"/>
      <c r="RNR136" s="66"/>
      <c r="RNS136" s="66"/>
      <c r="RNT136" s="66"/>
      <c r="RNU136" s="66"/>
      <c r="RNV136" s="66"/>
      <c r="RNW136" s="66"/>
      <c r="RNX136" s="66"/>
      <c r="RNY136" s="66"/>
      <c r="RNZ136" s="66"/>
      <c r="ROA136" s="66"/>
      <c r="ROB136" s="66"/>
      <c r="ROC136" s="66"/>
      <c r="ROD136" s="66"/>
      <c r="ROE136" s="66"/>
      <c r="ROF136" s="66"/>
      <c r="ROG136" s="66"/>
      <c r="ROH136" s="66"/>
      <c r="ROI136" s="66"/>
      <c r="ROJ136" s="66"/>
      <c r="ROK136" s="66"/>
      <c r="ROL136" s="66"/>
      <c r="ROM136" s="66"/>
      <c r="RON136" s="66"/>
      <c r="ROO136" s="66"/>
      <c r="ROP136" s="66"/>
      <c r="ROQ136" s="66"/>
      <c r="ROR136" s="66"/>
      <c r="ROS136" s="66"/>
      <c r="ROT136" s="66"/>
      <c r="ROU136" s="66"/>
      <c r="ROV136" s="66"/>
      <c r="ROW136" s="66"/>
      <c r="ROX136" s="66"/>
      <c r="ROY136" s="66"/>
      <c r="ROZ136" s="66"/>
      <c r="RPA136" s="66"/>
      <c r="RPB136" s="66"/>
      <c r="RPC136" s="66"/>
      <c r="RPD136" s="66"/>
      <c r="RPE136" s="66"/>
      <c r="RPF136" s="66"/>
      <c r="RPG136" s="66"/>
      <c r="RPH136" s="66"/>
      <c r="RPI136" s="66"/>
      <c r="RPJ136" s="66"/>
      <c r="RPK136" s="66"/>
      <c r="RPL136" s="66"/>
      <c r="RPM136" s="66"/>
      <c r="RPN136" s="66"/>
      <c r="RPO136" s="66"/>
      <c r="RPP136" s="66"/>
      <c r="RPQ136" s="66"/>
      <c r="RPR136" s="66"/>
      <c r="RPS136" s="66"/>
      <c r="RPT136" s="66"/>
      <c r="RPU136" s="66"/>
      <c r="RPV136" s="66"/>
      <c r="RPW136" s="66"/>
      <c r="RPX136" s="66"/>
      <c r="RPY136" s="66"/>
      <c r="RPZ136" s="66"/>
      <c r="RQA136" s="66"/>
      <c r="RQB136" s="66"/>
      <c r="RQC136" s="66"/>
      <c r="RQD136" s="66"/>
      <c r="RQE136" s="66"/>
      <c r="RQF136" s="66"/>
      <c r="RQG136" s="66"/>
      <c r="RQH136" s="66"/>
      <c r="RQI136" s="66"/>
      <c r="RQJ136" s="66"/>
      <c r="RQK136" s="66"/>
      <c r="RQL136" s="66"/>
      <c r="RQM136" s="66"/>
      <c r="RQN136" s="66"/>
      <c r="RQO136" s="66"/>
      <c r="RQP136" s="66"/>
      <c r="RQQ136" s="66"/>
      <c r="RQR136" s="66"/>
      <c r="RQS136" s="66"/>
      <c r="RQT136" s="66"/>
      <c r="RQU136" s="66"/>
      <c r="RQV136" s="66"/>
      <c r="RQW136" s="66"/>
      <c r="RQX136" s="66"/>
      <c r="RQY136" s="66"/>
      <c r="RQZ136" s="66"/>
      <c r="RRA136" s="66"/>
      <c r="RRB136" s="66"/>
      <c r="RRC136" s="66"/>
      <c r="RRD136" s="66"/>
      <c r="RRE136" s="66"/>
      <c r="RRF136" s="66"/>
      <c r="RRG136" s="66"/>
      <c r="RRH136" s="66"/>
      <c r="RRI136" s="66"/>
      <c r="RRJ136" s="66"/>
      <c r="RRK136" s="66"/>
      <c r="RRL136" s="66"/>
      <c r="RRM136" s="66"/>
      <c r="RRN136" s="66"/>
      <c r="RRO136" s="66"/>
      <c r="RRP136" s="66"/>
      <c r="RRQ136" s="66"/>
      <c r="RRR136" s="66"/>
      <c r="RRS136" s="66"/>
      <c r="RRT136" s="66"/>
      <c r="RRU136" s="66"/>
      <c r="RRV136" s="66"/>
      <c r="RRW136" s="66"/>
      <c r="RRX136" s="66"/>
      <c r="RRY136" s="66"/>
      <c r="RRZ136" s="66"/>
      <c r="RSA136" s="66"/>
      <c r="RSB136" s="66"/>
      <c r="RSC136" s="66"/>
      <c r="RSD136" s="66"/>
      <c r="RSE136" s="66"/>
      <c r="RSF136" s="66"/>
      <c r="RSG136" s="66"/>
      <c r="RSH136" s="66"/>
      <c r="RSI136" s="66"/>
      <c r="RSJ136" s="66"/>
      <c r="RSK136" s="66"/>
      <c r="RSL136" s="66"/>
      <c r="RSM136" s="66"/>
      <c r="RSN136" s="66"/>
      <c r="RSO136" s="66"/>
      <c r="RSP136" s="66"/>
      <c r="RSQ136" s="66"/>
      <c r="RSR136" s="66"/>
      <c r="RSS136" s="66"/>
      <c r="RST136" s="66"/>
      <c r="RSU136" s="66"/>
      <c r="RSV136" s="66"/>
      <c r="RSW136" s="66"/>
      <c r="RSX136" s="66"/>
      <c r="RSY136" s="66"/>
      <c r="RSZ136" s="66"/>
      <c r="RTA136" s="66"/>
      <c r="RTB136" s="66"/>
      <c r="RTC136" s="66"/>
      <c r="RTD136" s="66"/>
      <c r="RTE136" s="66"/>
      <c r="RTF136" s="66"/>
      <c r="RTG136" s="66"/>
      <c r="RTH136" s="66"/>
      <c r="RTI136" s="66"/>
      <c r="RTJ136" s="66"/>
      <c r="RTK136" s="66"/>
      <c r="RTL136" s="66"/>
      <c r="RTM136" s="66"/>
      <c r="RTN136" s="66"/>
      <c r="RTO136" s="66"/>
      <c r="RTP136" s="66"/>
      <c r="RTQ136" s="66"/>
      <c r="RTR136" s="66"/>
      <c r="RTS136" s="66"/>
      <c r="RTT136" s="66"/>
      <c r="RTU136" s="66"/>
      <c r="RTV136" s="66"/>
      <c r="RTW136" s="66"/>
      <c r="RTX136" s="66"/>
      <c r="RTY136" s="66"/>
      <c r="RTZ136" s="66"/>
      <c r="RUA136" s="66"/>
      <c r="RUB136" s="66"/>
      <c r="RUC136" s="66"/>
      <c r="RUD136" s="66"/>
      <c r="RUE136" s="66"/>
      <c r="RUF136" s="66"/>
      <c r="RUG136" s="66"/>
      <c r="RUH136" s="66"/>
      <c r="RUI136" s="66"/>
      <c r="RUJ136" s="66"/>
      <c r="RUK136" s="66"/>
      <c r="RUL136" s="66"/>
      <c r="RUM136" s="66"/>
      <c r="RUN136" s="66"/>
      <c r="RUO136" s="66"/>
      <c r="RUP136" s="66"/>
      <c r="RUQ136" s="66"/>
      <c r="RUR136" s="66"/>
      <c r="RUS136" s="66"/>
      <c r="RUT136" s="66"/>
      <c r="RUU136" s="66"/>
      <c r="RUV136" s="66"/>
      <c r="RUW136" s="66"/>
      <c r="RUX136" s="66"/>
      <c r="RUY136" s="66"/>
      <c r="RUZ136" s="66"/>
      <c r="RVA136" s="66"/>
      <c r="RVB136" s="66"/>
      <c r="RVC136" s="66"/>
      <c r="RVD136" s="66"/>
      <c r="RVE136" s="66"/>
      <c r="RVF136" s="66"/>
      <c r="RVG136" s="66"/>
      <c r="RVH136" s="66"/>
      <c r="RVI136" s="66"/>
      <c r="RVJ136" s="66"/>
      <c r="RVK136" s="66"/>
      <c r="RVL136" s="66"/>
      <c r="RVM136" s="66"/>
      <c r="RVN136" s="66"/>
      <c r="RVO136" s="66"/>
      <c r="RVP136" s="66"/>
      <c r="RVQ136" s="66"/>
      <c r="RVR136" s="66"/>
      <c r="RVS136" s="66"/>
      <c r="RVT136" s="66"/>
      <c r="RVU136" s="66"/>
      <c r="RVV136" s="66"/>
      <c r="RVW136" s="66"/>
      <c r="RVX136" s="66"/>
      <c r="RVY136" s="66"/>
      <c r="RVZ136" s="66"/>
      <c r="RWA136" s="66"/>
      <c r="RWB136" s="66"/>
      <c r="RWC136" s="66"/>
      <c r="RWD136" s="66"/>
      <c r="RWE136" s="66"/>
      <c r="RWF136" s="66"/>
      <c r="RWG136" s="66"/>
      <c r="RWH136" s="66"/>
      <c r="RWI136" s="66"/>
      <c r="RWJ136" s="66"/>
      <c r="RWK136" s="66"/>
      <c r="RWL136" s="66"/>
      <c r="RWM136" s="66"/>
      <c r="RWN136" s="66"/>
      <c r="RWO136" s="66"/>
      <c r="RWP136" s="66"/>
      <c r="RWQ136" s="66"/>
      <c r="RWR136" s="66"/>
      <c r="RWS136" s="66"/>
      <c r="RWT136" s="66"/>
      <c r="RWU136" s="66"/>
      <c r="RWV136" s="66"/>
      <c r="RWW136" s="66"/>
      <c r="RWX136" s="66"/>
      <c r="RWY136" s="66"/>
      <c r="RWZ136" s="66"/>
      <c r="RXA136" s="66"/>
      <c r="RXB136" s="66"/>
      <c r="RXC136" s="66"/>
      <c r="RXD136" s="66"/>
      <c r="RXE136" s="66"/>
      <c r="RXF136" s="66"/>
      <c r="RXG136" s="66"/>
      <c r="RXH136" s="66"/>
      <c r="RXI136" s="66"/>
      <c r="RXJ136" s="66"/>
      <c r="RXK136" s="66"/>
      <c r="RXL136" s="66"/>
      <c r="RXM136" s="66"/>
      <c r="RXN136" s="66"/>
      <c r="RXO136" s="66"/>
      <c r="RXP136" s="66"/>
      <c r="RXQ136" s="66"/>
      <c r="RXR136" s="66"/>
      <c r="RXS136" s="66"/>
      <c r="RXT136" s="66"/>
      <c r="RXU136" s="66"/>
      <c r="RXV136" s="66"/>
      <c r="RXW136" s="66"/>
      <c r="RXX136" s="66"/>
      <c r="RXY136" s="66"/>
      <c r="RXZ136" s="66"/>
      <c r="RYA136" s="66"/>
      <c r="RYB136" s="66"/>
      <c r="RYC136" s="66"/>
      <c r="RYD136" s="66"/>
      <c r="RYE136" s="66"/>
      <c r="RYF136" s="66"/>
      <c r="RYG136" s="66"/>
      <c r="RYH136" s="66"/>
      <c r="RYI136" s="66"/>
      <c r="RYJ136" s="66"/>
      <c r="RYK136" s="66"/>
      <c r="RYL136" s="66"/>
      <c r="RYM136" s="66"/>
      <c r="RYN136" s="66"/>
      <c r="RYO136" s="66"/>
      <c r="RYP136" s="66"/>
      <c r="RYQ136" s="66"/>
      <c r="RYR136" s="66"/>
      <c r="RYS136" s="66"/>
      <c r="RYT136" s="66"/>
      <c r="RYU136" s="66"/>
      <c r="RYV136" s="66"/>
      <c r="RYW136" s="66"/>
      <c r="RYX136" s="66"/>
      <c r="RYY136" s="66"/>
      <c r="RYZ136" s="66"/>
      <c r="RZA136" s="66"/>
      <c r="RZB136" s="66"/>
      <c r="RZC136" s="66"/>
      <c r="RZD136" s="66"/>
      <c r="RZE136" s="66"/>
      <c r="RZF136" s="66"/>
      <c r="RZG136" s="66"/>
      <c r="RZH136" s="66"/>
      <c r="RZI136" s="66"/>
      <c r="RZJ136" s="66"/>
      <c r="RZK136" s="66"/>
      <c r="RZL136" s="66"/>
      <c r="RZM136" s="66"/>
      <c r="RZN136" s="66"/>
      <c r="RZO136" s="66"/>
      <c r="RZP136" s="66"/>
      <c r="RZQ136" s="66"/>
      <c r="RZR136" s="66"/>
      <c r="RZS136" s="66"/>
      <c r="RZT136" s="66"/>
      <c r="RZU136" s="66"/>
      <c r="RZV136" s="66"/>
      <c r="RZW136" s="66"/>
      <c r="RZX136" s="66"/>
      <c r="RZY136" s="66"/>
      <c r="RZZ136" s="66"/>
      <c r="SAA136" s="66"/>
      <c r="SAB136" s="66"/>
      <c r="SAC136" s="66"/>
      <c r="SAD136" s="66"/>
      <c r="SAE136" s="66"/>
      <c r="SAF136" s="66"/>
      <c r="SAG136" s="66"/>
      <c r="SAH136" s="66"/>
      <c r="SAI136" s="66"/>
      <c r="SAJ136" s="66"/>
      <c r="SAK136" s="66"/>
      <c r="SAL136" s="66"/>
      <c r="SAM136" s="66"/>
      <c r="SAN136" s="66"/>
      <c r="SAO136" s="66"/>
      <c r="SAP136" s="66"/>
      <c r="SAQ136" s="66"/>
      <c r="SAR136" s="66"/>
      <c r="SAS136" s="66"/>
      <c r="SAT136" s="66"/>
      <c r="SAU136" s="66"/>
      <c r="SAV136" s="66"/>
      <c r="SAW136" s="66"/>
      <c r="SAX136" s="66"/>
      <c r="SAY136" s="66"/>
      <c r="SAZ136" s="66"/>
      <c r="SBA136" s="66"/>
      <c r="SBB136" s="66"/>
      <c r="SBC136" s="66"/>
      <c r="SBD136" s="66"/>
      <c r="SBE136" s="66"/>
      <c r="SBF136" s="66"/>
      <c r="SBG136" s="66"/>
      <c r="SBH136" s="66"/>
      <c r="SBI136" s="66"/>
      <c r="SBJ136" s="66"/>
      <c r="SBK136" s="66"/>
      <c r="SBL136" s="66"/>
      <c r="SBM136" s="66"/>
      <c r="SBN136" s="66"/>
      <c r="SBO136" s="66"/>
      <c r="SBP136" s="66"/>
      <c r="SBQ136" s="66"/>
      <c r="SBR136" s="66"/>
      <c r="SBS136" s="66"/>
      <c r="SBT136" s="66"/>
      <c r="SBU136" s="66"/>
      <c r="SBV136" s="66"/>
      <c r="SBW136" s="66"/>
      <c r="SBX136" s="66"/>
      <c r="SBY136" s="66"/>
      <c r="SBZ136" s="66"/>
      <c r="SCA136" s="66"/>
      <c r="SCB136" s="66"/>
      <c r="SCC136" s="66"/>
      <c r="SCD136" s="66"/>
      <c r="SCE136" s="66"/>
      <c r="SCF136" s="66"/>
      <c r="SCG136" s="66"/>
      <c r="SCH136" s="66"/>
      <c r="SCI136" s="66"/>
      <c r="SCJ136" s="66"/>
      <c r="SCK136" s="66"/>
      <c r="SCL136" s="66"/>
      <c r="SCM136" s="66"/>
      <c r="SCN136" s="66"/>
      <c r="SCO136" s="66"/>
      <c r="SCP136" s="66"/>
      <c r="SCQ136" s="66"/>
      <c r="SCR136" s="66"/>
      <c r="SCS136" s="66"/>
      <c r="SCT136" s="66"/>
      <c r="SCU136" s="66"/>
      <c r="SCV136" s="66"/>
      <c r="SCW136" s="66"/>
      <c r="SCX136" s="66"/>
      <c r="SCY136" s="66"/>
      <c r="SCZ136" s="66"/>
      <c r="SDA136" s="66"/>
      <c r="SDB136" s="66"/>
      <c r="SDC136" s="66"/>
      <c r="SDD136" s="66"/>
      <c r="SDE136" s="66"/>
      <c r="SDF136" s="66"/>
      <c r="SDG136" s="66"/>
      <c r="SDH136" s="66"/>
      <c r="SDI136" s="66"/>
      <c r="SDJ136" s="66"/>
      <c r="SDK136" s="66"/>
      <c r="SDL136" s="66"/>
      <c r="SDM136" s="66"/>
      <c r="SDN136" s="66"/>
      <c r="SDO136" s="66"/>
      <c r="SDP136" s="66"/>
      <c r="SDQ136" s="66"/>
      <c r="SDR136" s="66"/>
      <c r="SDS136" s="66"/>
      <c r="SDT136" s="66"/>
      <c r="SDU136" s="66"/>
      <c r="SDV136" s="66"/>
      <c r="SDW136" s="66"/>
      <c r="SDX136" s="66"/>
      <c r="SDY136" s="66"/>
      <c r="SDZ136" s="66"/>
      <c r="SEA136" s="66"/>
      <c r="SEB136" s="66"/>
      <c r="SEC136" s="66"/>
      <c r="SED136" s="66"/>
      <c r="SEE136" s="66"/>
      <c r="SEF136" s="66"/>
      <c r="SEG136" s="66"/>
      <c r="SEH136" s="66"/>
      <c r="SEI136" s="66"/>
      <c r="SEJ136" s="66"/>
      <c r="SEK136" s="66"/>
      <c r="SEL136" s="66"/>
      <c r="SEM136" s="66"/>
      <c r="SEN136" s="66"/>
      <c r="SEO136" s="66"/>
      <c r="SEP136" s="66"/>
      <c r="SEQ136" s="66"/>
      <c r="SER136" s="66"/>
      <c r="SES136" s="66"/>
      <c r="SET136" s="66"/>
      <c r="SEU136" s="66"/>
      <c r="SEV136" s="66"/>
      <c r="SEW136" s="66"/>
      <c r="SEX136" s="66"/>
      <c r="SEY136" s="66"/>
      <c r="SEZ136" s="66"/>
      <c r="SFA136" s="66"/>
      <c r="SFB136" s="66"/>
      <c r="SFC136" s="66"/>
      <c r="SFD136" s="66"/>
      <c r="SFE136" s="66"/>
      <c r="SFF136" s="66"/>
      <c r="SFG136" s="66"/>
      <c r="SFH136" s="66"/>
      <c r="SFI136" s="66"/>
      <c r="SFJ136" s="66"/>
      <c r="SFK136" s="66"/>
      <c r="SFL136" s="66"/>
      <c r="SFM136" s="66"/>
      <c r="SFN136" s="66"/>
      <c r="SFO136" s="66"/>
      <c r="SFP136" s="66"/>
      <c r="SFQ136" s="66"/>
      <c r="SFR136" s="66"/>
      <c r="SFS136" s="66"/>
      <c r="SFT136" s="66"/>
      <c r="SFU136" s="66"/>
      <c r="SFV136" s="66"/>
      <c r="SFW136" s="66"/>
      <c r="SFX136" s="66"/>
      <c r="SFY136" s="66"/>
      <c r="SFZ136" s="66"/>
      <c r="SGA136" s="66"/>
      <c r="SGB136" s="66"/>
      <c r="SGC136" s="66"/>
      <c r="SGD136" s="66"/>
      <c r="SGE136" s="66"/>
      <c r="SGF136" s="66"/>
      <c r="SGG136" s="66"/>
      <c r="SGH136" s="66"/>
      <c r="SGI136" s="66"/>
      <c r="SGJ136" s="66"/>
      <c r="SGK136" s="66"/>
      <c r="SGL136" s="66"/>
      <c r="SGM136" s="66"/>
      <c r="SGN136" s="66"/>
      <c r="SGO136" s="66"/>
      <c r="SGP136" s="66"/>
      <c r="SGQ136" s="66"/>
      <c r="SGR136" s="66"/>
      <c r="SGS136" s="66"/>
      <c r="SGT136" s="66"/>
      <c r="SGU136" s="66"/>
      <c r="SGV136" s="66"/>
      <c r="SGW136" s="66"/>
      <c r="SGX136" s="66"/>
      <c r="SGY136" s="66"/>
      <c r="SGZ136" s="66"/>
      <c r="SHA136" s="66"/>
      <c r="SHB136" s="66"/>
      <c r="SHC136" s="66"/>
      <c r="SHD136" s="66"/>
      <c r="SHE136" s="66"/>
      <c r="SHF136" s="66"/>
      <c r="SHG136" s="66"/>
      <c r="SHH136" s="66"/>
      <c r="SHI136" s="66"/>
      <c r="SHJ136" s="66"/>
      <c r="SHK136" s="66"/>
      <c r="SHL136" s="66"/>
      <c r="SHM136" s="66"/>
      <c r="SHN136" s="66"/>
      <c r="SHO136" s="66"/>
      <c r="SHP136" s="66"/>
      <c r="SHQ136" s="66"/>
      <c r="SHR136" s="66"/>
      <c r="SHS136" s="66"/>
      <c r="SHT136" s="66"/>
      <c r="SHU136" s="66"/>
      <c r="SHV136" s="66"/>
      <c r="SHW136" s="66"/>
      <c r="SHX136" s="66"/>
      <c r="SHY136" s="66"/>
      <c r="SHZ136" s="66"/>
      <c r="SIA136" s="66"/>
      <c r="SIB136" s="66"/>
      <c r="SIC136" s="66"/>
      <c r="SID136" s="66"/>
      <c r="SIE136" s="66"/>
      <c r="SIF136" s="66"/>
      <c r="SIG136" s="66"/>
      <c r="SIH136" s="66"/>
      <c r="SII136" s="66"/>
      <c r="SIJ136" s="66"/>
      <c r="SIK136" s="66"/>
      <c r="SIL136" s="66"/>
      <c r="SIM136" s="66"/>
      <c r="SIN136" s="66"/>
      <c r="SIO136" s="66"/>
      <c r="SIP136" s="66"/>
      <c r="SIQ136" s="66"/>
      <c r="SIR136" s="66"/>
      <c r="SIS136" s="66"/>
      <c r="SIT136" s="66"/>
      <c r="SIU136" s="66"/>
      <c r="SIV136" s="66"/>
      <c r="SIW136" s="66"/>
      <c r="SIX136" s="66"/>
      <c r="SIY136" s="66"/>
      <c r="SIZ136" s="66"/>
      <c r="SJA136" s="66"/>
      <c r="SJB136" s="66"/>
      <c r="SJC136" s="66"/>
      <c r="SJD136" s="66"/>
      <c r="SJE136" s="66"/>
      <c r="SJF136" s="66"/>
      <c r="SJG136" s="66"/>
      <c r="SJH136" s="66"/>
      <c r="SJI136" s="66"/>
      <c r="SJJ136" s="66"/>
      <c r="SJK136" s="66"/>
      <c r="SJL136" s="66"/>
      <c r="SJM136" s="66"/>
      <c r="SJN136" s="66"/>
      <c r="SJO136" s="66"/>
      <c r="SJP136" s="66"/>
      <c r="SJQ136" s="66"/>
      <c r="SJR136" s="66"/>
      <c r="SJS136" s="66"/>
      <c r="SJT136" s="66"/>
      <c r="SJU136" s="66"/>
      <c r="SJV136" s="66"/>
      <c r="SJW136" s="66"/>
      <c r="SJX136" s="66"/>
      <c r="SJY136" s="66"/>
      <c r="SJZ136" s="66"/>
      <c r="SKA136" s="66"/>
      <c r="SKB136" s="66"/>
      <c r="SKC136" s="66"/>
      <c r="SKD136" s="66"/>
      <c r="SKE136" s="66"/>
      <c r="SKF136" s="66"/>
      <c r="SKG136" s="66"/>
      <c r="SKH136" s="66"/>
      <c r="SKI136" s="66"/>
      <c r="SKJ136" s="66"/>
      <c r="SKK136" s="66"/>
      <c r="SKL136" s="66"/>
      <c r="SKM136" s="66"/>
      <c r="SKN136" s="66"/>
      <c r="SKO136" s="66"/>
      <c r="SKP136" s="66"/>
      <c r="SKQ136" s="66"/>
      <c r="SKR136" s="66"/>
      <c r="SKS136" s="66"/>
      <c r="SKT136" s="66"/>
      <c r="SKU136" s="66"/>
      <c r="SKV136" s="66"/>
      <c r="SKW136" s="66"/>
      <c r="SKX136" s="66"/>
      <c r="SKY136" s="66"/>
      <c r="SKZ136" s="66"/>
      <c r="SLA136" s="66"/>
      <c r="SLB136" s="66"/>
      <c r="SLC136" s="66"/>
      <c r="SLD136" s="66"/>
      <c r="SLE136" s="66"/>
      <c r="SLF136" s="66"/>
      <c r="SLG136" s="66"/>
      <c r="SLH136" s="66"/>
      <c r="SLI136" s="66"/>
      <c r="SLJ136" s="66"/>
      <c r="SLK136" s="66"/>
      <c r="SLL136" s="66"/>
      <c r="SLM136" s="66"/>
      <c r="SLN136" s="66"/>
      <c r="SLO136" s="66"/>
      <c r="SLP136" s="66"/>
      <c r="SLQ136" s="66"/>
      <c r="SLR136" s="66"/>
      <c r="SLS136" s="66"/>
      <c r="SLT136" s="66"/>
      <c r="SLU136" s="66"/>
      <c r="SLV136" s="66"/>
      <c r="SLW136" s="66"/>
      <c r="SLX136" s="66"/>
      <c r="SLY136" s="66"/>
      <c r="SLZ136" s="66"/>
      <c r="SMA136" s="66"/>
      <c r="SMB136" s="66"/>
      <c r="SMC136" s="66"/>
      <c r="SMD136" s="66"/>
      <c r="SME136" s="66"/>
      <c r="SMF136" s="66"/>
      <c r="SMG136" s="66"/>
      <c r="SMH136" s="66"/>
      <c r="SMI136" s="66"/>
      <c r="SMJ136" s="66"/>
      <c r="SMK136" s="66"/>
      <c r="SML136" s="66"/>
      <c r="SMM136" s="66"/>
      <c r="SMN136" s="66"/>
      <c r="SMO136" s="66"/>
      <c r="SMP136" s="66"/>
      <c r="SMQ136" s="66"/>
      <c r="SMR136" s="66"/>
      <c r="SMS136" s="66"/>
      <c r="SMT136" s="66"/>
      <c r="SMU136" s="66"/>
      <c r="SMV136" s="66"/>
      <c r="SMW136" s="66"/>
      <c r="SMX136" s="66"/>
      <c r="SMY136" s="66"/>
      <c r="SMZ136" s="66"/>
      <c r="SNA136" s="66"/>
      <c r="SNB136" s="66"/>
      <c r="SNC136" s="66"/>
      <c r="SND136" s="66"/>
      <c r="SNE136" s="66"/>
      <c r="SNF136" s="66"/>
      <c r="SNG136" s="66"/>
      <c r="SNH136" s="66"/>
      <c r="SNI136" s="66"/>
      <c r="SNJ136" s="66"/>
      <c r="SNK136" s="66"/>
      <c r="SNL136" s="66"/>
      <c r="SNM136" s="66"/>
      <c r="SNN136" s="66"/>
      <c r="SNO136" s="66"/>
      <c r="SNP136" s="66"/>
      <c r="SNQ136" s="66"/>
      <c r="SNR136" s="66"/>
      <c r="SNS136" s="66"/>
      <c r="SNT136" s="66"/>
      <c r="SNU136" s="66"/>
      <c r="SNV136" s="66"/>
      <c r="SNW136" s="66"/>
      <c r="SNX136" s="66"/>
      <c r="SNY136" s="66"/>
      <c r="SNZ136" s="66"/>
      <c r="SOA136" s="66"/>
      <c r="SOB136" s="66"/>
      <c r="SOC136" s="66"/>
      <c r="SOD136" s="66"/>
      <c r="SOE136" s="66"/>
      <c r="SOF136" s="66"/>
      <c r="SOG136" s="66"/>
      <c r="SOH136" s="66"/>
      <c r="SOI136" s="66"/>
      <c r="SOJ136" s="66"/>
      <c r="SOK136" s="66"/>
      <c r="SOL136" s="66"/>
      <c r="SOM136" s="66"/>
      <c r="SON136" s="66"/>
      <c r="SOO136" s="66"/>
      <c r="SOP136" s="66"/>
      <c r="SOQ136" s="66"/>
      <c r="SOR136" s="66"/>
      <c r="SOS136" s="66"/>
      <c r="SOT136" s="66"/>
      <c r="SOU136" s="66"/>
      <c r="SOV136" s="66"/>
      <c r="SOW136" s="66"/>
      <c r="SOX136" s="66"/>
      <c r="SOY136" s="66"/>
      <c r="SOZ136" s="66"/>
      <c r="SPA136" s="66"/>
      <c r="SPB136" s="66"/>
      <c r="SPC136" s="66"/>
      <c r="SPD136" s="66"/>
      <c r="SPE136" s="66"/>
      <c r="SPF136" s="66"/>
      <c r="SPG136" s="66"/>
      <c r="SPH136" s="66"/>
      <c r="SPI136" s="66"/>
      <c r="SPJ136" s="66"/>
      <c r="SPK136" s="66"/>
      <c r="SPL136" s="66"/>
      <c r="SPM136" s="66"/>
      <c r="SPN136" s="66"/>
      <c r="SPO136" s="66"/>
      <c r="SPP136" s="66"/>
      <c r="SPQ136" s="66"/>
      <c r="SPR136" s="66"/>
      <c r="SPS136" s="66"/>
      <c r="SPT136" s="66"/>
      <c r="SPU136" s="66"/>
      <c r="SPV136" s="66"/>
      <c r="SPW136" s="66"/>
      <c r="SPX136" s="66"/>
      <c r="SPY136" s="66"/>
      <c r="SPZ136" s="66"/>
      <c r="SQA136" s="66"/>
      <c r="SQB136" s="66"/>
      <c r="SQC136" s="66"/>
      <c r="SQD136" s="66"/>
      <c r="SQE136" s="66"/>
      <c r="SQF136" s="66"/>
      <c r="SQG136" s="66"/>
      <c r="SQH136" s="66"/>
      <c r="SQI136" s="66"/>
      <c r="SQJ136" s="66"/>
      <c r="SQK136" s="66"/>
      <c r="SQL136" s="66"/>
      <c r="SQM136" s="66"/>
      <c r="SQN136" s="66"/>
      <c r="SQO136" s="66"/>
      <c r="SQP136" s="66"/>
      <c r="SQQ136" s="66"/>
      <c r="SQR136" s="66"/>
      <c r="SQS136" s="66"/>
      <c r="SQT136" s="66"/>
      <c r="SQU136" s="66"/>
      <c r="SQV136" s="66"/>
      <c r="SQW136" s="66"/>
      <c r="SQX136" s="66"/>
      <c r="SQY136" s="66"/>
      <c r="SQZ136" s="66"/>
      <c r="SRA136" s="66"/>
      <c r="SRB136" s="66"/>
      <c r="SRC136" s="66"/>
      <c r="SRD136" s="66"/>
      <c r="SRE136" s="66"/>
      <c r="SRF136" s="66"/>
      <c r="SRG136" s="66"/>
      <c r="SRH136" s="66"/>
      <c r="SRI136" s="66"/>
      <c r="SRJ136" s="66"/>
      <c r="SRK136" s="66"/>
      <c r="SRL136" s="66"/>
      <c r="SRM136" s="66"/>
      <c r="SRN136" s="66"/>
      <c r="SRO136" s="66"/>
      <c r="SRP136" s="66"/>
      <c r="SRQ136" s="66"/>
      <c r="SRR136" s="66"/>
      <c r="SRS136" s="66"/>
      <c r="SRT136" s="66"/>
      <c r="SRU136" s="66"/>
      <c r="SRV136" s="66"/>
      <c r="SRW136" s="66"/>
      <c r="SRX136" s="66"/>
      <c r="SRY136" s="66"/>
      <c r="SRZ136" s="66"/>
      <c r="SSA136" s="66"/>
      <c r="SSB136" s="66"/>
      <c r="SSC136" s="66"/>
      <c r="SSD136" s="66"/>
      <c r="SSE136" s="66"/>
      <c r="SSF136" s="66"/>
      <c r="SSG136" s="66"/>
      <c r="SSH136" s="66"/>
      <c r="SSI136" s="66"/>
      <c r="SSJ136" s="66"/>
      <c r="SSK136" s="66"/>
      <c r="SSL136" s="66"/>
      <c r="SSM136" s="66"/>
      <c r="SSN136" s="66"/>
      <c r="SSO136" s="66"/>
      <c r="SSP136" s="66"/>
      <c r="SSQ136" s="66"/>
      <c r="SSR136" s="66"/>
      <c r="SSS136" s="66"/>
      <c r="SST136" s="66"/>
      <c r="SSU136" s="66"/>
      <c r="SSV136" s="66"/>
      <c r="SSW136" s="66"/>
      <c r="SSX136" s="66"/>
      <c r="SSY136" s="66"/>
      <c r="SSZ136" s="66"/>
      <c r="STA136" s="66"/>
      <c r="STB136" s="66"/>
      <c r="STC136" s="66"/>
      <c r="STD136" s="66"/>
      <c r="STE136" s="66"/>
      <c r="STF136" s="66"/>
      <c r="STG136" s="66"/>
      <c r="STH136" s="66"/>
      <c r="STI136" s="66"/>
      <c r="STJ136" s="66"/>
      <c r="STK136" s="66"/>
      <c r="STL136" s="66"/>
      <c r="STM136" s="66"/>
      <c r="STN136" s="66"/>
      <c r="STO136" s="66"/>
      <c r="STP136" s="66"/>
      <c r="STQ136" s="66"/>
      <c r="STR136" s="66"/>
      <c r="STS136" s="66"/>
      <c r="STT136" s="66"/>
      <c r="STU136" s="66"/>
      <c r="STV136" s="66"/>
      <c r="STW136" s="66"/>
      <c r="STX136" s="66"/>
      <c r="STY136" s="66"/>
      <c r="STZ136" s="66"/>
      <c r="SUA136" s="66"/>
      <c r="SUB136" s="66"/>
      <c r="SUC136" s="66"/>
      <c r="SUD136" s="66"/>
      <c r="SUE136" s="66"/>
      <c r="SUF136" s="66"/>
      <c r="SUG136" s="66"/>
      <c r="SUH136" s="66"/>
      <c r="SUI136" s="66"/>
      <c r="SUJ136" s="66"/>
      <c r="SUK136" s="66"/>
      <c r="SUL136" s="66"/>
      <c r="SUM136" s="66"/>
      <c r="SUN136" s="66"/>
      <c r="SUO136" s="66"/>
      <c r="SUP136" s="66"/>
      <c r="SUQ136" s="66"/>
      <c r="SUR136" s="66"/>
      <c r="SUS136" s="66"/>
      <c r="SUT136" s="66"/>
      <c r="SUU136" s="66"/>
      <c r="SUV136" s="66"/>
      <c r="SUW136" s="66"/>
      <c r="SUX136" s="66"/>
      <c r="SUY136" s="66"/>
      <c r="SUZ136" s="66"/>
      <c r="SVA136" s="66"/>
      <c r="SVB136" s="66"/>
      <c r="SVC136" s="66"/>
      <c r="SVD136" s="66"/>
      <c r="SVE136" s="66"/>
      <c r="SVF136" s="66"/>
      <c r="SVG136" s="66"/>
      <c r="SVH136" s="66"/>
      <c r="SVI136" s="66"/>
      <c r="SVJ136" s="66"/>
      <c r="SVK136" s="66"/>
      <c r="SVL136" s="66"/>
      <c r="SVM136" s="66"/>
      <c r="SVN136" s="66"/>
      <c r="SVO136" s="66"/>
      <c r="SVP136" s="66"/>
      <c r="SVQ136" s="66"/>
      <c r="SVR136" s="66"/>
      <c r="SVS136" s="66"/>
      <c r="SVT136" s="66"/>
      <c r="SVU136" s="66"/>
      <c r="SVV136" s="66"/>
      <c r="SVW136" s="66"/>
      <c r="SVX136" s="66"/>
      <c r="SVY136" s="66"/>
      <c r="SVZ136" s="66"/>
      <c r="SWA136" s="66"/>
      <c r="SWB136" s="66"/>
      <c r="SWC136" s="66"/>
      <c r="SWD136" s="66"/>
      <c r="SWE136" s="66"/>
      <c r="SWF136" s="66"/>
      <c r="SWG136" s="66"/>
      <c r="SWH136" s="66"/>
      <c r="SWI136" s="66"/>
      <c r="SWJ136" s="66"/>
      <c r="SWK136" s="66"/>
      <c r="SWL136" s="66"/>
      <c r="SWM136" s="66"/>
      <c r="SWN136" s="66"/>
      <c r="SWO136" s="66"/>
      <c r="SWP136" s="66"/>
      <c r="SWQ136" s="66"/>
      <c r="SWR136" s="66"/>
      <c r="SWS136" s="66"/>
      <c r="SWT136" s="66"/>
      <c r="SWU136" s="66"/>
      <c r="SWV136" s="66"/>
      <c r="SWW136" s="66"/>
      <c r="SWX136" s="66"/>
      <c r="SWY136" s="66"/>
      <c r="SWZ136" s="66"/>
      <c r="SXA136" s="66"/>
      <c r="SXB136" s="66"/>
      <c r="SXC136" s="66"/>
      <c r="SXD136" s="66"/>
      <c r="SXE136" s="66"/>
      <c r="SXF136" s="66"/>
      <c r="SXG136" s="66"/>
      <c r="SXH136" s="66"/>
      <c r="SXI136" s="66"/>
      <c r="SXJ136" s="66"/>
      <c r="SXK136" s="66"/>
      <c r="SXL136" s="66"/>
      <c r="SXM136" s="66"/>
      <c r="SXN136" s="66"/>
      <c r="SXO136" s="66"/>
      <c r="SXP136" s="66"/>
      <c r="SXQ136" s="66"/>
      <c r="SXR136" s="66"/>
      <c r="SXS136" s="66"/>
      <c r="SXT136" s="66"/>
      <c r="SXU136" s="66"/>
      <c r="SXV136" s="66"/>
      <c r="SXW136" s="66"/>
      <c r="SXX136" s="66"/>
      <c r="SXY136" s="66"/>
      <c r="SXZ136" s="66"/>
      <c r="SYA136" s="66"/>
      <c r="SYB136" s="66"/>
      <c r="SYC136" s="66"/>
      <c r="SYD136" s="66"/>
      <c r="SYE136" s="66"/>
      <c r="SYF136" s="66"/>
      <c r="SYG136" s="66"/>
      <c r="SYH136" s="66"/>
      <c r="SYI136" s="66"/>
      <c r="SYJ136" s="66"/>
      <c r="SYK136" s="66"/>
      <c r="SYL136" s="66"/>
      <c r="SYM136" s="66"/>
      <c r="SYN136" s="66"/>
      <c r="SYO136" s="66"/>
      <c r="SYP136" s="66"/>
      <c r="SYQ136" s="66"/>
      <c r="SYR136" s="66"/>
      <c r="SYS136" s="66"/>
      <c r="SYT136" s="66"/>
      <c r="SYU136" s="66"/>
      <c r="SYV136" s="66"/>
      <c r="SYW136" s="66"/>
      <c r="SYX136" s="66"/>
      <c r="SYY136" s="66"/>
      <c r="SYZ136" s="66"/>
      <c r="SZA136" s="66"/>
      <c r="SZB136" s="66"/>
      <c r="SZC136" s="66"/>
      <c r="SZD136" s="66"/>
      <c r="SZE136" s="66"/>
      <c r="SZF136" s="66"/>
      <c r="SZG136" s="66"/>
      <c r="SZH136" s="66"/>
      <c r="SZI136" s="66"/>
      <c r="SZJ136" s="66"/>
      <c r="SZK136" s="66"/>
      <c r="SZL136" s="66"/>
      <c r="SZM136" s="66"/>
      <c r="SZN136" s="66"/>
      <c r="SZO136" s="66"/>
      <c r="SZP136" s="66"/>
      <c r="SZQ136" s="66"/>
      <c r="SZR136" s="66"/>
      <c r="SZS136" s="66"/>
      <c r="SZT136" s="66"/>
      <c r="SZU136" s="66"/>
      <c r="SZV136" s="66"/>
      <c r="SZW136" s="66"/>
      <c r="SZX136" s="66"/>
      <c r="SZY136" s="66"/>
      <c r="SZZ136" s="66"/>
      <c r="TAA136" s="66"/>
      <c r="TAB136" s="66"/>
      <c r="TAC136" s="66"/>
      <c r="TAD136" s="66"/>
      <c r="TAE136" s="66"/>
      <c r="TAF136" s="66"/>
      <c r="TAG136" s="66"/>
      <c r="TAH136" s="66"/>
      <c r="TAI136" s="66"/>
      <c r="TAJ136" s="66"/>
      <c r="TAK136" s="66"/>
      <c r="TAL136" s="66"/>
      <c r="TAM136" s="66"/>
      <c r="TAN136" s="66"/>
      <c r="TAO136" s="66"/>
      <c r="TAP136" s="66"/>
      <c r="TAQ136" s="66"/>
      <c r="TAR136" s="66"/>
      <c r="TAS136" s="66"/>
      <c r="TAT136" s="66"/>
      <c r="TAU136" s="66"/>
      <c r="TAV136" s="66"/>
      <c r="TAW136" s="66"/>
      <c r="TAX136" s="66"/>
      <c r="TAY136" s="66"/>
      <c r="TAZ136" s="66"/>
      <c r="TBA136" s="66"/>
      <c r="TBB136" s="66"/>
      <c r="TBC136" s="66"/>
      <c r="TBD136" s="66"/>
      <c r="TBE136" s="66"/>
      <c r="TBF136" s="66"/>
      <c r="TBG136" s="66"/>
      <c r="TBH136" s="66"/>
      <c r="TBI136" s="66"/>
      <c r="TBJ136" s="66"/>
      <c r="TBK136" s="66"/>
      <c r="TBL136" s="66"/>
      <c r="TBM136" s="66"/>
      <c r="TBN136" s="66"/>
      <c r="TBO136" s="66"/>
      <c r="TBP136" s="66"/>
      <c r="TBQ136" s="66"/>
      <c r="TBR136" s="66"/>
      <c r="TBS136" s="66"/>
      <c r="TBT136" s="66"/>
      <c r="TBU136" s="66"/>
      <c r="TBV136" s="66"/>
      <c r="TBW136" s="66"/>
      <c r="TBX136" s="66"/>
      <c r="TBY136" s="66"/>
      <c r="TBZ136" s="66"/>
      <c r="TCA136" s="66"/>
      <c r="TCB136" s="66"/>
      <c r="TCC136" s="66"/>
      <c r="TCD136" s="66"/>
      <c r="TCE136" s="66"/>
      <c r="TCF136" s="66"/>
      <c r="TCG136" s="66"/>
      <c r="TCH136" s="66"/>
      <c r="TCI136" s="66"/>
      <c r="TCJ136" s="66"/>
      <c r="TCK136" s="66"/>
      <c r="TCL136" s="66"/>
      <c r="TCM136" s="66"/>
      <c r="TCN136" s="66"/>
      <c r="TCO136" s="66"/>
      <c r="TCP136" s="66"/>
      <c r="TCQ136" s="66"/>
      <c r="TCR136" s="66"/>
      <c r="TCS136" s="66"/>
      <c r="TCT136" s="66"/>
      <c r="TCU136" s="66"/>
      <c r="TCV136" s="66"/>
      <c r="TCW136" s="66"/>
      <c r="TCX136" s="66"/>
      <c r="TCY136" s="66"/>
      <c r="TCZ136" s="66"/>
      <c r="TDA136" s="66"/>
      <c r="TDB136" s="66"/>
      <c r="TDC136" s="66"/>
      <c r="TDD136" s="66"/>
      <c r="TDE136" s="66"/>
      <c r="TDF136" s="66"/>
      <c r="TDG136" s="66"/>
      <c r="TDH136" s="66"/>
      <c r="TDI136" s="66"/>
      <c r="TDJ136" s="66"/>
      <c r="TDK136" s="66"/>
      <c r="TDL136" s="66"/>
      <c r="TDM136" s="66"/>
      <c r="TDN136" s="66"/>
      <c r="TDO136" s="66"/>
      <c r="TDP136" s="66"/>
      <c r="TDQ136" s="66"/>
      <c r="TDR136" s="66"/>
      <c r="TDS136" s="66"/>
      <c r="TDT136" s="66"/>
      <c r="TDU136" s="66"/>
      <c r="TDV136" s="66"/>
      <c r="TDW136" s="66"/>
      <c r="TDX136" s="66"/>
      <c r="TDY136" s="66"/>
      <c r="TDZ136" s="66"/>
      <c r="TEA136" s="66"/>
      <c r="TEB136" s="66"/>
      <c r="TEC136" s="66"/>
      <c r="TED136" s="66"/>
      <c r="TEE136" s="66"/>
      <c r="TEF136" s="66"/>
      <c r="TEG136" s="66"/>
      <c r="TEH136" s="66"/>
      <c r="TEI136" s="66"/>
      <c r="TEJ136" s="66"/>
      <c r="TEK136" s="66"/>
      <c r="TEL136" s="66"/>
      <c r="TEM136" s="66"/>
      <c r="TEN136" s="66"/>
      <c r="TEO136" s="66"/>
      <c r="TEP136" s="66"/>
      <c r="TEQ136" s="66"/>
      <c r="TER136" s="66"/>
      <c r="TES136" s="66"/>
      <c r="TET136" s="66"/>
      <c r="TEU136" s="66"/>
      <c r="TEV136" s="66"/>
      <c r="TEW136" s="66"/>
      <c r="TEX136" s="66"/>
      <c r="TEY136" s="66"/>
      <c r="TEZ136" s="66"/>
      <c r="TFA136" s="66"/>
      <c r="TFB136" s="66"/>
      <c r="TFC136" s="66"/>
      <c r="TFD136" s="66"/>
      <c r="TFE136" s="66"/>
      <c r="TFF136" s="66"/>
      <c r="TFG136" s="66"/>
      <c r="TFH136" s="66"/>
      <c r="TFI136" s="66"/>
      <c r="TFJ136" s="66"/>
      <c r="TFK136" s="66"/>
      <c r="TFL136" s="66"/>
      <c r="TFM136" s="66"/>
      <c r="TFN136" s="66"/>
      <c r="TFO136" s="66"/>
      <c r="TFP136" s="66"/>
      <c r="TFQ136" s="66"/>
      <c r="TFR136" s="66"/>
      <c r="TFS136" s="66"/>
      <c r="TFT136" s="66"/>
      <c r="TFU136" s="66"/>
      <c r="TFV136" s="66"/>
      <c r="TFW136" s="66"/>
      <c r="TFX136" s="66"/>
      <c r="TFY136" s="66"/>
      <c r="TFZ136" s="66"/>
      <c r="TGA136" s="66"/>
      <c r="TGB136" s="66"/>
      <c r="TGC136" s="66"/>
      <c r="TGD136" s="66"/>
      <c r="TGE136" s="66"/>
      <c r="TGF136" s="66"/>
      <c r="TGG136" s="66"/>
      <c r="TGH136" s="66"/>
      <c r="TGI136" s="66"/>
      <c r="TGJ136" s="66"/>
      <c r="TGK136" s="66"/>
      <c r="TGL136" s="66"/>
      <c r="TGM136" s="66"/>
      <c r="TGN136" s="66"/>
      <c r="TGO136" s="66"/>
      <c r="TGP136" s="66"/>
      <c r="TGQ136" s="66"/>
      <c r="TGR136" s="66"/>
      <c r="TGS136" s="66"/>
      <c r="TGT136" s="66"/>
      <c r="TGU136" s="66"/>
      <c r="TGV136" s="66"/>
      <c r="TGW136" s="66"/>
      <c r="TGX136" s="66"/>
      <c r="TGY136" s="66"/>
      <c r="TGZ136" s="66"/>
      <c r="THA136" s="66"/>
      <c r="THB136" s="66"/>
      <c r="THC136" s="66"/>
      <c r="THD136" s="66"/>
      <c r="THE136" s="66"/>
      <c r="THF136" s="66"/>
      <c r="THG136" s="66"/>
      <c r="THH136" s="66"/>
      <c r="THI136" s="66"/>
      <c r="THJ136" s="66"/>
      <c r="THK136" s="66"/>
      <c r="THL136" s="66"/>
      <c r="THM136" s="66"/>
      <c r="THN136" s="66"/>
      <c r="THO136" s="66"/>
      <c r="THP136" s="66"/>
      <c r="THQ136" s="66"/>
      <c r="THR136" s="66"/>
      <c r="THS136" s="66"/>
      <c r="THT136" s="66"/>
      <c r="THU136" s="66"/>
      <c r="THV136" s="66"/>
      <c r="THW136" s="66"/>
      <c r="THX136" s="66"/>
      <c r="THY136" s="66"/>
      <c r="THZ136" s="66"/>
      <c r="TIA136" s="66"/>
      <c r="TIB136" s="66"/>
      <c r="TIC136" s="66"/>
      <c r="TID136" s="66"/>
      <c r="TIE136" s="66"/>
      <c r="TIF136" s="66"/>
      <c r="TIG136" s="66"/>
      <c r="TIH136" s="66"/>
      <c r="TII136" s="66"/>
      <c r="TIJ136" s="66"/>
      <c r="TIK136" s="66"/>
      <c r="TIL136" s="66"/>
      <c r="TIM136" s="66"/>
      <c r="TIN136" s="66"/>
      <c r="TIO136" s="66"/>
      <c r="TIP136" s="66"/>
      <c r="TIQ136" s="66"/>
      <c r="TIR136" s="66"/>
      <c r="TIS136" s="66"/>
      <c r="TIT136" s="66"/>
      <c r="TIU136" s="66"/>
      <c r="TIV136" s="66"/>
      <c r="TIW136" s="66"/>
      <c r="TIX136" s="66"/>
      <c r="TIY136" s="66"/>
      <c r="TIZ136" s="66"/>
      <c r="TJA136" s="66"/>
      <c r="TJB136" s="66"/>
      <c r="TJC136" s="66"/>
      <c r="TJD136" s="66"/>
      <c r="TJE136" s="66"/>
      <c r="TJF136" s="66"/>
      <c r="TJG136" s="66"/>
      <c r="TJH136" s="66"/>
      <c r="TJI136" s="66"/>
      <c r="TJJ136" s="66"/>
      <c r="TJK136" s="66"/>
      <c r="TJL136" s="66"/>
      <c r="TJM136" s="66"/>
      <c r="TJN136" s="66"/>
      <c r="TJO136" s="66"/>
      <c r="TJP136" s="66"/>
      <c r="TJQ136" s="66"/>
      <c r="TJR136" s="66"/>
      <c r="TJS136" s="66"/>
      <c r="TJT136" s="66"/>
      <c r="TJU136" s="66"/>
      <c r="TJV136" s="66"/>
      <c r="TJW136" s="66"/>
      <c r="TJX136" s="66"/>
      <c r="TJY136" s="66"/>
      <c r="TJZ136" s="66"/>
      <c r="TKA136" s="66"/>
      <c r="TKB136" s="66"/>
      <c r="TKC136" s="66"/>
      <c r="TKD136" s="66"/>
      <c r="TKE136" s="66"/>
      <c r="TKF136" s="66"/>
      <c r="TKG136" s="66"/>
      <c r="TKH136" s="66"/>
      <c r="TKI136" s="66"/>
      <c r="TKJ136" s="66"/>
      <c r="TKK136" s="66"/>
      <c r="TKL136" s="66"/>
      <c r="TKM136" s="66"/>
      <c r="TKN136" s="66"/>
      <c r="TKO136" s="66"/>
      <c r="TKP136" s="66"/>
      <c r="TKQ136" s="66"/>
      <c r="TKR136" s="66"/>
      <c r="TKS136" s="66"/>
      <c r="TKT136" s="66"/>
      <c r="TKU136" s="66"/>
      <c r="TKV136" s="66"/>
      <c r="TKW136" s="66"/>
      <c r="TKX136" s="66"/>
      <c r="TKY136" s="66"/>
      <c r="TKZ136" s="66"/>
      <c r="TLA136" s="66"/>
      <c r="TLB136" s="66"/>
      <c r="TLC136" s="66"/>
      <c r="TLD136" s="66"/>
      <c r="TLE136" s="66"/>
      <c r="TLF136" s="66"/>
      <c r="TLG136" s="66"/>
      <c r="TLH136" s="66"/>
      <c r="TLI136" s="66"/>
      <c r="TLJ136" s="66"/>
      <c r="TLK136" s="66"/>
      <c r="TLL136" s="66"/>
      <c r="TLM136" s="66"/>
      <c r="TLN136" s="66"/>
      <c r="TLO136" s="66"/>
      <c r="TLP136" s="66"/>
      <c r="TLQ136" s="66"/>
      <c r="TLR136" s="66"/>
      <c r="TLS136" s="66"/>
      <c r="TLT136" s="66"/>
      <c r="TLU136" s="66"/>
      <c r="TLV136" s="66"/>
      <c r="TLW136" s="66"/>
      <c r="TLX136" s="66"/>
      <c r="TLY136" s="66"/>
      <c r="TLZ136" s="66"/>
      <c r="TMA136" s="66"/>
      <c r="TMB136" s="66"/>
      <c r="TMC136" s="66"/>
      <c r="TMD136" s="66"/>
      <c r="TME136" s="66"/>
      <c r="TMF136" s="66"/>
      <c r="TMG136" s="66"/>
      <c r="TMH136" s="66"/>
      <c r="TMI136" s="66"/>
      <c r="TMJ136" s="66"/>
      <c r="TMK136" s="66"/>
      <c r="TML136" s="66"/>
      <c r="TMM136" s="66"/>
      <c r="TMN136" s="66"/>
      <c r="TMO136" s="66"/>
      <c r="TMP136" s="66"/>
      <c r="TMQ136" s="66"/>
      <c r="TMR136" s="66"/>
      <c r="TMS136" s="66"/>
      <c r="TMT136" s="66"/>
      <c r="TMU136" s="66"/>
      <c r="TMV136" s="66"/>
      <c r="TMW136" s="66"/>
      <c r="TMX136" s="66"/>
      <c r="TMY136" s="66"/>
      <c r="TMZ136" s="66"/>
      <c r="TNA136" s="66"/>
      <c r="TNB136" s="66"/>
      <c r="TNC136" s="66"/>
      <c r="TND136" s="66"/>
      <c r="TNE136" s="66"/>
      <c r="TNF136" s="66"/>
      <c r="TNG136" s="66"/>
      <c r="TNH136" s="66"/>
      <c r="TNI136" s="66"/>
      <c r="TNJ136" s="66"/>
      <c r="TNK136" s="66"/>
      <c r="TNL136" s="66"/>
      <c r="TNM136" s="66"/>
      <c r="TNN136" s="66"/>
      <c r="TNO136" s="66"/>
      <c r="TNP136" s="66"/>
      <c r="TNQ136" s="66"/>
      <c r="TNR136" s="66"/>
      <c r="TNS136" s="66"/>
      <c r="TNT136" s="66"/>
      <c r="TNU136" s="66"/>
      <c r="TNV136" s="66"/>
      <c r="TNW136" s="66"/>
      <c r="TNX136" s="66"/>
      <c r="TNY136" s="66"/>
      <c r="TNZ136" s="66"/>
      <c r="TOA136" s="66"/>
      <c r="TOB136" s="66"/>
      <c r="TOC136" s="66"/>
      <c r="TOD136" s="66"/>
      <c r="TOE136" s="66"/>
      <c r="TOF136" s="66"/>
      <c r="TOG136" s="66"/>
      <c r="TOH136" s="66"/>
      <c r="TOI136" s="66"/>
      <c r="TOJ136" s="66"/>
      <c r="TOK136" s="66"/>
      <c r="TOL136" s="66"/>
      <c r="TOM136" s="66"/>
      <c r="TON136" s="66"/>
      <c r="TOO136" s="66"/>
      <c r="TOP136" s="66"/>
      <c r="TOQ136" s="66"/>
      <c r="TOR136" s="66"/>
      <c r="TOS136" s="66"/>
      <c r="TOT136" s="66"/>
      <c r="TOU136" s="66"/>
      <c r="TOV136" s="66"/>
      <c r="TOW136" s="66"/>
      <c r="TOX136" s="66"/>
      <c r="TOY136" s="66"/>
      <c r="TOZ136" s="66"/>
      <c r="TPA136" s="66"/>
      <c r="TPB136" s="66"/>
      <c r="TPC136" s="66"/>
      <c r="TPD136" s="66"/>
      <c r="TPE136" s="66"/>
      <c r="TPF136" s="66"/>
      <c r="TPG136" s="66"/>
      <c r="TPH136" s="66"/>
      <c r="TPI136" s="66"/>
      <c r="TPJ136" s="66"/>
      <c r="TPK136" s="66"/>
      <c r="TPL136" s="66"/>
      <c r="TPM136" s="66"/>
      <c r="TPN136" s="66"/>
      <c r="TPO136" s="66"/>
      <c r="TPP136" s="66"/>
      <c r="TPQ136" s="66"/>
      <c r="TPR136" s="66"/>
      <c r="TPS136" s="66"/>
      <c r="TPT136" s="66"/>
      <c r="TPU136" s="66"/>
      <c r="TPV136" s="66"/>
      <c r="TPW136" s="66"/>
      <c r="TPX136" s="66"/>
      <c r="TPY136" s="66"/>
      <c r="TPZ136" s="66"/>
      <c r="TQA136" s="66"/>
      <c r="TQB136" s="66"/>
      <c r="TQC136" s="66"/>
      <c r="TQD136" s="66"/>
      <c r="TQE136" s="66"/>
      <c r="TQF136" s="66"/>
      <c r="TQG136" s="66"/>
      <c r="TQH136" s="66"/>
      <c r="TQI136" s="66"/>
      <c r="TQJ136" s="66"/>
      <c r="TQK136" s="66"/>
      <c r="TQL136" s="66"/>
      <c r="TQM136" s="66"/>
      <c r="TQN136" s="66"/>
      <c r="TQO136" s="66"/>
      <c r="TQP136" s="66"/>
      <c r="TQQ136" s="66"/>
      <c r="TQR136" s="66"/>
      <c r="TQS136" s="66"/>
      <c r="TQT136" s="66"/>
      <c r="TQU136" s="66"/>
      <c r="TQV136" s="66"/>
      <c r="TQW136" s="66"/>
      <c r="TQX136" s="66"/>
      <c r="TQY136" s="66"/>
      <c r="TQZ136" s="66"/>
      <c r="TRA136" s="66"/>
      <c r="TRB136" s="66"/>
      <c r="TRC136" s="66"/>
      <c r="TRD136" s="66"/>
      <c r="TRE136" s="66"/>
      <c r="TRF136" s="66"/>
      <c r="TRG136" s="66"/>
      <c r="TRH136" s="66"/>
      <c r="TRI136" s="66"/>
      <c r="TRJ136" s="66"/>
      <c r="TRK136" s="66"/>
      <c r="TRL136" s="66"/>
      <c r="TRM136" s="66"/>
      <c r="TRN136" s="66"/>
      <c r="TRO136" s="66"/>
      <c r="TRP136" s="66"/>
      <c r="TRQ136" s="66"/>
      <c r="TRR136" s="66"/>
      <c r="TRS136" s="66"/>
      <c r="TRT136" s="66"/>
      <c r="TRU136" s="66"/>
      <c r="TRV136" s="66"/>
      <c r="TRW136" s="66"/>
      <c r="TRX136" s="66"/>
      <c r="TRY136" s="66"/>
      <c r="TRZ136" s="66"/>
      <c r="TSA136" s="66"/>
      <c r="TSB136" s="66"/>
      <c r="TSC136" s="66"/>
      <c r="TSD136" s="66"/>
      <c r="TSE136" s="66"/>
      <c r="TSF136" s="66"/>
      <c r="TSG136" s="66"/>
      <c r="TSH136" s="66"/>
      <c r="TSI136" s="66"/>
      <c r="TSJ136" s="66"/>
      <c r="TSK136" s="66"/>
      <c r="TSL136" s="66"/>
      <c r="TSM136" s="66"/>
      <c r="TSN136" s="66"/>
      <c r="TSO136" s="66"/>
      <c r="TSP136" s="66"/>
      <c r="TSQ136" s="66"/>
      <c r="TSR136" s="66"/>
      <c r="TSS136" s="66"/>
      <c r="TST136" s="66"/>
      <c r="TSU136" s="66"/>
      <c r="TSV136" s="66"/>
      <c r="TSW136" s="66"/>
      <c r="TSX136" s="66"/>
      <c r="TSY136" s="66"/>
      <c r="TSZ136" s="66"/>
      <c r="TTA136" s="66"/>
      <c r="TTB136" s="66"/>
      <c r="TTC136" s="66"/>
      <c r="TTD136" s="66"/>
      <c r="TTE136" s="66"/>
      <c r="TTF136" s="66"/>
      <c r="TTG136" s="66"/>
      <c r="TTH136" s="66"/>
      <c r="TTI136" s="66"/>
      <c r="TTJ136" s="66"/>
      <c r="TTK136" s="66"/>
      <c r="TTL136" s="66"/>
      <c r="TTM136" s="66"/>
      <c r="TTN136" s="66"/>
      <c r="TTO136" s="66"/>
      <c r="TTP136" s="66"/>
      <c r="TTQ136" s="66"/>
      <c r="TTR136" s="66"/>
      <c r="TTS136" s="66"/>
      <c r="TTT136" s="66"/>
      <c r="TTU136" s="66"/>
      <c r="TTV136" s="66"/>
      <c r="TTW136" s="66"/>
      <c r="TTX136" s="66"/>
      <c r="TTY136" s="66"/>
      <c r="TTZ136" s="66"/>
      <c r="TUA136" s="66"/>
      <c r="TUB136" s="66"/>
      <c r="TUC136" s="66"/>
      <c r="TUD136" s="66"/>
      <c r="TUE136" s="66"/>
      <c r="TUF136" s="66"/>
      <c r="TUG136" s="66"/>
      <c r="TUH136" s="66"/>
      <c r="TUI136" s="66"/>
      <c r="TUJ136" s="66"/>
      <c r="TUK136" s="66"/>
      <c r="TUL136" s="66"/>
      <c r="TUM136" s="66"/>
      <c r="TUN136" s="66"/>
      <c r="TUO136" s="66"/>
      <c r="TUP136" s="66"/>
      <c r="TUQ136" s="66"/>
      <c r="TUR136" s="66"/>
      <c r="TUS136" s="66"/>
      <c r="TUT136" s="66"/>
      <c r="TUU136" s="66"/>
      <c r="TUV136" s="66"/>
      <c r="TUW136" s="66"/>
      <c r="TUX136" s="66"/>
      <c r="TUY136" s="66"/>
      <c r="TUZ136" s="66"/>
      <c r="TVA136" s="66"/>
      <c r="TVB136" s="66"/>
      <c r="TVC136" s="66"/>
      <c r="TVD136" s="66"/>
      <c r="TVE136" s="66"/>
      <c r="TVF136" s="66"/>
      <c r="TVG136" s="66"/>
      <c r="TVH136" s="66"/>
      <c r="TVI136" s="66"/>
      <c r="TVJ136" s="66"/>
      <c r="TVK136" s="66"/>
      <c r="TVL136" s="66"/>
      <c r="TVM136" s="66"/>
      <c r="TVN136" s="66"/>
      <c r="TVO136" s="66"/>
      <c r="TVP136" s="66"/>
      <c r="TVQ136" s="66"/>
      <c r="TVR136" s="66"/>
      <c r="TVS136" s="66"/>
      <c r="TVT136" s="66"/>
      <c r="TVU136" s="66"/>
      <c r="TVV136" s="66"/>
      <c r="TVW136" s="66"/>
      <c r="TVX136" s="66"/>
      <c r="TVY136" s="66"/>
      <c r="TVZ136" s="66"/>
      <c r="TWA136" s="66"/>
      <c r="TWB136" s="66"/>
      <c r="TWC136" s="66"/>
      <c r="TWD136" s="66"/>
      <c r="TWE136" s="66"/>
      <c r="TWF136" s="66"/>
      <c r="TWG136" s="66"/>
      <c r="TWH136" s="66"/>
      <c r="TWI136" s="66"/>
      <c r="TWJ136" s="66"/>
      <c r="TWK136" s="66"/>
      <c r="TWL136" s="66"/>
      <c r="TWM136" s="66"/>
      <c r="TWN136" s="66"/>
      <c r="TWO136" s="66"/>
      <c r="TWP136" s="66"/>
      <c r="TWQ136" s="66"/>
      <c r="TWR136" s="66"/>
      <c r="TWS136" s="66"/>
      <c r="TWT136" s="66"/>
      <c r="TWU136" s="66"/>
      <c r="TWV136" s="66"/>
      <c r="TWW136" s="66"/>
      <c r="TWX136" s="66"/>
      <c r="TWY136" s="66"/>
      <c r="TWZ136" s="66"/>
      <c r="TXA136" s="66"/>
      <c r="TXB136" s="66"/>
      <c r="TXC136" s="66"/>
      <c r="TXD136" s="66"/>
      <c r="TXE136" s="66"/>
      <c r="TXF136" s="66"/>
      <c r="TXG136" s="66"/>
      <c r="TXH136" s="66"/>
      <c r="TXI136" s="66"/>
      <c r="TXJ136" s="66"/>
      <c r="TXK136" s="66"/>
      <c r="TXL136" s="66"/>
      <c r="TXM136" s="66"/>
      <c r="TXN136" s="66"/>
      <c r="TXO136" s="66"/>
      <c r="TXP136" s="66"/>
      <c r="TXQ136" s="66"/>
      <c r="TXR136" s="66"/>
      <c r="TXS136" s="66"/>
      <c r="TXT136" s="66"/>
      <c r="TXU136" s="66"/>
      <c r="TXV136" s="66"/>
      <c r="TXW136" s="66"/>
      <c r="TXX136" s="66"/>
      <c r="TXY136" s="66"/>
      <c r="TXZ136" s="66"/>
      <c r="TYA136" s="66"/>
      <c r="TYB136" s="66"/>
      <c r="TYC136" s="66"/>
      <c r="TYD136" s="66"/>
      <c r="TYE136" s="66"/>
      <c r="TYF136" s="66"/>
      <c r="TYG136" s="66"/>
      <c r="TYH136" s="66"/>
      <c r="TYI136" s="66"/>
      <c r="TYJ136" s="66"/>
      <c r="TYK136" s="66"/>
      <c r="TYL136" s="66"/>
      <c r="TYM136" s="66"/>
      <c r="TYN136" s="66"/>
      <c r="TYO136" s="66"/>
      <c r="TYP136" s="66"/>
      <c r="TYQ136" s="66"/>
      <c r="TYR136" s="66"/>
      <c r="TYS136" s="66"/>
      <c r="TYT136" s="66"/>
      <c r="TYU136" s="66"/>
      <c r="TYV136" s="66"/>
      <c r="TYW136" s="66"/>
      <c r="TYX136" s="66"/>
      <c r="TYY136" s="66"/>
      <c r="TYZ136" s="66"/>
      <c r="TZA136" s="66"/>
      <c r="TZB136" s="66"/>
      <c r="TZC136" s="66"/>
      <c r="TZD136" s="66"/>
      <c r="TZE136" s="66"/>
      <c r="TZF136" s="66"/>
      <c r="TZG136" s="66"/>
      <c r="TZH136" s="66"/>
      <c r="TZI136" s="66"/>
      <c r="TZJ136" s="66"/>
      <c r="TZK136" s="66"/>
      <c r="TZL136" s="66"/>
      <c r="TZM136" s="66"/>
      <c r="TZN136" s="66"/>
      <c r="TZO136" s="66"/>
      <c r="TZP136" s="66"/>
      <c r="TZQ136" s="66"/>
      <c r="TZR136" s="66"/>
      <c r="TZS136" s="66"/>
      <c r="TZT136" s="66"/>
      <c r="TZU136" s="66"/>
      <c r="TZV136" s="66"/>
      <c r="TZW136" s="66"/>
      <c r="TZX136" s="66"/>
      <c r="TZY136" s="66"/>
      <c r="TZZ136" s="66"/>
      <c r="UAA136" s="66"/>
      <c r="UAB136" s="66"/>
      <c r="UAC136" s="66"/>
      <c r="UAD136" s="66"/>
      <c r="UAE136" s="66"/>
      <c r="UAF136" s="66"/>
      <c r="UAG136" s="66"/>
      <c r="UAH136" s="66"/>
      <c r="UAI136" s="66"/>
      <c r="UAJ136" s="66"/>
      <c r="UAK136" s="66"/>
      <c r="UAL136" s="66"/>
      <c r="UAM136" s="66"/>
      <c r="UAN136" s="66"/>
      <c r="UAO136" s="66"/>
      <c r="UAP136" s="66"/>
      <c r="UAQ136" s="66"/>
      <c r="UAR136" s="66"/>
      <c r="UAS136" s="66"/>
      <c r="UAT136" s="66"/>
      <c r="UAU136" s="66"/>
      <c r="UAV136" s="66"/>
      <c r="UAW136" s="66"/>
      <c r="UAX136" s="66"/>
      <c r="UAY136" s="66"/>
      <c r="UAZ136" s="66"/>
      <c r="UBA136" s="66"/>
      <c r="UBB136" s="66"/>
      <c r="UBC136" s="66"/>
      <c r="UBD136" s="66"/>
      <c r="UBE136" s="66"/>
      <c r="UBF136" s="66"/>
      <c r="UBG136" s="66"/>
      <c r="UBH136" s="66"/>
      <c r="UBI136" s="66"/>
      <c r="UBJ136" s="66"/>
      <c r="UBK136" s="66"/>
      <c r="UBL136" s="66"/>
      <c r="UBM136" s="66"/>
      <c r="UBN136" s="66"/>
      <c r="UBO136" s="66"/>
      <c r="UBP136" s="66"/>
      <c r="UBQ136" s="66"/>
      <c r="UBR136" s="66"/>
      <c r="UBS136" s="66"/>
      <c r="UBT136" s="66"/>
      <c r="UBU136" s="66"/>
      <c r="UBV136" s="66"/>
      <c r="UBW136" s="66"/>
      <c r="UBX136" s="66"/>
      <c r="UBY136" s="66"/>
      <c r="UBZ136" s="66"/>
      <c r="UCA136" s="66"/>
      <c r="UCB136" s="66"/>
      <c r="UCC136" s="66"/>
      <c r="UCD136" s="66"/>
      <c r="UCE136" s="66"/>
      <c r="UCF136" s="66"/>
      <c r="UCG136" s="66"/>
      <c r="UCH136" s="66"/>
      <c r="UCI136" s="66"/>
      <c r="UCJ136" s="66"/>
      <c r="UCK136" s="66"/>
      <c r="UCL136" s="66"/>
      <c r="UCM136" s="66"/>
      <c r="UCN136" s="66"/>
      <c r="UCO136" s="66"/>
      <c r="UCP136" s="66"/>
      <c r="UCQ136" s="66"/>
      <c r="UCR136" s="66"/>
      <c r="UCS136" s="66"/>
      <c r="UCT136" s="66"/>
      <c r="UCU136" s="66"/>
      <c r="UCV136" s="66"/>
      <c r="UCW136" s="66"/>
      <c r="UCX136" s="66"/>
      <c r="UCY136" s="66"/>
      <c r="UCZ136" s="66"/>
      <c r="UDA136" s="66"/>
      <c r="UDB136" s="66"/>
      <c r="UDC136" s="66"/>
      <c r="UDD136" s="66"/>
      <c r="UDE136" s="66"/>
      <c r="UDF136" s="66"/>
      <c r="UDG136" s="66"/>
      <c r="UDH136" s="66"/>
      <c r="UDI136" s="66"/>
      <c r="UDJ136" s="66"/>
      <c r="UDK136" s="66"/>
      <c r="UDL136" s="66"/>
      <c r="UDM136" s="66"/>
      <c r="UDN136" s="66"/>
      <c r="UDO136" s="66"/>
      <c r="UDP136" s="66"/>
      <c r="UDQ136" s="66"/>
      <c r="UDR136" s="66"/>
      <c r="UDS136" s="66"/>
      <c r="UDT136" s="66"/>
      <c r="UDU136" s="66"/>
      <c r="UDV136" s="66"/>
      <c r="UDW136" s="66"/>
      <c r="UDX136" s="66"/>
      <c r="UDY136" s="66"/>
      <c r="UDZ136" s="66"/>
      <c r="UEA136" s="66"/>
      <c r="UEB136" s="66"/>
      <c r="UEC136" s="66"/>
      <c r="UED136" s="66"/>
      <c r="UEE136" s="66"/>
      <c r="UEF136" s="66"/>
      <c r="UEG136" s="66"/>
      <c r="UEH136" s="66"/>
      <c r="UEI136" s="66"/>
      <c r="UEJ136" s="66"/>
      <c r="UEK136" s="66"/>
      <c r="UEL136" s="66"/>
      <c r="UEM136" s="66"/>
      <c r="UEN136" s="66"/>
      <c r="UEO136" s="66"/>
      <c r="UEP136" s="66"/>
      <c r="UEQ136" s="66"/>
      <c r="UER136" s="66"/>
      <c r="UES136" s="66"/>
      <c r="UET136" s="66"/>
      <c r="UEU136" s="66"/>
      <c r="UEV136" s="66"/>
      <c r="UEW136" s="66"/>
      <c r="UEX136" s="66"/>
      <c r="UEY136" s="66"/>
      <c r="UEZ136" s="66"/>
      <c r="UFA136" s="66"/>
      <c r="UFB136" s="66"/>
      <c r="UFC136" s="66"/>
      <c r="UFD136" s="66"/>
      <c r="UFE136" s="66"/>
      <c r="UFF136" s="66"/>
      <c r="UFG136" s="66"/>
      <c r="UFH136" s="66"/>
      <c r="UFI136" s="66"/>
      <c r="UFJ136" s="66"/>
      <c r="UFK136" s="66"/>
      <c r="UFL136" s="66"/>
      <c r="UFM136" s="66"/>
      <c r="UFN136" s="66"/>
      <c r="UFO136" s="66"/>
      <c r="UFP136" s="66"/>
      <c r="UFQ136" s="66"/>
      <c r="UFR136" s="66"/>
      <c r="UFS136" s="66"/>
      <c r="UFT136" s="66"/>
      <c r="UFU136" s="66"/>
      <c r="UFV136" s="66"/>
      <c r="UFW136" s="66"/>
      <c r="UFX136" s="66"/>
      <c r="UFY136" s="66"/>
      <c r="UFZ136" s="66"/>
      <c r="UGA136" s="66"/>
      <c r="UGB136" s="66"/>
      <c r="UGC136" s="66"/>
      <c r="UGD136" s="66"/>
      <c r="UGE136" s="66"/>
      <c r="UGF136" s="66"/>
      <c r="UGG136" s="66"/>
      <c r="UGH136" s="66"/>
      <c r="UGI136" s="66"/>
      <c r="UGJ136" s="66"/>
      <c r="UGK136" s="66"/>
      <c r="UGL136" s="66"/>
      <c r="UGM136" s="66"/>
      <c r="UGN136" s="66"/>
      <c r="UGO136" s="66"/>
      <c r="UGP136" s="66"/>
      <c r="UGQ136" s="66"/>
      <c r="UGR136" s="66"/>
      <c r="UGS136" s="66"/>
      <c r="UGT136" s="66"/>
      <c r="UGU136" s="66"/>
      <c r="UGV136" s="66"/>
      <c r="UGW136" s="66"/>
      <c r="UGX136" s="66"/>
      <c r="UGY136" s="66"/>
      <c r="UGZ136" s="66"/>
      <c r="UHA136" s="66"/>
      <c r="UHB136" s="66"/>
      <c r="UHC136" s="66"/>
      <c r="UHD136" s="66"/>
      <c r="UHE136" s="66"/>
      <c r="UHF136" s="66"/>
      <c r="UHG136" s="66"/>
      <c r="UHH136" s="66"/>
      <c r="UHI136" s="66"/>
      <c r="UHJ136" s="66"/>
      <c r="UHK136" s="66"/>
      <c r="UHL136" s="66"/>
      <c r="UHM136" s="66"/>
      <c r="UHN136" s="66"/>
      <c r="UHO136" s="66"/>
      <c r="UHP136" s="66"/>
      <c r="UHQ136" s="66"/>
      <c r="UHR136" s="66"/>
      <c r="UHS136" s="66"/>
      <c r="UHT136" s="66"/>
      <c r="UHU136" s="66"/>
      <c r="UHV136" s="66"/>
      <c r="UHW136" s="66"/>
      <c r="UHX136" s="66"/>
      <c r="UHY136" s="66"/>
      <c r="UHZ136" s="66"/>
      <c r="UIA136" s="66"/>
      <c r="UIB136" s="66"/>
      <c r="UIC136" s="66"/>
      <c r="UID136" s="66"/>
      <c r="UIE136" s="66"/>
      <c r="UIF136" s="66"/>
      <c r="UIG136" s="66"/>
      <c r="UIH136" s="66"/>
      <c r="UII136" s="66"/>
      <c r="UIJ136" s="66"/>
      <c r="UIK136" s="66"/>
      <c r="UIL136" s="66"/>
      <c r="UIM136" s="66"/>
      <c r="UIN136" s="66"/>
      <c r="UIO136" s="66"/>
      <c r="UIP136" s="66"/>
      <c r="UIQ136" s="66"/>
      <c r="UIR136" s="66"/>
      <c r="UIS136" s="66"/>
      <c r="UIT136" s="66"/>
      <c r="UIU136" s="66"/>
      <c r="UIV136" s="66"/>
      <c r="UIW136" s="66"/>
      <c r="UIX136" s="66"/>
      <c r="UIY136" s="66"/>
      <c r="UIZ136" s="66"/>
      <c r="UJA136" s="66"/>
      <c r="UJB136" s="66"/>
      <c r="UJC136" s="66"/>
      <c r="UJD136" s="66"/>
      <c r="UJE136" s="66"/>
      <c r="UJF136" s="66"/>
      <c r="UJG136" s="66"/>
      <c r="UJH136" s="66"/>
      <c r="UJI136" s="66"/>
      <c r="UJJ136" s="66"/>
      <c r="UJK136" s="66"/>
      <c r="UJL136" s="66"/>
      <c r="UJM136" s="66"/>
      <c r="UJN136" s="66"/>
      <c r="UJO136" s="66"/>
      <c r="UJP136" s="66"/>
      <c r="UJQ136" s="66"/>
      <c r="UJR136" s="66"/>
      <c r="UJS136" s="66"/>
      <c r="UJT136" s="66"/>
      <c r="UJU136" s="66"/>
      <c r="UJV136" s="66"/>
      <c r="UJW136" s="66"/>
      <c r="UJX136" s="66"/>
      <c r="UJY136" s="66"/>
      <c r="UJZ136" s="66"/>
      <c r="UKA136" s="66"/>
      <c r="UKB136" s="66"/>
      <c r="UKC136" s="66"/>
      <c r="UKD136" s="66"/>
      <c r="UKE136" s="66"/>
      <c r="UKF136" s="66"/>
      <c r="UKG136" s="66"/>
      <c r="UKH136" s="66"/>
      <c r="UKI136" s="66"/>
      <c r="UKJ136" s="66"/>
      <c r="UKK136" s="66"/>
      <c r="UKL136" s="66"/>
      <c r="UKM136" s="66"/>
      <c r="UKN136" s="66"/>
      <c r="UKO136" s="66"/>
      <c r="UKP136" s="66"/>
      <c r="UKQ136" s="66"/>
      <c r="UKR136" s="66"/>
      <c r="UKS136" s="66"/>
      <c r="UKT136" s="66"/>
      <c r="UKU136" s="66"/>
      <c r="UKV136" s="66"/>
      <c r="UKW136" s="66"/>
      <c r="UKX136" s="66"/>
      <c r="UKY136" s="66"/>
      <c r="UKZ136" s="66"/>
      <c r="ULA136" s="66"/>
      <c r="ULB136" s="66"/>
      <c r="ULC136" s="66"/>
      <c r="ULD136" s="66"/>
      <c r="ULE136" s="66"/>
      <c r="ULF136" s="66"/>
      <c r="ULG136" s="66"/>
      <c r="ULH136" s="66"/>
      <c r="ULI136" s="66"/>
      <c r="ULJ136" s="66"/>
      <c r="ULK136" s="66"/>
      <c r="ULL136" s="66"/>
      <c r="ULM136" s="66"/>
      <c r="ULN136" s="66"/>
      <c r="ULO136" s="66"/>
      <c r="ULP136" s="66"/>
      <c r="ULQ136" s="66"/>
      <c r="ULR136" s="66"/>
      <c r="ULS136" s="66"/>
      <c r="ULT136" s="66"/>
      <c r="ULU136" s="66"/>
      <c r="ULV136" s="66"/>
      <c r="ULW136" s="66"/>
      <c r="ULX136" s="66"/>
      <c r="ULY136" s="66"/>
      <c r="ULZ136" s="66"/>
      <c r="UMA136" s="66"/>
      <c r="UMB136" s="66"/>
      <c r="UMC136" s="66"/>
      <c r="UMD136" s="66"/>
      <c r="UME136" s="66"/>
      <c r="UMF136" s="66"/>
      <c r="UMG136" s="66"/>
      <c r="UMH136" s="66"/>
      <c r="UMI136" s="66"/>
      <c r="UMJ136" s="66"/>
      <c r="UMK136" s="66"/>
      <c r="UML136" s="66"/>
      <c r="UMM136" s="66"/>
      <c r="UMN136" s="66"/>
      <c r="UMO136" s="66"/>
      <c r="UMP136" s="66"/>
      <c r="UMQ136" s="66"/>
      <c r="UMR136" s="66"/>
      <c r="UMS136" s="66"/>
      <c r="UMT136" s="66"/>
      <c r="UMU136" s="66"/>
      <c r="UMV136" s="66"/>
      <c r="UMW136" s="66"/>
      <c r="UMX136" s="66"/>
      <c r="UMY136" s="66"/>
      <c r="UMZ136" s="66"/>
      <c r="UNA136" s="66"/>
      <c r="UNB136" s="66"/>
      <c r="UNC136" s="66"/>
      <c r="UND136" s="66"/>
      <c r="UNE136" s="66"/>
      <c r="UNF136" s="66"/>
      <c r="UNG136" s="66"/>
      <c r="UNH136" s="66"/>
      <c r="UNI136" s="66"/>
      <c r="UNJ136" s="66"/>
      <c r="UNK136" s="66"/>
      <c r="UNL136" s="66"/>
      <c r="UNM136" s="66"/>
      <c r="UNN136" s="66"/>
      <c r="UNO136" s="66"/>
      <c r="UNP136" s="66"/>
      <c r="UNQ136" s="66"/>
      <c r="UNR136" s="66"/>
      <c r="UNS136" s="66"/>
      <c r="UNT136" s="66"/>
      <c r="UNU136" s="66"/>
      <c r="UNV136" s="66"/>
      <c r="UNW136" s="66"/>
      <c r="UNX136" s="66"/>
      <c r="UNY136" s="66"/>
      <c r="UNZ136" s="66"/>
      <c r="UOA136" s="66"/>
      <c r="UOB136" s="66"/>
      <c r="UOC136" s="66"/>
      <c r="UOD136" s="66"/>
      <c r="UOE136" s="66"/>
      <c r="UOF136" s="66"/>
      <c r="UOG136" s="66"/>
      <c r="UOH136" s="66"/>
      <c r="UOI136" s="66"/>
      <c r="UOJ136" s="66"/>
      <c r="UOK136" s="66"/>
      <c r="UOL136" s="66"/>
      <c r="UOM136" s="66"/>
      <c r="UON136" s="66"/>
      <c r="UOO136" s="66"/>
      <c r="UOP136" s="66"/>
      <c r="UOQ136" s="66"/>
      <c r="UOR136" s="66"/>
      <c r="UOS136" s="66"/>
      <c r="UOT136" s="66"/>
      <c r="UOU136" s="66"/>
      <c r="UOV136" s="66"/>
      <c r="UOW136" s="66"/>
      <c r="UOX136" s="66"/>
      <c r="UOY136" s="66"/>
      <c r="UOZ136" s="66"/>
      <c r="UPA136" s="66"/>
      <c r="UPB136" s="66"/>
      <c r="UPC136" s="66"/>
      <c r="UPD136" s="66"/>
      <c r="UPE136" s="66"/>
      <c r="UPF136" s="66"/>
      <c r="UPG136" s="66"/>
      <c r="UPH136" s="66"/>
      <c r="UPI136" s="66"/>
      <c r="UPJ136" s="66"/>
      <c r="UPK136" s="66"/>
      <c r="UPL136" s="66"/>
      <c r="UPM136" s="66"/>
      <c r="UPN136" s="66"/>
      <c r="UPO136" s="66"/>
      <c r="UPP136" s="66"/>
      <c r="UPQ136" s="66"/>
      <c r="UPR136" s="66"/>
      <c r="UPS136" s="66"/>
      <c r="UPT136" s="66"/>
      <c r="UPU136" s="66"/>
      <c r="UPV136" s="66"/>
      <c r="UPW136" s="66"/>
      <c r="UPX136" s="66"/>
      <c r="UPY136" s="66"/>
      <c r="UPZ136" s="66"/>
      <c r="UQA136" s="66"/>
      <c r="UQB136" s="66"/>
      <c r="UQC136" s="66"/>
      <c r="UQD136" s="66"/>
      <c r="UQE136" s="66"/>
      <c r="UQF136" s="66"/>
      <c r="UQG136" s="66"/>
      <c r="UQH136" s="66"/>
      <c r="UQI136" s="66"/>
      <c r="UQJ136" s="66"/>
      <c r="UQK136" s="66"/>
      <c r="UQL136" s="66"/>
      <c r="UQM136" s="66"/>
      <c r="UQN136" s="66"/>
      <c r="UQO136" s="66"/>
      <c r="UQP136" s="66"/>
      <c r="UQQ136" s="66"/>
      <c r="UQR136" s="66"/>
      <c r="UQS136" s="66"/>
      <c r="UQT136" s="66"/>
      <c r="UQU136" s="66"/>
      <c r="UQV136" s="66"/>
      <c r="UQW136" s="66"/>
      <c r="UQX136" s="66"/>
      <c r="UQY136" s="66"/>
      <c r="UQZ136" s="66"/>
      <c r="URA136" s="66"/>
      <c r="URB136" s="66"/>
      <c r="URC136" s="66"/>
      <c r="URD136" s="66"/>
      <c r="URE136" s="66"/>
      <c r="URF136" s="66"/>
      <c r="URG136" s="66"/>
      <c r="URH136" s="66"/>
      <c r="URI136" s="66"/>
      <c r="URJ136" s="66"/>
      <c r="URK136" s="66"/>
      <c r="URL136" s="66"/>
      <c r="URM136" s="66"/>
      <c r="URN136" s="66"/>
      <c r="URO136" s="66"/>
      <c r="URP136" s="66"/>
      <c r="URQ136" s="66"/>
      <c r="URR136" s="66"/>
      <c r="URS136" s="66"/>
      <c r="URT136" s="66"/>
      <c r="URU136" s="66"/>
      <c r="URV136" s="66"/>
      <c r="URW136" s="66"/>
      <c r="URX136" s="66"/>
      <c r="URY136" s="66"/>
      <c r="URZ136" s="66"/>
      <c r="USA136" s="66"/>
      <c r="USB136" s="66"/>
      <c r="USC136" s="66"/>
      <c r="USD136" s="66"/>
      <c r="USE136" s="66"/>
      <c r="USF136" s="66"/>
      <c r="USG136" s="66"/>
      <c r="USH136" s="66"/>
      <c r="USI136" s="66"/>
      <c r="USJ136" s="66"/>
      <c r="USK136" s="66"/>
      <c r="USL136" s="66"/>
      <c r="USM136" s="66"/>
      <c r="USN136" s="66"/>
      <c r="USO136" s="66"/>
      <c r="USP136" s="66"/>
      <c r="USQ136" s="66"/>
      <c r="USR136" s="66"/>
      <c r="USS136" s="66"/>
      <c r="UST136" s="66"/>
      <c r="USU136" s="66"/>
      <c r="USV136" s="66"/>
      <c r="USW136" s="66"/>
      <c r="USX136" s="66"/>
      <c r="USY136" s="66"/>
      <c r="USZ136" s="66"/>
      <c r="UTA136" s="66"/>
      <c r="UTB136" s="66"/>
      <c r="UTC136" s="66"/>
      <c r="UTD136" s="66"/>
      <c r="UTE136" s="66"/>
      <c r="UTF136" s="66"/>
      <c r="UTG136" s="66"/>
      <c r="UTH136" s="66"/>
      <c r="UTI136" s="66"/>
      <c r="UTJ136" s="66"/>
      <c r="UTK136" s="66"/>
      <c r="UTL136" s="66"/>
      <c r="UTM136" s="66"/>
      <c r="UTN136" s="66"/>
      <c r="UTO136" s="66"/>
      <c r="UTP136" s="66"/>
      <c r="UTQ136" s="66"/>
      <c r="UTR136" s="66"/>
      <c r="UTS136" s="66"/>
      <c r="UTT136" s="66"/>
      <c r="UTU136" s="66"/>
      <c r="UTV136" s="66"/>
      <c r="UTW136" s="66"/>
      <c r="UTX136" s="66"/>
      <c r="UTY136" s="66"/>
      <c r="UTZ136" s="66"/>
      <c r="UUA136" s="66"/>
      <c r="UUB136" s="66"/>
      <c r="UUC136" s="66"/>
      <c r="UUD136" s="66"/>
      <c r="UUE136" s="66"/>
      <c r="UUF136" s="66"/>
      <c r="UUG136" s="66"/>
      <c r="UUH136" s="66"/>
      <c r="UUI136" s="66"/>
      <c r="UUJ136" s="66"/>
      <c r="UUK136" s="66"/>
      <c r="UUL136" s="66"/>
      <c r="UUM136" s="66"/>
      <c r="UUN136" s="66"/>
      <c r="UUO136" s="66"/>
      <c r="UUP136" s="66"/>
      <c r="UUQ136" s="66"/>
      <c r="UUR136" s="66"/>
      <c r="UUS136" s="66"/>
      <c r="UUT136" s="66"/>
      <c r="UUU136" s="66"/>
      <c r="UUV136" s="66"/>
      <c r="UUW136" s="66"/>
      <c r="UUX136" s="66"/>
      <c r="UUY136" s="66"/>
      <c r="UUZ136" s="66"/>
      <c r="UVA136" s="66"/>
      <c r="UVB136" s="66"/>
      <c r="UVC136" s="66"/>
      <c r="UVD136" s="66"/>
      <c r="UVE136" s="66"/>
      <c r="UVF136" s="66"/>
      <c r="UVG136" s="66"/>
      <c r="UVH136" s="66"/>
      <c r="UVI136" s="66"/>
      <c r="UVJ136" s="66"/>
      <c r="UVK136" s="66"/>
      <c r="UVL136" s="66"/>
      <c r="UVM136" s="66"/>
      <c r="UVN136" s="66"/>
      <c r="UVO136" s="66"/>
      <c r="UVP136" s="66"/>
      <c r="UVQ136" s="66"/>
      <c r="UVR136" s="66"/>
      <c r="UVS136" s="66"/>
      <c r="UVT136" s="66"/>
      <c r="UVU136" s="66"/>
      <c r="UVV136" s="66"/>
      <c r="UVW136" s="66"/>
      <c r="UVX136" s="66"/>
      <c r="UVY136" s="66"/>
      <c r="UVZ136" s="66"/>
      <c r="UWA136" s="66"/>
      <c r="UWB136" s="66"/>
      <c r="UWC136" s="66"/>
      <c r="UWD136" s="66"/>
      <c r="UWE136" s="66"/>
      <c r="UWF136" s="66"/>
      <c r="UWG136" s="66"/>
      <c r="UWH136" s="66"/>
      <c r="UWI136" s="66"/>
      <c r="UWJ136" s="66"/>
      <c r="UWK136" s="66"/>
      <c r="UWL136" s="66"/>
      <c r="UWM136" s="66"/>
      <c r="UWN136" s="66"/>
      <c r="UWO136" s="66"/>
      <c r="UWP136" s="66"/>
      <c r="UWQ136" s="66"/>
      <c r="UWR136" s="66"/>
      <c r="UWS136" s="66"/>
      <c r="UWT136" s="66"/>
      <c r="UWU136" s="66"/>
      <c r="UWV136" s="66"/>
      <c r="UWW136" s="66"/>
      <c r="UWX136" s="66"/>
      <c r="UWY136" s="66"/>
      <c r="UWZ136" s="66"/>
      <c r="UXA136" s="66"/>
      <c r="UXB136" s="66"/>
      <c r="UXC136" s="66"/>
      <c r="UXD136" s="66"/>
      <c r="UXE136" s="66"/>
      <c r="UXF136" s="66"/>
      <c r="UXG136" s="66"/>
      <c r="UXH136" s="66"/>
      <c r="UXI136" s="66"/>
      <c r="UXJ136" s="66"/>
      <c r="UXK136" s="66"/>
      <c r="UXL136" s="66"/>
      <c r="UXM136" s="66"/>
      <c r="UXN136" s="66"/>
      <c r="UXO136" s="66"/>
      <c r="UXP136" s="66"/>
      <c r="UXQ136" s="66"/>
      <c r="UXR136" s="66"/>
      <c r="UXS136" s="66"/>
      <c r="UXT136" s="66"/>
      <c r="UXU136" s="66"/>
      <c r="UXV136" s="66"/>
      <c r="UXW136" s="66"/>
      <c r="UXX136" s="66"/>
      <c r="UXY136" s="66"/>
      <c r="UXZ136" s="66"/>
      <c r="UYA136" s="66"/>
      <c r="UYB136" s="66"/>
      <c r="UYC136" s="66"/>
      <c r="UYD136" s="66"/>
      <c r="UYE136" s="66"/>
      <c r="UYF136" s="66"/>
      <c r="UYG136" s="66"/>
      <c r="UYH136" s="66"/>
      <c r="UYI136" s="66"/>
      <c r="UYJ136" s="66"/>
      <c r="UYK136" s="66"/>
      <c r="UYL136" s="66"/>
      <c r="UYM136" s="66"/>
      <c r="UYN136" s="66"/>
      <c r="UYO136" s="66"/>
      <c r="UYP136" s="66"/>
      <c r="UYQ136" s="66"/>
      <c r="UYR136" s="66"/>
      <c r="UYS136" s="66"/>
      <c r="UYT136" s="66"/>
      <c r="UYU136" s="66"/>
      <c r="UYV136" s="66"/>
      <c r="UYW136" s="66"/>
      <c r="UYX136" s="66"/>
      <c r="UYY136" s="66"/>
      <c r="UYZ136" s="66"/>
      <c r="UZA136" s="66"/>
      <c r="UZB136" s="66"/>
      <c r="UZC136" s="66"/>
      <c r="UZD136" s="66"/>
      <c r="UZE136" s="66"/>
      <c r="UZF136" s="66"/>
      <c r="UZG136" s="66"/>
      <c r="UZH136" s="66"/>
      <c r="UZI136" s="66"/>
      <c r="UZJ136" s="66"/>
      <c r="UZK136" s="66"/>
      <c r="UZL136" s="66"/>
      <c r="UZM136" s="66"/>
      <c r="UZN136" s="66"/>
      <c r="UZO136" s="66"/>
      <c r="UZP136" s="66"/>
      <c r="UZQ136" s="66"/>
      <c r="UZR136" s="66"/>
      <c r="UZS136" s="66"/>
      <c r="UZT136" s="66"/>
      <c r="UZU136" s="66"/>
      <c r="UZV136" s="66"/>
      <c r="UZW136" s="66"/>
      <c r="UZX136" s="66"/>
      <c r="UZY136" s="66"/>
      <c r="UZZ136" s="66"/>
      <c r="VAA136" s="66"/>
      <c r="VAB136" s="66"/>
      <c r="VAC136" s="66"/>
      <c r="VAD136" s="66"/>
      <c r="VAE136" s="66"/>
      <c r="VAF136" s="66"/>
      <c r="VAG136" s="66"/>
      <c r="VAH136" s="66"/>
      <c r="VAI136" s="66"/>
      <c r="VAJ136" s="66"/>
      <c r="VAK136" s="66"/>
      <c r="VAL136" s="66"/>
      <c r="VAM136" s="66"/>
      <c r="VAN136" s="66"/>
      <c r="VAO136" s="66"/>
      <c r="VAP136" s="66"/>
      <c r="VAQ136" s="66"/>
      <c r="VAR136" s="66"/>
      <c r="VAS136" s="66"/>
      <c r="VAT136" s="66"/>
      <c r="VAU136" s="66"/>
      <c r="VAV136" s="66"/>
      <c r="VAW136" s="66"/>
      <c r="VAX136" s="66"/>
      <c r="VAY136" s="66"/>
      <c r="VAZ136" s="66"/>
      <c r="VBA136" s="66"/>
      <c r="VBB136" s="66"/>
      <c r="VBC136" s="66"/>
      <c r="VBD136" s="66"/>
      <c r="VBE136" s="66"/>
      <c r="VBF136" s="66"/>
      <c r="VBG136" s="66"/>
      <c r="VBH136" s="66"/>
      <c r="VBI136" s="66"/>
      <c r="VBJ136" s="66"/>
      <c r="VBK136" s="66"/>
      <c r="VBL136" s="66"/>
      <c r="VBM136" s="66"/>
      <c r="VBN136" s="66"/>
      <c r="VBO136" s="66"/>
      <c r="VBP136" s="66"/>
      <c r="VBQ136" s="66"/>
      <c r="VBR136" s="66"/>
      <c r="VBS136" s="66"/>
      <c r="VBT136" s="66"/>
      <c r="VBU136" s="66"/>
      <c r="VBV136" s="66"/>
      <c r="VBW136" s="66"/>
      <c r="VBX136" s="66"/>
      <c r="VBY136" s="66"/>
      <c r="VBZ136" s="66"/>
      <c r="VCA136" s="66"/>
      <c r="VCB136" s="66"/>
      <c r="VCC136" s="66"/>
      <c r="VCD136" s="66"/>
      <c r="VCE136" s="66"/>
      <c r="VCF136" s="66"/>
      <c r="VCG136" s="66"/>
      <c r="VCH136" s="66"/>
      <c r="VCI136" s="66"/>
      <c r="VCJ136" s="66"/>
      <c r="VCK136" s="66"/>
      <c r="VCL136" s="66"/>
      <c r="VCM136" s="66"/>
      <c r="VCN136" s="66"/>
      <c r="VCO136" s="66"/>
      <c r="VCP136" s="66"/>
      <c r="VCQ136" s="66"/>
      <c r="VCR136" s="66"/>
      <c r="VCS136" s="66"/>
      <c r="VCT136" s="66"/>
      <c r="VCU136" s="66"/>
      <c r="VCV136" s="66"/>
      <c r="VCW136" s="66"/>
      <c r="VCX136" s="66"/>
      <c r="VCY136" s="66"/>
      <c r="VCZ136" s="66"/>
      <c r="VDA136" s="66"/>
      <c r="VDB136" s="66"/>
      <c r="VDC136" s="66"/>
      <c r="VDD136" s="66"/>
      <c r="VDE136" s="66"/>
      <c r="VDF136" s="66"/>
      <c r="VDG136" s="66"/>
      <c r="VDH136" s="66"/>
      <c r="VDI136" s="66"/>
      <c r="VDJ136" s="66"/>
      <c r="VDK136" s="66"/>
      <c r="VDL136" s="66"/>
      <c r="VDM136" s="66"/>
      <c r="VDN136" s="66"/>
      <c r="VDO136" s="66"/>
      <c r="VDP136" s="66"/>
      <c r="VDQ136" s="66"/>
      <c r="VDR136" s="66"/>
      <c r="VDS136" s="66"/>
      <c r="VDT136" s="66"/>
      <c r="VDU136" s="66"/>
      <c r="VDV136" s="66"/>
      <c r="VDW136" s="66"/>
      <c r="VDX136" s="66"/>
      <c r="VDY136" s="66"/>
      <c r="VDZ136" s="66"/>
      <c r="VEA136" s="66"/>
      <c r="VEB136" s="66"/>
      <c r="VEC136" s="66"/>
      <c r="VED136" s="66"/>
      <c r="VEE136" s="66"/>
      <c r="VEF136" s="66"/>
      <c r="VEG136" s="66"/>
      <c r="VEH136" s="66"/>
      <c r="VEI136" s="66"/>
      <c r="VEJ136" s="66"/>
      <c r="VEK136" s="66"/>
      <c r="VEL136" s="66"/>
      <c r="VEM136" s="66"/>
      <c r="VEN136" s="66"/>
      <c r="VEO136" s="66"/>
      <c r="VEP136" s="66"/>
      <c r="VEQ136" s="66"/>
      <c r="VER136" s="66"/>
      <c r="VES136" s="66"/>
      <c r="VET136" s="66"/>
      <c r="VEU136" s="66"/>
      <c r="VEV136" s="66"/>
      <c r="VEW136" s="66"/>
      <c r="VEX136" s="66"/>
      <c r="VEY136" s="66"/>
      <c r="VEZ136" s="66"/>
      <c r="VFA136" s="66"/>
      <c r="VFB136" s="66"/>
      <c r="VFC136" s="66"/>
      <c r="VFD136" s="66"/>
      <c r="VFE136" s="66"/>
      <c r="VFF136" s="66"/>
      <c r="VFG136" s="66"/>
      <c r="VFH136" s="66"/>
      <c r="VFI136" s="66"/>
      <c r="VFJ136" s="66"/>
      <c r="VFK136" s="66"/>
      <c r="VFL136" s="66"/>
      <c r="VFM136" s="66"/>
      <c r="VFN136" s="66"/>
      <c r="VFO136" s="66"/>
      <c r="VFP136" s="66"/>
      <c r="VFQ136" s="66"/>
      <c r="VFR136" s="66"/>
      <c r="VFS136" s="66"/>
      <c r="VFT136" s="66"/>
      <c r="VFU136" s="66"/>
      <c r="VFV136" s="66"/>
      <c r="VFW136" s="66"/>
      <c r="VFX136" s="66"/>
      <c r="VFY136" s="66"/>
      <c r="VFZ136" s="66"/>
      <c r="VGA136" s="66"/>
      <c r="VGB136" s="66"/>
      <c r="VGC136" s="66"/>
      <c r="VGD136" s="66"/>
      <c r="VGE136" s="66"/>
      <c r="VGF136" s="66"/>
      <c r="VGG136" s="66"/>
      <c r="VGH136" s="66"/>
      <c r="VGI136" s="66"/>
      <c r="VGJ136" s="66"/>
      <c r="VGK136" s="66"/>
      <c r="VGL136" s="66"/>
      <c r="VGM136" s="66"/>
      <c r="VGN136" s="66"/>
      <c r="VGO136" s="66"/>
      <c r="VGP136" s="66"/>
      <c r="VGQ136" s="66"/>
      <c r="VGR136" s="66"/>
      <c r="VGS136" s="66"/>
      <c r="VGT136" s="66"/>
      <c r="VGU136" s="66"/>
      <c r="VGV136" s="66"/>
      <c r="VGW136" s="66"/>
      <c r="VGX136" s="66"/>
      <c r="VGY136" s="66"/>
      <c r="VGZ136" s="66"/>
      <c r="VHA136" s="66"/>
      <c r="VHB136" s="66"/>
      <c r="VHC136" s="66"/>
      <c r="VHD136" s="66"/>
      <c r="VHE136" s="66"/>
      <c r="VHF136" s="66"/>
      <c r="VHG136" s="66"/>
      <c r="VHH136" s="66"/>
      <c r="VHI136" s="66"/>
      <c r="VHJ136" s="66"/>
      <c r="VHK136" s="66"/>
      <c r="VHL136" s="66"/>
      <c r="VHM136" s="66"/>
      <c r="VHN136" s="66"/>
      <c r="VHO136" s="66"/>
      <c r="VHP136" s="66"/>
      <c r="VHQ136" s="66"/>
      <c r="VHR136" s="66"/>
      <c r="VHS136" s="66"/>
      <c r="VHT136" s="66"/>
      <c r="VHU136" s="66"/>
      <c r="VHV136" s="66"/>
      <c r="VHW136" s="66"/>
      <c r="VHX136" s="66"/>
      <c r="VHY136" s="66"/>
      <c r="VHZ136" s="66"/>
      <c r="VIA136" s="66"/>
      <c r="VIB136" s="66"/>
      <c r="VIC136" s="66"/>
      <c r="VID136" s="66"/>
      <c r="VIE136" s="66"/>
      <c r="VIF136" s="66"/>
      <c r="VIG136" s="66"/>
      <c r="VIH136" s="66"/>
      <c r="VII136" s="66"/>
      <c r="VIJ136" s="66"/>
      <c r="VIK136" s="66"/>
      <c r="VIL136" s="66"/>
      <c r="VIM136" s="66"/>
      <c r="VIN136" s="66"/>
      <c r="VIO136" s="66"/>
      <c r="VIP136" s="66"/>
      <c r="VIQ136" s="66"/>
      <c r="VIR136" s="66"/>
      <c r="VIS136" s="66"/>
      <c r="VIT136" s="66"/>
      <c r="VIU136" s="66"/>
      <c r="VIV136" s="66"/>
      <c r="VIW136" s="66"/>
      <c r="VIX136" s="66"/>
      <c r="VIY136" s="66"/>
      <c r="VIZ136" s="66"/>
      <c r="VJA136" s="66"/>
      <c r="VJB136" s="66"/>
      <c r="VJC136" s="66"/>
      <c r="VJD136" s="66"/>
      <c r="VJE136" s="66"/>
      <c r="VJF136" s="66"/>
      <c r="VJG136" s="66"/>
      <c r="VJH136" s="66"/>
      <c r="VJI136" s="66"/>
      <c r="VJJ136" s="66"/>
      <c r="VJK136" s="66"/>
      <c r="VJL136" s="66"/>
      <c r="VJM136" s="66"/>
      <c r="VJN136" s="66"/>
      <c r="VJO136" s="66"/>
      <c r="VJP136" s="66"/>
      <c r="VJQ136" s="66"/>
      <c r="VJR136" s="66"/>
      <c r="VJS136" s="66"/>
      <c r="VJT136" s="66"/>
      <c r="VJU136" s="66"/>
      <c r="VJV136" s="66"/>
      <c r="VJW136" s="66"/>
      <c r="VJX136" s="66"/>
      <c r="VJY136" s="66"/>
      <c r="VJZ136" s="66"/>
      <c r="VKA136" s="66"/>
      <c r="VKB136" s="66"/>
      <c r="VKC136" s="66"/>
      <c r="VKD136" s="66"/>
      <c r="VKE136" s="66"/>
      <c r="VKF136" s="66"/>
      <c r="VKG136" s="66"/>
      <c r="VKH136" s="66"/>
      <c r="VKI136" s="66"/>
      <c r="VKJ136" s="66"/>
      <c r="VKK136" s="66"/>
      <c r="VKL136" s="66"/>
      <c r="VKM136" s="66"/>
      <c r="VKN136" s="66"/>
      <c r="VKO136" s="66"/>
      <c r="VKP136" s="66"/>
      <c r="VKQ136" s="66"/>
      <c r="VKR136" s="66"/>
      <c r="VKS136" s="66"/>
      <c r="VKT136" s="66"/>
      <c r="VKU136" s="66"/>
      <c r="VKV136" s="66"/>
      <c r="VKW136" s="66"/>
      <c r="VKX136" s="66"/>
      <c r="VKY136" s="66"/>
      <c r="VKZ136" s="66"/>
      <c r="VLA136" s="66"/>
      <c r="VLB136" s="66"/>
      <c r="VLC136" s="66"/>
      <c r="VLD136" s="66"/>
      <c r="VLE136" s="66"/>
      <c r="VLF136" s="66"/>
      <c r="VLG136" s="66"/>
      <c r="VLH136" s="66"/>
      <c r="VLI136" s="66"/>
      <c r="VLJ136" s="66"/>
      <c r="VLK136" s="66"/>
      <c r="VLL136" s="66"/>
      <c r="VLM136" s="66"/>
      <c r="VLN136" s="66"/>
      <c r="VLO136" s="66"/>
      <c r="VLP136" s="66"/>
      <c r="VLQ136" s="66"/>
      <c r="VLR136" s="66"/>
      <c r="VLS136" s="66"/>
      <c r="VLT136" s="66"/>
      <c r="VLU136" s="66"/>
      <c r="VLV136" s="66"/>
      <c r="VLW136" s="66"/>
      <c r="VLX136" s="66"/>
      <c r="VLY136" s="66"/>
      <c r="VLZ136" s="66"/>
      <c r="VMA136" s="66"/>
      <c r="VMB136" s="66"/>
      <c r="VMC136" s="66"/>
      <c r="VMD136" s="66"/>
      <c r="VME136" s="66"/>
      <c r="VMF136" s="66"/>
      <c r="VMG136" s="66"/>
      <c r="VMH136" s="66"/>
      <c r="VMI136" s="66"/>
      <c r="VMJ136" s="66"/>
      <c r="VMK136" s="66"/>
      <c r="VML136" s="66"/>
      <c r="VMM136" s="66"/>
      <c r="VMN136" s="66"/>
      <c r="VMO136" s="66"/>
      <c r="VMP136" s="66"/>
      <c r="VMQ136" s="66"/>
      <c r="VMR136" s="66"/>
      <c r="VMS136" s="66"/>
      <c r="VMT136" s="66"/>
      <c r="VMU136" s="66"/>
      <c r="VMV136" s="66"/>
      <c r="VMW136" s="66"/>
      <c r="VMX136" s="66"/>
      <c r="VMY136" s="66"/>
      <c r="VMZ136" s="66"/>
      <c r="VNA136" s="66"/>
      <c r="VNB136" s="66"/>
      <c r="VNC136" s="66"/>
      <c r="VND136" s="66"/>
      <c r="VNE136" s="66"/>
      <c r="VNF136" s="66"/>
      <c r="VNG136" s="66"/>
      <c r="VNH136" s="66"/>
      <c r="VNI136" s="66"/>
      <c r="VNJ136" s="66"/>
      <c r="VNK136" s="66"/>
      <c r="VNL136" s="66"/>
      <c r="VNM136" s="66"/>
      <c r="VNN136" s="66"/>
      <c r="VNO136" s="66"/>
      <c r="VNP136" s="66"/>
      <c r="VNQ136" s="66"/>
      <c r="VNR136" s="66"/>
      <c r="VNS136" s="66"/>
      <c r="VNT136" s="66"/>
      <c r="VNU136" s="66"/>
      <c r="VNV136" s="66"/>
      <c r="VNW136" s="66"/>
      <c r="VNX136" s="66"/>
      <c r="VNY136" s="66"/>
      <c r="VNZ136" s="66"/>
      <c r="VOA136" s="66"/>
      <c r="VOB136" s="66"/>
      <c r="VOC136" s="66"/>
      <c r="VOD136" s="66"/>
      <c r="VOE136" s="66"/>
      <c r="VOF136" s="66"/>
      <c r="VOG136" s="66"/>
      <c r="VOH136" s="66"/>
      <c r="VOI136" s="66"/>
      <c r="VOJ136" s="66"/>
      <c r="VOK136" s="66"/>
      <c r="VOL136" s="66"/>
      <c r="VOM136" s="66"/>
      <c r="VON136" s="66"/>
      <c r="VOO136" s="66"/>
      <c r="VOP136" s="66"/>
      <c r="VOQ136" s="66"/>
      <c r="VOR136" s="66"/>
      <c r="VOS136" s="66"/>
      <c r="VOT136" s="66"/>
      <c r="VOU136" s="66"/>
      <c r="VOV136" s="66"/>
      <c r="VOW136" s="66"/>
      <c r="VOX136" s="66"/>
      <c r="VOY136" s="66"/>
      <c r="VOZ136" s="66"/>
      <c r="VPA136" s="66"/>
      <c r="VPB136" s="66"/>
      <c r="VPC136" s="66"/>
      <c r="VPD136" s="66"/>
      <c r="VPE136" s="66"/>
      <c r="VPF136" s="66"/>
      <c r="VPG136" s="66"/>
      <c r="VPH136" s="66"/>
      <c r="VPI136" s="66"/>
      <c r="VPJ136" s="66"/>
      <c r="VPK136" s="66"/>
      <c r="VPL136" s="66"/>
      <c r="VPM136" s="66"/>
      <c r="VPN136" s="66"/>
      <c r="VPO136" s="66"/>
      <c r="VPP136" s="66"/>
      <c r="VPQ136" s="66"/>
      <c r="VPR136" s="66"/>
      <c r="VPS136" s="66"/>
      <c r="VPT136" s="66"/>
      <c r="VPU136" s="66"/>
      <c r="VPV136" s="66"/>
      <c r="VPW136" s="66"/>
      <c r="VPX136" s="66"/>
      <c r="VPY136" s="66"/>
      <c r="VPZ136" s="66"/>
      <c r="VQA136" s="66"/>
      <c r="VQB136" s="66"/>
      <c r="VQC136" s="66"/>
      <c r="VQD136" s="66"/>
      <c r="VQE136" s="66"/>
      <c r="VQF136" s="66"/>
      <c r="VQG136" s="66"/>
      <c r="VQH136" s="66"/>
      <c r="VQI136" s="66"/>
      <c r="VQJ136" s="66"/>
      <c r="VQK136" s="66"/>
      <c r="VQL136" s="66"/>
      <c r="VQM136" s="66"/>
      <c r="VQN136" s="66"/>
      <c r="VQO136" s="66"/>
      <c r="VQP136" s="66"/>
      <c r="VQQ136" s="66"/>
      <c r="VQR136" s="66"/>
      <c r="VQS136" s="66"/>
      <c r="VQT136" s="66"/>
      <c r="VQU136" s="66"/>
      <c r="VQV136" s="66"/>
      <c r="VQW136" s="66"/>
      <c r="VQX136" s="66"/>
      <c r="VQY136" s="66"/>
      <c r="VQZ136" s="66"/>
      <c r="VRA136" s="66"/>
      <c r="VRB136" s="66"/>
      <c r="VRC136" s="66"/>
      <c r="VRD136" s="66"/>
      <c r="VRE136" s="66"/>
      <c r="VRF136" s="66"/>
      <c r="VRG136" s="66"/>
      <c r="VRH136" s="66"/>
      <c r="VRI136" s="66"/>
      <c r="VRJ136" s="66"/>
      <c r="VRK136" s="66"/>
      <c r="VRL136" s="66"/>
      <c r="VRM136" s="66"/>
      <c r="VRN136" s="66"/>
      <c r="VRO136" s="66"/>
      <c r="VRP136" s="66"/>
      <c r="VRQ136" s="66"/>
      <c r="VRR136" s="66"/>
      <c r="VRS136" s="66"/>
      <c r="VRT136" s="66"/>
      <c r="VRU136" s="66"/>
      <c r="VRV136" s="66"/>
      <c r="VRW136" s="66"/>
      <c r="VRX136" s="66"/>
      <c r="VRY136" s="66"/>
      <c r="VRZ136" s="66"/>
      <c r="VSA136" s="66"/>
      <c r="VSB136" s="66"/>
      <c r="VSC136" s="66"/>
      <c r="VSD136" s="66"/>
      <c r="VSE136" s="66"/>
      <c r="VSF136" s="66"/>
      <c r="VSG136" s="66"/>
      <c r="VSH136" s="66"/>
      <c r="VSI136" s="66"/>
      <c r="VSJ136" s="66"/>
      <c r="VSK136" s="66"/>
      <c r="VSL136" s="66"/>
      <c r="VSM136" s="66"/>
      <c r="VSN136" s="66"/>
      <c r="VSO136" s="66"/>
      <c r="VSP136" s="66"/>
      <c r="VSQ136" s="66"/>
      <c r="VSR136" s="66"/>
      <c r="VSS136" s="66"/>
      <c r="VST136" s="66"/>
      <c r="VSU136" s="66"/>
      <c r="VSV136" s="66"/>
      <c r="VSW136" s="66"/>
      <c r="VSX136" s="66"/>
      <c r="VSY136" s="66"/>
      <c r="VSZ136" s="66"/>
      <c r="VTA136" s="66"/>
      <c r="VTB136" s="66"/>
      <c r="VTC136" s="66"/>
      <c r="VTD136" s="66"/>
      <c r="VTE136" s="66"/>
      <c r="VTF136" s="66"/>
      <c r="VTG136" s="66"/>
      <c r="VTH136" s="66"/>
      <c r="VTI136" s="66"/>
      <c r="VTJ136" s="66"/>
      <c r="VTK136" s="66"/>
      <c r="VTL136" s="66"/>
      <c r="VTM136" s="66"/>
      <c r="VTN136" s="66"/>
      <c r="VTO136" s="66"/>
      <c r="VTP136" s="66"/>
      <c r="VTQ136" s="66"/>
      <c r="VTR136" s="66"/>
      <c r="VTS136" s="66"/>
      <c r="VTT136" s="66"/>
      <c r="VTU136" s="66"/>
      <c r="VTV136" s="66"/>
      <c r="VTW136" s="66"/>
      <c r="VTX136" s="66"/>
      <c r="VTY136" s="66"/>
      <c r="VTZ136" s="66"/>
      <c r="VUA136" s="66"/>
      <c r="VUB136" s="66"/>
      <c r="VUC136" s="66"/>
      <c r="VUD136" s="66"/>
      <c r="VUE136" s="66"/>
      <c r="VUF136" s="66"/>
      <c r="VUG136" s="66"/>
      <c r="VUH136" s="66"/>
      <c r="VUI136" s="66"/>
      <c r="VUJ136" s="66"/>
      <c r="VUK136" s="66"/>
      <c r="VUL136" s="66"/>
      <c r="VUM136" s="66"/>
      <c r="VUN136" s="66"/>
      <c r="VUO136" s="66"/>
      <c r="VUP136" s="66"/>
      <c r="VUQ136" s="66"/>
      <c r="VUR136" s="66"/>
      <c r="VUS136" s="66"/>
      <c r="VUT136" s="66"/>
      <c r="VUU136" s="66"/>
      <c r="VUV136" s="66"/>
      <c r="VUW136" s="66"/>
      <c r="VUX136" s="66"/>
      <c r="VUY136" s="66"/>
      <c r="VUZ136" s="66"/>
      <c r="VVA136" s="66"/>
      <c r="VVB136" s="66"/>
      <c r="VVC136" s="66"/>
      <c r="VVD136" s="66"/>
      <c r="VVE136" s="66"/>
      <c r="VVF136" s="66"/>
      <c r="VVG136" s="66"/>
      <c r="VVH136" s="66"/>
      <c r="VVI136" s="66"/>
      <c r="VVJ136" s="66"/>
      <c r="VVK136" s="66"/>
      <c r="VVL136" s="66"/>
      <c r="VVM136" s="66"/>
      <c r="VVN136" s="66"/>
      <c r="VVO136" s="66"/>
      <c r="VVP136" s="66"/>
      <c r="VVQ136" s="66"/>
      <c r="VVR136" s="66"/>
      <c r="VVS136" s="66"/>
      <c r="VVT136" s="66"/>
      <c r="VVU136" s="66"/>
      <c r="VVV136" s="66"/>
      <c r="VVW136" s="66"/>
      <c r="VVX136" s="66"/>
      <c r="VVY136" s="66"/>
      <c r="VVZ136" s="66"/>
      <c r="VWA136" s="66"/>
      <c r="VWB136" s="66"/>
      <c r="VWC136" s="66"/>
      <c r="VWD136" s="66"/>
      <c r="VWE136" s="66"/>
      <c r="VWF136" s="66"/>
      <c r="VWG136" s="66"/>
      <c r="VWH136" s="66"/>
      <c r="VWI136" s="66"/>
      <c r="VWJ136" s="66"/>
      <c r="VWK136" s="66"/>
      <c r="VWL136" s="66"/>
      <c r="VWM136" s="66"/>
      <c r="VWN136" s="66"/>
      <c r="VWO136" s="66"/>
      <c r="VWP136" s="66"/>
      <c r="VWQ136" s="66"/>
      <c r="VWR136" s="66"/>
      <c r="VWS136" s="66"/>
      <c r="VWT136" s="66"/>
      <c r="VWU136" s="66"/>
      <c r="VWV136" s="66"/>
      <c r="VWW136" s="66"/>
      <c r="VWX136" s="66"/>
      <c r="VWY136" s="66"/>
      <c r="VWZ136" s="66"/>
      <c r="VXA136" s="66"/>
      <c r="VXB136" s="66"/>
      <c r="VXC136" s="66"/>
      <c r="VXD136" s="66"/>
      <c r="VXE136" s="66"/>
      <c r="VXF136" s="66"/>
      <c r="VXG136" s="66"/>
      <c r="VXH136" s="66"/>
      <c r="VXI136" s="66"/>
      <c r="VXJ136" s="66"/>
      <c r="VXK136" s="66"/>
      <c r="VXL136" s="66"/>
      <c r="VXM136" s="66"/>
      <c r="VXN136" s="66"/>
      <c r="VXO136" s="66"/>
      <c r="VXP136" s="66"/>
      <c r="VXQ136" s="66"/>
      <c r="VXR136" s="66"/>
      <c r="VXS136" s="66"/>
      <c r="VXT136" s="66"/>
      <c r="VXU136" s="66"/>
      <c r="VXV136" s="66"/>
      <c r="VXW136" s="66"/>
      <c r="VXX136" s="66"/>
      <c r="VXY136" s="66"/>
      <c r="VXZ136" s="66"/>
      <c r="VYA136" s="66"/>
      <c r="VYB136" s="66"/>
      <c r="VYC136" s="66"/>
      <c r="VYD136" s="66"/>
      <c r="VYE136" s="66"/>
      <c r="VYF136" s="66"/>
      <c r="VYG136" s="66"/>
      <c r="VYH136" s="66"/>
      <c r="VYI136" s="66"/>
      <c r="VYJ136" s="66"/>
      <c r="VYK136" s="66"/>
      <c r="VYL136" s="66"/>
      <c r="VYM136" s="66"/>
      <c r="VYN136" s="66"/>
      <c r="VYO136" s="66"/>
      <c r="VYP136" s="66"/>
      <c r="VYQ136" s="66"/>
      <c r="VYR136" s="66"/>
      <c r="VYS136" s="66"/>
      <c r="VYT136" s="66"/>
      <c r="VYU136" s="66"/>
      <c r="VYV136" s="66"/>
      <c r="VYW136" s="66"/>
      <c r="VYX136" s="66"/>
      <c r="VYY136" s="66"/>
      <c r="VYZ136" s="66"/>
      <c r="VZA136" s="66"/>
      <c r="VZB136" s="66"/>
      <c r="VZC136" s="66"/>
      <c r="VZD136" s="66"/>
      <c r="VZE136" s="66"/>
      <c r="VZF136" s="66"/>
      <c r="VZG136" s="66"/>
      <c r="VZH136" s="66"/>
      <c r="VZI136" s="66"/>
      <c r="VZJ136" s="66"/>
      <c r="VZK136" s="66"/>
      <c r="VZL136" s="66"/>
      <c r="VZM136" s="66"/>
      <c r="VZN136" s="66"/>
      <c r="VZO136" s="66"/>
      <c r="VZP136" s="66"/>
      <c r="VZQ136" s="66"/>
      <c r="VZR136" s="66"/>
      <c r="VZS136" s="66"/>
      <c r="VZT136" s="66"/>
      <c r="VZU136" s="66"/>
      <c r="VZV136" s="66"/>
      <c r="VZW136" s="66"/>
      <c r="VZX136" s="66"/>
      <c r="VZY136" s="66"/>
      <c r="VZZ136" s="66"/>
      <c r="WAA136" s="66"/>
      <c r="WAB136" s="66"/>
      <c r="WAC136" s="66"/>
      <c r="WAD136" s="66"/>
      <c r="WAE136" s="66"/>
      <c r="WAF136" s="66"/>
      <c r="WAG136" s="66"/>
      <c r="WAH136" s="66"/>
      <c r="WAI136" s="66"/>
      <c r="WAJ136" s="66"/>
      <c r="WAK136" s="66"/>
      <c r="WAL136" s="66"/>
      <c r="WAM136" s="66"/>
      <c r="WAN136" s="66"/>
      <c r="WAO136" s="66"/>
      <c r="WAP136" s="66"/>
      <c r="WAQ136" s="66"/>
      <c r="WAR136" s="66"/>
      <c r="WAS136" s="66"/>
      <c r="WAT136" s="66"/>
      <c r="WAU136" s="66"/>
      <c r="WAV136" s="66"/>
      <c r="WAW136" s="66"/>
      <c r="WAX136" s="66"/>
      <c r="WAY136" s="66"/>
      <c r="WAZ136" s="66"/>
      <c r="WBA136" s="66"/>
      <c r="WBB136" s="66"/>
      <c r="WBC136" s="66"/>
      <c r="WBD136" s="66"/>
      <c r="WBE136" s="66"/>
      <c r="WBF136" s="66"/>
      <c r="WBG136" s="66"/>
      <c r="WBH136" s="66"/>
      <c r="WBI136" s="66"/>
      <c r="WBJ136" s="66"/>
      <c r="WBK136" s="66"/>
      <c r="WBL136" s="66"/>
      <c r="WBM136" s="66"/>
      <c r="WBN136" s="66"/>
      <c r="WBO136" s="66"/>
      <c r="WBP136" s="66"/>
      <c r="WBQ136" s="66"/>
      <c r="WBR136" s="66"/>
      <c r="WBS136" s="66"/>
      <c r="WBT136" s="66"/>
      <c r="WBU136" s="66"/>
      <c r="WBV136" s="66"/>
      <c r="WBW136" s="66"/>
      <c r="WBX136" s="66"/>
      <c r="WBY136" s="66"/>
      <c r="WBZ136" s="66"/>
      <c r="WCA136" s="66"/>
      <c r="WCB136" s="66"/>
      <c r="WCC136" s="66"/>
      <c r="WCD136" s="66"/>
      <c r="WCE136" s="66"/>
      <c r="WCF136" s="66"/>
      <c r="WCG136" s="66"/>
      <c r="WCH136" s="66"/>
      <c r="WCI136" s="66"/>
      <c r="WCJ136" s="66"/>
      <c r="WCK136" s="66"/>
      <c r="WCL136" s="66"/>
      <c r="WCM136" s="66"/>
      <c r="WCN136" s="66"/>
      <c r="WCO136" s="66"/>
      <c r="WCP136" s="66"/>
      <c r="WCQ136" s="66"/>
      <c r="WCR136" s="66"/>
      <c r="WCS136" s="66"/>
      <c r="WCT136" s="66"/>
      <c r="WCU136" s="66"/>
      <c r="WCV136" s="66"/>
      <c r="WCW136" s="66"/>
      <c r="WCX136" s="66"/>
      <c r="WCY136" s="66"/>
      <c r="WCZ136" s="66"/>
      <c r="WDA136" s="66"/>
      <c r="WDB136" s="66"/>
      <c r="WDC136" s="66"/>
      <c r="WDD136" s="66"/>
      <c r="WDE136" s="66"/>
      <c r="WDF136" s="66"/>
      <c r="WDG136" s="66"/>
      <c r="WDH136" s="66"/>
      <c r="WDI136" s="66"/>
      <c r="WDJ136" s="66"/>
      <c r="WDK136" s="66"/>
      <c r="WDL136" s="66"/>
      <c r="WDM136" s="66"/>
      <c r="WDN136" s="66"/>
      <c r="WDO136" s="66"/>
      <c r="WDP136" s="66"/>
      <c r="WDQ136" s="66"/>
      <c r="WDR136" s="66"/>
      <c r="WDS136" s="66"/>
      <c r="WDT136" s="66"/>
      <c r="WDU136" s="66"/>
      <c r="WDV136" s="66"/>
      <c r="WDW136" s="66"/>
      <c r="WDX136" s="66"/>
      <c r="WDY136" s="66"/>
      <c r="WDZ136" s="66"/>
      <c r="WEA136" s="66"/>
      <c r="WEB136" s="66"/>
      <c r="WEC136" s="66"/>
      <c r="WED136" s="66"/>
      <c r="WEE136" s="66"/>
      <c r="WEF136" s="66"/>
      <c r="WEG136" s="66"/>
      <c r="WEH136" s="66"/>
      <c r="WEI136" s="66"/>
      <c r="WEJ136" s="66"/>
      <c r="WEK136" s="66"/>
      <c r="WEL136" s="66"/>
      <c r="WEM136" s="66"/>
      <c r="WEN136" s="66"/>
      <c r="WEO136" s="66"/>
      <c r="WEP136" s="66"/>
      <c r="WEQ136" s="66"/>
      <c r="WER136" s="66"/>
      <c r="WES136" s="66"/>
      <c r="WET136" s="66"/>
      <c r="WEU136" s="66"/>
      <c r="WEV136" s="66"/>
      <c r="WEW136" s="66"/>
      <c r="WEX136" s="66"/>
      <c r="WEY136" s="66"/>
      <c r="WEZ136" s="66"/>
      <c r="WFA136" s="66"/>
      <c r="WFB136" s="66"/>
      <c r="WFC136" s="66"/>
      <c r="WFD136" s="66"/>
      <c r="WFE136" s="66"/>
      <c r="WFF136" s="66"/>
      <c r="WFG136" s="66"/>
      <c r="WFH136" s="66"/>
      <c r="WFI136" s="66"/>
      <c r="WFJ136" s="66"/>
      <c r="WFK136" s="66"/>
      <c r="WFL136" s="66"/>
      <c r="WFM136" s="66"/>
      <c r="WFN136" s="66"/>
      <c r="WFO136" s="66"/>
      <c r="WFP136" s="66"/>
      <c r="WFQ136" s="66"/>
      <c r="WFR136" s="66"/>
      <c r="WFS136" s="66"/>
      <c r="WFT136" s="66"/>
      <c r="WFU136" s="66"/>
      <c r="WFV136" s="66"/>
      <c r="WFW136" s="66"/>
      <c r="WFX136" s="66"/>
      <c r="WFY136" s="66"/>
      <c r="WFZ136" s="66"/>
      <c r="WGA136" s="66"/>
      <c r="WGB136" s="66"/>
      <c r="WGC136" s="66"/>
      <c r="WGD136" s="66"/>
      <c r="WGE136" s="66"/>
      <c r="WGF136" s="66"/>
      <c r="WGG136" s="66"/>
      <c r="WGH136" s="66"/>
      <c r="WGI136" s="66"/>
      <c r="WGJ136" s="66"/>
      <c r="WGK136" s="66"/>
      <c r="WGL136" s="66"/>
      <c r="WGM136" s="66"/>
      <c r="WGN136" s="66"/>
      <c r="WGO136" s="66"/>
      <c r="WGP136" s="66"/>
      <c r="WGQ136" s="66"/>
      <c r="WGR136" s="66"/>
      <c r="WGS136" s="66"/>
      <c r="WGT136" s="66"/>
      <c r="WGU136" s="66"/>
      <c r="WGV136" s="66"/>
      <c r="WGW136" s="66"/>
      <c r="WGX136" s="66"/>
      <c r="WGY136" s="66"/>
      <c r="WGZ136" s="66"/>
      <c r="WHA136" s="66"/>
      <c r="WHB136" s="66"/>
      <c r="WHC136" s="66"/>
      <c r="WHD136" s="66"/>
      <c r="WHE136" s="66"/>
      <c r="WHF136" s="66"/>
      <c r="WHG136" s="66"/>
      <c r="WHH136" s="66"/>
      <c r="WHI136" s="66"/>
      <c r="WHJ136" s="66"/>
      <c r="WHK136" s="66"/>
      <c r="WHL136" s="66"/>
      <c r="WHM136" s="66"/>
      <c r="WHN136" s="66"/>
      <c r="WHO136" s="66"/>
      <c r="WHP136" s="66"/>
      <c r="WHQ136" s="66"/>
      <c r="WHR136" s="66"/>
      <c r="WHS136" s="66"/>
      <c r="WHT136" s="66"/>
      <c r="WHU136" s="66"/>
      <c r="WHV136" s="66"/>
      <c r="WHW136" s="66"/>
      <c r="WHX136" s="66"/>
      <c r="WHY136" s="66"/>
      <c r="WHZ136" s="66"/>
      <c r="WIA136" s="66"/>
      <c r="WIB136" s="66"/>
      <c r="WIC136" s="66"/>
      <c r="WID136" s="66"/>
      <c r="WIE136" s="66"/>
      <c r="WIF136" s="66"/>
      <c r="WIG136" s="66"/>
      <c r="WIH136" s="66"/>
      <c r="WII136" s="66"/>
      <c r="WIJ136" s="66"/>
      <c r="WIK136" s="66"/>
      <c r="WIL136" s="66"/>
      <c r="WIM136" s="66"/>
      <c r="WIN136" s="66"/>
      <c r="WIO136" s="66"/>
      <c r="WIP136" s="66"/>
      <c r="WIQ136" s="66"/>
      <c r="WIR136" s="66"/>
      <c r="WIS136" s="66"/>
      <c r="WIT136" s="66"/>
      <c r="WIU136" s="66"/>
      <c r="WIV136" s="66"/>
      <c r="WIW136" s="66"/>
      <c r="WIX136" s="66"/>
      <c r="WIY136" s="66"/>
      <c r="WIZ136" s="66"/>
      <c r="WJA136" s="66"/>
      <c r="WJB136" s="66"/>
      <c r="WJC136" s="66"/>
      <c r="WJD136" s="66"/>
      <c r="WJE136" s="66"/>
      <c r="WJF136" s="66"/>
      <c r="WJG136" s="66"/>
      <c r="WJH136" s="66"/>
      <c r="WJI136" s="66"/>
      <c r="WJJ136" s="66"/>
      <c r="WJK136" s="66"/>
      <c r="WJL136" s="66"/>
      <c r="WJM136" s="66"/>
      <c r="WJN136" s="66"/>
      <c r="WJO136" s="66"/>
      <c r="WJP136" s="66"/>
      <c r="WJQ136" s="66"/>
      <c r="WJR136" s="66"/>
      <c r="WJS136" s="66"/>
      <c r="WJT136" s="66"/>
      <c r="WJU136" s="66"/>
      <c r="WJV136" s="66"/>
      <c r="WJW136" s="66"/>
      <c r="WJX136" s="66"/>
      <c r="WJY136" s="66"/>
      <c r="WJZ136" s="66"/>
      <c r="WKA136" s="66"/>
      <c r="WKB136" s="66"/>
      <c r="WKC136" s="66"/>
      <c r="WKD136" s="66"/>
      <c r="WKE136" s="66"/>
      <c r="WKF136" s="66"/>
      <c r="WKG136" s="66"/>
      <c r="WKH136" s="66"/>
      <c r="WKI136" s="66"/>
      <c r="WKJ136" s="66"/>
      <c r="WKK136" s="66"/>
      <c r="WKL136" s="66"/>
      <c r="WKM136" s="66"/>
      <c r="WKN136" s="66"/>
      <c r="WKO136" s="66"/>
      <c r="WKP136" s="66"/>
      <c r="WKQ136" s="66"/>
      <c r="WKR136" s="66"/>
      <c r="WKS136" s="66"/>
      <c r="WKT136" s="66"/>
      <c r="WKU136" s="66"/>
      <c r="WKV136" s="66"/>
      <c r="WKW136" s="66"/>
      <c r="WKX136" s="66"/>
      <c r="WKY136" s="66"/>
      <c r="WKZ136" s="66"/>
      <c r="WLA136" s="66"/>
      <c r="WLB136" s="66"/>
      <c r="WLC136" s="66"/>
      <c r="WLD136" s="66"/>
      <c r="WLE136" s="66"/>
      <c r="WLF136" s="66"/>
      <c r="WLG136" s="66"/>
      <c r="WLH136" s="66"/>
      <c r="WLI136" s="66"/>
      <c r="WLJ136" s="66"/>
      <c r="WLK136" s="66"/>
      <c r="WLL136" s="66"/>
      <c r="WLM136" s="66"/>
      <c r="WLN136" s="66"/>
      <c r="WLO136" s="66"/>
      <c r="WLP136" s="66"/>
      <c r="WLQ136" s="66"/>
      <c r="WLR136" s="66"/>
      <c r="WLS136" s="66"/>
      <c r="WLT136" s="66"/>
      <c r="WLU136" s="66"/>
      <c r="WLV136" s="66"/>
      <c r="WLW136" s="66"/>
      <c r="WLX136" s="66"/>
      <c r="WLY136" s="66"/>
      <c r="WLZ136" s="66"/>
      <c r="WMA136" s="66"/>
      <c r="WMB136" s="66"/>
      <c r="WMC136" s="66"/>
      <c r="WMD136" s="66"/>
      <c r="WME136" s="66"/>
      <c r="WMF136" s="66"/>
      <c r="WMG136" s="66"/>
      <c r="WMH136" s="66"/>
      <c r="WMI136" s="66"/>
      <c r="WMJ136" s="66"/>
      <c r="WMK136" s="66"/>
      <c r="WML136" s="66"/>
      <c r="WMM136" s="66"/>
      <c r="WMN136" s="66"/>
      <c r="WMO136" s="66"/>
      <c r="WMP136" s="66"/>
      <c r="WMQ136" s="66"/>
      <c r="WMR136" s="66"/>
      <c r="WMS136" s="66"/>
      <c r="WMT136" s="66"/>
      <c r="WMU136" s="66"/>
      <c r="WMV136" s="66"/>
      <c r="WMW136" s="66"/>
      <c r="WMX136" s="66"/>
      <c r="WMY136" s="66"/>
      <c r="WMZ136" s="66"/>
      <c r="WNA136" s="66"/>
      <c r="WNB136" s="66"/>
      <c r="WNC136" s="66"/>
      <c r="WND136" s="66"/>
      <c r="WNE136" s="66"/>
      <c r="WNF136" s="66"/>
      <c r="WNG136" s="66"/>
      <c r="WNH136" s="66"/>
      <c r="WNI136" s="66"/>
      <c r="WNJ136" s="66"/>
      <c r="WNK136" s="66"/>
      <c r="WNL136" s="66"/>
      <c r="WNM136" s="66"/>
      <c r="WNN136" s="66"/>
      <c r="WNO136" s="66"/>
      <c r="WNP136" s="66"/>
      <c r="WNQ136" s="66"/>
      <c r="WNR136" s="66"/>
      <c r="WNS136" s="66"/>
      <c r="WNT136" s="66"/>
      <c r="WNU136" s="66"/>
      <c r="WNV136" s="66"/>
      <c r="WNW136" s="66"/>
      <c r="WNX136" s="66"/>
      <c r="WNY136" s="66"/>
      <c r="WNZ136" s="66"/>
      <c r="WOA136" s="66"/>
      <c r="WOB136" s="66"/>
      <c r="WOC136" s="66"/>
      <c r="WOD136" s="66"/>
      <c r="WOE136" s="66"/>
      <c r="WOF136" s="66"/>
      <c r="WOG136" s="66"/>
      <c r="WOH136" s="66"/>
      <c r="WOI136" s="66"/>
      <c r="WOJ136" s="66"/>
      <c r="WOK136" s="66"/>
      <c r="WOL136" s="66"/>
      <c r="WOM136" s="66"/>
      <c r="WON136" s="66"/>
      <c r="WOO136" s="66"/>
      <c r="WOP136" s="66"/>
      <c r="WOQ136" s="66"/>
      <c r="WOR136" s="66"/>
      <c r="WOS136" s="66"/>
      <c r="WOT136" s="66"/>
      <c r="WOU136" s="66"/>
      <c r="WOV136" s="66"/>
      <c r="WOW136" s="66"/>
      <c r="WOX136" s="66"/>
      <c r="WOY136" s="66"/>
      <c r="WOZ136" s="66"/>
      <c r="WPA136" s="66"/>
      <c r="WPB136" s="66"/>
      <c r="WPC136" s="66"/>
      <c r="WPD136" s="66"/>
      <c r="WPE136" s="66"/>
      <c r="WPF136" s="66"/>
      <c r="WPG136" s="66"/>
      <c r="WPH136" s="66"/>
      <c r="WPI136" s="66"/>
      <c r="WPJ136" s="66"/>
      <c r="WPK136" s="66"/>
      <c r="WPL136" s="66"/>
      <c r="WPM136" s="66"/>
      <c r="WPN136" s="66"/>
      <c r="WPO136" s="66"/>
      <c r="WPP136" s="66"/>
      <c r="WPQ136" s="66"/>
      <c r="WPR136" s="66"/>
      <c r="WPS136" s="66"/>
      <c r="WPT136" s="66"/>
      <c r="WPU136" s="66"/>
      <c r="WPV136" s="66"/>
      <c r="WPW136" s="66"/>
      <c r="WPX136" s="66"/>
      <c r="WPY136" s="66"/>
      <c r="WPZ136" s="66"/>
      <c r="WQA136" s="66"/>
      <c r="WQB136" s="66"/>
      <c r="WQC136" s="66"/>
      <c r="WQD136" s="66"/>
      <c r="WQE136" s="66"/>
      <c r="WQF136" s="66"/>
      <c r="WQG136" s="66"/>
      <c r="WQH136" s="66"/>
      <c r="WQI136" s="66"/>
      <c r="WQJ136" s="66"/>
      <c r="WQK136" s="66"/>
      <c r="WQL136" s="66"/>
      <c r="WQM136" s="66"/>
      <c r="WQN136" s="66"/>
      <c r="WQO136" s="66"/>
      <c r="WQP136" s="66"/>
      <c r="WQQ136" s="66"/>
      <c r="WQR136" s="66"/>
      <c r="WQS136" s="66"/>
      <c r="WQT136" s="66"/>
      <c r="WQU136" s="66"/>
      <c r="WQV136" s="66"/>
      <c r="WQW136" s="66"/>
      <c r="WQX136" s="66"/>
      <c r="WQY136" s="66"/>
      <c r="WQZ136" s="66"/>
      <c r="WRA136" s="66"/>
      <c r="WRB136" s="66"/>
      <c r="WRC136" s="66"/>
      <c r="WRD136" s="66"/>
      <c r="WRE136" s="66"/>
      <c r="WRF136" s="66"/>
      <c r="WRG136" s="66"/>
      <c r="WRH136" s="66"/>
      <c r="WRI136" s="66"/>
      <c r="WRJ136" s="66"/>
      <c r="WRK136" s="66"/>
      <c r="WRL136" s="66"/>
      <c r="WRM136" s="66"/>
      <c r="WRN136" s="66"/>
      <c r="WRO136" s="66"/>
      <c r="WRP136" s="66"/>
      <c r="WRQ136" s="66"/>
      <c r="WRR136" s="66"/>
      <c r="WRS136" s="66"/>
      <c r="WRT136" s="66"/>
      <c r="WRU136" s="66"/>
      <c r="WRV136" s="66"/>
      <c r="WRW136" s="66"/>
      <c r="WRX136" s="66"/>
      <c r="WRY136" s="66"/>
      <c r="WRZ136" s="66"/>
      <c r="WSA136" s="66"/>
      <c r="WSB136" s="66"/>
      <c r="WSC136" s="66"/>
      <c r="WSD136" s="66"/>
      <c r="WSE136" s="66"/>
      <c r="WSF136" s="66"/>
      <c r="WSG136" s="66"/>
      <c r="WSH136" s="66"/>
      <c r="WSI136" s="66"/>
      <c r="WSJ136" s="66"/>
      <c r="WSK136" s="66"/>
      <c r="WSL136" s="66"/>
      <c r="WSM136" s="66"/>
      <c r="WSN136" s="66"/>
      <c r="WSO136" s="66"/>
      <c r="WSP136" s="66"/>
      <c r="WSQ136" s="66"/>
      <c r="WSR136" s="66"/>
      <c r="WSS136" s="66"/>
      <c r="WST136" s="66"/>
      <c r="WSU136" s="66"/>
      <c r="WSV136" s="66"/>
      <c r="WSW136" s="66"/>
      <c r="WSX136" s="66"/>
      <c r="WSY136" s="66"/>
      <c r="WSZ136" s="66"/>
      <c r="WTA136" s="66"/>
      <c r="WTB136" s="66"/>
      <c r="WTC136" s="66"/>
      <c r="WTD136" s="66"/>
      <c r="WTE136" s="66"/>
      <c r="WTF136" s="66"/>
      <c r="WTG136" s="66"/>
      <c r="WTH136" s="66"/>
      <c r="WTI136" s="66"/>
      <c r="WTJ136" s="66"/>
      <c r="WTK136" s="66"/>
      <c r="WTL136" s="66"/>
      <c r="WTM136" s="66"/>
      <c r="WTN136" s="66"/>
      <c r="WTO136" s="66"/>
      <c r="WTP136" s="66"/>
      <c r="WTQ136" s="66"/>
      <c r="WTR136" s="66"/>
      <c r="WTS136" s="66"/>
      <c r="WTT136" s="66"/>
      <c r="WTU136" s="66"/>
      <c r="WTV136" s="66"/>
      <c r="WTW136" s="66"/>
      <c r="WTX136" s="66"/>
      <c r="WTY136" s="66"/>
      <c r="WTZ136" s="66"/>
      <c r="WUA136" s="66"/>
      <c r="WUB136" s="66"/>
      <c r="WUC136" s="66"/>
      <c r="WUD136" s="66"/>
      <c r="WUE136" s="66"/>
      <c r="WUF136" s="66"/>
      <c r="WUG136" s="66"/>
      <c r="WUH136" s="66"/>
      <c r="WUI136" s="66"/>
      <c r="WUJ136" s="66"/>
      <c r="WUK136" s="66"/>
      <c r="WUL136" s="66"/>
      <c r="WUM136" s="66"/>
      <c r="WUN136" s="66"/>
      <c r="WUO136" s="66"/>
      <c r="WUP136" s="66"/>
      <c r="WUQ136" s="66"/>
      <c r="WUR136" s="66"/>
      <c r="WUS136" s="66"/>
      <c r="WUT136" s="66"/>
      <c r="WUU136" s="66"/>
      <c r="WUV136" s="66"/>
      <c r="WUW136" s="66"/>
      <c r="WUX136" s="66"/>
      <c r="WUY136" s="66"/>
      <c r="WUZ136" s="66"/>
      <c r="WVA136" s="66"/>
      <c r="WVB136" s="66"/>
      <c r="WVC136" s="66"/>
      <c r="WVD136" s="66"/>
      <c r="WVE136" s="66"/>
      <c r="WVF136" s="66"/>
      <c r="WVG136" s="66"/>
      <c r="WVH136" s="66"/>
      <c r="WVI136" s="66"/>
      <c r="WVJ136" s="66"/>
      <c r="WVK136" s="66"/>
      <c r="WVL136" s="66"/>
      <c r="WVM136" s="66"/>
      <c r="WVN136" s="66"/>
      <c r="WVO136" s="66"/>
      <c r="WVP136" s="66"/>
      <c r="WVQ136" s="66"/>
      <c r="WVR136" s="66"/>
      <c r="WVS136" s="66"/>
      <c r="WVT136" s="66"/>
      <c r="WVU136" s="66"/>
      <c r="WVV136" s="66"/>
      <c r="WVW136" s="66"/>
      <c r="WVX136" s="66"/>
      <c r="WVY136" s="66"/>
      <c r="WVZ136" s="66"/>
      <c r="WWA136" s="66"/>
      <c r="WWB136" s="66"/>
      <c r="WWC136" s="66"/>
      <c r="WWD136" s="66"/>
      <c r="WWE136" s="66"/>
      <c r="WWF136" s="66"/>
      <c r="WWG136" s="66"/>
      <c r="WWH136" s="66"/>
      <c r="WWI136" s="66"/>
      <c r="WWJ136" s="66"/>
      <c r="WWK136" s="66"/>
      <c r="WWL136" s="66"/>
      <c r="WWM136" s="66"/>
      <c r="WWN136" s="66"/>
      <c r="WWO136" s="66"/>
      <c r="WWP136" s="66"/>
      <c r="WWQ136" s="66"/>
      <c r="WWR136" s="66"/>
      <c r="WWS136" s="66"/>
      <c r="WWT136" s="66"/>
      <c r="WWU136" s="66"/>
      <c r="WWV136" s="66"/>
      <c r="WWW136" s="66"/>
      <c r="WWX136" s="66"/>
      <c r="WWY136" s="66"/>
      <c r="WWZ136" s="66"/>
      <c r="WXA136" s="66"/>
      <c r="WXB136" s="66"/>
      <c r="WXC136" s="66"/>
      <c r="WXD136" s="66"/>
      <c r="WXE136" s="66"/>
      <c r="WXF136" s="66"/>
      <c r="WXG136" s="66"/>
      <c r="WXH136" s="66"/>
      <c r="WXI136" s="66"/>
      <c r="WXJ136" s="66"/>
      <c r="WXK136" s="66"/>
      <c r="WXL136" s="66"/>
      <c r="WXM136" s="66"/>
      <c r="WXN136" s="66"/>
      <c r="WXO136" s="66"/>
      <c r="WXP136" s="66"/>
      <c r="WXQ136" s="66"/>
      <c r="WXR136" s="66"/>
      <c r="WXS136" s="66"/>
      <c r="WXT136" s="66"/>
      <c r="WXU136" s="66"/>
      <c r="WXV136" s="66"/>
      <c r="WXW136" s="66"/>
      <c r="WXX136" s="66"/>
      <c r="WXY136" s="66"/>
      <c r="WXZ136" s="66"/>
      <c r="WYA136" s="66"/>
      <c r="WYB136" s="66"/>
      <c r="WYC136" s="66"/>
      <c r="WYD136" s="66"/>
      <c r="WYE136" s="66"/>
      <c r="WYF136" s="66"/>
      <c r="WYG136" s="66"/>
      <c r="WYH136" s="66"/>
      <c r="WYI136" s="66"/>
      <c r="WYJ136" s="66"/>
      <c r="WYK136" s="66"/>
      <c r="WYL136" s="66"/>
      <c r="WYM136" s="66"/>
      <c r="WYN136" s="66"/>
      <c r="WYO136" s="66"/>
      <c r="WYP136" s="66"/>
      <c r="WYQ136" s="66"/>
      <c r="WYR136" s="66"/>
      <c r="WYS136" s="66"/>
      <c r="WYT136" s="66"/>
      <c r="WYU136" s="66"/>
      <c r="WYV136" s="66"/>
      <c r="WYW136" s="66"/>
      <c r="WYX136" s="66"/>
      <c r="WYY136" s="66"/>
      <c r="WYZ136" s="66"/>
      <c r="WZA136" s="66"/>
      <c r="WZB136" s="66"/>
      <c r="WZC136" s="66"/>
      <c r="WZD136" s="66"/>
      <c r="WZE136" s="66"/>
      <c r="WZF136" s="66"/>
      <c r="WZG136" s="66"/>
      <c r="WZH136" s="66"/>
      <c r="WZI136" s="66"/>
      <c r="WZJ136" s="66"/>
      <c r="WZK136" s="66"/>
      <c r="WZL136" s="66"/>
      <c r="WZM136" s="66"/>
      <c r="WZN136" s="66"/>
      <c r="WZO136" s="66"/>
      <c r="WZP136" s="66"/>
      <c r="WZQ136" s="66"/>
      <c r="WZR136" s="66"/>
      <c r="WZS136" s="66"/>
      <c r="WZT136" s="66"/>
      <c r="WZU136" s="66"/>
      <c r="WZV136" s="66"/>
      <c r="WZW136" s="66"/>
      <c r="WZX136" s="66"/>
      <c r="WZY136" s="66"/>
      <c r="WZZ136" s="66"/>
      <c r="XAA136" s="66"/>
      <c r="XAB136" s="66"/>
      <c r="XAC136" s="66"/>
      <c r="XAD136" s="66"/>
      <c r="XAE136" s="66"/>
      <c r="XAF136" s="66"/>
      <c r="XAG136" s="66"/>
      <c r="XAH136" s="66"/>
      <c r="XAI136" s="66"/>
      <c r="XAJ136" s="66"/>
      <c r="XAK136" s="66"/>
      <c r="XAL136" s="66"/>
      <c r="XAM136" s="66"/>
      <c r="XAN136" s="66"/>
      <c r="XAO136" s="66"/>
      <c r="XAP136" s="66"/>
      <c r="XAQ136" s="66"/>
      <c r="XAR136" s="66"/>
      <c r="XAS136" s="66"/>
      <c r="XAT136" s="66"/>
      <c r="XAU136" s="66"/>
      <c r="XAV136" s="66"/>
      <c r="XAW136" s="66"/>
      <c r="XAX136" s="66"/>
      <c r="XAY136" s="66"/>
      <c r="XAZ136" s="66"/>
      <c r="XBA136" s="66"/>
      <c r="XBB136" s="66"/>
      <c r="XBC136" s="66"/>
      <c r="XBD136" s="66"/>
      <c r="XBE136" s="66"/>
      <c r="XBF136" s="66"/>
      <c r="XBG136" s="66"/>
      <c r="XBH136" s="66"/>
      <c r="XBI136" s="66"/>
      <c r="XBJ136" s="66"/>
      <c r="XBK136" s="66"/>
      <c r="XBL136" s="66"/>
      <c r="XBM136" s="66"/>
      <c r="XBN136" s="66"/>
      <c r="XBO136" s="66"/>
      <c r="XBP136" s="66"/>
      <c r="XBQ136" s="66"/>
      <c r="XBR136" s="66"/>
      <c r="XBS136" s="66"/>
      <c r="XBT136" s="66"/>
      <c r="XBU136" s="66"/>
      <c r="XBV136" s="66"/>
      <c r="XBW136" s="66"/>
      <c r="XBX136" s="66"/>
      <c r="XBY136" s="66"/>
      <c r="XBZ136" s="66"/>
      <c r="XCA136" s="66"/>
      <c r="XCB136" s="66"/>
      <c r="XCC136" s="66"/>
    </row>
    <row r="137" spans="1:16305" ht="165.6" customHeight="1" x14ac:dyDescent="0.25">
      <c r="A137" s="66"/>
      <c r="B137" s="71" t="s">
        <v>651</v>
      </c>
      <c r="C137" s="576">
        <v>20000</v>
      </c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  <c r="DS137" s="66"/>
      <c r="DT137" s="66"/>
      <c r="DU137" s="66"/>
      <c r="DV137" s="66"/>
      <c r="DW137" s="66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  <c r="EQ137" s="66"/>
      <c r="ER137" s="66"/>
      <c r="ES137" s="66"/>
      <c r="ET137" s="66"/>
      <c r="EU137" s="66"/>
      <c r="EV137" s="66"/>
      <c r="EW137" s="66"/>
      <c r="EX137" s="66"/>
      <c r="EY137" s="66"/>
      <c r="EZ137" s="66"/>
      <c r="FA137" s="66"/>
      <c r="FB137" s="66"/>
      <c r="FC137" s="66"/>
      <c r="FD137" s="66"/>
      <c r="FE137" s="66"/>
      <c r="FF137" s="66"/>
      <c r="FG137" s="66"/>
      <c r="FH137" s="66"/>
      <c r="FI137" s="66"/>
      <c r="FJ137" s="66"/>
      <c r="FK137" s="66"/>
      <c r="FL137" s="66"/>
      <c r="FM137" s="66"/>
      <c r="FN137" s="66"/>
      <c r="FO137" s="66"/>
      <c r="FP137" s="66"/>
      <c r="FQ137" s="66"/>
      <c r="FR137" s="66"/>
      <c r="FS137" s="66"/>
      <c r="FT137" s="66"/>
      <c r="FU137" s="66"/>
      <c r="FV137" s="66"/>
      <c r="FW137" s="66"/>
      <c r="FX137" s="66"/>
      <c r="FY137" s="66"/>
      <c r="FZ137" s="66"/>
      <c r="GA137" s="66"/>
      <c r="GB137" s="66"/>
      <c r="GC137" s="66"/>
      <c r="GD137" s="66"/>
      <c r="GE137" s="66"/>
      <c r="GF137" s="66"/>
      <c r="GG137" s="66"/>
      <c r="GH137" s="66"/>
      <c r="GI137" s="66"/>
      <c r="GJ137" s="66"/>
      <c r="GK137" s="66"/>
      <c r="GL137" s="66"/>
      <c r="GM137" s="66"/>
      <c r="GN137" s="66"/>
      <c r="GO137" s="66"/>
      <c r="GP137" s="66"/>
      <c r="GQ137" s="66"/>
      <c r="GR137" s="66"/>
      <c r="GS137" s="66"/>
      <c r="GT137" s="66"/>
      <c r="GU137" s="66"/>
      <c r="GV137" s="66"/>
      <c r="GW137" s="66"/>
      <c r="GX137" s="66"/>
      <c r="GY137" s="66"/>
      <c r="GZ137" s="66"/>
      <c r="HA137" s="66"/>
      <c r="HB137" s="66"/>
      <c r="HC137" s="66"/>
      <c r="HD137" s="66"/>
      <c r="HE137" s="66"/>
      <c r="HF137" s="66"/>
      <c r="HG137" s="66"/>
      <c r="HH137" s="66"/>
      <c r="HI137" s="66"/>
      <c r="HJ137" s="66"/>
      <c r="HK137" s="66"/>
      <c r="HL137" s="66"/>
      <c r="HM137" s="66"/>
      <c r="HN137" s="66"/>
      <c r="HO137" s="66"/>
      <c r="HP137" s="66"/>
      <c r="HQ137" s="66"/>
      <c r="HR137" s="66"/>
      <c r="HS137" s="66"/>
      <c r="HT137" s="66"/>
      <c r="HU137" s="66"/>
      <c r="HV137" s="66"/>
      <c r="HW137" s="66"/>
      <c r="HX137" s="66"/>
      <c r="HY137" s="66"/>
      <c r="HZ137" s="66"/>
      <c r="IA137" s="66"/>
      <c r="IB137" s="66"/>
      <c r="IC137" s="66"/>
      <c r="ID137" s="66"/>
      <c r="IE137" s="66"/>
      <c r="IF137" s="66"/>
      <c r="IG137" s="66"/>
      <c r="IH137" s="66"/>
      <c r="II137" s="66"/>
      <c r="IJ137" s="66"/>
      <c r="IK137" s="66"/>
      <c r="IL137" s="66"/>
      <c r="IM137" s="66"/>
      <c r="IN137" s="66"/>
      <c r="IO137" s="66"/>
      <c r="IP137" s="66"/>
      <c r="IQ137" s="66"/>
      <c r="IR137" s="66"/>
      <c r="IS137" s="66"/>
      <c r="IT137" s="66"/>
      <c r="IU137" s="66"/>
      <c r="IV137" s="66"/>
      <c r="IW137" s="66"/>
      <c r="IX137" s="66"/>
      <c r="IY137" s="66"/>
      <c r="IZ137" s="66"/>
      <c r="JA137" s="66"/>
      <c r="JB137" s="66"/>
      <c r="JC137" s="66"/>
      <c r="JD137" s="66"/>
      <c r="JE137" s="66"/>
      <c r="JF137" s="66"/>
      <c r="JG137" s="66"/>
      <c r="JH137" s="66"/>
      <c r="JI137" s="66"/>
      <c r="JJ137" s="66"/>
      <c r="JK137" s="66"/>
      <c r="JL137" s="66"/>
      <c r="JM137" s="66"/>
      <c r="JN137" s="66"/>
      <c r="JO137" s="66"/>
      <c r="JP137" s="66"/>
      <c r="JQ137" s="66"/>
      <c r="JR137" s="66"/>
      <c r="JS137" s="66"/>
      <c r="JT137" s="66"/>
      <c r="JU137" s="66"/>
      <c r="JV137" s="66"/>
      <c r="JW137" s="66"/>
      <c r="JX137" s="66"/>
      <c r="JY137" s="66"/>
      <c r="JZ137" s="66"/>
      <c r="KA137" s="66"/>
      <c r="KB137" s="66"/>
      <c r="KC137" s="66"/>
      <c r="KD137" s="66"/>
      <c r="KE137" s="66"/>
      <c r="KF137" s="66"/>
      <c r="KG137" s="66"/>
      <c r="KH137" s="66"/>
      <c r="KI137" s="66"/>
      <c r="KJ137" s="66"/>
      <c r="KK137" s="66"/>
      <c r="KL137" s="66"/>
      <c r="KM137" s="66"/>
      <c r="KN137" s="66"/>
      <c r="KO137" s="66"/>
      <c r="KP137" s="66"/>
      <c r="KQ137" s="66"/>
      <c r="KR137" s="66"/>
      <c r="KS137" s="66"/>
      <c r="KT137" s="66"/>
      <c r="KU137" s="66"/>
      <c r="KV137" s="66"/>
      <c r="KW137" s="66"/>
      <c r="KX137" s="66"/>
      <c r="KY137" s="66"/>
      <c r="KZ137" s="66"/>
      <c r="LA137" s="66"/>
      <c r="LB137" s="66"/>
      <c r="LC137" s="66"/>
      <c r="LD137" s="66"/>
      <c r="LE137" s="66"/>
      <c r="LF137" s="66"/>
      <c r="LG137" s="66"/>
      <c r="LH137" s="66"/>
      <c r="LI137" s="66"/>
      <c r="LJ137" s="66"/>
      <c r="LK137" s="66"/>
      <c r="LL137" s="66"/>
      <c r="LM137" s="66"/>
      <c r="LN137" s="66"/>
      <c r="LO137" s="66"/>
      <c r="LP137" s="66"/>
      <c r="LQ137" s="66"/>
      <c r="LR137" s="66"/>
      <c r="LS137" s="66"/>
      <c r="LT137" s="66"/>
      <c r="LU137" s="66"/>
      <c r="LV137" s="66"/>
      <c r="LW137" s="66"/>
      <c r="LX137" s="66"/>
      <c r="LY137" s="66"/>
      <c r="LZ137" s="66"/>
      <c r="MA137" s="66"/>
      <c r="MB137" s="66"/>
      <c r="MC137" s="66"/>
      <c r="MD137" s="66"/>
      <c r="ME137" s="66"/>
      <c r="MF137" s="66"/>
      <c r="MG137" s="66"/>
      <c r="MH137" s="66"/>
      <c r="MI137" s="66"/>
      <c r="MJ137" s="66"/>
      <c r="MK137" s="66"/>
      <c r="ML137" s="66"/>
      <c r="MM137" s="66"/>
      <c r="MN137" s="66"/>
      <c r="MO137" s="66"/>
      <c r="MP137" s="66"/>
      <c r="MQ137" s="66"/>
      <c r="MR137" s="66"/>
      <c r="MS137" s="66"/>
      <c r="MT137" s="66"/>
      <c r="MU137" s="66"/>
      <c r="MV137" s="66"/>
      <c r="MW137" s="66"/>
      <c r="MX137" s="66"/>
      <c r="MY137" s="66"/>
      <c r="MZ137" s="66"/>
      <c r="NA137" s="66"/>
      <c r="NB137" s="66"/>
      <c r="NC137" s="66"/>
      <c r="ND137" s="66"/>
      <c r="NE137" s="66"/>
      <c r="NF137" s="66"/>
      <c r="NG137" s="66"/>
      <c r="NH137" s="66"/>
      <c r="NI137" s="66"/>
      <c r="NJ137" s="66"/>
      <c r="NK137" s="66"/>
      <c r="NL137" s="66"/>
      <c r="NM137" s="66"/>
      <c r="NN137" s="66"/>
      <c r="NO137" s="66"/>
      <c r="NP137" s="66"/>
      <c r="NQ137" s="66"/>
      <c r="NR137" s="66"/>
      <c r="NS137" s="66"/>
      <c r="NT137" s="66"/>
      <c r="NU137" s="66"/>
      <c r="NV137" s="66"/>
      <c r="NW137" s="66"/>
      <c r="NX137" s="66"/>
      <c r="NY137" s="66"/>
      <c r="NZ137" s="66"/>
      <c r="OA137" s="66"/>
      <c r="OB137" s="66"/>
      <c r="OC137" s="66"/>
      <c r="OD137" s="66"/>
      <c r="OE137" s="66"/>
      <c r="OF137" s="66"/>
      <c r="OG137" s="66"/>
      <c r="OH137" s="66"/>
      <c r="OI137" s="66"/>
      <c r="OJ137" s="66"/>
      <c r="OK137" s="66"/>
      <c r="OL137" s="66"/>
      <c r="OM137" s="66"/>
      <c r="ON137" s="66"/>
      <c r="OO137" s="66"/>
      <c r="OP137" s="66"/>
      <c r="OQ137" s="66"/>
      <c r="OR137" s="66"/>
      <c r="OS137" s="66"/>
      <c r="OT137" s="66"/>
      <c r="OU137" s="66"/>
      <c r="OV137" s="66"/>
      <c r="OW137" s="66"/>
      <c r="OX137" s="66"/>
      <c r="OY137" s="66"/>
      <c r="OZ137" s="66"/>
      <c r="PA137" s="66"/>
      <c r="PB137" s="66"/>
      <c r="PC137" s="66"/>
      <c r="PD137" s="66"/>
      <c r="PE137" s="66"/>
      <c r="PF137" s="66"/>
      <c r="PG137" s="66"/>
      <c r="PH137" s="66"/>
      <c r="PI137" s="66"/>
      <c r="PJ137" s="66"/>
      <c r="PK137" s="66"/>
      <c r="PL137" s="66"/>
      <c r="PM137" s="66"/>
      <c r="PN137" s="66"/>
      <c r="PO137" s="66"/>
      <c r="PP137" s="66"/>
      <c r="PQ137" s="66"/>
      <c r="PR137" s="66"/>
      <c r="PS137" s="66"/>
      <c r="PT137" s="66"/>
      <c r="PU137" s="66"/>
      <c r="PV137" s="66"/>
      <c r="PW137" s="66"/>
      <c r="PX137" s="66"/>
      <c r="PY137" s="66"/>
      <c r="PZ137" s="66"/>
      <c r="QA137" s="66"/>
      <c r="QB137" s="66"/>
      <c r="QC137" s="66"/>
      <c r="QD137" s="66"/>
      <c r="QE137" s="66"/>
      <c r="QF137" s="66"/>
      <c r="QG137" s="66"/>
      <c r="QH137" s="66"/>
      <c r="QI137" s="66"/>
      <c r="QJ137" s="66"/>
      <c r="QK137" s="66"/>
      <c r="QL137" s="66"/>
      <c r="QM137" s="66"/>
      <c r="QN137" s="66"/>
      <c r="QO137" s="66"/>
      <c r="QP137" s="66"/>
      <c r="QQ137" s="66"/>
      <c r="QR137" s="66"/>
      <c r="QS137" s="66"/>
      <c r="QT137" s="66"/>
      <c r="QU137" s="66"/>
      <c r="QV137" s="66"/>
      <c r="QW137" s="66"/>
      <c r="QX137" s="66"/>
      <c r="QY137" s="66"/>
      <c r="QZ137" s="66"/>
      <c r="RA137" s="66"/>
      <c r="RB137" s="66"/>
      <c r="RC137" s="66"/>
      <c r="RD137" s="66"/>
      <c r="RE137" s="66"/>
      <c r="RF137" s="66"/>
      <c r="RG137" s="66"/>
      <c r="RH137" s="66"/>
      <c r="RI137" s="66"/>
      <c r="RJ137" s="66"/>
      <c r="RK137" s="66"/>
      <c r="RL137" s="66"/>
      <c r="RM137" s="66"/>
      <c r="RN137" s="66"/>
      <c r="RO137" s="66"/>
      <c r="RP137" s="66"/>
      <c r="RQ137" s="66"/>
      <c r="RR137" s="66"/>
      <c r="RS137" s="66"/>
      <c r="RT137" s="66"/>
      <c r="RU137" s="66"/>
      <c r="RV137" s="66"/>
      <c r="RW137" s="66"/>
      <c r="RX137" s="66"/>
      <c r="RY137" s="66"/>
      <c r="RZ137" s="66"/>
      <c r="SA137" s="66"/>
      <c r="SB137" s="66"/>
      <c r="SC137" s="66"/>
      <c r="SD137" s="66"/>
      <c r="SE137" s="66"/>
      <c r="SF137" s="66"/>
      <c r="SG137" s="66"/>
      <c r="SH137" s="66"/>
      <c r="SI137" s="66"/>
      <c r="SJ137" s="66"/>
      <c r="SK137" s="66"/>
      <c r="SL137" s="66"/>
      <c r="SM137" s="66"/>
      <c r="SN137" s="66"/>
      <c r="SO137" s="66"/>
      <c r="SP137" s="66"/>
      <c r="SQ137" s="66"/>
      <c r="SR137" s="66"/>
      <c r="SS137" s="66"/>
      <c r="ST137" s="66"/>
      <c r="SU137" s="66"/>
      <c r="SV137" s="66"/>
      <c r="SW137" s="66"/>
      <c r="SX137" s="66"/>
      <c r="SY137" s="66"/>
      <c r="SZ137" s="66"/>
      <c r="TA137" s="66"/>
      <c r="TB137" s="66"/>
      <c r="TC137" s="66"/>
      <c r="TD137" s="66"/>
      <c r="TE137" s="66"/>
      <c r="TF137" s="66"/>
      <c r="TG137" s="66"/>
      <c r="TH137" s="66"/>
      <c r="TI137" s="66"/>
      <c r="TJ137" s="66"/>
      <c r="TK137" s="66"/>
      <c r="TL137" s="66"/>
      <c r="TM137" s="66"/>
      <c r="TN137" s="66"/>
      <c r="TO137" s="66"/>
      <c r="TP137" s="66"/>
      <c r="TQ137" s="66"/>
      <c r="TR137" s="66"/>
      <c r="TS137" s="66"/>
      <c r="TT137" s="66"/>
      <c r="TU137" s="66"/>
      <c r="TV137" s="66"/>
      <c r="TW137" s="66"/>
      <c r="TX137" s="66"/>
      <c r="TY137" s="66"/>
      <c r="TZ137" s="66"/>
      <c r="UA137" s="66"/>
      <c r="UB137" s="66"/>
      <c r="UC137" s="66"/>
      <c r="UD137" s="66"/>
      <c r="UE137" s="66"/>
      <c r="UF137" s="66"/>
      <c r="UG137" s="66"/>
      <c r="UH137" s="66"/>
      <c r="UI137" s="66"/>
      <c r="UJ137" s="66"/>
      <c r="UK137" s="66"/>
      <c r="UL137" s="66"/>
      <c r="UM137" s="66"/>
      <c r="UN137" s="66"/>
      <c r="UO137" s="66"/>
      <c r="UP137" s="66"/>
      <c r="UQ137" s="66"/>
      <c r="UR137" s="66"/>
      <c r="US137" s="66"/>
      <c r="UT137" s="66"/>
      <c r="UU137" s="66"/>
      <c r="UV137" s="66"/>
      <c r="UW137" s="66"/>
      <c r="UX137" s="66"/>
      <c r="UY137" s="66"/>
      <c r="UZ137" s="66"/>
      <c r="VA137" s="66"/>
      <c r="VB137" s="66"/>
      <c r="VC137" s="66"/>
      <c r="VD137" s="66"/>
      <c r="VE137" s="66"/>
      <c r="VF137" s="66"/>
      <c r="VG137" s="66"/>
      <c r="VH137" s="66"/>
      <c r="VI137" s="66"/>
      <c r="VJ137" s="66"/>
      <c r="VK137" s="66"/>
      <c r="VL137" s="66"/>
      <c r="VM137" s="66"/>
      <c r="VN137" s="66"/>
      <c r="VO137" s="66"/>
      <c r="VP137" s="66"/>
      <c r="VQ137" s="66"/>
      <c r="VR137" s="66"/>
      <c r="VS137" s="66"/>
      <c r="VT137" s="66"/>
      <c r="VU137" s="66"/>
      <c r="VV137" s="66"/>
      <c r="VW137" s="66"/>
      <c r="VX137" s="66"/>
      <c r="VY137" s="66"/>
      <c r="VZ137" s="66"/>
      <c r="WA137" s="66"/>
      <c r="WB137" s="66"/>
      <c r="WC137" s="66"/>
      <c r="WD137" s="66"/>
      <c r="WE137" s="66"/>
      <c r="WF137" s="66"/>
      <c r="WG137" s="66"/>
      <c r="WH137" s="66"/>
      <c r="WI137" s="66"/>
      <c r="WJ137" s="66"/>
      <c r="WK137" s="66"/>
      <c r="WL137" s="66"/>
      <c r="WM137" s="66"/>
      <c r="WN137" s="66"/>
      <c r="WO137" s="66"/>
      <c r="WP137" s="66"/>
      <c r="WQ137" s="66"/>
      <c r="WR137" s="66"/>
      <c r="WS137" s="66"/>
      <c r="WT137" s="66"/>
      <c r="WU137" s="66"/>
      <c r="WV137" s="66"/>
      <c r="WW137" s="66"/>
      <c r="WX137" s="66"/>
      <c r="WY137" s="66"/>
      <c r="WZ137" s="66"/>
      <c r="XA137" s="66"/>
      <c r="XB137" s="66"/>
      <c r="XC137" s="66"/>
      <c r="XD137" s="66"/>
      <c r="XE137" s="66"/>
      <c r="XF137" s="66"/>
      <c r="XG137" s="66"/>
      <c r="XH137" s="66"/>
      <c r="XI137" s="66"/>
      <c r="XJ137" s="66"/>
      <c r="XK137" s="66"/>
      <c r="XL137" s="66"/>
      <c r="XM137" s="66"/>
      <c r="XN137" s="66"/>
      <c r="XO137" s="66"/>
      <c r="XP137" s="66"/>
      <c r="XQ137" s="66"/>
      <c r="XR137" s="66"/>
      <c r="XS137" s="66"/>
      <c r="XT137" s="66"/>
      <c r="XU137" s="66"/>
      <c r="XV137" s="66"/>
      <c r="XW137" s="66"/>
      <c r="XX137" s="66"/>
      <c r="XY137" s="66"/>
      <c r="XZ137" s="66"/>
      <c r="YA137" s="66"/>
      <c r="YB137" s="66"/>
      <c r="YC137" s="66"/>
      <c r="YD137" s="66"/>
      <c r="YE137" s="66"/>
      <c r="YF137" s="66"/>
      <c r="YG137" s="66"/>
      <c r="YH137" s="66"/>
      <c r="YI137" s="66"/>
      <c r="YJ137" s="66"/>
      <c r="YK137" s="66"/>
      <c r="YL137" s="66"/>
      <c r="YM137" s="66"/>
      <c r="YN137" s="66"/>
      <c r="YO137" s="66"/>
      <c r="YP137" s="66"/>
      <c r="YQ137" s="66"/>
      <c r="YR137" s="66"/>
      <c r="YS137" s="66"/>
      <c r="YT137" s="66"/>
      <c r="YU137" s="66"/>
      <c r="YV137" s="66"/>
      <c r="YW137" s="66"/>
      <c r="YX137" s="66"/>
      <c r="YY137" s="66"/>
      <c r="YZ137" s="66"/>
      <c r="ZA137" s="66"/>
      <c r="ZB137" s="66"/>
      <c r="ZC137" s="66"/>
      <c r="ZD137" s="66"/>
      <c r="ZE137" s="66"/>
      <c r="ZF137" s="66"/>
      <c r="ZG137" s="66"/>
      <c r="ZH137" s="66"/>
      <c r="ZI137" s="66"/>
      <c r="ZJ137" s="66"/>
      <c r="ZK137" s="66"/>
      <c r="ZL137" s="66"/>
      <c r="ZM137" s="66"/>
      <c r="ZN137" s="66"/>
      <c r="ZO137" s="66"/>
      <c r="ZP137" s="66"/>
      <c r="ZQ137" s="66"/>
      <c r="ZR137" s="66"/>
      <c r="ZS137" s="66"/>
      <c r="ZT137" s="66"/>
      <c r="ZU137" s="66"/>
      <c r="ZV137" s="66"/>
      <c r="ZW137" s="66"/>
      <c r="ZX137" s="66"/>
      <c r="ZY137" s="66"/>
      <c r="ZZ137" s="66"/>
      <c r="AAA137" s="66"/>
      <c r="AAB137" s="66"/>
      <c r="AAC137" s="66"/>
      <c r="AAD137" s="66"/>
      <c r="AAE137" s="66"/>
      <c r="AAF137" s="66"/>
      <c r="AAG137" s="66"/>
      <c r="AAH137" s="66"/>
      <c r="AAI137" s="66"/>
      <c r="AAJ137" s="66"/>
      <c r="AAK137" s="66"/>
      <c r="AAL137" s="66"/>
      <c r="AAM137" s="66"/>
      <c r="AAN137" s="66"/>
      <c r="AAO137" s="66"/>
      <c r="AAP137" s="66"/>
      <c r="AAQ137" s="66"/>
      <c r="AAR137" s="66"/>
      <c r="AAS137" s="66"/>
      <c r="AAT137" s="66"/>
      <c r="AAU137" s="66"/>
      <c r="AAV137" s="66"/>
      <c r="AAW137" s="66"/>
      <c r="AAX137" s="66"/>
      <c r="AAY137" s="66"/>
      <c r="AAZ137" s="66"/>
      <c r="ABA137" s="66"/>
      <c r="ABB137" s="66"/>
      <c r="ABC137" s="66"/>
      <c r="ABD137" s="66"/>
      <c r="ABE137" s="66"/>
      <c r="ABF137" s="66"/>
      <c r="ABG137" s="66"/>
      <c r="ABH137" s="66"/>
      <c r="ABI137" s="66"/>
      <c r="ABJ137" s="66"/>
      <c r="ABK137" s="66"/>
      <c r="ABL137" s="66"/>
      <c r="ABM137" s="66"/>
      <c r="ABN137" s="66"/>
      <c r="ABO137" s="66"/>
      <c r="ABP137" s="66"/>
      <c r="ABQ137" s="66"/>
      <c r="ABR137" s="66"/>
      <c r="ABS137" s="66"/>
      <c r="ABT137" s="66"/>
      <c r="ABU137" s="66"/>
      <c r="ABV137" s="66"/>
      <c r="ABW137" s="66"/>
      <c r="ABX137" s="66"/>
      <c r="ABY137" s="66"/>
      <c r="ABZ137" s="66"/>
      <c r="ACA137" s="66"/>
      <c r="ACB137" s="66"/>
      <c r="ACC137" s="66"/>
      <c r="ACD137" s="66"/>
      <c r="ACE137" s="66"/>
      <c r="ACF137" s="66"/>
      <c r="ACG137" s="66"/>
      <c r="ACH137" s="66"/>
      <c r="ACI137" s="66"/>
      <c r="ACJ137" s="66"/>
      <c r="ACK137" s="66"/>
      <c r="ACL137" s="66"/>
      <c r="ACM137" s="66"/>
      <c r="ACN137" s="66"/>
      <c r="ACO137" s="66"/>
      <c r="ACP137" s="66"/>
      <c r="ACQ137" s="66"/>
      <c r="ACR137" s="66"/>
      <c r="ACS137" s="66"/>
      <c r="ACT137" s="66"/>
      <c r="ACU137" s="66"/>
      <c r="ACV137" s="66"/>
      <c r="ACW137" s="66"/>
      <c r="ACX137" s="66"/>
      <c r="ACY137" s="66"/>
      <c r="ACZ137" s="66"/>
      <c r="ADA137" s="66"/>
      <c r="ADB137" s="66"/>
      <c r="ADC137" s="66"/>
      <c r="ADD137" s="66"/>
      <c r="ADE137" s="66"/>
      <c r="ADF137" s="66"/>
      <c r="ADG137" s="66"/>
      <c r="ADH137" s="66"/>
      <c r="ADI137" s="66"/>
      <c r="ADJ137" s="66"/>
      <c r="ADK137" s="66"/>
      <c r="ADL137" s="66"/>
      <c r="ADM137" s="66"/>
      <c r="ADN137" s="66"/>
      <c r="ADO137" s="66"/>
      <c r="ADP137" s="66"/>
      <c r="ADQ137" s="66"/>
      <c r="ADR137" s="66"/>
      <c r="ADS137" s="66"/>
      <c r="ADT137" s="66"/>
      <c r="ADU137" s="66"/>
      <c r="ADV137" s="66"/>
      <c r="ADW137" s="66"/>
      <c r="ADX137" s="66"/>
      <c r="ADY137" s="66"/>
      <c r="ADZ137" s="66"/>
      <c r="AEA137" s="66"/>
      <c r="AEB137" s="66"/>
      <c r="AEC137" s="66"/>
      <c r="AED137" s="66"/>
      <c r="AEE137" s="66"/>
      <c r="AEF137" s="66"/>
      <c r="AEG137" s="66"/>
      <c r="AEH137" s="66"/>
      <c r="AEI137" s="66"/>
      <c r="AEJ137" s="66"/>
      <c r="AEK137" s="66"/>
      <c r="AEL137" s="66"/>
      <c r="AEM137" s="66"/>
      <c r="AEN137" s="66"/>
      <c r="AEO137" s="66"/>
      <c r="AEP137" s="66"/>
      <c r="AEQ137" s="66"/>
      <c r="AER137" s="66"/>
      <c r="AES137" s="66"/>
      <c r="AET137" s="66"/>
      <c r="AEU137" s="66"/>
      <c r="AEV137" s="66"/>
      <c r="AEW137" s="66"/>
      <c r="AEX137" s="66"/>
      <c r="AEY137" s="66"/>
      <c r="AEZ137" s="66"/>
      <c r="AFA137" s="66"/>
      <c r="AFB137" s="66"/>
      <c r="AFC137" s="66"/>
      <c r="AFD137" s="66"/>
      <c r="AFE137" s="66"/>
      <c r="AFF137" s="66"/>
      <c r="AFG137" s="66"/>
      <c r="AFH137" s="66"/>
      <c r="AFI137" s="66"/>
      <c r="AFJ137" s="66"/>
      <c r="AFK137" s="66"/>
      <c r="AFL137" s="66"/>
      <c r="AFM137" s="66"/>
      <c r="AFN137" s="66"/>
      <c r="AFO137" s="66"/>
      <c r="AFP137" s="66"/>
      <c r="AFQ137" s="66"/>
      <c r="AFR137" s="66"/>
      <c r="AFS137" s="66"/>
      <c r="AFT137" s="66"/>
      <c r="AFU137" s="66"/>
      <c r="AFV137" s="66"/>
      <c r="AFW137" s="66"/>
      <c r="AFX137" s="66"/>
      <c r="AFY137" s="66"/>
      <c r="AFZ137" s="66"/>
      <c r="AGA137" s="66"/>
      <c r="AGB137" s="66"/>
      <c r="AGC137" s="66"/>
      <c r="AGD137" s="66"/>
      <c r="AGE137" s="66"/>
      <c r="AGF137" s="66"/>
      <c r="AGG137" s="66"/>
      <c r="AGH137" s="66"/>
      <c r="AGI137" s="66"/>
      <c r="AGJ137" s="66"/>
      <c r="AGK137" s="66"/>
      <c r="AGL137" s="66"/>
      <c r="AGM137" s="66"/>
      <c r="AGN137" s="66"/>
      <c r="AGO137" s="66"/>
      <c r="AGP137" s="66"/>
      <c r="AGQ137" s="66"/>
      <c r="AGR137" s="66"/>
      <c r="AGS137" s="66"/>
      <c r="AGT137" s="66"/>
      <c r="AGU137" s="66"/>
      <c r="AGV137" s="66"/>
      <c r="AGW137" s="66"/>
      <c r="AGX137" s="66"/>
      <c r="AGY137" s="66"/>
      <c r="AGZ137" s="66"/>
      <c r="AHA137" s="66"/>
      <c r="AHB137" s="66"/>
      <c r="AHC137" s="66"/>
      <c r="AHD137" s="66"/>
      <c r="AHE137" s="66"/>
      <c r="AHF137" s="66"/>
      <c r="AHG137" s="66"/>
      <c r="AHH137" s="66"/>
      <c r="AHI137" s="66"/>
      <c r="AHJ137" s="66"/>
      <c r="AHK137" s="66"/>
      <c r="AHL137" s="66"/>
      <c r="AHM137" s="66"/>
      <c r="AHN137" s="66"/>
      <c r="AHO137" s="66"/>
      <c r="AHP137" s="66"/>
      <c r="AHQ137" s="66"/>
      <c r="AHR137" s="66"/>
      <c r="AHS137" s="66"/>
      <c r="AHT137" s="66"/>
      <c r="AHU137" s="66"/>
      <c r="AHV137" s="66"/>
      <c r="AHW137" s="66"/>
      <c r="AHX137" s="66"/>
      <c r="AHY137" s="66"/>
      <c r="AHZ137" s="66"/>
      <c r="AIA137" s="66"/>
      <c r="AIB137" s="66"/>
      <c r="AIC137" s="66"/>
      <c r="AID137" s="66"/>
      <c r="AIE137" s="66"/>
      <c r="AIF137" s="66"/>
      <c r="AIG137" s="66"/>
      <c r="AIH137" s="66"/>
      <c r="AII137" s="66"/>
      <c r="AIJ137" s="66"/>
      <c r="AIK137" s="66"/>
      <c r="AIL137" s="66"/>
      <c r="AIM137" s="66"/>
      <c r="AIN137" s="66"/>
      <c r="AIO137" s="66"/>
      <c r="AIP137" s="66"/>
      <c r="AIQ137" s="66"/>
      <c r="AIR137" s="66"/>
      <c r="AIS137" s="66"/>
      <c r="AIT137" s="66"/>
      <c r="AIU137" s="66"/>
      <c r="AIV137" s="66"/>
      <c r="AIW137" s="66"/>
      <c r="AIX137" s="66"/>
      <c r="AIY137" s="66"/>
      <c r="AIZ137" s="66"/>
      <c r="AJA137" s="66"/>
      <c r="AJB137" s="66"/>
      <c r="AJC137" s="66"/>
      <c r="AJD137" s="66"/>
      <c r="AJE137" s="66"/>
      <c r="AJF137" s="66"/>
      <c r="AJG137" s="66"/>
      <c r="AJH137" s="66"/>
      <c r="AJI137" s="66"/>
      <c r="AJJ137" s="66"/>
      <c r="AJK137" s="66"/>
      <c r="AJL137" s="66"/>
      <c r="AJM137" s="66"/>
      <c r="AJN137" s="66"/>
      <c r="AJO137" s="66"/>
      <c r="AJP137" s="66"/>
      <c r="AJQ137" s="66"/>
      <c r="AJR137" s="66"/>
      <c r="AJS137" s="66"/>
      <c r="AJT137" s="66"/>
      <c r="AJU137" s="66"/>
      <c r="AJV137" s="66"/>
      <c r="AJW137" s="66"/>
      <c r="AJX137" s="66"/>
      <c r="AJY137" s="66"/>
      <c r="AJZ137" s="66"/>
      <c r="AKA137" s="66"/>
      <c r="AKB137" s="66"/>
      <c r="AKC137" s="66"/>
      <c r="AKD137" s="66"/>
      <c r="AKE137" s="66"/>
      <c r="AKF137" s="66"/>
      <c r="AKG137" s="66"/>
      <c r="AKH137" s="66"/>
      <c r="AKI137" s="66"/>
      <c r="AKJ137" s="66"/>
      <c r="AKK137" s="66"/>
      <c r="AKL137" s="66"/>
      <c r="AKM137" s="66"/>
      <c r="AKN137" s="66"/>
      <c r="AKO137" s="66"/>
      <c r="AKP137" s="66"/>
      <c r="AKQ137" s="66"/>
      <c r="AKR137" s="66"/>
      <c r="AKS137" s="66"/>
      <c r="AKT137" s="66"/>
      <c r="AKU137" s="66"/>
      <c r="AKV137" s="66"/>
      <c r="AKW137" s="66"/>
      <c r="AKX137" s="66"/>
      <c r="AKY137" s="66"/>
      <c r="AKZ137" s="66"/>
      <c r="ALA137" s="66"/>
      <c r="ALB137" s="66"/>
      <c r="ALC137" s="66"/>
      <c r="ALD137" s="66"/>
      <c r="ALE137" s="66"/>
      <c r="ALF137" s="66"/>
      <c r="ALG137" s="66"/>
      <c r="ALH137" s="66"/>
      <c r="ALI137" s="66"/>
      <c r="ALJ137" s="66"/>
      <c r="ALK137" s="66"/>
      <c r="ALL137" s="66"/>
      <c r="ALM137" s="66"/>
      <c r="ALN137" s="66"/>
      <c r="ALO137" s="66"/>
      <c r="ALP137" s="66"/>
      <c r="ALQ137" s="66"/>
      <c r="ALR137" s="66"/>
      <c r="ALS137" s="66"/>
      <c r="ALT137" s="66"/>
      <c r="ALU137" s="66"/>
      <c r="ALV137" s="66"/>
      <c r="ALW137" s="66"/>
      <c r="ALX137" s="66"/>
      <c r="ALY137" s="66"/>
      <c r="ALZ137" s="66"/>
      <c r="AMA137" s="66"/>
      <c r="AMB137" s="66"/>
      <c r="AMC137" s="66"/>
      <c r="AMD137" s="66"/>
      <c r="AME137" s="66"/>
      <c r="AMF137" s="66"/>
      <c r="AMG137" s="66"/>
      <c r="AMH137" s="66"/>
      <c r="AMI137" s="66"/>
      <c r="AMJ137" s="66"/>
      <c r="AMK137" s="66"/>
      <c r="AML137" s="66"/>
      <c r="AMM137" s="66"/>
      <c r="AMN137" s="66"/>
      <c r="AMO137" s="66"/>
      <c r="AMP137" s="66"/>
      <c r="AMQ137" s="66"/>
      <c r="AMR137" s="66"/>
      <c r="AMS137" s="66"/>
      <c r="AMT137" s="66"/>
      <c r="AMU137" s="66"/>
      <c r="AMV137" s="66"/>
      <c r="AMW137" s="66"/>
      <c r="AMX137" s="66"/>
      <c r="AMY137" s="66"/>
      <c r="AMZ137" s="66"/>
      <c r="ANA137" s="66"/>
      <c r="ANB137" s="66"/>
      <c r="ANC137" s="66"/>
      <c r="AND137" s="66"/>
      <c r="ANE137" s="66"/>
      <c r="ANF137" s="66"/>
      <c r="ANG137" s="66"/>
      <c r="ANH137" s="66"/>
      <c r="ANI137" s="66"/>
      <c r="ANJ137" s="66"/>
      <c r="ANK137" s="66"/>
      <c r="ANL137" s="66"/>
      <c r="ANM137" s="66"/>
      <c r="ANN137" s="66"/>
      <c r="ANO137" s="66"/>
      <c r="ANP137" s="66"/>
      <c r="ANQ137" s="66"/>
      <c r="ANR137" s="66"/>
      <c r="ANS137" s="66"/>
      <c r="ANT137" s="66"/>
      <c r="ANU137" s="66"/>
      <c r="ANV137" s="66"/>
      <c r="ANW137" s="66"/>
      <c r="ANX137" s="66"/>
      <c r="ANY137" s="66"/>
      <c r="ANZ137" s="66"/>
      <c r="AOA137" s="66"/>
      <c r="AOB137" s="66"/>
      <c r="AOC137" s="66"/>
      <c r="AOD137" s="66"/>
      <c r="AOE137" s="66"/>
      <c r="AOF137" s="66"/>
      <c r="AOG137" s="66"/>
      <c r="AOH137" s="66"/>
      <c r="AOI137" s="66"/>
      <c r="AOJ137" s="66"/>
      <c r="AOK137" s="66"/>
      <c r="AOL137" s="66"/>
      <c r="AOM137" s="66"/>
      <c r="AON137" s="66"/>
      <c r="AOO137" s="66"/>
      <c r="AOP137" s="66"/>
      <c r="AOQ137" s="66"/>
      <c r="AOR137" s="66"/>
      <c r="AOS137" s="66"/>
      <c r="AOT137" s="66"/>
      <c r="AOU137" s="66"/>
      <c r="AOV137" s="66"/>
      <c r="AOW137" s="66"/>
      <c r="AOX137" s="66"/>
      <c r="AOY137" s="66"/>
      <c r="AOZ137" s="66"/>
      <c r="APA137" s="66"/>
      <c r="APB137" s="66"/>
      <c r="APC137" s="66"/>
      <c r="APD137" s="66"/>
      <c r="APE137" s="66"/>
      <c r="APF137" s="66"/>
      <c r="APG137" s="66"/>
      <c r="APH137" s="66"/>
      <c r="API137" s="66"/>
      <c r="APJ137" s="66"/>
      <c r="APK137" s="66"/>
      <c r="APL137" s="66"/>
      <c r="APM137" s="66"/>
      <c r="APN137" s="66"/>
      <c r="APO137" s="66"/>
      <c r="APP137" s="66"/>
      <c r="APQ137" s="66"/>
      <c r="APR137" s="66"/>
      <c r="APS137" s="66"/>
      <c r="APT137" s="66"/>
      <c r="APU137" s="66"/>
      <c r="APV137" s="66"/>
      <c r="APW137" s="66"/>
      <c r="APX137" s="66"/>
      <c r="APY137" s="66"/>
      <c r="APZ137" s="66"/>
      <c r="AQA137" s="66"/>
      <c r="AQB137" s="66"/>
      <c r="AQC137" s="66"/>
      <c r="AQD137" s="66"/>
      <c r="AQE137" s="66"/>
      <c r="AQF137" s="66"/>
      <c r="AQG137" s="66"/>
      <c r="AQH137" s="66"/>
      <c r="AQI137" s="66"/>
      <c r="AQJ137" s="66"/>
      <c r="AQK137" s="66"/>
      <c r="AQL137" s="66"/>
      <c r="AQM137" s="66"/>
      <c r="AQN137" s="66"/>
      <c r="AQO137" s="66"/>
      <c r="AQP137" s="66"/>
      <c r="AQQ137" s="66"/>
      <c r="AQR137" s="66"/>
      <c r="AQS137" s="66"/>
      <c r="AQT137" s="66"/>
      <c r="AQU137" s="66"/>
      <c r="AQV137" s="66"/>
      <c r="AQW137" s="66"/>
      <c r="AQX137" s="66"/>
      <c r="AQY137" s="66"/>
      <c r="AQZ137" s="66"/>
      <c r="ARA137" s="66"/>
      <c r="ARB137" s="66"/>
      <c r="ARC137" s="66"/>
      <c r="ARD137" s="66"/>
      <c r="ARE137" s="66"/>
      <c r="ARF137" s="66"/>
      <c r="ARG137" s="66"/>
      <c r="ARH137" s="66"/>
      <c r="ARI137" s="66"/>
      <c r="ARJ137" s="66"/>
      <c r="ARK137" s="66"/>
      <c r="ARL137" s="66"/>
      <c r="ARM137" s="66"/>
      <c r="ARN137" s="66"/>
      <c r="ARO137" s="66"/>
      <c r="ARP137" s="66"/>
      <c r="ARQ137" s="66"/>
      <c r="ARR137" s="66"/>
      <c r="ARS137" s="66"/>
      <c r="ART137" s="66"/>
      <c r="ARU137" s="66"/>
      <c r="ARV137" s="66"/>
      <c r="ARW137" s="66"/>
      <c r="ARX137" s="66"/>
      <c r="ARY137" s="66"/>
      <c r="ARZ137" s="66"/>
      <c r="ASA137" s="66"/>
      <c r="ASB137" s="66"/>
      <c r="ASC137" s="66"/>
      <c r="ASD137" s="66"/>
      <c r="ASE137" s="66"/>
      <c r="ASF137" s="66"/>
      <c r="ASG137" s="66"/>
      <c r="ASH137" s="66"/>
      <c r="ASI137" s="66"/>
      <c r="ASJ137" s="66"/>
      <c r="ASK137" s="66"/>
      <c r="ASL137" s="66"/>
      <c r="ASM137" s="66"/>
      <c r="ASN137" s="66"/>
      <c r="ASO137" s="66"/>
      <c r="ASP137" s="66"/>
      <c r="ASQ137" s="66"/>
      <c r="ASR137" s="66"/>
      <c r="ASS137" s="66"/>
      <c r="AST137" s="66"/>
      <c r="ASU137" s="66"/>
      <c r="ASV137" s="66"/>
      <c r="ASW137" s="66"/>
      <c r="ASX137" s="66"/>
      <c r="ASY137" s="66"/>
      <c r="ASZ137" s="66"/>
      <c r="ATA137" s="66"/>
      <c r="ATB137" s="66"/>
      <c r="ATC137" s="66"/>
      <c r="ATD137" s="66"/>
      <c r="ATE137" s="66"/>
      <c r="ATF137" s="66"/>
      <c r="ATG137" s="66"/>
      <c r="ATH137" s="66"/>
      <c r="ATI137" s="66"/>
      <c r="ATJ137" s="66"/>
      <c r="ATK137" s="66"/>
      <c r="ATL137" s="66"/>
      <c r="ATM137" s="66"/>
      <c r="ATN137" s="66"/>
      <c r="ATO137" s="66"/>
      <c r="ATP137" s="66"/>
      <c r="ATQ137" s="66"/>
      <c r="ATR137" s="66"/>
      <c r="ATS137" s="66"/>
      <c r="ATT137" s="66"/>
      <c r="ATU137" s="66"/>
      <c r="ATV137" s="66"/>
      <c r="ATW137" s="66"/>
      <c r="ATX137" s="66"/>
      <c r="ATY137" s="66"/>
      <c r="ATZ137" s="66"/>
      <c r="AUA137" s="66"/>
      <c r="AUB137" s="66"/>
      <c r="AUC137" s="66"/>
      <c r="AUD137" s="66"/>
      <c r="AUE137" s="66"/>
      <c r="AUF137" s="66"/>
      <c r="AUG137" s="66"/>
      <c r="AUH137" s="66"/>
      <c r="AUI137" s="66"/>
      <c r="AUJ137" s="66"/>
      <c r="AUK137" s="66"/>
      <c r="AUL137" s="66"/>
      <c r="AUM137" s="66"/>
      <c r="AUN137" s="66"/>
      <c r="AUO137" s="66"/>
      <c r="AUP137" s="66"/>
      <c r="AUQ137" s="66"/>
      <c r="AUR137" s="66"/>
      <c r="AUS137" s="66"/>
      <c r="AUT137" s="66"/>
      <c r="AUU137" s="66"/>
      <c r="AUV137" s="66"/>
      <c r="AUW137" s="66"/>
      <c r="AUX137" s="66"/>
      <c r="AUY137" s="66"/>
      <c r="AUZ137" s="66"/>
      <c r="AVA137" s="66"/>
      <c r="AVB137" s="66"/>
      <c r="AVC137" s="66"/>
      <c r="AVD137" s="66"/>
      <c r="AVE137" s="66"/>
      <c r="AVF137" s="66"/>
      <c r="AVG137" s="66"/>
      <c r="AVH137" s="66"/>
      <c r="AVI137" s="66"/>
      <c r="AVJ137" s="66"/>
      <c r="AVK137" s="66"/>
      <c r="AVL137" s="66"/>
      <c r="AVM137" s="66"/>
      <c r="AVN137" s="66"/>
      <c r="AVO137" s="66"/>
      <c r="AVP137" s="66"/>
      <c r="AVQ137" s="66"/>
      <c r="AVR137" s="66"/>
      <c r="AVS137" s="66"/>
      <c r="AVT137" s="66"/>
      <c r="AVU137" s="66"/>
      <c r="AVV137" s="66"/>
      <c r="AVW137" s="66"/>
      <c r="AVX137" s="66"/>
      <c r="AVY137" s="66"/>
      <c r="AVZ137" s="66"/>
      <c r="AWA137" s="66"/>
      <c r="AWB137" s="66"/>
      <c r="AWC137" s="66"/>
      <c r="AWD137" s="66"/>
      <c r="AWE137" s="66"/>
      <c r="AWF137" s="66"/>
      <c r="AWG137" s="66"/>
      <c r="AWH137" s="66"/>
      <c r="AWI137" s="66"/>
      <c r="AWJ137" s="66"/>
      <c r="AWK137" s="66"/>
      <c r="AWL137" s="66"/>
      <c r="AWM137" s="66"/>
      <c r="AWN137" s="66"/>
      <c r="AWO137" s="66"/>
      <c r="AWP137" s="66"/>
      <c r="AWQ137" s="66"/>
      <c r="AWR137" s="66"/>
      <c r="AWS137" s="66"/>
      <c r="AWT137" s="66"/>
      <c r="AWU137" s="66"/>
      <c r="AWV137" s="66"/>
      <c r="AWW137" s="66"/>
      <c r="AWX137" s="66"/>
      <c r="AWY137" s="66"/>
      <c r="AWZ137" s="66"/>
      <c r="AXA137" s="66"/>
      <c r="AXB137" s="66"/>
      <c r="AXC137" s="66"/>
      <c r="AXD137" s="66"/>
      <c r="AXE137" s="66"/>
      <c r="AXF137" s="66"/>
      <c r="AXG137" s="66"/>
      <c r="AXH137" s="66"/>
      <c r="AXI137" s="66"/>
      <c r="AXJ137" s="66"/>
      <c r="AXK137" s="66"/>
      <c r="AXL137" s="66"/>
      <c r="AXM137" s="66"/>
      <c r="AXN137" s="66"/>
      <c r="AXO137" s="66"/>
      <c r="AXP137" s="66"/>
      <c r="AXQ137" s="66"/>
      <c r="AXR137" s="66"/>
      <c r="AXS137" s="66"/>
      <c r="AXT137" s="66"/>
      <c r="AXU137" s="66"/>
      <c r="AXV137" s="66"/>
      <c r="AXW137" s="66"/>
      <c r="AXX137" s="66"/>
      <c r="AXY137" s="66"/>
      <c r="AXZ137" s="66"/>
      <c r="AYA137" s="66"/>
      <c r="AYB137" s="66"/>
      <c r="AYC137" s="66"/>
      <c r="AYD137" s="66"/>
      <c r="AYE137" s="66"/>
      <c r="AYF137" s="66"/>
      <c r="AYG137" s="66"/>
      <c r="AYH137" s="66"/>
      <c r="AYI137" s="66"/>
      <c r="AYJ137" s="66"/>
      <c r="AYK137" s="66"/>
      <c r="AYL137" s="66"/>
      <c r="AYM137" s="66"/>
      <c r="AYN137" s="66"/>
      <c r="AYO137" s="66"/>
      <c r="AYP137" s="66"/>
      <c r="AYQ137" s="66"/>
      <c r="AYR137" s="66"/>
      <c r="AYS137" s="66"/>
      <c r="AYT137" s="66"/>
      <c r="AYU137" s="66"/>
      <c r="AYV137" s="66"/>
      <c r="AYW137" s="66"/>
      <c r="AYX137" s="66"/>
      <c r="AYY137" s="66"/>
      <c r="AYZ137" s="66"/>
      <c r="AZA137" s="66"/>
      <c r="AZB137" s="66"/>
      <c r="AZC137" s="66"/>
      <c r="AZD137" s="66"/>
      <c r="AZE137" s="66"/>
      <c r="AZF137" s="66"/>
      <c r="AZG137" s="66"/>
      <c r="AZH137" s="66"/>
      <c r="AZI137" s="66"/>
      <c r="AZJ137" s="66"/>
      <c r="AZK137" s="66"/>
      <c r="AZL137" s="66"/>
      <c r="AZM137" s="66"/>
      <c r="AZN137" s="66"/>
      <c r="AZO137" s="66"/>
      <c r="AZP137" s="66"/>
      <c r="AZQ137" s="66"/>
      <c r="AZR137" s="66"/>
      <c r="AZS137" s="66"/>
      <c r="AZT137" s="66"/>
      <c r="AZU137" s="66"/>
      <c r="AZV137" s="66"/>
      <c r="AZW137" s="66"/>
      <c r="AZX137" s="66"/>
      <c r="AZY137" s="66"/>
      <c r="AZZ137" s="66"/>
      <c r="BAA137" s="66"/>
      <c r="BAB137" s="66"/>
      <c r="BAC137" s="66"/>
      <c r="BAD137" s="66"/>
      <c r="BAE137" s="66"/>
      <c r="BAF137" s="66"/>
      <c r="BAG137" s="66"/>
      <c r="BAH137" s="66"/>
      <c r="BAI137" s="66"/>
      <c r="BAJ137" s="66"/>
      <c r="BAK137" s="66"/>
      <c r="BAL137" s="66"/>
      <c r="BAM137" s="66"/>
      <c r="BAN137" s="66"/>
      <c r="BAO137" s="66"/>
      <c r="BAP137" s="66"/>
      <c r="BAQ137" s="66"/>
      <c r="BAR137" s="66"/>
      <c r="BAS137" s="66"/>
      <c r="BAT137" s="66"/>
      <c r="BAU137" s="66"/>
      <c r="BAV137" s="66"/>
      <c r="BAW137" s="66"/>
      <c r="BAX137" s="66"/>
      <c r="BAY137" s="66"/>
      <c r="BAZ137" s="66"/>
      <c r="BBA137" s="66"/>
      <c r="BBB137" s="66"/>
      <c r="BBC137" s="66"/>
      <c r="BBD137" s="66"/>
      <c r="BBE137" s="66"/>
      <c r="BBF137" s="66"/>
      <c r="BBG137" s="66"/>
      <c r="BBH137" s="66"/>
      <c r="BBI137" s="66"/>
      <c r="BBJ137" s="66"/>
      <c r="BBK137" s="66"/>
      <c r="BBL137" s="66"/>
      <c r="BBM137" s="66"/>
      <c r="BBN137" s="66"/>
      <c r="BBO137" s="66"/>
      <c r="BBP137" s="66"/>
      <c r="BBQ137" s="66"/>
      <c r="BBR137" s="66"/>
      <c r="BBS137" s="66"/>
      <c r="BBT137" s="66"/>
      <c r="BBU137" s="66"/>
      <c r="BBV137" s="66"/>
      <c r="BBW137" s="66"/>
      <c r="BBX137" s="66"/>
      <c r="BBY137" s="66"/>
      <c r="BBZ137" s="66"/>
      <c r="BCA137" s="66"/>
      <c r="BCB137" s="66"/>
      <c r="BCC137" s="66"/>
      <c r="BCD137" s="66"/>
      <c r="BCE137" s="66"/>
      <c r="BCF137" s="66"/>
      <c r="BCG137" s="66"/>
      <c r="BCH137" s="66"/>
      <c r="BCI137" s="66"/>
      <c r="BCJ137" s="66"/>
      <c r="BCK137" s="66"/>
      <c r="BCL137" s="66"/>
      <c r="BCM137" s="66"/>
      <c r="BCN137" s="66"/>
      <c r="BCO137" s="66"/>
      <c r="BCP137" s="66"/>
      <c r="BCQ137" s="66"/>
      <c r="BCR137" s="66"/>
      <c r="BCS137" s="66"/>
      <c r="BCT137" s="66"/>
      <c r="BCU137" s="66"/>
      <c r="BCV137" s="66"/>
      <c r="BCW137" s="66"/>
      <c r="BCX137" s="66"/>
      <c r="BCY137" s="66"/>
      <c r="BCZ137" s="66"/>
      <c r="BDA137" s="66"/>
      <c r="BDB137" s="66"/>
      <c r="BDC137" s="66"/>
      <c r="BDD137" s="66"/>
      <c r="BDE137" s="66"/>
      <c r="BDF137" s="66"/>
      <c r="BDG137" s="66"/>
      <c r="BDH137" s="66"/>
      <c r="BDI137" s="66"/>
      <c r="BDJ137" s="66"/>
      <c r="BDK137" s="66"/>
      <c r="BDL137" s="66"/>
      <c r="BDM137" s="66"/>
      <c r="BDN137" s="66"/>
      <c r="BDO137" s="66"/>
      <c r="BDP137" s="66"/>
      <c r="BDQ137" s="66"/>
      <c r="BDR137" s="66"/>
      <c r="BDS137" s="66"/>
      <c r="BDT137" s="66"/>
      <c r="BDU137" s="66"/>
      <c r="BDV137" s="66"/>
      <c r="BDW137" s="66"/>
      <c r="BDX137" s="66"/>
      <c r="BDY137" s="66"/>
      <c r="BDZ137" s="66"/>
      <c r="BEA137" s="66"/>
      <c r="BEB137" s="66"/>
      <c r="BEC137" s="66"/>
      <c r="BED137" s="66"/>
      <c r="BEE137" s="66"/>
      <c r="BEF137" s="66"/>
      <c r="BEG137" s="66"/>
      <c r="BEH137" s="66"/>
      <c r="BEI137" s="66"/>
      <c r="BEJ137" s="66"/>
      <c r="BEK137" s="66"/>
      <c r="BEL137" s="66"/>
      <c r="BEM137" s="66"/>
      <c r="BEN137" s="66"/>
      <c r="BEO137" s="66"/>
      <c r="BEP137" s="66"/>
      <c r="BEQ137" s="66"/>
      <c r="BER137" s="66"/>
      <c r="BES137" s="66"/>
      <c r="BET137" s="66"/>
      <c r="BEU137" s="66"/>
      <c r="BEV137" s="66"/>
      <c r="BEW137" s="66"/>
      <c r="BEX137" s="66"/>
      <c r="BEY137" s="66"/>
      <c r="BEZ137" s="66"/>
      <c r="BFA137" s="66"/>
      <c r="BFB137" s="66"/>
      <c r="BFC137" s="66"/>
      <c r="BFD137" s="66"/>
      <c r="BFE137" s="66"/>
      <c r="BFF137" s="66"/>
      <c r="BFG137" s="66"/>
      <c r="BFH137" s="66"/>
      <c r="BFI137" s="66"/>
      <c r="BFJ137" s="66"/>
      <c r="BFK137" s="66"/>
      <c r="BFL137" s="66"/>
      <c r="BFM137" s="66"/>
      <c r="BFN137" s="66"/>
      <c r="BFO137" s="66"/>
      <c r="BFP137" s="66"/>
      <c r="BFQ137" s="66"/>
      <c r="BFR137" s="66"/>
      <c r="BFS137" s="66"/>
      <c r="BFT137" s="66"/>
      <c r="BFU137" s="66"/>
      <c r="BFV137" s="66"/>
      <c r="BFW137" s="66"/>
      <c r="BFX137" s="66"/>
      <c r="BFY137" s="66"/>
      <c r="BFZ137" s="66"/>
      <c r="BGA137" s="66"/>
      <c r="BGB137" s="66"/>
      <c r="BGC137" s="66"/>
      <c r="BGD137" s="66"/>
      <c r="BGE137" s="66"/>
      <c r="BGF137" s="66"/>
      <c r="BGG137" s="66"/>
      <c r="BGH137" s="66"/>
      <c r="BGI137" s="66"/>
      <c r="BGJ137" s="66"/>
      <c r="BGK137" s="66"/>
      <c r="BGL137" s="66"/>
      <c r="BGM137" s="66"/>
      <c r="BGN137" s="66"/>
      <c r="BGO137" s="66"/>
      <c r="BGP137" s="66"/>
      <c r="BGQ137" s="66"/>
      <c r="BGR137" s="66"/>
      <c r="BGS137" s="66"/>
      <c r="BGT137" s="66"/>
      <c r="BGU137" s="66"/>
      <c r="BGV137" s="66"/>
      <c r="BGW137" s="66"/>
      <c r="BGX137" s="66"/>
      <c r="BGY137" s="66"/>
      <c r="BGZ137" s="66"/>
      <c r="BHA137" s="66"/>
      <c r="BHB137" s="66"/>
      <c r="BHC137" s="66"/>
      <c r="BHD137" s="66"/>
      <c r="BHE137" s="66"/>
      <c r="BHF137" s="66"/>
      <c r="BHG137" s="66"/>
      <c r="BHH137" s="66"/>
      <c r="BHI137" s="66"/>
      <c r="BHJ137" s="66"/>
      <c r="BHK137" s="66"/>
      <c r="BHL137" s="66"/>
      <c r="BHM137" s="66"/>
      <c r="BHN137" s="66"/>
      <c r="BHO137" s="66"/>
      <c r="BHP137" s="66"/>
      <c r="BHQ137" s="66"/>
      <c r="BHR137" s="66"/>
      <c r="BHS137" s="66"/>
      <c r="BHT137" s="66"/>
      <c r="BHU137" s="66"/>
      <c r="BHV137" s="66"/>
      <c r="BHW137" s="66"/>
      <c r="BHX137" s="66"/>
      <c r="BHY137" s="66"/>
      <c r="BHZ137" s="66"/>
      <c r="BIA137" s="66"/>
      <c r="BIB137" s="66"/>
      <c r="BIC137" s="66"/>
      <c r="BID137" s="66"/>
      <c r="BIE137" s="66"/>
      <c r="BIF137" s="66"/>
      <c r="BIG137" s="66"/>
      <c r="BIH137" s="66"/>
      <c r="BII137" s="66"/>
      <c r="BIJ137" s="66"/>
      <c r="BIK137" s="66"/>
      <c r="BIL137" s="66"/>
      <c r="BIM137" s="66"/>
      <c r="BIN137" s="66"/>
      <c r="BIO137" s="66"/>
      <c r="BIP137" s="66"/>
      <c r="BIQ137" s="66"/>
      <c r="BIR137" s="66"/>
      <c r="BIS137" s="66"/>
      <c r="BIT137" s="66"/>
      <c r="BIU137" s="66"/>
      <c r="BIV137" s="66"/>
      <c r="BIW137" s="66"/>
      <c r="BIX137" s="66"/>
      <c r="BIY137" s="66"/>
      <c r="BIZ137" s="66"/>
      <c r="BJA137" s="66"/>
      <c r="BJB137" s="66"/>
      <c r="BJC137" s="66"/>
      <c r="BJD137" s="66"/>
      <c r="BJE137" s="66"/>
      <c r="BJF137" s="66"/>
      <c r="BJG137" s="66"/>
      <c r="BJH137" s="66"/>
      <c r="BJI137" s="66"/>
      <c r="BJJ137" s="66"/>
      <c r="BJK137" s="66"/>
      <c r="BJL137" s="66"/>
      <c r="BJM137" s="66"/>
      <c r="BJN137" s="66"/>
      <c r="BJO137" s="66"/>
      <c r="BJP137" s="66"/>
      <c r="BJQ137" s="66"/>
      <c r="BJR137" s="66"/>
      <c r="BJS137" s="66"/>
      <c r="BJT137" s="66"/>
      <c r="BJU137" s="66"/>
      <c r="BJV137" s="66"/>
      <c r="BJW137" s="66"/>
      <c r="BJX137" s="66"/>
      <c r="BJY137" s="66"/>
      <c r="BJZ137" s="66"/>
      <c r="BKA137" s="66"/>
      <c r="BKB137" s="66"/>
      <c r="BKC137" s="66"/>
      <c r="BKD137" s="66"/>
      <c r="BKE137" s="66"/>
      <c r="BKF137" s="66"/>
      <c r="BKG137" s="66"/>
      <c r="BKH137" s="66"/>
      <c r="BKI137" s="66"/>
      <c r="BKJ137" s="66"/>
      <c r="BKK137" s="66"/>
      <c r="BKL137" s="66"/>
      <c r="BKM137" s="66"/>
      <c r="BKN137" s="66"/>
      <c r="BKO137" s="66"/>
      <c r="BKP137" s="66"/>
      <c r="BKQ137" s="66"/>
      <c r="BKR137" s="66"/>
      <c r="BKS137" s="66"/>
      <c r="BKT137" s="66"/>
      <c r="BKU137" s="66"/>
      <c r="BKV137" s="66"/>
      <c r="BKW137" s="66"/>
      <c r="BKX137" s="66"/>
      <c r="BKY137" s="66"/>
      <c r="BKZ137" s="66"/>
      <c r="BLA137" s="66"/>
      <c r="BLB137" s="66"/>
      <c r="BLC137" s="66"/>
      <c r="BLD137" s="66"/>
      <c r="BLE137" s="66"/>
      <c r="BLF137" s="66"/>
      <c r="BLG137" s="66"/>
      <c r="BLH137" s="66"/>
      <c r="BLI137" s="66"/>
      <c r="BLJ137" s="66"/>
      <c r="BLK137" s="66"/>
      <c r="BLL137" s="66"/>
      <c r="BLM137" s="66"/>
      <c r="BLN137" s="66"/>
      <c r="BLO137" s="66"/>
      <c r="BLP137" s="66"/>
      <c r="BLQ137" s="66"/>
      <c r="BLR137" s="66"/>
      <c r="BLS137" s="66"/>
      <c r="BLT137" s="66"/>
      <c r="BLU137" s="66"/>
      <c r="BLV137" s="66"/>
      <c r="BLW137" s="66"/>
      <c r="BLX137" s="66"/>
      <c r="BLY137" s="66"/>
      <c r="BLZ137" s="66"/>
      <c r="BMA137" s="66"/>
      <c r="BMB137" s="66"/>
      <c r="BMC137" s="66"/>
      <c r="BMD137" s="66"/>
      <c r="BME137" s="66"/>
      <c r="BMF137" s="66"/>
      <c r="BMG137" s="66"/>
      <c r="BMH137" s="66"/>
      <c r="BMI137" s="66"/>
      <c r="BMJ137" s="66"/>
      <c r="BMK137" s="66"/>
      <c r="BML137" s="66"/>
      <c r="BMM137" s="66"/>
      <c r="BMN137" s="66"/>
      <c r="BMO137" s="66"/>
      <c r="BMP137" s="66"/>
      <c r="BMQ137" s="66"/>
      <c r="BMR137" s="66"/>
      <c r="BMS137" s="66"/>
      <c r="BMT137" s="66"/>
      <c r="BMU137" s="66"/>
      <c r="BMV137" s="66"/>
      <c r="BMW137" s="66"/>
      <c r="BMX137" s="66"/>
      <c r="BMY137" s="66"/>
      <c r="BMZ137" s="66"/>
      <c r="BNA137" s="66"/>
      <c r="BNB137" s="66"/>
      <c r="BNC137" s="66"/>
      <c r="BND137" s="66"/>
      <c r="BNE137" s="66"/>
      <c r="BNF137" s="66"/>
      <c r="BNG137" s="66"/>
      <c r="BNH137" s="66"/>
      <c r="BNI137" s="66"/>
      <c r="BNJ137" s="66"/>
      <c r="BNK137" s="66"/>
      <c r="BNL137" s="66"/>
      <c r="BNM137" s="66"/>
      <c r="BNN137" s="66"/>
      <c r="BNO137" s="66"/>
      <c r="BNP137" s="66"/>
      <c r="BNQ137" s="66"/>
      <c r="BNR137" s="66"/>
      <c r="BNS137" s="66"/>
      <c r="BNT137" s="66"/>
      <c r="BNU137" s="66"/>
      <c r="BNV137" s="66"/>
      <c r="BNW137" s="66"/>
      <c r="BNX137" s="66"/>
      <c r="BNY137" s="66"/>
      <c r="BNZ137" s="66"/>
      <c r="BOA137" s="66"/>
      <c r="BOB137" s="66"/>
      <c r="BOC137" s="66"/>
      <c r="BOD137" s="66"/>
      <c r="BOE137" s="66"/>
      <c r="BOF137" s="66"/>
      <c r="BOG137" s="66"/>
      <c r="BOH137" s="66"/>
      <c r="BOI137" s="66"/>
      <c r="BOJ137" s="66"/>
      <c r="BOK137" s="66"/>
      <c r="BOL137" s="66"/>
      <c r="BOM137" s="66"/>
      <c r="BON137" s="66"/>
      <c r="BOO137" s="66"/>
      <c r="BOP137" s="66"/>
      <c r="BOQ137" s="66"/>
      <c r="BOR137" s="66"/>
      <c r="BOS137" s="66"/>
      <c r="BOT137" s="66"/>
      <c r="BOU137" s="66"/>
      <c r="BOV137" s="66"/>
      <c r="BOW137" s="66"/>
      <c r="BOX137" s="66"/>
      <c r="BOY137" s="66"/>
      <c r="BOZ137" s="66"/>
      <c r="BPA137" s="66"/>
      <c r="BPB137" s="66"/>
      <c r="BPC137" s="66"/>
      <c r="BPD137" s="66"/>
      <c r="BPE137" s="66"/>
      <c r="BPF137" s="66"/>
      <c r="BPG137" s="66"/>
      <c r="BPH137" s="66"/>
      <c r="BPI137" s="66"/>
      <c r="BPJ137" s="66"/>
      <c r="BPK137" s="66"/>
      <c r="BPL137" s="66"/>
      <c r="BPM137" s="66"/>
      <c r="BPN137" s="66"/>
      <c r="BPO137" s="66"/>
      <c r="BPP137" s="66"/>
      <c r="BPQ137" s="66"/>
      <c r="BPR137" s="66"/>
      <c r="BPS137" s="66"/>
      <c r="BPT137" s="66"/>
      <c r="BPU137" s="66"/>
      <c r="BPV137" s="66"/>
      <c r="BPW137" s="66"/>
      <c r="BPX137" s="66"/>
      <c r="BPY137" s="66"/>
      <c r="BPZ137" s="66"/>
      <c r="BQA137" s="66"/>
      <c r="BQB137" s="66"/>
      <c r="BQC137" s="66"/>
      <c r="BQD137" s="66"/>
      <c r="BQE137" s="66"/>
      <c r="BQF137" s="66"/>
      <c r="BQG137" s="66"/>
      <c r="BQH137" s="66"/>
      <c r="BQI137" s="66"/>
      <c r="BQJ137" s="66"/>
      <c r="BQK137" s="66"/>
      <c r="BQL137" s="66"/>
      <c r="BQM137" s="66"/>
      <c r="BQN137" s="66"/>
      <c r="BQO137" s="66"/>
      <c r="BQP137" s="66"/>
      <c r="BQQ137" s="66"/>
      <c r="BQR137" s="66"/>
      <c r="BQS137" s="66"/>
      <c r="BQT137" s="66"/>
      <c r="BQU137" s="66"/>
      <c r="BQV137" s="66"/>
      <c r="BQW137" s="66"/>
      <c r="BQX137" s="66"/>
      <c r="BQY137" s="66"/>
      <c r="BQZ137" s="66"/>
      <c r="BRA137" s="66"/>
      <c r="BRB137" s="66"/>
      <c r="BRC137" s="66"/>
      <c r="BRD137" s="66"/>
      <c r="BRE137" s="66"/>
      <c r="BRF137" s="66"/>
      <c r="BRG137" s="66"/>
      <c r="BRH137" s="66"/>
      <c r="BRI137" s="66"/>
      <c r="BRJ137" s="66"/>
      <c r="BRK137" s="66"/>
      <c r="BRL137" s="66"/>
      <c r="BRM137" s="66"/>
      <c r="BRN137" s="66"/>
      <c r="BRO137" s="66"/>
      <c r="BRP137" s="66"/>
      <c r="BRQ137" s="66"/>
      <c r="BRR137" s="66"/>
      <c r="BRS137" s="66"/>
      <c r="BRT137" s="66"/>
      <c r="BRU137" s="66"/>
      <c r="BRV137" s="66"/>
      <c r="BRW137" s="66"/>
      <c r="BRX137" s="66"/>
      <c r="BRY137" s="66"/>
      <c r="BRZ137" s="66"/>
      <c r="BSA137" s="66"/>
      <c r="BSB137" s="66"/>
      <c r="BSC137" s="66"/>
      <c r="BSD137" s="66"/>
      <c r="BSE137" s="66"/>
      <c r="BSF137" s="66"/>
      <c r="BSG137" s="66"/>
      <c r="BSH137" s="66"/>
      <c r="BSI137" s="66"/>
      <c r="BSJ137" s="66"/>
      <c r="BSK137" s="66"/>
      <c r="BSL137" s="66"/>
      <c r="BSM137" s="66"/>
      <c r="BSN137" s="66"/>
      <c r="BSO137" s="66"/>
      <c r="BSP137" s="66"/>
      <c r="BSQ137" s="66"/>
      <c r="BSR137" s="66"/>
      <c r="BSS137" s="66"/>
      <c r="BST137" s="66"/>
      <c r="BSU137" s="66"/>
      <c r="BSV137" s="66"/>
      <c r="BSW137" s="66"/>
      <c r="BSX137" s="66"/>
      <c r="BSY137" s="66"/>
      <c r="BSZ137" s="66"/>
      <c r="BTA137" s="66"/>
      <c r="BTB137" s="66"/>
      <c r="BTC137" s="66"/>
      <c r="BTD137" s="66"/>
      <c r="BTE137" s="66"/>
      <c r="BTF137" s="66"/>
      <c r="BTG137" s="66"/>
      <c r="BTH137" s="66"/>
      <c r="BTI137" s="66"/>
      <c r="BTJ137" s="66"/>
      <c r="BTK137" s="66"/>
      <c r="BTL137" s="66"/>
      <c r="BTM137" s="66"/>
      <c r="BTN137" s="66"/>
      <c r="BTO137" s="66"/>
      <c r="BTP137" s="66"/>
      <c r="BTQ137" s="66"/>
      <c r="BTR137" s="66"/>
      <c r="BTS137" s="66"/>
      <c r="BTT137" s="66"/>
      <c r="BTU137" s="66"/>
      <c r="BTV137" s="66"/>
      <c r="BTW137" s="66"/>
      <c r="BTX137" s="66"/>
      <c r="BTY137" s="66"/>
      <c r="BTZ137" s="66"/>
      <c r="BUA137" s="66"/>
      <c r="BUB137" s="66"/>
      <c r="BUC137" s="66"/>
      <c r="BUD137" s="66"/>
      <c r="BUE137" s="66"/>
      <c r="BUF137" s="66"/>
      <c r="BUG137" s="66"/>
      <c r="BUH137" s="66"/>
      <c r="BUI137" s="66"/>
      <c r="BUJ137" s="66"/>
      <c r="BUK137" s="66"/>
      <c r="BUL137" s="66"/>
      <c r="BUM137" s="66"/>
      <c r="BUN137" s="66"/>
      <c r="BUO137" s="66"/>
      <c r="BUP137" s="66"/>
      <c r="BUQ137" s="66"/>
      <c r="BUR137" s="66"/>
      <c r="BUS137" s="66"/>
      <c r="BUT137" s="66"/>
      <c r="BUU137" s="66"/>
      <c r="BUV137" s="66"/>
      <c r="BUW137" s="66"/>
      <c r="BUX137" s="66"/>
      <c r="BUY137" s="66"/>
      <c r="BUZ137" s="66"/>
      <c r="BVA137" s="66"/>
      <c r="BVB137" s="66"/>
      <c r="BVC137" s="66"/>
      <c r="BVD137" s="66"/>
      <c r="BVE137" s="66"/>
      <c r="BVF137" s="66"/>
      <c r="BVG137" s="66"/>
      <c r="BVH137" s="66"/>
      <c r="BVI137" s="66"/>
      <c r="BVJ137" s="66"/>
      <c r="BVK137" s="66"/>
      <c r="BVL137" s="66"/>
      <c r="BVM137" s="66"/>
      <c r="BVN137" s="66"/>
      <c r="BVO137" s="66"/>
      <c r="BVP137" s="66"/>
      <c r="BVQ137" s="66"/>
      <c r="BVR137" s="66"/>
      <c r="BVS137" s="66"/>
      <c r="BVT137" s="66"/>
      <c r="BVU137" s="66"/>
      <c r="BVV137" s="66"/>
      <c r="BVW137" s="66"/>
      <c r="BVX137" s="66"/>
      <c r="BVY137" s="66"/>
      <c r="BVZ137" s="66"/>
      <c r="BWA137" s="66"/>
      <c r="BWB137" s="66"/>
      <c r="BWC137" s="66"/>
      <c r="BWD137" s="66"/>
      <c r="BWE137" s="66"/>
      <c r="BWF137" s="66"/>
      <c r="BWG137" s="66"/>
      <c r="BWH137" s="66"/>
      <c r="BWI137" s="66"/>
      <c r="BWJ137" s="66"/>
      <c r="BWK137" s="66"/>
      <c r="BWL137" s="66"/>
      <c r="BWM137" s="66"/>
      <c r="BWN137" s="66"/>
      <c r="BWO137" s="66"/>
      <c r="BWP137" s="66"/>
      <c r="BWQ137" s="66"/>
      <c r="BWR137" s="66"/>
      <c r="BWS137" s="66"/>
      <c r="BWT137" s="66"/>
      <c r="BWU137" s="66"/>
      <c r="BWV137" s="66"/>
      <c r="BWW137" s="66"/>
      <c r="BWX137" s="66"/>
      <c r="BWY137" s="66"/>
      <c r="BWZ137" s="66"/>
      <c r="BXA137" s="66"/>
      <c r="BXB137" s="66"/>
      <c r="BXC137" s="66"/>
      <c r="BXD137" s="66"/>
      <c r="BXE137" s="66"/>
      <c r="BXF137" s="66"/>
      <c r="BXG137" s="66"/>
      <c r="BXH137" s="66"/>
      <c r="BXI137" s="66"/>
      <c r="BXJ137" s="66"/>
      <c r="BXK137" s="66"/>
      <c r="BXL137" s="66"/>
      <c r="BXM137" s="66"/>
      <c r="BXN137" s="66"/>
      <c r="BXO137" s="66"/>
      <c r="BXP137" s="66"/>
      <c r="BXQ137" s="66"/>
      <c r="BXR137" s="66"/>
      <c r="BXS137" s="66"/>
      <c r="BXT137" s="66"/>
      <c r="BXU137" s="66"/>
      <c r="BXV137" s="66"/>
      <c r="BXW137" s="66"/>
      <c r="BXX137" s="66"/>
      <c r="BXY137" s="66"/>
      <c r="BXZ137" s="66"/>
      <c r="BYA137" s="66"/>
      <c r="BYB137" s="66"/>
      <c r="BYC137" s="66"/>
      <c r="BYD137" s="66"/>
      <c r="BYE137" s="66"/>
      <c r="BYF137" s="66"/>
      <c r="BYG137" s="66"/>
      <c r="BYH137" s="66"/>
      <c r="BYI137" s="66"/>
      <c r="BYJ137" s="66"/>
      <c r="BYK137" s="66"/>
      <c r="BYL137" s="66"/>
      <c r="BYM137" s="66"/>
      <c r="BYN137" s="66"/>
      <c r="BYO137" s="66"/>
      <c r="BYP137" s="66"/>
      <c r="BYQ137" s="66"/>
      <c r="BYR137" s="66"/>
      <c r="BYS137" s="66"/>
      <c r="BYT137" s="66"/>
      <c r="BYU137" s="66"/>
      <c r="BYV137" s="66"/>
      <c r="BYW137" s="66"/>
      <c r="BYX137" s="66"/>
      <c r="BYY137" s="66"/>
      <c r="BYZ137" s="66"/>
      <c r="BZA137" s="66"/>
      <c r="BZB137" s="66"/>
      <c r="BZC137" s="66"/>
      <c r="BZD137" s="66"/>
      <c r="BZE137" s="66"/>
      <c r="BZF137" s="66"/>
      <c r="BZG137" s="66"/>
      <c r="BZH137" s="66"/>
      <c r="BZI137" s="66"/>
      <c r="BZJ137" s="66"/>
      <c r="BZK137" s="66"/>
      <c r="BZL137" s="66"/>
      <c r="BZM137" s="66"/>
      <c r="BZN137" s="66"/>
      <c r="BZO137" s="66"/>
      <c r="BZP137" s="66"/>
      <c r="BZQ137" s="66"/>
      <c r="BZR137" s="66"/>
      <c r="BZS137" s="66"/>
      <c r="BZT137" s="66"/>
      <c r="BZU137" s="66"/>
      <c r="BZV137" s="66"/>
      <c r="BZW137" s="66"/>
      <c r="BZX137" s="66"/>
      <c r="BZY137" s="66"/>
      <c r="BZZ137" s="66"/>
      <c r="CAA137" s="66"/>
      <c r="CAB137" s="66"/>
      <c r="CAC137" s="66"/>
      <c r="CAD137" s="66"/>
      <c r="CAE137" s="66"/>
      <c r="CAF137" s="66"/>
      <c r="CAG137" s="66"/>
      <c r="CAH137" s="66"/>
      <c r="CAI137" s="66"/>
      <c r="CAJ137" s="66"/>
      <c r="CAK137" s="66"/>
      <c r="CAL137" s="66"/>
      <c r="CAM137" s="66"/>
      <c r="CAN137" s="66"/>
      <c r="CAO137" s="66"/>
      <c r="CAP137" s="66"/>
      <c r="CAQ137" s="66"/>
      <c r="CAR137" s="66"/>
      <c r="CAS137" s="66"/>
      <c r="CAT137" s="66"/>
      <c r="CAU137" s="66"/>
      <c r="CAV137" s="66"/>
      <c r="CAW137" s="66"/>
      <c r="CAX137" s="66"/>
      <c r="CAY137" s="66"/>
      <c r="CAZ137" s="66"/>
      <c r="CBA137" s="66"/>
      <c r="CBB137" s="66"/>
      <c r="CBC137" s="66"/>
      <c r="CBD137" s="66"/>
      <c r="CBE137" s="66"/>
      <c r="CBF137" s="66"/>
      <c r="CBG137" s="66"/>
      <c r="CBH137" s="66"/>
      <c r="CBI137" s="66"/>
      <c r="CBJ137" s="66"/>
      <c r="CBK137" s="66"/>
      <c r="CBL137" s="66"/>
      <c r="CBM137" s="66"/>
      <c r="CBN137" s="66"/>
      <c r="CBO137" s="66"/>
      <c r="CBP137" s="66"/>
      <c r="CBQ137" s="66"/>
      <c r="CBR137" s="66"/>
      <c r="CBS137" s="66"/>
      <c r="CBT137" s="66"/>
      <c r="CBU137" s="66"/>
      <c r="CBV137" s="66"/>
      <c r="CBW137" s="66"/>
      <c r="CBX137" s="66"/>
      <c r="CBY137" s="66"/>
      <c r="CBZ137" s="66"/>
      <c r="CCA137" s="66"/>
      <c r="CCB137" s="66"/>
      <c r="CCC137" s="66"/>
      <c r="CCD137" s="66"/>
      <c r="CCE137" s="66"/>
      <c r="CCF137" s="66"/>
      <c r="CCG137" s="66"/>
      <c r="CCH137" s="66"/>
      <c r="CCI137" s="66"/>
      <c r="CCJ137" s="66"/>
      <c r="CCK137" s="66"/>
      <c r="CCL137" s="66"/>
      <c r="CCM137" s="66"/>
      <c r="CCN137" s="66"/>
      <c r="CCO137" s="66"/>
      <c r="CCP137" s="66"/>
      <c r="CCQ137" s="66"/>
      <c r="CCR137" s="66"/>
      <c r="CCS137" s="66"/>
      <c r="CCT137" s="66"/>
      <c r="CCU137" s="66"/>
      <c r="CCV137" s="66"/>
      <c r="CCW137" s="66"/>
      <c r="CCX137" s="66"/>
      <c r="CCY137" s="66"/>
      <c r="CCZ137" s="66"/>
      <c r="CDA137" s="66"/>
      <c r="CDB137" s="66"/>
      <c r="CDC137" s="66"/>
      <c r="CDD137" s="66"/>
      <c r="CDE137" s="66"/>
      <c r="CDF137" s="66"/>
      <c r="CDG137" s="66"/>
      <c r="CDH137" s="66"/>
      <c r="CDI137" s="66"/>
      <c r="CDJ137" s="66"/>
      <c r="CDK137" s="66"/>
      <c r="CDL137" s="66"/>
      <c r="CDM137" s="66"/>
      <c r="CDN137" s="66"/>
      <c r="CDO137" s="66"/>
      <c r="CDP137" s="66"/>
      <c r="CDQ137" s="66"/>
      <c r="CDR137" s="66"/>
      <c r="CDS137" s="66"/>
      <c r="CDT137" s="66"/>
      <c r="CDU137" s="66"/>
      <c r="CDV137" s="66"/>
      <c r="CDW137" s="66"/>
      <c r="CDX137" s="66"/>
      <c r="CDY137" s="66"/>
      <c r="CDZ137" s="66"/>
      <c r="CEA137" s="66"/>
      <c r="CEB137" s="66"/>
      <c r="CEC137" s="66"/>
      <c r="CED137" s="66"/>
      <c r="CEE137" s="66"/>
      <c r="CEF137" s="66"/>
      <c r="CEG137" s="66"/>
      <c r="CEH137" s="66"/>
      <c r="CEI137" s="66"/>
      <c r="CEJ137" s="66"/>
      <c r="CEK137" s="66"/>
      <c r="CEL137" s="66"/>
      <c r="CEM137" s="66"/>
      <c r="CEN137" s="66"/>
      <c r="CEO137" s="66"/>
      <c r="CEP137" s="66"/>
      <c r="CEQ137" s="66"/>
      <c r="CER137" s="66"/>
      <c r="CES137" s="66"/>
      <c r="CET137" s="66"/>
      <c r="CEU137" s="66"/>
      <c r="CEV137" s="66"/>
      <c r="CEW137" s="66"/>
      <c r="CEX137" s="66"/>
      <c r="CEY137" s="66"/>
      <c r="CEZ137" s="66"/>
      <c r="CFA137" s="66"/>
      <c r="CFB137" s="66"/>
      <c r="CFC137" s="66"/>
      <c r="CFD137" s="66"/>
      <c r="CFE137" s="66"/>
      <c r="CFF137" s="66"/>
      <c r="CFG137" s="66"/>
      <c r="CFH137" s="66"/>
      <c r="CFI137" s="66"/>
      <c r="CFJ137" s="66"/>
      <c r="CFK137" s="66"/>
      <c r="CFL137" s="66"/>
      <c r="CFM137" s="66"/>
      <c r="CFN137" s="66"/>
      <c r="CFO137" s="66"/>
      <c r="CFP137" s="66"/>
      <c r="CFQ137" s="66"/>
      <c r="CFR137" s="66"/>
      <c r="CFS137" s="66"/>
      <c r="CFT137" s="66"/>
      <c r="CFU137" s="66"/>
      <c r="CFV137" s="66"/>
      <c r="CFW137" s="66"/>
      <c r="CFX137" s="66"/>
      <c r="CFY137" s="66"/>
      <c r="CFZ137" s="66"/>
      <c r="CGA137" s="66"/>
      <c r="CGB137" s="66"/>
      <c r="CGC137" s="66"/>
      <c r="CGD137" s="66"/>
      <c r="CGE137" s="66"/>
      <c r="CGF137" s="66"/>
      <c r="CGG137" s="66"/>
      <c r="CGH137" s="66"/>
      <c r="CGI137" s="66"/>
      <c r="CGJ137" s="66"/>
      <c r="CGK137" s="66"/>
      <c r="CGL137" s="66"/>
      <c r="CGM137" s="66"/>
      <c r="CGN137" s="66"/>
      <c r="CGO137" s="66"/>
      <c r="CGP137" s="66"/>
      <c r="CGQ137" s="66"/>
      <c r="CGR137" s="66"/>
      <c r="CGS137" s="66"/>
      <c r="CGT137" s="66"/>
      <c r="CGU137" s="66"/>
      <c r="CGV137" s="66"/>
      <c r="CGW137" s="66"/>
      <c r="CGX137" s="66"/>
      <c r="CGY137" s="66"/>
      <c r="CGZ137" s="66"/>
      <c r="CHA137" s="66"/>
      <c r="CHB137" s="66"/>
      <c r="CHC137" s="66"/>
      <c r="CHD137" s="66"/>
      <c r="CHE137" s="66"/>
      <c r="CHF137" s="66"/>
      <c r="CHG137" s="66"/>
      <c r="CHH137" s="66"/>
      <c r="CHI137" s="66"/>
      <c r="CHJ137" s="66"/>
      <c r="CHK137" s="66"/>
      <c r="CHL137" s="66"/>
      <c r="CHM137" s="66"/>
      <c r="CHN137" s="66"/>
      <c r="CHO137" s="66"/>
      <c r="CHP137" s="66"/>
      <c r="CHQ137" s="66"/>
      <c r="CHR137" s="66"/>
      <c r="CHS137" s="66"/>
      <c r="CHT137" s="66"/>
      <c r="CHU137" s="66"/>
      <c r="CHV137" s="66"/>
      <c r="CHW137" s="66"/>
      <c r="CHX137" s="66"/>
      <c r="CHY137" s="66"/>
      <c r="CHZ137" s="66"/>
      <c r="CIA137" s="66"/>
      <c r="CIB137" s="66"/>
      <c r="CIC137" s="66"/>
      <c r="CID137" s="66"/>
      <c r="CIE137" s="66"/>
      <c r="CIF137" s="66"/>
      <c r="CIG137" s="66"/>
      <c r="CIH137" s="66"/>
      <c r="CII137" s="66"/>
      <c r="CIJ137" s="66"/>
      <c r="CIK137" s="66"/>
      <c r="CIL137" s="66"/>
      <c r="CIM137" s="66"/>
      <c r="CIN137" s="66"/>
      <c r="CIO137" s="66"/>
      <c r="CIP137" s="66"/>
      <c r="CIQ137" s="66"/>
      <c r="CIR137" s="66"/>
      <c r="CIS137" s="66"/>
      <c r="CIT137" s="66"/>
      <c r="CIU137" s="66"/>
      <c r="CIV137" s="66"/>
      <c r="CIW137" s="66"/>
      <c r="CIX137" s="66"/>
      <c r="CIY137" s="66"/>
      <c r="CIZ137" s="66"/>
      <c r="CJA137" s="66"/>
      <c r="CJB137" s="66"/>
      <c r="CJC137" s="66"/>
      <c r="CJD137" s="66"/>
      <c r="CJE137" s="66"/>
      <c r="CJF137" s="66"/>
      <c r="CJG137" s="66"/>
      <c r="CJH137" s="66"/>
      <c r="CJI137" s="66"/>
      <c r="CJJ137" s="66"/>
      <c r="CJK137" s="66"/>
      <c r="CJL137" s="66"/>
      <c r="CJM137" s="66"/>
      <c r="CJN137" s="66"/>
      <c r="CJO137" s="66"/>
      <c r="CJP137" s="66"/>
      <c r="CJQ137" s="66"/>
      <c r="CJR137" s="66"/>
      <c r="CJS137" s="66"/>
      <c r="CJT137" s="66"/>
      <c r="CJU137" s="66"/>
      <c r="CJV137" s="66"/>
      <c r="CJW137" s="66"/>
      <c r="CJX137" s="66"/>
      <c r="CJY137" s="66"/>
      <c r="CJZ137" s="66"/>
      <c r="CKA137" s="66"/>
      <c r="CKB137" s="66"/>
      <c r="CKC137" s="66"/>
      <c r="CKD137" s="66"/>
      <c r="CKE137" s="66"/>
      <c r="CKF137" s="66"/>
      <c r="CKG137" s="66"/>
      <c r="CKH137" s="66"/>
      <c r="CKI137" s="66"/>
      <c r="CKJ137" s="66"/>
      <c r="CKK137" s="66"/>
      <c r="CKL137" s="66"/>
      <c r="CKM137" s="66"/>
      <c r="CKN137" s="66"/>
      <c r="CKO137" s="66"/>
      <c r="CKP137" s="66"/>
      <c r="CKQ137" s="66"/>
      <c r="CKR137" s="66"/>
      <c r="CKS137" s="66"/>
      <c r="CKT137" s="66"/>
      <c r="CKU137" s="66"/>
      <c r="CKV137" s="66"/>
      <c r="CKW137" s="66"/>
      <c r="CKX137" s="66"/>
      <c r="CKY137" s="66"/>
      <c r="CKZ137" s="66"/>
      <c r="CLA137" s="66"/>
      <c r="CLB137" s="66"/>
      <c r="CLC137" s="66"/>
      <c r="CLD137" s="66"/>
      <c r="CLE137" s="66"/>
      <c r="CLF137" s="66"/>
      <c r="CLG137" s="66"/>
      <c r="CLH137" s="66"/>
      <c r="CLI137" s="66"/>
      <c r="CLJ137" s="66"/>
      <c r="CLK137" s="66"/>
      <c r="CLL137" s="66"/>
      <c r="CLM137" s="66"/>
      <c r="CLN137" s="66"/>
      <c r="CLO137" s="66"/>
      <c r="CLP137" s="66"/>
      <c r="CLQ137" s="66"/>
      <c r="CLR137" s="66"/>
      <c r="CLS137" s="66"/>
      <c r="CLT137" s="66"/>
      <c r="CLU137" s="66"/>
      <c r="CLV137" s="66"/>
      <c r="CLW137" s="66"/>
      <c r="CLX137" s="66"/>
      <c r="CLY137" s="66"/>
      <c r="CLZ137" s="66"/>
      <c r="CMA137" s="66"/>
      <c r="CMB137" s="66"/>
      <c r="CMC137" s="66"/>
      <c r="CMD137" s="66"/>
      <c r="CME137" s="66"/>
      <c r="CMF137" s="66"/>
      <c r="CMG137" s="66"/>
      <c r="CMH137" s="66"/>
      <c r="CMI137" s="66"/>
      <c r="CMJ137" s="66"/>
      <c r="CMK137" s="66"/>
      <c r="CML137" s="66"/>
      <c r="CMM137" s="66"/>
      <c r="CMN137" s="66"/>
      <c r="CMO137" s="66"/>
      <c r="CMP137" s="66"/>
      <c r="CMQ137" s="66"/>
      <c r="CMR137" s="66"/>
      <c r="CMS137" s="66"/>
      <c r="CMT137" s="66"/>
      <c r="CMU137" s="66"/>
      <c r="CMV137" s="66"/>
      <c r="CMW137" s="66"/>
      <c r="CMX137" s="66"/>
      <c r="CMY137" s="66"/>
      <c r="CMZ137" s="66"/>
      <c r="CNA137" s="66"/>
      <c r="CNB137" s="66"/>
      <c r="CNC137" s="66"/>
      <c r="CND137" s="66"/>
      <c r="CNE137" s="66"/>
      <c r="CNF137" s="66"/>
      <c r="CNG137" s="66"/>
      <c r="CNH137" s="66"/>
      <c r="CNI137" s="66"/>
      <c r="CNJ137" s="66"/>
      <c r="CNK137" s="66"/>
      <c r="CNL137" s="66"/>
      <c r="CNM137" s="66"/>
      <c r="CNN137" s="66"/>
      <c r="CNO137" s="66"/>
      <c r="CNP137" s="66"/>
      <c r="CNQ137" s="66"/>
      <c r="CNR137" s="66"/>
      <c r="CNS137" s="66"/>
      <c r="CNT137" s="66"/>
      <c r="CNU137" s="66"/>
      <c r="CNV137" s="66"/>
      <c r="CNW137" s="66"/>
      <c r="CNX137" s="66"/>
      <c r="CNY137" s="66"/>
      <c r="CNZ137" s="66"/>
      <c r="COA137" s="66"/>
      <c r="COB137" s="66"/>
      <c r="COC137" s="66"/>
      <c r="COD137" s="66"/>
      <c r="COE137" s="66"/>
      <c r="COF137" s="66"/>
      <c r="COG137" s="66"/>
      <c r="COH137" s="66"/>
      <c r="COI137" s="66"/>
      <c r="COJ137" s="66"/>
      <c r="COK137" s="66"/>
      <c r="COL137" s="66"/>
      <c r="COM137" s="66"/>
      <c r="CON137" s="66"/>
      <c r="COO137" s="66"/>
      <c r="COP137" s="66"/>
      <c r="COQ137" s="66"/>
      <c r="COR137" s="66"/>
      <c r="COS137" s="66"/>
      <c r="COT137" s="66"/>
      <c r="COU137" s="66"/>
      <c r="COV137" s="66"/>
      <c r="COW137" s="66"/>
      <c r="COX137" s="66"/>
      <c r="COY137" s="66"/>
      <c r="COZ137" s="66"/>
      <c r="CPA137" s="66"/>
      <c r="CPB137" s="66"/>
      <c r="CPC137" s="66"/>
      <c r="CPD137" s="66"/>
      <c r="CPE137" s="66"/>
      <c r="CPF137" s="66"/>
      <c r="CPG137" s="66"/>
      <c r="CPH137" s="66"/>
      <c r="CPI137" s="66"/>
      <c r="CPJ137" s="66"/>
      <c r="CPK137" s="66"/>
      <c r="CPL137" s="66"/>
      <c r="CPM137" s="66"/>
      <c r="CPN137" s="66"/>
      <c r="CPO137" s="66"/>
      <c r="CPP137" s="66"/>
      <c r="CPQ137" s="66"/>
      <c r="CPR137" s="66"/>
      <c r="CPS137" s="66"/>
      <c r="CPT137" s="66"/>
      <c r="CPU137" s="66"/>
      <c r="CPV137" s="66"/>
      <c r="CPW137" s="66"/>
      <c r="CPX137" s="66"/>
      <c r="CPY137" s="66"/>
      <c r="CPZ137" s="66"/>
      <c r="CQA137" s="66"/>
      <c r="CQB137" s="66"/>
      <c r="CQC137" s="66"/>
      <c r="CQD137" s="66"/>
      <c r="CQE137" s="66"/>
      <c r="CQF137" s="66"/>
      <c r="CQG137" s="66"/>
      <c r="CQH137" s="66"/>
      <c r="CQI137" s="66"/>
      <c r="CQJ137" s="66"/>
      <c r="CQK137" s="66"/>
      <c r="CQL137" s="66"/>
      <c r="CQM137" s="66"/>
      <c r="CQN137" s="66"/>
      <c r="CQO137" s="66"/>
      <c r="CQP137" s="66"/>
      <c r="CQQ137" s="66"/>
      <c r="CQR137" s="66"/>
      <c r="CQS137" s="66"/>
      <c r="CQT137" s="66"/>
      <c r="CQU137" s="66"/>
      <c r="CQV137" s="66"/>
      <c r="CQW137" s="66"/>
      <c r="CQX137" s="66"/>
      <c r="CQY137" s="66"/>
      <c r="CQZ137" s="66"/>
      <c r="CRA137" s="66"/>
      <c r="CRB137" s="66"/>
      <c r="CRC137" s="66"/>
      <c r="CRD137" s="66"/>
      <c r="CRE137" s="66"/>
      <c r="CRF137" s="66"/>
      <c r="CRG137" s="66"/>
      <c r="CRH137" s="66"/>
      <c r="CRI137" s="66"/>
      <c r="CRJ137" s="66"/>
      <c r="CRK137" s="66"/>
      <c r="CRL137" s="66"/>
      <c r="CRM137" s="66"/>
      <c r="CRN137" s="66"/>
      <c r="CRO137" s="66"/>
      <c r="CRP137" s="66"/>
      <c r="CRQ137" s="66"/>
      <c r="CRR137" s="66"/>
      <c r="CRS137" s="66"/>
      <c r="CRT137" s="66"/>
      <c r="CRU137" s="66"/>
      <c r="CRV137" s="66"/>
      <c r="CRW137" s="66"/>
      <c r="CRX137" s="66"/>
      <c r="CRY137" s="66"/>
      <c r="CRZ137" s="66"/>
      <c r="CSA137" s="66"/>
      <c r="CSB137" s="66"/>
      <c r="CSC137" s="66"/>
      <c r="CSD137" s="66"/>
      <c r="CSE137" s="66"/>
      <c r="CSF137" s="66"/>
      <c r="CSG137" s="66"/>
      <c r="CSH137" s="66"/>
      <c r="CSI137" s="66"/>
      <c r="CSJ137" s="66"/>
      <c r="CSK137" s="66"/>
      <c r="CSL137" s="66"/>
      <c r="CSM137" s="66"/>
      <c r="CSN137" s="66"/>
      <c r="CSO137" s="66"/>
      <c r="CSP137" s="66"/>
      <c r="CSQ137" s="66"/>
      <c r="CSR137" s="66"/>
      <c r="CSS137" s="66"/>
      <c r="CST137" s="66"/>
      <c r="CSU137" s="66"/>
      <c r="CSV137" s="66"/>
      <c r="CSW137" s="66"/>
      <c r="CSX137" s="66"/>
      <c r="CSY137" s="66"/>
      <c r="CSZ137" s="66"/>
      <c r="CTA137" s="66"/>
      <c r="CTB137" s="66"/>
      <c r="CTC137" s="66"/>
      <c r="CTD137" s="66"/>
      <c r="CTE137" s="66"/>
      <c r="CTF137" s="66"/>
      <c r="CTG137" s="66"/>
      <c r="CTH137" s="66"/>
      <c r="CTI137" s="66"/>
      <c r="CTJ137" s="66"/>
      <c r="CTK137" s="66"/>
      <c r="CTL137" s="66"/>
      <c r="CTM137" s="66"/>
      <c r="CTN137" s="66"/>
      <c r="CTO137" s="66"/>
      <c r="CTP137" s="66"/>
      <c r="CTQ137" s="66"/>
      <c r="CTR137" s="66"/>
      <c r="CTS137" s="66"/>
      <c r="CTT137" s="66"/>
      <c r="CTU137" s="66"/>
      <c r="CTV137" s="66"/>
      <c r="CTW137" s="66"/>
      <c r="CTX137" s="66"/>
      <c r="CTY137" s="66"/>
      <c r="CTZ137" s="66"/>
      <c r="CUA137" s="66"/>
      <c r="CUB137" s="66"/>
      <c r="CUC137" s="66"/>
      <c r="CUD137" s="66"/>
      <c r="CUE137" s="66"/>
      <c r="CUF137" s="66"/>
      <c r="CUG137" s="66"/>
      <c r="CUH137" s="66"/>
      <c r="CUI137" s="66"/>
      <c r="CUJ137" s="66"/>
      <c r="CUK137" s="66"/>
      <c r="CUL137" s="66"/>
      <c r="CUM137" s="66"/>
      <c r="CUN137" s="66"/>
      <c r="CUO137" s="66"/>
      <c r="CUP137" s="66"/>
      <c r="CUQ137" s="66"/>
      <c r="CUR137" s="66"/>
      <c r="CUS137" s="66"/>
      <c r="CUT137" s="66"/>
      <c r="CUU137" s="66"/>
      <c r="CUV137" s="66"/>
      <c r="CUW137" s="66"/>
      <c r="CUX137" s="66"/>
      <c r="CUY137" s="66"/>
      <c r="CUZ137" s="66"/>
      <c r="CVA137" s="66"/>
      <c r="CVB137" s="66"/>
      <c r="CVC137" s="66"/>
      <c r="CVD137" s="66"/>
      <c r="CVE137" s="66"/>
      <c r="CVF137" s="66"/>
      <c r="CVG137" s="66"/>
      <c r="CVH137" s="66"/>
      <c r="CVI137" s="66"/>
      <c r="CVJ137" s="66"/>
      <c r="CVK137" s="66"/>
      <c r="CVL137" s="66"/>
      <c r="CVM137" s="66"/>
      <c r="CVN137" s="66"/>
      <c r="CVO137" s="66"/>
      <c r="CVP137" s="66"/>
      <c r="CVQ137" s="66"/>
      <c r="CVR137" s="66"/>
      <c r="CVS137" s="66"/>
      <c r="CVT137" s="66"/>
      <c r="CVU137" s="66"/>
      <c r="CVV137" s="66"/>
      <c r="CVW137" s="66"/>
      <c r="CVX137" s="66"/>
      <c r="CVY137" s="66"/>
      <c r="CVZ137" s="66"/>
      <c r="CWA137" s="66"/>
      <c r="CWB137" s="66"/>
      <c r="CWC137" s="66"/>
      <c r="CWD137" s="66"/>
      <c r="CWE137" s="66"/>
      <c r="CWF137" s="66"/>
      <c r="CWG137" s="66"/>
      <c r="CWH137" s="66"/>
      <c r="CWI137" s="66"/>
      <c r="CWJ137" s="66"/>
      <c r="CWK137" s="66"/>
      <c r="CWL137" s="66"/>
      <c r="CWM137" s="66"/>
      <c r="CWN137" s="66"/>
      <c r="CWO137" s="66"/>
      <c r="CWP137" s="66"/>
      <c r="CWQ137" s="66"/>
      <c r="CWR137" s="66"/>
      <c r="CWS137" s="66"/>
      <c r="CWT137" s="66"/>
      <c r="CWU137" s="66"/>
      <c r="CWV137" s="66"/>
      <c r="CWW137" s="66"/>
      <c r="CWX137" s="66"/>
      <c r="CWY137" s="66"/>
      <c r="CWZ137" s="66"/>
      <c r="CXA137" s="66"/>
      <c r="CXB137" s="66"/>
      <c r="CXC137" s="66"/>
      <c r="CXD137" s="66"/>
      <c r="CXE137" s="66"/>
      <c r="CXF137" s="66"/>
      <c r="CXG137" s="66"/>
      <c r="CXH137" s="66"/>
      <c r="CXI137" s="66"/>
      <c r="CXJ137" s="66"/>
      <c r="CXK137" s="66"/>
      <c r="CXL137" s="66"/>
      <c r="CXM137" s="66"/>
      <c r="CXN137" s="66"/>
      <c r="CXO137" s="66"/>
      <c r="CXP137" s="66"/>
      <c r="CXQ137" s="66"/>
      <c r="CXR137" s="66"/>
      <c r="CXS137" s="66"/>
      <c r="CXT137" s="66"/>
      <c r="CXU137" s="66"/>
      <c r="CXV137" s="66"/>
      <c r="CXW137" s="66"/>
      <c r="CXX137" s="66"/>
      <c r="CXY137" s="66"/>
      <c r="CXZ137" s="66"/>
      <c r="CYA137" s="66"/>
      <c r="CYB137" s="66"/>
      <c r="CYC137" s="66"/>
      <c r="CYD137" s="66"/>
      <c r="CYE137" s="66"/>
      <c r="CYF137" s="66"/>
      <c r="CYG137" s="66"/>
      <c r="CYH137" s="66"/>
      <c r="CYI137" s="66"/>
      <c r="CYJ137" s="66"/>
      <c r="CYK137" s="66"/>
      <c r="CYL137" s="66"/>
      <c r="CYM137" s="66"/>
      <c r="CYN137" s="66"/>
      <c r="CYO137" s="66"/>
      <c r="CYP137" s="66"/>
      <c r="CYQ137" s="66"/>
      <c r="CYR137" s="66"/>
      <c r="CYS137" s="66"/>
      <c r="CYT137" s="66"/>
      <c r="CYU137" s="66"/>
      <c r="CYV137" s="66"/>
      <c r="CYW137" s="66"/>
      <c r="CYX137" s="66"/>
      <c r="CYY137" s="66"/>
      <c r="CYZ137" s="66"/>
      <c r="CZA137" s="66"/>
      <c r="CZB137" s="66"/>
      <c r="CZC137" s="66"/>
      <c r="CZD137" s="66"/>
      <c r="CZE137" s="66"/>
      <c r="CZF137" s="66"/>
      <c r="CZG137" s="66"/>
      <c r="CZH137" s="66"/>
      <c r="CZI137" s="66"/>
      <c r="CZJ137" s="66"/>
      <c r="CZK137" s="66"/>
      <c r="CZL137" s="66"/>
      <c r="CZM137" s="66"/>
      <c r="CZN137" s="66"/>
      <c r="CZO137" s="66"/>
      <c r="CZP137" s="66"/>
      <c r="CZQ137" s="66"/>
      <c r="CZR137" s="66"/>
      <c r="CZS137" s="66"/>
      <c r="CZT137" s="66"/>
      <c r="CZU137" s="66"/>
      <c r="CZV137" s="66"/>
      <c r="CZW137" s="66"/>
      <c r="CZX137" s="66"/>
      <c r="CZY137" s="66"/>
      <c r="CZZ137" s="66"/>
      <c r="DAA137" s="66"/>
      <c r="DAB137" s="66"/>
      <c r="DAC137" s="66"/>
      <c r="DAD137" s="66"/>
      <c r="DAE137" s="66"/>
      <c r="DAF137" s="66"/>
      <c r="DAG137" s="66"/>
      <c r="DAH137" s="66"/>
      <c r="DAI137" s="66"/>
      <c r="DAJ137" s="66"/>
      <c r="DAK137" s="66"/>
      <c r="DAL137" s="66"/>
      <c r="DAM137" s="66"/>
      <c r="DAN137" s="66"/>
      <c r="DAO137" s="66"/>
      <c r="DAP137" s="66"/>
      <c r="DAQ137" s="66"/>
      <c r="DAR137" s="66"/>
      <c r="DAS137" s="66"/>
      <c r="DAT137" s="66"/>
      <c r="DAU137" s="66"/>
      <c r="DAV137" s="66"/>
      <c r="DAW137" s="66"/>
      <c r="DAX137" s="66"/>
      <c r="DAY137" s="66"/>
      <c r="DAZ137" s="66"/>
      <c r="DBA137" s="66"/>
      <c r="DBB137" s="66"/>
      <c r="DBC137" s="66"/>
      <c r="DBD137" s="66"/>
      <c r="DBE137" s="66"/>
      <c r="DBF137" s="66"/>
      <c r="DBG137" s="66"/>
      <c r="DBH137" s="66"/>
      <c r="DBI137" s="66"/>
      <c r="DBJ137" s="66"/>
      <c r="DBK137" s="66"/>
      <c r="DBL137" s="66"/>
      <c r="DBM137" s="66"/>
      <c r="DBN137" s="66"/>
      <c r="DBO137" s="66"/>
      <c r="DBP137" s="66"/>
      <c r="DBQ137" s="66"/>
      <c r="DBR137" s="66"/>
      <c r="DBS137" s="66"/>
      <c r="DBT137" s="66"/>
      <c r="DBU137" s="66"/>
      <c r="DBV137" s="66"/>
      <c r="DBW137" s="66"/>
      <c r="DBX137" s="66"/>
      <c r="DBY137" s="66"/>
      <c r="DBZ137" s="66"/>
      <c r="DCA137" s="66"/>
      <c r="DCB137" s="66"/>
      <c r="DCC137" s="66"/>
      <c r="DCD137" s="66"/>
      <c r="DCE137" s="66"/>
      <c r="DCF137" s="66"/>
      <c r="DCG137" s="66"/>
      <c r="DCH137" s="66"/>
      <c r="DCI137" s="66"/>
      <c r="DCJ137" s="66"/>
      <c r="DCK137" s="66"/>
      <c r="DCL137" s="66"/>
      <c r="DCM137" s="66"/>
      <c r="DCN137" s="66"/>
      <c r="DCO137" s="66"/>
      <c r="DCP137" s="66"/>
      <c r="DCQ137" s="66"/>
      <c r="DCR137" s="66"/>
      <c r="DCS137" s="66"/>
      <c r="DCT137" s="66"/>
      <c r="DCU137" s="66"/>
      <c r="DCV137" s="66"/>
      <c r="DCW137" s="66"/>
      <c r="DCX137" s="66"/>
      <c r="DCY137" s="66"/>
      <c r="DCZ137" s="66"/>
      <c r="DDA137" s="66"/>
      <c r="DDB137" s="66"/>
      <c r="DDC137" s="66"/>
      <c r="DDD137" s="66"/>
      <c r="DDE137" s="66"/>
      <c r="DDF137" s="66"/>
      <c r="DDG137" s="66"/>
      <c r="DDH137" s="66"/>
      <c r="DDI137" s="66"/>
      <c r="DDJ137" s="66"/>
      <c r="DDK137" s="66"/>
      <c r="DDL137" s="66"/>
      <c r="DDM137" s="66"/>
      <c r="DDN137" s="66"/>
      <c r="DDO137" s="66"/>
      <c r="DDP137" s="66"/>
      <c r="DDQ137" s="66"/>
      <c r="DDR137" s="66"/>
      <c r="DDS137" s="66"/>
      <c r="DDT137" s="66"/>
      <c r="DDU137" s="66"/>
      <c r="DDV137" s="66"/>
      <c r="DDW137" s="66"/>
      <c r="DDX137" s="66"/>
      <c r="DDY137" s="66"/>
      <c r="DDZ137" s="66"/>
      <c r="DEA137" s="66"/>
      <c r="DEB137" s="66"/>
      <c r="DEC137" s="66"/>
      <c r="DED137" s="66"/>
      <c r="DEE137" s="66"/>
      <c r="DEF137" s="66"/>
      <c r="DEG137" s="66"/>
      <c r="DEH137" s="66"/>
      <c r="DEI137" s="66"/>
      <c r="DEJ137" s="66"/>
      <c r="DEK137" s="66"/>
      <c r="DEL137" s="66"/>
      <c r="DEM137" s="66"/>
      <c r="DEN137" s="66"/>
      <c r="DEO137" s="66"/>
      <c r="DEP137" s="66"/>
      <c r="DEQ137" s="66"/>
      <c r="DER137" s="66"/>
      <c r="DES137" s="66"/>
      <c r="DET137" s="66"/>
      <c r="DEU137" s="66"/>
      <c r="DEV137" s="66"/>
      <c r="DEW137" s="66"/>
      <c r="DEX137" s="66"/>
      <c r="DEY137" s="66"/>
      <c r="DEZ137" s="66"/>
      <c r="DFA137" s="66"/>
      <c r="DFB137" s="66"/>
      <c r="DFC137" s="66"/>
      <c r="DFD137" s="66"/>
      <c r="DFE137" s="66"/>
      <c r="DFF137" s="66"/>
      <c r="DFG137" s="66"/>
      <c r="DFH137" s="66"/>
      <c r="DFI137" s="66"/>
      <c r="DFJ137" s="66"/>
      <c r="DFK137" s="66"/>
      <c r="DFL137" s="66"/>
      <c r="DFM137" s="66"/>
      <c r="DFN137" s="66"/>
      <c r="DFO137" s="66"/>
      <c r="DFP137" s="66"/>
      <c r="DFQ137" s="66"/>
      <c r="DFR137" s="66"/>
      <c r="DFS137" s="66"/>
      <c r="DFT137" s="66"/>
      <c r="DFU137" s="66"/>
      <c r="DFV137" s="66"/>
      <c r="DFW137" s="66"/>
      <c r="DFX137" s="66"/>
      <c r="DFY137" s="66"/>
      <c r="DFZ137" s="66"/>
      <c r="DGA137" s="66"/>
      <c r="DGB137" s="66"/>
      <c r="DGC137" s="66"/>
      <c r="DGD137" s="66"/>
      <c r="DGE137" s="66"/>
      <c r="DGF137" s="66"/>
      <c r="DGG137" s="66"/>
      <c r="DGH137" s="66"/>
      <c r="DGI137" s="66"/>
      <c r="DGJ137" s="66"/>
      <c r="DGK137" s="66"/>
      <c r="DGL137" s="66"/>
      <c r="DGM137" s="66"/>
      <c r="DGN137" s="66"/>
      <c r="DGO137" s="66"/>
      <c r="DGP137" s="66"/>
      <c r="DGQ137" s="66"/>
      <c r="DGR137" s="66"/>
      <c r="DGS137" s="66"/>
      <c r="DGT137" s="66"/>
      <c r="DGU137" s="66"/>
      <c r="DGV137" s="66"/>
      <c r="DGW137" s="66"/>
      <c r="DGX137" s="66"/>
      <c r="DGY137" s="66"/>
      <c r="DGZ137" s="66"/>
      <c r="DHA137" s="66"/>
      <c r="DHB137" s="66"/>
      <c r="DHC137" s="66"/>
      <c r="DHD137" s="66"/>
      <c r="DHE137" s="66"/>
      <c r="DHF137" s="66"/>
      <c r="DHG137" s="66"/>
      <c r="DHH137" s="66"/>
      <c r="DHI137" s="66"/>
      <c r="DHJ137" s="66"/>
      <c r="DHK137" s="66"/>
      <c r="DHL137" s="66"/>
      <c r="DHM137" s="66"/>
      <c r="DHN137" s="66"/>
      <c r="DHO137" s="66"/>
      <c r="DHP137" s="66"/>
      <c r="DHQ137" s="66"/>
      <c r="DHR137" s="66"/>
      <c r="DHS137" s="66"/>
      <c r="DHT137" s="66"/>
      <c r="DHU137" s="66"/>
      <c r="DHV137" s="66"/>
      <c r="DHW137" s="66"/>
      <c r="DHX137" s="66"/>
      <c r="DHY137" s="66"/>
      <c r="DHZ137" s="66"/>
      <c r="DIA137" s="66"/>
      <c r="DIB137" s="66"/>
      <c r="DIC137" s="66"/>
      <c r="DID137" s="66"/>
      <c r="DIE137" s="66"/>
      <c r="DIF137" s="66"/>
      <c r="DIG137" s="66"/>
      <c r="DIH137" s="66"/>
      <c r="DII137" s="66"/>
      <c r="DIJ137" s="66"/>
      <c r="DIK137" s="66"/>
      <c r="DIL137" s="66"/>
      <c r="DIM137" s="66"/>
      <c r="DIN137" s="66"/>
      <c r="DIO137" s="66"/>
      <c r="DIP137" s="66"/>
      <c r="DIQ137" s="66"/>
      <c r="DIR137" s="66"/>
      <c r="DIS137" s="66"/>
      <c r="DIT137" s="66"/>
      <c r="DIU137" s="66"/>
      <c r="DIV137" s="66"/>
      <c r="DIW137" s="66"/>
      <c r="DIX137" s="66"/>
      <c r="DIY137" s="66"/>
      <c r="DIZ137" s="66"/>
      <c r="DJA137" s="66"/>
      <c r="DJB137" s="66"/>
      <c r="DJC137" s="66"/>
      <c r="DJD137" s="66"/>
      <c r="DJE137" s="66"/>
      <c r="DJF137" s="66"/>
      <c r="DJG137" s="66"/>
      <c r="DJH137" s="66"/>
      <c r="DJI137" s="66"/>
      <c r="DJJ137" s="66"/>
      <c r="DJK137" s="66"/>
      <c r="DJL137" s="66"/>
      <c r="DJM137" s="66"/>
      <c r="DJN137" s="66"/>
      <c r="DJO137" s="66"/>
      <c r="DJP137" s="66"/>
      <c r="DJQ137" s="66"/>
      <c r="DJR137" s="66"/>
      <c r="DJS137" s="66"/>
      <c r="DJT137" s="66"/>
      <c r="DJU137" s="66"/>
      <c r="DJV137" s="66"/>
      <c r="DJW137" s="66"/>
      <c r="DJX137" s="66"/>
      <c r="DJY137" s="66"/>
      <c r="DJZ137" s="66"/>
      <c r="DKA137" s="66"/>
      <c r="DKB137" s="66"/>
      <c r="DKC137" s="66"/>
      <c r="DKD137" s="66"/>
      <c r="DKE137" s="66"/>
      <c r="DKF137" s="66"/>
      <c r="DKG137" s="66"/>
      <c r="DKH137" s="66"/>
      <c r="DKI137" s="66"/>
      <c r="DKJ137" s="66"/>
      <c r="DKK137" s="66"/>
      <c r="DKL137" s="66"/>
      <c r="DKM137" s="66"/>
      <c r="DKN137" s="66"/>
      <c r="DKO137" s="66"/>
      <c r="DKP137" s="66"/>
      <c r="DKQ137" s="66"/>
      <c r="DKR137" s="66"/>
      <c r="DKS137" s="66"/>
      <c r="DKT137" s="66"/>
      <c r="DKU137" s="66"/>
      <c r="DKV137" s="66"/>
      <c r="DKW137" s="66"/>
      <c r="DKX137" s="66"/>
      <c r="DKY137" s="66"/>
      <c r="DKZ137" s="66"/>
      <c r="DLA137" s="66"/>
      <c r="DLB137" s="66"/>
      <c r="DLC137" s="66"/>
      <c r="DLD137" s="66"/>
      <c r="DLE137" s="66"/>
      <c r="DLF137" s="66"/>
      <c r="DLG137" s="66"/>
      <c r="DLH137" s="66"/>
      <c r="DLI137" s="66"/>
      <c r="DLJ137" s="66"/>
      <c r="DLK137" s="66"/>
      <c r="DLL137" s="66"/>
      <c r="DLM137" s="66"/>
      <c r="DLN137" s="66"/>
      <c r="DLO137" s="66"/>
      <c r="DLP137" s="66"/>
      <c r="DLQ137" s="66"/>
      <c r="DLR137" s="66"/>
      <c r="DLS137" s="66"/>
      <c r="DLT137" s="66"/>
      <c r="DLU137" s="66"/>
      <c r="DLV137" s="66"/>
      <c r="DLW137" s="66"/>
      <c r="DLX137" s="66"/>
      <c r="DLY137" s="66"/>
      <c r="DLZ137" s="66"/>
      <c r="DMA137" s="66"/>
      <c r="DMB137" s="66"/>
      <c r="DMC137" s="66"/>
      <c r="DMD137" s="66"/>
      <c r="DME137" s="66"/>
      <c r="DMF137" s="66"/>
      <c r="DMG137" s="66"/>
      <c r="DMH137" s="66"/>
      <c r="DMI137" s="66"/>
      <c r="DMJ137" s="66"/>
      <c r="DMK137" s="66"/>
      <c r="DML137" s="66"/>
      <c r="DMM137" s="66"/>
      <c r="DMN137" s="66"/>
      <c r="DMO137" s="66"/>
      <c r="DMP137" s="66"/>
      <c r="DMQ137" s="66"/>
      <c r="DMR137" s="66"/>
      <c r="DMS137" s="66"/>
      <c r="DMT137" s="66"/>
      <c r="DMU137" s="66"/>
      <c r="DMV137" s="66"/>
      <c r="DMW137" s="66"/>
      <c r="DMX137" s="66"/>
      <c r="DMY137" s="66"/>
      <c r="DMZ137" s="66"/>
      <c r="DNA137" s="66"/>
      <c r="DNB137" s="66"/>
      <c r="DNC137" s="66"/>
      <c r="DND137" s="66"/>
      <c r="DNE137" s="66"/>
      <c r="DNF137" s="66"/>
      <c r="DNG137" s="66"/>
      <c r="DNH137" s="66"/>
      <c r="DNI137" s="66"/>
      <c r="DNJ137" s="66"/>
      <c r="DNK137" s="66"/>
      <c r="DNL137" s="66"/>
      <c r="DNM137" s="66"/>
      <c r="DNN137" s="66"/>
      <c r="DNO137" s="66"/>
      <c r="DNP137" s="66"/>
      <c r="DNQ137" s="66"/>
      <c r="DNR137" s="66"/>
      <c r="DNS137" s="66"/>
      <c r="DNT137" s="66"/>
      <c r="DNU137" s="66"/>
      <c r="DNV137" s="66"/>
      <c r="DNW137" s="66"/>
      <c r="DNX137" s="66"/>
      <c r="DNY137" s="66"/>
      <c r="DNZ137" s="66"/>
      <c r="DOA137" s="66"/>
      <c r="DOB137" s="66"/>
      <c r="DOC137" s="66"/>
      <c r="DOD137" s="66"/>
      <c r="DOE137" s="66"/>
      <c r="DOF137" s="66"/>
      <c r="DOG137" s="66"/>
      <c r="DOH137" s="66"/>
      <c r="DOI137" s="66"/>
      <c r="DOJ137" s="66"/>
      <c r="DOK137" s="66"/>
      <c r="DOL137" s="66"/>
      <c r="DOM137" s="66"/>
      <c r="DON137" s="66"/>
      <c r="DOO137" s="66"/>
      <c r="DOP137" s="66"/>
      <c r="DOQ137" s="66"/>
      <c r="DOR137" s="66"/>
      <c r="DOS137" s="66"/>
      <c r="DOT137" s="66"/>
      <c r="DOU137" s="66"/>
      <c r="DOV137" s="66"/>
      <c r="DOW137" s="66"/>
      <c r="DOX137" s="66"/>
      <c r="DOY137" s="66"/>
      <c r="DOZ137" s="66"/>
      <c r="DPA137" s="66"/>
      <c r="DPB137" s="66"/>
      <c r="DPC137" s="66"/>
      <c r="DPD137" s="66"/>
      <c r="DPE137" s="66"/>
      <c r="DPF137" s="66"/>
      <c r="DPG137" s="66"/>
      <c r="DPH137" s="66"/>
      <c r="DPI137" s="66"/>
      <c r="DPJ137" s="66"/>
      <c r="DPK137" s="66"/>
      <c r="DPL137" s="66"/>
      <c r="DPM137" s="66"/>
      <c r="DPN137" s="66"/>
      <c r="DPO137" s="66"/>
      <c r="DPP137" s="66"/>
      <c r="DPQ137" s="66"/>
      <c r="DPR137" s="66"/>
      <c r="DPS137" s="66"/>
      <c r="DPT137" s="66"/>
      <c r="DPU137" s="66"/>
      <c r="DPV137" s="66"/>
      <c r="DPW137" s="66"/>
      <c r="DPX137" s="66"/>
      <c r="DPY137" s="66"/>
      <c r="DPZ137" s="66"/>
      <c r="DQA137" s="66"/>
      <c r="DQB137" s="66"/>
      <c r="DQC137" s="66"/>
      <c r="DQD137" s="66"/>
      <c r="DQE137" s="66"/>
      <c r="DQF137" s="66"/>
      <c r="DQG137" s="66"/>
      <c r="DQH137" s="66"/>
      <c r="DQI137" s="66"/>
      <c r="DQJ137" s="66"/>
      <c r="DQK137" s="66"/>
      <c r="DQL137" s="66"/>
      <c r="DQM137" s="66"/>
      <c r="DQN137" s="66"/>
      <c r="DQO137" s="66"/>
      <c r="DQP137" s="66"/>
      <c r="DQQ137" s="66"/>
      <c r="DQR137" s="66"/>
      <c r="DQS137" s="66"/>
      <c r="DQT137" s="66"/>
      <c r="DQU137" s="66"/>
      <c r="DQV137" s="66"/>
      <c r="DQW137" s="66"/>
      <c r="DQX137" s="66"/>
      <c r="DQY137" s="66"/>
      <c r="DQZ137" s="66"/>
      <c r="DRA137" s="66"/>
      <c r="DRB137" s="66"/>
      <c r="DRC137" s="66"/>
      <c r="DRD137" s="66"/>
      <c r="DRE137" s="66"/>
      <c r="DRF137" s="66"/>
      <c r="DRG137" s="66"/>
      <c r="DRH137" s="66"/>
      <c r="DRI137" s="66"/>
      <c r="DRJ137" s="66"/>
      <c r="DRK137" s="66"/>
      <c r="DRL137" s="66"/>
      <c r="DRM137" s="66"/>
      <c r="DRN137" s="66"/>
      <c r="DRO137" s="66"/>
      <c r="DRP137" s="66"/>
      <c r="DRQ137" s="66"/>
      <c r="DRR137" s="66"/>
      <c r="DRS137" s="66"/>
      <c r="DRT137" s="66"/>
      <c r="DRU137" s="66"/>
      <c r="DRV137" s="66"/>
      <c r="DRW137" s="66"/>
      <c r="DRX137" s="66"/>
      <c r="DRY137" s="66"/>
      <c r="DRZ137" s="66"/>
      <c r="DSA137" s="66"/>
      <c r="DSB137" s="66"/>
      <c r="DSC137" s="66"/>
      <c r="DSD137" s="66"/>
      <c r="DSE137" s="66"/>
      <c r="DSF137" s="66"/>
      <c r="DSG137" s="66"/>
      <c r="DSH137" s="66"/>
      <c r="DSI137" s="66"/>
      <c r="DSJ137" s="66"/>
      <c r="DSK137" s="66"/>
      <c r="DSL137" s="66"/>
      <c r="DSM137" s="66"/>
      <c r="DSN137" s="66"/>
      <c r="DSO137" s="66"/>
      <c r="DSP137" s="66"/>
      <c r="DSQ137" s="66"/>
      <c r="DSR137" s="66"/>
      <c r="DSS137" s="66"/>
      <c r="DST137" s="66"/>
      <c r="DSU137" s="66"/>
      <c r="DSV137" s="66"/>
      <c r="DSW137" s="66"/>
      <c r="DSX137" s="66"/>
      <c r="DSY137" s="66"/>
      <c r="DSZ137" s="66"/>
      <c r="DTA137" s="66"/>
      <c r="DTB137" s="66"/>
      <c r="DTC137" s="66"/>
      <c r="DTD137" s="66"/>
      <c r="DTE137" s="66"/>
      <c r="DTF137" s="66"/>
      <c r="DTG137" s="66"/>
      <c r="DTH137" s="66"/>
      <c r="DTI137" s="66"/>
      <c r="DTJ137" s="66"/>
      <c r="DTK137" s="66"/>
      <c r="DTL137" s="66"/>
      <c r="DTM137" s="66"/>
      <c r="DTN137" s="66"/>
      <c r="DTO137" s="66"/>
      <c r="DTP137" s="66"/>
      <c r="DTQ137" s="66"/>
      <c r="DTR137" s="66"/>
      <c r="DTS137" s="66"/>
      <c r="DTT137" s="66"/>
      <c r="DTU137" s="66"/>
      <c r="DTV137" s="66"/>
      <c r="DTW137" s="66"/>
      <c r="DTX137" s="66"/>
      <c r="DTY137" s="66"/>
      <c r="DTZ137" s="66"/>
      <c r="DUA137" s="66"/>
      <c r="DUB137" s="66"/>
      <c r="DUC137" s="66"/>
      <c r="DUD137" s="66"/>
      <c r="DUE137" s="66"/>
      <c r="DUF137" s="66"/>
      <c r="DUG137" s="66"/>
      <c r="DUH137" s="66"/>
      <c r="DUI137" s="66"/>
      <c r="DUJ137" s="66"/>
      <c r="DUK137" s="66"/>
      <c r="DUL137" s="66"/>
      <c r="DUM137" s="66"/>
      <c r="DUN137" s="66"/>
      <c r="DUO137" s="66"/>
      <c r="DUP137" s="66"/>
      <c r="DUQ137" s="66"/>
      <c r="DUR137" s="66"/>
      <c r="DUS137" s="66"/>
      <c r="DUT137" s="66"/>
      <c r="DUU137" s="66"/>
      <c r="DUV137" s="66"/>
      <c r="DUW137" s="66"/>
      <c r="DUX137" s="66"/>
      <c r="DUY137" s="66"/>
      <c r="DUZ137" s="66"/>
      <c r="DVA137" s="66"/>
      <c r="DVB137" s="66"/>
      <c r="DVC137" s="66"/>
      <c r="DVD137" s="66"/>
      <c r="DVE137" s="66"/>
      <c r="DVF137" s="66"/>
      <c r="DVG137" s="66"/>
      <c r="DVH137" s="66"/>
      <c r="DVI137" s="66"/>
      <c r="DVJ137" s="66"/>
      <c r="DVK137" s="66"/>
      <c r="DVL137" s="66"/>
      <c r="DVM137" s="66"/>
      <c r="DVN137" s="66"/>
      <c r="DVO137" s="66"/>
      <c r="DVP137" s="66"/>
      <c r="DVQ137" s="66"/>
      <c r="DVR137" s="66"/>
      <c r="DVS137" s="66"/>
      <c r="DVT137" s="66"/>
      <c r="DVU137" s="66"/>
      <c r="DVV137" s="66"/>
      <c r="DVW137" s="66"/>
      <c r="DVX137" s="66"/>
      <c r="DVY137" s="66"/>
      <c r="DVZ137" s="66"/>
      <c r="DWA137" s="66"/>
      <c r="DWB137" s="66"/>
      <c r="DWC137" s="66"/>
      <c r="DWD137" s="66"/>
      <c r="DWE137" s="66"/>
      <c r="DWF137" s="66"/>
      <c r="DWG137" s="66"/>
      <c r="DWH137" s="66"/>
      <c r="DWI137" s="66"/>
      <c r="DWJ137" s="66"/>
      <c r="DWK137" s="66"/>
      <c r="DWL137" s="66"/>
      <c r="DWM137" s="66"/>
      <c r="DWN137" s="66"/>
      <c r="DWO137" s="66"/>
      <c r="DWP137" s="66"/>
      <c r="DWQ137" s="66"/>
      <c r="DWR137" s="66"/>
      <c r="DWS137" s="66"/>
      <c r="DWT137" s="66"/>
      <c r="DWU137" s="66"/>
      <c r="DWV137" s="66"/>
      <c r="DWW137" s="66"/>
      <c r="DWX137" s="66"/>
      <c r="DWY137" s="66"/>
      <c r="DWZ137" s="66"/>
      <c r="DXA137" s="66"/>
      <c r="DXB137" s="66"/>
      <c r="DXC137" s="66"/>
      <c r="DXD137" s="66"/>
      <c r="DXE137" s="66"/>
      <c r="DXF137" s="66"/>
      <c r="DXG137" s="66"/>
      <c r="DXH137" s="66"/>
      <c r="DXI137" s="66"/>
      <c r="DXJ137" s="66"/>
      <c r="DXK137" s="66"/>
      <c r="DXL137" s="66"/>
      <c r="DXM137" s="66"/>
      <c r="DXN137" s="66"/>
      <c r="DXO137" s="66"/>
      <c r="DXP137" s="66"/>
      <c r="DXQ137" s="66"/>
      <c r="DXR137" s="66"/>
      <c r="DXS137" s="66"/>
      <c r="DXT137" s="66"/>
      <c r="DXU137" s="66"/>
      <c r="DXV137" s="66"/>
      <c r="DXW137" s="66"/>
      <c r="DXX137" s="66"/>
      <c r="DXY137" s="66"/>
      <c r="DXZ137" s="66"/>
      <c r="DYA137" s="66"/>
      <c r="DYB137" s="66"/>
      <c r="DYC137" s="66"/>
      <c r="DYD137" s="66"/>
      <c r="DYE137" s="66"/>
      <c r="DYF137" s="66"/>
      <c r="DYG137" s="66"/>
      <c r="DYH137" s="66"/>
      <c r="DYI137" s="66"/>
      <c r="DYJ137" s="66"/>
      <c r="DYK137" s="66"/>
      <c r="DYL137" s="66"/>
      <c r="DYM137" s="66"/>
      <c r="DYN137" s="66"/>
      <c r="DYO137" s="66"/>
      <c r="DYP137" s="66"/>
      <c r="DYQ137" s="66"/>
      <c r="DYR137" s="66"/>
      <c r="DYS137" s="66"/>
      <c r="DYT137" s="66"/>
      <c r="DYU137" s="66"/>
      <c r="DYV137" s="66"/>
      <c r="DYW137" s="66"/>
      <c r="DYX137" s="66"/>
      <c r="DYY137" s="66"/>
      <c r="DYZ137" s="66"/>
      <c r="DZA137" s="66"/>
      <c r="DZB137" s="66"/>
      <c r="DZC137" s="66"/>
      <c r="DZD137" s="66"/>
      <c r="DZE137" s="66"/>
      <c r="DZF137" s="66"/>
      <c r="DZG137" s="66"/>
      <c r="DZH137" s="66"/>
      <c r="DZI137" s="66"/>
      <c r="DZJ137" s="66"/>
      <c r="DZK137" s="66"/>
      <c r="DZL137" s="66"/>
      <c r="DZM137" s="66"/>
      <c r="DZN137" s="66"/>
      <c r="DZO137" s="66"/>
      <c r="DZP137" s="66"/>
      <c r="DZQ137" s="66"/>
      <c r="DZR137" s="66"/>
      <c r="DZS137" s="66"/>
      <c r="DZT137" s="66"/>
      <c r="DZU137" s="66"/>
      <c r="DZV137" s="66"/>
      <c r="DZW137" s="66"/>
      <c r="DZX137" s="66"/>
      <c r="DZY137" s="66"/>
      <c r="DZZ137" s="66"/>
      <c r="EAA137" s="66"/>
      <c r="EAB137" s="66"/>
      <c r="EAC137" s="66"/>
      <c r="EAD137" s="66"/>
      <c r="EAE137" s="66"/>
      <c r="EAF137" s="66"/>
      <c r="EAG137" s="66"/>
      <c r="EAH137" s="66"/>
      <c r="EAI137" s="66"/>
      <c r="EAJ137" s="66"/>
      <c r="EAK137" s="66"/>
      <c r="EAL137" s="66"/>
      <c r="EAM137" s="66"/>
      <c r="EAN137" s="66"/>
      <c r="EAO137" s="66"/>
      <c r="EAP137" s="66"/>
      <c r="EAQ137" s="66"/>
      <c r="EAR137" s="66"/>
      <c r="EAS137" s="66"/>
      <c r="EAT137" s="66"/>
      <c r="EAU137" s="66"/>
      <c r="EAV137" s="66"/>
      <c r="EAW137" s="66"/>
      <c r="EAX137" s="66"/>
      <c r="EAY137" s="66"/>
      <c r="EAZ137" s="66"/>
      <c r="EBA137" s="66"/>
      <c r="EBB137" s="66"/>
      <c r="EBC137" s="66"/>
      <c r="EBD137" s="66"/>
      <c r="EBE137" s="66"/>
      <c r="EBF137" s="66"/>
      <c r="EBG137" s="66"/>
      <c r="EBH137" s="66"/>
      <c r="EBI137" s="66"/>
      <c r="EBJ137" s="66"/>
      <c r="EBK137" s="66"/>
      <c r="EBL137" s="66"/>
      <c r="EBM137" s="66"/>
      <c r="EBN137" s="66"/>
      <c r="EBO137" s="66"/>
      <c r="EBP137" s="66"/>
      <c r="EBQ137" s="66"/>
      <c r="EBR137" s="66"/>
      <c r="EBS137" s="66"/>
      <c r="EBT137" s="66"/>
      <c r="EBU137" s="66"/>
      <c r="EBV137" s="66"/>
      <c r="EBW137" s="66"/>
      <c r="EBX137" s="66"/>
      <c r="EBY137" s="66"/>
      <c r="EBZ137" s="66"/>
      <c r="ECA137" s="66"/>
      <c r="ECB137" s="66"/>
      <c r="ECC137" s="66"/>
      <c r="ECD137" s="66"/>
      <c r="ECE137" s="66"/>
      <c r="ECF137" s="66"/>
      <c r="ECG137" s="66"/>
      <c r="ECH137" s="66"/>
      <c r="ECI137" s="66"/>
      <c r="ECJ137" s="66"/>
      <c r="ECK137" s="66"/>
      <c r="ECL137" s="66"/>
      <c r="ECM137" s="66"/>
      <c r="ECN137" s="66"/>
      <c r="ECO137" s="66"/>
      <c r="ECP137" s="66"/>
      <c r="ECQ137" s="66"/>
      <c r="ECR137" s="66"/>
      <c r="ECS137" s="66"/>
      <c r="ECT137" s="66"/>
      <c r="ECU137" s="66"/>
      <c r="ECV137" s="66"/>
      <c r="ECW137" s="66"/>
      <c r="ECX137" s="66"/>
      <c r="ECY137" s="66"/>
      <c r="ECZ137" s="66"/>
      <c r="EDA137" s="66"/>
      <c r="EDB137" s="66"/>
      <c r="EDC137" s="66"/>
      <c r="EDD137" s="66"/>
      <c r="EDE137" s="66"/>
      <c r="EDF137" s="66"/>
      <c r="EDG137" s="66"/>
      <c r="EDH137" s="66"/>
      <c r="EDI137" s="66"/>
      <c r="EDJ137" s="66"/>
      <c r="EDK137" s="66"/>
      <c r="EDL137" s="66"/>
      <c r="EDM137" s="66"/>
      <c r="EDN137" s="66"/>
      <c r="EDO137" s="66"/>
      <c r="EDP137" s="66"/>
      <c r="EDQ137" s="66"/>
      <c r="EDR137" s="66"/>
      <c r="EDS137" s="66"/>
      <c r="EDT137" s="66"/>
      <c r="EDU137" s="66"/>
      <c r="EDV137" s="66"/>
      <c r="EDW137" s="66"/>
      <c r="EDX137" s="66"/>
      <c r="EDY137" s="66"/>
      <c r="EDZ137" s="66"/>
      <c r="EEA137" s="66"/>
      <c r="EEB137" s="66"/>
      <c r="EEC137" s="66"/>
      <c r="EED137" s="66"/>
      <c r="EEE137" s="66"/>
      <c r="EEF137" s="66"/>
      <c r="EEG137" s="66"/>
      <c r="EEH137" s="66"/>
      <c r="EEI137" s="66"/>
      <c r="EEJ137" s="66"/>
      <c r="EEK137" s="66"/>
      <c r="EEL137" s="66"/>
      <c r="EEM137" s="66"/>
      <c r="EEN137" s="66"/>
      <c r="EEO137" s="66"/>
      <c r="EEP137" s="66"/>
      <c r="EEQ137" s="66"/>
      <c r="EER137" s="66"/>
      <c r="EES137" s="66"/>
      <c r="EET137" s="66"/>
      <c r="EEU137" s="66"/>
      <c r="EEV137" s="66"/>
      <c r="EEW137" s="66"/>
      <c r="EEX137" s="66"/>
      <c r="EEY137" s="66"/>
      <c r="EEZ137" s="66"/>
      <c r="EFA137" s="66"/>
      <c r="EFB137" s="66"/>
      <c r="EFC137" s="66"/>
      <c r="EFD137" s="66"/>
      <c r="EFE137" s="66"/>
      <c r="EFF137" s="66"/>
      <c r="EFG137" s="66"/>
      <c r="EFH137" s="66"/>
      <c r="EFI137" s="66"/>
      <c r="EFJ137" s="66"/>
      <c r="EFK137" s="66"/>
      <c r="EFL137" s="66"/>
      <c r="EFM137" s="66"/>
      <c r="EFN137" s="66"/>
      <c r="EFO137" s="66"/>
      <c r="EFP137" s="66"/>
      <c r="EFQ137" s="66"/>
      <c r="EFR137" s="66"/>
      <c r="EFS137" s="66"/>
      <c r="EFT137" s="66"/>
      <c r="EFU137" s="66"/>
      <c r="EFV137" s="66"/>
      <c r="EFW137" s="66"/>
      <c r="EFX137" s="66"/>
      <c r="EFY137" s="66"/>
      <c r="EFZ137" s="66"/>
      <c r="EGA137" s="66"/>
      <c r="EGB137" s="66"/>
      <c r="EGC137" s="66"/>
      <c r="EGD137" s="66"/>
      <c r="EGE137" s="66"/>
      <c r="EGF137" s="66"/>
      <c r="EGG137" s="66"/>
      <c r="EGH137" s="66"/>
      <c r="EGI137" s="66"/>
      <c r="EGJ137" s="66"/>
      <c r="EGK137" s="66"/>
      <c r="EGL137" s="66"/>
      <c r="EGM137" s="66"/>
      <c r="EGN137" s="66"/>
      <c r="EGO137" s="66"/>
      <c r="EGP137" s="66"/>
      <c r="EGQ137" s="66"/>
      <c r="EGR137" s="66"/>
      <c r="EGS137" s="66"/>
      <c r="EGT137" s="66"/>
      <c r="EGU137" s="66"/>
      <c r="EGV137" s="66"/>
      <c r="EGW137" s="66"/>
      <c r="EGX137" s="66"/>
      <c r="EGY137" s="66"/>
      <c r="EGZ137" s="66"/>
      <c r="EHA137" s="66"/>
      <c r="EHB137" s="66"/>
      <c r="EHC137" s="66"/>
      <c r="EHD137" s="66"/>
      <c r="EHE137" s="66"/>
      <c r="EHF137" s="66"/>
      <c r="EHG137" s="66"/>
      <c r="EHH137" s="66"/>
      <c r="EHI137" s="66"/>
      <c r="EHJ137" s="66"/>
      <c r="EHK137" s="66"/>
      <c r="EHL137" s="66"/>
      <c r="EHM137" s="66"/>
      <c r="EHN137" s="66"/>
      <c r="EHO137" s="66"/>
      <c r="EHP137" s="66"/>
      <c r="EHQ137" s="66"/>
      <c r="EHR137" s="66"/>
      <c r="EHS137" s="66"/>
      <c r="EHT137" s="66"/>
      <c r="EHU137" s="66"/>
      <c r="EHV137" s="66"/>
      <c r="EHW137" s="66"/>
      <c r="EHX137" s="66"/>
      <c r="EHY137" s="66"/>
      <c r="EHZ137" s="66"/>
      <c r="EIA137" s="66"/>
      <c r="EIB137" s="66"/>
      <c r="EIC137" s="66"/>
      <c r="EID137" s="66"/>
      <c r="EIE137" s="66"/>
      <c r="EIF137" s="66"/>
      <c r="EIG137" s="66"/>
      <c r="EIH137" s="66"/>
      <c r="EII137" s="66"/>
      <c r="EIJ137" s="66"/>
      <c r="EIK137" s="66"/>
      <c r="EIL137" s="66"/>
      <c r="EIM137" s="66"/>
      <c r="EIN137" s="66"/>
      <c r="EIO137" s="66"/>
      <c r="EIP137" s="66"/>
      <c r="EIQ137" s="66"/>
      <c r="EIR137" s="66"/>
      <c r="EIS137" s="66"/>
      <c r="EIT137" s="66"/>
      <c r="EIU137" s="66"/>
      <c r="EIV137" s="66"/>
      <c r="EIW137" s="66"/>
      <c r="EIX137" s="66"/>
      <c r="EIY137" s="66"/>
      <c r="EIZ137" s="66"/>
      <c r="EJA137" s="66"/>
      <c r="EJB137" s="66"/>
      <c r="EJC137" s="66"/>
      <c r="EJD137" s="66"/>
      <c r="EJE137" s="66"/>
      <c r="EJF137" s="66"/>
      <c r="EJG137" s="66"/>
      <c r="EJH137" s="66"/>
      <c r="EJI137" s="66"/>
      <c r="EJJ137" s="66"/>
      <c r="EJK137" s="66"/>
      <c r="EJL137" s="66"/>
      <c r="EJM137" s="66"/>
      <c r="EJN137" s="66"/>
      <c r="EJO137" s="66"/>
      <c r="EJP137" s="66"/>
      <c r="EJQ137" s="66"/>
      <c r="EJR137" s="66"/>
      <c r="EJS137" s="66"/>
      <c r="EJT137" s="66"/>
      <c r="EJU137" s="66"/>
      <c r="EJV137" s="66"/>
      <c r="EJW137" s="66"/>
      <c r="EJX137" s="66"/>
      <c r="EJY137" s="66"/>
      <c r="EJZ137" s="66"/>
      <c r="EKA137" s="66"/>
      <c r="EKB137" s="66"/>
      <c r="EKC137" s="66"/>
      <c r="EKD137" s="66"/>
      <c r="EKE137" s="66"/>
      <c r="EKF137" s="66"/>
      <c r="EKG137" s="66"/>
      <c r="EKH137" s="66"/>
      <c r="EKI137" s="66"/>
      <c r="EKJ137" s="66"/>
      <c r="EKK137" s="66"/>
      <c r="EKL137" s="66"/>
      <c r="EKM137" s="66"/>
      <c r="EKN137" s="66"/>
      <c r="EKO137" s="66"/>
      <c r="EKP137" s="66"/>
      <c r="EKQ137" s="66"/>
      <c r="EKR137" s="66"/>
      <c r="EKS137" s="66"/>
      <c r="EKT137" s="66"/>
      <c r="EKU137" s="66"/>
      <c r="EKV137" s="66"/>
      <c r="EKW137" s="66"/>
      <c r="EKX137" s="66"/>
      <c r="EKY137" s="66"/>
      <c r="EKZ137" s="66"/>
      <c r="ELA137" s="66"/>
      <c r="ELB137" s="66"/>
      <c r="ELC137" s="66"/>
      <c r="ELD137" s="66"/>
      <c r="ELE137" s="66"/>
      <c r="ELF137" s="66"/>
      <c r="ELG137" s="66"/>
      <c r="ELH137" s="66"/>
      <c r="ELI137" s="66"/>
      <c r="ELJ137" s="66"/>
      <c r="ELK137" s="66"/>
      <c r="ELL137" s="66"/>
      <c r="ELM137" s="66"/>
      <c r="ELN137" s="66"/>
      <c r="ELO137" s="66"/>
      <c r="ELP137" s="66"/>
      <c r="ELQ137" s="66"/>
      <c r="ELR137" s="66"/>
      <c r="ELS137" s="66"/>
      <c r="ELT137" s="66"/>
      <c r="ELU137" s="66"/>
      <c r="ELV137" s="66"/>
      <c r="ELW137" s="66"/>
      <c r="ELX137" s="66"/>
      <c r="ELY137" s="66"/>
      <c r="ELZ137" s="66"/>
      <c r="EMA137" s="66"/>
      <c r="EMB137" s="66"/>
      <c r="EMC137" s="66"/>
      <c r="EMD137" s="66"/>
      <c r="EME137" s="66"/>
      <c r="EMF137" s="66"/>
      <c r="EMG137" s="66"/>
      <c r="EMH137" s="66"/>
      <c r="EMI137" s="66"/>
      <c r="EMJ137" s="66"/>
      <c r="EMK137" s="66"/>
      <c r="EML137" s="66"/>
      <c r="EMM137" s="66"/>
      <c r="EMN137" s="66"/>
      <c r="EMO137" s="66"/>
      <c r="EMP137" s="66"/>
      <c r="EMQ137" s="66"/>
      <c r="EMR137" s="66"/>
      <c r="EMS137" s="66"/>
      <c r="EMT137" s="66"/>
      <c r="EMU137" s="66"/>
      <c r="EMV137" s="66"/>
      <c r="EMW137" s="66"/>
      <c r="EMX137" s="66"/>
      <c r="EMY137" s="66"/>
      <c r="EMZ137" s="66"/>
      <c r="ENA137" s="66"/>
      <c r="ENB137" s="66"/>
      <c r="ENC137" s="66"/>
      <c r="END137" s="66"/>
      <c r="ENE137" s="66"/>
      <c r="ENF137" s="66"/>
      <c r="ENG137" s="66"/>
      <c r="ENH137" s="66"/>
      <c r="ENI137" s="66"/>
      <c r="ENJ137" s="66"/>
      <c r="ENK137" s="66"/>
      <c r="ENL137" s="66"/>
      <c r="ENM137" s="66"/>
      <c r="ENN137" s="66"/>
      <c r="ENO137" s="66"/>
      <c r="ENP137" s="66"/>
      <c r="ENQ137" s="66"/>
      <c r="ENR137" s="66"/>
      <c r="ENS137" s="66"/>
      <c r="ENT137" s="66"/>
      <c r="ENU137" s="66"/>
      <c r="ENV137" s="66"/>
      <c r="ENW137" s="66"/>
      <c r="ENX137" s="66"/>
      <c r="ENY137" s="66"/>
      <c r="ENZ137" s="66"/>
      <c r="EOA137" s="66"/>
      <c r="EOB137" s="66"/>
      <c r="EOC137" s="66"/>
      <c r="EOD137" s="66"/>
      <c r="EOE137" s="66"/>
      <c r="EOF137" s="66"/>
      <c r="EOG137" s="66"/>
      <c r="EOH137" s="66"/>
      <c r="EOI137" s="66"/>
      <c r="EOJ137" s="66"/>
      <c r="EOK137" s="66"/>
      <c r="EOL137" s="66"/>
      <c r="EOM137" s="66"/>
      <c r="EON137" s="66"/>
      <c r="EOO137" s="66"/>
      <c r="EOP137" s="66"/>
      <c r="EOQ137" s="66"/>
      <c r="EOR137" s="66"/>
      <c r="EOS137" s="66"/>
      <c r="EOT137" s="66"/>
      <c r="EOU137" s="66"/>
      <c r="EOV137" s="66"/>
      <c r="EOW137" s="66"/>
      <c r="EOX137" s="66"/>
      <c r="EOY137" s="66"/>
      <c r="EOZ137" s="66"/>
      <c r="EPA137" s="66"/>
      <c r="EPB137" s="66"/>
      <c r="EPC137" s="66"/>
      <c r="EPD137" s="66"/>
      <c r="EPE137" s="66"/>
      <c r="EPF137" s="66"/>
      <c r="EPG137" s="66"/>
      <c r="EPH137" s="66"/>
      <c r="EPI137" s="66"/>
      <c r="EPJ137" s="66"/>
      <c r="EPK137" s="66"/>
      <c r="EPL137" s="66"/>
      <c r="EPM137" s="66"/>
      <c r="EPN137" s="66"/>
      <c r="EPO137" s="66"/>
      <c r="EPP137" s="66"/>
      <c r="EPQ137" s="66"/>
      <c r="EPR137" s="66"/>
      <c r="EPS137" s="66"/>
      <c r="EPT137" s="66"/>
      <c r="EPU137" s="66"/>
      <c r="EPV137" s="66"/>
      <c r="EPW137" s="66"/>
      <c r="EPX137" s="66"/>
      <c r="EPY137" s="66"/>
      <c r="EPZ137" s="66"/>
      <c r="EQA137" s="66"/>
      <c r="EQB137" s="66"/>
      <c r="EQC137" s="66"/>
      <c r="EQD137" s="66"/>
      <c r="EQE137" s="66"/>
      <c r="EQF137" s="66"/>
      <c r="EQG137" s="66"/>
      <c r="EQH137" s="66"/>
      <c r="EQI137" s="66"/>
      <c r="EQJ137" s="66"/>
      <c r="EQK137" s="66"/>
      <c r="EQL137" s="66"/>
      <c r="EQM137" s="66"/>
      <c r="EQN137" s="66"/>
      <c r="EQO137" s="66"/>
      <c r="EQP137" s="66"/>
      <c r="EQQ137" s="66"/>
      <c r="EQR137" s="66"/>
      <c r="EQS137" s="66"/>
      <c r="EQT137" s="66"/>
      <c r="EQU137" s="66"/>
      <c r="EQV137" s="66"/>
      <c r="EQW137" s="66"/>
      <c r="EQX137" s="66"/>
      <c r="EQY137" s="66"/>
      <c r="EQZ137" s="66"/>
      <c r="ERA137" s="66"/>
      <c r="ERB137" s="66"/>
      <c r="ERC137" s="66"/>
      <c r="ERD137" s="66"/>
      <c r="ERE137" s="66"/>
      <c r="ERF137" s="66"/>
      <c r="ERG137" s="66"/>
      <c r="ERH137" s="66"/>
      <c r="ERI137" s="66"/>
      <c r="ERJ137" s="66"/>
      <c r="ERK137" s="66"/>
      <c r="ERL137" s="66"/>
      <c r="ERM137" s="66"/>
      <c r="ERN137" s="66"/>
      <c r="ERO137" s="66"/>
      <c r="ERP137" s="66"/>
      <c r="ERQ137" s="66"/>
      <c r="ERR137" s="66"/>
      <c r="ERS137" s="66"/>
      <c r="ERT137" s="66"/>
      <c r="ERU137" s="66"/>
      <c r="ERV137" s="66"/>
      <c r="ERW137" s="66"/>
      <c r="ERX137" s="66"/>
      <c r="ERY137" s="66"/>
      <c r="ERZ137" s="66"/>
      <c r="ESA137" s="66"/>
      <c r="ESB137" s="66"/>
      <c r="ESC137" s="66"/>
      <c r="ESD137" s="66"/>
      <c r="ESE137" s="66"/>
      <c r="ESF137" s="66"/>
      <c r="ESG137" s="66"/>
      <c r="ESH137" s="66"/>
      <c r="ESI137" s="66"/>
      <c r="ESJ137" s="66"/>
      <c r="ESK137" s="66"/>
      <c r="ESL137" s="66"/>
      <c r="ESM137" s="66"/>
      <c r="ESN137" s="66"/>
      <c r="ESO137" s="66"/>
      <c r="ESP137" s="66"/>
      <c r="ESQ137" s="66"/>
      <c r="ESR137" s="66"/>
      <c r="ESS137" s="66"/>
      <c r="EST137" s="66"/>
      <c r="ESU137" s="66"/>
      <c r="ESV137" s="66"/>
      <c r="ESW137" s="66"/>
      <c r="ESX137" s="66"/>
      <c r="ESY137" s="66"/>
      <c r="ESZ137" s="66"/>
      <c r="ETA137" s="66"/>
      <c r="ETB137" s="66"/>
      <c r="ETC137" s="66"/>
      <c r="ETD137" s="66"/>
      <c r="ETE137" s="66"/>
      <c r="ETF137" s="66"/>
      <c r="ETG137" s="66"/>
      <c r="ETH137" s="66"/>
      <c r="ETI137" s="66"/>
      <c r="ETJ137" s="66"/>
      <c r="ETK137" s="66"/>
      <c r="ETL137" s="66"/>
      <c r="ETM137" s="66"/>
      <c r="ETN137" s="66"/>
      <c r="ETO137" s="66"/>
      <c r="ETP137" s="66"/>
      <c r="ETQ137" s="66"/>
      <c r="ETR137" s="66"/>
      <c r="ETS137" s="66"/>
      <c r="ETT137" s="66"/>
      <c r="ETU137" s="66"/>
      <c r="ETV137" s="66"/>
      <c r="ETW137" s="66"/>
      <c r="ETX137" s="66"/>
      <c r="ETY137" s="66"/>
      <c r="ETZ137" s="66"/>
      <c r="EUA137" s="66"/>
      <c r="EUB137" s="66"/>
      <c r="EUC137" s="66"/>
      <c r="EUD137" s="66"/>
      <c r="EUE137" s="66"/>
      <c r="EUF137" s="66"/>
      <c r="EUG137" s="66"/>
      <c r="EUH137" s="66"/>
      <c r="EUI137" s="66"/>
      <c r="EUJ137" s="66"/>
      <c r="EUK137" s="66"/>
      <c r="EUL137" s="66"/>
      <c r="EUM137" s="66"/>
      <c r="EUN137" s="66"/>
      <c r="EUO137" s="66"/>
      <c r="EUP137" s="66"/>
      <c r="EUQ137" s="66"/>
      <c r="EUR137" s="66"/>
      <c r="EUS137" s="66"/>
      <c r="EUT137" s="66"/>
      <c r="EUU137" s="66"/>
      <c r="EUV137" s="66"/>
      <c r="EUW137" s="66"/>
      <c r="EUX137" s="66"/>
      <c r="EUY137" s="66"/>
      <c r="EUZ137" s="66"/>
      <c r="EVA137" s="66"/>
      <c r="EVB137" s="66"/>
      <c r="EVC137" s="66"/>
      <c r="EVD137" s="66"/>
      <c r="EVE137" s="66"/>
      <c r="EVF137" s="66"/>
      <c r="EVG137" s="66"/>
      <c r="EVH137" s="66"/>
      <c r="EVI137" s="66"/>
      <c r="EVJ137" s="66"/>
      <c r="EVK137" s="66"/>
      <c r="EVL137" s="66"/>
      <c r="EVM137" s="66"/>
      <c r="EVN137" s="66"/>
      <c r="EVO137" s="66"/>
      <c r="EVP137" s="66"/>
      <c r="EVQ137" s="66"/>
      <c r="EVR137" s="66"/>
      <c r="EVS137" s="66"/>
      <c r="EVT137" s="66"/>
      <c r="EVU137" s="66"/>
      <c r="EVV137" s="66"/>
      <c r="EVW137" s="66"/>
      <c r="EVX137" s="66"/>
      <c r="EVY137" s="66"/>
      <c r="EVZ137" s="66"/>
      <c r="EWA137" s="66"/>
      <c r="EWB137" s="66"/>
      <c r="EWC137" s="66"/>
      <c r="EWD137" s="66"/>
      <c r="EWE137" s="66"/>
      <c r="EWF137" s="66"/>
      <c r="EWG137" s="66"/>
      <c r="EWH137" s="66"/>
      <c r="EWI137" s="66"/>
      <c r="EWJ137" s="66"/>
      <c r="EWK137" s="66"/>
      <c r="EWL137" s="66"/>
      <c r="EWM137" s="66"/>
      <c r="EWN137" s="66"/>
      <c r="EWO137" s="66"/>
      <c r="EWP137" s="66"/>
      <c r="EWQ137" s="66"/>
      <c r="EWR137" s="66"/>
      <c r="EWS137" s="66"/>
      <c r="EWT137" s="66"/>
      <c r="EWU137" s="66"/>
      <c r="EWV137" s="66"/>
      <c r="EWW137" s="66"/>
      <c r="EWX137" s="66"/>
      <c r="EWY137" s="66"/>
      <c r="EWZ137" s="66"/>
      <c r="EXA137" s="66"/>
      <c r="EXB137" s="66"/>
      <c r="EXC137" s="66"/>
      <c r="EXD137" s="66"/>
      <c r="EXE137" s="66"/>
      <c r="EXF137" s="66"/>
      <c r="EXG137" s="66"/>
      <c r="EXH137" s="66"/>
      <c r="EXI137" s="66"/>
      <c r="EXJ137" s="66"/>
      <c r="EXK137" s="66"/>
      <c r="EXL137" s="66"/>
      <c r="EXM137" s="66"/>
      <c r="EXN137" s="66"/>
      <c r="EXO137" s="66"/>
      <c r="EXP137" s="66"/>
      <c r="EXQ137" s="66"/>
      <c r="EXR137" s="66"/>
      <c r="EXS137" s="66"/>
      <c r="EXT137" s="66"/>
      <c r="EXU137" s="66"/>
      <c r="EXV137" s="66"/>
      <c r="EXW137" s="66"/>
      <c r="EXX137" s="66"/>
      <c r="EXY137" s="66"/>
      <c r="EXZ137" s="66"/>
      <c r="EYA137" s="66"/>
      <c r="EYB137" s="66"/>
      <c r="EYC137" s="66"/>
      <c r="EYD137" s="66"/>
      <c r="EYE137" s="66"/>
      <c r="EYF137" s="66"/>
      <c r="EYG137" s="66"/>
      <c r="EYH137" s="66"/>
      <c r="EYI137" s="66"/>
      <c r="EYJ137" s="66"/>
      <c r="EYK137" s="66"/>
      <c r="EYL137" s="66"/>
      <c r="EYM137" s="66"/>
      <c r="EYN137" s="66"/>
      <c r="EYO137" s="66"/>
      <c r="EYP137" s="66"/>
      <c r="EYQ137" s="66"/>
      <c r="EYR137" s="66"/>
      <c r="EYS137" s="66"/>
      <c r="EYT137" s="66"/>
      <c r="EYU137" s="66"/>
      <c r="EYV137" s="66"/>
      <c r="EYW137" s="66"/>
      <c r="EYX137" s="66"/>
      <c r="EYY137" s="66"/>
      <c r="EYZ137" s="66"/>
      <c r="EZA137" s="66"/>
      <c r="EZB137" s="66"/>
      <c r="EZC137" s="66"/>
      <c r="EZD137" s="66"/>
      <c r="EZE137" s="66"/>
      <c r="EZF137" s="66"/>
      <c r="EZG137" s="66"/>
      <c r="EZH137" s="66"/>
      <c r="EZI137" s="66"/>
      <c r="EZJ137" s="66"/>
      <c r="EZK137" s="66"/>
      <c r="EZL137" s="66"/>
      <c r="EZM137" s="66"/>
      <c r="EZN137" s="66"/>
      <c r="EZO137" s="66"/>
      <c r="EZP137" s="66"/>
      <c r="EZQ137" s="66"/>
      <c r="EZR137" s="66"/>
      <c r="EZS137" s="66"/>
      <c r="EZT137" s="66"/>
      <c r="EZU137" s="66"/>
      <c r="EZV137" s="66"/>
      <c r="EZW137" s="66"/>
      <c r="EZX137" s="66"/>
      <c r="EZY137" s="66"/>
      <c r="EZZ137" s="66"/>
      <c r="FAA137" s="66"/>
      <c r="FAB137" s="66"/>
      <c r="FAC137" s="66"/>
      <c r="FAD137" s="66"/>
      <c r="FAE137" s="66"/>
      <c r="FAF137" s="66"/>
      <c r="FAG137" s="66"/>
      <c r="FAH137" s="66"/>
      <c r="FAI137" s="66"/>
      <c r="FAJ137" s="66"/>
      <c r="FAK137" s="66"/>
      <c r="FAL137" s="66"/>
      <c r="FAM137" s="66"/>
      <c r="FAN137" s="66"/>
      <c r="FAO137" s="66"/>
      <c r="FAP137" s="66"/>
      <c r="FAQ137" s="66"/>
      <c r="FAR137" s="66"/>
      <c r="FAS137" s="66"/>
      <c r="FAT137" s="66"/>
      <c r="FAU137" s="66"/>
      <c r="FAV137" s="66"/>
      <c r="FAW137" s="66"/>
      <c r="FAX137" s="66"/>
      <c r="FAY137" s="66"/>
      <c r="FAZ137" s="66"/>
      <c r="FBA137" s="66"/>
      <c r="FBB137" s="66"/>
      <c r="FBC137" s="66"/>
      <c r="FBD137" s="66"/>
      <c r="FBE137" s="66"/>
      <c r="FBF137" s="66"/>
      <c r="FBG137" s="66"/>
      <c r="FBH137" s="66"/>
      <c r="FBI137" s="66"/>
      <c r="FBJ137" s="66"/>
      <c r="FBK137" s="66"/>
      <c r="FBL137" s="66"/>
      <c r="FBM137" s="66"/>
      <c r="FBN137" s="66"/>
      <c r="FBO137" s="66"/>
      <c r="FBP137" s="66"/>
      <c r="FBQ137" s="66"/>
      <c r="FBR137" s="66"/>
      <c r="FBS137" s="66"/>
      <c r="FBT137" s="66"/>
      <c r="FBU137" s="66"/>
      <c r="FBV137" s="66"/>
      <c r="FBW137" s="66"/>
      <c r="FBX137" s="66"/>
      <c r="FBY137" s="66"/>
      <c r="FBZ137" s="66"/>
      <c r="FCA137" s="66"/>
      <c r="FCB137" s="66"/>
      <c r="FCC137" s="66"/>
      <c r="FCD137" s="66"/>
      <c r="FCE137" s="66"/>
      <c r="FCF137" s="66"/>
      <c r="FCG137" s="66"/>
      <c r="FCH137" s="66"/>
      <c r="FCI137" s="66"/>
      <c r="FCJ137" s="66"/>
      <c r="FCK137" s="66"/>
      <c r="FCL137" s="66"/>
      <c r="FCM137" s="66"/>
      <c r="FCN137" s="66"/>
      <c r="FCO137" s="66"/>
      <c r="FCP137" s="66"/>
      <c r="FCQ137" s="66"/>
      <c r="FCR137" s="66"/>
      <c r="FCS137" s="66"/>
      <c r="FCT137" s="66"/>
      <c r="FCU137" s="66"/>
      <c r="FCV137" s="66"/>
      <c r="FCW137" s="66"/>
      <c r="FCX137" s="66"/>
      <c r="FCY137" s="66"/>
      <c r="FCZ137" s="66"/>
      <c r="FDA137" s="66"/>
      <c r="FDB137" s="66"/>
      <c r="FDC137" s="66"/>
      <c r="FDD137" s="66"/>
      <c r="FDE137" s="66"/>
      <c r="FDF137" s="66"/>
      <c r="FDG137" s="66"/>
      <c r="FDH137" s="66"/>
      <c r="FDI137" s="66"/>
      <c r="FDJ137" s="66"/>
      <c r="FDK137" s="66"/>
      <c r="FDL137" s="66"/>
      <c r="FDM137" s="66"/>
      <c r="FDN137" s="66"/>
      <c r="FDO137" s="66"/>
      <c r="FDP137" s="66"/>
      <c r="FDQ137" s="66"/>
      <c r="FDR137" s="66"/>
      <c r="FDS137" s="66"/>
      <c r="FDT137" s="66"/>
      <c r="FDU137" s="66"/>
      <c r="FDV137" s="66"/>
      <c r="FDW137" s="66"/>
      <c r="FDX137" s="66"/>
      <c r="FDY137" s="66"/>
      <c r="FDZ137" s="66"/>
      <c r="FEA137" s="66"/>
      <c r="FEB137" s="66"/>
      <c r="FEC137" s="66"/>
      <c r="FED137" s="66"/>
      <c r="FEE137" s="66"/>
      <c r="FEF137" s="66"/>
      <c r="FEG137" s="66"/>
      <c r="FEH137" s="66"/>
      <c r="FEI137" s="66"/>
      <c r="FEJ137" s="66"/>
      <c r="FEK137" s="66"/>
      <c r="FEL137" s="66"/>
      <c r="FEM137" s="66"/>
      <c r="FEN137" s="66"/>
      <c r="FEO137" s="66"/>
      <c r="FEP137" s="66"/>
      <c r="FEQ137" s="66"/>
      <c r="FER137" s="66"/>
      <c r="FES137" s="66"/>
      <c r="FET137" s="66"/>
      <c r="FEU137" s="66"/>
      <c r="FEV137" s="66"/>
      <c r="FEW137" s="66"/>
      <c r="FEX137" s="66"/>
      <c r="FEY137" s="66"/>
      <c r="FEZ137" s="66"/>
      <c r="FFA137" s="66"/>
      <c r="FFB137" s="66"/>
      <c r="FFC137" s="66"/>
      <c r="FFD137" s="66"/>
      <c r="FFE137" s="66"/>
      <c r="FFF137" s="66"/>
      <c r="FFG137" s="66"/>
      <c r="FFH137" s="66"/>
      <c r="FFI137" s="66"/>
      <c r="FFJ137" s="66"/>
      <c r="FFK137" s="66"/>
      <c r="FFL137" s="66"/>
      <c r="FFM137" s="66"/>
      <c r="FFN137" s="66"/>
      <c r="FFO137" s="66"/>
      <c r="FFP137" s="66"/>
      <c r="FFQ137" s="66"/>
      <c r="FFR137" s="66"/>
      <c r="FFS137" s="66"/>
      <c r="FFT137" s="66"/>
      <c r="FFU137" s="66"/>
      <c r="FFV137" s="66"/>
      <c r="FFW137" s="66"/>
      <c r="FFX137" s="66"/>
      <c r="FFY137" s="66"/>
      <c r="FFZ137" s="66"/>
      <c r="FGA137" s="66"/>
      <c r="FGB137" s="66"/>
      <c r="FGC137" s="66"/>
      <c r="FGD137" s="66"/>
      <c r="FGE137" s="66"/>
      <c r="FGF137" s="66"/>
      <c r="FGG137" s="66"/>
      <c r="FGH137" s="66"/>
      <c r="FGI137" s="66"/>
      <c r="FGJ137" s="66"/>
      <c r="FGK137" s="66"/>
      <c r="FGL137" s="66"/>
      <c r="FGM137" s="66"/>
      <c r="FGN137" s="66"/>
      <c r="FGO137" s="66"/>
      <c r="FGP137" s="66"/>
      <c r="FGQ137" s="66"/>
      <c r="FGR137" s="66"/>
      <c r="FGS137" s="66"/>
      <c r="FGT137" s="66"/>
      <c r="FGU137" s="66"/>
      <c r="FGV137" s="66"/>
      <c r="FGW137" s="66"/>
      <c r="FGX137" s="66"/>
      <c r="FGY137" s="66"/>
      <c r="FGZ137" s="66"/>
      <c r="FHA137" s="66"/>
      <c r="FHB137" s="66"/>
      <c r="FHC137" s="66"/>
      <c r="FHD137" s="66"/>
      <c r="FHE137" s="66"/>
      <c r="FHF137" s="66"/>
      <c r="FHG137" s="66"/>
      <c r="FHH137" s="66"/>
      <c r="FHI137" s="66"/>
      <c r="FHJ137" s="66"/>
      <c r="FHK137" s="66"/>
      <c r="FHL137" s="66"/>
      <c r="FHM137" s="66"/>
      <c r="FHN137" s="66"/>
      <c r="FHO137" s="66"/>
      <c r="FHP137" s="66"/>
      <c r="FHQ137" s="66"/>
      <c r="FHR137" s="66"/>
      <c r="FHS137" s="66"/>
      <c r="FHT137" s="66"/>
      <c r="FHU137" s="66"/>
      <c r="FHV137" s="66"/>
      <c r="FHW137" s="66"/>
      <c r="FHX137" s="66"/>
      <c r="FHY137" s="66"/>
      <c r="FHZ137" s="66"/>
      <c r="FIA137" s="66"/>
      <c r="FIB137" s="66"/>
      <c r="FIC137" s="66"/>
      <c r="FID137" s="66"/>
      <c r="FIE137" s="66"/>
      <c r="FIF137" s="66"/>
      <c r="FIG137" s="66"/>
      <c r="FIH137" s="66"/>
      <c r="FII137" s="66"/>
      <c r="FIJ137" s="66"/>
      <c r="FIK137" s="66"/>
      <c r="FIL137" s="66"/>
      <c r="FIM137" s="66"/>
      <c r="FIN137" s="66"/>
      <c r="FIO137" s="66"/>
      <c r="FIP137" s="66"/>
      <c r="FIQ137" s="66"/>
      <c r="FIR137" s="66"/>
      <c r="FIS137" s="66"/>
      <c r="FIT137" s="66"/>
      <c r="FIU137" s="66"/>
      <c r="FIV137" s="66"/>
      <c r="FIW137" s="66"/>
      <c r="FIX137" s="66"/>
      <c r="FIY137" s="66"/>
      <c r="FIZ137" s="66"/>
      <c r="FJA137" s="66"/>
      <c r="FJB137" s="66"/>
      <c r="FJC137" s="66"/>
      <c r="FJD137" s="66"/>
      <c r="FJE137" s="66"/>
      <c r="FJF137" s="66"/>
      <c r="FJG137" s="66"/>
      <c r="FJH137" s="66"/>
      <c r="FJI137" s="66"/>
      <c r="FJJ137" s="66"/>
      <c r="FJK137" s="66"/>
      <c r="FJL137" s="66"/>
      <c r="FJM137" s="66"/>
      <c r="FJN137" s="66"/>
      <c r="FJO137" s="66"/>
      <c r="FJP137" s="66"/>
      <c r="FJQ137" s="66"/>
      <c r="FJR137" s="66"/>
      <c r="FJS137" s="66"/>
      <c r="FJT137" s="66"/>
      <c r="FJU137" s="66"/>
      <c r="FJV137" s="66"/>
      <c r="FJW137" s="66"/>
      <c r="FJX137" s="66"/>
      <c r="FJY137" s="66"/>
      <c r="FJZ137" s="66"/>
      <c r="FKA137" s="66"/>
      <c r="FKB137" s="66"/>
      <c r="FKC137" s="66"/>
      <c r="FKD137" s="66"/>
      <c r="FKE137" s="66"/>
      <c r="FKF137" s="66"/>
      <c r="FKG137" s="66"/>
      <c r="FKH137" s="66"/>
      <c r="FKI137" s="66"/>
      <c r="FKJ137" s="66"/>
      <c r="FKK137" s="66"/>
      <c r="FKL137" s="66"/>
      <c r="FKM137" s="66"/>
      <c r="FKN137" s="66"/>
      <c r="FKO137" s="66"/>
      <c r="FKP137" s="66"/>
      <c r="FKQ137" s="66"/>
      <c r="FKR137" s="66"/>
      <c r="FKS137" s="66"/>
      <c r="FKT137" s="66"/>
      <c r="FKU137" s="66"/>
      <c r="FKV137" s="66"/>
      <c r="FKW137" s="66"/>
      <c r="FKX137" s="66"/>
      <c r="FKY137" s="66"/>
      <c r="FKZ137" s="66"/>
      <c r="FLA137" s="66"/>
      <c r="FLB137" s="66"/>
      <c r="FLC137" s="66"/>
      <c r="FLD137" s="66"/>
      <c r="FLE137" s="66"/>
      <c r="FLF137" s="66"/>
      <c r="FLG137" s="66"/>
      <c r="FLH137" s="66"/>
      <c r="FLI137" s="66"/>
      <c r="FLJ137" s="66"/>
      <c r="FLK137" s="66"/>
      <c r="FLL137" s="66"/>
      <c r="FLM137" s="66"/>
      <c r="FLN137" s="66"/>
      <c r="FLO137" s="66"/>
      <c r="FLP137" s="66"/>
      <c r="FLQ137" s="66"/>
      <c r="FLR137" s="66"/>
      <c r="FLS137" s="66"/>
      <c r="FLT137" s="66"/>
      <c r="FLU137" s="66"/>
      <c r="FLV137" s="66"/>
      <c r="FLW137" s="66"/>
      <c r="FLX137" s="66"/>
      <c r="FLY137" s="66"/>
      <c r="FLZ137" s="66"/>
      <c r="FMA137" s="66"/>
      <c r="FMB137" s="66"/>
      <c r="FMC137" s="66"/>
      <c r="FMD137" s="66"/>
      <c r="FME137" s="66"/>
      <c r="FMF137" s="66"/>
      <c r="FMG137" s="66"/>
      <c r="FMH137" s="66"/>
      <c r="FMI137" s="66"/>
      <c r="FMJ137" s="66"/>
      <c r="FMK137" s="66"/>
      <c r="FML137" s="66"/>
      <c r="FMM137" s="66"/>
      <c r="FMN137" s="66"/>
      <c r="FMO137" s="66"/>
      <c r="FMP137" s="66"/>
      <c r="FMQ137" s="66"/>
      <c r="FMR137" s="66"/>
      <c r="FMS137" s="66"/>
      <c r="FMT137" s="66"/>
      <c r="FMU137" s="66"/>
      <c r="FMV137" s="66"/>
      <c r="FMW137" s="66"/>
      <c r="FMX137" s="66"/>
      <c r="FMY137" s="66"/>
      <c r="FMZ137" s="66"/>
      <c r="FNA137" s="66"/>
      <c r="FNB137" s="66"/>
      <c r="FNC137" s="66"/>
      <c r="FND137" s="66"/>
      <c r="FNE137" s="66"/>
      <c r="FNF137" s="66"/>
      <c r="FNG137" s="66"/>
      <c r="FNH137" s="66"/>
      <c r="FNI137" s="66"/>
      <c r="FNJ137" s="66"/>
      <c r="FNK137" s="66"/>
      <c r="FNL137" s="66"/>
      <c r="FNM137" s="66"/>
      <c r="FNN137" s="66"/>
      <c r="FNO137" s="66"/>
      <c r="FNP137" s="66"/>
      <c r="FNQ137" s="66"/>
      <c r="FNR137" s="66"/>
      <c r="FNS137" s="66"/>
      <c r="FNT137" s="66"/>
      <c r="FNU137" s="66"/>
      <c r="FNV137" s="66"/>
      <c r="FNW137" s="66"/>
      <c r="FNX137" s="66"/>
      <c r="FNY137" s="66"/>
      <c r="FNZ137" s="66"/>
      <c r="FOA137" s="66"/>
      <c r="FOB137" s="66"/>
      <c r="FOC137" s="66"/>
      <c r="FOD137" s="66"/>
      <c r="FOE137" s="66"/>
      <c r="FOF137" s="66"/>
      <c r="FOG137" s="66"/>
      <c r="FOH137" s="66"/>
      <c r="FOI137" s="66"/>
      <c r="FOJ137" s="66"/>
      <c r="FOK137" s="66"/>
      <c r="FOL137" s="66"/>
      <c r="FOM137" s="66"/>
      <c r="FON137" s="66"/>
      <c r="FOO137" s="66"/>
      <c r="FOP137" s="66"/>
      <c r="FOQ137" s="66"/>
      <c r="FOR137" s="66"/>
      <c r="FOS137" s="66"/>
      <c r="FOT137" s="66"/>
      <c r="FOU137" s="66"/>
      <c r="FOV137" s="66"/>
      <c r="FOW137" s="66"/>
      <c r="FOX137" s="66"/>
      <c r="FOY137" s="66"/>
      <c r="FOZ137" s="66"/>
      <c r="FPA137" s="66"/>
      <c r="FPB137" s="66"/>
      <c r="FPC137" s="66"/>
      <c r="FPD137" s="66"/>
      <c r="FPE137" s="66"/>
      <c r="FPF137" s="66"/>
      <c r="FPG137" s="66"/>
      <c r="FPH137" s="66"/>
      <c r="FPI137" s="66"/>
      <c r="FPJ137" s="66"/>
      <c r="FPK137" s="66"/>
      <c r="FPL137" s="66"/>
      <c r="FPM137" s="66"/>
      <c r="FPN137" s="66"/>
      <c r="FPO137" s="66"/>
      <c r="FPP137" s="66"/>
      <c r="FPQ137" s="66"/>
      <c r="FPR137" s="66"/>
      <c r="FPS137" s="66"/>
      <c r="FPT137" s="66"/>
      <c r="FPU137" s="66"/>
      <c r="FPV137" s="66"/>
      <c r="FPW137" s="66"/>
      <c r="FPX137" s="66"/>
      <c r="FPY137" s="66"/>
      <c r="FPZ137" s="66"/>
      <c r="FQA137" s="66"/>
      <c r="FQB137" s="66"/>
      <c r="FQC137" s="66"/>
      <c r="FQD137" s="66"/>
      <c r="FQE137" s="66"/>
      <c r="FQF137" s="66"/>
      <c r="FQG137" s="66"/>
      <c r="FQH137" s="66"/>
      <c r="FQI137" s="66"/>
      <c r="FQJ137" s="66"/>
      <c r="FQK137" s="66"/>
      <c r="FQL137" s="66"/>
      <c r="FQM137" s="66"/>
      <c r="FQN137" s="66"/>
      <c r="FQO137" s="66"/>
      <c r="FQP137" s="66"/>
      <c r="FQQ137" s="66"/>
      <c r="FQR137" s="66"/>
      <c r="FQS137" s="66"/>
      <c r="FQT137" s="66"/>
      <c r="FQU137" s="66"/>
      <c r="FQV137" s="66"/>
      <c r="FQW137" s="66"/>
      <c r="FQX137" s="66"/>
      <c r="FQY137" s="66"/>
      <c r="FQZ137" s="66"/>
      <c r="FRA137" s="66"/>
      <c r="FRB137" s="66"/>
      <c r="FRC137" s="66"/>
      <c r="FRD137" s="66"/>
      <c r="FRE137" s="66"/>
      <c r="FRF137" s="66"/>
      <c r="FRG137" s="66"/>
      <c r="FRH137" s="66"/>
      <c r="FRI137" s="66"/>
      <c r="FRJ137" s="66"/>
      <c r="FRK137" s="66"/>
      <c r="FRL137" s="66"/>
      <c r="FRM137" s="66"/>
      <c r="FRN137" s="66"/>
      <c r="FRO137" s="66"/>
      <c r="FRP137" s="66"/>
      <c r="FRQ137" s="66"/>
      <c r="FRR137" s="66"/>
      <c r="FRS137" s="66"/>
      <c r="FRT137" s="66"/>
      <c r="FRU137" s="66"/>
      <c r="FRV137" s="66"/>
      <c r="FRW137" s="66"/>
      <c r="FRX137" s="66"/>
      <c r="FRY137" s="66"/>
      <c r="FRZ137" s="66"/>
      <c r="FSA137" s="66"/>
      <c r="FSB137" s="66"/>
      <c r="FSC137" s="66"/>
      <c r="FSD137" s="66"/>
      <c r="FSE137" s="66"/>
      <c r="FSF137" s="66"/>
      <c r="FSG137" s="66"/>
      <c r="FSH137" s="66"/>
      <c r="FSI137" s="66"/>
      <c r="FSJ137" s="66"/>
      <c r="FSK137" s="66"/>
      <c r="FSL137" s="66"/>
      <c r="FSM137" s="66"/>
      <c r="FSN137" s="66"/>
      <c r="FSO137" s="66"/>
      <c r="FSP137" s="66"/>
      <c r="FSQ137" s="66"/>
      <c r="FSR137" s="66"/>
      <c r="FSS137" s="66"/>
      <c r="FST137" s="66"/>
      <c r="FSU137" s="66"/>
      <c r="FSV137" s="66"/>
      <c r="FSW137" s="66"/>
      <c r="FSX137" s="66"/>
      <c r="FSY137" s="66"/>
      <c r="FSZ137" s="66"/>
      <c r="FTA137" s="66"/>
      <c r="FTB137" s="66"/>
      <c r="FTC137" s="66"/>
      <c r="FTD137" s="66"/>
      <c r="FTE137" s="66"/>
      <c r="FTF137" s="66"/>
      <c r="FTG137" s="66"/>
      <c r="FTH137" s="66"/>
      <c r="FTI137" s="66"/>
      <c r="FTJ137" s="66"/>
      <c r="FTK137" s="66"/>
      <c r="FTL137" s="66"/>
      <c r="FTM137" s="66"/>
      <c r="FTN137" s="66"/>
      <c r="FTO137" s="66"/>
      <c r="FTP137" s="66"/>
      <c r="FTQ137" s="66"/>
      <c r="FTR137" s="66"/>
      <c r="FTS137" s="66"/>
      <c r="FTT137" s="66"/>
      <c r="FTU137" s="66"/>
      <c r="FTV137" s="66"/>
      <c r="FTW137" s="66"/>
      <c r="FTX137" s="66"/>
      <c r="FTY137" s="66"/>
      <c r="FTZ137" s="66"/>
      <c r="FUA137" s="66"/>
      <c r="FUB137" s="66"/>
      <c r="FUC137" s="66"/>
      <c r="FUD137" s="66"/>
      <c r="FUE137" s="66"/>
      <c r="FUF137" s="66"/>
      <c r="FUG137" s="66"/>
      <c r="FUH137" s="66"/>
      <c r="FUI137" s="66"/>
      <c r="FUJ137" s="66"/>
      <c r="FUK137" s="66"/>
      <c r="FUL137" s="66"/>
      <c r="FUM137" s="66"/>
      <c r="FUN137" s="66"/>
      <c r="FUO137" s="66"/>
      <c r="FUP137" s="66"/>
      <c r="FUQ137" s="66"/>
      <c r="FUR137" s="66"/>
      <c r="FUS137" s="66"/>
      <c r="FUT137" s="66"/>
      <c r="FUU137" s="66"/>
      <c r="FUV137" s="66"/>
      <c r="FUW137" s="66"/>
      <c r="FUX137" s="66"/>
      <c r="FUY137" s="66"/>
      <c r="FUZ137" s="66"/>
      <c r="FVA137" s="66"/>
      <c r="FVB137" s="66"/>
      <c r="FVC137" s="66"/>
      <c r="FVD137" s="66"/>
      <c r="FVE137" s="66"/>
      <c r="FVF137" s="66"/>
      <c r="FVG137" s="66"/>
      <c r="FVH137" s="66"/>
      <c r="FVI137" s="66"/>
      <c r="FVJ137" s="66"/>
      <c r="FVK137" s="66"/>
      <c r="FVL137" s="66"/>
      <c r="FVM137" s="66"/>
      <c r="FVN137" s="66"/>
      <c r="FVO137" s="66"/>
      <c r="FVP137" s="66"/>
      <c r="FVQ137" s="66"/>
      <c r="FVR137" s="66"/>
      <c r="FVS137" s="66"/>
      <c r="FVT137" s="66"/>
      <c r="FVU137" s="66"/>
      <c r="FVV137" s="66"/>
      <c r="FVW137" s="66"/>
      <c r="FVX137" s="66"/>
      <c r="FVY137" s="66"/>
      <c r="FVZ137" s="66"/>
      <c r="FWA137" s="66"/>
      <c r="FWB137" s="66"/>
      <c r="FWC137" s="66"/>
      <c r="FWD137" s="66"/>
      <c r="FWE137" s="66"/>
      <c r="FWF137" s="66"/>
      <c r="FWG137" s="66"/>
      <c r="FWH137" s="66"/>
      <c r="FWI137" s="66"/>
      <c r="FWJ137" s="66"/>
      <c r="FWK137" s="66"/>
      <c r="FWL137" s="66"/>
      <c r="FWM137" s="66"/>
      <c r="FWN137" s="66"/>
      <c r="FWO137" s="66"/>
      <c r="FWP137" s="66"/>
      <c r="FWQ137" s="66"/>
      <c r="FWR137" s="66"/>
      <c r="FWS137" s="66"/>
      <c r="FWT137" s="66"/>
      <c r="FWU137" s="66"/>
      <c r="FWV137" s="66"/>
      <c r="FWW137" s="66"/>
      <c r="FWX137" s="66"/>
      <c r="FWY137" s="66"/>
      <c r="FWZ137" s="66"/>
      <c r="FXA137" s="66"/>
      <c r="FXB137" s="66"/>
      <c r="FXC137" s="66"/>
      <c r="FXD137" s="66"/>
      <c r="FXE137" s="66"/>
      <c r="FXF137" s="66"/>
      <c r="FXG137" s="66"/>
      <c r="FXH137" s="66"/>
      <c r="FXI137" s="66"/>
      <c r="FXJ137" s="66"/>
      <c r="FXK137" s="66"/>
      <c r="FXL137" s="66"/>
      <c r="FXM137" s="66"/>
      <c r="FXN137" s="66"/>
      <c r="FXO137" s="66"/>
      <c r="FXP137" s="66"/>
      <c r="FXQ137" s="66"/>
      <c r="FXR137" s="66"/>
      <c r="FXS137" s="66"/>
      <c r="FXT137" s="66"/>
      <c r="FXU137" s="66"/>
      <c r="FXV137" s="66"/>
      <c r="FXW137" s="66"/>
      <c r="FXX137" s="66"/>
      <c r="FXY137" s="66"/>
      <c r="FXZ137" s="66"/>
      <c r="FYA137" s="66"/>
      <c r="FYB137" s="66"/>
      <c r="FYC137" s="66"/>
      <c r="FYD137" s="66"/>
      <c r="FYE137" s="66"/>
      <c r="FYF137" s="66"/>
      <c r="FYG137" s="66"/>
      <c r="FYH137" s="66"/>
      <c r="FYI137" s="66"/>
      <c r="FYJ137" s="66"/>
      <c r="FYK137" s="66"/>
      <c r="FYL137" s="66"/>
      <c r="FYM137" s="66"/>
      <c r="FYN137" s="66"/>
      <c r="FYO137" s="66"/>
      <c r="FYP137" s="66"/>
      <c r="FYQ137" s="66"/>
      <c r="FYR137" s="66"/>
      <c r="FYS137" s="66"/>
      <c r="FYT137" s="66"/>
      <c r="FYU137" s="66"/>
      <c r="FYV137" s="66"/>
      <c r="FYW137" s="66"/>
      <c r="FYX137" s="66"/>
      <c r="FYY137" s="66"/>
      <c r="FYZ137" s="66"/>
      <c r="FZA137" s="66"/>
      <c r="FZB137" s="66"/>
      <c r="FZC137" s="66"/>
      <c r="FZD137" s="66"/>
      <c r="FZE137" s="66"/>
      <c r="FZF137" s="66"/>
      <c r="FZG137" s="66"/>
      <c r="FZH137" s="66"/>
      <c r="FZI137" s="66"/>
      <c r="FZJ137" s="66"/>
      <c r="FZK137" s="66"/>
      <c r="FZL137" s="66"/>
      <c r="FZM137" s="66"/>
      <c r="FZN137" s="66"/>
      <c r="FZO137" s="66"/>
      <c r="FZP137" s="66"/>
      <c r="FZQ137" s="66"/>
      <c r="FZR137" s="66"/>
      <c r="FZS137" s="66"/>
      <c r="FZT137" s="66"/>
      <c r="FZU137" s="66"/>
      <c r="FZV137" s="66"/>
      <c r="FZW137" s="66"/>
      <c r="FZX137" s="66"/>
      <c r="FZY137" s="66"/>
      <c r="FZZ137" s="66"/>
      <c r="GAA137" s="66"/>
      <c r="GAB137" s="66"/>
      <c r="GAC137" s="66"/>
      <c r="GAD137" s="66"/>
      <c r="GAE137" s="66"/>
      <c r="GAF137" s="66"/>
      <c r="GAG137" s="66"/>
      <c r="GAH137" s="66"/>
      <c r="GAI137" s="66"/>
      <c r="GAJ137" s="66"/>
      <c r="GAK137" s="66"/>
      <c r="GAL137" s="66"/>
      <c r="GAM137" s="66"/>
      <c r="GAN137" s="66"/>
      <c r="GAO137" s="66"/>
      <c r="GAP137" s="66"/>
      <c r="GAQ137" s="66"/>
      <c r="GAR137" s="66"/>
      <c r="GAS137" s="66"/>
      <c r="GAT137" s="66"/>
      <c r="GAU137" s="66"/>
      <c r="GAV137" s="66"/>
      <c r="GAW137" s="66"/>
      <c r="GAX137" s="66"/>
      <c r="GAY137" s="66"/>
      <c r="GAZ137" s="66"/>
      <c r="GBA137" s="66"/>
      <c r="GBB137" s="66"/>
      <c r="GBC137" s="66"/>
      <c r="GBD137" s="66"/>
      <c r="GBE137" s="66"/>
      <c r="GBF137" s="66"/>
      <c r="GBG137" s="66"/>
      <c r="GBH137" s="66"/>
      <c r="GBI137" s="66"/>
      <c r="GBJ137" s="66"/>
      <c r="GBK137" s="66"/>
      <c r="GBL137" s="66"/>
      <c r="GBM137" s="66"/>
      <c r="GBN137" s="66"/>
      <c r="GBO137" s="66"/>
      <c r="GBP137" s="66"/>
      <c r="GBQ137" s="66"/>
      <c r="GBR137" s="66"/>
      <c r="GBS137" s="66"/>
      <c r="GBT137" s="66"/>
      <c r="GBU137" s="66"/>
      <c r="GBV137" s="66"/>
      <c r="GBW137" s="66"/>
      <c r="GBX137" s="66"/>
      <c r="GBY137" s="66"/>
      <c r="GBZ137" s="66"/>
      <c r="GCA137" s="66"/>
      <c r="GCB137" s="66"/>
      <c r="GCC137" s="66"/>
      <c r="GCD137" s="66"/>
      <c r="GCE137" s="66"/>
      <c r="GCF137" s="66"/>
      <c r="GCG137" s="66"/>
      <c r="GCH137" s="66"/>
      <c r="GCI137" s="66"/>
      <c r="GCJ137" s="66"/>
      <c r="GCK137" s="66"/>
      <c r="GCL137" s="66"/>
      <c r="GCM137" s="66"/>
      <c r="GCN137" s="66"/>
      <c r="GCO137" s="66"/>
      <c r="GCP137" s="66"/>
      <c r="GCQ137" s="66"/>
      <c r="GCR137" s="66"/>
      <c r="GCS137" s="66"/>
      <c r="GCT137" s="66"/>
      <c r="GCU137" s="66"/>
      <c r="GCV137" s="66"/>
      <c r="GCW137" s="66"/>
      <c r="GCX137" s="66"/>
      <c r="GCY137" s="66"/>
      <c r="GCZ137" s="66"/>
      <c r="GDA137" s="66"/>
      <c r="GDB137" s="66"/>
      <c r="GDC137" s="66"/>
      <c r="GDD137" s="66"/>
      <c r="GDE137" s="66"/>
      <c r="GDF137" s="66"/>
      <c r="GDG137" s="66"/>
      <c r="GDH137" s="66"/>
      <c r="GDI137" s="66"/>
      <c r="GDJ137" s="66"/>
      <c r="GDK137" s="66"/>
      <c r="GDL137" s="66"/>
      <c r="GDM137" s="66"/>
      <c r="GDN137" s="66"/>
      <c r="GDO137" s="66"/>
      <c r="GDP137" s="66"/>
      <c r="GDQ137" s="66"/>
      <c r="GDR137" s="66"/>
      <c r="GDS137" s="66"/>
      <c r="GDT137" s="66"/>
      <c r="GDU137" s="66"/>
      <c r="GDV137" s="66"/>
      <c r="GDW137" s="66"/>
      <c r="GDX137" s="66"/>
      <c r="GDY137" s="66"/>
      <c r="GDZ137" s="66"/>
      <c r="GEA137" s="66"/>
      <c r="GEB137" s="66"/>
      <c r="GEC137" s="66"/>
      <c r="GED137" s="66"/>
      <c r="GEE137" s="66"/>
      <c r="GEF137" s="66"/>
      <c r="GEG137" s="66"/>
      <c r="GEH137" s="66"/>
      <c r="GEI137" s="66"/>
      <c r="GEJ137" s="66"/>
      <c r="GEK137" s="66"/>
      <c r="GEL137" s="66"/>
      <c r="GEM137" s="66"/>
      <c r="GEN137" s="66"/>
      <c r="GEO137" s="66"/>
      <c r="GEP137" s="66"/>
      <c r="GEQ137" s="66"/>
      <c r="GER137" s="66"/>
      <c r="GES137" s="66"/>
      <c r="GET137" s="66"/>
      <c r="GEU137" s="66"/>
      <c r="GEV137" s="66"/>
      <c r="GEW137" s="66"/>
      <c r="GEX137" s="66"/>
      <c r="GEY137" s="66"/>
      <c r="GEZ137" s="66"/>
      <c r="GFA137" s="66"/>
      <c r="GFB137" s="66"/>
      <c r="GFC137" s="66"/>
      <c r="GFD137" s="66"/>
      <c r="GFE137" s="66"/>
      <c r="GFF137" s="66"/>
      <c r="GFG137" s="66"/>
      <c r="GFH137" s="66"/>
      <c r="GFI137" s="66"/>
      <c r="GFJ137" s="66"/>
      <c r="GFK137" s="66"/>
      <c r="GFL137" s="66"/>
      <c r="GFM137" s="66"/>
      <c r="GFN137" s="66"/>
      <c r="GFO137" s="66"/>
      <c r="GFP137" s="66"/>
      <c r="GFQ137" s="66"/>
      <c r="GFR137" s="66"/>
      <c r="GFS137" s="66"/>
      <c r="GFT137" s="66"/>
      <c r="GFU137" s="66"/>
      <c r="GFV137" s="66"/>
      <c r="GFW137" s="66"/>
      <c r="GFX137" s="66"/>
      <c r="GFY137" s="66"/>
      <c r="GFZ137" s="66"/>
      <c r="GGA137" s="66"/>
      <c r="GGB137" s="66"/>
      <c r="GGC137" s="66"/>
      <c r="GGD137" s="66"/>
      <c r="GGE137" s="66"/>
      <c r="GGF137" s="66"/>
      <c r="GGG137" s="66"/>
      <c r="GGH137" s="66"/>
      <c r="GGI137" s="66"/>
      <c r="GGJ137" s="66"/>
      <c r="GGK137" s="66"/>
      <c r="GGL137" s="66"/>
      <c r="GGM137" s="66"/>
      <c r="GGN137" s="66"/>
      <c r="GGO137" s="66"/>
      <c r="GGP137" s="66"/>
      <c r="GGQ137" s="66"/>
      <c r="GGR137" s="66"/>
      <c r="GGS137" s="66"/>
      <c r="GGT137" s="66"/>
      <c r="GGU137" s="66"/>
      <c r="GGV137" s="66"/>
      <c r="GGW137" s="66"/>
      <c r="GGX137" s="66"/>
      <c r="GGY137" s="66"/>
      <c r="GGZ137" s="66"/>
      <c r="GHA137" s="66"/>
      <c r="GHB137" s="66"/>
      <c r="GHC137" s="66"/>
      <c r="GHD137" s="66"/>
      <c r="GHE137" s="66"/>
      <c r="GHF137" s="66"/>
      <c r="GHG137" s="66"/>
      <c r="GHH137" s="66"/>
      <c r="GHI137" s="66"/>
      <c r="GHJ137" s="66"/>
      <c r="GHK137" s="66"/>
      <c r="GHL137" s="66"/>
      <c r="GHM137" s="66"/>
      <c r="GHN137" s="66"/>
      <c r="GHO137" s="66"/>
      <c r="GHP137" s="66"/>
      <c r="GHQ137" s="66"/>
      <c r="GHR137" s="66"/>
      <c r="GHS137" s="66"/>
      <c r="GHT137" s="66"/>
      <c r="GHU137" s="66"/>
      <c r="GHV137" s="66"/>
      <c r="GHW137" s="66"/>
      <c r="GHX137" s="66"/>
      <c r="GHY137" s="66"/>
      <c r="GHZ137" s="66"/>
      <c r="GIA137" s="66"/>
      <c r="GIB137" s="66"/>
      <c r="GIC137" s="66"/>
      <c r="GID137" s="66"/>
      <c r="GIE137" s="66"/>
      <c r="GIF137" s="66"/>
      <c r="GIG137" s="66"/>
      <c r="GIH137" s="66"/>
      <c r="GII137" s="66"/>
      <c r="GIJ137" s="66"/>
      <c r="GIK137" s="66"/>
      <c r="GIL137" s="66"/>
      <c r="GIM137" s="66"/>
      <c r="GIN137" s="66"/>
      <c r="GIO137" s="66"/>
      <c r="GIP137" s="66"/>
      <c r="GIQ137" s="66"/>
      <c r="GIR137" s="66"/>
      <c r="GIS137" s="66"/>
      <c r="GIT137" s="66"/>
      <c r="GIU137" s="66"/>
      <c r="GIV137" s="66"/>
      <c r="GIW137" s="66"/>
      <c r="GIX137" s="66"/>
      <c r="GIY137" s="66"/>
      <c r="GIZ137" s="66"/>
      <c r="GJA137" s="66"/>
      <c r="GJB137" s="66"/>
      <c r="GJC137" s="66"/>
      <c r="GJD137" s="66"/>
      <c r="GJE137" s="66"/>
      <c r="GJF137" s="66"/>
      <c r="GJG137" s="66"/>
      <c r="GJH137" s="66"/>
      <c r="GJI137" s="66"/>
      <c r="GJJ137" s="66"/>
      <c r="GJK137" s="66"/>
      <c r="GJL137" s="66"/>
      <c r="GJM137" s="66"/>
      <c r="GJN137" s="66"/>
      <c r="GJO137" s="66"/>
      <c r="GJP137" s="66"/>
      <c r="GJQ137" s="66"/>
      <c r="GJR137" s="66"/>
      <c r="GJS137" s="66"/>
      <c r="GJT137" s="66"/>
      <c r="GJU137" s="66"/>
      <c r="GJV137" s="66"/>
      <c r="GJW137" s="66"/>
      <c r="GJX137" s="66"/>
      <c r="GJY137" s="66"/>
      <c r="GJZ137" s="66"/>
      <c r="GKA137" s="66"/>
      <c r="GKB137" s="66"/>
      <c r="GKC137" s="66"/>
      <c r="GKD137" s="66"/>
      <c r="GKE137" s="66"/>
      <c r="GKF137" s="66"/>
      <c r="GKG137" s="66"/>
      <c r="GKH137" s="66"/>
      <c r="GKI137" s="66"/>
      <c r="GKJ137" s="66"/>
      <c r="GKK137" s="66"/>
      <c r="GKL137" s="66"/>
      <c r="GKM137" s="66"/>
      <c r="GKN137" s="66"/>
      <c r="GKO137" s="66"/>
      <c r="GKP137" s="66"/>
      <c r="GKQ137" s="66"/>
      <c r="GKR137" s="66"/>
      <c r="GKS137" s="66"/>
      <c r="GKT137" s="66"/>
      <c r="GKU137" s="66"/>
      <c r="GKV137" s="66"/>
      <c r="GKW137" s="66"/>
      <c r="GKX137" s="66"/>
      <c r="GKY137" s="66"/>
      <c r="GKZ137" s="66"/>
      <c r="GLA137" s="66"/>
      <c r="GLB137" s="66"/>
      <c r="GLC137" s="66"/>
      <c r="GLD137" s="66"/>
      <c r="GLE137" s="66"/>
      <c r="GLF137" s="66"/>
      <c r="GLG137" s="66"/>
      <c r="GLH137" s="66"/>
      <c r="GLI137" s="66"/>
      <c r="GLJ137" s="66"/>
      <c r="GLK137" s="66"/>
      <c r="GLL137" s="66"/>
      <c r="GLM137" s="66"/>
      <c r="GLN137" s="66"/>
      <c r="GLO137" s="66"/>
      <c r="GLP137" s="66"/>
      <c r="GLQ137" s="66"/>
      <c r="GLR137" s="66"/>
      <c r="GLS137" s="66"/>
      <c r="GLT137" s="66"/>
      <c r="GLU137" s="66"/>
      <c r="GLV137" s="66"/>
      <c r="GLW137" s="66"/>
      <c r="GLX137" s="66"/>
      <c r="GLY137" s="66"/>
      <c r="GLZ137" s="66"/>
      <c r="GMA137" s="66"/>
      <c r="GMB137" s="66"/>
      <c r="GMC137" s="66"/>
      <c r="GMD137" s="66"/>
      <c r="GME137" s="66"/>
      <c r="GMF137" s="66"/>
      <c r="GMG137" s="66"/>
      <c r="GMH137" s="66"/>
      <c r="GMI137" s="66"/>
      <c r="GMJ137" s="66"/>
      <c r="GMK137" s="66"/>
      <c r="GML137" s="66"/>
      <c r="GMM137" s="66"/>
      <c r="GMN137" s="66"/>
      <c r="GMO137" s="66"/>
      <c r="GMP137" s="66"/>
      <c r="GMQ137" s="66"/>
      <c r="GMR137" s="66"/>
      <c r="GMS137" s="66"/>
      <c r="GMT137" s="66"/>
      <c r="GMU137" s="66"/>
      <c r="GMV137" s="66"/>
      <c r="GMW137" s="66"/>
      <c r="GMX137" s="66"/>
      <c r="GMY137" s="66"/>
      <c r="GMZ137" s="66"/>
      <c r="GNA137" s="66"/>
      <c r="GNB137" s="66"/>
      <c r="GNC137" s="66"/>
      <c r="GND137" s="66"/>
      <c r="GNE137" s="66"/>
      <c r="GNF137" s="66"/>
      <c r="GNG137" s="66"/>
      <c r="GNH137" s="66"/>
      <c r="GNI137" s="66"/>
      <c r="GNJ137" s="66"/>
      <c r="GNK137" s="66"/>
      <c r="GNL137" s="66"/>
      <c r="GNM137" s="66"/>
      <c r="GNN137" s="66"/>
      <c r="GNO137" s="66"/>
      <c r="GNP137" s="66"/>
      <c r="GNQ137" s="66"/>
      <c r="GNR137" s="66"/>
      <c r="GNS137" s="66"/>
      <c r="GNT137" s="66"/>
      <c r="GNU137" s="66"/>
      <c r="GNV137" s="66"/>
      <c r="GNW137" s="66"/>
      <c r="GNX137" s="66"/>
      <c r="GNY137" s="66"/>
      <c r="GNZ137" s="66"/>
      <c r="GOA137" s="66"/>
      <c r="GOB137" s="66"/>
      <c r="GOC137" s="66"/>
      <c r="GOD137" s="66"/>
      <c r="GOE137" s="66"/>
      <c r="GOF137" s="66"/>
      <c r="GOG137" s="66"/>
      <c r="GOH137" s="66"/>
      <c r="GOI137" s="66"/>
      <c r="GOJ137" s="66"/>
      <c r="GOK137" s="66"/>
      <c r="GOL137" s="66"/>
      <c r="GOM137" s="66"/>
      <c r="GON137" s="66"/>
      <c r="GOO137" s="66"/>
      <c r="GOP137" s="66"/>
      <c r="GOQ137" s="66"/>
      <c r="GOR137" s="66"/>
      <c r="GOS137" s="66"/>
      <c r="GOT137" s="66"/>
      <c r="GOU137" s="66"/>
      <c r="GOV137" s="66"/>
      <c r="GOW137" s="66"/>
      <c r="GOX137" s="66"/>
      <c r="GOY137" s="66"/>
      <c r="GOZ137" s="66"/>
      <c r="GPA137" s="66"/>
      <c r="GPB137" s="66"/>
      <c r="GPC137" s="66"/>
      <c r="GPD137" s="66"/>
      <c r="GPE137" s="66"/>
      <c r="GPF137" s="66"/>
      <c r="GPG137" s="66"/>
      <c r="GPH137" s="66"/>
      <c r="GPI137" s="66"/>
      <c r="GPJ137" s="66"/>
      <c r="GPK137" s="66"/>
      <c r="GPL137" s="66"/>
      <c r="GPM137" s="66"/>
      <c r="GPN137" s="66"/>
      <c r="GPO137" s="66"/>
      <c r="GPP137" s="66"/>
      <c r="GPQ137" s="66"/>
      <c r="GPR137" s="66"/>
      <c r="GPS137" s="66"/>
      <c r="GPT137" s="66"/>
      <c r="GPU137" s="66"/>
      <c r="GPV137" s="66"/>
      <c r="GPW137" s="66"/>
      <c r="GPX137" s="66"/>
      <c r="GPY137" s="66"/>
      <c r="GPZ137" s="66"/>
      <c r="GQA137" s="66"/>
      <c r="GQB137" s="66"/>
      <c r="GQC137" s="66"/>
      <c r="GQD137" s="66"/>
      <c r="GQE137" s="66"/>
      <c r="GQF137" s="66"/>
      <c r="GQG137" s="66"/>
      <c r="GQH137" s="66"/>
      <c r="GQI137" s="66"/>
      <c r="GQJ137" s="66"/>
      <c r="GQK137" s="66"/>
      <c r="GQL137" s="66"/>
      <c r="GQM137" s="66"/>
      <c r="GQN137" s="66"/>
      <c r="GQO137" s="66"/>
      <c r="GQP137" s="66"/>
      <c r="GQQ137" s="66"/>
      <c r="GQR137" s="66"/>
      <c r="GQS137" s="66"/>
      <c r="GQT137" s="66"/>
      <c r="GQU137" s="66"/>
      <c r="GQV137" s="66"/>
      <c r="GQW137" s="66"/>
      <c r="GQX137" s="66"/>
      <c r="GQY137" s="66"/>
      <c r="GQZ137" s="66"/>
      <c r="GRA137" s="66"/>
      <c r="GRB137" s="66"/>
      <c r="GRC137" s="66"/>
      <c r="GRD137" s="66"/>
      <c r="GRE137" s="66"/>
      <c r="GRF137" s="66"/>
      <c r="GRG137" s="66"/>
      <c r="GRH137" s="66"/>
      <c r="GRI137" s="66"/>
      <c r="GRJ137" s="66"/>
      <c r="GRK137" s="66"/>
      <c r="GRL137" s="66"/>
      <c r="GRM137" s="66"/>
      <c r="GRN137" s="66"/>
      <c r="GRO137" s="66"/>
      <c r="GRP137" s="66"/>
      <c r="GRQ137" s="66"/>
      <c r="GRR137" s="66"/>
      <c r="GRS137" s="66"/>
      <c r="GRT137" s="66"/>
      <c r="GRU137" s="66"/>
      <c r="GRV137" s="66"/>
      <c r="GRW137" s="66"/>
      <c r="GRX137" s="66"/>
      <c r="GRY137" s="66"/>
      <c r="GRZ137" s="66"/>
      <c r="GSA137" s="66"/>
      <c r="GSB137" s="66"/>
      <c r="GSC137" s="66"/>
      <c r="GSD137" s="66"/>
      <c r="GSE137" s="66"/>
      <c r="GSF137" s="66"/>
      <c r="GSG137" s="66"/>
      <c r="GSH137" s="66"/>
      <c r="GSI137" s="66"/>
      <c r="GSJ137" s="66"/>
      <c r="GSK137" s="66"/>
      <c r="GSL137" s="66"/>
      <c r="GSM137" s="66"/>
      <c r="GSN137" s="66"/>
      <c r="GSO137" s="66"/>
      <c r="GSP137" s="66"/>
      <c r="GSQ137" s="66"/>
      <c r="GSR137" s="66"/>
      <c r="GSS137" s="66"/>
      <c r="GST137" s="66"/>
      <c r="GSU137" s="66"/>
      <c r="GSV137" s="66"/>
      <c r="GSW137" s="66"/>
      <c r="GSX137" s="66"/>
      <c r="GSY137" s="66"/>
      <c r="GSZ137" s="66"/>
      <c r="GTA137" s="66"/>
      <c r="GTB137" s="66"/>
      <c r="GTC137" s="66"/>
      <c r="GTD137" s="66"/>
      <c r="GTE137" s="66"/>
      <c r="GTF137" s="66"/>
      <c r="GTG137" s="66"/>
      <c r="GTH137" s="66"/>
      <c r="GTI137" s="66"/>
      <c r="GTJ137" s="66"/>
      <c r="GTK137" s="66"/>
      <c r="GTL137" s="66"/>
      <c r="GTM137" s="66"/>
      <c r="GTN137" s="66"/>
      <c r="GTO137" s="66"/>
      <c r="GTP137" s="66"/>
      <c r="GTQ137" s="66"/>
      <c r="GTR137" s="66"/>
      <c r="GTS137" s="66"/>
      <c r="GTT137" s="66"/>
      <c r="GTU137" s="66"/>
      <c r="GTV137" s="66"/>
      <c r="GTW137" s="66"/>
      <c r="GTX137" s="66"/>
      <c r="GTY137" s="66"/>
      <c r="GTZ137" s="66"/>
      <c r="GUA137" s="66"/>
      <c r="GUB137" s="66"/>
      <c r="GUC137" s="66"/>
      <c r="GUD137" s="66"/>
      <c r="GUE137" s="66"/>
      <c r="GUF137" s="66"/>
      <c r="GUG137" s="66"/>
      <c r="GUH137" s="66"/>
      <c r="GUI137" s="66"/>
      <c r="GUJ137" s="66"/>
      <c r="GUK137" s="66"/>
      <c r="GUL137" s="66"/>
      <c r="GUM137" s="66"/>
      <c r="GUN137" s="66"/>
      <c r="GUO137" s="66"/>
      <c r="GUP137" s="66"/>
      <c r="GUQ137" s="66"/>
      <c r="GUR137" s="66"/>
      <c r="GUS137" s="66"/>
      <c r="GUT137" s="66"/>
      <c r="GUU137" s="66"/>
      <c r="GUV137" s="66"/>
      <c r="GUW137" s="66"/>
      <c r="GUX137" s="66"/>
      <c r="GUY137" s="66"/>
      <c r="GUZ137" s="66"/>
      <c r="GVA137" s="66"/>
      <c r="GVB137" s="66"/>
      <c r="GVC137" s="66"/>
      <c r="GVD137" s="66"/>
      <c r="GVE137" s="66"/>
      <c r="GVF137" s="66"/>
      <c r="GVG137" s="66"/>
      <c r="GVH137" s="66"/>
      <c r="GVI137" s="66"/>
      <c r="GVJ137" s="66"/>
      <c r="GVK137" s="66"/>
      <c r="GVL137" s="66"/>
      <c r="GVM137" s="66"/>
      <c r="GVN137" s="66"/>
      <c r="GVO137" s="66"/>
      <c r="GVP137" s="66"/>
      <c r="GVQ137" s="66"/>
      <c r="GVR137" s="66"/>
      <c r="GVS137" s="66"/>
      <c r="GVT137" s="66"/>
      <c r="GVU137" s="66"/>
      <c r="GVV137" s="66"/>
      <c r="GVW137" s="66"/>
      <c r="GVX137" s="66"/>
      <c r="GVY137" s="66"/>
      <c r="GVZ137" s="66"/>
      <c r="GWA137" s="66"/>
      <c r="GWB137" s="66"/>
      <c r="GWC137" s="66"/>
      <c r="GWD137" s="66"/>
      <c r="GWE137" s="66"/>
      <c r="GWF137" s="66"/>
      <c r="GWG137" s="66"/>
      <c r="GWH137" s="66"/>
      <c r="GWI137" s="66"/>
      <c r="GWJ137" s="66"/>
      <c r="GWK137" s="66"/>
      <c r="GWL137" s="66"/>
      <c r="GWM137" s="66"/>
      <c r="GWN137" s="66"/>
      <c r="GWO137" s="66"/>
      <c r="GWP137" s="66"/>
      <c r="GWQ137" s="66"/>
      <c r="GWR137" s="66"/>
      <c r="GWS137" s="66"/>
      <c r="GWT137" s="66"/>
      <c r="GWU137" s="66"/>
      <c r="GWV137" s="66"/>
      <c r="GWW137" s="66"/>
      <c r="GWX137" s="66"/>
      <c r="GWY137" s="66"/>
      <c r="GWZ137" s="66"/>
      <c r="GXA137" s="66"/>
      <c r="GXB137" s="66"/>
      <c r="GXC137" s="66"/>
      <c r="GXD137" s="66"/>
      <c r="GXE137" s="66"/>
      <c r="GXF137" s="66"/>
      <c r="GXG137" s="66"/>
      <c r="GXH137" s="66"/>
      <c r="GXI137" s="66"/>
      <c r="GXJ137" s="66"/>
      <c r="GXK137" s="66"/>
      <c r="GXL137" s="66"/>
      <c r="GXM137" s="66"/>
      <c r="GXN137" s="66"/>
      <c r="GXO137" s="66"/>
      <c r="GXP137" s="66"/>
      <c r="GXQ137" s="66"/>
      <c r="GXR137" s="66"/>
      <c r="GXS137" s="66"/>
      <c r="GXT137" s="66"/>
      <c r="GXU137" s="66"/>
      <c r="GXV137" s="66"/>
      <c r="GXW137" s="66"/>
      <c r="GXX137" s="66"/>
      <c r="GXY137" s="66"/>
      <c r="GXZ137" s="66"/>
      <c r="GYA137" s="66"/>
      <c r="GYB137" s="66"/>
      <c r="GYC137" s="66"/>
      <c r="GYD137" s="66"/>
      <c r="GYE137" s="66"/>
      <c r="GYF137" s="66"/>
      <c r="GYG137" s="66"/>
      <c r="GYH137" s="66"/>
      <c r="GYI137" s="66"/>
      <c r="GYJ137" s="66"/>
      <c r="GYK137" s="66"/>
      <c r="GYL137" s="66"/>
      <c r="GYM137" s="66"/>
      <c r="GYN137" s="66"/>
      <c r="GYO137" s="66"/>
      <c r="GYP137" s="66"/>
      <c r="GYQ137" s="66"/>
      <c r="GYR137" s="66"/>
      <c r="GYS137" s="66"/>
      <c r="GYT137" s="66"/>
      <c r="GYU137" s="66"/>
      <c r="GYV137" s="66"/>
      <c r="GYW137" s="66"/>
      <c r="GYX137" s="66"/>
      <c r="GYY137" s="66"/>
      <c r="GYZ137" s="66"/>
      <c r="GZA137" s="66"/>
      <c r="GZB137" s="66"/>
      <c r="GZC137" s="66"/>
      <c r="GZD137" s="66"/>
      <c r="GZE137" s="66"/>
      <c r="GZF137" s="66"/>
      <c r="GZG137" s="66"/>
      <c r="GZH137" s="66"/>
      <c r="GZI137" s="66"/>
      <c r="GZJ137" s="66"/>
      <c r="GZK137" s="66"/>
      <c r="GZL137" s="66"/>
      <c r="GZM137" s="66"/>
      <c r="GZN137" s="66"/>
      <c r="GZO137" s="66"/>
      <c r="GZP137" s="66"/>
      <c r="GZQ137" s="66"/>
      <c r="GZR137" s="66"/>
      <c r="GZS137" s="66"/>
      <c r="GZT137" s="66"/>
      <c r="GZU137" s="66"/>
      <c r="GZV137" s="66"/>
      <c r="GZW137" s="66"/>
      <c r="GZX137" s="66"/>
      <c r="GZY137" s="66"/>
      <c r="GZZ137" s="66"/>
      <c r="HAA137" s="66"/>
      <c r="HAB137" s="66"/>
      <c r="HAC137" s="66"/>
      <c r="HAD137" s="66"/>
      <c r="HAE137" s="66"/>
      <c r="HAF137" s="66"/>
      <c r="HAG137" s="66"/>
      <c r="HAH137" s="66"/>
      <c r="HAI137" s="66"/>
      <c r="HAJ137" s="66"/>
      <c r="HAK137" s="66"/>
      <c r="HAL137" s="66"/>
      <c r="HAM137" s="66"/>
      <c r="HAN137" s="66"/>
      <c r="HAO137" s="66"/>
      <c r="HAP137" s="66"/>
      <c r="HAQ137" s="66"/>
      <c r="HAR137" s="66"/>
      <c r="HAS137" s="66"/>
      <c r="HAT137" s="66"/>
      <c r="HAU137" s="66"/>
      <c r="HAV137" s="66"/>
      <c r="HAW137" s="66"/>
      <c r="HAX137" s="66"/>
      <c r="HAY137" s="66"/>
      <c r="HAZ137" s="66"/>
      <c r="HBA137" s="66"/>
      <c r="HBB137" s="66"/>
      <c r="HBC137" s="66"/>
      <c r="HBD137" s="66"/>
      <c r="HBE137" s="66"/>
      <c r="HBF137" s="66"/>
      <c r="HBG137" s="66"/>
      <c r="HBH137" s="66"/>
      <c r="HBI137" s="66"/>
      <c r="HBJ137" s="66"/>
      <c r="HBK137" s="66"/>
      <c r="HBL137" s="66"/>
      <c r="HBM137" s="66"/>
      <c r="HBN137" s="66"/>
      <c r="HBO137" s="66"/>
      <c r="HBP137" s="66"/>
      <c r="HBQ137" s="66"/>
      <c r="HBR137" s="66"/>
      <c r="HBS137" s="66"/>
      <c r="HBT137" s="66"/>
      <c r="HBU137" s="66"/>
      <c r="HBV137" s="66"/>
      <c r="HBW137" s="66"/>
      <c r="HBX137" s="66"/>
      <c r="HBY137" s="66"/>
      <c r="HBZ137" s="66"/>
      <c r="HCA137" s="66"/>
      <c r="HCB137" s="66"/>
      <c r="HCC137" s="66"/>
      <c r="HCD137" s="66"/>
      <c r="HCE137" s="66"/>
      <c r="HCF137" s="66"/>
      <c r="HCG137" s="66"/>
      <c r="HCH137" s="66"/>
      <c r="HCI137" s="66"/>
      <c r="HCJ137" s="66"/>
      <c r="HCK137" s="66"/>
      <c r="HCL137" s="66"/>
      <c r="HCM137" s="66"/>
      <c r="HCN137" s="66"/>
      <c r="HCO137" s="66"/>
      <c r="HCP137" s="66"/>
      <c r="HCQ137" s="66"/>
      <c r="HCR137" s="66"/>
      <c r="HCS137" s="66"/>
      <c r="HCT137" s="66"/>
      <c r="HCU137" s="66"/>
      <c r="HCV137" s="66"/>
      <c r="HCW137" s="66"/>
      <c r="HCX137" s="66"/>
      <c r="HCY137" s="66"/>
      <c r="HCZ137" s="66"/>
      <c r="HDA137" s="66"/>
      <c r="HDB137" s="66"/>
      <c r="HDC137" s="66"/>
      <c r="HDD137" s="66"/>
      <c r="HDE137" s="66"/>
      <c r="HDF137" s="66"/>
      <c r="HDG137" s="66"/>
      <c r="HDH137" s="66"/>
      <c r="HDI137" s="66"/>
      <c r="HDJ137" s="66"/>
      <c r="HDK137" s="66"/>
      <c r="HDL137" s="66"/>
      <c r="HDM137" s="66"/>
      <c r="HDN137" s="66"/>
      <c r="HDO137" s="66"/>
      <c r="HDP137" s="66"/>
      <c r="HDQ137" s="66"/>
      <c r="HDR137" s="66"/>
      <c r="HDS137" s="66"/>
      <c r="HDT137" s="66"/>
      <c r="HDU137" s="66"/>
      <c r="HDV137" s="66"/>
      <c r="HDW137" s="66"/>
      <c r="HDX137" s="66"/>
      <c r="HDY137" s="66"/>
      <c r="HDZ137" s="66"/>
      <c r="HEA137" s="66"/>
      <c r="HEB137" s="66"/>
      <c r="HEC137" s="66"/>
      <c r="HED137" s="66"/>
      <c r="HEE137" s="66"/>
      <c r="HEF137" s="66"/>
      <c r="HEG137" s="66"/>
      <c r="HEH137" s="66"/>
      <c r="HEI137" s="66"/>
      <c r="HEJ137" s="66"/>
      <c r="HEK137" s="66"/>
      <c r="HEL137" s="66"/>
      <c r="HEM137" s="66"/>
      <c r="HEN137" s="66"/>
      <c r="HEO137" s="66"/>
      <c r="HEP137" s="66"/>
      <c r="HEQ137" s="66"/>
      <c r="HER137" s="66"/>
      <c r="HES137" s="66"/>
      <c r="HET137" s="66"/>
      <c r="HEU137" s="66"/>
      <c r="HEV137" s="66"/>
      <c r="HEW137" s="66"/>
      <c r="HEX137" s="66"/>
      <c r="HEY137" s="66"/>
      <c r="HEZ137" s="66"/>
      <c r="HFA137" s="66"/>
      <c r="HFB137" s="66"/>
      <c r="HFC137" s="66"/>
      <c r="HFD137" s="66"/>
      <c r="HFE137" s="66"/>
      <c r="HFF137" s="66"/>
      <c r="HFG137" s="66"/>
      <c r="HFH137" s="66"/>
      <c r="HFI137" s="66"/>
      <c r="HFJ137" s="66"/>
      <c r="HFK137" s="66"/>
      <c r="HFL137" s="66"/>
      <c r="HFM137" s="66"/>
      <c r="HFN137" s="66"/>
      <c r="HFO137" s="66"/>
      <c r="HFP137" s="66"/>
      <c r="HFQ137" s="66"/>
      <c r="HFR137" s="66"/>
      <c r="HFS137" s="66"/>
      <c r="HFT137" s="66"/>
      <c r="HFU137" s="66"/>
      <c r="HFV137" s="66"/>
      <c r="HFW137" s="66"/>
      <c r="HFX137" s="66"/>
      <c r="HFY137" s="66"/>
      <c r="HFZ137" s="66"/>
      <c r="HGA137" s="66"/>
      <c r="HGB137" s="66"/>
      <c r="HGC137" s="66"/>
      <c r="HGD137" s="66"/>
      <c r="HGE137" s="66"/>
      <c r="HGF137" s="66"/>
      <c r="HGG137" s="66"/>
      <c r="HGH137" s="66"/>
      <c r="HGI137" s="66"/>
      <c r="HGJ137" s="66"/>
      <c r="HGK137" s="66"/>
      <c r="HGL137" s="66"/>
      <c r="HGM137" s="66"/>
      <c r="HGN137" s="66"/>
      <c r="HGO137" s="66"/>
      <c r="HGP137" s="66"/>
      <c r="HGQ137" s="66"/>
      <c r="HGR137" s="66"/>
      <c r="HGS137" s="66"/>
      <c r="HGT137" s="66"/>
      <c r="HGU137" s="66"/>
      <c r="HGV137" s="66"/>
      <c r="HGW137" s="66"/>
      <c r="HGX137" s="66"/>
      <c r="HGY137" s="66"/>
      <c r="HGZ137" s="66"/>
      <c r="HHA137" s="66"/>
      <c r="HHB137" s="66"/>
      <c r="HHC137" s="66"/>
      <c r="HHD137" s="66"/>
      <c r="HHE137" s="66"/>
      <c r="HHF137" s="66"/>
      <c r="HHG137" s="66"/>
      <c r="HHH137" s="66"/>
      <c r="HHI137" s="66"/>
      <c r="HHJ137" s="66"/>
      <c r="HHK137" s="66"/>
      <c r="HHL137" s="66"/>
      <c r="HHM137" s="66"/>
      <c r="HHN137" s="66"/>
      <c r="HHO137" s="66"/>
      <c r="HHP137" s="66"/>
      <c r="HHQ137" s="66"/>
      <c r="HHR137" s="66"/>
      <c r="HHS137" s="66"/>
      <c r="HHT137" s="66"/>
      <c r="HHU137" s="66"/>
      <c r="HHV137" s="66"/>
      <c r="HHW137" s="66"/>
      <c r="HHX137" s="66"/>
      <c r="HHY137" s="66"/>
      <c r="HHZ137" s="66"/>
      <c r="HIA137" s="66"/>
      <c r="HIB137" s="66"/>
      <c r="HIC137" s="66"/>
      <c r="HID137" s="66"/>
      <c r="HIE137" s="66"/>
      <c r="HIF137" s="66"/>
      <c r="HIG137" s="66"/>
      <c r="HIH137" s="66"/>
      <c r="HII137" s="66"/>
      <c r="HIJ137" s="66"/>
      <c r="HIK137" s="66"/>
      <c r="HIL137" s="66"/>
      <c r="HIM137" s="66"/>
      <c r="HIN137" s="66"/>
      <c r="HIO137" s="66"/>
      <c r="HIP137" s="66"/>
      <c r="HIQ137" s="66"/>
      <c r="HIR137" s="66"/>
      <c r="HIS137" s="66"/>
      <c r="HIT137" s="66"/>
      <c r="HIU137" s="66"/>
      <c r="HIV137" s="66"/>
      <c r="HIW137" s="66"/>
      <c r="HIX137" s="66"/>
      <c r="HIY137" s="66"/>
      <c r="HIZ137" s="66"/>
      <c r="HJA137" s="66"/>
      <c r="HJB137" s="66"/>
      <c r="HJC137" s="66"/>
      <c r="HJD137" s="66"/>
      <c r="HJE137" s="66"/>
      <c r="HJF137" s="66"/>
      <c r="HJG137" s="66"/>
      <c r="HJH137" s="66"/>
      <c r="HJI137" s="66"/>
      <c r="HJJ137" s="66"/>
      <c r="HJK137" s="66"/>
      <c r="HJL137" s="66"/>
      <c r="HJM137" s="66"/>
      <c r="HJN137" s="66"/>
      <c r="HJO137" s="66"/>
      <c r="HJP137" s="66"/>
      <c r="HJQ137" s="66"/>
      <c r="HJR137" s="66"/>
      <c r="HJS137" s="66"/>
      <c r="HJT137" s="66"/>
      <c r="HJU137" s="66"/>
      <c r="HJV137" s="66"/>
      <c r="HJW137" s="66"/>
      <c r="HJX137" s="66"/>
      <c r="HJY137" s="66"/>
      <c r="HJZ137" s="66"/>
      <c r="HKA137" s="66"/>
      <c r="HKB137" s="66"/>
      <c r="HKC137" s="66"/>
      <c r="HKD137" s="66"/>
      <c r="HKE137" s="66"/>
      <c r="HKF137" s="66"/>
      <c r="HKG137" s="66"/>
      <c r="HKH137" s="66"/>
      <c r="HKI137" s="66"/>
      <c r="HKJ137" s="66"/>
      <c r="HKK137" s="66"/>
      <c r="HKL137" s="66"/>
      <c r="HKM137" s="66"/>
      <c r="HKN137" s="66"/>
      <c r="HKO137" s="66"/>
      <c r="HKP137" s="66"/>
      <c r="HKQ137" s="66"/>
      <c r="HKR137" s="66"/>
      <c r="HKS137" s="66"/>
      <c r="HKT137" s="66"/>
      <c r="HKU137" s="66"/>
      <c r="HKV137" s="66"/>
      <c r="HKW137" s="66"/>
      <c r="HKX137" s="66"/>
      <c r="HKY137" s="66"/>
      <c r="HKZ137" s="66"/>
      <c r="HLA137" s="66"/>
      <c r="HLB137" s="66"/>
      <c r="HLC137" s="66"/>
      <c r="HLD137" s="66"/>
      <c r="HLE137" s="66"/>
      <c r="HLF137" s="66"/>
      <c r="HLG137" s="66"/>
      <c r="HLH137" s="66"/>
      <c r="HLI137" s="66"/>
      <c r="HLJ137" s="66"/>
      <c r="HLK137" s="66"/>
      <c r="HLL137" s="66"/>
      <c r="HLM137" s="66"/>
      <c r="HLN137" s="66"/>
      <c r="HLO137" s="66"/>
      <c r="HLP137" s="66"/>
      <c r="HLQ137" s="66"/>
      <c r="HLR137" s="66"/>
      <c r="HLS137" s="66"/>
      <c r="HLT137" s="66"/>
      <c r="HLU137" s="66"/>
      <c r="HLV137" s="66"/>
      <c r="HLW137" s="66"/>
      <c r="HLX137" s="66"/>
      <c r="HLY137" s="66"/>
      <c r="HLZ137" s="66"/>
      <c r="HMA137" s="66"/>
      <c r="HMB137" s="66"/>
      <c r="HMC137" s="66"/>
      <c r="HMD137" s="66"/>
      <c r="HME137" s="66"/>
      <c r="HMF137" s="66"/>
      <c r="HMG137" s="66"/>
      <c r="HMH137" s="66"/>
      <c r="HMI137" s="66"/>
      <c r="HMJ137" s="66"/>
      <c r="HMK137" s="66"/>
      <c r="HML137" s="66"/>
      <c r="HMM137" s="66"/>
      <c r="HMN137" s="66"/>
      <c r="HMO137" s="66"/>
      <c r="HMP137" s="66"/>
      <c r="HMQ137" s="66"/>
      <c r="HMR137" s="66"/>
      <c r="HMS137" s="66"/>
      <c r="HMT137" s="66"/>
      <c r="HMU137" s="66"/>
      <c r="HMV137" s="66"/>
      <c r="HMW137" s="66"/>
      <c r="HMX137" s="66"/>
      <c r="HMY137" s="66"/>
      <c r="HMZ137" s="66"/>
      <c r="HNA137" s="66"/>
      <c r="HNB137" s="66"/>
      <c r="HNC137" s="66"/>
      <c r="HND137" s="66"/>
      <c r="HNE137" s="66"/>
      <c r="HNF137" s="66"/>
      <c r="HNG137" s="66"/>
      <c r="HNH137" s="66"/>
      <c r="HNI137" s="66"/>
      <c r="HNJ137" s="66"/>
      <c r="HNK137" s="66"/>
      <c r="HNL137" s="66"/>
      <c r="HNM137" s="66"/>
      <c r="HNN137" s="66"/>
      <c r="HNO137" s="66"/>
      <c r="HNP137" s="66"/>
      <c r="HNQ137" s="66"/>
      <c r="HNR137" s="66"/>
      <c r="HNS137" s="66"/>
      <c r="HNT137" s="66"/>
      <c r="HNU137" s="66"/>
      <c r="HNV137" s="66"/>
      <c r="HNW137" s="66"/>
      <c r="HNX137" s="66"/>
      <c r="HNY137" s="66"/>
      <c r="HNZ137" s="66"/>
      <c r="HOA137" s="66"/>
      <c r="HOB137" s="66"/>
      <c r="HOC137" s="66"/>
      <c r="HOD137" s="66"/>
      <c r="HOE137" s="66"/>
      <c r="HOF137" s="66"/>
      <c r="HOG137" s="66"/>
      <c r="HOH137" s="66"/>
      <c r="HOI137" s="66"/>
      <c r="HOJ137" s="66"/>
      <c r="HOK137" s="66"/>
      <c r="HOL137" s="66"/>
      <c r="HOM137" s="66"/>
      <c r="HON137" s="66"/>
      <c r="HOO137" s="66"/>
      <c r="HOP137" s="66"/>
      <c r="HOQ137" s="66"/>
      <c r="HOR137" s="66"/>
      <c r="HOS137" s="66"/>
      <c r="HOT137" s="66"/>
      <c r="HOU137" s="66"/>
      <c r="HOV137" s="66"/>
      <c r="HOW137" s="66"/>
      <c r="HOX137" s="66"/>
      <c r="HOY137" s="66"/>
      <c r="HOZ137" s="66"/>
      <c r="HPA137" s="66"/>
      <c r="HPB137" s="66"/>
      <c r="HPC137" s="66"/>
      <c r="HPD137" s="66"/>
      <c r="HPE137" s="66"/>
      <c r="HPF137" s="66"/>
      <c r="HPG137" s="66"/>
      <c r="HPH137" s="66"/>
      <c r="HPI137" s="66"/>
      <c r="HPJ137" s="66"/>
      <c r="HPK137" s="66"/>
      <c r="HPL137" s="66"/>
      <c r="HPM137" s="66"/>
      <c r="HPN137" s="66"/>
      <c r="HPO137" s="66"/>
      <c r="HPP137" s="66"/>
      <c r="HPQ137" s="66"/>
      <c r="HPR137" s="66"/>
      <c r="HPS137" s="66"/>
      <c r="HPT137" s="66"/>
      <c r="HPU137" s="66"/>
      <c r="HPV137" s="66"/>
      <c r="HPW137" s="66"/>
      <c r="HPX137" s="66"/>
      <c r="HPY137" s="66"/>
      <c r="HPZ137" s="66"/>
      <c r="HQA137" s="66"/>
      <c r="HQB137" s="66"/>
      <c r="HQC137" s="66"/>
      <c r="HQD137" s="66"/>
      <c r="HQE137" s="66"/>
      <c r="HQF137" s="66"/>
      <c r="HQG137" s="66"/>
      <c r="HQH137" s="66"/>
      <c r="HQI137" s="66"/>
      <c r="HQJ137" s="66"/>
      <c r="HQK137" s="66"/>
      <c r="HQL137" s="66"/>
      <c r="HQM137" s="66"/>
      <c r="HQN137" s="66"/>
      <c r="HQO137" s="66"/>
      <c r="HQP137" s="66"/>
      <c r="HQQ137" s="66"/>
      <c r="HQR137" s="66"/>
      <c r="HQS137" s="66"/>
      <c r="HQT137" s="66"/>
      <c r="HQU137" s="66"/>
      <c r="HQV137" s="66"/>
      <c r="HQW137" s="66"/>
      <c r="HQX137" s="66"/>
      <c r="HQY137" s="66"/>
      <c r="HQZ137" s="66"/>
      <c r="HRA137" s="66"/>
      <c r="HRB137" s="66"/>
      <c r="HRC137" s="66"/>
      <c r="HRD137" s="66"/>
      <c r="HRE137" s="66"/>
      <c r="HRF137" s="66"/>
      <c r="HRG137" s="66"/>
      <c r="HRH137" s="66"/>
      <c r="HRI137" s="66"/>
      <c r="HRJ137" s="66"/>
      <c r="HRK137" s="66"/>
      <c r="HRL137" s="66"/>
      <c r="HRM137" s="66"/>
      <c r="HRN137" s="66"/>
      <c r="HRO137" s="66"/>
      <c r="HRP137" s="66"/>
      <c r="HRQ137" s="66"/>
      <c r="HRR137" s="66"/>
      <c r="HRS137" s="66"/>
      <c r="HRT137" s="66"/>
      <c r="HRU137" s="66"/>
      <c r="HRV137" s="66"/>
      <c r="HRW137" s="66"/>
      <c r="HRX137" s="66"/>
      <c r="HRY137" s="66"/>
      <c r="HRZ137" s="66"/>
      <c r="HSA137" s="66"/>
      <c r="HSB137" s="66"/>
      <c r="HSC137" s="66"/>
      <c r="HSD137" s="66"/>
      <c r="HSE137" s="66"/>
      <c r="HSF137" s="66"/>
      <c r="HSG137" s="66"/>
      <c r="HSH137" s="66"/>
      <c r="HSI137" s="66"/>
      <c r="HSJ137" s="66"/>
      <c r="HSK137" s="66"/>
      <c r="HSL137" s="66"/>
      <c r="HSM137" s="66"/>
      <c r="HSN137" s="66"/>
      <c r="HSO137" s="66"/>
      <c r="HSP137" s="66"/>
      <c r="HSQ137" s="66"/>
      <c r="HSR137" s="66"/>
      <c r="HSS137" s="66"/>
      <c r="HST137" s="66"/>
      <c r="HSU137" s="66"/>
      <c r="HSV137" s="66"/>
      <c r="HSW137" s="66"/>
      <c r="HSX137" s="66"/>
      <c r="HSY137" s="66"/>
      <c r="HSZ137" s="66"/>
      <c r="HTA137" s="66"/>
      <c r="HTB137" s="66"/>
      <c r="HTC137" s="66"/>
      <c r="HTD137" s="66"/>
      <c r="HTE137" s="66"/>
      <c r="HTF137" s="66"/>
      <c r="HTG137" s="66"/>
      <c r="HTH137" s="66"/>
      <c r="HTI137" s="66"/>
      <c r="HTJ137" s="66"/>
      <c r="HTK137" s="66"/>
      <c r="HTL137" s="66"/>
      <c r="HTM137" s="66"/>
      <c r="HTN137" s="66"/>
      <c r="HTO137" s="66"/>
      <c r="HTP137" s="66"/>
      <c r="HTQ137" s="66"/>
      <c r="HTR137" s="66"/>
      <c r="HTS137" s="66"/>
      <c r="HTT137" s="66"/>
      <c r="HTU137" s="66"/>
      <c r="HTV137" s="66"/>
      <c r="HTW137" s="66"/>
      <c r="HTX137" s="66"/>
      <c r="HTY137" s="66"/>
      <c r="HTZ137" s="66"/>
      <c r="HUA137" s="66"/>
      <c r="HUB137" s="66"/>
      <c r="HUC137" s="66"/>
      <c r="HUD137" s="66"/>
      <c r="HUE137" s="66"/>
      <c r="HUF137" s="66"/>
      <c r="HUG137" s="66"/>
      <c r="HUH137" s="66"/>
      <c r="HUI137" s="66"/>
      <c r="HUJ137" s="66"/>
      <c r="HUK137" s="66"/>
      <c r="HUL137" s="66"/>
      <c r="HUM137" s="66"/>
      <c r="HUN137" s="66"/>
      <c r="HUO137" s="66"/>
      <c r="HUP137" s="66"/>
      <c r="HUQ137" s="66"/>
      <c r="HUR137" s="66"/>
      <c r="HUS137" s="66"/>
      <c r="HUT137" s="66"/>
      <c r="HUU137" s="66"/>
      <c r="HUV137" s="66"/>
      <c r="HUW137" s="66"/>
      <c r="HUX137" s="66"/>
      <c r="HUY137" s="66"/>
      <c r="HUZ137" s="66"/>
      <c r="HVA137" s="66"/>
      <c r="HVB137" s="66"/>
      <c r="HVC137" s="66"/>
      <c r="HVD137" s="66"/>
      <c r="HVE137" s="66"/>
      <c r="HVF137" s="66"/>
      <c r="HVG137" s="66"/>
      <c r="HVH137" s="66"/>
      <c r="HVI137" s="66"/>
      <c r="HVJ137" s="66"/>
      <c r="HVK137" s="66"/>
      <c r="HVL137" s="66"/>
      <c r="HVM137" s="66"/>
      <c r="HVN137" s="66"/>
      <c r="HVO137" s="66"/>
      <c r="HVP137" s="66"/>
      <c r="HVQ137" s="66"/>
      <c r="HVR137" s="66"/>
      <c r="HVS137" s="66"/>
      <c r="HVT137" s="66"/>
      <c r="HVU137" s="66"/>
      <c r="HVV137" s="66"/>
      <c r="HVW137" s="66"/>
      <c r="HVX137" s="66"/>
      <c r="HVY137" s="66"/>
      <c r="HVZ137" s="66"/>
      <c r="HWA137" s="66"/>
      <c r="HWB137" s="66"/>
      <c r="HWC137" s="66"/>
      <c r="HWD137" s="66"/>
      <c r="HWE137" s="66"/>
      <c r="HWF137" s="66"/>
      <c r="HWG137" s="66"/>
      <c r="HWH137" s="66"/>
      <c r="HWI137" s="66"/>
      <c r="HWJ137" s="66"/>
      <c r="HWK137" s="66"/>
      <c r="HWL137" s="66"/>
      <c r="HWM137" s="66"/>
      <c r="HWN137" s="66"/>
      <c r="HWO137" s="66"/>
      <c r="HWP137" s="66"/>
      <c r="HWQ137" s="66"/>
      <c r="HWR137" s="66"/>
      <c r="HWS137" s="66"/>
      <c r="HWT137" s="66"/>
      <c r="HWU137" s="66"/>
      <c r="HWV137" s="66"/>
      <c r="HWW137" s="66"/>
      <c r="HWX137" s="66"/>
      <c r="HWY137" s="66"/>
      <c r="HWZ137" s="66"/>
      <c r="HXA137" s="66"/>
      <c r="HXB137" s="66"/>
      <c r="HXC137" s="66"/>
      <c r="HXD137" s="66"/>
      <c r="HXE137" s="66"/>
      <c r="HXF137" s="66"/>
      <c r="HXG137" s="66"/>
      <c r="HXH137" s="66"/>
      <c r="HXI137" s="66"/>
      <c r="HXJ137" s="66"/>
      <c r="HXK137" s="66"/>
      <c r="HXL137" s="66"/>
      <c r="HXM137" s="66"/>
      <c r="HXN137" s="66"/>
      <c r="HXO137" s="66"/>
      <c r="HXP137" s="66"/>
      <c r="HXQ137" s="66"/>
      <c r="HXR137" s="66"/>
      <c r="HXS137" s="66"/>
      <c r="HXT137" s="66"/>
      <c r="HXU137" s="66"/>
      <c r="HXV137" s="66"/>
      <c r="HXW137" s="66"/>
      <c r="HXX137" s="66"/>
      <c r="HXY137" s="66"/>
      <c r="HXZ137" s="66"/>
      <c r="HYA137" s="66"/>
      <c r="HYB137" s="66"/>
      <c r="HYC137" s="66"/>
      <c r="HYD137" s="66"/>
      <c r="HYE137" s="66"/>
      <c r="HYF137" s="66"/>
      <c r="HYG137" s="66"/>
      <c r="HYH137" s="66"/>
      <c r="HYI137" s="66"/>
      <c r="HYJ137" s="66"/>
      <c r="HYK137" s="66"/>
      <c r="HYL137" s="66"/>
      <c r="HYM137" s="66"/>
      <c r="HYN137" s="66"/>
      <c r="HYO137" s="66"/>
      <c r="HYP137" s="66"/>
      <c r="HYQ137" s="66"/>
      <c r="HYR137" s="66"/>
      <c r="HYS137" s="66"/>
      <c r="HYT137" s="66"/>
      <c r="HYU137" s="66"/>
      <c r="HYV137" s="66"/>
      <c r="HYW137" s="66"/>
      <c r="HYX137" s="66"/>
      <c r="HYY137" s="66"/>
      <c r="HYZ137" s="66"/>
      <c r="HZA137" s="66"/>
      <c r="HZB137" s="66"/>
      <c r="HZC137" s="66"/>
      <c r="HZD137" s="66"/>
      <c r="HZE137" s="66"/>
      <c r="HZF137" s="66"/>
      <c r="HZG137" s="66"/>
      <c r="HZH137" s="66"/>
      <c r="HZI137" s="66"/>
      <c r="HZJ137" s="66"/>
      <c r="HZK137" s="66"/>
      <c r="HZL137" s="66"/>
      <c r="HZM137" s="66"/>
      <c r="HZN137" s="66"/>
      <c r="HZO137" s="66"/>
      <c r="HZP137" s="66"/>
      <c r="HZQ137" s="66"/>
      <c r="HZR137" s="66"/>
      <c r="HZS137" s="66"/>
      <c r="HZT137" s="66"/>
      <c r="HZU137" s="66"/>
      <c r="HZV137" s="66"/>
      <c r="HZW137" s="66"/>
      <c r="HZX137" s="66"/>
      <c r="HZY137" s="66"/>
      <c r="HZZ137" s="66"/>
      <c r="IAA137" s="66"/>
      <c r="IAB137" s="66"/>
      <c r="IAC137" s="66"/>
      <c r="IAD137" s="66"/>
      <c r="IAE137" s="66"/>
      <c r="IAF137" s="66"/>
      <c r="IAG137" s="66"/>
      <c r="IAH137" s="66"/>
      <c r="IAI137" s="66"/>
      <c r="IAJ137" s="66"/>
      <c r="IAK137" s="66"/>
      <c r="IAL137" s="66"/>
      <c r="IAM137" s="66"/>
      <c r="IAN137" s="66"/>
      <c r="IAO137" s="66"/>
      <c r="IAP137" s="66"/>
      <c r="IAQ137" s="66"/>
      <c r="IAR137" s="66"/>
      <c r="IAS137" s="66"/>
      <c r="IAT137" s="66"/>
      <c r="IAU137" s="66"/>
      <c r="IAV137" s="66"/>
      <c r="IAW137" s="66"/>
      <c r="IAX137" s="66"/>
      <c r="IAY137" s="66"/>
      <c r="IAZ137" s="66"/>
      <c r="IBA137" s="66"/>
      <c r="IBB137" s="66"/>
      <c r="IBC137" s="66"/>
      <c r="IBD137" s="66"/>
      <c r="IBE137" s="66"/>
      <c r="IBF137" s="66"/>
      <c r="IBG137" s="66"/>
      <c r="IBH137" s="66"/>
      <c r="IBI137" s="66"/>
      <c r="IBJ137" s="66"/>
      <c r="IBK137" s="66"/>
      <c r="IBL137" s="66"/>
      <c r="IBM137" s="66"/>
      <c r="IBN137" s="66"/>
      <c r="IBO137" s="66"/>
      <c r="IBP137" s="66"/>
      <c r="IBQ137" s="66"/>
      <c r="IBR137" s="66"/>
      <c r="IBS137" s="66"/>
      <c r="IBT137" s="66"/>
      <c r="IBU137" s="66"/>
      <c r="IBV137" s="66"/>
      <c r="IBW137" s="66"/>
      <c r="IBX137" s="66"/>
      <c r="IBY137" s="66"/>
      <c r="IBZ137" s="66"/>
      <c r="ICA137" s="66"/>
      <c r="ICB137" s="66"/>
      <c r="ICC137" s="66"/>
      <c r="ICD137" s="66"/>
      <c r="ICE137" s="66"/>
      <c r="ICF137" s="66"/>
      <c r="ICG137" s="66"/>
      <c r="ICH137" s="66"/>
      <c r="ICI137" s="66"/>
      <c r="ICJ137" s="66"/>
      <c r="ICK137" s="66"/>
      <c r="ICL137" s="66"/>
      <c r="ICM137" s="66"/>
      <c r="ICN137" s="66"/>
      <c r="ICO137" s="66"/>
      <c r="ICP137" s="66"/>
      <c r="ICQ137" s="66"/>
      <c r="ICR137" s="66"/>
      <c r="ICS137" s="66"/>
      <c r="ICT137" s="66"/>
      <c r="ICU137" s="66"/>
      <c r="ICV137" s="66"/>
      <c r="ICW137" s="66"/>
      <c r="ICX137" s="66"/>
      <c r="ICY137" s="66"/>
      <c r="ICZ137" s="66"/>
      <c r="IDA137" s="66"/>
      <c r="IDB137" s="66"/>
      <c r="IDC137" s="66"/>
      <c r="IDD137" s="66"/>
      <c r="IDE137" s="66"/>
      <c r="IDF137" s="66"/>
      <c r="IDG137" s="66"/>
      <c r="IDH137" s="66"/>
      <c r="IDI137" s="66"/>
      <c r="IDJ137" s="66"/>
      <c r="IDK137" s="66"/>
      <c r="IDL137" s="66"/>
      <c r="IDM137" s="66"/>
      <c r="IDN137" s="66"/>
      <c r="IDO137" s="66"/>
      <c r="IDP137" s="66"/>
      <c r="IDQ137" s="66"/>
      <c r="IDR137" s="66"/>
      <c r="IDS137" s="66"/>
      <c r="IDT137" s="66"/>
      <c r="IDU137" s="66"/>
      <c r="IDV137" s="66"/>
      <c r="IDW137" s="66"/>
      <c r="IDX137" s="66"/>
      <c r="IDY137" s="66"/>
      <c r="IDZ137" s="66"/>
      <c r="IEA137" s="66"/>
      <c r="IEB137" s="66"/>
      <c r="IEC137" s="66"/>
      <c r="IED137" s="66"/>
      <c r="IEE137" s="66"/>
      <c r="IEF137" s="66"/>
      <c r="IEG137" s="66"/>
      <c r="IEH137" s="66"/>
      <c r="IEI137" s="66"/>
      <c r="IEJ137" s="66"/>
      <c r="IEK137" s="66"/>
      <c r="IEL137" s="66"/>
      <c r="IEM137" s="66"/>
      <c r="IEN137" s="66"/>
      <c r="IEO137" s="66"/>
      <c r="IEP137" s="66"/>
      <c r="IEQ137" s="66"/>
      <c r="IER137" s="66"/>
      <c r="IES137" s="66"/>
      <c r="IET137" s="66"/>
      <c r="IEU137" s="66"/>
      <c r="IEV137" s="66"/>
      <c r="IEW137" s="66"/>
      <c r="IEX137" s="66"/>
      <c r="IEY137" s="66"/>
      <c r="IEZ137" s="66"/>
      <c r="IFA137" s="66"/>
      <c r="IFB137" s="66"/>
      <c r="IFC137" s="66"/>
      <c r="IFD137" s="66"/>
      <c r="IFE137" s="66"/>
      <c r="IFF137" s="66"/>
      <c r="IFG137" s="66"/>
      <c r="IFH137" s="66"/>
      <c r="IFI137" s="66"/>
      <c r="IFJ137" s="66"/>
      <c r="IFK137" s="66"/>
      <c r="IFL137" s="66"/>
      <c r="IFM137" s="66"/>
      <c r="IFN137" s="66"/>
      <c r="IFO137" s="66"/>
      <c r="IFP137" s="66"/>
      <c r="IFQ137" s="66"/>
      <c r="IFR137" s="66"/>
      <c r="IFS137" s="66"/>
      <c r="IFT137" s="66"/>
      <c r="IFU137" s="66"/>
      <c r="IFV137" s="66"/>
      <c r="IFW137" s="66"/>
      <c r="IFX137" s="66"/>
      <c r="IFY137" s="66"/>
      <c r="IFZ137" s="66"/>
      <c r="IGA137" s="66"/>
      <c r="IGB137" s="66"/>
      <c r="IGC137" s="66"/>
      <c r="IGD137" s="66"/>
      <c r="IGE137" s="66"/>
      <c r="IGF137" s="66"/>
      <c r="IGG137" s="66"/>
      <c r="IGH137" s="66"/>
      <c r="IGI137" s="66"/>
      <c r="IGJ137" s="66"/>
      <c r="IGK137" s="66"/>
      <c r="IGL137" s="66"/>
      <c r="IGM137" s="66"/>
      <c r="IGN137" s="66"/>
      <c r="IGO137" s="66"/>
      <c r="IGP137" s="66"/>
      <c r="IGQ137" s="66"/>
      <c r="IGR137" s="66"/>
      <c r="IGS137" s="66"/>
      <c r="IGT137" s="66"/>
      <c r="IGU137" s="66"/>
      <c r="IGV137" s="66"/>
      <c r="IGW137" s="66"/>
      <c r="IGX137" s="66"/>
      <c r="IGY137" s="66"/>
      <c r="IGZ137" s="66"/>
      <c r="IHA137" s="66"/>
      <c r="IHB137" s="66"/>
      <c r="IHC137" s="66"/>
      <c r="IHD137" s="66"/>
      <c r="IHE137" s="66"/>
      <c r="IHF137" s="66"/>
      <c r="IHG137" s="66"/>
      <c r="IHH137" s="66"/>
      <c r="IHI137" s="66"/>
      <c r="IHJ137" s="66"/>
      <c r="IHK137" s="66"/>
      <c r="IHL137" s="66"/>
      <c r="IHM137" s="66"/>
      <c r="IHN137" s="66"/>
      <c r="IHO137" s="66"/>
      <c r="IHP137" s="66"/>
      <c r="IHQ137" s="66"/>
      <c r="IHR137" s="66"/>
      <c r="IHS137" s="66"/>
      <c r="IHT137" s="66"/>
      <c r="IHU137" s="66"/>
      <c r="IHV137" s="66"/>
      <c r="IHW137" s="66"/>
      <c r="IHX137" s="66"/>
      <c r="IHY137" s="66"/>
      <c r="IHZ137" s="66"/>
      <c r="IIA137" s="66"/>
      <c r="IIB137" s="66"/>
      <c r="IIC137" s="66"/>
      <c r="IID137" s="66"/>
      <c r="IIE137" s="66"/>
      <c r="IIF137" s="66"/>
      <c r="IIG137" s="66"/>
      <c r="IIH137" s="66"/>
      <c r="III137" s="66"/>
      <c r="IIJ137" s="66"/>
      <c r="IIK137" s="66"/>
      <c r="IIL137" s="66"/>
      <c r="IIM137" s="66"/>
      <c r="IIN137" s="66"/>
      <c r="IIO137" s="66"/>
      <c r="IIP137" s="66"/>
      <c r="IIQ137" s="66"/>
      <c r="IIR137" s="66"/>
      <c r="IIS137" s="66"/>
      <c r="IIT137" s="66"/>
      <c r="IIU137" s="66"/>
      <c r="IIV137" s="66"/>
      <c r="IIW137" s="66"/>
      <c r="IIX137" s="66"/>
      <c r="IIY137" s="66"/>
      <c r="IIZ137" s="66"/>
      <c r="IJA137" s="66"/>
      <c r="IJB137" s="66"/>
      <c r="IJC137" s="66"/>
      <c r="IJD137" s="66"/>
      <c r="IJE137" s="66"/>
      <c r="IJF137" s="66"/>
      <c r="IJG137" s="66"/>
      <c r="IJH137" s="66"/>
      <c r="IJI137" s="66"/>
      <c r="IJJ137" s="66"/>
      <c r="IJK137" s="66"/>
      <c r="IJL137" s="66"/>
      <c r="IJM137" s="66"/>
      <c r="IJN137" s="66"/>
      <c r="IJO137" s="66"/>
      <c r="IJP137" s="66"/>
      <c r="IJQ137" s="66"/>
      <c r="IJR137" s="66"/>
      <c r="IJS137" s="66"/>
      <c r="IJT137" s="66"/>
      <c r="IJU137" s="66"/>
      <c r="IJV137" s="66"/>
      <c r="IJW137" s="66"/>
      <c r="IJX137" s="66"/>
      <c r="IJY137" s="66"/>
      <c r="IJZ137" s="66"/>
      <c r="IKA137" s="66"/>
      <c r="IKB137" s="66"/>
      <c r="IKC137" s="66"/>
      <c r="IKD137" s="66"/>
      <c r="IKE137" s="66"/>
      <c r="IKF137" s="66"/>
      <c r="IKG137" s="66"/>
      <c r="IKH137" s="66"/>
      <c r="IKI137" s="66"/>
      <c r="IKJ137" s="66"/>
      <c r="IKK137" s="66"/>
      <c r="IKL137" s="66"/>
      <c r="IKM137" s="66"/>
      <c r="IKN137" s="66"/>
      <c r="IKO137" s="66"/>
      <c r="IKP137" s="66"/>
      <c r="IKQ137" s="66"/>
      <c r="IKR137" s="66"/>
      <c r="IKS137" s="66"/>
      <c r="IKT137" s="66"/>
      <c r="IKU137" s="66"/>
      <c r="IKV137" s="66"/>
      <c r="IKW137" s="66"/>
      <c r="IKX137" s="66"/>
      <c r="IKY137" s="66"/>
      <c r="IKZ137" s="66"/>
      <c r="ILA137" s="66"/>
      <c r="ILB137" s="66"/>
      <c r="ILC137" s="66"/>
      <c r="ILD137" s="66"/>
      <c r="ILE137" s="66"/>
      <c r="ILF137" s="66"/>
      <c r="ILG137" s="66"/>
      <c r="ILH137" s="66"/>
      <c r="ILI137" s="66"/>
      <c r="ILJ137" s="66"/>
      <c r="ILK137" s="66"/>
      <c r="ILL137" s="66"/>
      <c r="ILM137" s="66"/>
      <c r="ILN137" s="66"/>
      <c r="ILO137" s="66"/>
      <c r="ILP137" s="66"/>
      <c r="ILQ137" s="66"/>
      <c r="ILR137" s="66"/>
      <c r="ILS137" s="66"/>
      <c r="ILT137" s="66"/>
      <c r="ILU137" s="66"/>
      <c r="ILV137" s="66"/>
      <c r="ILW137" s="66"/>
      <c r="ILX137" s="66"/>
      <c r="ILY137" s="66"/>
      <c r="ILZ137" s="66"/>
      <c r="IMA137" s="66"/>
      <c r="IMB137" s="66"/>
      <c r="IMC137" s="66"/>
      <c r="IMD137" s="66"/>
      <c r="IME137" s="66"/>
      <c r="IMF137" s="66"/>
      <c r="IMG137" s="66"/>
      <c r="IMH137" s="66"/>
      <c r="IMI137" s="66"/>
      <c r="IMJ137" s="66"/>
      <c r="IMK137" s="66"/>
      <c r="IML137" s="66"/>
      <c r="IMM137" s="66"/>
      <c r="IMN137" s="66"/>
      <c r="IMO137" s="66"/>
      <c r="IMP137" s="66"/>
      <c r="IMQ137" s="66"/>
      <c r="IMR137" s="66"/>
      <c r="IMS137" s="66"/>
      <c r="IMT137" s="66"/>
      <c r="IMU137" s="66"/>
      <c r="IMV137" s="66"/>
      <c r="IMW137" s="66"/>
      <c r="IMX137" s="66"/>
      <c r="IMY137" s="66"/>
      <c r="IMZ137" s="66"/>
      <c r="INA137" s="66"/>
      <c r="INB137" s="66"/>
      <c r="INC137" s="66"/>
      <c r="IND137" s="66"/>
      <c r="INE137" s="66"/>
      <c r="INF137" s="66"/>
      <c r="ING137" s="66"/>
      <c r="INH137" s="66"/>
      <c r="INI137" s="66"/>
      <c r="INJ137" s="66"/>
      <c r="INK137" s="66"/>
      <c r="INL137" s="66"/>
      <c r="INM137" s="66"/>
      <c r="INN137" s="66"/>
      <c r="INO137" s="66"/>
      <c r="INP137" s="66"/>
      <c r="INQ137" s="66"/>
      <c r="INR137" s="66"/>
      <c r="INS137" s="66"/>
      <c r="INT137" s="66"/>
      <c r="INU137" s="66"/>
      <c r="INV137" s="66"/>
      <c r="INW137" s="66"/>
      <c r="INX137" s="66"/>
      <c r="INY137" s="66"/>
      <c r="INZ137" s="66"/>
      <c r="IOA137" s="66"/>
      <c r="IOB137" s="66"/>
      <c r="IOC137" s="66"/>
      <c r="IOD137" s="66"/>
      <c r="IOE137" s="66"/>
      <c r="IOF137" s="66"/>
      <c r="IOG137" s="66"/>
      <c r="IOH137" s="66"/>
      <c r="IOI137" s="66"/>
      <c r="IOJ137" s="66"/>
      <c r="IOK137" s="66"/>
      <c r="IOL137" s="66"/>
      <c r="IOM137" s="66"/>
      <c r="ION137" s="66"/>
      <c r="IOO137" s="66"/>
      <c r="IOP137" s="66"/>
      <c r="IOQ137" s="66"/>
      <c r="IOR137" s="66"/>
      <c r="IOS137" s="66"/>
      <c r="IOT137" s="66"/>
      <c r="IOU137" s="66"/>
      <c r="IOV137" s="66"/>
      <c r="IOW137" s="66"/>
      <c r="IOX137" s="66"/>
      <c r="IOY137" s="66"/>
      <c r="IOZ137" s="66"/>
      <c r="IPA137" s="66"/>
      <c r="IPB137" s="66"/>
      <c r="IPC137" s="66"/>
      <c r="IPD137" s="66"/>
      <c r="IPE137" s="66"/>
      <c r="IPF137" s="66"/>
      <c r="IPG137" s="66"/>
      <c r="IPH137" s="66"/>
      <c r="IPI137" s="66"/>
      <c r="IPJ137" s="66"/>
      <c r="IPK137" s="66"/>
      <c r="IPL137" s="66"/>
      <c r="IPM137" s="66"/>
      <c r="IPN137" s="66"/>
      <c r="IPO137" s="66"/>
      <c r="IPP137" s="66"/>
      <c r="IPQ137" s="66"/>
      <c r="IPR137" s="66"/>
      <c r="IPS137" s="66"/>
      <c r="IPT137" s="66"/>
      <c r="IPU137" s="66"/>
      <c r="IPV137" s="66"/>
      <c r="IPW137" s="66"/>
      <c r="IPX137" s="66"/>
      <c r="IPY137" s="66"/>
      <c r="IPZ137" s="66"/>
      <c r="IQA137" s="66"/>
      <c r="IQB137" s="66"/>
      <c r="IQC137" s="66"/>
      <c r="IQD137" s="66"/>
      <c r="IQE137" s="66"/>
      <c r="IQF137" s="66"/>
      <c r="IQG137" s="66"/>
      <c r="IQH137" s="66"/>
      <c r="IQI137" s="66"/>
      <c r="IQJ137" s="66"/>
      <c r="IQK137" s="66"/>
      <c r="IQL137" s="66"/>
      <c r="IQM137" s="66"/>
      <c r="IQN137" s="66"/>
      <c r="IQO137" s="66"/>
      <c r="IQP137" s="66"/>
      <c r="IQQ137" s="66"/>
      <c r="IQR137" s="66"/>
      <c r="IQS137" s="66"/>
      <c r="IQT137" s="66"/>
      <c r="IQU137" s="66"/>
      <c r="IQV137" s="66"/>
      <c r="IQW137" s="66"/>
      <c r="IQX137" s="66"/>
      <c r="IQY137" s="66"/>
      <c r="IQZ137" s="66"/>
      <c r="IRA137" s="66"/>
      <c r="IRB137" s="66"/>
      <c r="IRC137" s="66"/>
      <c r="IRD137" s="66"/>
      <c r="IRE137" s="66"/>
      <c r="IRF137" s="66"/>
      <c r="IRG137" s="66"/>
      <c r="IRH137" s="66"/>
      <c r="IRI137" s="66"/>
      <c r="IRJ137" s="66"/>
      <c r="IRK137" s="66"/>
      <c r="IRL137" s="66"/>
      <c r="IRM137" s="66"/>
      <c r="IRN137" s="66"/>
      <c r="IRO137" s="66"/>
      <c r="IRP137" s="66"/>
      <c r="IRQ137" s="66"/>
      <c r="IRR137" s="66"/>
      <c r="IRS137" s="66"/>
      <c r="IRT137" s="66"/>
      <c r="IRU137" s="66"/>
      <c r="IRV137" s="66"/>
      <c r="IRW137" s="66"/>
      <c r="IRX137" s="66"/>
      <c r="IRY137" s="66"/>
      <c r="IRZ137" s="66"/>
      <c r="ISA137" s="66"/>
      <c r="ISB137" s="66"/>
      <c r="ISC137" s="66"/>
      <c r="ISD137" s="66"/>
      <c r="ISE137" s="66"/>
      <c r="ISF137" s="66"/>
      <c r="ISG137" s="66"/>
      <c r="ISH137" s="66"/>
      <c r="ISI137" s="66"/>
      <c r="ISJ137" s="66"/>
      <c r="ISK137" s="66"/>
      <c r="ISL137" s="66"/>
      <c r="ISM137" s="66"/>
      <c r="ISN137" s="66"/>
      <c r="ISO137" s="66"/>
      <c r="ISP137" s="66"/>
      <c r="ISQ137" s="66"/>
      <c r="ISR137" s="66"/>
      <c r="ISS137" s="66"/>
      <c r="IST137" s="66"/>
      <c r="ISU137" s="66"/>
      <c r="ISV137" s="66"/>
      <c r="ISW137" s="66"/>
      <c r="ISX137" s="66"/>
      <c r="ISY137" s="66"/>
      <c r="ISZ137" s="66"/>
      <c r="ITA137" s="66"/>
      <c r="ITB137" s="66"/>
      <c r="ITC137" s="66"/>
      <c r="ITD137" s="66"/>
      <c r="ITE137" s="66"/>
      <c r="ITF137" s="66"/>
      <c r="ITG137" s="66"/>
      <c r="ITH137" s="66"/>
      <c r="ITI137" s="66"/>
      <c r="ITJ137" s="66"/>
      <c r="ITK137" s="66"/>
      <c r="ITL137" s="66"/>
      <c r="ITM137" s="66"/>
      <c r="ITN137" s="66"/>
      <c r="ITO137" s="66"/>
      <c r="ITP137" s="66"/>
      <c r="ITQ137" s="66"/>
      <c r="ITR137" s="66"/>
      <c r="ITS137" s="66"/>
      <c r="ITT137" s="66"/>
      <c r="ITU137" s="66"/>
      <c r="ITV137" s="66"/>
      <c r="ITW137" s="66"/>
      <c r="ITX137" s="66"/>
      <c r="ITY137" s="66"/>
      <c r="ITZ137" s="66"/>
      <c r="IUA137" s="66"/>
      <c r="IUB137" s="66"/>
      <c r="IUC137" s="66"/>
      <c r="IUD137" s="66"/>
      <c r="IUE137" s="66"/>
      <c r="IUF137" s="66"/>
      <c r="IUG137" s="66"/>
      <c r="IUH137" s="66"/>
      <c r="IUI137" s="66"/>
      <c r="IUJ137" s="66"/>
      <c r="IUK137" s="66"/>
      <c r="IUL137" s="66"/>
      <c r="IUM137" s="66"/>
      <c r="IUN137" s="66"/>
      <c r="IUO137" s="66"/>
      <c r="IUP137" s="66"/>
      <c r="IUQ137" s="66"/>
      <c r="IUR137" s="66"/>
      <c r="IUS137" s="66"/>
      <c r="IUT137" s="66"/>
      <c r="IUU137" s="66"/>
      <c r="IUV137" s="66"/>
      <c r="IUW137" s="66"/>
      <c r="IUX137" s="66"/>
      <c r="IUY137" s="66"/>
      <c r="IUZ137" s="66"/>
      <c r="IVA137" s="66"/>
      <c r="IVB137" s="66"/>
      <c r="IVC137" s="66"/>
      <c r="IVD137" s="66"/>
      <c r="IVE137" s="66"/>
      <c r="IVF137" s="66"/>
      <c r="IVG137" s="66"/>
      <c r="IVH137" s="66"/>
      <c r="IVI137" s="66"/>
      <c r="IVJ137" s="66"/>
      <c r="IVK137" s="66"/>
      <c r="IVL137" s="66"/>
      <c r="IVM137" s="66"/>
      <c r="IVN137" s="66"/>
      <c r="IVO137" s="66"/>
      <c r="IVP137" s="66"/>
      <c r="IVQ137" s="66"/>
      <c r="IVR137" s="66"/>
      <c r="IVS137" s="66"/>
      <c r="IVT137" s="66"/>
      <c r="IVU137" s="66"/>
      <c r="IVV137" s="66"/>
      <c r="IVW137" s="66"/>
      <c r="IVX137" s="66"/>
      <c r="IVY137" s="66"/>
      <c r="IVZ137" s="66"/>
      <c r="IWA137" s="66"/>
      <c r="IWB137" s="66"/>
      <c r="IWC137" s="66"/>
      <c r="IWD137" s="66"/>
      <c r="IWE137" s="66"/>
      <c r="IWF137" s="66"/>
      <c r="IWG137" s="66"/>
      <c r="IWH137" s="66"/>
      <c r="IWI137" s="66"/>
      <c r="IWJ137" s="66"/>
      <c r="IWK137" s="66"/>
      <c r="IWL137" s="66"/>
      <c r="IWM137" s="66"/>
      <c r="IWN137" s="66"/>
      <c r="IWO137" s="66"/>
      <c r="IWP137" s="66"/>
      <c r="IWQ137" s="66"/>
      <c r="IWR137" s="66"/>
      <c r="IWS137" s="66"/>
      <c r="IWT137" s="66"/>
      <c r="IWU137" s="66"/>
      <c r="IWV137" s="66"/>
      <c r="IWW137" s="66"/>
      <c r="IWX137" s="66"/>
      <c r="IWY137" s="66"/>
      <c r="IWZ137" s="66"/>
      <c r="IXA137" s="66"/>
      <c r="IXB137" s="66"/>
      <c r="IXC137" s="66"/>
      <c r="IXD137" s="66"/>
      <c r="IXE137" s="66"/>
      <c r="IXF137" s="66"/>
      <c r="IXG137" s="66"/>
      <c r="IXH137" s="66"/>
      <c r="IXI137" s="66"/>
      <c r="IXJ137" s="66"/>
      <c r="IXK137" s="66"/>
      <c r="IXL137" s="66"/>
      <c r="IXM137" s="66"/>
      <c r="IXN137" s="66"/>
      <c r="IXO137" s="66"/>
      <c r="IXP137" s="66"/>
      <c r="IXQ137" s="66"/>
      <c r="IXR137" s="66"/>
      <c r="IXS137" s="66"/>
      <c r="IXT137" s="66"/>
      <c r="IXU137" s="66"/>
      <c r="IXV137" s="66"/>
      <c r="IXW137" s="66"/>
      <c r="IXX137" s="66"/>
      <c r="IXY137" s="66"/>
      <c r="IXZ137" s="66"/>
      <c r="IYA137" s="66"/>
      <c r="IYB137" s="66"/>
      <c r="IYC137" s="66"/>
      <c r="IYD137" s="66"/>
      <c r="IYE137" s="66"/>
      <c r="IYF137" s="66"/>
      <c r="IYG137" s="66"/>
      <c r="IYH137" s="66"/>
      <c r="IYI137" s="66"/>
      <c r="IYJ137" s="66"/>
      <c r="IYK137" s="66"/>
      <c r="IYL137" s="66"/>
      <c r="IYM137" s="66"/>
      <c r="IYN137" s="66"/>
      <c r="IYO137" s="66"/>
      <c r="IYP137" s="66"/>
      <c r="IYQ137" s="66"/>
      <c r="IYR137" s="66"/>
      <c r="IYS137" s="66"/>
      <c r="IYT137" s="66"/>
      <c r="IYU137" s="66"/>
      <c r="IYV137" s="66"/>
      <c r="IYW137" s="66"/>
      <c r="IYX137" s="66"/>
      <c r="IYY137" s="66"/>
      <c r="IYZ137" s="66"/>
      <c r="IZA137" s="66"/>
      <c r="IZB137" s="66"/>
      <c r="IZC137" s="66"/>
      <c r="IZD137" s="66"/>
      <c r="IZE137" s="66"/>
      <c r="IZF137" s="66"/>
      <c r="IZG137" s="66"/>
      <c r="IZH137" s="66"/>
      <c r="IZI137" s="66"/>
      <c r="IZJ137" s="66"/>
      <c r="IZK137" s="66"/>
      <c r="IZL137" s="66"/>
      <c r="IZM137" s="66"/>
      <c r="IZN137" s="66"/>
      <c r="IZO137" s="66"/>
      <c r="IZP137" s="66"/>
      <c r="IZQ137" s="66"/>
      <c r="IZR137" s="66"/>
      <c r="IZS137" s="66"/>
      <c r="IZT137" s="66"/>
      <c r="IZU137" s="66"/>
      <c r="IZV137" s="66"/>
      <c r="IZW137" s="66"/>
      <c r="IZX137" s="66"/>
      <c r="IZY137" s="66"/>
      <c r="IZZ137" s="66"/>
      <c r="JAA137" s="66"/>
      <c r="JAB137" s="66"/>
      <c r="JAC137" s="66"/>
      <c r="JAD137" s="66"/>
      <c r="JAE137" s="66"/>
      <c r="JAF137" s="66"/>
      <c r="JAG137" s="66"/>
      <c r="JAH137" s="66"/>
      <c r="JAI137" s="66"/>
      <c r="JAJ137" s="66"/>
      <c r="JAK137" s="66"/>
      <c r="JAL137" s="66"/>
      <c r="JAM137" s="66"/>
      <c r="JAN137" s="66"/>
      <c r="JAO137" s="66"/>
      <c r="JAP137" s="66"/>
      <c r="JAQ137" s="66"/>
      <c r="JAR137" s="66"/>
      <c r="JAS137" s="66"/>
      <c r="JAT137" s="66"/>
      <c r="JAU137" s="66"/>
      <c r="JAV137" s="66"/>
      <c r="JAW137" s="66"/>
      <c r="JAX137" s="66"/>
      <c r="JAY137" s="66"/>
      <c r="JAZ137" s="66"/>
      <c r="JBA137" s="66"/>
      <c r="JBB137" s="66"/>
      <c r="JBC137" s="66"/>
      <c r="JBD137" s="66"/>
      <c r="JBE137" s="66"/>
      <c r="JBF137" s="66"/>
      <c r="JBG137" s="66"/>
      <c r="JBH137" s="66"/>
      <c r="JBI137" s="66"/>
      <c r="JBJ137" s="66"/>
      <c r="JBK137" s="66"/>
      <c r="JBL137" s="66"/>
      <c r="JBM137" s="66"/>
      <c r="JBN137" s="66"/>
      <c r="JBO137" s="66"/>
      <c r="JBP137" s="66"/>
      <c r="JBQ137" s="66"/>
      <c r="JBR137" s="66"/>
      <c r="JBS137" s="66"/>
      <c r="JBT137" s="66"/>
      <c r="JBU137" s="66"/>
      <c r="JBV137" s="66"/>
      <c r="JBW137" s="66"/>
      <c r="JBX137" s="66"/>
      <c r="JBY137" s="66"/>
      <c r="JBZ137" s="66"/>
      <c r="JCA137" s="66"/>
      <c r="JCB137" s="66"/>
      <c r="JCC137" s="66"/>
      <c r="JCD137" s="66"/>
      <c r="JCE137" s="66"/>
      <c r="JCF137" s="66"/>
      <c r="JCG137" s="66"/>
      <c r="JCH137" s="66"/>
      <c r="JCI137" s="66"/>
      <c r="JCJ137" s="66"/>
      <c r="JCK137" s="66"/>
      <c r="JCL137" s="66"/>
      <c r="JCM137" s="66"/>
      <c r="JCN137" s="66"/>
      <c r="JCO137" s="66"/>
      <c r="JCP137" s="66"/>
      <c r="JCQ137" s="66"/>
      <c r="JCR137" s="66"/>
      <c r="JCS137" s="66"/>
      <c r="JCT137" s="66"/>
      <c r="JCU137" s="66"/>
      <c r="JCV137" s="66"/>
      <c r="JCW137" s="66"/>
      <c r="JCX137" s="66"/>
      <c r="JCY137" s="66"/>
      <c r="JCZ137" s="66"/>
      <c r="JDA137" s="66"/>
      <c r="JDB137" s="66"/>
      <c r="JDC137" s="66"/>
      <c r="JDD137" s="66"/>
      <c r="JDE137" s="66"/>
      <c r="JDF137" s="66"/>
      <c r="JDG137" s="66"/>
      <c r="JDH137" s="66"/>
      <c r="JDI137" s="66"/>
      <c r="JDJ137" s="66"/>
      <c r="JDK137" s="66"/>
      <c r="JDL137" s="66"/>
      <c r="JDM137" s="66"/>
      <c r="JDN137" s="66"/>
      <c r="JDO137" s="66"/>
      <c r="JDP137" s="66"/>
      <c r="JDQ137" s="66"/>
      <c r="JDR137" s="66"/>
      <c r="JDS137" s="66"/>
      <c r="JDT137" s="66"/>
      <c r="JDU137" s="66"/>
      <c r="JDV137" s="66"/>
      <c r="JDW137" s="66"/>
      <c r="JDX137" s="66"/>
      <c r="JDY137" s="66"/>
      <c r="JDZ137" s="66"/>
      <c r="JEA137" s="66"/>
      <c r="JEB137" s="66"/>
      <c r="JEC137" s="66"/>
      <c r="JED137" s="66"/>
      <c r="JEE137" s="66"/>
      <c r="JEF137" s="66"/>
      <c r="JEG137" s="66"/>
      <c r="JEH137" s="66"/>
      <c r="JEI137" s="66"/>
      <c r="JEJ137" s="66"/>
      <c r="JEK137" s="66"/>
      <c r="JEL137" s="66"/>
      <c r="JEM137" s="66"/>
      <c r="JEN137" s="66"/>
      <c r="JEO137" s="66"/>
      <c r="JEP137" s="66"/>
      <c r="JEQ137" s="66"/>
      <c r="JER137" s="66"/>
      <c r="JES137" s="66"/>
      <c r="JET137" s="66"/>
      <c r="JEU137" s="66"/>
      <c r="JEV137" s="66"/>
      <c r="JEW137" s="66"/>
      <c r="JEX137" s="66"/>
      <c r="JEY137" s="66"/>
      <c r="JEZ137" s="66"/>
      <c r="JFA137" s="66"/>
      <c r="JFB137" s="66"/>
      <c r="JFC137" s="66"/>
      <c r="JFD137" s="66"/>
      <c r="JFE137" s="66"/>
      <c r="JFF137" s="66"/>
      <c r="JFG137" s="66"/>
      <c r="JFH137" s="66"/>
      <c r="JFI137" s="66"/>
      <c r="JFJ137" s="66"/>
      <c r="JFK137" s="66"/>
      <c r="JFL137" s="66"/>
      <c r="JFM137" s="66"/>
      <c r="JFN137" s="66"/>
      <c r="JFO137" s="66"/>
      <c r="JFP137" s="66"/>
      <c r="JFQ137" s="66"/>
      <c r="JFR137" s="66"/>
      <c r="JFS137" s="66"/>
      <c r="JFT137" s="66"/>
      <c r="JFU137" s="66"/>
      <c r="JFV137" s="66"/>
      <c r="JFW137" s="66"/>
      <c r="JFX137" s="66"/>
      <c r="JFY137" s="66"/>
      <c r="JFZ137" s="66"/>
      <c r="JGA137" s="66"/>
      <c r="JGB137" s="66"/>
      <c r="JGC137" s="66"/>
      <c r="JGD137" s="66"/>
      <c r="JGE137" s="66"/>
      <c r="JGF137" s="66"/>
      <c r="JGG137" s="66"/>
      <c r="JGH137" s="66"/>
      <c r="JGI137" s="66"/>
      <c r="JGJ137" s="66"/>
      <c r="JGK137" s="66"/>
      <c r="JGL137" s="66"/>
      <c r="JGM137" s="66"/>
      <c r="JGN137" s="66"/>
      <c r="JGO137" s="66"/>
      <c r="JGP137" s="66"/>
      <c r="JGQ137" s="66"/>
      <c r="JGR137" s="66"/>
      <c r="JGS137" s="66"/>
      <c r="JGT137" s="66"/>
      <c r="JGU137" s="66"/>
      <c r="JGV137" s="66"/>
      <c r="JGW137" s="66"/>
      <c r="JGX137" s="66"/>
      <c r="JGY137" s="66"/>
      <c r="JGZ137" s="66"/>
      <c r="JHA137" s="66"/>
      <c r="JHB137" s="66"/>
      <c r="JHC137" s="66"/>
      <c r="JHD137" s="66"/>
      <c r="JHE137" s="66"/>
      <c r="JHF137" s="66"/>
      <c r="JHG137" s="66"/>
      <c r="JHH137" s="66"/>
      <c r="JHI137" s="66"/>
      <c r="JHJ137" s="66"/>
      <c r="JHK137" s="66"/>
      <c r="JHL137" s="66"/>
      <c r="JHM137" s="66"/>
      <c r="JHN137" s="66"/>
      <c r="JHO137" s="66"/>
      <c r="JHP137" s="66"/>
      <c r="JHQ137" s="66"/>
      <c r="JHR137" s="66"/>
      <c r="JHS137" s="66"/>
      <c r="JHT137" s="66"/>
      <c r="JHU137" s="66"/>
      <c r="JHV137" s="66"/>
      <c r="JHW137" s="66"/>
      <c r="JHX137" s="66"/>
      <c r="JHY137" s="66"/>
      <c r="JHZ137" s="66"/>
      <c r="JIA137" s="66"/>
      <c r="JIB137" s="66"/>
      <c r="JIC137" s="66"/>
      <c r="JID137" s="66"/>
      <c r="JIE137" s="66"/>
      <c r="JIF137" s="66"/>
      <c r="JIG137" s="66"/>
      <c r="JIH137" s="66"/>
      <c r="JII137" s="66"/>
      <c r="JIJ137" s="66"/>
      <c r="JIK137" s="66"/>
      <c r="JIL137" s="66"/>
      <c r="JIM137" s="66"/>
      <c r="JIN137" s="66"/>
      <c r="JIO137" s="66"/>
      <c r="JIP137" s="66"/>
      <c r="JIQ137" s="66"/>
      <c r="JIR137" s="66"/>
      <c r="JIS137" s="66"/>
      <c r="JIT137" s="66"/>
      <c r="JIU137" s="66"/>
      <c r="JIV137" s="66"/>
      <c r="JIW137" s="66"/>
      <c r="JIX137" s="66"/>
      <c r="JIY137" s="66"/>
      <c r="JIZ137" s="66"/>
      <c r="JJA137" s="66"/>
      <c r="JJB137" s="66"/>
      <c r="JJC137" s="66"/>
      <c r="JJD137" s="66"/>
      <c r="JJE137" s="66"/>
      <c r="JJF137" s="66"/>
      <c r="JJG137" s="66"/>
      <c r="JJH137" s="66"/>
      <c r="JJI137" s="66"/>
      <c r="JJJ137" s="66"/>
      <c r="JJK137" s="66"/>
      <c r="JJL137" s="66"/>
      <c r="JJM137" s="66"/>
      <c r="JJN137" s="66"/>
      <c r="JJO137" s="66"/>
      <c r="JJP137" s="66"/>
      <c r="JJQ137" s="66"/>
      <c r="JJR137" s="66"/>
      <c r="JJS137" s="66"/>
      <c r="JJT137" s="66"/>
      <c r="JJU137" s="66"/>
      <c r="JJV137" s="66"/>
      <c r="JJW137" s="66"/>
      <c r="JJX137" s="66"/>
      <c r="JJY137" s="66"/>
      <c r="JJZ137" s="66"/>
      <c r="JKA137" s="66"/>
      <c r="JKB137" s="66"/>
      <c r="JKC137" s="66"/>
      <c r="JKD137" s="66"/>
      <c r="JKE137" s="66"/>
      <c r="JKF137" s="66"/>
      <c r="JKG137" s="66"/>
      <c r="JKH137" s="66"/>
      <c r="JKI137" s="66"/>
      <c r="JKJ137" s="66"/>
      <c r="JKK137" s="66"/>
      <c r="JKL137" s="66"/>
      <c r="JKM137" s="66"/>
      <c r="JKN137" s="66"/>
      <c r="JKO137" s="66"/>
      <c r="JKP137" s="66"/>
      <c r="JKQ137" s="66"/>
      <c r="JKR137" s="66"/>
      <c r="JKS137" s="66"/>
      <c r="JKT137" s="66"/>
      <c r="JKU137" s="66"/>
      <c r="JKV137" s="66"/>
      <c r="JKW137" s="66"/>
      <c r="JKX137" s="66"/>
      <c r="JKY137" s="66"/>
      <c r="JKZ137" s="66"/>
      <c r="JLA137" s="66"/>
      <c r="JLB137" s="66"/>
      <c r="JLC137" s="66"/>
      <c r="JLD137" s="66"/>
      <c r="JLE137" s="66"/>
      <c r="JLF137" s="66"/>
      <c r="JLG137" s="66"/>
      <c r="JLH137" s="66"/>
      <c r="JLI137" s="66"/>
      <c r="JLJ137" s="66"/>
      <c r="JLK137" s="66"/>
      <c r="JLL137" s="66"/>
      <c r="JLM137" s="66"/>
      <c r="JLN137" s="66"/>
      <c r="JLO137" s="66"/>
      <c r="JLP137" s="66"/>
      <c r="JLQ137" s="66"/>
      <c r="JLR137" s="66"/>
      <c r="JLS137" s="66"/>
      <c r="JLT137" s="66"/>
      <c r="JLU137" s="66"/>
      <c r="JLV137" s="66"/>
      <c r="JLW137" s="66"/>
      <c r="JLX137" s="66"/>
      <c r="JLY137" s="66"/>
      <c r="JLZ137" s="66"/>
      <c r="JMA137" s="66"/>
      <c r="JMB137" s="66"/>
      <c r="JMC137" s="66"/>
      <c r="JMD137" s="66"/>
      <c r="JME137" s="66"/>
      <c r="JMF137" s="66"/>
      <c r="JMG137" s="66"/>
      <c r="JMH137" s="66"/>
      <c r="JMI137" s="66"/>
      <c r="JMJ137" s="66"/>
      <c r="JMK137" s="66"/>
      <c r="JML137" s="66"/>
      <c r="JMM137" s="66"/>
      <c r="JMN137" s="66"/>
      <c r="JMO137" s="66"/>
      <c r="JMP137" s="66"/>
      <c r="JMQ137" s="66"/>
      <c r="JMR137" s="66"/>
      <c r="JMS137" s="66"/>
      <c r="JMT137" s="66"/>
      <c r="JMU137" s="66"/>
      <c r="JMV137" s="66"/>
      <c r="JMW137" s="66"/>
      <c r="JMX137" s="66"/>
      <c r="JMY137" s="66"/>
      <c r="JMZ137" s="66"/>
      <c r="JNA137" s="66"/>
      <c r="JNB137" s="66"/>
      <c r="JNC137" s="66"/>
      <c r="JND137" s="66"/>
      <c r="JNE137" s="66"/>
      <c r="JNF137" s="66"/>
      <c r="JNG137" s="66"/>
      <c r="JNH137" s="66"/>
      <c r="JNI137" s="66"/>
      <c r="JNJ137" s="66"/>
      <c r="JNK137" s="66"/>
      <c r="JNL137" s="66"/>
      <c r="JNM137" s="66"/>
      <c r="JNN137" s="66"/>
      <c r="JNO137" s="66"/>
      <c r="JNP137" s="66"/>
      <c r="JNQ137" s="66"/>
      <c r="JNR137" s="66"/>
      <c r="JNS137" s="66"/>
      <c r="JNT137" s="66"/>
      <c r="JNU137" s="66"/>
      <c r="JNV137" s="66"/>
      <c r="JNW137" s="66"/>
      <c r="JNX137" s="66"/>
      <c r="JNY137" s="66"/>
      <c r="JNZ137" s="66"/>
      <c r="JOA137" s="66"/>
      <c r="JOB137" s="66"/>
      <c r="JOC137" s="66"/>
      <c r="JOD137" s="66"/>
      <c r="JOE137" s="66"/>
      <c r="JOF137" s="66"/>
      <c r="JOG137" s="66"/>
      <c r="JOH137" s="66"/>
      <c r="JOI137" s="66"/>
      <c r="JOJ137" s="66"/>
      <c r="JOK137" s="66"/>
      <c r="JOL137" s="66"/>
      <c r="JOM137" s="66"/>
      <c r="JON137" s="66"/>
      <c r="JOO137" s="66"/>
      <c r="JOP137" s="66"/>
      <c r="JOQ137" s="66"/>
      <c r="JOR137" s="66"/>
      <c r="JOS137" s="66"/>
      <c r="JOT137" s="66"/>
      <c r="JOU137" s="66"/>
      <c r="JOV137" s="66"/>
      <c r="JOW137" s="66"/>
      <c r="JOX137" s="66"/>
      <c r="JOY137" s="66"/>
      <c r="JOZ137" s="66"/>
      <c r="JPA137" s="66"/>
      <c r="JPB137" s="66"/>
      <c r="JPC137" s="66"/>
      <c r="JPD137" s="66"/>
      <c r="JPE137" s="66"/>
      <c r="JPF137" s="66"/>
      <c r="JPG137" s="66"/>
      <c r="JPH137" s="66"/>
      <c r="JPI137" s="66"/>
      <c r="JPJ137" s="66"/>
      <c r="JPK137" s="66"/>
      <c r="JPL137" s="66"/>
      <c r="JPM137" s="66"/>
      <c r="JPN137" s="66"/>
      <c r="JPO137" s="66"/>
      <c r="JPP137" s="66"/>
      <c r="JPQ137" s="66"/>
      <c r="JPR137" s="66"/>
      <c r="JPS137" s="66"/>
      <c r="JPT137" s="66"/>
      <c r="JPU137" s="66"/>
      <c r="JPV137" s="66"/>
      <c r="JPW137" s="66"/>
      <c r="JPX137" s="66"/>
      <c r="JPY137" s="66"/>
      <c r="JPZ137" s="66"/>
      <c r="JQA137" s="66"/>
      <c r="JQB137" s="66"/>
      <c r="JQC137" s="66"/>
      <c r="JQD137" s="66"/>
      <c r="JQE137" s="66"/>
      <c r="JQF137" s="66"/>
      <c r="JQG137" s="66"/>
      <c r="JQH137" s="66"/>
      <c r="JQI137" s="66"/>
      <c r="JQJ137" s="66"/>
      <c r="JQK137" s="66"/>
      <c r="JQL137" s="66"/>
      <c r="JQM137" s="66"/>
      <c r="JQN137" s="66"/>
      <c r="JQO137" s="66"/>
      <c r="JQP137" s="66"/>
      <c r="JQQ137" s="66"/>
      <c r="JQR137" s="66"/>
      <c r="JQS137" s="66"/>
      <c r="JQT137" s="66"/>
      <c r="JQU137" s="66"/>
      <c r="JQV137" s="66"/>
      <c r="JQW137" s="66"/>
      <c r="JQX137" s="66"/>
      <c r="JQY137" s="66"/>
      <c r="JQZ137" s="66"/>
      <c r="JRA137" s="66"/>
      <c r="JRB137" s="66"/>
      <c r="JRC137" s="66"/>
      <c r="JRD137" s="66"/>
      <c r="JRE137" s="66"/>
      <c r="JRF137" s="66"/>
      <c r="JRG137" s="66"/>
      <c r="JRH137" s="66"/>
      <c r="JRI137" s="66"/>
      <c r="JRJ137" s="66"/>
      <c r="JRK137" s="66"/>
      <c r="JRL137" s="66"/>
      <c r="JRM137" s="66"/>
      <c r="JRN137" s="66"/>
      <c r="JRO137" s="66"/>
      <c r="JRP137" s="66"/>
      <c r="JRQ137" s="66"/>
      <c r="JRR137" s="66"/>
      <c r="JRS137" s="66"/>
      <c r="JRT137" s="66"/>
      <c r="JRU137" s="66"/>
      <c r="JRV137" s="66"/>
      <c r="JRW137" s="66"/>
      <c r="JRX137" s="66"/>
      <c r="JRY137" s="66"/>
      <c r="JRZ137" s="66"/>
      <c r="JSA137" s="66"/>
      <c r="JSB137" s="66"/>
      <c r="JSC137" s="66"/>
      <c r="JSD137" s="66"/>
      <c r="JSE137" s="66"/>
      <c r="JSF137" s="66"/>
      <c r="JSG137" s="66"/>
      <c r="JSH137" s="66"/>
      <c r="JSI137" s="66"/>
      <c r="JSJ137" s="66"/>
      <c r="JSK137" s="66"/>
      <c r="JSL137" s="66"/>
      <c r="JSM137" s="66"/>
      <c r="JSN137" s="66"/>
      <c r="JSO137" s="66"/>
      <c r="JSP137" s="66"/>
      <c r="JSQ137" s="66"/>
      <c r="JSR137" s="66"/>
      <c r="JSS137" s="66"/>
      <c r="JST137" s="66"/>
      <c r="JSU137" s="66"/>
      <c r="JSV137" s="66"/>
      <c r="JSW137" s="66"/>
      <c r="JSX137" s="66"/>
      <c r="JSY137" s="66"/>
      <c r="JSZ137" s="66"/>
      <c r="JTA137" s="66"/>
      <c r="JTB137" s="66"/>
      <c r="JTC137" s="66"/>
      <c r="JTD137" s="66"/>
      <c r="JTE137" s="66"/>
      <c r="JTF137" s="66"/>
      <c r="JTG137" s="66"/>
      <c r="JTH137" s="66"/>
      <c r="JTI137" s="66"/>
      <c r="JTJ137" s="66"/>
      <c r="JTK137" s="66"/>
      <c r="JTL137" s="66"/>
      <c r="JTM137" s="66"/>
      <c r="JTN137" s="66"/>
      <c r="JTO137" s="66"/>
      <c r="JTP137" s="66"/>
      <c r="JTQ137" s="66"/>
      <c r="JTR137" s="66"/>
      <c r="JTS137" s="66"/>
      <c r="JTT137" s="66"/>
      <c r="JTU137" s="66"/>
      <c r="JTV137" s="66"/>
      <c r="JTW137" s="66"/>
      <c r="JTX137" s="66"/>
      <c r="JTY137" s="66"/>
      <c r="JTZ137" s="66"/>
      <c r="JUA137" s="66"/>
      <c r="JUB137" s="66"/>
      <c r="JUC137" s="66"/>
      <c r="JUD137" s="66"/>
      <c r="JUE137" s="66"/>
      <c r="JUF137" s="66"/>
      <c r="JUG137" s="66"/>
      <c r="JUH137" s="66"/>
      <c r="JUI137" s="66"/>
      <c r="JUJ137" s="66"/>
      <c r="JUK137" s="66"/>
      <c r="JUL137" s="66"/>
      <c r="JUM137" s="66"/>
      <c r="JUN137" s="66"/>
      <c r="JUO137" s="66"/>
      <c r="JUP137" s="66"/>
      <c r="JUQ137" s="66"/>
      <c r="JUR137" s="66"/>
      <c r="JUS137" s="66"/>
      <c r="JUT137" s="66"/>
      <c r="JUU137" s="66"/>
      <c r="JUV137" s="66"/>
      <c r="JUW137" s="66"/>
      <c r="JUX137" s="66"/>
      <c r="JUY137" s="66"/>
      <c r="JUZ137" s="66"/>
      <c r="JVA137" s="66"/>
      <c r="JVB137" s="66"/>
      <c r="JVC137" s="66"/>
      <c r="JVD137" s="66"/>
      <c r="JVE137" s="66"/>
      <c r="JVF137" s="66"/>
      <c r="JVG137" s="66"/>
      <c r="JVH137" s="66"/>
      <c r="JVI137" s="66"/>
      <c r="JVJ137" s="66"/>
      <c r="JVK137" s="66"/>
      <c r="JVL137" s="66"/>
      <c r="JVM137" s="66"/>
      <c r="JVN137" s="66"/>
      <c r="JVO137" s="66"/>
      <c r="JVP137" s="66"/>
      <c r="JVQ137" s="66"/>
      <c r="JVR137" s="66"/>
      <c r="JVS137" s="66"/>
      <c r="JVT137" s="66"/>
      <c r="JVU137" s="66"/>
      <c r="JVV137" s="66"/>
      <c r="JVW137" s="66"/>
      <c r="JVX137" s="66"/>
      <c r="JVY137" s="66"/>
      <c r="JVZ137" s="66"/>
      <c r="JWA137" s="66"/>
      <c r="JWB137" s="66"/>
      <c r="JWC137" s="66"/>
      <c r="JWD137" s="66"/>
      <c r="JWE137" s="66"/>
      <c r="JWF137" s="66"/>
      <c r="JWG137" s="66"/>
      <c r="JWH137" s="66"/>
      <c r="JWI137" s="66"/>
      <c r="JWJ137" s="66"/>
      <c r="JWK137" s="66"/>
      <c r="JWL137" s="66"/>
      <c r="JWM137" s="66"/>
      <c r="JWN137" s="66"/>
      <c r="JWO137" s="66"/>
      <c r="JWP137" s="66"/>
      <c r="JWQ137" s="66"/>
      <c r="JWR137" s="66"/>
      <c r="JWS137" s="66"/>
      <c r="JWT137" s="66"/>
      <c r="JWU137" s="66"/>
      <c r="JWV137" s="66"/>
      <c r="JWW137" s="66"/>
      <c r="JWX137" s="66"/>
      <c r="JWY137" s="66"/>
      <c r="JWZ137" s="66"/>
      <c r="JXA137" s="66"/>
      <c r="JXB137" s="66"/>
      <c r="JXC137" s="66"/>
      <c r="JXD137" s="66"/>
      <c r="JXE137" s="66"/>
      <c r="JXF137" s="66"/>
      <c r="JXG137" s="66"/>
      <c r="JXH137" s="66"/>
      <c r="JXI137" s="66"/>
      <c r="JXJ137" s="66"/>
      <c r="JXK137" s="66"/>
      <c r="JXL137" s="66"/>
      <c r="JXM137" s="66"/>
      <c r="JXN137" s="66"/>
      <c r="JXO137" s="66"/>
      <c r="JXP137" s="66"/>
      <c r="JXQ137" s="66"/>
      <c r="JXR137" s="66"/>
      <c r="JXS137" s="66"/>
      <c r="JXT137" s="66"/>
      <c r="JXU137" s="66"/>
      <c r="JXV137" s="66"/>
      <c r="JXW137" s="66"/>
      <c r="JXX137" s="66"/>
      <c r="JXY137" s="66"/>
      <c r="JXZ137" s="66"/>
      <c r="JYA137" s="66"/>
      <c r="JYB137" s="66"/>
      <c r="JYC137" s="66"/>
      <c r="JYD137" s="66"/>
      <c r="JYE137" s="66"/>
      <c r="JYF137" s="66"/>
      <c r="JYG137" s="66"/>
      <c r="JYH137" s="66"/>
      <c r="JYI137" s="66"/>
      <c r="JYJ137" s="66"/>
      <c r="JYK137" s="66"/>
      <c r="JYL137" s="66"/>
      <c r="JYM137" s="66"/>
      <c r="JYN137" s="66"/>
      <c r="JYO137" s="66"/>
      <c r="JYP137" s="66"/>
      <c r="JYQ137" s="66"/>
      <c r="JYR137" s="66"/>
      <c r="JYS137" s="66"/>
      <c r="JYT137" s="66"/>
      <c r="JYU137" s="66"/>
      <c r="JYV137" s="66"/>
      <c r="JYW137" s="66"/>
      <c r="JYX137" s="66"/>
      <c r="JYY137" s="66"/>
      <c r="JYZ137" s="66"/>
      <c r="JZA137" s="66"/>
      <c r="JZB137" s="66"/>
      <c r="JZC137" s="66"/>
      <c r="JZD137" s="66"/>
      <c r="JZE137" s="66"/>
      <c r="JZF137" s="66"/>
      <c r="JZG137" s="66"/>
      <c r="JZH137" s="66"/>
      <c r="JZI137" s="66"/>
      <c r="JZJ137" s="66"/>
      <c r="JZK137" s="66"/>
      <c r="JZL137" s="66"/>
      <c r="JZM137" s="66"/>
      <c r="JZN137" s="66"/>
      <c r="JZO137" s="66"/>
      <c r="JZP137" s="66"/>
      <c r="JZQ137" s="66"/>
      <c r="JZR137" s="66"/>
      <c r="JZS137" s="66"/>
      <c r="JZT137" s="66"/>
      <c r="JZU137" s="66"/>
      <c r="JZV137" s="66"/>
      <c r="JZW137" s="66"/>
      <c r="JZX137" s="66"/>
      <c r="JZY137" s="66"/>
      <c r="JZZ137" s="66"/>
      <c r="KAA137" s="66"/>
      <c r="KAB137" s="66"/>
      <c r="KAC137" s="66"/>
      <c r="KAD137" s="66"/>
      <c r="KAE137" s="66"/>
      <c r="KAF137" s="66"/>
      <c r="KAG137" s="66"/>
      <c r="KAH137" s="66"/>
      <c r="KAI137" s="66"/>
      <c r="KAJ137" s="66"/>
      <c r="KAK137" s="66"/>
      <c r="KAL137" s="66"/>
      <c r="KAM137" s="66"/>
      <c r="KAN137" s="66"/>
      <c r="KAO137" s="66"/>
      <c r="KAP137" s="66"/>
      <c r="KAQ137" s="66"/>
      <c r="KAR137" s="66"/>
      <c r="KAS137" s="66"/>
      <c r="KAT137" s="66"/>
      <c r="KAU137" s="66"/>
      <c r="KAV137" s="66"/>
      <c r="KAW137" s="66"/>
      <c r="KAX137" s="66"/>
      <c r="KAY137" s="66"/>
      <c r="KAZ137" s="66"/>
      <c r="KBA137" s="66"/>
      <c r="KBB137" s="66"/>
      <c r="KBC137" s="66"/>
      <c r="KBD137" s="66"/>
      <c r="KBE137" s="66"/>
      <c r="KBF137" s="66"/>
      <c r="KBG137" s="66"/>
      <c r="KBH137" s="66"/>
      <c r="KBI137" s="66"/>
      <c r="KBJ137" s="66"/>
      <c r="KBK137" s="66"/>
      <c r="KBL137" s="66"/>
      <c r="KBM137" s="66"/>
      <c r="KBN137" s="66"/>
      <c r="KBO137" s="66"/>
      <c r="KBP137" s="66"/>
      <c r="KBQ137" s="66"/>
      <c r="KBR137" s="66"/>
      <c r="KBS137" s="66"/>
      <c r="KBT137" s="66"/>
      <c r="KBU137" s="66"/>
      <c r="KBV137" s="66"/>
      <c r="KBW137" s="66"/>
      <c r="KBX137" s="66"/>
      <c r="KBY137" s="66"/>
      <c r="KBZ137" s="66"/>
      <c r="KCA137" s="66"/>
      <c r="KCB137" s="66"/>
      <c r="KCC137" s="66"/>
      <c r="KCD137" s="66"/>
      <c r="KCE137" s="66"/>
      <c r="KCF137" s="66"/>
      <c r="KCG137" s="66"/>
      <c r="KCH137" s="66"/>
      <c r="KCI137" s="66"/>
      <c r="KCJ137" s="66"/>
      <c r="KCK137" s="66"/>
      <c r="KCL137" s="66"/>
      <c r="KCM137" s="66"/>
      <c r="KCN137" s="66"/>
      <c r="KCO137" s="66"/>
      <c r="KCP137" s="66"/>
      <c r="KCQ137" s="66"/>
      <c r="KCR137" s="66"/>
      <c r="KCS137" s="66"/>
      <c r="KCT137" s="66"/>
      <c r="KCU137" s="66"/>
      <c r="KCV137" s="66"/>
      <c r="KCW137" s="66"/>
      <c r="KCX137" s="66"/>
      <c r="KCY137" s="66"/>
      <c r="KCZ137" s="66"/>
      <c r="KDA137" s="66"/>
      <c r="KDB137" s="66"/>
      <c r="KDC137" s="66"/>
      <c r="KDD137" s="66"/>
      <c r="KDE137" s="66"/>
      <c r="KDF137" s="66"/>
      <c r="KDG137" s="66"/>
      <c r="KDH137" s="66"/>
      <c r="KDI137" s="66"/>
      <c r="KDJ137" s="66"/>
      <c r="KDK137" s="66"/>
      <c r="KDL137" s="66"/>
      <c r="KDM137" s="66"/>
      <c r="KDN137" s="66"/>
      <c r="KDO137" s="66"/>
      <c r="KDP137" s="66"/>
      <c r="KDQ137" s="66"/>
      <c r="KDR137" s="66"/>
      <c r="KDS137" s="66"/>
      <c r="KDT137" s="66"/>
      <c r="KDU137" s="66"/>
      <c r="KDV137" s="66"/>
      <c r="KDW137" s="66"/>
      <c r="KDX137" s="66"/>
      <c r="KDY137" s="66"/>
      <c r="KDZ137" s="66"/>
      <c r="KEA137" s="66"/>
      <c r="KEB137" s="66"/>
      <c r="KEC137" s="66"/>
      <c r="KED137" s="66"/>
      <c r="KEE137" s="66"/>
      <c r="KEF137" s="66"/>
      <c r="KEG137" s="66"/>
      <c r="KEH137" s="66"/>
      <c r="KEI137" s="66"/>
      <c r="KEJ137" s="66"/>
      <c r="KEK137" s="66"/>
      <c r="KEL137" s="66"/>
      <c r="KEM137" s="66"/>
      <c r="KEN137" s="66"/>
      <c r="KEO137" s="66"/>
      <c r="KEP137" s="66"/>
      <c r="KEQ137" s="66"/>
      <c r="KER137" s="66"/>
      <c r="KES137" s="66"/>
      <c r="KET137" s="66"/>
      <c r="KEU137" s="66"/>
      <c r="KEV137" s="66"/>
      <c r="KEW137" s="66"/>
      <c r="KEX137" s="66"/>
      <c r="KEY137" s="66"/>
      <c r="KEZ137" s="66"/>
      <c r="KFA137" s="66"/>
      <c r="KFB137" s="66"/>
      <c r="KFC137" s="66"/>
      <c r="KFD137" s="66"/>
      <c r="KFE137" s="66"/>
      <c r="KFF137" s="66"/>
      <c r="KFG137" s="66"/>
      <c r="KFH137" s="66"/>
      <c r="KFI137" s="66"/>
      <c r="KFJ137" s="66"/>
      <c r="KFK137" s="66"/>
      <c r="KFL137" s="66"/>
      <c r="KFM137" s="66"/>
      <c r="KFN137" s="66"/>
      <c r="KFO137" s="66"/>
      <c r="KFP137" s="66"/>
      <c r="KFQ137" s="66"/>
      <c r="KFR137" s="66"/>
      <c r="KFS137" s="66"/>
      <c r="KFT137" s="66"/>
      <c r="KFU137" s="66"/>
      <c r="KFV137" s="66"/>
      <c r="KFW137" s="66"/>
      <c r="KFX137" s="66"/>
      <c r="KFY137" s="66"/>
      <c r="KFZ137" s="66"/>
      <c r="KGA137" s="66"/>
      <c r="KGB137" s="66"/>
      <c r="KGC137" s="66"/>
      <c r="KGD137" s="66"/>
      <c r="KGE137" s="66"/>
      <c r="KGF137" s="66"/>
      <c r="KGG137" s="66"/>
      <c r="KGH137" s="66"/>
      <c r="KGI137" s="66"/>
      <c r="KGJ137" s="66"/>
      <c r="KGK137" s="66"/>
      <c r="KGL137" s="66"/>
      <c r="KGM137" s="66"/>
      <c r="KGN137" s="66"/>
      <c r="KGO137" s="66"/>
      <c r="KGP137" s="66"/>
      <c r="KGQ137" s="66"/>
      <c r="KGR137" s="66"/>
      <c r="KGS137" s="66"/>
      <c r="KGT137" s="66"/>
      <c r="KGU137" s="66"/>
      <c r="KGV137" s="66"/>
      <c r="KGW137" s="66"/>
      <c r="KGX137" s="66"/>
      <c r="KGY137" s="66"/>
      <c r="KGZ137" s="66"/>
      <c r="KHA137" s="66"/>
      <c r="KHB137" s="66"/>
      <c r="KHC137" s="66"/>
      <c r="KHD137" s="66"/>
      <c r="KHE137" s="66"/>
      <c r="KHF137" s="66"/>
      <c r="KHG137" s="66"/>
      <c r="KHH137" s="66"/>
      <c r="KHI137" s="66"/>
      <c r="KHJ137" s="66"/>
      <c r="KHK137" s="66"/>
      <c r="KHL137" s="66"/>
      <c r="KHM137" s="66"/>
      <c r="KHN137" s="66"/>
      <c r="KHO137" s="66"/>
      <c r="KHP137" s="66"/>
      <c r="KHQ137" s="66"/>
      <c r="KHR137" s="66"/>
      <c r="KHS137" s="66"/>
      <c r="KHT137" s="66"/>
      <c r="KHU137" s="66"/>
      <c r="KHV137" s="66"/>
      <c r="KHW137" s="66"/>
      <c r="KHX137" s="66"/>
      <c r="KHY137" s="66"/>
      <c r="KHZ137" s="66"/>
      <c r="KIA137" s="66"/>
      <c r="KIB137" s="66"/>
      <c r="KIC137" s="66"/>
      <c r="KID137" s="66"/>
      <c r="KIE137" s="66"/>
      <c r="KIF137" s="66"/>
      <c r="KIG137" s="66"/>
      <c r="KIH137" s="66"/>
      <c r="KII137" s="66"/>
      <c r="KIJ137" s="66"/>
      <c r="KIK137" s="66"/>
      <c r="KIL137" s="66"/>
      <c r="KIM137" s="66"/>
      <c r="KIN137" s="66"/>
      <c r="KIO137" s="66"/>
      <c r="KIP137" s="66"/>
      <c r="KIQ137" s="66"/>
      <c r="KIR137" s="66"/>
      <c r="KIS137" s="66"/>
      <c r="KIT137" s="66"/>
      <c r="KIU137" s="66"/>
      <c r="KIV137" s="66"/>
      <c r="KIW137" s="66"/>
      <c r="KIX137" s="66"/>
      <c r="KIY137" s="66"/>
      <c r="KIZ137" s="66"/>
      <c r="KJA137" s="66"/>
      <c r="KJB137" s="66"/>
      <c r="KJC137" s="66"/>
      <c r="KJD137" s="66"/>
      <c r="KJE137" s="66"/>
      <c r="KJF137" s="66"/>
      <c r="KJG137" s="66"/>
      <c r="KJH137" s="66"/>
      <c r="KJI137" s="66"/>
      <c r="KJJ137" s="66"/>
      <c r="KJK137" s="66"/>
      <c r="KJL137" s="66"/>
      <c r="KJM137" s="66"/>
      <c r="KJN137" s="66"/>
      <c r="KJO137" s="66"/>
      <c r="KJP137" s="66"/>
      <c r="KJQ137" s="66"/>
      <c r="KJR137" s="66"/>
      <c r="KJS137" s="66"/>
      <c r="KJT137" s="66"/>
      <c r="KJU137" s="66"/>
      <c r="KJV137" s="66"/>
      <c r="KJW137" s="66"/>
      <c r="KJX137" s="66"/>
      <c r="KJY137" s="66"/>
      <c r="KJZ137" s="66"/>
      <c r="KKA137" s="66"/>
      <c r="KKB137" s="66"/>
      <c r="KKC137" s="66"/>
      <c r="KKD137" s="66"/>
      <c r="KKE137" s="66"/>
      <c r="KKF137" s="66"/>
      <c r="KKG137" s="66"/>
      <c r="KKH137" s="66"/>
      <c r="KKI137" s="66"/>
      <c r="KKJ137" s="66"/>
      <c r="KKK137" s="66"/>
      <c r="KKL137" s="66"/>
      <c r="KKM137" s="66"/>
      <c r="KKN137" s="66"/>
      <c r="KKO137" s="66"/>
      <c r="KKP137" s="66"/>
      <c r="KKQ137" s="66"/>
      <c r="KKR137" s="66"/>
      <c r="KKS137" s="66"/>
      <c r="KKT137" s="66"/>
      <c r="KKU137" s="66"/>
      <c r="KKV137" s="66"/>
      <c r="KKW137" s="66"/>
      <c r="KKX137" s="66"/>
      <c r="KKY137" s="66"/>
      <c r="KKZ137" s="66"/>
      <c r="KLA137" s="66"/>
      <c r="KLB137" s="66"/>
      <c r="KLC137" s="66"/>
      <c r="KLD137" s="66"/>
      <c r="KLE137" s="66"/>
      <c r="KLF137" s="66"/>
      <c r="KLG137" s="66"/>
      <c r="KLH137" s="66"/>
      <c r="KLI137" s="66"/>
      <c r="KLJ137" s="66"/>
      <c r="KLK137" s="66"/>
      <c r="KLL137" s="66"/>
      <c r="KLM137" s="66"/>
      <c r="KLN137" s="66"/>
      <c r="KLO137" s="66"/>
      <c r="KLP137" s="66"/>
      <c r="KLQ137" s="66"/>
      <c r="KLR137" s="66"/>
      <c r="KLS137" s="66"/>
      <c r="KLT137" s="66"/>
      <c r="KLU137" s="66"/>
      <c r="KLV137" s="66"/>
      <c r="KLW137" s="66"/>
      <c r="KLX137" s="66"/>
      <c r="KLY137" s="66"/>
      <c r="KLZ137" s="66"/>
      <c r="KMA137" s="66"/>
      <c r="KMB137" s="66"/>
      <c r="KMC137" s="66"/>
      <c r="KMD137" s="66"/>
      <c r="KME137" s="66"/>
      <c r="KMF137" s="66"/>
      <c r="KMG137" s="66"/>
      <c r="KMH137" s="66"/>
      <c r="KMI137" s="66"/>
      <c r="KMJ137" s="66"/>
      <c r="KMK137" s="66"/>
      <c r="KML137" s="66"/>
      <c r="KMM137" s="66"/>
      <c r="KMN137" s="66"/>
      <c r="KMO137" s="66"/>
      <c r="KMP137" s="66"/>
      <c r="KMQ137" s="66"/>
      <c r="KMR137" s="66"/>
      <c r="KMS137" s="66"/>
      <c r="KMT137" s="66"/>
      <c r="KMU137" s="66"/>
      <c r="KMV137" s="66"/>
      <c r="KMW137" s="66"/>
      <c r="KMX137" s="66"/>
      <c r="KMY137" s="66"/>
      <c r="KMZ137" s="66"/>
      <c r="KNA137" s="66"/>
      <c r="KNB137" s="66"/>
      <c r="KNC137" s="66"/>
      <c r="KND137" s="66"/>
      <c r="KNE137" s="66"/>
      <c r="KNF137" s="66"/>
      <c r="KNG137" s="66"/>
      <c r="KNH137" s="66"/>
      <c r="KNI137" s="66"/>
      <c r="KNJ137" s="66"/>
      <c r="KNK137" s="66"/>
      <c r="KNL137" s="66"/>
      <c r="KNM137" s="66"/>
      <c r="KNN137" s="66"/>
      <c r="KNO137" s="66"/>
      <c r="KNP137" s="66"/>
      <c r="KNQ137" s="66"/>
      <c r="KNR137" s="66"/>
      <c r="KNS137" s="66"/>
      <c r="KNT137" s="66"/>
      <c r="KNU137" s="66"/>
      <c r="KNV137" s="66"/>
      <c r="KNW137" s="66"/>
      <c r="KNX137" s="66"/>
      <c r="KNY137" s="66"/>
      <c r="KNZ137" s="66"/>
      <c r="KOA137" s="66"/>
      <c r="KOB137" s="66"/>
      <c r="KOC137" s="66"/>
      <c r="KOD137" s="66"/>
      <c r="KOE137" s="66"/>
      <c r="KOF137" s="66"/>
      <c r="KOG137" s="66"/>
      <c r="KOH137" s="66"/>
      <c r="KOI137" s="66"/>
      <c r="KOJ137" s="66"/>
      <c r="KOK137" s="66"/>
      <c r="KOL137" s="66"/>
      <c r="KOM137" s="66"/>
      <c r="KON137" s="66"/>
      <c r="KOO137" s="66"/>
      <c r="KOP137" s="66"/>
      <c r="KOQ137" s="66"/>
      <c r="KOR137" s="66"/>
      <c r="KOS137" s="66"/>
      <c r="KOT137" s="66"/>
      <c r="KOU137" s="66"/>
      <c r="KOV137" s="66"/>
      <c r="KOW137" s="66"/>
      <c r="KOX137" s="66"/>
      <c r="KOY137" s="66"/>
      <c r="KOZ137" s="66"/>
      <c r="KPA137" s="66"/>
      <c r="KPB137" s="66"/>
      <c r="KPC137" s="66"/>
      <c r="KPD137" s="66"/>
      <c r="KPE137" s="66"/>
      <c r="KPF137" s="66"/>
      <c r="KPG137" s="66"/>
      <c r="KPH137" s="66"/>
      <c r="KPI137" s="66"/>
      <c r="KPJ137" s="66"/>
      <c r="KPK137" s="66"/>
      <c r="KPL137" s="66"/>
      <c r="KPM137" s="66"/>
      <c r="KPN137" s="66"/>
      <c r="KPO137" s="66"/>
      <c r="KPP137" s="66"/>
      <c r="KPQ137" s="66"/>
      <c r="KPR137" s="66"/>
      <c r="KPS137" s="66"/>
      <c r="KPT137" s="66"/>
      <c r="KPU137" s="66"/>
      <c r="KPV137" s="66"/>
      <c r="KPW137" s="66"/>
      <c r="KPX137" s="66"/>
      <c r="KPY137" s="66"/>
      <c r="KPZ137" s="66"/>
      <c r="KQA137" s="66"/>
      <c r="KQB137" s="66"/>
      <c r="KQC137" s="66"/>
      <c r="KQD137" s="66"/>
      <c r="KQE137" s="66"/>
      <c r="KQF137" s="66"/>
      <c r="KQG137" s="66"/>
      <c r="KQH137" s="66"/>
      <c r="KQI137" s="66"/>
      <c r="KQJ137" s="66"/>
      <c r="KQK137" s="66"/>
      <c r="KQL137" s="66"/>
      <c r="KQM137" s="66"/>
      <c r="KQN137" s="66"/>
      <c r="KQO137" s="66"/>
      <c r="KQP137" s="66"/>
      <c r="KQQ137" s="66"/>
      <c r="KQR137" s="66"/>
      <c r="KQS137" s="66"/>
      <c r="KQT137" s="66"/>
      <c r="KQU137" s="66"/>
      <c r="KQV137" s="66"/>
      <c r="KQW137" s="66"/>
      <c r="KQX137" s="66"/>
      <c r="KQY137" s="66"/>
      <c r="KQZ137" s="66"/>
      <c r="KRA137" s="66"/>
      <c r="KRB137" s="66"/>
      <c r="KRC137" s="66"/>
      <c r="KRD137" s="66"/>
      <c r="KRE137" s="66"/>
      <c r="KRF137" s="66"/>
      <c r="KRG137" s="66"/>
      <c r="KRH137" s="66"/>
      <c r="KRI137" s="66"/>
      <c r="KRJ137" s="66"/>
      <c r="KRK137" s="66"/>
      <c r="KRL137" s="66"/>
      <c r="KRM137" s="66"/>
      <c r="KRN137" s="66"/>
      <c r="KRO137" s="66"/>
      <c r="KRP137" s="66"/>
      <c r="KRQ137" s="66"/>
      <c r="KRR137" s="66"/>
      <c r="KRS137" s="66"/>
      <c r="KRT137" s="66"/>
      <c r="KRU137" s="66"/>
      <c r="KRV137" s="66"/>
      <c r="KRW137" s="66"/>
      <c r="KRX137" s="66"/>
      <c r="KRY137" s="66"/>
      <c r="KRZ137" s="66"/>
      <c r="KSA137" s="66"/>
      <c r="KSB137" s="66"/>
      <c r="KSC137" s="66"/>
      <c r="KSD137" s="66"/>
      <c r="KSE137" s="66"/>
      <c r="KSF137" s="66"/>
      <c r="KSG137" s="66"/>
      <c r="KSH137" s="66"/>
      <c r="KSI137" s="66"/>
      <c r="KSJ137" s="66"/>
      <c r="KSK137" s="66"/>
      <c r="KSL137" s="66"/>
      <c r="KSM137" s="66"/>
      <c r="KSN137" s="66"/>
      <c r="KSO137" s="66"/>
      <c r="KSP137" s="66"/>
      <c r="KSQ137" s="66"/>
      <c r="KSR137" s="66"/>
      <c r="KSS137" s="66"/>
      <c r="KST137" s="66"/>
      <c r="KSU137" s="66"/>
      <c r="KSV137" s="66"/>
      <c r="KSW137" s="66"/>
      <c r="KSX137" s="66"/>
      <c r="KSY137" s="66"/>
      <c r="KSZ137" s="66"/>
      <c r="KTA137" s="66"/>
      <c r="KTB137" s="66"/>
      <c r="KTC137" s="66"/>
      <c r="KTD137" s="66"/>
      <c r="KTE137" s="66"/>
      <c r="KTF137" s="66"/>
      <c r="KTG137" s="66"/>
      <c r="KTH137" s="66"/>
      <c r="KTI137" s="66"/>
      <c r="KTJ137" s="66"/>
      <c r="KTK137" s="66"/>
      <c r="KTL137" s="66"/>
      <c r="KTM137" s="66"/>
      <c r="KTN137" s="66"/>
      <c r="KTO137" s="66"/>
      <c r="KTP137" s="66"/>
      <c r="KTQ137" s="66"/>
      <c r="KTR137" s="66"/>
      <c r="KTS137" s="66"/>
      <c r="KTT137" s="66"/>
      <c r="KTU137" s="66"/>
      <c r="KTV137" s="66"/>
      <c r="KTW137" s="66"/>
      <c r="KTX137" s="66"/>
      <c r="KTY137" s="66"/>
      <c r="KTZ137" s="66"/>
      <c r="KUA137" s="66"/>
      <c r="KUB137" s="66"/>
      <c r="KUC137" s="66"/>
      <c r="KUD137" s="66"/>
      <c r="KUE137" s="66"/>
      <c r="KUF137" s="66"/>
      <c r="KUG137" s="66"/>
      <c r="KUH137" s="66"/>
      <c r="KUI137" s="66"/>
      <c r="KUJ137" s="66"/>
      <c r="KUK137" s="66"/>
      <c r="KUL137" s="66"/>
      <c r="KUM137" s="66"/>
      <c r="KUN137" s="66"/>
      <c r="KUO137" s="66"/>
      <c r="KUP137" s="66"/>
      <c r="KUQ137" s="66"/>
      <c r="KUR137" s="66"/>
      <c r="KUS137" s="66"/>
      <c r="KUT137" s="66"/>
      <c r="KUU137" s="66"/>
      <c r="KUV137" s="66"/>
      <c r="KUW137" s="66"/>
      <c r="KUX137" s="66"/>
      <c r="KUY137" s="66"/>
      <c r="KUZ137" s="66"/>
      <c r="KVA137" s="66"/>
      <c r="KVB137" s="66"/>
      <c r="KVC137" s="66"/>
      <c r="KVD137" s="66"/>
      <c r="KVE137" s="66"/>
      <c r="KVF137" s="66"/>
      <c r="KVG137" s="66"/>
      <c r="KVH137" s="66"/>
      <c r="KVI137" s="66"/>
      <c r="KVJ137" s="66"/>
      <c r="KVK137" s="66"/>
      <c r="KVL137" s="66"/>
      <c r="KVM137" s="66"/>
      <c r="KVN137" s="66"/>
      <c r="KVO137" s="66"/>
      <c r="KVP137" s="66"/>
      <c r="KVQ137" s="66"/>
      <c r="KVR137" s="66"/>
      <c r="KVS137" s="66"/>
      <c r="KVT137" s="66"/>
      <c r="KVU137" s="66"/>
      <c r="KVV137" s="66"/>
      <c r="KVW137" s="66"/>
      <c r="KVX137" s="66"/>
      <c r="KVY137" s="66"/>
      <c r="KVZ137" s="66"/>
      <c r="KWA137" s="66"/>
      <c r="KWB137" s="66"/>
      <c r="KWC137" s="66"/>
      <c r="KWD137" s="66"/>
      <c r="KWE137" s="66"/>
      <c r="KWF137" s="66"/>
      <c r="KWG137" s="66"/>
      <c r="KWH137" s="66"/>
      <c r="KWI137" s="66"/>
      <c r="KWJ137" s="66"/>
      <c r="KWK137" s="66"/>
      <c r="KWL137" s="66"/>
      <c r="KWM137" s="66"/>
      <c r="KWN137" s="66"/>
      <c r="KWO137" s="66"/>
      <c r="KWP137" s="66"/>
      <c r="KWQ137" s="66"/>
      <c r="KWR137" s="66"/>
      <c r="KWS137" s="66"/>
      <c r="KWT137" s="66"/>
      <c r="KWU137" s="66"/>
      <c r="KWV137" s="66"/>
      <c r="KWW137" s="66"/>
      <c r="KWX137" s="66"/>
      <c r="KWY137" s="66"/>
      <c r="KWZ137" s="66"/>
      <c r="KXA137" s="66"/>
      <c r="KXB137" s="66"/>
      <c r="KXC137" s="66"/>
      <c r="KXD137" s="66"/>
      <c r="KXE137" s="66"/>
      <c r="KXF137" s="66"/>
      <c r="KXG137" s="66"/>
      <c r="KXH137" s="66"/>
      <c r="KXI137" s="66"/>
      <c r="KXJ137" s="66"/>
      <c r="KXK137" s="66"/>
      <c r="KXL137" s="66"/>
      <c r="KXM137" s="66"/>
      <c r="KXN137" s="66"/>
      <c r="KXO137" s="66"/>
      <c r="KXP137" s="66"/>
      <c r="KXQ137" s="66"/>
      <c r="KXR137" s="66"/>
      <c r="KXS137" s="66"/>
      <c r="KXT137" s="66"/>
      <c r="KXU137" s="66"/>
      <c r="KXV137" s="66"/>
      <c r="KXW137" s="66"/>
      <c r="KXX137" s="66"/>
      <c r="KXY137" s="66"/>
      <c r="KXZ137" s="66"/>
      <c r="KYA137" s="66"/>
      <c r="KYB137" s="66"/>
      <c r="KYC137" s="66"/>
      <c r="KYD137" s="66"/>
      <c r="KYE137" s="66"/>
      <c r="KYF137" s="66"/>
      <c r="KYG137" s="66"/>
      <c r="KYH137" s="66"/>
      <c r="KYI137" s="66"/>
      <c r="KYJ137" s="66"/>
      <c r="KYK137" s="66"/>
      <c r="KYL137" s="66"/>
      <c r="KYM137" s="66"/>
      <c r="KYN137" s="66"/>
      <c r="KYO137" s="66"/>
      <c r="KYP137" s="66"/>
      <c r="KYQ137" s="66"/>
      <c r="KYR137" s="66"/>
      <c r="KYS137" s="66"/>
      <c r="KYT137" s="66"/>
      <c r="KYU137" s="66"/>
      <c r="KYV137" s="66"/>
      <c r="KYW137" s="66"/>
      <c r="KYX137" s="66"/>
      <c r="KYY137" s="66"/>
      <c r="KYZ137" s="66"/>
      <c r="KZA137" s="66"/>
      <c r="KZB137" s="66"/>
      <c r="KZC137" s="66"/>
      <c r="KZD137" s="66"/>
      <c r="KZE137" s="66"/>
      <c r="KZF137" s="66"/>
      <c r="KZG137" s="66"/>
      <c r="KZH137" s="66"/>
      <c r="KZI137" s="66"/>
      <c r="KZJ137" s="66"/>
      <c r="KZK137" s="66"/>
      <c r="KZL137" s="66"/>
      <c r="KZM137" s="66"/>
      <c r="KZN137" s="66"/>
      <c r="KZO137" s="66"/>
      <c r="KZP137" s="66"/>
      <c r="KZQ137" s="66"/>
      <c r="KZR137" s="66"/>
      <c r="KZS137" s="66"/>
      <c r="KZT137" s="66"/>
      <c r="KZU137" s="66"/>
      <c r="KZV137" s="66"/>
      <c r="KZW137" s="66"/>
      <c r="KZX137" s="66"/>
      <c r="KZY137" s="66"/>
      <c r="KZZ137" s="66"/>
      <c r="LAA137" s="66"/>
      <c r="LAB137" s="66"/>
      <c r="LAC137" s="66"/>
      <c r="LAD137" s="66"/>
      <c r="LAE137" s="66"/>
      <c r="LAF137" s="66"/>
      <c r="LAG137" s="66"/>
      <c r="LAH137" s="66"/>
      <c r="LAI137" s="66"/>
      <c r="LAJ137" s="66"/>
      <c r="LAK137" s="66"/>
      <c r="LAL137" s="66"/>
      <c r="LAM137" s="66"/>
      <c r="LAN137" s="66"/>
      <c r="LAO137" s="66"/>
      <c r="LAP137" s="66"/>
      <c r="LAQ137" s="66"/>
      <c r="LAR137" s="66"/>
      <c r="LAS137" s="66"/>
      <c r="LAT137" s="66"/>
      <c r="LAU137" s="66"/>
      <c r="LAV137" s="66"/>
      <c r="LAW137" s="66"/>
      <c r="LAX137" s="66"/>
      <c r="LAY137" s="66"/>
      <c r="LAZ137" s="66"/>
      <c r="LBA137" s="66"/>
      <c r="LBB137" s="66"/>
      <c r="LBC137" s="66"/>
      <c r="LBD137" s="66"/>
      <c r="LBE137" s="66"/>
      <c r="LBF137" s="66"/>
      <c r="LBG137" s="66"/>
      <c r="LBH137" s="66"/>
      <c r="LBI137" s="66"/>
      <c r="LBJ137" s="66"/>
      <c r="LBK137" s="66"/>
      <c r="LBL137" s="66"/>
      <c r="LBM137" s="66"/>
      <c r="LBN137" s="66"/>
      <c r="LBO137" s="66"/>
      <c r="LBP137" s="66"/>
      <c r="LBQ137" s="66"/>
      <c r="LBR137" s="66"/>
      <c r="LBS137" s="66"/>
      <c r="LBT137" s="66"/>
      <c r="LBU137" s="66"/>
      <c r="LBV137" s="66"/>
      <c r="LBW137" s="66"/>
      <c r="LBX137" s="66"/>
      <c r="LBY137" s="66"/>
      <c r="LBZ137" s="66"/>
      <c r="LCA137" s="66"/>
      <c r="LCB137" s="66"/>
      <c r="LCC137" s="66"/>
      <c r="LCD137" s="66"/>
      <c r="LCE137" s="66"/>
      <c r="LCF137" s="66"/>
      <c r="LCG137" s="66"/>
      <c r="LCH137" s="66"/>
      <c r="LCI137" s="66"/>
      <c r="LCJ137" s="66"/>
      <c r="LCK137" s="66"/>
      <c r="LCL137" s="66"/>
      <c r="LCM137" s="66"/>
      <c r="LCN137" s="66"/>
      <c r="LCO137" s="66"/>
      <c r="LCP137" s="66"/>
      <c r="LCQ137" s="66"/>
      <c r="LCR137" s="66"/>
      <c r="LCS137" s="66"/>
      <c r="LCT137" s="66"/>
      <c r="LCU137" s="66"/>
      <c r="LCV137" s="66"/>
      <c r="LCW137" s="66"/>
      <c r="LCX137" s="66"/>
      <c r="LCY137" s="66"/>
      <c r="LCZ137" s="66"/>
      <c r="LDA137" s="66"/>
      <c r="LDB137" s="66"/>
      <c r="LDC137" s="66"/>
      <c r="LDD137" s="66"/>
      <c r="LDE137" s="66"/>
      <c r="LDF137" s="66"/>
      <c r="LDG137" s="66"/>
      <c r="LDH137" s="66"/>
      <c r="LDI137" s="66"/>
      <c r="LDJ137" s="66"/>
      <c r="LDK137" s="66"/>
      <c r="LDL137" s="66"/>
      <c r="LDM137" s="66"/>
      <c r="LDN137" s="66"/>
      <c r="LDO137" s="66"/>
      <c r="LDP137" s="66"/>
      <c r="LDQ137" s="66"/>
      <c r="LDR137" s="66"/>
      <c r="LDS137" s="66"/>
      <c r="LDT137" s="66"/>
      <c r="LDU137" s="66"/>
      <c r="LDV137" s="66"/>
      <c r="LDW137" s="66"/>
      <c r="LDX137" s="66"/>
      <c r="LDY137" s="66"/>
      <c r="LDZ137" s="66"/>
      <c r="LEA137" s="66"/>
      <c r="LEB137" s="66"/>
      <c r="LEC137" s="66"/>
      <c r="LED137" s="66"/>
      <c r="LEE137" s="66"/>
      <c r="LEF137" s="66"/>
      <c r="LEG137" s="66"/>
      <c r="LEH137" s="66"/>
      <c r="LEI137" s="66"/>
      <c r="LEJ137" s="66"/>
      <c r="LEK137" s="66"/>
      <c r="LEL137" s="66"/>
      <c r="LEM137" s="66"/>
      <c r="LEN137" s="66"/>
      <c r="LEO137" s="66"/>
      <c r="LEP137" s="66"/>
      <c r="LEQ137" s="66"/>
      <c r="LER137" s="66"/>
      <c r="LES137" s="66"/>
      <c r="LET137" s="66"/>
      <c r="LEU137" s="66"/>
      <c r="LEV137" s="66"/>
      <c r="LEW137" s="66"/>
      <c r="LEX137" s="66"/>
      <c r="LEY137" s="66"/>
      <c r="LEZ137" s="66"/>
      <c r="LFA137" s="66"/>
      <c r="LFB137" s="66"/>
      <c r="LFC137" s="66"/>
      <c r="LFD137" s="66"/>
      <c r="LFE137" s="66"/>
      <c r="LFF137" s="66"/>
      <c r="LFG137" s="66"/>
      <c r="LFH137" s="66"/>
      <c r="LFI137" s="66"/>
      <c r="LFJ137" s="66"/>
      <c r="LFK137" s="66"/>
      <c r="LFL137" s="66"/>
      <c r="LFM137" s="66"/>
      <c r="LFN137" s="66"/>
      <c r="LFO137" s="66"/>
      <c r="LFP137" s="66"/>
      <c r="LFQ137" s="66"/>
      <c r="LFR137" s="66"/>
      <c r="LFS137" s="66"/>
      <c r="LFT137" s="66"/>
      <c r="LFU137" s="66"/>
      <c r="LFV137" s="66"/>
      <c r="LFW137" s="66"/>
      <c r="LFX137" s="66"/>
      <c r="LFY137" s="66"/>
      <c r="LFZ137" s="66"/>
      <c r="LGA137" s="66"/>
      <c r="LGB137" s="66"/>
      <c r="LGC137" s="66"/>
      <c r="LGD137" s="66"/>
      <c r="LGE137" s="66"/>
      <c r="LGF137" s="66"/>
      <c r="LGG137" s="66"/>
      <c r="LGH137" s="66"/>
      <c r="LGI137" s="66"/>
      <c r="LGJ137" s="66"/>
      <c r="LGK137" s="66"/>
      <c r="LGL137" s="66"/>
      <c r="LGM137" s="66"/>
      <c r="LGN137" s="66"/>
      <c r="LGO137" s="66"/>
      <c r="LGP137" s="66"/>
      <c r="LGQ137" s="66"/>
      <c r="LGR137" s="66"/>
      <c r="LGS137" s="66"/>
      <c r="LGT137" s="66"/>
      <c r="LGU137" s="66"/>
      <c r="LGV137" s="66"/>
      <c r="LGW137" s="66"/>
      <c r="LGX137" s="66"/>
      <c r="LGY137" s="66"/>
      <c r="LGZ137" s="66"/>
      <c r="LHA137" s="66"/>
      <c r="LHB137" s="66"/>
      <c r="LHC137" s="66"/>
      <c r="LHD137" s="66"/>
      <c r="LHE137" s="66"/>
      <c r="LHF137" s="66"/>
      <c r="LHG137" s="66"/>
      <c r="LHH137" s="66"/>
      <c r="LHI137" s="66"/>
      <c r="LHJ137" s="66"/>
      <c r="LHK137" s="66"/>
      <c r="LHL137" s="66"/>
      <c r="LHM137" s="66"/>
      <c r="LHN137" s="66"/>
      <c r="LHO137" s="66"/>
      <c r="LHP137" s="66"/>
      <c r="LHQ137" s="66"/>
      <c r="LHR137" s="66"/>
      <c r="LHS137" s="66"/>
      <c r="LHT137" s="66"/>
      <c r="LHU137" s="66"/>
      <c r="LHV137" s="66"/>
      <c r="LHW137" s="66"/>
      <c r="LHX137" s="66"/>
      <c r="LHY137" s="66"/>
      <c r="LHZ137" s="66"/>
      <c r="LIA137" s="66"/>
      <c r="LIB137" s="66"/>
      <c r="LIC137" s="66"/>
      <c r="LID137" s="66"/>
      <c r="LIE137" s="66"/>
      <c r="LIF137" s="66"/>
      <c r="LIG137" s="66"/>
      <c r="LIH137" s="66"/>
      <c r="LII137" s="66"/>
      <c r="LIJ137" s="66"/>
      <c r="LIK137" s="66"/>
      <c r="LIL137" s="66"/>
      <c r="LIM137" s="66"/>
      <c r="LIN137" s="66"/>
      <c r="LIO137" s="66"/>
      <c r="LIP137" s="66"/>
      <c r="LIQ137" s="66"/>
      <c r="LIR137" s="66"/>
      <c r="LIS137" s="66"/>
      <c r="LIT137" s="66"/>
      <c r="LIU137" s="66"/>
      <c r="LIV137" s="66"/>
      <c r="LIW137" s="66"/>
      <c r="LIX137" s="66"/>
      <c r="LIY137" s="66"/>
      <c r="LIZ137" s="66"/>
      <c r="LJA137" s="66"/>
      <c r="LJB137" s="66"/>
      <c r="LJC137" s="66"/>
      <c r="LJD137" s="66"/>
      <c r="LJE137" s="66"/>
      <c r="LJF137" s="66"/>
      <c r="LJG137" s="66"/>
      <c r="LJH137" s="66"/>
      <c r="LJI137" s="66"/>
      <c r="LJJ137" s="66"/>
      <c r="LJK137" s="66"/>
      <c r="LJL137" s="66"/>
      <c r="LJM137" s="66"/>
      <c r="LJN137" s="66"/>
      <c r="LJO137" s="66"/>
      <c r="LJP137" s="66"/>
      <c r="LJQ137" s="66"/>
      <c r="LJR137" s="66"/>
      <c r="LJS137" s="66"/>
      <c r="LJT137" s="66"/>
      <c r="LJU137" s="66"/>
      <c r="LJV137" s="66"/>
      <c r="LJW137" s="66"/>
      <c r="LJX137" s="66"/>
      <c r="LJY137" s="66"/>
      <c r="LJZ137" s="66"/>
      <c r="LKA137" s="66"/>
      <c r="LKB137" s="66"/>
      <c r="LKC137" s="66"/>
      <c r="LKD137" s="66"/>
      <c r="LKE137" s="66"/>
      <c r="LKF137" s="66"/>
      <c r="LKG137" s="66"/>
      <c r="LKH137" s="66"/>
      <c r="LKI137" s="66"/>
      <c r="LKJ137" s="66"/>
      <c r="LKK137" s="66"/>
      <c r="LKL137" s="66"/>
      <c r="LKM137" s="66"/>
      <c r="LKN137" s="66"/>
      <c r="LKO137" s="66"/>
      <c r="LKP137" s="66"/>
      <c r="LKQ137" s="66"/>
      <c r="LKR137" s="66"/>
      <c r="LKS137" s="66"/>
      <c r="LKT137" s="66"/>
      <c r="LKU137" s="66"/>
      <c r="LKV137" s="66"/>
      <c r="LKW137" s="66"/>
      <c r="LKX137" s="66"/>
      <c r="LKY137" s="66"/>
      <c r="LKZ137" s="66"/>
      <c r="LLA137" s="66"/>
      <c r="LLB137" s="66"/>
      <c r="LLC137" s="66"/>
      <c r="LLD137" s="66"/>
      <c r="LLE137" s="66"/>
      <c r="LLF137" s="66"/>
      <c r="LLG137" s="66"/>
      <c r="LLH137" s="66"/>
      <c r="LLI137" s="66"/>
      <c r="LLJ137" s="66"/>
      <c r="LLK137" s="66"/>
      <c r="LLL137" s="66"/>
      <c r="LLM137" s="66"/>
      <c r="LLN137" s="66"/>
      <c r="LLO137" s="66"/>
      <c r="LLP137" s="66"/>
      <c r="LLQ137" s="66"/>
      <c r="LLR137" s="66"/>
      <c r="LLS137" s="66"/>
      <c r="LLT137" s="66"/>
      <c r="LLU137" s="66"/>
      <c r="LLV137" s="66"/>
      <c r="LLW137" s="66"/>
      <c r="LLX137" s="66"/>
      <c r="LLY137" s="66"/>
      <c r="LLZ137" s="66"/>
      <c r="LMA137" s="66"/>
      <c r="LMB137" s="66"/>
      <c r="LMC137" s="66"/>
      <c r="LMD137" s="66"/>
      <c r="LME137" s="66"/>
      <c r="LMF137" s="66"/>
      <c r="LMG137" s="66"/>
      <c r="LMH137" s="66"/>
      <c r="LMI137" s="66"/>
      <c r="LMJ137" s="66"/>
      <c r="LMK137" s="66"/>
      <c r="LML137" s="66"/>
      <c r="LMM137" s="66"/>
      <c r="LMN137" s="66"/>
      <c r="LMO137" s="66"/>
      <c r="LMP137" s="66"/>
      <c r="LMQ137" s="66"/>
      <c r="LMR137" s="66"/>
      <c r="LMS137" s="66"/>
      <c r="LMT137" s="66"/>
      <c r="LMU137" s="66"/>
      <c r="LMV137" s="66"/>
      <c r="LMW137" s="66"/>
      <c r="LMX137" s="66"/>
      <c r="LMY137" s="66"/>
      <c r="LMZ137" s="66"/>
      <c r="LNA137" s="66"/>
      <c r="LNB137" s="66"/>
      <c r="LNC137" s="66"/>
      <c r="LND137" s="66"/>
      <c r="LNE137" s="66"/>
      <c r="LNF137" s="66"/>
      <c r="LNG137" s="66"/>
      <c r="LNH137" s="66"/>
      <c r="LNI137" s="66"/>
      <c r="LNJ137" s="66"/>
      <c r="LNK137" s="66"/>
      <c r="LNL137" s="66"/>
      <c r="LNM137" s="66"/>
      <c r="LNN137" s="66"/>
      <c r="LNO137" s="66"/>
      <c r="LNP137" s="66"/>
      <c r="LNQ137" s="66"/>
      <c r="LNR137" s="66"/>
      <c r="LNS137" s="66"/>
      <c r="LNT137" s="66"/>
      <c r="LNU137" s="66"/>
      <c r="LNV137" s="66"/>
      <c r="LNW137" s="66"/>
      <c r="LNX137" s="66"/>
      <c r="LNY137" s="66"/>
      <c r="LNZ137" s="66"/>
      <c r="LOA137" s="66"/>
      <c r="LOB137" s="66"/>
      <c r="LOC137" s="66"/>
      <c r="LOD137" s="66"/>
      <c r="LOE137" s="66"/>
      <c r="LOF137" s="66"/>
      <c r="LOG137" s="66"/>
      <c r="LOH137" s="66"/>
      <c r="LOI137" s="66"/>
      <c r="LOJ137" s="66"/>
      <c r="LOK137" s="66"/>
      <c r="LOL137" s="66"/>
      <c r="LOM137" s="66"/>
      <c r="LON137" s="66"/>
      <c r="LOO137" s="66"/>
      <c r="LOP137" s="66"/>
      <c r="LOQ137" s="66"/>
      <c r="LOR137" s="66"/>
      <c r="LOS137" s="66"/>
      <c r="LOT137" s="66"/>
      <c r="LOU137" s="66"/>
      <c r="LOV137" s="66"/>
      <c r="LOW137" s="66"/>
      <c r="LOX137" s="66"/>
      <c r="LOY137" s="66"/>
      <c r="LOZ137" s="66"/>
      <c r="LPA137" s="66"/>
      <c r="LPB137" s="66"/>
      <c r="LPC137" s="66"/>
      <c r="LPD137" s="66"/>
      <c r="LPE137" s="66"/>
      <c r="LPF137" s="66"/>
      <c r="LPG137" s="66"/>
      <c r="LPH137" s="66"/>
      <c r="LPI137" s="66"/>
      <c r="LPJ137" s="66"/>
      <c r="LPK137" s="66"/>
      <c r="LPL137" s="66"/>
      <c r="LPM137" s="66"/>
      <c r="LPN137" s="66"/>
      <c r="LPO137" s="66"/>
      <c r="LPP137" s="66"/>
      <c r="LPQ137" s="66"/>
      <c r="LPR137" s="66"/>
      <c r="LPS137" s="66"/>
      <c r="LPT137" s="66"/>
      <c r="LPU137" s="66"/>
      <c r="LPV137" s="66"/>
      <c r="LPW137" s="66"/>
      <c r="LPX137" s="66"/>
      <c r="LPY137" s="66"/>
      <c r="LPZ137" s="66"/>
      <c r="LQA137" s="66"/>
      <c r="LQB137" s="66"/>
      <c r="LQC137" s="66"/>
      <c r="LQD137" s="66"/>
      <c r="LQE137" s="66"/>
      <c r="LQF137" s="66"/>
      <c r="LQG137" s="66"/>
      <c r="LQH137" s="66"/>
      <c r="LQI137" s="66"/>
      <c r="LQJ137" s="66"/>
      <c r="LQK137" s="66"/>
      <c r="LQL137" s="66"/>
      <c r="LQM137" s="66"/>
      <c r="LQN137" s="66"/>
      <c r="LQO137" s="66"/>
      <c r="LQP137" s="66"/>
      <c r="LQQ137" s="66"/>
      <c r="LQR137" s="66"/>
      <c r="LQS137" s="66"/>
      <c r="LQT137" s="66"/>
      <c r="LQU137" s="66"/>
      <c r="LQV137" s="66"/>
      <c r="LQW137" s="66"/>
      <c r="LQX137" s="66"/>
      <c r="LQY137" s="66"/>
      <c r="LQZ137" s="66"/>
      <c r="LRA137" s="66"/>
      <c r="LRB137" s="66"/>
      <c r="LRC137" s="66"/>
      <c r="LRD137" s="66"/>
      <c r="LRE137" s="66"/>
      <c r="LRF137" s="66"/>
      <c r="LRG137" s="66"/>
      <c r="LRH137" s="66"/>
      <c r="LRI137" s="66"/>
      <c r="LRJ137" s="66"/>
      <c r="LRK137" s="66"/>
      <c r="LRL137" s="66"/>
      <c r="LRM137" s="66"/>
      <c r="LRN137" s="66"/>
      <c r="LRO137" s="66"/>
      <c r="LRP137" s="66"/>
      <c r="LRQ137" s="66"/>
      <c r="LRR137" s="66"/>
      <c r="LRS137" s="66"/>
      <c r="LRT137" s="66"/>
      <c r="LRU137" s="66"/>
      <c r="LRV137" s="66"/>
      <c r="LRW137" s="66"/>
      <c r="LRX137" s="66"/>
      <c r="LRY137" s="66"/>
      <c r="LRZ137" s="66"/>
      <c r="LSA137" s="66"/>
      <c r="LSB137" s="66"/>
      <c r="LSC137" s="66"/>
      <c r="LSD137" s="66"/>
      <c r="LSE137" s="66"/>
      <c r="LSF137" s="66"/>
      <c r="LSG137" s="66"/>
      <c r="LSH137" s="66"/>
      <c r="LSI137" s="66"/>
      <c r="LSJ137" s="66"/>
      <c r="LSK137" s="66"/>
      <c r="LSL137" s="66"/>
      <c r="LSM137" s="66"/>
      <c r="LSN137" s="66"/>
      <c r="LSO137" s="66"/>
      <c r="LSP137" s="66"/>
      <c r="LSQ137" s="66"/>
      <c r="LSR137" s="66"/>
      <c r="LSS137" s="66"/>
      <c r="LST137" s="66"/>
      <c r="LSU137" s="66"/>
      <c r="LSV137" s="66"/>
      <c r="LSW137" s="66"/>
      <c r="LSX137" s="66"/>
      <c r="LSY137" s="66"/>
      <c r="LSZ137" s="66"/>
      <c r="LTA137" s="66"/>
      <c r="LTB137" s="66"/>
      <c r="LTC137" s="66"/>
      <c r="LTD137" s="66"/>
      <c r="LTE137" s="66"/>
      <c r="LTF137" s="66"/>
      <c r="LTG137" s="66"/>
      <c r="LTH137" s="66"/>
      <c r="LTI137" s="66"/>
      <c r="LTJ137" s="66"/>
      <c r="LTK137" s="66"/>
      <c r="LTL137" s="66"/>
      <c r="LTM137" s="66"/>
      <c r="LTN137" s="66"/>
      <c r="LTO137" s="66"/>
      <c r="LTP137" s="66"/>
      <c r="LTQ137" s="66"/>
      <c r="LTR137" s="66"/>
      <c r="LTS137" s="66"/>
      <c r="LTT137" s="66"/>
      <c r="LTU137" s="66"/>
      <c r="LTV137" s="66"/>
      <c r="LTW137" s="66"/>
      <c r="LTX137" s="66"/>
      <c r="LTY137" s="66"/>
      <c r="LTZ137" s="66"/>
      <c r="LUA137" s="66"/>
      <c r="LUB137" s="66"/>
      <c r="LUC137" s="66"/>
      <c r="LUD137" s="66"/>
      <c r="LUE137" s="66"/>
      <c r="LUF137" s="66"/>
      <c r="LUG137" s="66"/>
      <c r="LUH137" s="66"/>
      <c r="LUI137" s="66"/>
      <c r="LUJ137" s="66"/>
      <c r="LUK137" s="66"/>
      <c r="LUL137" s="66"/>
      <c r="LUM137" s="66"/>
      <c r="LUN137" s="66"/>
      <c r="LUO137" s="66"/>
      <c r="LUP137" s="66"/>
      <c r="LUQ137" s="66"/>
      <c r="LUR137" s="66"/>
      <c r="LUS137" s="66"/>
      <c r="LUT137" s="66"/>
      <c r="LUU137" s="66"/>
      <c r="LUV137" s="66"/>
      <c r="LUW137" s="66"/>
      <c r="LUX137" s="66"/>
      <c r="LUY137" s="66"/>
      <c r="LUZ137" s="66"/>
      <c r="LVA137" s="66"/>
      <c r="LVB137" s="66"/>
      <c r="LVC137" s="66"/>
      <c r="LVD137" s="66"/>
      <c r="LVE137" s="66"/>
      <c r="LVF137" s="66"/>
      <c r="LVG137" s="66"/>
      <c r="LVH137" s="66"/>
      <c r="LVI137" s="66"/>
      <c r="LVJ137" s="66"/>
      <c r="LVK137" s="66"/>
      <c r="LVL137" s="66"/>
      <c r="LVM137" s="66"/>
      <c r="LVN137" s="66"/>
      <c r="LVO137" s="66"/>
      <c r="LVP137" s="66"/>
      <c r="LVQ137" s="66"/>
      <c r="LVR137" s="66"/>
      <c r="LVS137" s="66"/>
      <c r="LVT137" s="66"/>
      <c r="LVU137" s="66"/>
      <c r="LVV137" s="66"/>
      <c r="LVW137" s="66"/>
      <c r="LVX137" s="66"/>
      <c r="LVY137" s="66"/>
      <c r="LVZ137" s="66"/>
      <c r="LWA137" s="66"/>
      <c r="LWB137" s="66"/>
      <c r="LWC137" s="66"/>
      <c r="LWD137" s="66"/>
      <c r="LWE137" s="66"/>
      <c r="LWF137" s="66"/>
      <c r="LWG137" s="66"/>
      <c r="LWH137" s="66"/>
      <c r="LWI137" s="66"/>
      <c r="LWJ137" s="66"/>
      <c r="LWK137" s="66"/>
      <c r="LWL137" s="66"/>
      <c r="LWM137" s="66"/>
      <c r="LWN137" s="66"/>
      <c r="LWO137" s="66"/>
      <c r="LWP137" s="66"/>
      <c r="LWQ137" s="66"/>
      <c r="LWR137" s="66"/>
      <c r="LWS137" s="66"/>
      <c r="LWT137" s="66"/>
      <c r="LWU137" s="66"/>
      <c r="LWV137" s="66"/>
      <c r="LWW137" s="66"/>
      <c r="LWX137" s="66"/>
      <c r="LWY137" s="66"/>
      <c r="LWZ137" s="66"/>
      <c r="LXA137" s="66"/>
      <c r="LXB137" s="66"/>
      <c r="LXC137" s="66"/>
      <c r="LXD137" s="66"/>
      <c r="LXE137" s="66"/>
      <c r="LXF137" s="66"/>
      <c r="LXG137" s="66"/>
      <c r="LXH137" s="66"/>
      <c r="LXI137" s="66"/>
      <c r="LXJ137" s="66"/>
      <c r="LXK137" s="66"/>
      <c r="LXL137" s="66"/>
      <c r="LXM137" s="66"/>
      <c r="LXN137" s="66"/>
      <c r="LXO137" s="66"/>
      <c r="LXP137" s="66"/>
      <c r="LXQ137" s="66"/>
      <c r="LXR137" s="66"/>
      <c r="LXS137" s="66"/>
      <c r="LXT137" s="66"/>
      <c r="LXU137" s="66"/>
      <c r="LXV137" s="66"/>
      <c r="LXW137" s="66"/>
      <c r="LXX137" s="66"/>
      <c r="LXY137" s="66"/>
      <c r="LXZ137" s="66"/>
      <c r="LYA137" s="66"/>
      <c r="LYB137" s="66"/>
      <c r="LYC137" s="66"/>
      <c r="LYD137" s="66"/>
      <c r="LYE137" s="66"/>
      <c r="LYF137" s="66"/>
      <c r="LYG137" s="66"/>
      <c r="LYH137" s="66"/>
      <c r="LYI137" s="66"/>
      <c r="LYJ137" s="66"/>
      <c r="LYK137" s="66"/>
      <c r="LYL137" s="66"/>
      <c r="LYM137" s="66"/>
      <c r="LYN137" s="66"/>
      <c r="LYO137" s="66"/>
      <c r="LYP137" s="66"/>
      <c r="LYQ137" s="66"/>
      <c r="LYR137" s="66"/>
      <c r="LYS137" s="66"/>
      <c r="LYT137" s="66"/>
      <c r="LYU137" s="66"/>
      <c r="LYV137" s="66"/>
      <c r="LYW137" s="66"/>
      <c r="LYX137" s="66"/>
      <c r="LYY137" s="66"/>
      <c r="LYZ137" s="66"/>
      <c r="LZA137" s="66"/>
      <c r="LZB137" s="66"/>
      <c r="LZC137" s="66"/>
      <c r="LZD137" s="66"/>
      <c r="LZE137" s="66"/>
      <c r="LZF137" s="66"/>
      <c r="LZG137" s="66"/>
      <c r="LZH137" s="66"/>
      <c r="LZI137" s="66"/>
      <c r="LZJ137" s="66"/>
      <c r="LZK137" s="66"/>
      <c r="LZL137" s="66"/>
      <c r="LZM137" s="66"/>
      <c r="LZN137" s="66"/>
      <c r="LZO137" s="66"/>
      <c r="LZP137" s="66"/>
      <c r="LZQ137" s="66"/>
      <c r="LZR137" s="66"/>
      <c r="LZS137" s="66"/>
      <c r="LZT137" s="66"/>
      <c r="LZU137" s="66"/>
      <c r="LZV137" s="66"/>
      <c r="LZW137" s="66"/>
      <c r="LZX137" s="66"/>
      <c r="LZY137" s="66"/>
      <c r="LZZ137" s="66"/>
      <c r="MAA137" s="66"/>
      <c r="MAB137" s="66"/>
      <c r="MAC137" s="66"/>
      <c r="MAD137" s="66"/>
      <c r="MAE137" s="66"/>
      <c r="MAF137" s="66"/>
      <c r="MAG137" s="66"/>
      <c r="MAH137" s="66"/>
      <c r="MAI137" s="66"/>
      <c r="MAJ137" s="66"/>
      <c r="MAK137" s="66"/>
      <c r="MAL137" s="66"/>
      <c r="MAM137" s="66"/>
      <c r="MAN137" s="66"/>
      <c r="MAO137" s="66"/>
      <c r="MAP137" s="66"/>
      <c r="MAQ137" s="66"/>
      <c r="MAR137" s="66"/>
      <c r="MAS137" s="66"/>
      <c r="MAT137" s="66"/>
      <c r="MAU137" s="66"/>
      <c r="MAV137" s="66"/>
      <c r="MAW137" s="66"/>
      <c r="MAX137" s="66"/>
      <c r="MAY137" s="66"/>
      <c r="MAZ137" s="66"/>
      <c r="MBA137" s="66"/>
      <c r="MBB137" s="66"/>
      <c r="MBC137" s="66"/>
      <c r="MBD137" s="66"/>
      <c r="MBE137" s="66"/>
      <c r="MBF137" s="66"/>
      <c r="MBG137" s="66"/>
      <c r="MBH137" s="66"/>
      <c r="MBI137" s="66"/>
      <c r="MBJ137" s="66"/>
      <c r="MBK137" s="66"/>
      <c r="MBL137" s="66"/>
      <c r="MBM137" s="66"/>
      <c r="MBN137" s="66"/>
      <c r="MBO137" s="66"/>
      <c r="MBP137" s="66"/>
      <c r="MBQ137" s="66"/>
      <c r="MBR137" s="66"/>
      <c r="MBS137" s="66"/>
      <c r="MBT137" s="66"/>
      <c r="MBU137" s="66"/>
      <c r="MBV137" s="66"/>
      <c r="MBW137" s="66"/>
      <c r="MBX137" s="66"/>
      <c r="MBY137" s="66"/>
      <c r="MBZ137" s="66"/>
      <c r="MCA137" s="66"/>
      <c r="MCB137" s="66"/>
      <c r="MCC137" s="66"/>
      <c r="MCD137" s="66"/>
      <c r="MCE137" s="66"/>
      <c r="MCF137" s="66"/>
      <c r="MCG137" s="66"/>
      <c r="MCH137" s="66"/>
      <c r="MCI137" s="66"/>
      <c r="MCJ137" s="66"/>
      <c r="MCK137" s="66"/>
      <c r="MCL137" s="66"/>
      <c r="MCM137" s="66"/>
      <c r="MCN137" s="66"/>
      <c r="MCO137" s="66"/>
      <c r="MCP137" s="66"/>
      <c r="MCQ137" s="66"/>
      <c r="MCR137" s="66"/>
      <c r="MCS137" s="66"/>
      <c r="MCT137" s="66"/>
      <c r="MCU137" s="66"/>
      <c r="MCV137" s="66"/>
      <c r="MCW137" s="66"/>
      <c r="MCX137" s="66"/>
      <c r="MCY137" s="66"/>
      <c r="MCZ137" s="66"/>
      <c r="MDA137" s="66"/>
      <c r="MDB137" s="66"/>
      <c r="MDC137" s="66"/>
      <c r="MDD137" s="66"/>
      <c r="MDE137" s="66"/>
      <c r="MDF137" s="66"/>
      <c r="MDG137" s="66"/>
      <c r="MDH137" s="66"/>
      <c r="MDI137" s="66"/>
      <c r="MDJ137" s="66"/>
      <c r="MDK137" s="66"/>
      <c r="MDL137" s="66"/>
      <c r="MDM137" s="66"/>
      <c r="MDN137" s="66"/>
      <c r="MDO137" s="66"/>
      <c r="MDP137" s="66"/>
      <c r="MDQ137" s="66"/>
      <c r="MDR137" s="66"/>
      <c r="MDS137" s="66"/>
      <c r="MDT137" s="66"/>
      <c r="MDU137" s="66"/>
      <c r="MDV137" s="66"/>
      <c r="MDW137" s="66"/>
      <c r="MDX137" s="66"/>
      <c r="MDY137" s="66"/>
      <c r="MDZ137" s="66"/>
      <c r="MEA137" s="66"/>
      <c r="MEB137" s="66"/>
      <c r="MEC137" s="66"/>
      <c r="MED137" s="66"/>
      <c r="MEE137" s="66"/>
      <c r="MEF137" s="66"/>
      <c r="MEG137" s="66"/>
      <c r="MEH137" s="66"/>
      <c r="MEI137" s="66"/>
      <c r="MEJ137" s="66"/>
      <c r="MEK137" s="66"/>
      <c r="MEL137" s="66"/>
      <c r="MEM137" s="66"/>
      <c r="MEN137" s="66"/>
      <c r="MEO137" s="66"/>
      <c r="MEP137" s="66"/>
      <c r="MEQ137" s="66"/>
      <c r="MER137" s="66"/>
      <c r="MES137" s="66"/>
      <c r="MET137" s="66"/>
      <c r="MEU137" s="66"/>
      <c r="MEV137" s="66"/>
      <c r="MEW137" s="66"/>
      <c r="MEX137" s="66"/>
      <c r="MEY137" s="66"/>
      <c r="MEZ137" s="66"/>
      <c r="MFA137" s="66"/>
      <c r="MFB137" s="66"/>
      <c r="MFC137" s="66"/>
      <c r="MFD137" s="66"/>
      <c r="MFE137" s="66"/>
      <c r="MFF137" s="66"/>
      <c r="MFG137" s="66"/>
      <c r="MFH137" s="66"/>
      <c r="MFI137" s="66"/>
      <c r="MFJ137" s="66"/>
      <c r="MFK137" s="66"/>
      <c r="MFL137" s="66"/>
      <c r="MFM137" s="66"/>
      <c r="MFN137" s="66"/>
      <c r="MFO137" s="66"/>
      <c r="MFP137" s="66"/>
      <c r="MFQ137" s="66"/>
      <c r="MFR137" s="66"/>
      <c r="MFS137" s="66"/>
      <c r="MFT137" s="66"/>
      <c r="MFU137" s="66"/>
      <c r="MFV137" s="66"/>
      <c r="MFW137" s="66"/>
      <c r="MFX137" s="66"/>
      <c r="MFY137" s="66"/>
      <c r="MFZ137" s="66"/>
      <c r="MGA137" s="66"/>
      <c r="MGB137" s="66"/>
      <c r="MGC137" s="66"/>
      <c r="MGD137" s="66"/>
      <c r="MGE137" s="66"/>
      <c r="MGF137" s="66"/>
      <c r="MGG137" s="66"/>
      <c r="MGH137" s="66"/>
      <c r="MGI137" s="66"/>
      <c r="MGJ137" s="66"/>
      <c r="MGK137" s="66"/>
      <c r="MGL137" s="66"/>
      <c r="MGM137" s="66"/>
      <c r="MGN137" s="66"/>
      <c r="MGO137" s="66"/>
      <c r="MGP137" s="66"/>
      <c r="MGQ137" s="66"/>
      <c r="MGR137" s="66"/>
      <c r="MGS137" s="66"/>
      <c r="MGT137" s="66"/>
      <c r="MGU137" s="66"/>
      <c r="MGV137" s="66"/>
      <c r="MGW137" s="66"/>
      <c r="MGX137" s="66"/>
      <c r="MGY137" s="66"/>
      <c r="MGZ137" s="66"/>
      <c r="MHA137" s="66"/>
      <c r="MHB137" s="66"/>
      <c r="MHC137" s="66"/>
      <c r="MHD137" s="66"/>
      <c r="MHE137" s="66"/>
      <c r="MHF137" s="66"/>
      <c r="MHG137" s="66"/>
      <c r="MHH137" s="66"/>
      <c r="MHI137" s="66"/>
      <c r="MHJ137" s="66"/>
      <c r="MHK137" s="66"/>
      <c r="MHL137" s="66"/>
      <c r="MHM137" s="66"/>
      <c r="MHN137" s="66"/>
      <c r="MHO137" s="66"/>
      <c r="MHP137" s="66"/>
      <c r="MHQ137" s="66"/>
      <c r="MHR137" s="66"/>
      <c r="MHS137" s="66"/>
      <c r="MHT137" s="66"/>
      <c r="MHU137" s="66"/>
      <c r="MHV137" s="66"/>
      <c r="MHW137" s="66"/>
      <c r="MHX137" s="66"/>
      <c r="MHY137" s="66"/>
      <c r="MHZ137" s="66"/>
      <c r="MIA137" s="66"/>
      <c r="MIB137" s="66"/>
      <c r="MIC137" s="66"/>
      <c r="MID137" s="66"/>
      <c r="MIE137" s="66"/>
      <c r="MIF137" s="66"/>
      <c r="MIG137" s="66"/>
      <c r="MIH137" s="66"/>
      <c r="MII137" s="66"/>
      <c r="MIJ137" s="66"/>
      <c r="MIK137" s="66"/>
      <c r="MIL137" s="66"/>
      <c r="MIM137" s="66"/>
      <c r="MIN137" s="66"/>
      <c r="MIO137" s="66"/>
      <c r="MIP137" s="66"/>
      <c r="MIQ137" s="66"/>
      <c r="MIR137" s="66"/>
      <c r="MIS137" s="66"/>
      <c r="MIT137" s="66"/>
      <c r="MIU137" s="66"/>
      <c r="MIV137" s="66"/>
      <c r="MIW137" s="66"/>
      <c r="MIX137" s="66"/>
      <c r="MIY137" s="66"/>
      <c r="MIZ137" s="66"/>
      <c r="MJA137" s="66"/>
      <c r="MJB137" s="66"/>
      <c r="MJC137" s="66"/>
      <c r="MJD137" s="66"/>
      <c r="MJE137" s="66"/>
      <c r="MJF137" s="66"/>
      <c r="MJG137" s="66"/>
      <c r="MJH137" s="66"/>
      <c r="MJI137" s="66"/>
      <c r="MJJ137" s="66"/>
      <c r="MJK137" s="66"/>
      <c r="MJL137" s="66"/>
      <c r="MJM137" s="66"/>
      <c r="MJN137" s="66"/>
      <c r="MJO137" s="66"/>
      <c r="MJP137" s="66"/>
      <c r="MJQ137" s="66"/>
      <c r="MJR137" s="66"/>
      <c r="MJS137" s="66"/>
      <c r="MJT137" s="66"/>
      <c r="MJU137" s="66"/>
      <c r="MJV137" s="66"/>
      <c r="MJW137" s="66"/>
      <c r="MJX137" s="66"/>
      <c r="MJY137" s="66"/>
      <c r="MJZ137" s="66"/>
      <c r="MKA137" s="66"/>
      <c r="MKB137" s="66"/>
      <c r="MKC137" s="66"/>
      <c r="MKD137" s="66"/>
      <c r="MKE137" s="66"/>
      <c r="MKF137" s="66"/>
      <c r="MKG137" s="66"/>
      <c r="MKH137" s="66"/>
      <c r="MKI137" s="66"/>
      <c r="MKJ137" s="66"/>
      <c r="MKK137" s="66"/>
      <c r="MKL137" s="66"/>
      <c r="MKM137" s="66"/>
      <c r="MKN137" s="66"/>
      <c r="MKO137" s="66"/>
      <c r="MKP137" s="66"/>
      <c r="MKQ137" s="66"/>
      <c r="MKR137" s="66"/>
      <c r="MKS137" s="66"/>
      <c r="MKT137" s="66"/>
      <c r="MKU137" s="66"/>
      <c r="MKV137" s="66"/>
      <c r="MKW137" s="66"/>
      <c r="MKX137" s="66"/>
      <c r="MKY137" s="66"/>
      <c r="MKZ137" s="66"/>
      <c r="MLA137" s="66"/>
      <c r="MLB137" s="66"/>
      <c r="MLC137" s="66"/>
      <c r="MLD137" s="66"/>
      <c r="MLE137" s="66"/>
      <c r="MLF137" s="66"/>
      <c r="MLG137" s="66"/>
      <c r="MLH137" s="66"/>
      <c r="MLI137" s="66"/>
      <c r="MLJ137" s="66"/>
      <c r="MLK137" s="66"/>
      <c r="MLL137" s="66"/>
      <c r="MLM137" s="66"/>
      <c r="MLN137" s="66"/>
      <c r="MLO137" s="66"/>
      <c r="MLP137" s="66"/>
      <c r="MLQ137" s="66"/>
      <c r="MLR137" s="66"/>
      <c r="MLS137" s="66"/>
      <c r="MLT137" s="66"/>
      <c r="MLU137" s="66"/>
      <c r="MLV137" s="66"/>
      <c r="MLW137" s="66"/>
      <c r="MLX137" s="66"/>
      <c r="MLY137" s="66"/>
      <c r="MLZ137" s="66"/>
      <c r="MMA137" s="66"/>
      <c r="MMB137" s="66"/>
      <c r="MMC137" s="66"/>
      <c r="MMD137" s="66"/>
      <c r="MME137" s="66"/>
      <c r="MMF137" s="66"/>
      <c r="MMG137" s="66"/>
      <c r="MMH137" s="66"/>
      <c r="MMI137" s="66"/>
      <c r="MMJ137" s="66"/>
      <c r="MMK137" s="66"/>
      <c r="MML137" s="66"/>
      <c r="MMM137" s="66"/>
      <c r="MMN137" s="66"/>
      <c r="MMO137" s="66"/>
      <c r="MMP137" s="66"/>
      <c r="MMQ137" s="66"/>
      <c r="MMR137" s="66"/>
      <c r="MMS137" s="66"/>
      <c r="MMT137" s="66"/>
      <c r="MMU137" s="66"/>
      <c r="MMV137" s="66"/>
      <c r="MMW137" s="66"/>
      <c r="MMX137" s="66"/>
      <c r="MMY137" s="66"/>
      <c r="MMZ137" s="66"/>
      <c r="MNA137" s="66"/>
      <c r="MNB137" s="66"/>
      <c r="MNC137" s="66"/>
      <c r="MND137" s="66"/>
      <c r="MNE137" s="66"/>
      <c r="MNF137" s="66"/>
      <c r="MNG137" s="66"/>
      <c r="MNH137" s="66"/>
      <c r="MNI137" s="66"/>
      <c r="MNJ137" s="66"/>
      <c r="MNK137" s="66"/>
      <c r="MNL137" s="66"/>
      <c r="MNM137" s="66"/>
      <c r="MNN137" s="66"/>
      <c r="MNO137" s="66"/>
      <c r="MNP137" s="66"/>
      <c r="MNQ137" s="66"/>
      <c r="MNR137" s="66"/>
      <c r="MNS137" s="66"/>
      <c r="MNT137" s="66"/>
      <c r="MNU137" s="66"/>
      <c r="MNV137" s="66"/>
      <c r="MNW137" s="66"/>
      <c r="MNX137" s="66"/>
      <c r="MNY137" s="66"/>
      <c r="MNZ137" s="66"/>
      <c r="MOA137" s="66"/>
      <c r="MOB137" s="66"/>
      <c r="MOC137" s="66"/>
      <c r="MOD137" s="66"/>
      <c r="MOE137" s="66"/>
      <c r="MOF137" s="66"/>
      <c r="MOG137" s="66"/>
      <c r="MOH137" s="66"/>
      <c r="MOI137" s="66"/>
      <c r="MOJ137" s="66"/>
      <c r="MOK137" s="66"/>
      <c r="MOL137" s="66"/>
      <c r="MOM137" s="66"/>
      <c r="MON137" s="66"/>
      <c r="MOO137" s="66"/>
      <c r="MOP137" s="66"/>
      <c r="MOQ137" s="66"/>
      <c r="MOR137" s="66"/>
      <c r="MOS137" s="66"/>
      <c r="MOT137" s="66"/>
      <c r="MOU137" s="66"/>
      <c r="MOV137" s="66"/>
      <c r="MOW137" s="66"/>
      <c r="MOX137" s="66"/>
      <c r="MOY137" s="66"/>
      <c r="MOZ137" s="66"/>
      <c r="MPA137" s="66"/>
      <c r="MPB137" s="66"/>
      <c r="MPC137" s="66"/>
      <c r="MPD137" s="66"/>
      <c r="MPE137" s="66"/>
      <c r="MPF137" s="66"/>
      <c r="MPG137" s="66"/>
      <c r="MPH137" s="66"/>
      <c r="MPI137" s="66"/>
      <c r="MPJ137" s="66"/>
      <c r="MPK137" s="66"/>
      <c r="MPL137" s="66"/>
      <c r="MPM137" s="66"/>
      <c r="MPN137" s="66"/>
      <c r="MPO137" s="66"/>
      <c r="MPP137" s="66"/>
      <c r="MPQ137" s="66"/>
      <c r="MPR137" s="66"/>
      <c r="MPS137" s="66"/>
      <c r="MPT137" s="66"/>
      <c r="MPU137" s="66"/>
      <c r="MPV137" s="66"/>
      <c r="MPW137" s="66"/>
      <c r="MPX137" s="66"/>
      <c r="MPY137" s="66"/>
      <c r="MPZ137" s="66"/>
      <c r="MQA137" s="66"/>
      <c r="MQB137" s="66"/>
      <c r="MQC137" s="66"/>
      <c r="MQD137" s="66"/>
      <c r="MQE137" s="66"/>
      <c r="MQF137" s="66"/>
      <c r="MQG137" s="66"/>
      <c r="MQH137" s="66"/>
      <c r="MQI137" s="66"/>
      <c r="MQJ137" s="66"/>
      <c r="MQK137" s="66"/>
      <c r="MQL137" s="66"/>
      <c r="MQM137" s="66"/>
      <c r="MQN137" s="66"/>
      <c r="MQO137" s="66"/>
      <c r="MQP137" s="66"/>
      <c r="MQQ137" s="66"/>
      <c r="MQR137" s="66"/>
      <c r="MQS137" s="66"/>
      <c r="MQT137" s="66"/>
      <c r="MQU137" s="66"/>
      <c r="MQV137" s="66"/>
      <c r="MQW137" s="66"/>
      <c r="MQX137" s="66"/>
      <c r="MQY137" s="66"/>
      <c r="MQZ137" s="66"/>
      <c r="MRA137" s="66"/>
      <c r="MRB137" s="66"/>
      <c r="MRC137" s="66"/>
      <c r="MRD137" s="66"/>
      <c r="MRE137" s="66"/>
      <c r="MRF137" s="66"/>
      <c r="MRG137" s="66"/>
      <c r="MRH137" s="66"/>
      <c r="MRI137" s="66"/>
      <c r="MRJ137" s="66"/>
      <c r="MRK137" s="66"/>
      <c r="MRL137" s="66"/>
      <c r="MRM137" s="66"/>
      <c r="MRN137" s="66"/>
      <c r="MRO137" s="66"/>
      <c r="MRP137" s="66"/>
      <c r="MRQ137" s="66"/>
      <c r="MRR137" s="66"/>
      <c r="MRS137" s="66"/>
      <c r="MRT137" s="66"/>
      <c r="MRU137" s="66"/>
      <c r="MRV137" s="66"/>
      <c r="MRW137" s="66"/>
      <c r="MRX137" s="66"/>
      <c r="MRY137" s="66"/>
      <c r="MRZ137" s="66"/>
      <c r="MSA137" s="66"/>
      <c r="MSB137" s="66"/>
      <c r="MSC137" s="66"/>
      <c r="MSD137" s="66"/>
      <c r="MSE137" s="66"/>
      <c r="MSF137" s="66"/>
      <c r="MSG137" s="66"/>
      <c r="MSH137" s="66"/>
      <c r="MSI137" s="66"/>
      <c r="MSJ137" s="66"/>
      <c r="MSK137" s="66"/>
      <c r="MSL137" s="66"/>
      <c r="MSM137" s="66"/>
      <c r="MSN137" s="66"/>
      <c r="MSO137" s="66"/>
      <c r="MSP137" s="66"/>
      <c r="MSQ137" s="66"/>
      <c r="MSR137" s="66"/>
      <c r="MSS137" s="66"/>
      <c r="MST137" s="66"/>
      <c r="MSU137" s="66"/>
      <c r="MSV137" s="66"/>
      <c r="MSW137" s="66"/>
      <c r="MSX137" s="66"/>
      <c r="MSY137" s="66"/>
      <c r="MSZ137" s="66"/>
      <c r="MTA137" s="66"/>
      <c r="MTB137" s="66"/>
      <c r="MTC137" s="66"/>
      <c r="MTD137" s="66"/>
      <c r="MTE137" s="66"/>
      <c r="MTF137" s="66"/>
      <c r="MTG137" s="66"/>
      <c r="MTH137" s="66"/>
      <c r="MTI137" s="66"/>
      <c r="MTJ137" s="66"/>
      <c r="MTK137" s="66"/>
      <c r="MTL137" s="66"/>
      <c r="MTM137" s="66"/>
      <c r="MTN137" s="66"/>
      <c r="MTO137" s="66"/>
      <c r="MTP137" s="66"/>
      <c r="MTQ137" s="66"/>
      <c r="MTR137" s="66"/>
      <c r="MTS137" s="66"/>
      <c r="MTT137" s="66"/>
      <c r="MTU137" s="66"/>
      <c r="MTV137" s="66"/>
      <c r="MTW137" s="66"/>
      <c r="MTX137" s="66"/>
      <c r="MTY137" s="66"/>
      <c r="MTZ137" s="66"/>
      <c r="MUA137" s="66"/>
      <c r="MUB137" s="66"/>
      <c r="MUC137" s="66"/>
      <c r="MUD137" s="66"/>
      <c r="MUE137" s="66"/>
      <c r="MUF137" s="66"/>
      <c r="MUG137" s="66"/>
      <c r="MUH137" s="66"/>
      <c r="MUI137" s="66"/>
      <c r="MUJ137" s="66"/>
      <c r="MUK137" s="66"/>
      <c r="MUL137" s="66"/>
      <c r="MUM137" s="66"/>
      <c r="MUN137" s="66"/>
      <c r="MUO137" s="66"/>
      <c r="MUP137" s="66"/>
      <c r="MUQ137" s="66"/>
      <c r="MUR137" s="66"/>
      <c r="MUS137" s="66"/>
      <c r="MUT137" s="66"/>
      <c r="MUU137" s="66"/>
      <c r="MUV137" s="66"/>
      <c r="MUW137" s="66"/>
      <c r="MUX137" s="66"/>
      <c r="MUY137" s="66"/>
      <c r="MUZ137" s="66"/>
      <c r="MVA137" s="66"/>
      <c r="MVB137" s="66"/>
      <c r="MVC137" s="66"/>
      <c r="MVD137" s="66"/>
      <c r="MVE137" s="66"/>
      <c r="MVF137" s="66"/>
      <c r="MVG137" s="66"/>
      <c r="MVH137" s="66"/>
      <c r="MVI137" s="66"/>
      <c r="MVJ137" s="66"/>
      <c r="MVK137" s="66"/>
      <c r="MVL137" s="66"/>
      <c r="MVM137" s="66"/>
      <c r="MVN137" s="66"/>
      <c r="MVO137" s="66"/>
      <c r="MVP137" s="66"/>
      <c r="MVQ137" s="66"/>
      <c r="MVR137" s="66"/>
      <c r="MVS137" s="66"/>
      <c r="MVT137" s="66"/>
      <c r="MVU137" s="66"/>
      <c r="MVV137" s="66"/>
      <c r="MVW137" s="66"/>
      <c r="MVX137" s="66"/>
      <c r="MVY137" s="66"/>
      <c r="MVZ137" s="66"/>
      <c r="MWA137" s="66"/>
      <c r="MWB137" s="66"/>
      <c r="MWC137" s="66"/>
      <c r="MWD137" s="66"/>
      <c r="MWE137" s="66"/>
      <c r="MWF137" s="66"/>
      <c r="MWG137" s="66"/>
      <c r="MWH137" s="66"/>
      <c r="MWI137" s="66"/>
      <c r="MWJ137" s="66"/>
      <c r="MWK137" s="66"/>
      <c r="MWL137" s="66"/>
      <c r="MWM137" s="66"/>
      <c r="MWN137" s="66"/>
      <c r="MWO137" s="66"/>
      <c r="MWP137" s="66"/>
      <c r="MWQ137" s="66"/>
      <c r="MWR137" s="66"/>
      <c r="MWS137" s="66"/>
      <c r="MWT137" s="66"/>
      <c r="MWU137" s="66"/>
      <c r="MWV137" s="66"/>
      <c r="MWW137" s="66"/>
      <c r="MWX137" s="66"/>
      <c r="MWY137" s="66"/>
      <c r="MWZ137" s="66"/>
      <c r="MXA137" s="66"/>
      <c r="MXB137" s="66"/>
      <c r="MXC137" s="66"/>
      <c r="MXD137" s="66"/>
      <c r="MXE137" s="66"/>
      <c r="MXF137" s="66"/>
      <c r="MXG137" s="66"/>
      <c r="MXH137" s="66"/>
      <c r="MXI137" s="66"/>
      <c r="MXJ137" s="66"/>
      <c r="MXK137" s="66"/>
      <c r="MXL137" s="66"/>
      <c r="MXM137" s="66"/>
      <c r="MXN137" s="66"/>
      <c r="MXO137" s="66"/>
      <c r="MXP137" s="66"/>
      <c r="MXQ137" s="66"/>
      <c r="MXR137" s="66"/>
      <c r="MXS137" s="66"/>
      <c r="MXT137" s="66"/>
      <c r="MXU137" s="66"/>
      <c r="MXV137" s="66"/>
      <c r="MXW137" s="66"/>
      <c r="MXX137" s="66"/>
      <c r="MXY137" s="66"/>
      <c r="MXZ137" s="66"/>
      <c r="MYA137" s="66"/>
      <c r="MYB137" s="66"/>
      <c r="MYC137" s="66"/>
      <c r="MYD137" s="66"/>
      <c r="MYE137" s="66"/>
      <c r="MYF137" s="66"/>
      <c r="MYG137" s="66"/>
      <c r="MYH137" s="66"/>
      <c r="MYI137" s="66"/>
      <c r="MYJ137" s="66"/>
      <c r="MYK137" s="66"/>
      <c r="MYL137" s="66"/>
      <c r="MYM137" s="66"/>
      <c r="MYN137" s="66"/>
      <c r="MYO137" s="66"/>
      <c r="MYP137" s="66"/>
      <c r="MYQ137" s="66"/>
      <c r="MYR137" s="66"/>
      <c r="MYS137" s="66"/>
      <c r="MYT137" s="66"/>
      <c r="MYU137" s="66"/>
      <c r="MYV137" s="66"/>
      <c r="MYW137" s="66"/>
      <c r="MYX137" s="66"/>
      <c r="MYY137" s="66"/>
      <c r="MYZ137" s="66"/>
      <c r="MZA137" s="66"/>
      <c r="MZB137" s="66"/>
      <c r="MZC137" s="66"/>
      <c r="MZD137" s="66"/>
      <c r="MZE137" s="66"/>
      <c r="MZF137" s="66"/>
      <c r="MZG137" s="66"/>
      <c r="MZH137" s="66"/>
      <c r="MZI137" s="66"/>
      <c r="MZJ137" s="66"/>
      <c r="MZK137" s="66"/>
      <c r="MZL137" s="66"/>
      <c r="MZM137" s="66"/>
      <c r="MZN137" s="66"/>
      <c r="MZO137" s="66"/>
      <c r="MZP137" s="66"/>
      <c r="MZQ137" s="66"/>
      <c r="MZR137" s="66"/>
      <c r="MZS137" s="66"/>
      <c r="MZT137" s="66"/>
      <c r="MZU137" s="66"/>
      <c r="MZV137" s="66"/>
      <c r="MZW137" s="66"/>
      <c r="MZX137" s="66"/>
      <c r="MZY137" s="66"/>
      <c r="MZZ137" s="66"/>
      <c r="NAA137" s="66"/>
      <c r="NAB137" s="66"/>
      <c r="NAC137" s="66"/>
      <c r="NAD137" s="66"/>
      <c r="NAE137" s="66"/>
      <c r="NAF137" s="66"/>
      <c r="NAG137" s="66"/>
      <c r="NAH137" s="66"/>
      <c r="NAI137" s="66"/>
      <c r="NAJ137" s="66"/>
      <c r="NAK137" s="66"/>
      <c r="NAL137" s="66"/>
      <c r="NAM137" s="66"/>
      <c r="NAN137" s="66"/>
      <c r="NAO137" s="66"/>
      <c r="NAP137" s="66"/>
      <c r="NAQ137" s="66"/>
      <c r="NAR137" s="66"/>
      <c r="NAS137" s="66"/>
      <c r="NAT137" s="66"/>
      <c r="NAU137" s="66"/>
      <c r="NAV137" s="66"/>
      <c r="NAW137" s="66"/>
      <c r="NAX137" s="66"/>
      <c r="NAY137" s="66"/>
      <c r="NAZ137" s="66"/>
      <c r="NBA137" s="66"/>
      <c r="NBB137" s="66"/>
      <c r="NBC137" s="66"/>
      <c r="NBD137" s="66"/>
      <c r="NBE137" s="66"/>
      <c r="NBF137" s="66"/>
      <c r="NBG137" s="66"/>
      <c r="NBH137" s="66"/>
      <c r="NBI137" s="66"/>
      <c r="NBJ137" s="66"/>
      <c r="NBK137" s="66"/>
      <c r="NBL137" s="66"/>
      <c r="NBM137" s="66"/>
      <c r="NBN137" s="66"/>
      <c r="NBO137" s="66"/>
      <c r="NBP137" s="66"/>
      <c r="NBQ137" s="66"/>
      <c r="NBR137" s="66"/>
      <c r="NBS137" s="66"/>
      <c r="NBT137" s="66"/>
      <c r="NBU137" s="66"/>
      <c r="NBV137" s="66"/>
      <c r="NBW137" s="66"/>
      <c r="NBX137" s="66"/>
      <c r="NBY137" s="66"/>
      <c r="NBZ137" s="66"/>
      <c r="NCA137" s="66"/>
      <c r="NCB137" s="66"/>
      <c r="NCC137" s="66"/>
      <c r="NCD137" s="66"/>
      <c r="NCE137" s="66"/>
      <c r="NCF137" s="66"/>
      <c r="NCG137" s="66"/>
      <c r="NCH137" s="66"/>
      <c r="NCI137" s="66"/>
      <c r="NCJ137" s="66"/>
      <c r="NCK137" s="66"/>
      <c r="NCL137" s="66"/>
      <c r="NCM137" s="66"/>
      <c r="NCN137" s="66"/>
      <c r="NCO137" s="66"/>
      <c r="NCP137" s="66"/>
      <c r="NCQ137" s="66"/>
      <c r="NCR137" s="66"/>
      <c r="NCS137" s="66"/>
      <c r="NCT137" s="66"/>
      <c r="NCU137" s="66"/>
      <c r="NCV137" s="66"/>
      <c r="NCW137" s="66"/>
      <c r="NCX137" s="66"/>
      <c r="NCY137" s="66"/>
      <c r="NCZ137" s="66"/>
      <c r="NDA137" s="66"/>
      <c r="NDB137" s="66"/>
      <c r="NDC137" s="66"/>
      <c r="NDD137" s="66"/>
      <c r="NDE137" s="66"/>
      <c r="NDF137" s="66"/>
      <c r="NDG137" s="66"/>
      <c r="NDH137" s="66"/>
      <c r="NDI137" s="66"/>
      <c r="NDJ137" s="66"/>
      <c r="NDK137" s="66"/>
      <c r="NDL137" s="66"/>
      <c r="NDM137" s="66"/>
      <c r="NDN137" s="66"/>
      <c r="NDO137" s="66"/>
      <c r="NDP137" s="66"/>
      <c r="NDQ137" s="66"/>
      <c r="NDR137" s="66"/>
      <c r="NDS137" s="66"/>
      <c r="NDT137" s="66"/>
      <c r="NDU137" s="66"/>
      <c r="NDV137" s="66"/>
      <c r="NDW137" s="66"/>
      <c r="NDX137" s="66"/>
      <c r="NDY137" s="66"/>
      <c r="NDZ137" s="66"/>
      <c r="NEA137" s="66"/>
      <c r="NEB137" s="66"/>
      <c r="NEC137" s="66"/>
      <c r="NED137" s="66"/>
      <c r="NEE137" s="66"/>
      <c r="NEF137" s="66"/>
      <c r="NEG137" s="66"/>
      <c r="NEH137" s="66"/>
      <c r="NEI137" s="66"/>
      <c r="NEJ137" s="66"/>
      <c r="NEK137" s="66"/>
      <c r="NEL137" s="66"/>
      <c r="NEM137" s="66"/>
      <c r="NEN137" s="66"/>
      <c r="NEO137" s="66"/>
      <c r="NEP137" s="66"/>
      <c r="NEQ137" s="66"/>
      <c r="NER137" s="66"/>
      <c r="NES137" s="66"/>
      <c r="NET137" s="66"/>
      <c r="NEU137" s="66"/>
      <c r="NEV137" s="66"/>
      <c r="NEW137" s="66"/>
      <c r="NEX137" s="66"/>
      <c r="NEY137" s="66"/>
      <c r="NEZ137" s="66"/>
      <c r="NFA137" s="66"/>
      <c r="NFB137" s="66"/>
      <c r="NFC137" s="66"/>
      <c r="NFD137" s="66"/>
      <c r="NFE137" s="66"/>
      <c r="NFF137" s="66"/>
      <c r="NFG137" s="66"/>
      <c r="NFH137" s="66"/>
      <c r="NFI137" s="66"/>
      <c r="NFJ137" s="66"/>
      <c r="NFK137" s="66"/>
      <c r="NFL137" s="66"/>
      <c r="NFM137" s="66"/>
      <c r="NFN137" s="66"/>
      <c r="NFO137" s="66"/>
      <c r="NFP137" s="66"/>
      <c r="NFQ137" s="66"/>
      <c r="NFR137" s="66"/>
      <c r="NFS137" s="66"/>
      <c r="NFT137" s="66"/>
      <c r="NFU137" s="66"/>
      <c r="NFV137" s="66"/>
      <c r="NFW137" s="66"/>
      <c r="NFX137" s="66"/>
      <c r="NFY137" s="66"/>
      <c r="NFZ137" s="66"/>
      <c r="NGA137" s="66"/>
      <c r="NGB137" s="66"/>
      <c r="NGC137" s="66"/>
      <c r="NGD137" s="66"/>
      <c r="NGE137" s="66"/>
      <c r="NGF137" s="66"/>
      <c r="NGG137" s="66"/>
      <c r="NGH137" s="66"/>
      <c r="NGI137" s="66"/>
      <c r="NGJ137" s="66"/>
      <c r="NGK137" s="66"/>
      <c r="NGL137" s="66"/>
      <c r="NGM137" s="66"/>
      <c r="NGN137" s="66"/>
      <c r="NGO137" s="66"/>
      <c r="NGP137" s="66"/>
      <c r="NGQ137" s="66"/>
      <c r="NGR137" s="66"/>
      <c r="NGS137" s="66"/>
      <c r="NGT137" s="66"/>
      <c r="NGU137" s="66"/>
      <c r="NGV137" s="66"/>
      <c r="NGW137" s="66"/>
      <c r="NGX137" s="66"/>
      <c r="NGY137" s="66"/>
      <c r="NGZ137" s="66"/>
      <c r="NHA137" s="66"/>
      <c r="NHB137" s="66"/>
      <c r="NHC137" s="66"/>
      <c r="NHD137" s="66"/>
      <c r="NHE137" s="66"/>
      <c r="NHF137" s="66"/>
      <c r="NHG137" s="66"/>
      <c r="NHH137" s="66"/>
      <c r="NHI137" s="66"/>
      <c r="NHJ137" s="66"/>
      <c r="NHK137" s="66"/>
      <c r="NHL137" s="66"/>
      <c r="NHM137" s="66"/>
      <c r="NHN137" s="66"/>
      <c r="NHO137" s="66"/>
      <c r="NHP137" s="66"/>
      <c r="NHQ137" s="66"/>
      <c r="NHR137" s="66"/>
      <c r="NHS137" s="66"/>
      <c r="NHT137" s="66"/>
      <c r="NHU137" s="66"/>
      <c r="NHV137" s="66"/>
      <c r="NHW137" s="66"/>
      <c r="NHX137" s="66"/>
      <c r="NHY137" s="66"/>
      <c r="NHZ137" s="66"/>
      <c r="NIA137" s="66"/>
      <c r="NIB137" s="66"/>
      <c r="NIC137" s="66"/>
      <c r="NID137" s="66"/>
      <c r="NIE137" s="66"/>
      <c r="NIF137" s="66"/>
      <c r="NIG137" s="66"/>
      <c r="NIH137" s="66"/>
      <c r="NII137" s="66"/>
      <c r="NIJ137" s="66"/>
      <c r="NIK137" s="66"/>
      <c r="NIL137" s="66"/>
      <c r="NIM137" s="66"/>
      <c r="NIN137" s="66"/>
      <c r="NIO137" s="66"/>
      <c r="NIP137" s="66"/>
      <c r="NIQ137" s="66"/>
      <c r="NIR137" s="66"/>
      <c r="NIS137" s="66"/>
      <c r="NIT137" s="66"/>
      <c r="NIU137" s="66"/>
      <c r="NIV137" s="66"/>
      <c r="NIW137" s="66"/>
      <c r="NIX137" s="66"/>
      <c r="NIY137" s="66"/>
      <c r="NIZ137" s="66"/>
      <c r="NJA137" s="66"/>
      <c r="NJB137" s="66"/>
      <c r="NJC137" s="66"/>
      <c r="NJD137" s="66"/>
      <c r="NJE137" s="66"/>
      <c r="NJF137" s="66"/>
      <c r="NJG137" s="66"/>
      <c r="NJH137" s="66"/>
      <c r="NJI137" s="66"/>
      <c r="NJJ137" s="66"/>
      <c r="NJK137" s="66"/>
      <c r="NJL137" s="66"/>
      <c r="NJM137" s="66"/>
      <c r="NJN137" s="66"/>
      <c r="NJO137" s="66"/>
      <c r="NJP137" s="66"/>
      <c r="NJQ137" s="66"/>
      <c r="NJR137" s="66"/>
      <c r="NJS137" s="66"/>
      <c r="NJT137" s="66"/>
      <c r="NJU137" s="66"/>
      <c r="NJV137" s="66"/>
      <c r="NJW137" s="66"/>
      <c r="NJX137" s="66"/>
      <c r="NJY137" s="66"/>
      <c r="NJZ137" s="66"/>
      <c r="NKA137" s="66"/>
      <c r="NKB137" s="66"/>
      <c r="NKC137" s="66"/>
      <c r="NKD137" s="66"/>
      <c r="NKE137" s="66"/>
      <c r="NKF137" s="66"/>
      <c r="NKG137" s="66"/>
      <c r="NKH137" s="66"/>
      <c r="NKI137" s="66"/>
      <c r="NKJ137" s="66"/>
      <c r="NKK137" s="66"/>
      <c r="NKL137" s="66"/>
      <c r="NKM137" s="66"/>
      <c r="NKN137" s="66"/>
      <c r="NKO137" s="66"/>
      <c r="NKP137" s="66"/>
      <c r="NKQ137" s="66"/>
      <c r="NKR137" s="66"/>
      <c r="NKS137" s="66"/>
      <c r="NKT137" s="66"/>
      <c r="NKU137" s="66"/>
      <c r="NKV137" s="66"/>
      <c r="NKW137" s="66"/>
      <c r="NKX137" s="66"/>
      <c r="NKY137" s="66"/>
      <c r="NKZ137" s="66"/>
      <c r="NLA137" s="66"/>
      <c r="NLB137" s="66"/>
      <c r="NLC137" s="66"/>
      <c r="NLD137" s="66"/>
      <c r="NLE137" s="66"/>
      <c r="NLF137" s="66"/>
      <c r="NLG137" s="66"/>
      <c r="NLH137" s="66"/>
      <c r="NLI137" s="66"/>
      <c r="NLJ137" s="66"/>
      <c r="NLK137" s="66"/>
      <c r="NLL137" s="66"/>
      <c r="NLM137" s="66"/>
      <c r="NLN137" s="66"/>
      <c r="NLO137" s="66"/>
      <c r="NLP137" s="66"/>
      <c r="NLQ137" s="66"/>
      <c r="NLR137" s="66"/>
      <c r="NLS137" s="66"/>
      <c r="NLT137" s="66"/>
      <c r="NLU137" s="66"/>
      <c r="NLV137" s="66"/>
      <c r="NLW137" s="66"/>
      <c r="NLX137" s="66"/>
      <c r="NLY137" s="66"/>
      <c r="NLZ137" s="66"/>
      <c r="NMA137" s="66"/>
      <c r="NMB137" s="66"/>
      <c r="NMC137" s="66"/>
      <c r="NMD137" s="66"/>
      <c r="NME137" s="66"/>
      <c r="NMF137" s="66"/>
      <c r="NMG137" s="66"/>
      <c r="NMH137" s="66"/>
      <c r="NMI137" s="66"/>
      <c r="NMJ137" s="66"/>
      <c r="NMK137" s="66"/>
      <c r="NML137" s="66"/>
      <c r="NMM137" s="66"/>
      <c r="NMN137" s="66"/>
      <c r="NMO137" s="66"/>
      <c r="NMP137" s="66"/>
      <c r="NMQ137" s="66"/>
      <c r="NMR137" s="66"/>
      <c r="NMS137" s="66"/>
      <c r="NMT137" s="66"/>
      <c r="NMU137" s="66"/>
      <c r="NMV137" s="66"/>
      <c r="NMW137" s="66"/>
      <c r="NMX137" s="66"/>
      <c r="NMY137" s="66"/>
      <c r="NMZ137" s="66"/>
      <c r="NNA137" s="66"/>
      <c r="NNB137" s="66"/>
      <c r="NNC137" s="66"/>
      <c r="NND137" s="66"/>
      <c r="NNE137" s="66"/>
      <c r="NNF137" s="66"/>
      <c r="NNG137" s="66"/>
      <c r="NNH137" s="66"/>
      <c r="NNI137" s="66"/>
      <c r="NNJ137" s="66"/>
      <c r="NNK137" s="66"/>
      <c r="NNL137" s="66"/>
      <c r="NNM137" s="66"/>
      <c r="NNN137" s="66"/>
      <c r="NNO137" s="66"/>
      <c r="NNP137" s="66"/>
      <c r="NNQ137" s="66"/>
      <c r="NNR137" s="66"/>
      <c r="NNS137" s="66"/>
      <c r="NNT137" s="66"/>
      <c r="NNU137" s="66"/>
      <c r="NNV137" s="66"/>
      <c r="NNW137" s="66"/>
      <c r="NNX137" s="66"/>
      <c r="NNY137" s="66"/>
      <c r="NNZ137" s="66"/>
      <c r="NOA137" s="66"/>
      <c r="NOB137" s="66"/>
      <c r="NOC137" s="66"/>
      <c r="NOD137" s="66"/>
      <c r="NOE137" s="66"/>
      <c r="NOF137" s="66"/>
      <c r="NOG137" s="66"/>
      <c r="NOH137" s="66"/>
      <c r="NOI137" s="66"/>
      <c r="NOJ137" s="66"/>
      <c r="NOK137" s="66"/>
      <c r="NOL137" s="66"/>
      <c r="NOM137" s="66"/>
      <c r="NON137" s="66"/>
      <c r="NOO137" s="66"/>
      <c r="NOP137" s="66"/>
      <c r="NOQ137" s="66"/>
      <c r="NOR137" s="66"/>
      <c r="NOS137" s="66"/>
      <c r="NOT137" s="66"/>
      <c r="NOU137" s="66"/>
      <c r="NOV137" s="66"/>
      <c r="NOW137" s="66"/>
      <c r="NOX137" s="66"/>
      <c r="NOY137" s="66"/>
      <c r="NOZ137" s="66"/>
      <c r="NPA137" s="66"/>
      <c r="NPB137" s="66"/>
      <c r="NPC137" s="66"/>
      <c r="NPD137" s="66"/>
      <c r="NPE137" s="66"/>
      <c r="NPF137" s="66"/>
      <c r="NPG137" s="66"/>
      <c r="NPH137" s="66"/>
      <c r="NPI137" s="66"/>
      <c r="NPJ137" s="66"/>
      <c r="NPK137" s="66"/>
      <c r="NPL137" s="66"/>
      <c r="NPM137" s="66"/>
      <c r="NPN137" s="66"/>
      <c r="NPO137" s="66"/>
      <c r="NPP137" s="66"/>
      <c r="NPQ137" s="66"/>
      <c r="NPR137" s="66"/>
      <c r="NPS137" s="66"/>
      <c r="NPT137" s="66"/>
      <c r="NPU137" s="66"/>
      <c r="NPV137" s="66"/>
      <c r="NPW137" s="66"/>
      <c r="NPX137" s="66"/>
      <c r="NPY137" s="66"/>
      <c r="NPZ137" s="66"/>
      <c r="NQA137" s="66"/>
      <c r="NQB137" s="66"/>
      <c r="NQC137" s="66"/>
      <c r="NQD137" s="66"/>
      <c r="NQE137" s="66"/>
      <c r="NQF137" s="66"/>
      <c r="NQG137" s="66"/>
      <c r="NQH137" s="66"/>
      <c r="NQI137" s="66"/>
      <c r="NQJ137" s="66"/>
      <c r="NQK137" s="66"/>
      <c r="NQL137" s="66"/>
      <c r="NQM137" s="66"/>
      <c r="NQN137" s="66"/>
      <c r="NQO137" s="66"/>
      <c r="NQP137" s="66"/>
      <c r="NQQ137" s="66"/>
      <c r="NQR137" s="66"/>
      <c r="NQS137" s="66"/>
      <c r="NQT137" s="66"/>
      <c r="NQU137" s="66"/>
      <c r="NQV137" s="66"/>
      <c r="NQW137" s="66"/>
      <c r="NQX137" s="66"/>
      <c r="NQY137" s="66"/>
      <c r="NQZ137" s="66"/>
      <c r="NRA137" s="66"/>
      <c r="NRB137" s="66"/>
      <c r="NRC137" s="66"/>
      <c r="NRD137" s="66"/>
      <c r="NRE137" s="66"/>
      <c r="NRF137" s="66"/>
      <c r="NRG137" s="66"/>
      <c r="NRH137" s="66"/>
      <c r="NRI137" s="66"/>
      <c r="NRJ137" s="66"/>
      <c r="NRK137" s="66"/>
      <c r="NRL137" s="66"/>
      <c r="NRM137" s="66"/>
      <c r="NRN137" s="66"/>
      <c r="NRO137" s="66"/>
      <c r="NRP137" s="66"/>
      <c r="NRQ137" s="66"/>
      <c r="NRR137" s="66"/>
      <c r="NRS137" s="66"/>
      <c r="NRT137" s="66"/>
      <c r="NRU137" s="66"/>
      <c r="NRV137" s="66"/>
      <c r="NRW137" s="66"/>
      <c r="NRX137" s="66"/>
      <c r="NRY137" s="66"/>
      <c r="NRZ137" s="66"/>
      <c r="NSA137" s="66"/>
      <c r="NSB137" s="66"/>
      <c r="NSC137" s="66"/>
      <c r="NSD137" s="66"/>
      <c r="NSE137" s="66"/>
      <c r="NSF137" s="66"/>
      <c r="NSG137" s="66"/>
      <c r="NSH137" s="66"/>
      <c r="NSI137" s="66"/>
      <c r="NSJ137" s="66"/>
      <c r="NSK137" s="66"/>
      <c r="NSL137" s="66"/>
      <c r="NSM137" s="66"/>
      <c r="NSN137" s="66"/>
      <c r="NSO137" s="66"/>
      <c r="NSP137" s="66"/>
      <c r="NSQ137" s="66"/>
      <c r="NSR137" s="66"/>
      <c r="NSS137" s="66"/>
      <c r="NST137" s="66"/>
      <c r="NSU137" s="66"/>
      <c r="NSV137" s="66"/>
      <c r="NSW137" s="66"/>
      <c r="NSX137" s="66"/>
      <c r="NSY137" s="66"/>
      <c r="NSZ137" s="66"/>
      <c r="NTA137" s="66"/>
      <c r="NTB137" s="66"/>
      <c r="NTC137" s="66"/>
      <c r="NTD137" s="66"/>
      <c r="NTE137" s="66"/>
      <c r="NTF137" s="66"/>
      <c r="NTG137" s="66"/>
      <c r="NTH137" s="66"/>
      <c r="NTI137" s="66"/>
      <c r="NTJ137" s="66"/>
      <c r="NTK137" s="66"/>
      <c r="NTL137" s="66"/>
      <c r="NTM137" s="66"/>
      <c r="NTN137" s="66"/>
      <c r="NTO137" s="66"/>
      <c r="NTP137" s="66"/>
      <c r="NTQ137" s="66"/>
      <c r="NTR137" s="66"/>
      <c r="NTS137" s="66"/>
      <c r="NTT137" s="66"/>
      <c r="NTU137" s="66"/>
      <c r="NTV137" s="66"/>
      <c r="NTW137" s="66"/>
      <c r="NTX137" s="66"/>
      <c r="NTY137" s="66"/>
      <c r="NTZ137" s="66"/>
      <c r="NUA137" s="66"/>
      <c r="NUB137" s="66"/>
      <c r="NUC137" s="66"/>
      <c r="NUD137" s="66"/>
      <c r="NUE137" s="66"/>
      <c r="NUF137" s="66"/>
      <c r="NUG137" s="66"/>
      <c r="NUH137" s="66"/>
      <c r="NUI137" s="66"/>
      <c r="NUJ137" s="66"/>
      <c r="NUK137" s="66"/>
      <c r="NUL137" s="66"/>
      <c r="NUM137" s="66"/>
      <c r="NUN137" s="66"/>
      <c r="NUO137" s="66"/>
      <c r="NUP137" s="66"/>
      <c r="NUQ137" s="66"/>
      <c r="NUR137" s="66"/>
      <c r="NUS137" s="66"/>
      <c r="NUT137" s="66"/>
      <c r="NUU137" s="66"/>
      <c r="NUV137" s="66"/>
      <c r="NUW137" s="66"/>
      <c r="NUX137" s="66"/>
      <c r="NUY137" s="66"/>
      <c r="NUZ137" s="66"/>
      <c r="NVA137" s="66"/>
      <c r="NVB137" s="66"/>
      <c r="NVC137" s="66"/>
      <c r="NVD137" s="66"/>
      <c r="NVE137" s="66"/>
      <c r="NVF137" s="66"/>
      <c r="NVG137" s="66"/>
      <c r="NVH137" s="66"/>
      <c r="NVI137" s="66"/>
      <c r="NVJ137" s="66"/>
      <c r="NVK137" s="66"/>
      <c r="NVL137" s="66"/>
      <c r="NVM137" s="66"/>
      <c r="NVN137" s="66"/>
      <c r="NVO137" s="66"/>
      <c r="NVP137" s="66"/>
      <c r="NVQ137" s="66"/>
      <c r="NVR137" s="66"/>
      <c r="NVS137" s="66"/>
      <c r="NVT137" s="66"/>
      <c r="NVU137" s="66"/>
      <c r="NVV137" s="66"/>
      <c r="NVW137" s="66"/>
      <c r="NVX137" s="66"/>
      <c r="NVY137" s="66"/>
      <c r="NVZ137" s="66"/>
      <c r="NWA137" s="66"/>
      <c r="NWB137" s="66"/>
      <c r="NWC137" s="66"/>
      <c r="NWD137" s="66"/>
      <c r="NWE137" s="66"/>
      <c r="NWF137" s="66"/>
      <c r="NWG137" s="66"/>
      <c r="NWH137" s="66"/>
      <c r="NWI137" s="66"/>
      <c r="NWJ137" s="66"/>
      <c r="NWK137" s="66"/>
      <c r="NWL137" s="66"/>
      <c r="NWM137" s="66"/>
      <c r="NWN137" s="66"/>
      <c r="NWO137" s="66"/>
      <c r="NWP137" s="66"/>
      <c r="NWQ137" s="66"/>
      <c r="NWR137" s="66"/>
      <c r="NWS137" s="66"/>
      <c r="NWT137" s="66"/>
      <c r="NWU137" s="66"/>
      <c r="NWV137" s="66"/>
      <c r="NWW137" s="66"/>
      <c r="NWX137" s="66"/>
      <c r="NWY137" s="66"/>
      <c r="NWZ137" s="66"/>
      <c r="NXA137" s="66"/>
      <c r="NXB137" s="66"/>
      <c r="NXC137" s="66"/>
      <c r="NXD137" s="66"/>
      <c r="NXE137" s="66"/>
      <c r="NXF137" s="66"/>
      <c r="NXG137" s="66"/>
      <c r="NXH137" s="66"/>
      <c r="NXI137" s="66"/>
      <c r="NXJ137" s="66"/>
      <c r="NXK137" s="66"/>
      <c r="NXL137" s="66"/>
      <c r="NXM137" s="66"/>
      <c r="NXN137" s="66"/>
      <c r="NXO137" s="66"/>
      <c r="NXP137" s="66"/>
      <c r="NXQ137" s="66"/>
      <c r="NXR137" s="66"/>
      <c r="NXS137" s="66"/>
      <c r="NXT137" s="66"/>
      <c r="NXU137" s="66"/>
      <c r="NXV137" s="66"/>
      <c r="NXW137" s="66"/>
      <c r="NXX137" s="66"/>
      <c r="NXY137" s="66"/>
      <c r="NXZ137" s="66"/>
      <c r="NYA137" s="66"/>
      <c r="NYB137" s="66"/>
      <c r="NYC137" s="66"/>
      <c r="NYD137" s="66"/>
      <c r="NYE137" s="66"/>
      <c r="NYF137" s="66"/>
      <c r="NYG137" s="66"/>
      <c r="NYH137" s="66"/>
      <c r="NYI137" s="66"/>
      <c r="NYJ137" s="66"/>
      <c r="NYK137" s="66"/>
      <c r="NYL137" s="66"/>
      <c r="NYM137" s="66"/>
      <c r="NYN137" s="66"/>
      <c r="NYO137" s="66"/>
      <c r="NYP137" s="66"/>
      <c r="NYQ137" s="66"/>
      <c r="NYR137" s="66"/>
      <c r="NYS137" s="66"/>
      <c r="NYT137" s="66"/>
      <c r="NYU137" s="66"/>
      <c r="NYV137" s="66"/>
      <c r="NYW137" s="66"/>
      <c r="NYX137" s="66"/>
      <c r="NYY137" s="66"/>
      <c r="NYZ137" s="66"/>
      <c r="NZA137" s="66"/>
      <c r="NZB137" s="66"/>
      <c r="NZC137" s="66"/>
      <c r="NZD137" s="66"/>
      <c r="NZE137" s="66"/>
      <c r="NZF137" s="66"/>
      <c r="NZG137" s="66"/>
      <c r="NZH137" s="66"/>
      <c r="NZI137" s="66"/>
      <c r="NZJ137" s="66"/>
      <c r="NZK137" s="66"/>
      <c r="NZL137" s="66"/>
      <c r="NZM137" s="66"/>
      <c r="NZN137" s="66"/>
      <c r="NZO137" s="66"/>
      <c r="NZP137" s="66"/>
      <c r="NZQ137" s="66"/>
      <c r="NZR137" s="66"/>
      <c r="NZS137" s="66"/>
      <c r="NZT137" s="66"/>
      <c r="NZU137" s="66"/>
      <c r="NZV137" s="66"/>
      <c r="NZW137" s="66"/>
      <c r="NZX137" s="66"/>
      <c r="NZY137" s="66"/>
      <c r="NZZ137" s="66"/>
      <c r="OAA137" s="66"/>
      <c r="OAB137" s="66"/>
      <c r="OAC137" s="66"/>
      <c r="OAD137" s="66"/>
      <c r="OAE137" s="66"/>
      <c r="OAF137" s="66"/>
      <c r="OAG137" s="66"/>
      <c r="OAH137" s="66"/>
      <c r="OAI137" s="66"/>
      <c r="OAJ137" s="66"/>
      <c r="OAK137" s="66"/>
      <c r="OAL137" s="66"/>
      <c r="OAM137" s="66"/>
      <c r="OAN137" s="66"/>
      <c r="OAO137" s="66"/>
      <c r="OAP137" s="66"/>
      <c r="OAQ137" s="66"/>
      <c r="OAR137" s="66"/>
      <c r="OAS137" s="66"/>
      <c r="OAT137" s="66"/>
      <c r="OAU137" s="66"/>
      <c r="OAV137" s="66"/>
      <c r="OAW137" s="66"/>
      <c r="OAX137" s="66"/>
      <c r="OAY137" s="66"/>
      <c r="OAZ137" s="66"/>
      <c r="OBA137" s="66"/>
      <c r="OBB137" s="66"/>
      <c r="OBC137" s="66"/>
      <c r="OBD137" s="66"/>
      <c r="OBE137" s="66"/>
      <c r="OBF137" s="66"/>
      <c r="OBG137" s="66"/>
      <c r="OBH137" s="66"/>
      <c r="OBI137" s="66"/>
      <c r="OBJ137" s="66"/>
      <c r="OBK137" s="66"/>
      <c r="OBL137" s="66"/>
      <c r="OBM137" s="66"/>
      <c r="OBN137" s="66"/>
      <c r="OBO137" s="66"/>
      <c r="OBP137" s="66"/>
      <c r="OBQ137" s="66"/>
      <c r="OBR137" s="66"/>
      <c r="OBS137" s="66"/>
      <c r="OBT137" s="66"/>
      <c r="OBU137" s="66"/>
      <c r="OBV137" s="66"/>
      <c r="OBW137" s="66"/>
      <c r="OBX137" s="66"/>
      <c r="OBY137" s="66"/>
      <c r="OBZ137" s="66"/>
      <c r="OCA137" s="66"/>
      <c r="OCB137" s="66"/>
      <c r="OCC137" s="66"/>
      <c r="OCD137" s="66"/>
      <c r="OCE137" s="66"/>
      <c r="OCF137" s="66"/>
      <c r="OCG137" s="66"/>
      <c r="OCH137" s="66"/>
      <c r="OCI137" s="66"/>
      <c r="OCJ137" s="66"/>
      <c r="OCK137" s="66"/>
      <c r="OCL137" s="66"/>
      <c r="OCM137" s="66"/>
      <c r="OCN137" s="66"/>
      <c r="OCO137" s="66"/>
      <c r="OCP137" s="66"/>
      <c r="OCQ137" s="66"/>
      <c r="OCR137" s="66"/>
      <c r="OCS137" s="66"/>
      <c r="OCT137" s="66"/>
      <c r="OCU137" s="66"/>
      <c r="OCV137" s="66"/>
      <c r="OCW137" s="66"/>
      <c r="OCX137" s="66"/>
      <c r="OCY137" s="66"/>
      <c r="OCZ137" s="66"/>
      <c r="ODA137" s="66"/>
      <c r="ODB137" s="66"/>
      <c r="ODC137" s="66"/>
      <c r="ODD137" s="66"/>
      <c r="ODE137" s="66"/>
      <c r="ODF137" s="66"/>
      <c r="ODG137" s="66"/>
      <c r="ODH137" s="66"/>
      <c r="ODI137" s="66"/>
      <c r="ODJ137" s="66"/>
      <c r="ODK137" s="66"/>
      <c r="ODL137" s="66"/>
      <c r="ODM137" s="66"/>
      <c r="ODN137" s="66"/>
      <c r="ODO137" s="66"/>
      <c r="ODP137" s="66"/>
      <c r="ODQ137" s="66"/>
      <c r="ODR137" s="66"/>
      <c r="ODS137" s="66"/>
      <c r="ODT137" s="66"/>
      <c r="ODU137" s="66"/>
      <c r="ODV137" s="66"/>
      <c r="ODW137" s="66"/>
      <c r="ODX137" s="66"/>
      <c r="ODY137" s="66"/>
      <c r="ODZ137" s="66"/>
      <c r="OEA137" s="66"/>
      <c r="OEB137" s="66"/>
      <c r="OEC137" s="66"/>
      <c r="OED137" s="66"/>
      <c r="OEE137" s="66"/>
      <c r="OEF137" s="66"/>
      <c r="OEG137" s="66"/>
      <c r="OEH137" s="66"/>
      <c r="OEI137" s="66"/>
      <c r="OEJ137" s="66"/>
      <c r="OEK137" s="66"/>
      <c r="OEL137" s="66"/>
      <c r="OEM137" s="66"/>
      <c r="OEN137" s="66"/>
      <c r="OEO137" s="66"/>
      <c r="OEP137" s="66"/>
      <c r="OEQ137" s="66"/>
      <c r="OER137" s="66"/>
      <c r="OES137" s="66"/>
      <c r="OET137" s="66"/>
      <c r="OEU137" s="66"/>
      <c r="OEV137" s="66"/>
      <c r="OEW137" s="66"/>
      <c r="OEX137" s="66"/>
      <c r="OEY137" s="66"/>
      <c r="OEZ137" s="66"/>
      <c r="OFA137" s="66"/>
      <c r="OFB137" s="66"/>
      <c r="OFC137" s="66"/>
      <c r="OFD137" s="66"/>
      <c r="OFE137" s="66"/>
      <c r="OFF137" s="66"/>
      <c r="OFG137" s="66"/>
      <c r="OFH137" s="66"/>
      <c r="OFI137" s="66"/>
      <c r="OFJ137" s="66"/>
      <c r="OFK137" s="66"/>
      <c r="OFL137" s="66"/>
      <c r="OFM137" s="66"/>
      <c r="OFN137" s="66"/>
      <c r="OFO137" s="66"/>
      <c r="OFP137" s="66"/>
      <c r="OFQ137" s="66"/>
      <c r="OFR137" s="66"/>
      <c r="OFS137" s="66"/>
      <c r="OFT137" s="66"/>
      <c r="OFU137" s="66"/>
      <c r="OFV137" s="66"/>
      <c r="OFW137" s="66"/>
      <c r="OFX137" s="66"/>
      <c r="OFY137" s="66"/>
      <c r="OFZ137" s="66"/>
      <c r="OGA137" s="66"/>
      <c r="OGB137" s="66"/>
      <c r="OGC137" s="66"/>
      <c r="OGD137" s="66"/>
      <c r="OGE137" s="66"/>
      <c r="OGF137" s="66"/>
      <c r="OGG137" s="66"/>
      <c r="OGH137" s="66"/>
      <c r="OGI137" s="66"/>
      <c r="OGJ137" s="66"/>
      <c r="OGK137" s="66"/>
      <c r="OGL137" s="66"/>
      <c r="OGM137" s="66"/>
      <c r="OGN137" s="66"/>
      <c r="OGO137" s="66"/>
      <c r="OGP137" s="66"/>
      <c r="OGQ137" s="66"/>
      <c r="OGR137" s="66"/>
      <c r="OGS137" s="66"/>
      <c r="OGT137" s="66"/>
      <c r="OGU137" s="66"/>
      <c r="OGV137" s="66"/>
      <c r="OGW137" s="66"/>
      <c r="OGX137" s="66"/>
      <c r="OGY137" s="66"/>
      <c r="OGZ137" s="66"/>
      <c r="OHA137" s="66"/>
      <c r="OHB137" s="66"/>
      <c r="OHC137" s="66"/>
      <c r="OHD137" s="66"/>
      <c r="OHE137" s="66"/>
      <c r="OHF137" s="66"/>
      <c r="OHG137" s="66"/>
      <c r="OHH137" s="66"/>
      <c r="OHI137" s="66"/>
      <c r="OHJ137" s="66"/>
      <c r="OHK137" s="66"/>
      <c r="OHL137" s="66"/>
      <c r="OHM137" s="66"/>
      <c r="OHN137" s="66"/>
      <c r="OHO137" s="66"/>
      <c r="OHP137" s="66"/>
      <c r="OHQ137" s="66"/>
      <c r="OHR137" s="66"/>
      <c r="OHS137" s="66"/>
      <c r="OHT137" s="66"/>
      <c r="OHU137" s="66"/>
      <c r="OHV137" s="66"/>
      <c r="OHW137" s="66"/>
      <c r="OHX137" s="66"/>
      <c r="OHY137" s="66"/>
      <c r="OHZ137" s="66"/>
      <c r="OIA137" s="66"/>
      <c r="OIB137" s="66"/>
      <c r="OIC137" s="66"/>
      <c r="OID137" s="66"/>
      <c r="OIE137" s="66"/>
      <c r="OIF137" s="66"/>
      <c r="OIG137" s="66"/>
      <c r="OIH137" s="66"/>
      <c r="OII137" s="66"/>
      <c r="OIJ137" s="66"/>
      <c r="OIK137" s="66"/>
      <c r="OIL137" s="66"/>
      <c r="OIM137" s="66"/>
      <c r="OIN137" s="66"/>
      <c r="OIO137" s="66"/>
      <c r="OIP137" s="66"/>
      <c r="OIQ137" s="66"/>
      <c r="OIR137" s="66"/>
      <c r="OIS137" s="66"/>
      <c r="OIT137" s="66"/>
      <c r="OIU137" s="66"/>
      <c r="OIV137" s="66"/>
      <c r="OIW137" s="66"/>
      <c r="OIX137" s="66"/>
      <c r="OIY137" s="66"/>
      <c r="OIZ137" s="66"/>
      <c r="OJA137" s="66"/>
      <c r="OJB137" s="66"/>
      <c r="OJC137" s="66"/>
      <c r="OJD137" s="66"/>
      <c r="OJE137" s="66"/>
      <c r="OJF137" s="66"/>
      <c r="OJG137" s="66"/>
      <c r="OJH137" s="66"/>
      <c r="OJI137" s="66"/>
      <c r="OJJ137" s="66"/>
      <c r="OJK137" s="66"/>
      <c r="OJL137" s="66"/>
      <c r="OJM137" s="66"/>
      <c r="OJN137" s="66"/>
      <c r="OJO137" s="66"/>
      <c r="OJP137" s="66"/>
      <c r="OJQ137" s="66"/>
      <c r="OJR137" s="66"/>
      <c r="OJS137" s="66"/>
      <c r="OJT137" s="66"/>
      <c r="OJU137" s="66"/>
      <c r="OJV137" s="66"/>
      <c r="OJW137" s="66"/>
      <c r="OJX137" s="66"/>
      <c r="OJY137" s="66"/>
      <c r="OJZ137" s="66"/>
      <c r="OKA137" s="66"/>
      <c r="OKB137" s="66"/>
      <c r="OKC137" s="66"/>
      <c r="OKD137" s="66"/>
      <c r="OKE137" s="66"/>
      <c r="OKF137" s="66"/>
      <c r="OKG137" s="66"/>
      <c r="OKH137" s="66"/>
      <c r="OKI137" s="66"/>
      <c r="OKJ137" s="66"/>
      <c r="OKK137" s="66"/>
      <c r="OKL137" s="66"/>
      <c r="OKM137" s="66"/>
      <c r="OKN137" s="66"/>
      <c r="OKO137" s="66"/>
      <c r="OKP137" s="66"/>
      <c r="OKQ137" s="66"/>
      <c r="OKR137" s="66"/>
      <c r="OKS137" s="66"/>
      <c r="OKT137" s="66"/>
      <c r="OKU137" s="66"/>
      <c r="OKV137" s="66"/>
      <c r="OKW137" s="66"/>
      <c r="OKX137" s="66"/>
      <c r="OKY137" s="66"/>
      <c r="OKZ137" s="66"/>
      <c r="OLA137" s="66"/>
      <c r="OLB137" s="66"/>
      <c r="OLC137" s="66"/>
      <c r="OLD137" s="66"/>
      <c r="OLE137" s="66"/>
      <c r="OLF137" s="66"/>
      <c r="OLG137" s="66"/>
      <c r="OLH137" s="66"/>
      <c r="OLI137" s="66"/>
      <c r="OLJ137" s="66"/>
      <c r="OLK137" s="66"/>
      <c r="OLL137" s="66"/>
      <c r="OLM137" s="66"/>
      <c r="OLN137" s="66"/>
      <c r="OLO137" s="66"/>
      <c r="OLP137" s="66"/>
      <c r="OLQ137" s="66"/>
      <c r="OLR137" s="66"/>
      <c r="OLS137" s="66"/>
      <c r="OLT137" s="66"/>
      <c r="OLU137" s="66"/>
      <c r="OLV137" s="66"/>
      <c r="OLW137" s="66"/>
      <c r="OLX137" s="66"/>
      <c r="OLY137" s="66"/>
      <c r="OLZ137" s="66"/>
      <c r="OMA137" s="66"/>
      <c r="OMB137" s="66"/>
      <c r="OMC137" s="66"/>
      <c r="OMD137" s="66"/>
      <c r="OME137" s="66"/>
      <c r="OMF137" s="66"/>
      <c r="OMG137" s="66"/>
      <c r="OMH137" s="66"/>
      <c r="OMI137" s="66"/>
      <c r="OMJ137" s="66"/>
      <c r="OMK137" s="66"/>
      <c r="OML137" s="66"/>
      <c r="OMM137" s="66"/>
      <c r="OMN137" s="66"/>
      <c r="OMO137" s="66"/>
      <c r="OMP137" s="66"/>
      <c r="OMQ137" s="66"/>
      <c r="OMR137" s="66"/>
      <c r="OMS137" s="66"/>
      <c r="OMT137" s="66"/>
      <c r="OMU137" s="66"/>
      <c r="OMV137" s="66"/>
      <c r="OMW137" s="66"/>
      <c r="OMX137" s="66"/>
      <c r="OMY137" s="66"/>
      <c r="OMZ137" s="66"/>
      <c r="ONA137" s="66"/>
      <c r="ONB137" s="66"/>
      <c r="ONC137" s="66"/>
      <c r="OND137" s="66"/>
      <c r="ONE137" s="66"/>
      <c r="ONF137" s="66"/>
      <c r="ONG137" s="66"/>
      <c r="ONH137" s="66"/>
      <c r="ONI137" s="66"/>
      <c r="ONJ137" s="66"/>
      <c r="ONK137" s="66"/>
      <c r="ONL137" s="66"/>
      <c r="ONM137" s="66"/>
      <c r="ONN137" s="66"/>
      <c r="ONO137" s="66"/>
      <c r="ONP137" s="66"/>
      <c r="ONQ137" s="66"/>
      <c r="ONR137" s="66"/>
      <c r="ONS137" s="66"/>
      <c r="ONT137" s="66"/>
      <c r="ONU137" s="66"/>
      <c r="ONV137" s="66"/>
      <c r="ONW137" s="66"/>
      <c r="ONX137" s="66"/>
      <c r="ONY137" s="66"/>
      <c r="ONZ137" s="66"/>
      <c r="OOA137" s="66"/>
      <c r="OOB137" s="66"/>
      <c r="OOC137" s="66"/>
      <c r="OOD137" s="66"/>
      <c r="OOE137" s="66"/>
      <c r="OOF137" s="66"/>
      <c r="OOG137" s="66"/>
      <c r="OOH137" s="66"/>
      <c r="OOI137" s="66"/>
      <c r="OOJ137" s="66"/>
      <c r="OOK137" s="66"/>
      <c r="OOL137" s="66"/>
      <c r="OOM137" s="66"/>
      <c r="OON137" s="66"/>
      <c r="OOO137" s="66"/>
      <c r="OOP137" s="66"/>
      <c r="OOQ137" s="66"/>
      <c r="OOR137" s="66"/>
      <c r="OOS137" s="66"/>
      <c r="OOT137" s="66"/>
      <c r="OOU137" s="66"/>
      <c r="OOV137" s="66"/>
      <c r="OOW137" s="66"/>
      <c r="OOX137" s="66"/>
      <c r="OOY137" s="66"/>
      <c r="OOZ137" s="66"/>
      <c r="OPA137" s="66"/>
      <c r="OPB137" s="66"/>
      <c r="OPC137" s="66"/>
      <c r="OPD137" s="66"/>
      <c r="OPE137" s="66"/>
      <c r="OPF137" s="66"/>
      <c r="OPG137" s="66"/>
      <c r="OPH137" s="66"/>
      <c r="OPI137" s="66"/>
      <c r="OPJ137" s="66"/>
      <c r="OPK137" s="66"/>
      <c r="OPL137" s="66"/>
      <c r="OPM137" s="66"/>
      <c r="OPN137" s="66"/>
      <c r="OPO137" s="66"/>
      <c r="OPP137" s="66"/>
      <c r="OPQ137" s="66"/>
      <c r="OPR137" s="66"/>
      <c r="OPS137" s="66"/>
      <c r="OPT137" s="66"/>
      <c r="OPU137" s="66"/>
      <c r="OPV137" s="66"/>
      <c r="OPW137" s="66"/>
      <c r="OPX137" s="66"/>
      <c r="OPY137" s="66"/>
      <c r="OPZ137" s="66"/>
      <c r="OQA137" s="66"/>
      <c r="OQB137" s="66"/>
      <c r="OQC137" s="66"/>
      <c r="OQD137" s="66"/>
      <c r="OQE137" s="66"/>
      <c r="OQF137" s="66"/>
      <c r="OQG137" s="66"/>
      <c r="OQH137" s="66"/>
      <c r="OQI137" s="66"/>
      <c r="OQJ137" s="66"/>
      <c r="OQK137" s="66"/>
      <c r="OQL137" s="66"/>
      <c r="OQM137" s="66"/>
      <c r="OQN137" s="66"/>
      <c r="OQO137" s="66"/>
      <c r="OQP137" s="66"/>
      <c r="OQQ137" s="66"/>
      <c r="OQR137" s="66"/>
      <c r="OQS137" s="66"/>
      <c r="OQT137" s="66"/>
      <c r="OQU137" s="66"/>
      <c r="OQV137" s="66"/>
      <c r="OQW137" s="66"/>
      <c r="OQX137" s="66"/>
      <c r="OQY137" s="66"/>
      <c r="OQZ137" s="66"/>
      <c r="ORA137" s="66"/>
      <c r="ORB137" s="66"/>
      <c r="ORC137" s="66"/>
      <c r="ORD137" s="66"/>
      <c r="ORE137" s="66"/>
      <c r="ORF137" s="66"/>
      <c r="ORG137" s="66"/>
      <c r="ORH137" s="66"/>
      <c r="ORI137" s="66"/>
      <c r="ORJ137" s="66"/>
      <c r="ORK137" s="66"/>
      <c r="ORL137" s="66"/>
      <c r="ORM137" s="66"/>
      <c r="ORN137" s="66"/>
      <c r="ORO137" s="66"/>
      <c r="ORP137" s="66"/>
      <c r="ORQ137" s="66"/>
      <c r="ORR137" s="66"/>
      <c r="ORS137" s="66"/>
      <c r="ORT137" s="66"/>
      <c r="ORU137" s="66"/>
      <c r="ORV137" s="66"/>
      <c r="ORW137" s="66"/>
      <c r="ORX137" s="66"/>
      <c r="ORY137" s="66"/>
      <c r="ORZ137" s="66"/>
      <c r="OSA137" s="66"/>
      <c r="OSB137" s="66"/>
      <c r="OSC137" s="66"/>
      <c r="OSD137" s="66"/>
      <c r="OSE137" s="66"/>
      <c r="OSF137" s="66"/>
      <c r="OSG137" s="66"/>
      <c r="OSH137" s="66"/>
      <c r="OSI137" s="66"/>
      <c r="OSJ137" s="66"/>
      <c r="OSK137" s="66"/>
      <c r="OSL137" s="66"/>
      <c r="OSM137" s="66"/>
      <c r="OSN137" s="66"/>
      <c r="OSO137" s="66"/>
      <c r="OSP137" s="66"/>
      <c r="OSQ137" s="66"/>
      <c r="OSR137" s="66"/>
      <c r="OSS137" s="66"/>
      <c r="OST137" s="66"/>
      <c r="OSU137" s="66"/>
      <c r="OSV137" s="66"/>
      <c r="OSW137" s="66"/>
      <c r="OSX137" s="66"/>
      <c r="OSY137" s="66"/>
      <c r="OSZ137" s="66"/>
      <c r="OTA137" s="66"/>
      <c r="OTB137" s="66"/>
      <c r="OTC137" s="66"/>
      <c r="OTD137" s="66"/>
      <c r="OTE137" s="66"/>
      <c r="OTF137" s="66"/>
      <c r="OTG137" s="66"/>
      <c r="OTH137" s="66"/>
      <c r="OTI137" s="66"/>
      <c r="OTJ137" s="66"/>
      <c r="OTK137" s="66"/>
      <c r="OTL137" s="66"/>
      <c r="OTM137" s="66"/>
      <c r="OTN137" s="66"/>
      <c r="OTO137" s="66"/>
      <c r="OTP137" s="66"/>
      <c r="OTQ137" s="66"/>
      <c r="OTR137" s="66"/>
      <c r="OTS137" s="66"/>
      <c r="OTT137" s="66"/>
      <c r="OTU137" s="66"/>
      <c r="OTV137" s="66"/>
      <c r="OTW137" s="66"/>
      <c r="OTX137" s="66"/>
      <c r="OTY137" s="66"/>
      <c r="OTZ137" s="66"/>
      <c r="OUA137" s="66"/>
      <c r="OUB137" s="66"/>
      <c r="OUC137" s="66"/>
      <c r="OUD137" s="66"/>
      <c r="OUE137" s="66"/>
      <c r="OUF137" s="66"/>
      <c r="OUG137" s="66"/>
      <c r="OUH137" s="66"/>
      <c r="OUI137" s="66"/>
      <c r="OUJ137" s="66"/>
      <c r="OUK137" s="66"/>
      <c r="OUL137" s="66"/>
      <c r="OUM137" s="66"/>
      <c r="OUN137" s="66"/>
      <c r="OUO137" s="66"/>
      <c r="OUP137" s="66"/>
      <c r="OUQ137" s="66"/>
      <c r="OUR137" s="66"/>
      <c r="OUS137" s="66"/>
      <c r="OUT137" s="66"/>
      <c r="OUU137" s="66"/>
      <c r="OUV137" s="66"/>
      <c r="OUW137" s="66"/>
      <c r="OUX137" s="66"/>
      <c r="OUY137" s="66"/>
      <c r="OUZ137" s="66"/>
      <c r="OVA137" s="66"/>
      <c r="OVB137" s="66"/>
      <c r="OVC137" s="66"/>
      <c r="OVD137" s="66"/>
      <c r="OVE137" s="66"/>
      <c r="OVF137" s="66"/>
      <c r="OVG137" s="66"/>
      <c r="OVH137" s="66"/>
      <c r="OVI137" s="66"/>
      <c r="OVJ137" s="66"/>
      <c r="OVK137" s="66"/>
      <c r="OVL137" s="66"/>
      <c r="OVM137" s="66"/>
      <c r="OVN137" s="66"/>
      <c r="OVO137" s="66"/>
      <c r="OVP137" s="66"/>
      <c r="OVQ137" s="66"/>
      <c r="OVR137" s="66"/>
      <c r="OVS137" s="66"/>
      <c r="OVT137" s="66"/>
      <c r="OVU137" s="66"/>
      <c r="OVV137" s="66"/>
      <c r="OVW137" s="66"/>
      <c r="OVX137" s="66"/>
      <c r="OVY137" s="66"/>
      <c r="OVZ137" s="66"/>
      <c r="OWA137" s="66"/>
      <c r="OWB137" s="66"/>
      <c r="OWC137" s="66"/>
      <c r="OWD137" s="66"/>
      <c r="OWE137" s="66"/>
      <c r="OWF137" s="66"/>
      <c r="OWG137" s="66"/>
      <c r="OWH137" s="66"/>
      <c r="OWI137" s="66"/>
      <c r="OWJ137" s="66"/>
      <c r="OWK137" s="66"/>
      <c r="OWL137" s="66"/>
      <c r="OWM137" s="66"/>
      <c r="OWN137" s="66"/>
      <c r="OWO137" s="66"/>
      <c r="OWP137" s="66"/>
      <c r="OWQ137" s="66"/>
      <c r="OWR137" s="66"/>
      <c r="OWS137" s="66"/>
      <c r="OWT137" s="66"/>
      <c r="OWU137" s="66"/>
      <c r="OWV137" s="66"/>
      <c r="OWW137" s="66"/>
      <c r="OWX137" s="66"/>
      <c r="OWY137" s="66"/>
      <c r="OWZ137" s="66"/>
      <c r="OXA137" s="66"/>
      <c r="OXB137" s="66"/>
      <c r="OXC137" s="66"/>
      <c r="OXD137" s="66"/>
      <c r="OXE137" s="66"/>
      <c r="OXF137" s="66"/>
      <c r="OXG137" s="66"/>
      <c r="OXH137" s="66"/>
      <c r="OXI137" s="66"/>
      <c r="OXJ137" s="66"/>
      <c r="OXK137" s="66"/>
      <c r="OXL137" s="66"/>
      <c r="OXM137" s="66"/>
      <c r="OXN137" s="66"/>
      <c r="OXO137" s="66"/>
      <c r="OXP137" s="66"/>
      <c r="OXQ137" s="66"/>
      <c r="OXR137" s="66"/>
      <c r="OXS137" s="66"/>
      <c r="OXT137" s="66"/>
      <c r="OXU137" s="66"/>
      <c r="OXV137" s="66"/>
      <c r="OXW137" s="66"/>
      <c r="OXX137" s="66"/>
      <c r="OXY137" s="66"/>
      <c r="OXZ137" s="66"/>
      <c r="OYA137" s="66"/>
      <c r="OYB137" s="66"/>
      <c r="OYC137" s="66"/>
      <c r="OYD137" s="66"/>
      <c r="OYE137" s="66"/>
      <c r="OYF137" s="66"/>
      <c r="OYG137" s="66"/>
      <c r="OYH137" s="66"/>
      <c r="OYI137" s="66"/>
      <c r="OYJ137" s="66"/>
      <c r="OYK137" s="66"/>
      <c r="OYL137" s="66"/>
      <c r="OYM137" s="66"/>
      <c r="OYN137" s="66"/>
      <c r="OYO137" s="66"/>
      <c r="OYP137" s="66"/>
      <c r="OYQ137" s="66"/>
      <c r="OYR137" s="66"/>
      <c r="OYS137" s="66"/>
      <c r="OYT137" s="66"/>
      <c r="OYU137" s="66"/>
      <c r="OYV137" s="66"/>
      <c r="OYW137" s="66"/>
      <c r="OYX137" s="66"/>
      <c r="OYY137" s="66"/>
      <c r="OYZ137" s="66"/>
      <c r="OZA137" s="66"/>
      <c r="OZB137" s="66"/>
      <c r="OZC137" s="66"/>
      <c r="OZD137" s="66"/>
      <c r="OZE137" s="66"/>
      <c r="OZF137" s="66"/>
      <c r="OZG137" s="66"/>
      <c r="OZH137" s="66"/>
      <c r="OZI137" s="66"/>
      <c r="OZJ137" s="66"/>
      <c r="OZK137" s="66"/>
      <c r="OZL137" s="66"/>
      <c r="OZM137" s="66"/>
      <c r="OZN137" s="66"/>
      <c r="OZO137" s="66"/>
      <c r="OZP137" s="66"/>
      <c r="OZQ137" s="66"/>
      <c r="OZR137" s="66"/>
      <c r="OZS137" s="66"/>
      <c r="OZT137" s="66"/>
      <c r="OZU137" s="66"/>
      <c r="OZV137" s="66"/>
      <c r="OZW137" s="66"/>
      <c r="OZX137" s="66"/>
      <c r="OZY137" s="66"/>
      <c r="OZZ137" s="66"/>
      <c r="PAA137" s="66"/>
      <c r="PAB137" s="66"/>
      <c r="PAC137" s="66"/>
      <c r="PAD137" s="66"/>
      <c r="PAE137" s="66"/>
      <c r="PAF137" s="66"/>
      <c r="PAG137" s="66"/>
      <c r="PAH137" s="66"/>
      <c r="PAI137" s="66"/>
      <c r="PAJ137" s="66"/>
      <c r="PAK137" s="66"/>
      <c r="PAL137" s="66"/>
      <c r="PAM137" s="66"/>
      <c r="PAN137" s="66"/>
      <c r="PAO137" s="66"/>
      <c r="PAP137" s="66"/>
      <c r="PAQ137" s="66"/>
      <c r="PAR137" s="66"/>
      <c r="PAS137" s="66"/>
      <c r="PAT137" s="66"/>
      <c r="PAU137" s="66"/>
      <c r="PAV137" s="66"/>
      <c r="PAW137" s="66"/>
      <c r="PAX137" s="66"/>
      <c r="PAY137" s="66"/>
      <c r="PAZ137" s="66"/>
      <c r="PBA137" s="66"/>
      <c r="PBB137" s="66"/>
      <c r="PBC137" s="66"/>
      <c r="PBD137" s="66"/>
      <c r="PBE137" s="66"/>
      <c r="PBF137" s="66"/>
      <c r="PBG137" s="66"/>
      <c r="PBH137" s="66"/>
      <c r="PBI137" s="66"/>
      <c r="PBJ137" s="66"/>
      <c r="PBK137" s="66"/>
      <c r="PBL137" s="66"/>
      <c r="PBM137" s="66"/>
      <c r="PBN137" s="66"/>
      <c r="PBO137" s="66"/>
      <c r="PBP137" s="66"/>
      <c r="PBQ137" s="66"/>
      <c r="PBR137" s="66"/>
      <c r="PBS137" s="66"/>
      <c r="PBT137" s="66"/>
      <c r="PBU137" s="66"/>
      <c r="PBV137" s="66"/>
      <c r="PBW137" s="66"/>
      <c r="PBX137" s="66"/>
      <c r="PBY137" s="66"/>
      <c r="PBZ137" s="66"/>
      <c r="PCA137" s="66"/>
      <c r="PCB137" s="66"/>
      <c r="PCC137" s="66"/>
      <c r="PCD137" s="66"/>
      <c r="PCE137" s="66"/>
      <c r="PCF137" s="66"/>
      <c r="PCG137" s="66"/>
      <c r="PCH137" s="66"/>
      <c r="PCI137" s="66"/>
      <c r="PCJ137" s="66"/>
      <c r="PCK137" s="66"/>
      <c r="PCL137" s="66"/>
      <c r="PCM137" s="66"/>
      <c r="PCN137" s="66"/>
      <c r="PCO137" s="66"/>
      <c r="PCP137" s="66"/>
      <c r="PCQ137" s="66"/>
      <c r="PCR137" s="66"/>
      <c r="PCS137" s="66"/>
      <c r="PCT137" s="66"/>
      <c r="PCU137" s="66"/>
      <c r="PCV137" s="66"/>
      <c r="PCW137" s="66"/>
      <c r="PCX137" s="66"/>
      <c r="PCY137" s="66"/>
      <c r="PCZ137" s="66"/>
      <c r="PDA137" s="66"/>
      <c r="PDB137" s="66"/>
      <c r="PDC137" s="66"/>
      <c r="PDD137" s="66"/>
      <c r="PDE137" s="66"/>
      <c r="PDF137" s="66"/>
      <c r="PDG137" s="66"/>
      <c r="PDH137" s="66"/>
      <c r="PDI137" s="66"/>
      <c r="PDJ137" s="66"/>
      <c r="PDK137" s="66"/>
      <c r="PDL137" s="66"/>
      <c r="PDM137" s="66"/>
      <c r="PDN137" s="66"/>
      <c r="PDO137" s="66"/>
      <c r="PDP137" s="66"/>
      <c r="PDQ137" s="66"/>
      <c r="PDR137" s="66"/>
      <c r="PDS137" s="66"/>
      <c r="PDT137" s="66"/>
      <c r="PDU137" s="66"/>
      <c r="PDV137" s="66"/>
      <c r="PDW137" s="66"/>
      <c r="PDX137" s="66"/>
      <c r="PDY137" s="66"/>
      <c r="PDZ137" s="66"/>
      <c r="PEA137" s="66"/>
      <c r="PEB137" s="66"/>
      <c r="PEC137" s="66"/>
      <c r="PED137" s="66"/>
      <c r="PEE137" s="66"/>
      <c r="PEF137" s="66"/>
      <c r="PEG137" s="66"/>
      <c r="PEH137" s="66"/>
      <c r="PEI137" s="66"/>
      <c r="PEJ137" s="66"/>
      <c r="PEK137" s="66"/>
      <c r="PEL137" s="66"/>
      <c r="PEM137" s="66"/>
      <c r="PEN137" s="66"/>
      <c r="PEO137" s="66"/>
      <c r="PEP137" s="66"/>
      <c r="PEQ137" s="66"/>
      <c r="PER137" s="66"/>
      <c r="PES137" s="66"/>
      <c r="PET137" s="66"/>
      <c r="PEU137" s="66"/>
      <c r="PEV137" s="66"/>
      <c r="PEW137" s="66"/>
      <c r="PEX137" s="66"/>
      <c r="PEY137" s="66"/>
      <c r="PEZ137" s="66"/>
      <c r="PFA137" s="66"/>
      <c r="PFB137" s="66"/>
      <c r="PFC137" s="66"/>
      <c r="PFD137" s="66"/>
      <c r="PFE137" s="66"/>
      <c r="PFF137" s="66"/>
      <c r="PFG137" s="66"/>
      <c r="PFH137" s="66"/>
      <c r="PFI137" s="66"/>
      <c r="PFJ137" s="66"/>
      <c r="PFK137" s="66"/>
      <c r="PFL137" s="66"/>
      <c r="PFM137" s="66"/>
      <c r="PFN137" s="66"/>
      <c r="PFO137" s="66"/>
      <c r="PFP137" s="66"/>
      <c r="PFQ137" s="66"/>
      <c r="PFR137" s="66"/>
      <c r="PFS137" s="66"/>
      <c r="PFT137" s="66"/>
      <c r="PFU137" s="66"/>
      <c r="PFV137" s="66"/>
      <c r="PFW137" s="66"/>
      <c r="PFX137" s="66"/>
      <c r="PFY137" s="66"/>
      <c r="PFZ137" s="66"/>
      <c r="PGA137" s="66"/>
      <c r="PGB137" s="66"/>
      <c r="PGC137" s="66"/>
      <c r="PGD137" s="66"/>
      <c r="PGE137" s="66"/>
      <c r="PGF137" s="66"/>
      <c r="PGG137" s="66"/>
      <c r="PGH137" s="66"/>
      <c r="PGI137" s="66"/>
      <c r="PGJ137" s="66"/>
      <c r="PGK137" s="66"/>
      <c r="PGL137" s="66"/>
      <c r="PGM137" s="66"/>
      <c r="PGN137" s="66"/>
      <c r="PGO137" s="66"/>
      <c r="PGP137" s="66"/>
      <c r="PGQ137" s="66"/>
      <c r="PGR137" s="66"/>
      <c r="PGS137" s="66"/>
      <c r="PGT137" s="66"/>
      <c r="PGU137" s="66"/>
      <c r="PGV137" s="66"/>
      <c r="PGW137" s="66"/>
      <c r="PGX137" s="66"/>
      <c r="PGY137" s="66"/>
      <c r="PGZ137" s="66"/>
      <c r="PHA137" s="66"/>
      <c r="PHB137" s="66"/>
      <c r="PHC137" s="66"/>
      <c r="PHD137" s="66"/>
      <c r="PHE137" s="66"/>
      <c r="PHF137" s="66"/>
      <c r="PHG137" s="66"/>
      <c r="PHH137" s="66"/>
      <c r="PHI137" s="66"/>
      <c r="PHJ137" s="66"/>
      <c r="PHK137" s="66"/>
      <c r="PHL137" s="66"/>
      <c r="PHM137" s="66"/>
      <c r="PHN137" s="66"/>
      <c r="PHO137" s="66"/>
      <c r="PHP137" s="66"/>
      <c r="PHQ137" s="66"/>
      <c r="PHR137" s="66"/>
      <c r="PHS137" s="66"/>
      <c r="PHT137" s="66"/>
      <c r="PHU137" s="66"/>
      <c r="PHV137" s="66"/>
      <c r="PHW137" s="66"/>
      <c r="PHX137" s="66"/>
      <c r="PHY137" s="66"/>
      <c r="PHZ137" s="66"/>
      <c r="PIA137" s="66"/>
      <c r="PIB137" s="66"/>
      <c r="PIC137" s="66"/>
      <c r="PID137" s="66"/>
      <c r="PIE137" s="66"/>
      <c r="PIF137" s="66"/>
      <c r="PIG137" s="66"/>
      <c r="PIH137" s="66"/>
      <c r="PII137" s="66"/>
      <c r="PIJ137" s="66"/>
      <c r="PIK137" s="66"/>
      <c r="PIL137" s="66"/>
      <c r="PIM137" s="66"/>
      <c r="PIN137" s="66"/>
      <c r="PIO137" s="66"/>
      <c r="PIP137" s="66"/>
      <c r="PIQ137" s="66"/>
      <c r="PIR137" s="66"/>
      <c r="PIS137" s="66"/>
      <c r="PIT137" s="66"/>
      <c r="PIU137" s="66"/>
      <c r="PIV137" s="66"/>
      <c r="PIW137" s="66"/>
      <c r="PIX137" s="66"/>
      <c r="PIY137" s="66"/>
      <c r="PIZ137" s="66"/>
      <c r="PJA137" s="66"/>
      <c r="PJB137" s="66"/>
      <c r="PJC137" s="66"/>
      <c r="PJD137" s="66"/>
      <c r="PJE137" s="66"/>
      <c r="PJF137" s="66"/>
      <c r="PJG137" s="66"/>
      <c r="PJH137" s="66"/>
      <c r="PJI137" s="66"/>
      <c r="PJJ137" s="66"/>
      <c r="PJK137" s="66"/>
      <c r="PJL137" s="66"/>
      <c r="PJM137" s="66"/>
      <c r="PJN137" s="66"/>
      <c r="PJO137" s="66"/>
      <c r="PJP137" s="66"/>
      <c r="PJQ137" s="66"/>
      <c r="PJR137" s="66"/>
      <c r="PJS137" s="66"/>
      <c r="PJT137" s="66"/>
      <c r="PJU137" s="66"/>
      <c r="PJV137" s="66"/>
      <c r="PJW137" s="66"/>
      <c r="PJX137" s="66"/>
      <c r="PJY137" s="66"/>
      <c r="PJZ137" s="66"/>
      <c r="PKA137" s="66"/>
      <c r="PKB137" s="66"/>
      <c r="PKC137" s="66"/>
      <c r="PKD137" s="66"/>
      <c r="PKE137" s="66"/>
      <c r="PKF137" s="66"/>
      <c r="PKG137" s="66"/>
      <c r="PKH137" s="66"/>
      <c r="PKI137" s="66"/>
      <c r="PKJ137" s="66"/>
      <c r="PKK137" s="66"/>
      <c r="PKL137" s="66"/>
      <c r="PKM137" s="66"/>
      <c r="PKN137" s="66"/>
      <c r="PKO137" s="66"/>
      <c r="PKP137" s="66"/>
      <c r="PKQ137" s="66"/>
      <c r="PKR137" s="66"/>
      <c r="PKS137" s="66"/>
      <c r="PKT137" s="66"/>
      <c r="PKU137" s="66"/>
      <c r="PKV137" s="66"/>
      <c r="PKW137" s="66"/>
      <c r="PKX137" s="66"/>
      <c r="PKY137" s="66"/>
      <c r="PKZ137" s="66"/>
      <c r="PLA137" s="66"/>
      <c r="PLB137" s="66"/>
      <c r="PLC137" s="66"/>
      <c r="PLD137" s="66"/>
      <c r="PLE137" s="66"/>
      <c r="PLF137" s="66"/>
      <c r="PLG137" s="66"/>
      <c r="PLH137" s="66"/>
      <c r="PLI137" s="66"/>
      <c r="PLJ137" s="66"/>
      <c r="PLK137" s="66"/>
      <c r="PLL137" s="66"/>
      <c r="PLM137" s="66"/>
      <c r="PLN137" s="66"/>
      <c r="PLO137" s="66"/>
      <c r="PLP137" s="66"/>
      <c r="PLQ137" s="66"/>
      <c r="PLR137" s="66"/>
      <c r="PLS137" s="66"/>
      <c r="PLT137" s="66"/>
      <c r="PLU137" s="66"/>
      <c r="PLV137" s="66"/>
      <c r="PLW137" s="66"/>
      <c r="PLX137" s="66"/>
      <c r="PLY137" s="66"/>
      <c r="PLZ137" s="66"/>
      <c r="PMA137" s="66"/>
      <c r="PMB137" s="66"/>
      <c r="PMC137" s="66"/>
      <c r="PMD137" s="66"/>
      <c r="PME137" s="66"/>
      <c r="PMF137" s="66"/>
      <c r="PMG137" s="66"/>
      <c r="PMH137" s="66"/>
      <c r="PMI137" s="66"/>
      <c r="PMJ137" s="66"/>
      <c r="PMK137" s="66"/>
      <c r="PML137" s="66"/>
      <c r="PMM137" s="66"/>
      <c r="PMN137" s="66"/>
      <c r="PMO137" s="66"/>
      <c r="PMP137" s="66"/>
      <c r="PMQ137" s="66"/>
      <c r="PMR137" s="66"/>
      <c r="PMS137" s="66"/>
      <c r="PMT137" s="66"/>
      <c r="PMU137" s="66"/>
      <c r="PMV137" s="66"/>
      <c r="PMW137" s="66"/>
      <c r="PMX137" s="66"/>
      <c r="PMY137" s="66"/>
      <c r="PMZ137" s="66"/>
      <c r="PNA137" s="66"/>
      <c r="PNB137" s="66"/>
      <c r="PNC137" s="66"/>
      <c r="PND137" s="66"/>
      <c r="PNE137" s="66"/>
      <c r="PNF137" s="66"/>
      <c r="PNG137" s="66"/>
      <c r="PNH137" s="66"/>
      <c r="PNI137" s="66"/>
      <c r="PNJ137" s="66"/>
      <c r="PNK137" s="66"/>
      <c r="PNL137" s="66"/>
      <c r="PNM137" s="66"/>
      <c r="PNN137" s="66"/>
      <c r="PNO137" s="66"/>
      <c r="PNP137" s="66"/>
      <c r="PNQ137" s="66"/>
      <c r="PNR137" s="66"/>
      <c r="PNS137" s="66"/>
      <c r="PNT137" s="66"/>
      <c r="PNU137" s="66"/>
      <c r="PNV137" s="66"/>
      <c r="PNW137" s="66"/>
      <c r="PNX137" s="66"/>
      <c r="PNY137" s="66"/>
      <c r="PNZ137" s="66"/>
      <c r="POA137" s="66"/>
      <c r="POB137" s="66"/>
      <c r="POC137" s="66"/>
      <c r="POD137" s="66"/>
      <c r="POE137" s="66"/>
      <c r="POF137" s="66"/>
      <c r="POG137" s="66"/>
      <c r="POH137" s="66"/>
      <c r="POI137" s="66"/>
      <c r="POJ137" s="66"/>
      <c r="POK137" s="66"/>
      <c r="POL137" s="66"/>
      <c r="POM137" s="66"/>
      <c r="PON137" s="66"/>
      <c r="POO137" s="66"/>
      <c r="POP137" s="66"/>
      <c r="POQ137" s="66"/>
      <c r="POR137" s="66"/>
      <c r="POS137" s="66"/>
      <c r="POT137" s="66"/>
      <c r="POU137" s="66"/>
      <c r="POV137" s="66"/>
      <c r="POW137" s="66"/>
      <c r="POX137" s="66"/>
      <c r="POY137" s="66"/>
      <c r="POZ137" s="66"/>
      <c r="PPA137" s="66"/>
      <c r="PPB137" s="66"/>
      <c r="PPC137" s="66"/>
      <c r="PPD137" s="66"/>
      <c r="PPE137" s="66"/>
      <c r="PPF137" s="66"/>
      <c r="PPG137" s="66"/>
      <c r="PPH137" s="66"/>
      <c r="PPI137" s="66"/>
      <c r="PPJ137" s="66"/>
      <c r="PPK137" s="66"/>
      <c r="PPL137" s="66"/>
      <c r="PPM137" s="66"/>
      <c r="PPN137" s="66"/>
      <c r="PPO137" s="66"/>
      <c r="PPP137" s="66"/>
      <c r="PPQ137" s="66"/>
      <c r="PPR137" s="66"/>
      <c r="PPS137" s="66"/>
      <c r="PPT137" s="66"/>
      <c r="PPU137" s="66"/>
      <c r="PPV137" s="66"/>
      <c r="PPW137" s="66"/>
      <c r="PPX137" s="66"/>
      <c r="PPY137" s="66"/>
      <c r="PPZ137" s="66"/>
      <c r="PQA137" s="66"/>
      <c r="PQB137" s="66"/>
      <c r="PQC137" s="66"/>
      <c r="PQD137" s="66"/>
      <c r="PQE137" s="66"/>
      <c r="PQF137" s="66"/>
      <c r="PQG137" s="66"/>
      <c r="PQH137" s="66"/>
      <c r="PQI137" s="66"/>
      <c r="PQJ137" s="66"/>
      <c r="PQK137" s="66"/>
      <c r="PQL137" s="66"/>
      <c r="PQM137" s="66"/>
      <c r="PQN137" s="66"/>
      <c r="PQO137" s="66"/>
      <c r="PQP137" s="66"/>
      <c r="PQQ137" s="66"/>
      <c r="PQR137" s="66"/>
      <c r="PQS137" s="66"/>
      <c r="PQT137" s="66"/>
      <c r="PQU137" s="66"/>
      <c r="PQV137" s="66"/>
      <c r="PQW137" s="66"/>
      <c r="PQX137" s="66"/>
      <c r="PQY137" s="66"/>
      <c r="PQZ137" s="66"/>
      <c r="PRA137" s="66"/>
      <c r="PRB137" s="66"/>
      <c r="PRC137" s="66"/>
      <c r="PRD137" s="66"/>
      <c r="PRE137" s="66"/>
      <c r="PRF137" s="66"/>
      <c r="PRG137" s="66"/>
      <c r="PRH137" s="66"/>
      <c r="PRI137" s="66"/>
      <c r="PRJ137" s="66"/>
      <c r="PRK137" s="66"/>
      <c r="PRL137" s="66"/>
      <c r="PRM137" s="66"/>
      <c r="PRN137" s="66"/>
      <c r="PRO137" s="66"/>
      <c r="PRP137" s="66"/>
      <c r="PRQ137" s="66"/>
      <c r="PRR137" s="66"/>
      <c r="PRS137" s="66"/>
      <c r="PRT137" s="66"/>
      <c r="PRU137" s="66"/>
      <c r="PRV137" s="66"/>
      <c r="PRW137" s="66"/>
      <c r="PRX137" s="66"/>
      <c r="PRY137" s="66"/>
      <c r="PRZ137" s="66"/>
      <c r="PSA137" s="66"/>
      <c r="PSB137" s="66"/>
      <c r="PSC137" s="66"/>
      <c r="PSD137" s="66"/>
      <c r="PSE137" s="66"/>
      <c r="PSF137" s="66"/>
      <c r="PSG137" s="66"/>
      <c r="PSH137" s="66"/>
      <c r="PSI137" s="66"/>
      <c r="PSJ137" s="66"/>
      <c r="PSK137" s="66"/>
      <c r="PSL137" s="66"/>
      <c r="PSM137" s="66"/>
      <c r="PSN137" s="66"/>
      <c r="PSO137" s="66"/>
      <c r="PSP137" s="66"/>
      <c r="PSQ137" s="66"/>
      <c r="PSR137" s="66"/>
      <c r="PSS137" s="66"/>
      <c r="PST137" s="66"/>
      <c r="PSU137" s="66"/>
      <c r="PSV137" s="66"/>
      <c r="PSW137" s="66"/>
      <c r="PSX137" s="66"/>
      <c r="PSY137" s="66"/>
      <c r="PSZ137" s="66"/>
      <c r="PTA137" s="66"/>
      <c r="PTB137" s="66"/>
      <c r="PTC137" s="66"/>
      <c r="PTD137" s="66"/>
      <c r="PTE137" s="66"/>
      <c r="PTF137" s="66"/>
      <c r="PTG137" s="66"/>
      <c r="PTH137" s="66"/>
      <c r="PTI137" s="66"/>
      <c r="PTJ137" s="66"/>
      <c r="PTK137" s="66"/>
      <c r="PTL137" s="66"/>
      <c r="PTM137" s="66"/>
      <c r="PTN137" s="66"/>
      <c r="PTO137" s="66"/>
      <c r="PTP137" s="66"/>
      <c r="PTQ137" s="66"/>
      <c r="PTR137" s="66"/>
      <c r="PTS137" s="66"/>
      <c r="PTT137" s="66"/>
      <c r="PTU137" s="66"/>
      <c r="PTV137" s="66"/>
      <c r="PTW137" s="66"/>
      <c r="PTX137" s="66"/>
      <c r="PTY137" s="66"/>
      <c r="PTZ137" s="66"/>
      <c r="PUA137" s="66"/>
      <c r="PUB137" s="66"/>
      <c r="PUC137" s="66"/>
      <c r="PUD137" s="66"/>
      <c r="PUE137" s="66"/>
      <c r="PUF137" s="66"/>
      <c r="PUG137" s="66"/>
      <c r="PUH137" s="66"/>
      <c r="PUI137" s="66"/>
      <c r="PUJ137" s="66"/>
      <c r="PUK137" s="66"/>
      <c r="PUL137" s="66"/>
      <c r="PUM137" s="66"/>
      <c r="PUN137" s="66"/>
      <c r="PUO137" s="66"/>
      <c r="PUP137" s="66"/>
      <c r="PUQ137" s="66"/>
      <c r="PUR137" s="66"/>
      <c r="PUS137" s="66"/>
      <c r="PUT137" s="66"/>
      <c r="PUU137" s="66"/>
      <c r="PUV137" s="66"/>
      <c r="PUW137" s="66"/>
      <c r="PUX137" s="66"/>
      <c r="PUY137" s="66"/>
      <c r="PUZ137" s="66"/>
      <c r="PVA137" s="66"/>
      <c r="PVB137" s="66"/>
      <c r="PVC137" s="66"/>
      <c r="PVD137" s="66"/>
      <c r="PVE137" s="66"/>
      <c r="PVF137" s="66"/>
      <c r="PVG137" s="66"/>
      <c r="PVH137" s="66"/>
      <c r="PVI137" s="66"/>
      <c r="PVJ137" s="66"/>
      <c r="PVK137" s="66"/>
      <c r="PVL137" s="66"/>
      <c r="PVM137" s="66"/>
      <c r="PVN137" s="66"/>
      <c r="PVO137" s="66"/>
      <c r="PVP137" s="66"/>
      <c r="PVQ137" s="66"/>
      <c r="PVR137" s="66"/>
      <c r="PVS137" s="66"/>
      <c r="PVT137" s="66"/>
      <c r="PVU137" s="66"/>
      <c r="PVV137" s="66"/>
      <c r="PVW137" s="66"/>
      <c r="PVX137" s="66"/>
      <c r="PVY137" s="66"/>
      <c r="PVZ137" s="66"/>
      <c r="PWA137" s="66"/>
      <c r="PWB137" s="66"/>
      <c r="PWC137" s="66"/>
      <c r="PWD137" s="66"/>
      <c r="PWE137" s="66"/>
      <c r="PWF137" s="66"/>
      <c r="PWG137" s="66"/>
      <c r="PWH137" s="66"/>
      <c r="PWI137" s="66"/>
      <c r="PWJ137" s="66"/>
      <c r="PWK137" s="66"/>
      <c r="PWL137" s="66"/>
      <c r="PWM137" s="66"/>
      <c r="PWN137" s="66"/>
      <c r="PWO137" s="66"/>
      <c r="PWP137" s="66"/>
      <c r="PWQ137" s="66"/>
      <c r="PWR137" s="66"/>
      <c r="PWS137" s="66"/>
      <c r="PWT137" s="66"/>
      <c r="PWU137" s="66"/>
      <c r="PWV137" s="66"/>
      <c r="PWW137" s="66"/>
      <c r="PWX137" s="66"/>
      <c r="PWY137" s="66"/>
      <c r="PWZ137" s="66"/>
      <c r="PXA137" s="66"/>
      <c r="PXB137" s="66"/>
      <c r="PXC137" s="66"/>
      <c r="PXD137" s="66"/>
      <c r="PXE137" s="66"/>
      <c r="PXF137" s="66"/>
      <c r="PXG137" s="66"/>
      <c r="PXH137" s="66"/>
      <c r="PXI137" s="66"/>
      <c r="PXJ137" s="66"/>
      <c r="PXK137" s="66"/>
      <c r="PXL137" s="66"/>
      <c r="PXM137" s="66"/>
      <c r="PXN137" s="66"/>
      <c r="PXO137" s="66"/>
      <c r="PXP137" s="66"/>
      <c r="PXQ137" s="66"/>
      <c r="PXR137" s="66"/>
      <c r="PXS137" s="66"/>
      <c r="PXT137" s="66"/>
      <c r="PXU137" s="66"/>
      <c r="PXV137" s="66"/>
      <c r="PXW137" s="66"/>
      <c r="PXX137" s="66"/>
      <c r="PXY137" s="66"/>
      <c r="PXZ137" s="66"/>
      <c r="PYA137" s="66"/>
      <c r="PYB137" s="66"/>
      <c r="PYC137" s="66"/>
      <c r="PYD137" s="66"/>
      <c r="PYE137" s="66"/>
      <c r="PYF137" s="66"/>
      <c r="PYG137" s="66"/>
      <c r="PYH137" s="66"/>
      <c r="PYI137" s="66"/>
      <c r="PYJ137" s="66"/>
      <c r="PYK137" s="66"/>
      <c r="PYL137" s="66"/>
      <c r="PYM137" s="66"/>
      <c r="PYN137" s="66"/>
      <c r="PYO137" s="66"/>
      <c r="PYP137" s="66"/>
      <c r="PYQ137" s="66"/>
      <c r="PYR137" s="66"/>
      <c r="PYS137" s="66"/>
      <c r="PYT137" s="66"/>
      <c r="PYU137" s="66"/>
      <c r="PYV137" s="66"/>
      <c r="PYW137" s="66"/>
      <c r="PYX137" s="66"/>
      <c r="PYY137" s="66"/>
      <c r="PYZ137" s="66"/>
      <c r="PZA137" s="66"/>
      <c r="PZB137" s="66"/>
      <c r="PZC137" s="66"/>
      <c r="PZD137" s="66"/>
      <c r="PZE137" s="66"/>
      <c r="PZF137" s="66"/>
      <c r="PZG137" s="66"/>
      <c r="PZH137" s="66"/>
      <c r="PZI137" s="66"/>
      <c r="PZJ137" s="66"/>
      <c r="PZK137" s="66"/>
      <c r="PZL137" s="66"/>
      <c r="PZM137" s="66"/>
      <c r="PZN137" s="66"/>
      <c r="PZO137" s="66"/>
      <c r="PZP137" s="66"/>
      <c r="PZQ137" s="66"/>
      <c r="PZR137" s="66"/>
      <c r="PZS137" s="66"/>
      <c r="PZT137" s="66"/>
      <c r="PZU137" s="66"/>
      <c r="PZV137" s="66"/>
      <c r="PZW137" s="66"/>
      <c r="PZX137" s="66"/>
      <c r="PZY137" s="66"/>
      <c r="PZZ137" s="66"/>
      <c r="QAA137" s="66"/>
      <c r="QAB137" s="66"/>
      <c r="QAC137" s="66"/>
      <c r="QAD137" s="66"/>
      <c r="QAE137" s="66"/>
      <c r="QAF137" s="66"/>
      <c r="QAG137" s="66"/>
      <c r="QAH137" s="66"/>
      <c r="QAI137" s="66"/>
      <c r="QAJ137" s="66"/>
      <c r="QAK137" s="66"/>
      <c r="QAL137" s="66"/>
      <c r="QAM137" s="66"/>
      <c r="QAN137" s="66"/>
      <c r="QAO137" s="66"/>
      <c r="QAP137" s="66"/>
      <c r="QAQ137" s="66"/>
      <c r="QAR137" s="66"/>
      <c r="QAS137" s="66"/>
      <c r="QAT137" s="66"/>
      <c r="QAU137" s="66"/>
      <c r="QAV137" s="66"/>
      <c r="QAW137" s="66"/>
      <c r="QAX137" s="66"/>
      <c r="QAY137" s="66"/>
      <c r="QAZ137" s="66"/>
      <c r="QBA137" s="66"/>
      <c r="QBB137" s="66"/>
      <c r="QBC137" s="66"/>
      <c r="QBD137" s="66"/>
      <c r="QBE137" s="66"/>
      <c r="QBF137" s="66"/>
      <c r="QBG137" s="66"/>
      <c r="QBH137" s="66"/>
      <c r="QBI137" s="66"/>
      <c r="QBJ137" s="66"/>
      <c r="QBK137" s="66"/>
      <c r="QBL137" s="66"/>
      <c r="QBM137" s="66"/>
      <c r="QBN137" s="66"/>
      <c r="QBO137" s="66"/>
      <c r="QBP137" s="66"/>
      <c r="QBQ137" s="66"/>
      <c r="QBR137" s="66"/>
      <c r="QBS137" s="66"/>
      <c r="QBT137" s="66"/>
      <c r="QBU137" s="66"/>
      <c r="QBV137" s="66"/>
      <c r="QBW137" s="66"/>
      <c r="QBX137" s="66"/>
      <c r="QBY137" s="66"/>
      <c r="QBZ137" s="66"/>
      <c r="QCA137" s="66"/>
      <c r="QCB137" s="66"/>
      <c r="QCC137" s="66"/>
      <c r="QCD137" s="66"/>
      <c r="QCE137" s="66"/>
      <c r="QCF137" s="66"/>
      <c r="QCG137" s="66"/>
      <c r="QCH137" s="66"/>
      <c r="QCI137" s="66"/>
      <c r="QCJ137" s="66"/>
      <c r="QCK137" s="66"/>
      <c r="QCL137" s="66"/>
      <c r="QCM137" s="66"/>
      <c r="QCN137" s="66"/>
      <c r="QCO137" s="66"/>
      <c r="QCP137" s="66"/>
      <c r="QCQ137" s="66"/>
      <c r="QCR137" s="66"/>
      <c r="QCS137" s="66"/>
      <c r="QCT137" s="66"/>
      <c r="QCU137" s="66"/>
      <c r="QCV137" s="66"/>
      <c r="QCW137" s="66"/>
      <c r="QCX137" s="66"/>
      <c r="QCY137" s="66"/>
      <c r="QCZ137" s="66"/>
      <c r="QDA137" s="66"/>
      <c r="QDB137" s="66"/>
      <c r="QDC137" s="66"/>
      <c r="QDD137" s="66"/>
      <c r="QDE137" s="66"/>
      <c r="QDF137" s="66"/>
      <c r="QDG137" s="66"/>
      <c r="QDH137" s="66"/>
      <c r="QDI137" s="66"/>
      <c r="QDJ137" s="66"/>
      <c r="QDK137" s="66"/>
      <c r="QDL137" s="66"/>
      <c r="QDM137" s="66"/>
      <c r="QDN137" s="66"/>
      <c r="QDO137" s="66"/>
      <c r="QDP137" s="66"/>
      <c r="QDQ137" s="66"/>
      <c r="QDR137" s="66"/>
      <c r="QDS137" s="66"/>
      <c r="QDT137" s="66"/>
      <c r="QDU137" s="66"/>
      <c r="QDV137" s="66"/>
      <c r="QDW137" s="66"/>
      <c r="QDX137" s="66"/>
      <c r="QDY137" s="66"/>
      <c r="QDZ137" s="66"/>
      <c r="QEA137" s="66"/>
      <c r="QEB137" s="66"/>
      <c r="QEC137" s="66"/>
      <c r="QED137" s="66"/>
      <c r="QEE137" s="66"/>
      <c r="QEF137" s="66"/>
      <c r="QEG137" s="66"/>
      <c r="QEH137" s="66"/>
      <c r="QEI137" s="66"/>
      <c r="QEJ137" s="66"/>
      <c r="QEK137" s="66"/>
      <c r="QEL137" s="66"/>
      <c r="QEM137" s="66"/>
      <c r="QEN137" s="66"/>
      <c r="QEO137" s="66"/>
      <c r="QEP137" s="66"/>
      <c r="QEQ137" s="66"/>
      <c r="QER137" s="66"/>
      <c r="QES137" s="66"/>
      <c r="QET137" s="66"/>
      <c r="QEU137" s="66"/>
      <c r="QEV137" s="66"/>
      <c r="QEW137" s="66"/>
      <c r="QEX137" s="66"/>
      <c r="QEY137" s="66"/>
      <c r="QEZ137" s="66"/>
      <c r="QFA137" s="66"/>
      <c r="QFB137" s="66"/>
      <c r="QFC137" s="66"/>
      <c r="QFD137" s="66"/>
      <c r="QFE137" s="66"/>
      <c r="QFF137" s="66"/>
      <c r="QFG137" s="66"/>
      <c r="QFH137" s="66"/>
      <c r="QFI137" s="66"/>
      <c r="QFJ137" s="66"/>
      <c r="QFK137" s="66"/>
      <c r="QFL137" s="66"/>
      <c r="QFM137" s="66"/>
      <c r="QFN137" s="66"/>
      <c r="QFO137" s="66"/>
      <c r="QFP137" s="66"/>
      <c r="QFQ137" s="66"/>
      <c r="QFR137" s="66"/>
      <c r="QFS137" s="66"/>
      <c r="QFT137" s="66"/>
      <c r="QFU137" s="66"/>
      <c r="QFV137" s="66"/>
      <c r="QFW137" s="66"/>
      <c r="QFX137" s="66"/>
      <c r="QFY137" s="66"/>
      <c r="QFZ137" s="66"/>
      <c r="QGA137" s="66"/>
      <c r="QGB137" s="66"/>
      <c r="QGC137" s="66"/>
      <c r="QGD137" s="66"/>
      <c r="QGE137" s="66"/>
      <c r="QGF137" s="66"/>
      <c r="QGG137" s="66"/>
      <c r="QGH137" s="66"/>
      <c r="QGI137" s="66"/>
      <c r="QGJ137" s="66"/>
      <c r="QGK137" s="66"/>
      <c r="QGL137" s="66"/>
      <c r="QGM137" s="66"/>
      <c r="QGN137" s="66"/>
      <c r="QGO137" s="66"/>
      <c r="QGP137" s="66"/>
      <c r="QGQ137" s="66"/>
      <c r="QGR137" s="66"/>
      <c r="QGS137" s="66"/>
      <c r="QGT137" s="66"/>
      <c r="QGU137" s="66"/>
      <c r="QGV137" s="66"/>
      <c r="QGW137" s="66"/>
      <c r="QGX137" s="66"/>
      <c r="QGY137" s="66"/>
      <c r="QGZ137" s="66"/>
      <c r="QHA137" s="66"/>
      <c r="QHB137" s="66"/>
      <c r="QHC137" s="66"/>
      <c r="QHD137" s="66"/>
      <c r="QHE137" s="66"/>
      <c r="QHF137" s="66"/>
      <c r="QHG137" s="66"/>
      <c r="QHH137" s="66"/>
      <c r="QHI137" s="66"/>
      <c r="QHJ137" s="66"/>
      <c r="QHK137" s="66"/>
      <c r="QHL137" s="66"/>
      <c r="QHM137" s="66"/>
      <c r="QHN137" s="66"/>
      <c r="QHO137" s="66"/>
      <c r="QHP137" s="66"/>
      <c r="QHQ137" s="66"/>
      <c r="QHR137" s="66"/>
      <c r="QHS137" s="66"/>
      <c r="QHT137" s="66"/>
      <c r="QHU137" s="66"/>
      <c r="QHV137" s="66"/>
      <c r="QHW137" s="66"/>
      <c r="QHX137" s="66"/>
      <c r="QHY137" s="66"/>
      <c r="QHZ137" s="66"/>
      <c r="QIA137" s="66"/>
      <c r="QIB137" s="66"/>
      <c r="QIC137" s="66"/>
      <c r="QID137" s="66"/>
      <c r="QIE137" s="66"/>
      <c r="QIF137" s="66"/>
      <c r="QIG137" s="66"/>
      <c r="QIH137" s="66"/>
      <c r="QII137" s="66"/>
      <c r="QIJ137" s="66"/>
      <c r="QIK137" s="66"/>
      <c r="QIL137" s="66"/>
      <c r="QIM137" s="66"/>
      <c r="QIN137" s="66"/>
      <c r="QIO137" s="66"/>
      <c r="QIP137" s="66"/>
      <c r="QIQ137" s="66"/>
      <c r="QIR137" s="66"/>
      <c r="QIS137" s="66"/>
      <c r="QIT137" s="66"/>
      <c r="QIU137" s="66"/>
      <c r="QIV137" s="66"/>
      <c r="QIW137" s="66"/>
      <c r="QIX137" s="66"/>
      <c r="QIY137" s="66"/>
      <c r="QIZ137" s="66"/>
      <c r="QJA137" s="66"/>
      <c r="QJB137" s="66"/>
      <c r="QJC137" s="66"/>
      <c r="QJD137" s="66"/>
      <c r="QJE137" s="66"/>
      <c r="QJF137" s="66"/>
      <c r="QJG137" s="66"/>
      <c r="QJH137" s="66"/>
      <c r="QJI137" s="66"/>
      <c r="QJJ137" s="66"/>
      <c r="QJK137" s="66"/>
      <c r="QJL137" s="66"/>
      <c r="QJM137" s="66"/>
      <c r="QJN137" s="66"/>
      <c r="QJO137" s="66"/>
      <c r="QJP137" s="66"/>
      <c r="QJQ137" s="66"/>
      <c r="QJR137" s="66"/>
      <c r="QJS137" s="66"/>
      <c r="QJT137" s="66"/>
      <c r="QJU137" s="66"/>
      <c r="QJV137" s="66"/>
      <c r="QJW137" s="66"/>
      <c r="QJX137" s="66"/>
      <c r="QJY137" s="66"/>
      <c r="QJZ137" s="66"/>
      <c r="QKA137" s="66"/>
      <c r="QKB137" s="66"/>
      <c r="QKC137" s="66"/>
      <c r="QKD137" s="66"/>
      <c r="QKE137" s="66"/>
      <c r="QKF137" s="66"/>
      <c r="QKG137" s="66"/>
      <c r="QKH137" s="66"/>
      <c r="QKI137" s="66"/>
      <c r="QKJ137" s="66"/>
      <c r="QKK137" s="66"/>
      <c r="QKL137" s="66"/>
      <c r="QKM137" s="66"/>
      <c r="QKN137" s="66"/>
      <c r="QKO137" s="66"/>
      <c r="QKP137" s="66"/>
      <c r="QKQ137" s="66"/>
      <c r="QKR137" s="66"/>
      <c r="QKS137" s="66"/>
      <c r="QKT137" s="66"/>
      <c r="QKU137" s="66"/>
      <c r="QKV137" s="66"/>
      <c r="QKW137" s="66"/>
      <c r="QKX137" s="66"/>
      <c r="QKY137" s="66"/>
      <c r="QKZ137" s="66"/>
      <c r="QLA137" s="66"/>
      <c r="QLB137" s="66"/>
      <c r="QLC137" s="66"/>
      <c r="QLD137" s="66"/>
      <c r="QLE137" s="66"/>
      <c r="QLF137" s="66"/>
      <c r="QLG137" s="66"/>
      <c r="QLH137" s="66"/>
      <c r="QLI137" s="66"/>
      <c r="QLJ137" s="66"/>
      <c r="QLK137" s="66"/>
      <c r="QLL137" s="66"/>
      <c r="QLM137" s="66"/>
      <c r="QLN137" s="66"/>
      <c r="QLO137" s="66"/>
      <c r="QLP137" s="66"/>
      <c r="QLQ137" s="66"/>
      <c r="QLR137" s="66"/>
      <c r="QLS137" s="66"/>
      <c r="QLT137" s="66"/>
      <c r="QLU137" s="66"/>
      <c r="QLV137" s="66"/>
      <c r="QLW137" s="66"/>
      <c r="QLX137" s="66"/>
      <c r="QLY137" s="66"/>
      <c r="QLZ137" s="66"/>
      <c r="QMA137" s="66"/>
      <c r="QMB137" s="66"/>
      <c r="QMC137" s="66"/>
      <c r="QMD137" s="66"/>
      <c r="QME137" s="66"/>
      <c r="QMF137" s="66"/>
      <c r="QMG137" s="66"/>
      <c r="QMH137" s="66"/>
      <c r="QMI137" s="66"/>
      <c r="QMJ137" s="66"/>
      <c r="QMK137" s="66"/>
      <c r="QML137" s="66"/>
      <c r="QMM137" s="66"/>
      <c r="QMN137" s="66"/>
      <c r="QMO137" s="66"/>
      <c r="QMP137" s="66"/>
      <c r="QMQ137" s="66"/>
      <c r="QMR137" s="66"/>
      <c r="QMS137" s="66"/>
      <c r="QMT137" s="66"/>
      <c r="QMU137" s="66"/>
      <c r="QMV137" s="66"/>
      <c r="QMW137" s="66"/>
      <c r="QMX137" s="66"/>
      <c r="QMY137" s="66"/>
      <c r="QMZ137" s="66"/>
      <c r="QNA137" s="66"/>
      <c r="QNB137" s="66"/>
      <c r="QNC137" s="66"/>
      <c r="QND137" s="66"/>
      <c r="QNE137" s="66"/>
      <c r="QNF137" s="66"/>
      <c r="QNG137" s="66"/>
      <c r="QNH137" s="66"/>
      <c r="QNI137" s="66"/>
      <c r="QNJ137" s="66"/>
      <c r="QNK137" s="66"/>
      <c r="QNL137" s="66"/>
      <c r="QNM137" s="66"/>
      <c r="QNN137" s="66"/>
      <c r="QNO137" s="66"/>
      <c r="QNP137" s="66"/>
      <c r="QNQ137" s="66"/>
      <c r="QNR137" s="66"/>
      <c r="QNS137" s="66"/>
      <c r="QNT137" s="66"/>
      <c r="QNU137" s="66"/>
      <c r="QNV137" s="66"/>
      <c r="QNW137" s="66"/>
      <c r="QNX137" s="66"/>
      <c r="QNY137" s="66"/>
      <c r="QNZ137" s="66"/>
      <c r="QOA137" s="66"/>
      <c r="QOB137" s="66"/>
      <c r="QOC137" s="66"/>
      <c r="QOD137" s="66"/>
      <c r="QOE137" s="66"/>
      <c r="QOF137" s="66"/>
      <c r="QOG137" s="66"/>
      <c r="QOH137" s="66"/>
      <c r="QOI137" s="66"/>
      <c r="QOJ137" s="66"/>
      <c r="QOK137" s="66"/>
      <c r="QOL137" s="66"/>
      <c r="QOM137" s="66"/>
      <c r="QON137" s="66"/>
      <c r="QOO137" s="66"/>
      <c r="QOP137" s="66"/>
      <c r="QOQ137" s="66"/>
      <c r="QOR137" s="66"/>
      <c r="QOS137" s="66"/>
      <c r="QOT137" s="66"/>
      <c r="QOU137" s="66"/>
      <c r="QOV137" s="66"/>
      <c r="QOW137" s="66"/>
      <c r="QOX137" s="66"/>
      <c r="QOY137" s="66"/>
      <c r="QOZ137" s="66"/>
      <c r="QPA137" s="66"/>
      <c r="QPB137" s="66"/>
      <c r="QPC137" s="66"/>
      <c r="QPD137" s="66"/>
      <c r="QPE137" s="66"/>
      <c r="QPF137" s="66"/>
      <c r="QPG137" s="66"/>
      <c r="QPH137" s="66"/>
      <c r="QPI137" s="66"/>
      <c r="QPJ137" s="66"/>
      <c r="QPK137" s="66"/>
      <c r="QPL137" s="66"/>
      <c r="QPM137" s="66"/>
      <c r="QPN137" s="66"/>
      <c r="QPO137" s="66"/>
      <c r="QPP137" s="66"/>
      <c r="QPQ137" s="66"/>
      <c r="QPR137" s="66"/>
      <c r="QPS137" s="66"/>
      <c r="QPT137" s="66"/>
      <c r="QPU137" s="66"/>
      <c r="QPV137" s="66"/>
      <c r="QPW137" s="66"/>
      <c r="QPX137" s="66"/>
      <c r="QPY137" s="66"/>
      <c r="QPZ137" s="66"/>
      <c r="QQA137" s="66"/>
      <c r="QQB137" s="66"/>
      <c r="QQC137" s="66"/>
      <c r="QQD137" s="66"/>
      <c r="QQE137" s="66"/>
      <c r="QQF137" s="66"/>
      <c r="QQG137" s="66"/>
      <c r="QQH137" s="66"/>
      <c r="QQI137" s="66"/>
      <c r="QQJ137" s="66"/>
      <c r="QQK137" s="66"/>
      <c r="QQL137" s="66"/>
      <c r="QQM137" s="66"/>
      <c r="QQN137" s="66"/>
      <c r="QQO137" s="66"/>
      <c r="QQP137" s="66"/>
      <c r="QQQ137" s="66"/>
      <c r="QQR137" s="66"/>
      <c r="QQS137" s="66"/>
      <c r="QQT137" s="66"/>
      <c r="QQU137" s="66"/>
      <c r="QQV137" s="66"/>
      <c r="QQW137" s="66"/>
      <c r="QQX137" s="66"/>
      <c r="QQY137" s="66"/>
      <c r="QQZ137" s="66"/>
      <c r="QRA137" s="66"/>
      <c r="QRB137" s="66"/>
      <c r="QRC137" s="66"/>
      <c r="QRD137" s="66"/>
      <c r="QRE137" s="66"/>
      <c r="QRF137" s="66"/>
      <c r="QRG137" s="66"/>
      <c r="QRH137" s="66"/>
      <c r="QRI137" s="66"/>
      <c r="QRJ137" s="66"/>
      <c r="QRK137" s="66"/>
      <c r="QRL137" s="66"/>
      <c r="QRM137" s="66"/>
      <c r="QRN137" s="66"/>
      <c r="QRO137" s="66"/>
      <c r="QRP137" s="66"/>
      <c r="QRQ137" s="66"/>
      <c r="QRR137" s="66"/>
      <c r="QRS137" s="66"/>
      <c r="QRT137" s="66"/>
      <c r="QRU137" s="66"/>
      <c r="QRV137" s="66"/>
      <c r="QRW137" s="66"/>
      <c r="QRX137" s="66"/>
      <c r="QRY137" s="66"/>
      <c r="QRZ137" s="66"/>
      <c r="QSA137" s="66"/>
      <c r="QSB137" s="66"/>
      <c r="QSC137" s="66"/>
      <c r="QSD137" s="66"/>
      <c r="QSE137" s="66"/>
      <c r="QSF137" s="66"/>
      <c r="QSG137" s="66"/>
      <c r="QSH137" s="66"/>
      <c r="QSI137" s="66"/>
      <c r="QSJ137" s="66"/>
      <c r="QSK137" s="66"/>
      <c r="QSL137" s="66"/>
      <c r="QSM137" s="66"/>
      <c r="QSN137" s="66"/>
      <c r="QSO137" s="66"/>
      <c r="QSP137" s="66"/>
      <c r="QSQ137" s="66"/>
      <c r="QSR137" s="66"/>
      <c r="QSS137" s="66"/>
      <c r="QST137" s="66"/>
      <c r="QSU137" s="66"/>
      <c r="QSV137" s="66"/>
      <c r="QSW137" s="66"/>
      <c r="QSX137" s="66"/>
      <c r="QSY137" s="66"/>
      <c r="QSZ137" s="66"/>
      <c r="QTA137" s="66"/>
      <c r="QTB137" s="66"/>
      <c r="QTC137" s="66"/>
      <c r="QTD137" s="66"/>
      <c r="QTE137" s="66"/>
      <c r="QTF137" s="66"/>
      <c r="QTG137" s="66"/>
      <c r="QTH137" s="66"/>
      <c r="QTI137" s="66"/>
      <c r="QTJ137" s="66"/>
      <c r="QTK137" s="66"/>
      <c r="QTL137" s="66"/>
      <c r="QTM137" s="66"/>
      <c r="QTN137" s="66"/>
      <c r="QTO137" s="66"/>
      <c r="QTP137" s="66"/>
      <c r="QTQ137" s="66"/>
      <c r="QTR137" s="66"/>
      <c r="QTS137" s="66"/>
      <c r="QTT137" s="66"/>
      <c r="QTU137" s="66"/>
      <c r="QTV137" s="66"/>
      <c r="QTW137" s="66"/>
      <c r="QTX137" s="66"/>
      <c r="QTY137" s="66"/>
      <c r="QTZ137" s="66"/>
      <c r="QUA137" s="66"/>
      <c r="QUB137" s="66"/>
      <c r="QUC137" s="66"/>
      <c r="QUD137" s="66"/>
      <c r="QUE137" s="66"/>
      <c r="QUF137" s="66"/>
      <c r="QUG137" s="66"/>
      <c r="QUH137" s="66"/>
      <c r="QUI137" s="66"/>
      <c r="QUJ137" s="66"/>
      <c r="QUK137" s="66"/>
      <c r="QUL137" s="66"/>
      <c r="QUM137" s="66"/>
      <c r="QUN137" s="66"/>
      <c r="QUO137" s="66"/>
      <c r="QUP137" s="66"/>
      <c r="QUQ137" s="66"/>
      <c r="QUR137" s="66"/>
      <c r="QUS137" s="66"/>
      <c r="QUT137" s="66"/>
      <c r="QUU137" s="66"/>
      <c r="QUV137" s="66"/>
      <c r="QUW137" s="66"/>
      <c r="QUX137" s="66"/>
      <c r="QUY137" s="66"/>
      <c r="QUZ137" s="66"/>
      <c r="QVA137" s="66"/>
      <c r="QVB137" s="66"/>
      <c r="QVC137" s="66"/>
      <c r="QVD137" s="66"/>
      <c r="QVE137" s="66"/>
      <c r="QVF137" s="66"/>
      <c r="QVG137" s="66"/>
      <c r="QVH137" s="66"/>
      <c r="QVI137" s="66"/>
      <c r="QVJ137" s="66"/>
      <c r="QVK137" s="66"/>
      <c r="QVL137" s="66"/>
      <c r="QVM137" s="66"/>
      <c r="QVN137" s="66"/>
      <c r="QVO137" s="66"/>
      <c r="QVP137" s="66"/>
      <c r="QVQ137" s="66"/>
      <c r="QVR137" s="66"/>
      <c r="QVS137" s="66"/>
      <c r="QVT137" s="66"/>
      <c r="QVU137" s="66"/>
      <c r="QVV137" s="66"/>
      <c r="QVW137" s="66"/>
      <c r="QVX137" s="66"/>
      <c r="QVY137" s="66"/>
      <c r="QVZ137" s="66"/>
      <c r="QWA137" s="66"/>
      <c r="QWB137" s="66"/>
      <c r="QWC137" s="66"/>
      <c r="QWD137" s="66"/>
      <c r="QWE137" s="66"/>
      <c r="QWF137" s="66"/>
      <c r="QWG137" s="66"/>
      <c r="QWH137" s="66"/>
      <c r="QWI137" s="66"/>
      <c r="QWJ137" s="66"/>
      <c r="QWK137" s="66"/>
      <c r="QWL137" s="66"/>
      <c r="QWM137" s="66"/>
      <c r="QWN137" s="66"/>
      <c r="QWO137" s="66"/>
      <c r="QWP137" s="66"/>
      <c r="QWQ137" s="66"/>
      <c r="QWR137" s="66"/>
      <c r="QWS137" s="66"/>
      <c r="QWT137" s="66"/>
      <c r="QWU137" s="66"/>
      <c r="QWV137" s="66"/>
      <c r="QWW137" s="66"/>
      <c r="QWX137" s="66"/>
      <c r="QWY137" s="66"/>
      <c r="QWZ137" s="66"/>
      <c r="QXA137" s="66"/>
      <c r="QXB137" s="66"/>
      <c r="QXC137" s="66"/>
      <c r="QXD137" s="66"/>
      <c r="QXE137" s="66"/>
      <c r="QXF137" s="66"/>
      <c r="QXG137" s="66"/>
      <c r="QXH137" s="66"/>
      <c r="QXI137" s="66"/>
      <c r="QXJ137" s="66"/>
      <c r="QXK137" s="66"/>
      <c r="QXL137" s="66"/>
      <c r="QXM137" s="66"/>
      <c r="QXN137" s="66"/>
      <c r="QXO137" s="66"/>
      <c r="QXP137" s="66"/>
      <c r="QXQ137" s="66"/>
      <c r="QXR137" s="66"/>
      <c r="QXS137" s="66"/>
      <c r="QXT137" s="66"/>
      <c r="QXU137" s="66"/>
      <c r="QXV137" s="66"/>
      <c r="QXW137" s="66"/>
      <c r="QXX137" s="66"/>
      <c r="QXY137" s="66"/>
      <c r="QXZ137" s="66"/>
      <c r="QYA137" s="66"/>
      <c r="QYB137" s="66"/>
      <c r="QYC137" s="66"/>
      <c r="QYD137" s="66"/>
      <c r="QYE137" s="66"/>
      <c r="QYF137" s="66"/>
      <c r="QYG137" s="66"/>
      <c r="QYH137" s="66"/>
      <c r="QYI137" s="66"/>
      <c r="QYJ137" s="66"/>
      <c r="QYK137" s="66"/>
      <c r="QYL137" s="66"/>
      <c r="QYM137" s="66"/>
      <c r="QYN137" s="66"/>
      <c r="QYO137" s="66"/>
      <c r="QYP137" s="66"/>
      <c r="QYQ137" s="66"/>
      <c r="QYR137" s="66"/>
      <c r="QYS137" s="66"/>
      <c r="QYT137" s="66"/>
      <c r="QYU137" s="66"/>
      <c r="QYV137" s="66"/>
      <c r="QYW137" s="66"/>
      <c r="QYX137" s="66"/>
      <c r="QYY137" s="66"/>
      <c r="QYZ137" s="66"/>
      <c r="QZA137" s="66"/>
      <c r="QZB137" s="66"/>
      <c r="QZC137" s="66"/>
      <c r="QZD137" s="66"/>
      <c r="QZE137" s="66"/>
      <c r="QZF137" s="66"/>
      <c r="QZG137" s="66"/>
      <c r="QZH137" s="66"/>
      <c r="QZI137" s="66"/>
      <c r="QZJ137" s="66"/>
      <c r="QZK137" s="66"/>
      <c r="QZL137" s="66"/>
      <c r="QZM137" s="66"/>
      <c r="QZN137" s="66"/>
      <c r="QZO137" s="66"/>
      <c r="QZP137" s="66"/>
      <c r="QZQ137" s="66"/>
      <c r="QZR137" s="66"/>
      <c r="QZS137" s="66"/>
      <c r="QZT137" s="66"/>
      <c r="QZU137" s="66"/>
      <c r="QZV137" s="66"/>
      <c r="QZW137" s="66"/>
      <c r="QZX137" s="66"/>
      <c r="QZY137" s="66"/>
      <c r="QZZ137" s="66"/>
      <c r="RAA137" s="66"/>
      <c r="RAB137" s="66"/>
      <c r="RAC137" s="66"/>
      <c r="RAD137" s="66"/>
      <c r="RAE137" s="66"/>
      <c r="RAF137" s="66"/>
      <c r="RAG137" s="66"/>
      <c r="RAH137" s="66"/>
      <c r="RAI137" s="66"/>
      <c r="RAJ137" s="66"/>
      <c r="RAK137" s="66"/>
      <c r="RAL137" s="66"/>
      <c r="RAM137" s="66"/>
      <c r="RAN137" s="66"/>
      <c r="RAO137" s="66"/>
      <c r="RAP137" s="66"/>
      <c r="RAQ137" s="66"/>
      <c r="RAR137" s="66"/>
      <c r="RAS137" s="66"/>
      <c r="RAT137" s="66"/>
      <c r="RAU137" s="66"/>
      <c r="RAV137" s="66"/>
      <c r="RAW137" s="66"/>
      <c r="RAX137" s="66"/>
      <c r="RAY137" s="66"/>
      <c r="RAZ137" s="66"/>
      <c r="RBA137" s="66"/>
      <c r="RBB137" s="66"/>
      <c r="RBC137" s="66"/>
      <c r="RBD137" s="66"/>
      <c r="RBE137" s="66"/>
      <c r="RBF137" s="66"/>
      <c r="RBG137" s="66"/>
      <c r="RBH137" s="66"/>
      <c r="RBI137" s="66"/>
      <c r="RBJ137" s="66"/>
      <c r="RBK137" s="66"/>
      <c r="RBL137" s="66"/>
      <c r="RBM137" s="66"/>
      <c r="RBN137" s="66"/>
      <c r="RBO137" s="66"/>
      <c r="RBP137" s="66"/>
      <c r="RBQ137" s="66"/>
      <c r="RBR137" s="66"/>
      <c r="RBS137" s="66"/>
      <c r="RBT137" s="66"/>
      <c r="RBU137" s="66"/>
      <c r="RBV137" s="66"/>
      <c r="RBW137" s="66"/>
      <c r="RBX137" s="66"/>
      <c r="RBY137" s="66"/>
      <c r="RBZ137" s="66"/>
      <c r="RCA137" s="66"/>
      <c r="RCB137" s="66"/>
      <c r="RCC137" s="66"/>
      <c r="RCD137" s="66"/>
      <c r="RCE137" s="66"/>
      <c r="RCF137" s="66"/>
      <c r="RCG137" s="66"/>
      <c r="RCH137" s="66"/>
      <c r="RCI137" s="66"/>
      <c r="RCJ137" s="66"/>
      <c r="RCK137" s="66"/>
      <c r="RCL137" s="66"/>
      <c r="RCM137" s="66"/>
      <c r="RCN137" s="66"/>
      <c r="RCO137" s="66"/>
      <c r="RCP137" s="66"/>
      <c r="RCQ137" s="66"/>
      <c r="RCR137" s="66"/>
      <c r="RCS137" s="66"/>
      <c r="RCT137" s="66"/>
      <c r="RCU137" s="66"/>
      <c r="RCV137" s="66"/>
      <c r="RCW137" s="66"/>
      <c r="RCX137" s="66"/>
      <c r="RCY137" s="66"/>
      <c r="RCZ137" s="66"/>
      <c r="RDA137" s="66"/>
      <c r="RDB137" s="66"/>
      <c r="RDC137" s="66"/>
      <c r="RDD137" s="66"/>
      <c r="RDE137" s="66"/>
      <c r="RDF137" s="66"/>
      <c r="RDG137" s="66"/>
      <c r="RDH137" s="66"/>
      <c r="RDI137" s="66"/>
      <c r="RDJ137" s="66"/>
      <c r="RDK137" s="66"/>
      <c r="RDL137" s="66"/>
      <c r="RDM137" s="66"/>
      <c r="RDN137" s="66"/>
      <c r="RDO137" s="66"/>
      <c r="RDP137" s="66"/>
      <c r="RDQ137" s="66"/>
      <c r="RDR137" s="66"/>
      <c r="RDS137" s="66"/>
      <c r="RDT137" s="66"/>
      <c r="RDU137" s="66"/>
      <c r="RDV137" s="66"/>
      <c r="RDW137" s="66"/>
      <c r="RDX137" s="66"/>
      <c r="RDY137" s="66"/>
      <c r="RDZ137" s="66"/>
      <c r="REA137" s="66"/>
      <c r="REB137" s="66"/>
      <c r="REC137" s="66"/>
      <c r="RED137" s="66"/>
      <c r="REE137" s="66"/>
      <c r="REF137" s="66"/>
      <c r="REG137" s="66"/>
      <c r="REH137" s="66"/>
      <c r="REI137" s="66"/>
      <c r="REJ137" s="66"/>
      <c r="REK137" s="66"/>
      <c r="REL137" s="66"/>
      <c r="REM137" s="66"/>
      <c r="REN137" s="66"/>
      <c r="REO137" s="66"/>
      <c r="REP137" s="66"/>
      <c r="REQ137" s="66"/>
      <c r="RER137" s="66"/>
      <c r="RES137" s="66"/>
      <c r="RET137" s="66"/>
      <c r="REU137" s="66"/>
      <c r="REV137" s="66"/>
      <c r="REW137" s="66"/>
      <c r="REX137" s="66"/>
      <c r="REY137" s="66"/>
      <c r="REZ137" s="66"/>
      <c r="RFA137" s="66"/>
      <c r="RFB137" s="66"/>
      <c r="RFC137" s="66"/>
      <c r="RFD137" s="66"/>
      <c r="RFE137" s="66"/>
      <c r="RFF137" s="66"/>
      <c r="RFG137" s="66"/>
      <c r="RFH137" s="66"/>
      <c r="RFI137" s="66"/>
      <c r="RFJ137" s="66"/>
      <c r="RFK137" s="66"/>
      <c r="RFL137" s="66"/>
      <c r="RFM137" s="66"/>
      <c r="RFN137" s="66"/>
      <c r="RFO137" s="66"/>
      <c r="RFP137" s="66"/>
      <c r="RFQ137" s="66"/>
      <c r="RFR137" s="66"/>
      <c r="RFS137" s="66"/>
      <c r="RFT137" s="66"/>
      <c r="RFU137" s="66"/>
      <c r="RFV137" s="66"/>
      <c r="RFW137" s="66"/>
      <c r="RFX137" s="66"/>
      <c r="RFY137" s="66"/>
      <c r="RFZ137" s="66"/>
      <c r="RGA137" s="66"/>
      <c r="RGB137" s="66"/>
      <c r="RGC137" s="66"/>
      <c r="RGD137" s="66"/>
      <c r="RGE137" s="66"/>
      <c r="RGF137" s="66"/>
      <c r="RGG137" s="66"/>
      <c r="RGH137" s="66"/>
      <c r="RGI137" s="66"/>
      <c r="RGJ137" s="66"/>
      <c r="RGK137" s="66"/>
      <c r="RGL137" s="66"/>
      <c r="RGM137" s="66"/>
      <c r="RGN137" s="66"/>
      <c r="RGO137" s="66"/>
      <c r="RGP137" s="66"/>
      <c r="RGQ137" s="66"/>
      <c r="RGR137" s="66"/>
      <c r="RGS137" s="66"/>
      <c r="RGT137" s="66"/>
      <c r="RGU137" s="66"/>
      <c r="RGV137" s="66"/>
      <c r="RGW137" s="66"/>
      <c r="RGX137" s="66"/>
      <c r="RGY137" s="66"/>
      <c r="RGZ137" s="66"/>
      <c r="RHA137" s="66"/>
      <c r="RHB137" s="66"/>
      <c r="RHC137" s="66"/>
      <c r="RHD137" s="66"/>
      <c r="RHE137" s="66"/>
      <c r="RHF137" s="66"/>
      <c r="RHG137" s="66"/>
      <c r="RHH137" s="66"/>
      <c r="RHI137" s="66"/>
      <c r="RHJ137" s="66"/>
      <c r="RHK137" s="66"/>
      <c r="RHL137" s="66"/>
      <c r="RHM137" s="66"/>
      <c r="RHN137" s="66"/>
      <c r="RHO137" s="66"/>
      <c r="RHP137" s="66"/>
      <c r="RHQ137" s="66"/>
      <c r="RHR137" s="66"/>
      <c r="RHS137" s="66"/>
      <c r="RHT137" s="66"/>
      <c r="RHU137" s="66"/>
      <c r="RHV137" s="66"/>
      <c r="RHW137" s="66"/>
      <c r="RHX137" s="66"/>
      <c r="RHY137" s="66"/>
      <c r="RHZ137" s="66"/>
      <c r="RIA137" s="66"/>
      <c r="RIB137" s="66"/>
      <c r="RIC137" s="66"/>
      <c r="RID137" s="66"/>
      <c r="RIE137" s="66"/>
      <c r="RIF137" s="66"/>
      <c r="RIG137" s="66"/>
      <c r="RIH137" s="66"/>
      <c r="RII137" s="66"/>
      <c r="RIJ137" s="66"/>
      <c r="RIK137" s="66"/>
      <c r="RIL137" s="66"/>
      <c r="RIM137" s="66"/>
      <c r="RIN137" s="66"/>
      <c r="RIO137" s="66"/>
      <c r="RIP137" s="66"/>
      <c r="RIQ137" s="66"/>
      <c r="RIR137" s="66"/>
      <c r="RIS137" s="66"/>
      <c r="RIT137" s="66"/>
      <c r="RIU137" s="66"/>
      <c r="RIV137" s="66"/>
      <c r="RIW137" s="66"/>
      <c r="RIX137" s="66"/>
      <c r="RIY137" s="66"/>
      <c r="RIZ137" s="66"/>
      <c r="RJA137" s="66"/>
      <c r="RJB137" s="66"/>
      <c r="RJC137" s="66"/>
      <c r="RJD137" s="66"/>
      <c r="RJE137" s="66"/>
      <c r="RJF137" s="66"/>
      <c r="RJG137" s="66"/>
      <c r="RJH137" s="66"/>
      <c r="RJI137" s="66"/>
      <c r="RJJ137" s="66"/>
      <c r="RJK137" s="66"/>
      <c r="RJL137" s="66"/>
      <c r="RJM137" s="66"/>
      <c r="RJN137" s="66"/>
      <c r="RJO137" s="66"/>
      <c r="RJP137" s="66"/>
      <c r="RJQ137" s="66"/>
      <c r="RJR137" s="66"/>
      <c r="RJS137" s="66"/>
      <c r="RJT137" s="66"/>
      <c r="RJU137" s="66"/>
      <c r="RJV137" s="66"/>
      <c r="RJW137" s="66"/>
      <c r="RJX137" s="66"/>
      <c r="RJY137" s="66"/>
      <c r="RJZ137" s="66"/>
      <c r="RKA137" s="66"/>
      <c r="RKB137" s="66"/>
      <c r="RKC137" s="66"/>
      <c r="RKD137" s="66"/>
      <c r="RKE137" s="66"/>
      <c r="RKF137" s="66"/>
      <c r="RKG137" s="66"/>
      <c r="RKH137" s="66"/>
      <c r="RKI137" s="66"/>
      <c r="RKJ137" s="66"/>
      <c r="RKK137" s="66"/>
      <c r="RKL137" s="66"/>
      <c r="RKM137" s="66"/>
      <c r="RKN137" s="66"/>
      <c r="RKO137" s="66"/>
      <c r="RKP137" s="66"/>
      <c r="RKQ137" s="66"/>
      <c r="RKR137" s="66"/>
      <c r="RKS137" s="66"/>
      <c r="RKT137" s="66"/>
      <c r="RKU137" s="66"/>
      <c r="RKV137" s="66"/>
      <c r="RKW137" s="66"/>
      <c r="RKX137" s="66"/>
      <c r="RKY137" s="66"/>
      <c r="RKZ137" s="66"/>
      <c r="RLA137" s="66"/>
      <c r="RLB137" s="66"/>
      <c r="RLC137" s="66"/>
      <c r="RLD137" s="66"/>
      <c r="RLE137" s="66"/>
      <c r="RLF137" s="66"/>
      <c r="RLG137" s="66"/>
      <c r="RLH137" s="66"/>
      <c r="RLI137" s="66"/>
      <c r="RLJ137" s="66"/>
      <c r="RLK137" s="66"/>
      <c r="RLL137" s="66"/>
      <c r="RLM137" s="66"/>
      <c r="RLN137" s="66"/>
      <c r="RLO137" s="66"/>
      <c r="RLP137" s="66"/>
      <c r="RLQ137" s="66"/>
      <c r="RLR137" s="66"/>
      <c r="RLS137" s="66"/>
      <c r="RLT137" s="66"/>
      <c r="RLU137" s="66"/>
      <c r="RLV137" s="66"/>
      <c r="RLW137" s="66"/>
      <c r="RLX137" s="66"/>
      <c r="RLY137" s="66"/>
      <c r="RLZ137" s="66"/>
      <c r="RMA137" s="66"/>
      <c r="RMB137" s="66"/>
      <c r="RMC137" s="66"/>
      <c r="RMD137" s="66"/>
      <c r="RME137" s="66"/>
      <c r="RMF137" s="66"/>
      <c r="RMG137" s="66"/>
      <c r="RMH137" s="66"/>
      <c r="RMI137" s="66"/>
      <c r="RMJ137" s="66"/>
      <c r="RMK137" s="66"/>
      <c r="RML137" s="66"/>
      <c r="RMM137" s="66"/>
      <c r="RMN137" s="66"/>
      <c r="RMO137" s="66"/>
      <c r="RMP137" s="66"/>
      <c r="RMQ137" s="66"/>
      <c r="RMR137" s="66"/>
      <c r="RMS137" s="66"/>
      <c r="RMT137" s="66"/>
      <c r="RMU137" s="66"/>
      <c r="RMV137" s="66"/>
      <c r="RMW137" s="66"/>
      <c r="RMX137" s="66"/>
      <c r="RMY137" s="66"/>
      <c r="RMZ137" s="66"/>
      <c r="RNA137" s="66"/>
      <c r="RNB137" s="66"/>
      <c r="RNC137" s="66"/>
      <c r="RND137" s="66"/>
      <c r="RNE137" s="66"/>
      <c r="RNF137" s="66"/>
      <c r="RNG137" s="66"/>
      <c r="RNH137" s="66"/>
      <c r="RNI137" s="66"/>
      <c r="RNJ137" s="66"/>
      <c r="RNK137" s="66"/>
      <c r="RNL137" s="66"/>
      <c r="RNM137" s="66"/>
      <c r="RNN137" s="66"/>
      <c r="RNO137" s="66"/>
      <c r="RNP137" s="66"/>
      <c r="RNQ137" s="66"/>
      <c r="RNR137" s="66"/>
      <c r="RNS137" s="66"/>
      <c r="RNT137" s="66"/>
      <c r="RNU137" s="66"/>
      <c r="RNV137" s="66"/>
      <c r="RNW137" s="66"/>
      <c r="RNX137" s="66"/>
      <c r="RNY137" s="66"/>
      <c r="RNZ137" s="66"/>
      <c r="ROA137" s="66"/>
      <c r="ROB137" s="66"/>
      <c r="ROC137" s="66"/>
      <c r="ROD137" s="66"/>
      <c r="ROE137" s="66"/>
      <c r="ROF137" s="66"/>
      <c r="ROG137" s="66"/>
      <c r="ROH137" s="66"/>
      <c r="ROI137" s="66"/>
      <c r="ROJ137" s="66"/>
      <c r="ROK137" s="66"/>
      <c r="ROL137" s="66"/>
      <c r="ROM137" s="66"/>
      <c r="RON137" s="66"/>
      <c r="ROO137" s="66"/>
      <c r="ROP137" s="66"/>
      <c r="ROQ137" s="66"/>
      <c r="ROR137" s="66"/>
      <c r="ROS137" s="66"/>
      <c r="ROT137" s="66"/>
      <c r="ROU137" s="66"/>
      <c r="ROV137" s="66"/>
      <c r="ROW137" s="66"/>
      <c r="ROX137" s="66"/>
      <c r="ROY137" s="66"/>
      <c r="ROZ137" s="66"/>
      <c r="RPA137" s="66"/>
      <c r="RPB137" s="66"/>
      <c r="RPC137" s="66"/>
      <c r="RPD137" s="66"/>
      <c r="RPE137" s="66"/>
      <c r="RPF137" s="66"/>
      <c r="RPG137" s="66"/>
      <c r="RPH137" s="66"/>
      <c r="RPI137" s="66"/>
      <c r="RPJ137" s="66"/>
      <c r="RPK137" s="66"/>
      <c r="RPL137" s="66"/>
      <c r="RPM137" s="66"/>
      <c r="RPN137" s="66"/>
      <c r="RPO137" s="66"/>
      <c r="RPP137" s="66"/>
      <c r="RPQ137" s="66"/>
      <c r="RPR137" s="66"/>
      <c r="RPS137" s="66"/>
      <c r="RPT137" s="66"/>
      <c r="RPU137" s="66"/>
      <c r="RPV137" s="66"/>
      <c r="RPW137" s="66"/>
      <c r="RPX137" s="66"/>
      <c r="RPY137" s="66"/>
      <c r="RPZ137" s="66"/>
      <c r="RQA137" s="66"/>
      <c r="RQB137" s="66"/>
      <c r="RQC137" s="66"/>
      <c r="RQD137" s="66"/>
      <c r="RQE137" s="66"/>
      <c r="RQF137" s="66"/>
      <c r="RQG137" s="66"/>
      <c r="RQH137" s="66"/>
      <c r="RQI137" s="66"/>
      <c r="RQJ137" s="66"/>
      <c r="RQK137" s="66"/>
      <c r="RQL137" s="66"/>
      <c r="RQM137" s="66"/>
      <c r="RQN137" s="66"/>
      <c r="RQO137" s="66"/>
      <c r="RQP137" s="66"/>
      <c r="RQQ137" s="66"/>
      <c r="RQR137" s="66"/>
      <c r="RQS137" s="66"/>
      <c r="RQT137" s="66"/>
      <c r="RQU137" s="66"/>
      <c r="RQV137" s="66"/>
      <c r="RQW137" s="66"/>
      <c r="RQX137" s="66"/>
      <c r="RQY137" s="66"/>
      <c r="RQZ137" s="66"/>
      <c r="RRA137" s="66"/>
      <c r="RRB137" s="66"/>
      <c r="RRC137" s="66"/>
      <c r="RRD137" s="66"/>
      <c r="RRE137" s="66"/>
      <c r="RRF137" s="66"/>
      <c r="RRG137" s="66"/>
      <c r="RRH137" s="66"/>
      <c r="RRI137" s="66"/>
      <c r="RRJ137" s="66"/>
      <c r="RRK137" s="66"/>
      <c r="RRL137" s="66"/>
      <c r="RRM137" s="66"/>
      <c r="RRN137" s="66"/>
      <c r="RRO137" s="66"/>
      <c r="RRP137" s="66"/>
      <c r="RRQ137" s="66"/>
      <c r="RRR137" s="66"/>
      <c r="RRS137" s="66"/>
      <c r="RRT137" s="66"/>
      <c r="RRU137" s="66"/>
      <c r="RRV137" s="66"/>
      <c r="RRW137" s="66"/>
      <c r="RRX137" s="66"/>
      <c r="RRY137" s="66"/>
      <c r="RRZ137" s="66"/>
      <c r="RSA137" s="66"/>
      <c r="RSB137" s="66"/>
      <c r="RSC137" s="66"/>
      <c r="RSD137" s="66"/>
      <c r="RSE137" s="66"/>
      <c r="RSF137" s="66"/>
      <c r="RSG137" s="66"/>
      <c r="RSH137" s="66"/>
      <c r="RSI137" s="66"/>
      <c r="RSJ137" s="66"/>
      <c r="RSK137" s="66"/>
      <c r="RSL137" s="66"/>
      <c r="RSM137" s="66"/>
      <c r="RSN137" s="66"/>
      <c r="RSO137" s="66"/>
      <c r="RSP137" s="66"/>
      <c r="RSQ137" s="66"/>
      <c r="RSR137" s="66"/>
      <c r="RSS137" s="66"/>
      <c r="RST137" s="66"/>
      <c r="RSU137" s="66"/>
      <c r="RSV137" s="66"/>
      <c r="RSW137" s="66"/>
      <c r="RSX137" s="66"/>
      <c r="RSY137" s="66"/>
      <c r="RSZ137" s="66"/>
      <c r="RTA137" s="66"/>
      <c r="RTB137" s="66"/>
      <c r="RTC137" s="66"/>
      <c r="RTD137" s="66"/>
      <c r="RTE137" s="66"/>
      <c r="RTF137" s="66"/>
      <c r="RTG137" s="66"/>
      <c r="RTH137" s="66"/>
      <c r="RTI137" s="66"/>
      <c r="RTJ137" s="66"/>
      <c r="RTK137" s="66"/>
      <c r="RTL137" s="66"/>
      <c r="RTM137" s="66"/>
      <c r="RTN137" s="66"/>
      <c r="RTO137" s="66"/>
      <c r="RTP137" s="66"/>
      <c r="RTQ137" s="66"/>
      <c r="RTR137" s="66"/>
      <c r="RTS137" s="66"/>
      <c r="RTT137" s="66"/>
      <c r="RTU137" s="66"/>
      <c r="RTV137" s="66"/>
      <c r="RTW137" s="66"/>
      <c r="RTX137" s="66"/>
      <c r="RTY137" s="66"/>
      <c r="RTZ137" s="66"/>
      <c r="RUA137" s="66"/>
      <c r="RUB137" s="66"/>
      <c r="RUC137" s="66"/>
      <c r="RUD137" s="66"/>
      <c r="RUE137" s="66"/>
      <c r="RUF137" s="66"/>
      <c r="RUG137" s="66"/>
      <c r="RUH137" s="66"/>
      <c r="RUI137" s="66"/>
      <c r="RUJ137" s="66"/>
      <c r="RUK137" s="66"/>
      <c r="RUL137" s="66"/>
      <c r="RUM137" s="66"/>
      <c r="RUN137" s="66"/>
      <c r="RUO137" s="66"/>
      <c r="RUP137" s="66"/>
      <c r="RUQ137" s="66"/>
      <c r="RUR137" s="66"/>
      <c r="RUS137" s="66"/>
      <c r="RUT137" s="66"/>
      <c r="RUU137" s="66"/>
      <c r="RUV137" s="66"/>
      <c r="RUW137" s="66"/>
      <c r="RUX137" s="66"/>
      <c r="RUY137" s="66"/>
      <c r="RUZ137" s="66"/>
      <c r="RVA137" s="66"/>
      <c r="RVB137" s="66"/>
      <c r="RVC137" s="66"/>
      <c r="RVD137" s="66"/>
      <c r="RVE137" s="66"/>
      <c r="RVF137" s="66"/>
      <c r="RVG137" s="66"/>
      <c r="RVH137" s="66"/>
      <c r="RVI137" s="66"/>
      <c r="RVJ137" s="66"/>
      <c r="RVK137" s="66"/>
      <c r="RVL137" s="66"/>
      <c r="RVM137" s="66"/>
      <c r="RVN137" s="66"/>
      <c r="RVO137" s="66"/>
      <c r="RVP137" s="66"/>
      <c r="RVQ137" s="66"/>
      <c r="RVR137" s="66"/>
      <c r="RVS137" s="66"/>
      <c r="RVT137" s="66"/>
      <c r="RVU137" s="66"/>
      <c r="RVV137" s="66"/>
      <c r="RVW137" s="66"/>
      <c r="RVX137" s="66"/>
      <c r="RVY137" s="66"/>
      <c r="RVZ137" s="66"/>
      <c r="RWA137" s="66"/>
      <c r="RWB137" s="66"/>
      <c r="RWC137" s="66"/>
      <c r="RWD137" s="66"/>
      <c r="RWE137" s="66"/>
      <c r="RWF137" s="66"/>
      <c r="RWG137" s="66"/>
      <c r="RWH137" s="66"/>
      <c r="RWI137" s="66"/>
      <c r="RWJ137" s="66"/>
      <c r="RWK137" s="66"/>
      <c r="RWL137" s="66"/>
      <c r="RWM137" s="66"/>
      <c r="RWN137" s="66"/>
      <c r="RWO137" s="66"/>
      <c r="RWP137" s="66"/>
      <c r="RWQ137" s="66"/>
      <c r="RWR137" s="66"/>
      <c r="RWS137" s="66"/>
      <c r="RWT137" s="66"/>
      <c r="RWU137" s="66"/>
      <c r="RWV137" s="66"/>
      <c r="RWW137" s="66"/>
      <c r="RWX137" s="66"/>
      <c r="RWY137" s="66"/>
      <c r="RWZ137" s="66"/>
      <c r="RXA137" s="66"/>
      <c r="RXB137" s="66"/>
      <c r="RXC137" s="66"/>
      <c r="RXD137" s="66"/>
      <c r="RXE137" s="66"/>
      <c r="RXF137" s="66"/>
      <c r="RXG137" s="66"/>
      <c r="RXH137" s="66"/>
      <c r="RXI137" s="66"/>
      <c r="RXJ137" s="66"/>
      <c r="RXK137" s="66"/>
      <c r="RXL137" s="66"/>
      <c r="RXM137" s="66"/>
      <c r="RXN137" s="66"/>
      <c r="RXO137" s="66"/>
      <c r="RXP137" s="66"/>
      <c r="RXQ137" s="66"/>
      <c r="RXR137" s="66"/>
      <c r="RXS137" s="66"/>
      <c r="RXT137" s="66"/>
      <c r="RXU137" s="66"/>
      <c r="RXV137" s="66"/>
      <c r="RXW137" s="66"/>
      <c r="RXX137" s="66"/>
      <c r="RXY137" s="66"/>
      <c r="RXZ137" s="66"/>
      <c r="RYA137" s="66"/>
      <c r="RYB137" s="66"/>
      <c r="RYC137" s="66"/>
      <c r="RYD137" s="66"/>
      <c r="RYE137" s="66"/>
      <c r="RYF137" s="66"/>
      <c r="RYG137" s="66"/>
      <c r="RYH137" s="66"/>
      <c r="RYI137" s="66"/>
      <c r="RYJ137" s="66"/>
      <c r="RYK137" s="66"/>
      <c r="RYL137" s="66"/>
      <c r="RYM137" s="66"/>
      <c r="RYN137" s="66"/>
      <c r="RYO137" s="66"/>
      <c r="RYP137" s="66"/>
      <c r="RYQ137" s="66"/>
      <c r="RYR137" s="66"/>
      <c r="RYS137" s="66"/>
      <c r="RYT137" s="66"/>
      <c r="RYU137" s="66"/>
      <c r="RYV137" s="66"/>
      <c r="RYW137" s="66"/>
      <c r="RYX137" s="66"/>
      <c r="RYY137" s="66"/>
      <c r="RYZ137" s="66"/>
      <c r="RZA137" s="66"/>
      <c r="RZB137" s="66"/>
      <c r="RZC137" s="66"/>
      <c r="RZD137" s="66"/>
      <c r="RZE137" s="66"/>
      <c r="RZF137" s="66"/>
      <c r="RZG137" s="66"/>
      <c r="RZH137" s="66"/>
      <c r="RZI137" s="66"/>
      <c r="RZJ137" s="66"/>
      <c r="RZK137" s="66"/>
      <c r="RZL137" s="66"/>
      <c r="RZM137" s="66"/>
      <c r="RZN137" s="66"/>
      <c r="RZO137" s="66"/>
      <c r="RZP137" s="66"/>
      <c r="RZQ137" s="66"/>
      <c r="RZR137" s="66"/>
      <c r="RZS137" s="66"/>
      <c r="RZT137" s="66"/>
      <c r="RZU137" s="66"/>
      <c r="RZV137" s="66"/>
      <c r="RZW137" s="66"/>
      <c r="RZX137" s="66"/>
      <c r="RZY137" s="66"/>
      <c r="RZZ137" s="66"/>
      <c r="SAA137" s="66"/>
      <c r="SAB137" s="66"/>
      <c r="SAC137" s="66"/>
      <c r="SAD137" s="66"/>
      <c r="SAE137" s="66"/>
      <c r="SAF137" s="66"/>
      <c r="SAG137" s="66"/>
      <c r="SAH137" s="66"/>
      <c r="SAI137" s="66"/>
      <c r="SAJ137" s="66"/>
      <c r="SAK137" s="66"/>
      <c r="SAL137" s="66"/>
      <c r="SAM137" s="66"/>
      <c r="SAN137" s="66"/>
      <c r="SAO137" s="66"/>
      <c r="SAP137" s="66"/>
      <c r="SAQ137" s="66"/>
      <c r="SAR137" s="66"/>
      <c r="SAS137" s="66"/>
      <c r="SAT137" s="66"/>
      <c r="SAU137" s="66"/>
      <c r="SAV137" s="66"/>
      <c r="SAW137" s="66"/>
      <c r="SAX137" s="66"/>
      <c r="SAY137" s="66"/>
      <c r="SAZ137" s="66"/>
      <c r="SBA137" s="66"/>
      <c r="SBB137" s="66"/>
      <c r="SBC137" s="66"/>
      <c r="SBD137" s="66"/>
      <c r="SBE137" s="66"/>
      <c r="SBF137" s="66"/>
      <c r="SBG137" s="66"/>
      <c r="SBH137" s="66"/>
      <c r="SBI137" s="66"/>
      <c r="SBJ137" s="66"/>
      <c r="SBK137" s="66"/>
      <c r="SBL137" s="66"/>
      <c r="SBM137" s="66"/>
      <c r="SBN137" s="66"/>
      <c r="SBO137" s="66"/>
      <c r="SBP137" s="66"/>
      <c r="SBQ137" s="66"/>
      <c r="SBR137" s="66"/>
      <c r="SBS137" s="66"/>
      <c r="SBT137" s="66"/>
      <c r="SBU137" s="66"/>
      <c r="SBV137" s="66"/>
      <c r="SBW137" s="66"/>
      <c r="SBX137" s="66"/>
      <c r="SBY137" s="66"/>
      <c r="SBZ137" s="66"/>
      <c r="SCA137" s="66"/>
      <c r="SCB137" s="66"/>
      <c r="SCC137" s="66"/>
      <c r="SCD137" s="66"/>
      <c r="SCE137" s="66"/>
      <c r="SCF137" s="66"/>
      <c r="SCG137" s="66"/>
      <c r="SCH137" s="66"/>
      <c r="SCI137" s="66"/>
      <c r="SCJ137" s="66"/>
      <c r="SCK137" s="66"/>
      <c r="SCL137" s="66"/>
      <c r="SCM137" s="66"/>
      <c r="SCN137" s="66"/>
      <c r="SCO137" s="66"/>
      <c r="SCP137" s="66"/>
      <c r="SCQ137" s="66"/>
      <c r="SCR137" s="66"/>
      <c r="SCS137" s="66"/>
      <c r="SCT137" s="66"/>
      <c r="SCU137" s="66"/>
      <c r="SCV137" s="66"/>
      <c r="SCW137" s="66"/>
      <c r="SCX137" s="66"/>
      <c r="SCY137" s="66"/>
      <c r="SCZ137" s="66"/>
      <c r="SDA137" s="66"/>
      <c r="SDB137" s="66"/>
      <c r="SDC137" s="66"/>
      <c r="SDD137" s="66"/>
      <c r="SDE137" s="66"/>
      <c r="SDF137" s="66"/>
      <c r="SDG137" s="66"/>
      <c r="SDH137" s="66"/>
      <c r="SDI137" s="66"/>
      <c r="SDJ137" s="66"/>
      <c r="SDK137" s="66"/>
      <c r="SDL137" s="66"/>
      <c r="SDM137" s="66"/>
      <c r="SDN137" s="66"/>
      <c r="SDO137" s="66"/>
      <c r="SDP137" s="66"/>
      <c r="SDQ137" s="66"/>
      <c r="SDR137" s="66"/>
      <c r="SDS137" s="66"/>
      <c r="SDT137" s="66"/>
      <c r="SDU137" s="66"/>
      <c r="SDV137" s="66"/>
      <c r="SDW137" s="66"/>
      <c r="SDX137" s="66"/>
      <c r="SDY137" s="66"/>
      <c r="SDZ137" s="66"/>
      <c r="SEA137" s="66"/>
      <c r="SEB137" s="66"/>
      <c r="SEC137" s="66"/>
      <c r="SED137" s="66"/>
      <c r="SEE137" s="66"/>
      <c r="SEF137" s="66"/>
      <c r="SEG137" s="66"/>
      <c r="SEH137" s="66"/>
      <c r="SEI137" s="66"/>
      <c r="SEJ137" s="66"/>
      <c r="SEK137" s="66"/>
      <c r="SEL137" s="66"/>
      <c r="SEM137" s="66"/>
      <c r="SEN137" s="66"/>
      <c r="SEO137" s="66"/>
      <c r="SEP137" s="66"/>
      <c r="SEQ137" s="66"/>
      <c r="SER137" s="66"/>
      <c r="SES137" s="66"/>
      <c r="SET137" s="66"/>
      <c r="SEU137" s="66"/>
      <c r="SEV137" s="66"/>
      <c r="SEW137" s="66"/>
      <c r="SEX137" s="66"/>
      <c r="SEY137" s="66"/>
      <c r="SEZ137" s="66"/>
      <c r="SFA137" s="66"/>
      <c r="SFB137" s="66"/>
      <c r="SFC137" s="66"/>
      <c r="SFD137" s="66"/>
      <c r="SFE137" s="66"/>
      <c r="SFF137" s="66"/>
      <c r="SFG137" s="66"/>
      <c r="SFH137" s="66"/>
      <c r="SFI137" s="66"/>
      <c r="SFJ137" s="66"/>
      <c r="SFK137" s="66"/>
      <c r="SFL137" s="66"/>
      <c r="SFM137" s="66"/>
      <c r="SFN137" s="66"/>
      <c r="SFO137" s="66"/>
      <c r="SFP137" s="66"/>
      <c r="SFQ137" s="66"/>
      <c r="SFR137" s="66"/>
      <c r="SFS137" s="66"/>
      <c r="SFT137" s="66"/>
      <c r="SFU137" s="66"/>
      <c r="SFV137" s="66"/>
      <c r="SFW137" s="66"/>
      <c r="SFX137" s="66"/>
      <c r="SFY137" s="66"/>
      <c r="SFZ137" s="66"/>
      <c r="SGA137" s="66"/>
      <c r="SGB137" s="66"/>
      <c r="SGC137" s="66"/>
      <c r="SGD137" s="66"/>
      <c r="SGE137" s="66"/>
      <c r="SGF137" s="66"/>
      <c r="SGG137" s="66"/>
      <c r="SGH137" s="66"/>
      <c r="SGI137" s="66"/>
      <c r="SGJ137" s="66"/>
      <c r="SGK137" s="66"/>
      <c r="SGL137" s="66"/>
      <c r="SGM137" s="66"/>
      <c r="SGN137" s="66"/>
      <c r="SGO137" s="66"/>
      <c r="SGP137" s="66"/>
      <c r="SGQ137" s="66"/>
      <c r="SGR137" s="66"/>
      <c r="SGS137" s="66"/>
      <c r="SGT137" s="66"/>
      <c r="SGU137" s="66"/>
      <c r="SGV137" s="66"/>
      <c r="SGW137" s="66"/>
      <c r="SGX137" s="66"/>
      <c r="SGY137" s="66"/>
      <c r="SGZ137" s="66"/>
      <c r="SHA137" s="66"/>
      <c r="SHB137" s="66"/>
      <c r="SHC137" s="66"/>
      <c r="SHD137" s="66"/>
      <c r="SHE137" s="66"/>
      <c r="SHF137" s="66"/>
      <c r="SHG137" s="66"/>
      <c r="SHH137" s="66"/>
      <c r="SHI137" s="66"/>
      <c r="SHJ137" s="66"/>
      <c r="SHK137" s="66"/>
      <c r="SHL137" s="66"/>
      <c r="SHM137" s="66"/>
      <c r="SHN137" s="66"/>
      <c r="SHO137" s="66"/>
      <c r="SHP137" s="66"/>
      <c r="SHQ137" s="66"/>
      <c r="SHR137" s="66"/>
      <c r="SHS137" s="66"/>
      <c r="SHT137" s="66"/>
      <c r="SHU137" s="66"/>
      <c r="SHV137" s="66"/>
      <c r="SHW137" s="66"/>
      <c r="SHX137" s="66"/>
      <c r="SHY137" s="66"/>
      <c r="SHZ137" s="66"/>
      <c r="SIA137" s="66"/>
      <c r="SIB137" s="66"/>
      <c r="SIC137" s="66"/>
      <c r="SID137" s="66"/>
      <c r="SIE137" s="66"/>
      <c r="SIF137" s="66"/>
      <c r="SIG137" s="66"/>
      <c r="SIH137" s="66"/>
      <c r="SII137" s="66"/>
      <c r="SIJ137" s="66"/>
      <c r="SIK137" s="66"/>
      <c r="SIL137" s="66"/>
      <c r="SIM137" s="66"/>
      <c r="SIN137" s="66"/>
      <c r="SIO137" s="66"/>
      <c r="SIP137" s="66"/>
      <c r="SIQ137" s="66"/>
      <c r="SIR137" s="66"/>
      <c r="SIS137" s="66"/>
      <c r="SIT137" s="66"/>
      <c r="SIU137" s="66"/>
      <c r="SIV137" s="66"/>
      <c r="SIW137" s="66"/>
      <c r="SIX137" s="66"/>
      <c r="SIY137" s="66"/>
      <c r="SIZ137" s="66"/>
      <c r="SJA137" s="66"/>
      <c r="SJB137" s="66"/>
      <c r="SJC137" s="66"/>
      <c r="SJD137" s="66"/>
      <c r="SJE137" s="66"/>
      <c r="SJF137" s="66"/>
      <c r="SJG137" s="66"/>
      <c r="SJH137" s="66"/>
      <c r="SJI137" s="66"/>
      <c r="SJJ137" s="66"/>
      <c r="SJK137" s="66"/>
      <c r="SJL137" s="66"/>
      <c r="SJM137" s="66"/>
      <c r="SJN137" s="66"/>
      <c r="SJO137" s="66"/>
      <c r="SJP137" s="66"/>
      <c r="SJQ137" s="66"/>
      <c r="SJR137" s="66"/>
      <c r="SJS137" s="66"/>
      <c r="SJT137" s="66"/>
      <c r="SJU137" s="66"/>
      <c r="SJV137" s="66"/>
      <c r="SJW137" s="66"/>
      <c r="SJX137" s="66"/>
      <c r="SJY137" s="66"/>
      <c r="SJZ137" s="66"/>
      <c r="SKA137" s="66"/>
      <c r="SKB137" s="66"/>
      <c r="SKC137" s="66"/>
      <c r="SKD137" s="66"/>
      <c r="SKE137" s="66"/>
      <c r="SKF137" s="66"/>
      <c r="SKG137" s="66"/>
      <c r="SKH137" s="66"/>
      <c r="SKI137" s="66"/>
      <c r="SKJ137" s="66"/>
      <c r="SKK137" s="66"/>
      <c r="SKL137" s="66"/>
      <c r="SKM137" s="66"/>
      <c r="SKN137" s="66"/>
      <c r="SKO137" s="66"/>
      <c r="SKP137" s="66"/>
      <c r="SKQ137" s="66"/>
      <c r="SKR137" s="66"/>
      <c r="SKS137" s="66"/>
      <c r="SKT137" s="66"/>
      <c r="SKU137" s="66"/>
      <c r="SKV137" s="66"/>
      <c r="SKW137" s="66"/>
      <c r="SKX137" s="66"/>
      <c r="SKY137" s="66"/>
      <c r="SKZ137" s="66"/>
      <c r="SLA137" s="66"/>
      <c r="SLB137" s="66"/>
      <c r="SLC137" s="66"/>
      <c r="SLD137" s="66"/>
      <c r="SLE137" s="66"/>
      <c r="SLF137" s="66"/>
      <c r="SLG137" s="66"/>
      <c r="SLH137" s="66"/>
      <c r="SLI137" s="66"/>
      <c r="SLJ137" s="66"/>
      <c r="SLK137" s="66"/>
      <c r="SLL137" s="66"/>
      <c r="SLM137" s="66"/>
      <c r="SLN137" s="66"/>
      <c r="SLO137" s="66"/>
      <c r="SLP137" s="66"/>
      <c r="SLQ137" s="66"/>
      <c r="SLR137" s="66"/>
      <c r="SLS137" s="66"/>
      <c r="SLT137" s="66"/>
      <c r="SLU137" s="66"/>
      <c r="SLV137" s="66"/>
      <c r="SLW137" s="66"/>
      <c r="SLX137" s="66"/>
      <c r="SLY137" s="66"/>
      <c r="SLZ137" s="66"/>
      <c r="SMA137" s="66"/>
      <c r="SMB137" s="66"/>
      <c r="SMC137" s="66"/>
      <c r="SMD137" s="66"/>
      <c r="SME137" s="66"/>
      <c r="SMF137" s="66"/>
      <c r="SMG137" s="66"/>
      <c r="SMH137" s="66"/>
      <c r="SMI137" s="66"/>
      <c r="SMJ137" s="66"/>
      <c r="SMK137" s="66"/>
      <c r="SML137" s="66"/>
      <c r="SMM137" s="66"/>
      <c r="SMN137" s="66"/>
      <c r="SMO137" s="66"/>
      <c r="SMP137" s="66"/>
      <c r="SMQ137" s="66"/>
      <c r="SMR137" s="66"/>
      <c r="SMS137" s="66"/>
      <c r="SMT137" s="66"/>
      <c r="SMU137" s="66"/>
      <c r="SMV137" s="66"/>
      <c r="SMW137" s="66"/>
      <c r="SMX137" s="66"/>
      <c r="SMY137" s="66"/>
      <c r="SMZ137" s="66"/>
      <c r="SNA137" s="66"/>
      <c r="SNB137" s="66"/>
      <c r="SNC137" s="66"/>
      <c r="SND137" s="66"/>
      <c r="SNE137" s="66"/>
      <c r="SNF137" s="66"/>
      <c r="SNG137" s="66"/>
      <c r="SNH137" s="66"/>
      <c r="SNI137" s="66"/>
      <c r="SNJ137" s="66"/>
      <c r="SNK137" s="66"/>
      <c r="SNL137" s="66"/>
      <c r="SNM137" s="66"/>
      <c r="SNN137" s="66"/>
      <c r="SNO137" s="66"/>
      <c r="SNP137" s="66"/>
      <c r="SNQ137" s="66"/>
      <c r="SNR137" s="66"/>
      <c r="SNS137" s="66"/>
      <c r="SNT137" s="66"/>
      <c r="SNU137" s="66"/>
      <c r="SNV137" s="66"/>
      <c r="SNW137" s="66"/>
      <c r="SNX137" s="66"/>
      <c r="SNY137" s="66"/>
      <c r="SNZ137" s="66"/>
      <c r="SOA137" s="66"/>
      <c r="SOB137" s="66"/>
      <c r="SOC137" s="66"/>
      <c r="SOD137" s="66"/>
      <c r="SOE137" s="66"/>
      <c r="SOF137" s="66"/>
      <c r="SOG137" s="66"/>
      <c r="SOH137" s="66"/>
      <c r="SOI137" s="66"/>
      <c r="SOJ137" s="66"/>
      <c r="SOK137" s="66"/>
      <c r="SOL137" s="66"/>
      <c r="SOM137" s="66"/>
      <c r="SON137" s="66"/>
      <c r="SOO137" s="66"/>
      <c r="SOP137" s="66"/>
      <c r="SOQ137" s="66"/>
      <c r="SOR137" s="66"/>
      <c r="SOS137" s="66"/>
      <c r="SOT137" s="66"/>
      <c r="SOU137" s="66"/>
      <c r="SOV137" s="66"/>
      <c r="SOW137" s="66"/>
      <c r="SOX137" s="66"/>
      <c r="SOY137" s="66"/>
      <c r="SOZ137" s="66"/>
      <c r="SPA137" s="66"/>
      <c r="SPB137" s="66"/>
      <c r="SPC137" s="66"/>
      <c r="SPD137" s="66"/>
      <c r="SPE137" s="66"/>
      <c r="SPF137" s="66"/>
      <c r="SPG137" s="66"/>
      <c r="SPH137" s="66"/>
      <c r="SPI137" s="66"/>
      <c r="SPJ137" s="66"/>
      <c r="SPK137" s="66"/>
      <c r="SPL137" s="66"/>
      <c r="SPM137" s="66"/>
      <c r="SPN137" s="66"/>
      <c r="SPO137" s="66"/>
      <c r="SPP137" s="66"/>
      <c r="SPQ137" s="66"/>
      <c r="SPR137" s="66"/>
      <c r="SPS137" s="66"/>
      <c r="SPT137" s="66"/>
      <c r="SPU137" s="66"/>
      <c r="SPV137" s="66"/>
      <c r="SPW137" s="66"/>
      <c r="SPX137" s="66"/>
      <c r="SPY137" s="66"/>
      <c r="SPZ137" s="66"/>
      <c r="SQA137" s="66"/>
      <c r="SQB137" s="66"/>
      <c r="SQC137" s="66"/>
      <c r="SQD137" s="66"/>
      <c r="SQE137" s="66"/>
      <c r="SQF137" s="66"/>
      <c r="SQG137" s="66"/>
      <c r="SQH137" s="66"/>
      <c r="SQI137" s="66"/>
      <c r="SQJ137" s="66"/>
      <c r="SQK137" s="66"/>
      <c r="SQL137" s="66"/>
      <c r="SQM137" s="66"/>
      <c r="SQN137" s="66"/>
      <c r="SQO137" s="66"/>
      <c r="SQP137" s="66"/>
      <c r="SQQ137" s="66"/>
      <c r="SQR137" s="66"/>
      <c r="SQS137" s="66"/>
      <c r="SQT137" s="66"/>
      <c r="SQU137" s="66"/>
      <c r="SQV137" s="66"/>
      <c r="SQW137" s="66"/>
      <c r="SQX137" s="66"/>
      <c r="SQY137" s="66"/>
      <c r="SQZ137" s="66"/>
      <c r="SRA137" s="66"/>
      <c r="SRB137" s="66"/>
      <c r="SRC137" s="66"/>
      <c r="SRD137" s="66"/>
      <c r="SRE137" s="66"/>
      <c r="SRF137" s="66"/>
      <c r="SRG137" s="66"/>
      <c r="SRH137" s="66"/>
      <c r="SRI137" s="66"/>
      <c r="SRJ137" s="66"/>
      <c r="SRK137" s="66"/>
      <c r="SRL137" s="66"/>
      <c r="SRM137" s="66"/>
      <c r="SRN137" s="66"/>
      <c r="SRO137" s="66"/>
      <c r="SRP137" s="66"/>
      <c r="SRQ137" s="66"/>
      <c r="SRR137" s="66"/>
      <c r="SRS137" s="66"/>
      <c r="SRT137" s="66"/>
      <c r="SRU137" s="66"/>
      <c r="SRV137" s="66"/>
      <c r="SRW137" s="66"/>
      <c r="SRX137" s="66"/>
      <c r="SRY137" s="66"/>
      <c r="SRZ137" s="66"/>
      <c r="SSA137" s="66"/>
      <c r="SSB137" s="66"/>
      <c r="SSC137" s="66"/>
      <c r="SSD137" s="66"/>
      <c r="SSE137" s="66"/>
      <c r="SSF137" s="66"/>
      <c r="SSG137" s="66"/>
      <c r="SSH137" s="66"/>
      <c r="SSI137" s="66"/>
      <c r="SSJ137" s="66"/>
      <c r="SSK137" s="66"/>
      <c r="SSL137" s="66"/>
      <c r="SSM137" s="66"/>
      <c r="SSN137" s="66"/>
      <c r="SSO137" s="66"/>
      <c r="SSP137" s="66"/>
      <c r="SSQ137" s="66"/>
      <c r="SSR137" s="66"/>
      <c r="SSS137" s="66"/>
      <c r="SST137" s="66"/>
      <c r="SSU137" s="66"/>
      <c r="SSV137" s="66"/>
      <c r="SSW137" s="66"/>
      <c r="SSX137" s="66"/>
      <c r="SSY137" s="66"/>
      <c r="SSZ137" s="66"/>
      <c r="STA137" s="66"/>
      <c r="STB137" s="66"/>
      <c r="STC137" s="66"/>
      <c r="STD137" s="66"/>
      <c r="STE137" s="66"/>
      <c r="STF137" s="66"/>
      <c r="STG137" s="66"/>
      <c r="STH137" s="66"/>
      <c r="STI137" s="66"/>
      <c r="STJ137" s="66"/>
      <c r="STK137" s="66"/>
      <c r="STL137" s="66"/>
      <c r="STM137" s="66"/>
      <c r="STN137" s="66"/>
      <c r="STO137" s="66"/>
      <c r="STP137" s="66"/>
      <c r="STQ137" s="66"/>
      <c r="STR137" s="66"/>
      <c r="STS137" s="66"/>
      <c r="STT137" s="66"/>
      <c r="STU137" s="66"/>
      <c r="STV137" s="66"/>
      <c r="STW137" s="66"/>
      <c r="STX137" s="66"/>
      <c r="STY137" s="66"/>
      <c r="STZ137" s="66"/>
      <c r="SUA137" s="66"/>
      <c r="SUB137" s="66"/>
      <c r="SUC137" s="66"/>
      <c r="SUD137" s="66"/>
      <c r="SUE137" s="66"/>
      <c r="SUF137" s="66"/>
      <c r="SUG137" s="66"/>
      <c r="SUH137" s="66"/>
      <c r="SUI137" s="66"/>
      <c r="SUJ137" s="66"/>
      <c r="SUK137" s="66"/>
      <c r="SUL137" s="66"/>
      <c r="SUM137" s="66"/>
      <c r="SUN137" s="66"/>
      <c r="SUO137" s="66"/>
      <c r="SUP137" s="66"/>
      <c r="SUQ137" s="66"/>
      <c r="SUR137" s="66"/>
      <c r="SUS137" s="66"/>
      <c r="SUT137" s="66"/>
      <c r="SUU137" s="66"/>
      <c r="SUV137" s="66"/>
      <c r="SUW137" s="66"/>
      <c r="SUX137" s="66"/>
      <c r="SUY137" s="66"/>
      <c r="SUZ137" s="66"/>
      <c r="SVA137" s="66"/>
      <c r="SVB137" s="66"/>
      <c r="SVC137" s="66"/>
      <c r="SVD137" s="66"/>
      <c r="SVE137" s="66"/>
      <c r="SVF137" s="66"/>
      <c r="SVG137" s="66"/>
      <c r="SVH137" s="66"/>
      <c r="SVI137" s="66"/>
      <c r="SVJ137" s="66"/>
      <c r="SVK137" s="66"/>
      <c r="SVL137" s="66"/>
      <c r="SVM137" s="66"/>
      <c r="SVN137" s="66"/>
      <c r="SVO137" s="66"/>
      <c r="SVP137" s="66"/>
      <c r="SVQ137" s="66"/>
      <c r="SVR137" s="66"/>
      <c r="SVS137" s="66"/>
      <c r="SVT137" s="66"/>
      <c r="SVU137" s="66"/>
      <c r="SVV137" s="66"/>
      <c r="SVW137" s="66"/>
      <c r="SVX137" s="66"/>
      <c r="SVY137" s="66"/>
      <c r="SVZ137" s="66"/>
      <c r="SWA137" s="66"/>
      <c r="SWB137" s="66"/>
      <c r="SWC137" s="66"/>
      <c r="SWD137" s="66"/>
      <c r="SWE137" s="66"/>
      <c r="SWF137" s="66"/>
      <c r="SWG137" s="66"/>
      <c r="SWH137" s="66"/>
      <c r="SWI137" s="66"/>
      <c r="SWJ137" s="66"/>
      <c r="SWK137" s="66"/>
      <c r="SWL137" s="66"/>
      <c r="SWM137" s="66"/>
      <c r="SWN137" s="66"/>
      <c r="SWO137" s="66"/>
      <c r="SWP137" s="66"/>
      <c r="SWQ137" s="66"/>
      <c r="SWR137" s="66"/>
      <c r="SWS137" s="66"/>
      <c r="SWT137" s="66"/>
      <c r="SWU137" s="66"/>
      <c r="SWV137" s="66"/>
      <c r="SWW137" s="66"/>
      <c r="SWX137" s="66"/>
      <c r="SWY137" s="66"/>
      <c r="SWZ137" s="66"/>
      <c r="SXA137" s="66"/>
      <c r="SXB137" s="66"/>
      <c r="SXC137" s="66"/>
      <c r="SXD137" s="66"/>
      <c r="SXE137" s="66"/>
      <c r="SXF137" s="66"/>
      <c r="SXG137" s="66"/>
      <c r="SXH137" s="66"/>
      <c r="SXI137" s="66"/>
      <c r="SXJ137" s="66"/>
      <c r="SXK137" s="66"/>
      <c r="SXL137" s="66"/>
      <c r="SXM137" s="66"/>
      <c r="SXN137" s="66"/>
      <c r="SXO137" s="66"/>
      <c r="SXP137" s="66"/>
      <c r="SXQ137" s="66"/>
      <c r="SXR137" s="66"/>
      <c r="SXS137" s="66"/>
      <c r="SXT137" s="66"/>
      <c r="SXU137" s="66"/>
      <c r="SXV137" s="66"/>
      <c r="SXW137" s="66"/>
      <c r="SXX137" s="66"/>
      <c r="SXY137" s="66"/>
      <c r="SXZ137" s="66"/>
      <c r="SYA137" s="66"/>
      <c r="SYB137" s="66"/>
      <c r="SYC137" s="66"/>
      <c r="SYD137" s="66"/>
      <c r="SYE137" s="66"/>
      <c r="SYF137" s="66"/>
      <c r="SYG137" s="66"/>
      <c r="SYH137" s="66"/>
      <c r="SYI137" s="66"/>
      <c r="SYJ137" s="66"/>
      <c r="SYK137" s="66"/>
      <c r="SYL137" s="66"/>
      <c r="SYM137" s="66"/>
      <c r="SYN137" s="66"/>
      <c r="SYO137" s="66"/>
      <c r="SYP137" s="66"/>
      <c r="SYQ137" s="66"/>
      <c r="SYR137" s="66"/>
      <c r="SYS137" s="66"/>
      <c r="SYT137" s="66"/>
      <c r="SYU137" s="66"/>
      <c r="SYV137" s="66"/>
      <c r="SYW137" s="66"/>
      <c r="SYX137" s="66"/>
      <c r="SYY137" s="66"/>
      <c r="SYZ137" s="66"/>
      <c r="SZA137" s="66"/>
      <c r="SZB137" s="66"/>
      <c r="SZC137" s="66"/>
      <c r="SZD137" s="66"/>
      <c r="SZE137" s="66"/>
      <c r="SZF137" s="66"/>
      <c r="SZG137" s="66"/>
      <c r="SZH137" s="66"/>
      <c r="SZI137" s="66"/>
      <c r="SZJ137" s="66"/>
      <c r="SZK137" s="66"/>
      <c r="SZL137" s="66"/>
      <c r="SZM137" s="66"/>
      <c r="SZN137" s="66"/>
      <c r="SZO137" s="66"/>
      <c r="SZP137" s="66"/>
      <c r="SZQ137" s="66"/>
      <c r="SZR137" s="66"/>
      <c r="SZS137" s="66"/>
      <c r="SZT137" s="66"/>
      <c r="SZU137" s="66"/>
      <c r="SZV137" s="66"/>
      <c r="SZW137" s="66"/>
      <c r="SZX137" s="66"/>
      <c r="SZY137" s="66"/>
      <c r="SZZ137" s="66"/>
      <c r="TAA137" s="66"/>
      <c r="TAB137" s="66"/>
      <c r="TAC137" s="66"/>
      <c r="TAD137" s="66"/>
      <c r="TAE137" s="66"/>
      <c r="TAF137" s="66"/>
      <c r="TAG137" s="66"/>
      <c r="TAH137" s="66"/>
      <c r="TAI137" s="66"/>
      <c r="TAJ137" s="66"/>
      <c r="TAK137" s="66"/>
      <c r="TAL137" s="66"/>
      <c r="TAM137" s="66"/>
      <c r="TAN137" s="66"/>
      <c r="TAO137" s="66"/>
      <c r="TAP137" s="66"/>
      <c r="TAQ137" s="66"/>
      <c r="TAR137" s="66"/>
      <c r="TAS137" s="66"/>
      <c r="TAT137" s="66"/>
      <c r="TAU137" s="66"/>
      <c r="TAV137" s="66"/>
      <c r="TAW137" s="66"/>
      <c r="TAX137" s="66"/>
      <c r="TAY137" s="66"/>
      <c r="TAZ137" s="66"/>
      <c r="TBA137" s="66"/>
      <c r="TBB137" s="66"/>
      <c r="TBC137" s="66"/>
      <c r="TBD137" s="66"/>
      <c r="TBE137" s="66"/>
      <c r="TBF137" s="66"/>
      <c r="TBG137" s="66"/>
      <c r="TBH137" s="66"/>
      <c r="TBI137" s="66"/>
      <c r="TBJ137" s="66"/>
      <c r="TBK137" s="66"/>
      <c r="TBL137" s="66"/>
      <c r="TBM137" s="66"/>
      <c r="TBN137" s="66"/>
      <c r="TBO137" s="66"/>
      <c r="TBP137" s="66"/>
      <c r="TBQ137" s="66"/>
      <c r="TBR137" s="66"/>
      <c r="TBS137" s="66"/>
      <c r="TBT137" s="66"/>
      <c r="TBU137" s="66"/>
      <c r="TBV137" s="66"/>
      <c r="TBW137" s="66"/>
      <c r="TBX137" s="66"/>
      <c r="TBY137" s="66"/>
      <c r="TBZ137" s="66"/>
      <c r="TCA137" s="66"/>
      <c r="TCB137" s="66"/>
      <c r="TCC137" s="66"/>
      <c r="TCD137" s="66"/>
      <c r="TCE137" s="66"/>
      <c r="TCF137" s="66"/>
      <c r="TCG137" s="66"/>
      <c r="TCH137" s="66"/>
      <c r="TCI137" s="66"/>
      <c r="TCJ137" s="66"/>
      <c r="TCK137" s="66"/>
      <c r="TCL137" s="66"/>
      <c r="TCM137" s="66"/>
      <c r="TCN137" s="66"/>
      <c r="TCO137" s="66"/>
      <c r="TCP137" s="66"/>
      <c r="TCQ137" s="66"/>
      <c r="TCR137" s="66"/>
      <c r="TCS137" s="66"/>
      <c r="TCT137" s="66"/>
      <c r="TCU137" s="66"/>
      <c r="TCV137" s="66"/>
      <c r="TCW137" s="66"/>
      <c r="TCX137" s="66"/>
      <c r="TCY137" s="66"/>
      <c r="TCZ137" s="66"/>
      <c r="TDA137" s="66"/>
      <c r="TDB137" s="66"/>
      <c r="TDC137" s="66"/>
      <c r="TDD137" s="66"/>
      <c r="TDE137" s="66"/>
      <c r="TDF137" s="66"/>
      <c r="TDG137" s="66"/>
      <c r="TDH137" s="66"/>
      <c r="TDI137" s="66"/>
      <c r="TDJ137" s="66"/>
      <c r="TDK137" s="66"/>
      <c r="TDL137" s="66"/>
      <c r="TDM137" s="66"/>
      <c r="TDN137" s="66"/>
      <c r="TDO137" s="66"/>
      <c r="TDP137" s="66"/>
      <c r="TDQ137" s="66"/>
      <c r="TDR137" s="66"/>
      <c r="TDS137" s="66"/>
      <c r="TDT137" s="66"/>
      <c r="TDU137" s="66"/>
      <c r="TDV137" s="66"/>
      <c r="TDW137" s="66"/>
      <c r="TDX137" s="66"/>
      <c r="TDY137" s="66"/>
      <c r="TDZ137" s="66"/>
      <c r="TEA137" s="66"/>
      <c r="TEB137" s="66"/>
      <c r="TEC137" s="66"/>
      <c r="TED137" s="66"/>
      <c r="TEE137" s="66"/>
      <c r="TEF137" s="66"/>
      <c r="TEG137" s="66"/>
      <c r="TEH137" s="66"/>
      <c r="TEI137" s="66"/>
      <c r="TEJ137" s="66"/>
      <c r="TEK137" s="66"/>
      <c r="TEL137" s="66"/>
      <c r="TEM137" s="66"/>
      <c r="TEN137" s="66"/>
      <c r="TEO137" s="66"/>
      <c r="TEP137" s="66"/>
      <c r="TEQ137" s="66"/>
      <c r="TER137" s="66"/>
      <c r="TES137" s="66"/>
      <c r="TET137" s="66"/>
      <c r="TEU137" s="66"/>
      <c r="TEV137" s="66"/>
      <c r="TEW137" s="66"/>
      <c r="TEX137" s="66"/>
      <c r="TEY137" s="66"/>
      <c r="TEZ137" s="66"/>
      <c r="TFA137" s="66"/>
      <c r="TFB137" s="66"/>
      <c r="TFC137" s="66"/>
      <c r="TFD137" s="66"/>
      <c r="TFE137" s="66"/>
      <c r="TFF137" s="66"/>
      <c r="TFG137" s="66"/>
      <c r="TFH137" s="66"/>
      <c r="TFI137" s="66"/>
      <c r="TFJ137" s="66"/>
      <c r="TFK137" s="66"/>
      <c r="TFL137" s="66"/>
      <c r="TFM137" s="66"/>
      <c r="TFN137" s="66"/>
      <c r="TFO137" s="66"/>
      <c r="TFP137" s="66"/>
      <c r="TFQ137" s="66"/>
      <c r="TFR137" s="66"/>
      <c r="TFS137" s="66"/>
      <c r="TFT137" s="66"/>
      <c r="TFU137" s="66"/>
      <c r="TFV137" s="66"/>
      <c r="TFW137" s="66"/>
      <c r="TFX137" s="66"/>
      <c r="TFY137" s="66"/>
      <c r="TFZ137" s="66"/>
      <c r="TGA137" s="66"/>
      <c r="TGB137" s="66"/>
      <c r="TGC137" s="66"/>
      <c r="TGD137" s="66"/>
      <c r="TGE137" s="66"/>
      <c r="TGF137" s="66"/>
      <c r="TGG137" s="66"/>
      <c r="TGH137" s="66"/>
      <c r="TGI137" s="66"/>
      <c r="TGJ137" s="66"/>
      <c r="TGK137" s="66"/>
      <c r="TGL137" s="66"/>
      <c r="TGM137" s="66"/>
      <c r="TGN137" s="66"/>
      <c r="TGO137" s="66"/>
      <c r="TGP137" s="66"/>
      <c r="TGQ137" s="66"/>
      <c r="TGR137" s="66"/>
      <c r="TGS137" s="66"/>
      <c r="TGT137" s="66"/>
      <c r="TGU137" s="66"/>
      <c r="TGV137" s="66"/>
      <c r="TGW137" s="66"/>
      <c r="TGX137" s="66"/>
      <c r="TGY137" s="66"/>
      <c r="TGZ137" s="66"/>
      <c r="THA137" s="66"/>
      <c r="THB137" s="66"/>
      <c r="THC137" s="66"/>
      <c r="THD137" s="66"/>
      <c r="THE137" s="66"/>
      <c r="THF137" s="66"/>
      <c r="THG137" s="66"/>
      <c r="THH137" s="66"/>
      <c r="THI137" s="66"/>
      <c r="THJ137" s="66"/>
      <c r="THK137" s="66"/>
      <c r="THL137" s="66"/>
      <c r="THM137" s="66"/>
      <c r="THN137" s="66"/>
      <c r="THO137" s="66"/>
      <c r="THP137" s="66"/>
      <c r="THQ137" s="66"/>
      <c r="THR137" s="66"/>
      <c r="THS137" s="66"/>
      <c r="THT137" s="66"/>
      <c r="THU137" s="66"/>
      <c r="THV137" s="66"/>
      <c r="THW137" s="66"/>
      <c r="THX137" s="66"/>
      <c r="THY137" s="66"/>
      <c r="THZ137" s="66"/>
      <c r="TIA137" s="66"/>
      <c r="TIB137" s="66"/>
      <c r="TIC137" s="66"/>
      <c r="TID137" s="66"/>
      <c r="TIE137" s="66"/>
      <c r="TIF137" s="66"/>
      <c r="TIG137" s="66"/>
      <c r="TIH137" s="66"/>
      <c r="TII137" s="66"/>
      <c r="TIJ137" s="66"/>
      <c r="TIK137" s="66"/>
      <c r="TIL137" s="66"/>
      <c r="TIM137" s="66"/>
      <c r="TIN137" s="66"/>
      <c r="TIO137" s="66"/>
      <c r="TIP137" s="66"/>
      <c r="TIQ137" s="66"/>
      <c r="TIR137" s="66"/>
      <c r="TIS137" s="66"/>
      <c r="TIT137" s="66"/>
      <c r="TIU137" s="66"/>
      <c r="TIV137" s="66"/>
      <c r="TIW137" s="66"/>
      <c r="TIX137" s="66"/>
      <c r="TIY137" s="66"/>
      <c r="TIZ137" s="66"/>
      <c r="TJA137" s="66"/>
      <c r="TJB137" s="66"/>
      <c r="TJC137" s="66"/>
      <c r="TJD137" s="66"/>
      <c r="TJE137" s="66"/>
      <c r="TJF137" s="66"/>
      <c r="TJG137" s="66"/>
      <c r="TJH137" s="66"/>
      <c r="TJI137" s="66"/>
      <c r="TJJ137" s="66"/>
      <c r="TJK137" s="66"/>
      <c r="TJL137" s="66"/>
      <c r="TJM137" s="66"/>
      <c r="TJN137" s="66"/>
      <c r="TJO137" s="66"/>
      <c r="TJP137" s="66"/>
      <c r="TJQ137" s="66"/>
      <c r="TJR137" s="66"/>
      <c r="TJS137" s="66"/>
      <c r="TJT137" s="66"/>
      <c r="TJU137" s="66"/>
      <c r="TJV137" s="66"/>
      <c r="TJW137" s="66"/>
      <c r="TJX137" s="66"/>
      <c r="TJY137" s="66"/>
      <c r="TJZ137" s="66"/>
      <c r="TKA137" s="66"/>
      <c r="TKB137" s="66"/>
      <c r="TKC137" s="66"/>
      <c r="TKD137" s="66"/>
      <c r="TKE137" s="66"/>
      <c r="TKF137" s="66"/>
      <c r="TKG137" s="66"/>
      <c r="TKH137" s="66"/>
      <c r="TKI137" s="66"/>
      <c r="TKJ137" s="66"/>
      <c r="TKK137" s="66"/>
      <c r="TKL137" s="66"/>
      <c r="TKM137" s="66"/>
      <c r="TKN137" s="66"/>
      <c r="TKO137" s="66"/>
      <c r="TKP137" s="66"/>
      <c r="TKQ137" s="66"/>
      <c r="TKR137" s="66"/>
      <c r="TKS137" s="66"/>
      <c r="TKT137" s="66"/>
      <c r="TKU137" s="66"/>
      <c r="TKV137" s="66"/>
      <c r="TKW137" s="66"/>
      <c r="TKX137" s="66"/>
      <c r="TKY137" s="66"/>
      <c r="TKZ137" s="66"/>
      <c r="TLA137" s="66"/>
      <c r="TLB137" s="66"/>
      <c r="TLC137" s="66"/>
      <c r="TLD137" s="66"/>
      <c r="TLE137" s="66"/>
      <c r="TLF137" s="66"/>
      <c r="TLG137" s="66"/>
      <c r="TLH137" s="66"/>
      <c r="TLI137" s="66"/>
      <c r="TLJ137" s="66"/>
      <c r="TLK137" s="66"/>
      <c r="TLL137" s="66"/>
      <c r="TLM137" s="66"/>
      <c r="TLN137" s="66"/>
      <c r="TLO137" s="66"/>
      <c r="TLP137" s="66"/>
      <c r="TLQ137" s="66"/>
      <c r="TLR137" s="66"/>
      <c r="TLS137" s="66"/>
      <c r="TLT137" s="66"/>
      <c r="TLU137" s="66"/>
      <c r="TLV137" s="66"/>
      <c r="TLW137" s="66"/>
      <c r="TLX137" s="66"/>
      <c r="TLY137" s="66"/>
      <c r="TLZ137" s="66"/>
      <c r="TMA137" s="66"/>
      <c r="TMB137" s="66"/>
      <c r="TMC137" s="66"/>
      <c r="TMD137" s="66"/>
      <c r="TME137" s="66"/>
      <c r="TMF137" s="66"/>
      <c r="TMG137" s="66"/>
      <c r="TMH137" s="66"/>
      <c r="TMI137" s="66"/>
      <c r="TMJ137" s="66"/>
      <c r="TMK137" s="66"/>
      <c r="TML137" s="66"/>
      <c r="TMM137" s="66"/>
      <c r="TMN137" s="66"/>
      <c r="TMO137" s="66"/>
      <c r="TMP137" s="66"/>
      <c r="TMQ137" s="66"/>
      <c r="TMR137" s="66"/>
      <c r="TMS137" s="66"/>
      <c r="TMT137" s="66"/>
      <c r="TMU137" s="66"/>
      <c r="TMV137" s="66"/>
      <c r="TMW137" s="66"/>
      <c r="TMX137" s="66"/>
      <c r="TMY137" s="66"/>
      <c r="TMZ137" s="66"/>
      <c r="TNA137" s="66"/>
      <c r="TNB137" s="66"/>
      <c r="TNC137" s="66"/>
      <c r="TND137" s="66"/>
      <c r="TNE137" s="66"/>
      <c r="TNF137" s="66"/>
      <c r="TNG137" s="66"/>
      <c r="TNH137" s="66"/>
      <c r="TNI137" s="66"/>
      <c r="TNJ137" s="66"/>
      <c r="TNK137" s="66"/>
      <c r="TNL137" s="66"/>
      <c r="TNM137" s="66"/>
      <c r="TNN137" s="66"/>
      <c r="TNO137" s="66"/>
      <c r="TNP137" s="66"/>
      <c r="TNQ137" s="66"/>
      <c r="TNR137" s="66"/>
      <c r="TNS137" s="66"/>
      <c r="TNT137" s="66"/>
      <c r="TNU137" s="66"/>
      <c r="TNV137" s="66"/>
      <c r="TNW137" s="66"/>
      <c r="TNX137" s="66"/>
      <c r="TNY137" s="66"/>
      <c r="TNZ137" s="66"/>
      <c r="TOA137" s="66"/>
      <c r="TOB137" s="66"/>
      <c r="TOC137" s="66"/>
      <c r="TOD137" s="66"/>
      <c r="TOE137" s="66"/>
      <c r="TOF137" s="66"/>
      <c r="TOG137" s="66"/>
      <c r="TOH137" s="66"/>
      <c r="TOI137" s="66"/>
      <c r="TOJ137" s="66"/>
      <c r="TOK137" s="66"/>
      <c r="TOL137" s="66"/>
      <c r="TOM137" s="66"/>
      <c r="TON137" s="66"/>
      <c r="TOO137" s="66"/>
      <c r="TOP137" s="66"/>
      <c r="TOQ137" s="66"/>
      <c r="TOR137" s="66"/>
      <c r="TOS137" s="66"/>
      <c r="TOT137" s="66"/>
      <c r="TOU137" s="66"/>
      <c r="TOV137" s="66"/>
      <c r="TOW137" s="66"/>
      <c r="TOX137" s="66"/>
      <c r="TOY137" s="66"/>
      <c r="TOZ137" s="66"/>
      <c r="TPA137" s="66"/>
      <c r="TPB137" s="66"/>
      <c r="TPC137" s="66"/>
      <c r="TPD137" s="66"/>
      <c r="TPE137" s="66"/>
      <c r="TPF137" s="66"/>
      <c r="TPG137" s="66"/>
      <c r="TPH137" s="66"/>
      <c r="TPI137" s="66"/>
      <c r="TPJ137" s="66"/>
      <c r="TPK137" s="66"/>
      <c r="TPL137" s="66"/>
      <c r="TPM137" s="66"/>
      <c r="TPN137" s="66"/>
      <c r="TPO137" s="66"/>
      <c r="TPP137" s="66"/>
      <c r="TPQ137" s="66"/>
      <c r="TPR137" s="66"/>
      <c r="TPS137" s="66"/>
      <c r="TPT137" s="66"/>
      <c r="TPU137" s="66"/>
      <c r="TPV137" s="66"/>
      <c r="TPW137" s="66"/>
      <c r="TPX137" s="66"/>
      <c r="TPY137" s="66"/>
      <c r="TPZ137" s="66"/>
      <c r="TQA137" s="66"/>
      <c r="TQB137" s="66"/>
      <c r="TQC137" s="66"/>
      <c r="TQD137" s="66"/>
      <c r="TQE137" s="66"/>
      <c r="TQF137" s="66"/>
      <c r="TQG137" s="66"/>
      <c r="TQH137" s="66"/>
      <c r="TQI137" s="66"/>
      <c r="TQJ137" s="66"/>
      <c r="TQK137" s="66"/>
      <c r="TQL137" s="66"/>
      <c r="TQM137" s="66"/>
      <c r="TQN137" s="66"/>
      <c r="TQO137" s="66"/>
      <c r="TQP137" s="66"/>
      <c r="TQQ137" s="66"/>
      <c r="TQR137" s="66"/>
      <c r="TQS137" s="66"/>
      <c r="TQT137" s="66"/>
      <c r="TQU137" s="66"/>
      <c r="TQV137" s="66"/>
      <c r="TQW137" s="66"/>
      <c r="TQX137" s="66"/>
      <c r="TQY137" s="66"/>
      <c r="TQZ137" s="66"/>
      <c r="TRA137" s="66"/>
      <c r="TRB137" s="66"/>
      <c r="TRC137" s="66"/>
      <c r="TRD137" s="66"/>
      <c r="TRE137" s="66"/>
      <c r="TRF137" s="66"/>
      <c r="TRG137" s="66"/>
      <c r="TRH137" s="66"/>
      <c r="TRI137" s="66"/>
      <c r="TRJ137" s="66"/>
      <c r="TRK137" s="66"/>
      <c r="TRL137" s="66"/>
      <c r="TRM137" s="66"/>
      <c r="TRN137" s="66"/>
      <c r="TRO137" s="66"/>
      <c r="TRP137" s="66"/>
      <c r="TRQ137" s="66"/>
      <c r="TRR137" s="66"/>
      <c r="TRS137" s="66"/>
      <c r="TRT137" s="66"/>
      <c r="TRU137" s="66"/>
      <c r="TRV137" s="66"/>
      <c r="TRW137" s="66"/>
      <c r="TRX137" s="66"/>
      <c r="TRY137" s="66"/>
      <c r="TRZ137" s="66"/>
      <c r="TSA137" s="66"/>
      <c r="TSB137" s="66"/>
      <c r="TSC137" s="66"/>
      <c r="TSD137" s="66"/>
      <c r="TSE137" s="66"/>
      <c r="TSF137" s="66"/>
      <c r="TSG137" s="66"/>
      <c r="TSH137" s="66"/>
      <c r="TSI137" s="66"/>
      <c r="TSJ137" s="66"/>
      <c r="TSK137" s="66"/>
      <c r="TSL137" s="66"/>
      <c r="TSM137" s="66"/>
      <c r="TSN137" s="66"/>
      <c r="TSO137" s="66"/>
      <c r="TSP137" s="66"/>
      <c r="TSQ137" s="66"/>
      <c r="TSR137" s="66"/>
      <c r="TSS137" s="66"/>
      <c r="TST137" s="66"/>
      <c r="TSU137" s="66"/>
      <c r="TSV137" s="66"/>
      <c r="TSW137" s="66"/>
      <c r="TSX137" s="66"/>
      <c r="TSY137" s="66"/>
      <c r="TSZ137" s="66"/>
      <c r="TTA137" s="66"/>
      <c r="TTB137" s="66"/>
      <c r="TTC137" s="66"/>
      <c r="TTD137" s="66"/>
      <c r="TTE137" s="66"/>
      <c r="TTF137" s="66"/>
      <c r="TTG137" s="66"/>
      <c r="TTH137" s="66"/>
      <c r="TTI137" s="66"/>
      <c r="TTJ137" s="66"/>
      <c r="TTK137" s="66"/>
      <c r="TTL137" s="66"/>
      <c r="TTM137" s="66"/>
      <c r="TTN137" s="66"/>
      <c r="TTO137" s="66"/>
      <c r="TTP137" s="66"/>
      <c r="TTQ137" s="66"/>
      <c r="TTR137" s="66"/>
      <c r="TTS137" s="66"/>
      <c r="TTT137" s="66"/>
      <c r="TTU137" s="66"/>
      <c r="TTV137" s="66"/>
      <c r="TTW137" s="66"/>
      <c r="TTX137" s="66"/>
      <c r="TTY137" s="66"/>
      <c r="TTZ137" s="66"/>
      <c r="TUA137" s="66"/>
      <c r="TUB137" s="66"/>
      <c r="TUC137" s="66"/>
      <c r="TUD137" s="66"/>
      <c r="TUE137" s="66"/>
      <c r="TUF137" s="66"/>
      <c r="TUG137" s="66"/>
      <c r="TUH137" s="66"/>
      <c r="TUI137" s="66"/>
      <c r="TUJ137" s="66"/>
      <c r="TUK137" s="66"/>
      <c r="TUL137" s="66"/>
      <c r="TUM137" s="66"/>
      <c r="TUN137" s="66"/>
      <c r="TUO137" s="66"/>
      <c r="TUP137" s="66"/>
      <c r="TUQ137" s="66"/>
      <c r="TUR137" s="66"/>
      <c r="TUS137" s="66"/>
      <c r="TUT137" s="66"/>
      <c r="TUU137" s="66"/>
      <c r="TUV137" s="66"/>
      <c r="TUW137" s="66"/>
      <c r="TUX137" s="66"/>
      <c r="TUY137" s="66"/>
      <c r="TUZ137" s="66"/>
      <c r="TVA137" s="66"/>
      <c r="TVB137" s="66"/>
      <c r="TVC137" s="66"/>
      <c r="TVD137" s="66"/>
      <c r="TVE137" s="66"/>
      <c r="TVF137" s="66"/>
      <c r="TVG137" s="66"/>
      <c r="TVH137" s="66"/>
      <c r="TVI137" s="66"/>
      <c r="TVJ137" s="66"/>
      <c r="TVK137" s="66"/>
      <c r="TVL137" s="66"/>
      <c r="TVM137" s="66"/>
      <c r="TVN137" s="66"/>
      <c r="TVO137" s="66"/>
      <c r="TVP137" s="66"/>
      <c r="TVQ137" s="66"/>
      <c r="TVR137" s="66"/>
      <c r="TVS137" s="66"/>
      <c r="TVT137" s="66"/>
      <c r="TVU137" s="66"/>
      <c r="TVV137" s="66"/>
      <c r="TVW137" s="66"/>
      <c r="TVX137" s="66"/>
      <c r="TVY137" s="66"/>
      <c r="TVZ137" s="66"/>
      <c r="TWA137" s="66"/>
      <c r="TWB137" s="66"/>
      <c r="TWC137" s="66"/>
      <c r="TWD137" s="66"/>
      <c r="TWE137" s="66"/>
      <c r="TWF137" s="66"/>
      <c r="TWG137" s="66"/>
      <c r="TWH137" s="66"/>
      <c r="TWI137" s="66"/>
      <c r="TWJ137" s="66"/>
      <c r="TWK137" s="66"/>
      <c r="TWL137" s="66"/>
      <c r="TWM137" s="66"/>
      <c r="TWN137" s="66"/>
      <c r="TWO137" s="66"/>
      <c r="TWP137" s="66"/>
      <c r="TWQ137" s="66"/>
      <c r="TWR137" s="66"/>
      <c r="TWS137" s="66"/>
      <c r="TWT137" s="66"/>
      <c r="TWU137" s="66"/>
      <c r="TWV137" s="66"/>
      <c r="TWW137" s="66"/>
      <c r="TWX137" s="66"/>
      <c r="TWY137" s="66"/>
      <c r="TWZ137" s="66"/>
      <c r="TXA137" s="66"/>
      <c r="TXB137" s="66"/>
      <c r="TXC137" s="66"/>
      <c r="TXD137" s="66"/>
      <c r="TXE137" s="66"/>
      <c r="TXF137" s="66"/>
      <c r="TXG137" s="66"/>
      <c r="TXH137" s="66"/>
      <c r="TXI137" s="66"/>
      <c r="TXJ137" s="66"/>
      <c r="TXK137" s="66"/>
      <c r="TXL137" s="66"/>
      <c r="TXM137" s="66"/>
      <c r="TXN137" s="66"/>
      <c r="TXO137" s="66"/>
      <c r="TXP137" s="66"/>
      <c r="TXQ137" s="66"/>
      <c r="TXR137" s="66"/>
      <c r="TXS137" s="66"/>
      <c r="TXT137" s="66"/>
      <c r="TXU137" s="66"/>
      <c r="TXV137" s="66"/>
      <c r="TXW137" s="66"/>
      <c r="TXX137" s="66"/>
      <c r="TXY137" s="66"/>
      <c r="TXZ137" s="66"/>
      <c r="TYA137" s="66"/>
      <c r="TYB137" s="66"/>
      <c r="TYC137" s="66"/>
      <c r="TYD137" s="66"/>
      <c r="TYE137" s="66"/>
      <c r="TYF137" s="66"/>
      <c r="TYG137" s="66"/>
      <c r="TYH137" s="66"/>
      <c r="TYI137" s="66"/>
      <c r="TYJ137" s="66"/>
      <c r="TYK137" s="66"/>
      <c r="TYL137" s="66"/>
      <c r="TYM137" s="66"/>
      <c r="TYN137" s="66"/>
      <c r="TYO137" s="66"/>
      <c r="TYP137" s="66"/>
      <c r="TYQ137" s="66"/>
      <c r="TYR137" s="66"/>
      <c r="TYS137" s="66"/>
      <c r="TYT137" s="66"/>
      <c r="TYU137" s="66"/>
      <c r="TYV137" s="66"/>
      <c r="TYW137" s="66"/>
      <c r="TYX137" s="66"/>
      <c r="TYY137" s="66"/>
      <c r="TYZ137" s="66"/>
      <c r="TZA137" s="66"/>
      <c r="TZB137" s="66"/>
      <c r="TZC137" s="66"/>
      <c r="TZD137" s="66"/>
      <c r="TZE137" s="66"/>
      <c r="TZF137" s="66"/>
      <c r="TZG137" s="66"/>
      <c r="TZH137" s="66"/>
      <c r="TZI137" s="66"/>
      <c r="TZJ137" s="66"/>
      <c r="TZK137" s="66"/>
      <c r="TZL137" s="66"/>
      <c r="TZM137" s="66"/>
      <c r="TZN137" s="66"/>
      <c r="TZO137" s="66"/>
      <c r="TZP137" s="66"/>
      <c r="TZQ137" s="66"/>
      <c r="TZR137" s="66"/>
      <c r="TZS137" s="66"/>
      <c r="TZT137" s="66"/>
      <c r="TZU137" s="66"/>
      <c r="TZV137" s="66"/>
      <c r="TZW137" s="66"/>
      <c r="TZX137" s="66"/>
      <c r="TZY137" s="66"/>
      <c r="TZZ137" s="66"/>
      <c r="UAA137" s="66"/>
      <c r="UAB137" s="66"/>
      <c r="UAC137" s="66"/>
      <c r="UAD137" s="66"/>
      <c r="UAE137" s="66"/>
      <c r="UAF137" s="66"/>
      <c r="UAG137" s="66"/>
      <c r="UAH137" s="66"/>
      <c r="UAI137" s="66"/>
      <c r="UAJ137" s="66"/>
      <c r="UAK137" s="66"/>
      <c r="UAL137" s="66"/>
      <c r="UAM137" s="66"/>
      <c r="UAN137" s="66"/>
      <c r="UAO137" s="66"/>
      <c r="UAP137" s="66"/>
      <c r="UAQ137" s="66"/>
      <c r="UAR137" s="66"/>
      <c r="UAS137" s="66"/>
      <c r="UAT137" s="66"/>
      <c r="UAU137" s="66"/>
      <c r="UAV137" s="66"/>
      <c r="UAW137" s="66"/>
      <c r="UAX137" s="66"/>
      <c r="UAY137" s="66"/>
      <c r="UAZ137" s="66"/>
      <c r="UBA137" s="66"/>
      <c r="UBB137" s="66"/>
      <c r="UBC137" s="66"/>
      <c r="UBD137" s="66"/>
      <c r="UBE137" s="66"/>
      <c r="UBF137" s="66"/>
      <c r="UBG137" s="66"/>
      <c r="UBH137" s="66"/>
      <c r="UBI137" s="66"/>
      <c r="UBJ137" s="66"/>
      <c r="UBK137" s="66"/>
      <c r="UBL137" s="66"/>
      <c r="UBM137" s="66"/>
      <c r="UBN137" s="66"/>
      <c r="UBO137" s="66"/>
      <c r="UBP137" s="66"/>
      <c r="UBQ137" s="66"/>
      <c r="UBR137" s="66"/>
      <c r="UBS137" s="66"/>
      <c r="UBT137" s="66"/>
      <c r="UBU137" s="66"/>
      <c r="UBV137" s="66"/>
      <c r="UBW137" s="66"/>
      <c r="UBX137" s="66"/>
      <c r="UBY137" s="66"/>
      <c r="UBZ137" s="66"/>
      <c r="UCA137" s="66"/>
      <c r="UCB137" s="66"/>
      <c r="UCC137" s="66"/>
      <c r="UCD137" s="66"/>
      <c r="UCE137" s="66"/>
      <c r="UCF137" s="66"/>
      <c r="UCG137" s="66"/>
      <c r="UCH137" s="66"/>
      <c r="UCI137" s="66"/>
      <c r="UCJ137" s="66"/>
      <c r="UCK137" s="66"/>
      <c r="UCL137" s="66"/>
      <c r="UCM137" s="66"/>
      <c r="UCN137" s="66"/>
      <c r="UCO137" s="66"/>
      <c r="UCP137" s="66"/>
      <c r="UCQ137" s="66"/>
      <c r="UCR137" s="66"/>
      <c r="UCS137" s="66"/>
      <c r="UCT137" s="66"/>
      <c r="UCU137" s="66"/>
      <c r="UCV137" s="66"/>
      <c r="UCW137" s="66"/>
      <c r="UCX137" s="66"/>
      <c r="UCY137" s="66"/>
      <c r="UCZ137" s="66"/>
      <c r="UDA137" s="66"/>
      <c r="UDB137" s="66"/>
      <c r="UDC137" s="66"/>
      <c r="UDD137" s="66"/>
      <c r="UDE137" s="66"/>
      <c r="UDF137" s="66"/>
      <c r="UDG137" s="66"/>
      <c r="UDH137" s="66"/>
      <c r="UDI137" s="66"/>
      <c r="UDJ137" s="66"/>
      <c r="UDK137" s="66"/>
      <c r="UDL137" s="66"/>
      <c r="UDM137" s="66"/>
      <c r="UDN137" s="66"/>
      <c r="UDO137" s="66"/>
      <c r="UDP137" s="66"/>
      <c r="UDQ137" s="66"/>
      <c r="UDR137" s="66"/>
      <c r="UDS137" s="66"/>
      <c r="UDT137" s="66"/>
      <c r="UDU137" s="66"/>
      <c r="UDV137" s="66"/>
      <c r="UDW137" s="66"/>
      <c r="UDX137" s="66"/>
      <c r="UDY137" s="66"/>
      <c r="UDZ137" s="66"/>
      <c r="UEA137" s="66"/>
      <c r="UEB137" s="66"/>
      <c r="UEC137" s="66"/>
      <c r="UED137" s="66"/>
      <c r="UEE137" s="66"/>
      <c r="UEF137" s="66"/>
      <c r="UEG137" s="66"/>
      <c r="UEH137" s="66"/>
      <c r="UEI137" s="66"/>
      <c r="UEJ137" s="66"/>
      <c r="UEK137" s="66"/>
      <c r="UEL137" s="66"/>
      <c r="UEM137" s="66"/>
      <c r="UEN137" s="66"/>
      <c r="UEO137" s="66"/>
      <c r="UEP137" s="66"/>
      <c r="UEQ137" s="66"/>
      <c r="UER137" s="66"/>
      <c r="UES137" s="66"/>
      <c r="UET137" s="66"/>
      <c r="UEU137" s="66"/>
      <c r="UEV137" s="66"/>
      <c r="UEW137" s="66"/>
      <c r="UEX137" s="66"/>
      <c r="UEY137" s="66"/>
      <c r="UEZ137" s="66"/>
      <c r="UFA137" s="66"/>
      <c r="UFB137" s="66"/>
      <c r="UFC137" s="66"/>
      <c r="UFD137" s="66"/>
      <c r="UFE137" s="66"/>
      <c r="UFF137" s="66"/>
      <c r="UFG137" s="66"/>
      <c r="UFH137" s="66"/>
      <c r="UFI137" s="66"/>
      <c r="UFJ137" s="66"/>
      <c r="UFK137" s="66"/>
      <c r="UFL137" s="66"/>
      <c r="UFM137" s="66"/>
      <c r="UFN137" s="66"/>
      <c r="UFO137" s="66"/>
      <c r="UFP137" s="66"/>
      <c r="UFQ137" s="66"/>
      <c r="UFR137" s="66"/>
      <c r="UFS137" s="66"/>
      <c r="UFT137" s="66"/>
      <c r="UFU137" s="66"/>
      <c r="UFV137" s="66"/>
      <c r="UFW137" s="66"/>
      <c r="UFX137" s="66"/>
      <c r="UFY137" s="66"/>
      <c r="UFZ137" s="66"/>
      <c r="UGA137" s="66"/>
      <c r="UGB137" s="66"/>
      <c r="UGC137" s="66"/>
      <c r="UGD137" s="66"/>
      <c r="UGE137" s="66"/>
      <c r="UGF137" s="66"/>
      <c r="UGG137" s="66"/>
      <c r="UGH137" s="66"/>
      <c r="UGI137" s="66"/>
      <c r="UGJ137" s="66"/>
      <c r="UGK137" s="66"/>
      <c r="UGL137" s="66"/>
      <c r="UGM137" s="66"/>
      <c r="UGN137" s="66"/>
      <c r="UGO137" s="66"/>
      <c r="UGP137" s="66"/>
      <c r="UGQ137" s="66"/>
      <c r="UGR137" s="66"/>
      <c r="UGS137" s="66"/>
      <c r="UGT137" s="66"/>
      <c r="UGU137" s="66"/>
      <c r="UGV137" s="66"/>
      <c r="UGW137" s="66"/>
      <c r="UGX137" s="66"/>
      <c r="UGY137" s="66"/>
      <c r="UGZ137" s="66"/>
      <c r="UHA137" s="66"/>
      <c r="UHB137" s="66"/>
      <c r="UHC137" s="66"/>
      <c r="UHD137" s="66"/>
      <c r="UHE137" s="66"/>
      <c r="UHF137" s="66"/>
      <c r="UHG137" s="66"/>
      <c r="UHH137" s="66"/>
      <c r="UHI137" s="66"/>
      <c r="UHJ137" s="66"/>
      <c r="UHK137" s="66"/>
      <c r="UHL137" s="66"/>
      <c r="UHM137" s="66"/>
      <c r="UHN137" s="66"/>
      <c r="UHO137" s="66"/>
      <c r="UHP137" s="66"/>
      <c r="UHQ137" s="66"/>
      <c r="UHR137" s="66"/>
      <c r="UHS137" s="66"/>
      <c r="UHT137" s="66"/>
      <c r="UHU137" s="66"/>
      <c r="UHV137" s="66"/>
      <c r="UHW137" s="66"/>
      <c r="UHX137" s="66"/>
      <c r="UHY137" s="66"/>
      <c r="UHZ137" s="66"/>
      <c r="UIA137" s="66"/>
      <c r="UIB137" s="66"/>
      <c r="UIC137" s="66"/>
      <c r="UID137" s="66"/>
      <c r="UIE137" s="66"/>
      <c r="UIF137" s="66"/>
      <c r="UIG137" s="66"/>
      <c r="UIH137" s="66"/>
      <c r="UII137" s="66"/>
      <c r="UIJ137" s="66"/>
      <c r="UIK137" s="66"/>
      <c r="UIL137" s="66"/>
      <c r="UIM137" s="66"/>
      <c r="UIN137" s="66"/>
      <c r="UIO137" s="66"/>
      <c r="UIP137" s="66"/>
      <c r="UIQ137" s="66"/>
      <c r="UIR137" s="66"/>
      <c r="UIS137" s="66"/>
      <c r="UIT137" s="66"/>
      <c r="UIU137" s="66"/>
      <c r="UIV137" s="66"/>
      <c r="UIW137" s="66"/>
      <c r="UIX137" s="66"/>
      <c r="UIY137" s="66"/>
      <c r="UIZ137" s="66"/>
      <c r="UJA137" s="66"/>
      <c r="UJB137" s="66"/>
      <c r="UJC137" s="66"/>
      <c r="UJD137" s="66"/>
      <c r="UJE137" s="66"/>
      <c r="UJF137" s="66"/>
      <c r="UJG137" s="66"/>
      <c r="UJH137" s="66"/>
      <c r="UJI137" s="66"/>
      <c r="UJJ137" s="66"/>
      <c r="UJK137" s="66"/>
      <c r="UJL137" s="66"/>
      <c r="UJM137" s="66"/>
      <c r="UJN137" s="66"/>
      <c r="UJO137" s="66"/>
      <c r="UJP137" s="66"/>
      <c r="UJQ137" s="66"/>
      <c r="UJR137" s="66"/>
      <c r="UJS137" s="66"/>
      <c r="UJT137" s="66"/>
      <c r="UJU137" s="66"/>
      <c r="UJV137" s="66"/>
      <c r="UJW137" s="66"/>
      <c r="UJX137" s="66"/>
      <c r="UJY137" s="66"/>
      <c r="UJZ137" s="66"/>
      <c r="UKA137" s="66"/>
      <c r="UKB137" s="66"/>
      <c r="UKC137" s="66"/>
      <c r="UKD137" s="66"/>
      <c r="UKE137" s="66"/>
      <c r="UKF137" s="66"/>
      <c r="UKG137" s="66"/>
      <c r="UKH137" s="66"/>
      <c r="UKI137" s="66"/>
      <c r="UKJ137" s="66"/>
      <c r="UKK137" s="66"/>
      <c r="UKL137" s="66"/>
      <c r="UKM137" s="66"/>
      <c r="UKN137" s="66"/>
      <c r="UKO137" s="66"/>
      <c r="UKP137" s="66"/>
      <c r="UKQ137" s="66"/>
      <c r="UKR137" s="66"/>
      <c r="UKS137" s="66"/>
      <c r="UKT137" s="66"/>
      <c r="UKU137" s="66"/>
      <c r="UKV137" s="66"/>
      <c r="UKW137" s="66"/>
      <c r="UKX137" s="66"/>
      <c r="UKY137" s="66"/>
      <c r="UKZ137" s="66"/>
      <c r="ULA137" s="66"/>
      <c r="ULB137" s="66"/>
      <c r="ULC137" s="66"/>
      <c r="ULD137" s="66"/>
      <c r="ULE137" s="66"/>
      <c r="ULF137" s="66"/>
      <c r="ULG137" s="66"/>
      <c r="ULH137" s="66"/>
      <c r="ULI137" s="66"/>
      <c r="ULJ137" s="66"/>
      <c r="ULK137" s="66"/>
      <c r="ULL137" s="66"/>
      <c r="ULM137" s="66"/>
      <c r="ULN137" s="66"/>
      <c r="ULO137" s="66"/>
      <c r="ULP137" s="66"/>
      <c r="ULQ137" s="66"/>
      <c r="ULR137" s="66"/>
      <c r="ULS137" s="66"/>
      <c r="ULT137" s="66"/>
      <c r="ULU137" s="66"/>
      <c r="ULV137" s="66"/>
      <c r="ULW137" s="66"/>
      <c r="ULX137" s="66"/>
      <c r="ULY137" s="66"/>
      <c r="ULZ137" s="66"/>
      <c r="UMA137" s="66"/>
      <c r="UMB137" s="66"/>
      <c r="UMC137" s="66"/>
      <c r="UMD137" s="66"/>
      <c r="UME137" s="66"/>
      <c r="UMF137" s="66"/>
      <c r="UMG137" s="66"/>
      <c r="UMH137" s="66"/>
      <c r="UMI137" s="66"/>
      <c r="UMJ137" s="66"/>
      <c r="UMK137" s="66"/>
      <c r="UML137" s="66"/>
      <c r="UMM137" s="66"/>
      <c r="UMN137" s="66"/>
      <c r="UMO137" s="66"/>
      <c r="UMP137" s="66"/>
      <c r="UMQ137" s="66"/>
      <c r="UMR137" s="66"/>
      <c r="UMS137" s="66"/>
      <c r="UMT137" s="66"/>
      <c r="UMU137" s="66"/>
      <c r="UMV137" s="66"/>
      <c r="UMW137" s="66"/>
      <c r="UMX137" s="66"/>
      <c r="UMY137" s="66"/>
      <c r="UMZ137" s="66"/>
      <c r="UNA137" s="66"/>
      <c r="UNB137" s="66"/>
      <c r="UNC137" s="66"/>
      <c r="UND137" s="66"/>
      <c r="UNE137" s="66"/>
      <c r="UNF137" s="66"/>
      <c r="UNG137" s="66"/>
      <c r="UNH137" s="66"/>
      <c r="UNI137" s="66"/>
      <c r="UNJ137" s="66"/>
      <c r="UNK137" s="66"/>
      <c r="UNL137" s="66"/>
      <c r="UNM137" s="66"/>
      <c r="UNN137" s="66"/>
      <c r="UNO137" s="66"/>
      <c r="UNP137" s="66"/>
      <c r="UNQ137" s="66"/>
      <c r="UNR137" s="66"/>
      <c r="UNS137" s="66"/>
      <c r="UNT137" s="66"/>
      <c r="UNU137" s="66"/>
      <c r="UNV137" s="66"/>
      <c r="UNW137" s="66"/>
      <c r="UNX137" s="66"/>
      <c r="UNY137" s="66"/>
      <c r="UNZ137" s="66"/>
      <c r="UOA137" s="66"/>
      <c r="UOB137" s="66"/>
      <c r="UOC137" s="66"/>
      <c r="UOD137" s="66"/>
      <c r="UOE137" s="66"/>
      <c r="UOF137" s="66"/>
      <c r="UOG137" s="66"/>
      <c r="UOH137" s="66"/>
      <c r="UOI137" s="66"/>
      <c r="UOJ137" s="66"/>
      <c r="UOK137" s="66"/>
      <c r="UOL137" s="66"/>
      <c r="UOM137" s="66"/>
      <c r="UON137" s="66"/>
      <c r="UOO137" s="66"/>
      <c r="UOP137" s="66"/>
      <c r="UOQ137" s="66"/>
      <c r="UOR137" s="66"/>
      <c r="UOS137" s="66"/>
      <c r="UOT137" s="66"/>
      <c r="UOU137" s="66"/>
      <c r="UOV137" s="66"/>
      <c r="UOW137" s="66"/>
      <c r="UOX137" s="66"/>
      <c r="UOY137" s="66"/>
      <c r="UOZ137" s="66"/>
      <c r="UPA137" s="66"/>
      <c r="UPB137" s="66"/>
      <c r="UPC137" s="66"/>
      <c r="UPD137" s="66"/>
      <c r="UPE137" s="66"/>
      <c r="UPF137" s="66"/>
      <c r="UPG137" s="66"/>
      <c r="UPH137" s="66"/>
      <c r="UPI137" s="66"/>
      <c r="UPJ137" s="66"/>
      <c r="UPK137" s="66"/>
      <c r="UPL137" s="66"/>
      <c r="UPM137" s="66"/>
      <c r="UPN137" s="66"/>
      <c r="UPO137" s="66"/>
      <c r="UPP137" s="66"/>
      <c r="UPQ137" s="66"/>
      <c r="UPR137" s="66"/>
      <c r="UPS137" s="66"/>
      <c r="UPT137" s="66"/>
      <c r="UPU137" s="66"/>
      <c r="UPV137" s="66"/>
      <c r="UPW137" s="66"/>
      <c r="UPX137" s="66"/>
      <c r="UPY137" s="66"/>
      <c r="UPZ137" s="66"/>
      <c r="UQA137" s="66"/>
      <c r="UQB137" s="66"/>
      <c r="UQC137" s="66"/>
      <c r="UQD137" s="66"/>
      <c r="UQE137" s="66"/>
      <c r="UQF137" s="66"/>
      <c r="UQG137" s="66"/>
      <c r="UQH137" s="66"/>
      <c r="UQI137" s="66"/>
      <c r="UQJ137" s="66"/>
      <c r="UQK137" s="66"/>
      <c r="UQL137" s="66"/>
      <c r="UQM137" s="66"/>
      <c r="UQN137" s="66"/>
      <c r="UQO137" s="66"/>
      <c r="UQP137" s="66"/>
      <c r="UQQ137" s="66"/>
      <c r="UQR137" s="66"/>
      <c r="UQS137" s="66"/>
      <c r="UQT137" s="66"/>
      <c r="UQU137" s="66"/>
      <c r="UQV137" s="66"/>
      <c r="UQW137" s="66"/>
      <c r="UQX137" s="66"/>
      <c r="UQY137" s="66"/>
      <c r="UQZ137" s="66"/>
      <c r="URA137" s="66"/>
      <c r="URB137" s="66"/>
      <c r="URC137" s="66"/>
      <c r="URD137" s="66"/>
      <c r="URE137" s="66"/>
      <c r="URF137" s="66"/>
      <c r="URG137" s="66"/>
      <c r="URH137" s="66"/>
      <c r="URI137" s="66"/>
      <c r="URJ137" s="66"/>
      <c r="URK137" s="66"/>
      <c r="URL137" s="66"/>
      <c r="URM137" s="66"/>
      <c r="URN137" s="66"/>
      <c r="URO137" s="66"/>
      <c r="URP137" s="66"/>
      <c r="URQ137" s="66"/>
      <c r="URR137" s="66"/>
      <c r="URS137" s="66"/>
      <c r="URT137" s="66"/>
      <c r="URU137" s="66"/>
      <c r="URV137" s="66"/>
      <c r="URW137" s="66"/>
      <c r="URX137" s="66"/>
      <c r="URY137" s="66"/>
      <c r="URZ137" s="66"/>
      <c r="USA137" s="66"/>
      <c r="USB137" s="66"/>
      <c r="USC137" s="66"/>
      <c r="USD137" s="66"/>
      <c r="USE137" s="66"/>
      <c r="USF137" s="66"/>
      <c r="USG137" s="66"/>
      <c r="USH137" s="66"/>
      <c r="USI137" s="66"/>
      <c r="USJ137" s="66"/>
      <c r="USK137" s="66"/>
      <c r="USL137" s="66"/>
      <c r="USM137" s="66"/>
      <c r="USN137" s="66"/>
      <c r="USO137" s="66"/>
      <c r="USP137" s="66"/>
      <c r="USQ137" s="66"/>
      <c r="USR137" s="66"/>
      <c r="USS137" s="66"/>
      <c r="UST137" s="66"/>
      <c r="USU137" s="66"/>
      <c r="USV137" s="66"/>
      <c r="USW137" s="66"/>
      <c r="USX137" s="66"/>
      <c r="USY137" s="66"/>
      <c r="USZ137" s="66"/>
      <c r="UTA137" s="66"/>
      <c r="UTB137" s="66"/>
      <c r="UTC137" s="66"/>
      <c r="UTD137" s="66"/>
      <c r="UTE137" s="66"/>
      <c r="UTF137" s="66"/>
      <c r="UTG137" s="66"/>
      <c r="UTH137" s="66"/>
      <c r="UTI137" s="66"/>
      <c r="UTJ137" s="66"/>
      <c r="UTK137" s="66"/>
      <c r="UTL137" s="66"/>
      <c r="UTM137" s="66"/>
      <c r="UTN137" s="66"/>
      <c r="UTO137" s="66"/>
      <c r="UTP137" s="66"/>
      <c r="UTQ137" s="66"/>
      <c r="UTR137" s="66"/>
      <c r="UTS137" s="66"/>
      <c r="UTT137" s="66"/>
      <c r="UTU137" s="66"/>
      <c r="UTV137" s="66"/>
      <c r="UTW137" s="66"/>
      <c r="UTX137" s="66"/>
      <c r="UTY137" s="66"/>
      <c r="UTZ137" s="66"/>
      <c r="UUA137" s="66"/>
      <c r="UUB137" s="66"/>
      <c r="UUC137" s="66"/>
      <c r="UUD137" s="66"/>
      <c r="UUE137" s="66"/>
      <c r="UUF137" s="66"/>
      <c r="UUG137" s="66"/>
      <c r="UUH137" s="66"/>
      <c r="UUI137" s="66"/>
      <c r="UUJ137" s="66"/>
      <c r="UUK137" s="66"/>
      <c r="UUL137" s="66"/>
      <c r="UUM137" s="66"/>
      <c r="UUN137" s="66"/>
      <c r="UUO137" s="66"/>
      <c r="UUP137" s="66"/>
      <c r="UUQ137" s="66"/>
      <c r="UUR137" s="66"/>
      <c r="UUS137" s="66"/>
      <c r="UUT137" s="66"/>
      <c r="UUU137" s="66"/>
      <c r="UUV137" s="66"/>
      <c r="UUW137" s="66"/>
      <c r="UUX137" s="66"/>
      <c r="UUY137" s="66"/>
      <c r="UUZ137" s="66"/>
      <c r="UVA137" s="66"/>
      <c r="UVB137" s="66"/>
      <c r="UVC137" s="66"/>
      <c r="UVD137" s="66"/>
      <c r="UVE137" s="66"/>
      <c r="UVF137" s="66"/>
      <c r="UVG137" s="66"/>
      <c r="UVH137" s="66"/>
      <c r="UVI137" s="66"/>
      <c r="UVJ137" s="66"/>
      <c r="UVK137" s="66"/>
      <c r="UVL137" s="66"/>
      <c r="UVM137" s="66"/>
      <c r="UVN137" s="66"/>
      <c r="UVO137" s="66"/>
      <c r="UVP137" s="66"/>
      <c r="UVQ137" s="66"/>
      <c r="UVR137" s="66"/>
      <c r="UVS137" s="66"/>
      <c r="UVT137" s="66"/>
      <c r="UVU137" s="66"/>
      <c r="UVV137" s="66"/>
      <c r="UVW137" s="66"/>
      <c r="UVX137" s="66"/>
      <c r="UVY137" s="66"/>
      <c r="UVZ137" s="66"/>
      <c r="UWA137" s="66"/>
      <c r="UWB137" s="66"/>
      <c r="UWC137" s="66"/>
      <c r="UWD137" s="66"/>
      <c r="UWE137" s="66"/>
      <c r="UWF137" s="66"/>
      <c r="UWG137" s="66"/>
      <c r="UWH137" s="66"/>
      <c r="UWI137" s="66"/>
      <c r="UWJ137" s="66"/>
      <c r="UWK137" s="66"/>
      <c r="UWL137" s="66"/>
      <c r="UWM137" s="66"/>
      <c r="UWN137" s="66"/>
      <c r="UWO137" s="66"/>
      <c r="UWP137" s="66"/>
      <c r="UWQ137" s="66"/>
      <c r="UWR137" s="66"/>
      <c r="UWS137" s="66"/>
      <c r="UWT137" s="66"/>
      <c r="UWU137" s="66"/>
      <c r="UWV137" s="66"/>
      <c r="UWW137" s="66"/>
      <c r="UWX137" s="66"/>
      <c r="UWY137" s="66"/>
      <c r="UWZ137" s="66"/>
      <c r="UXA137" s="66"/>
      <c r="UXB137" s="66"/>
      <c r="UXC137" s="66"/>
      <c r="UXD137" s="66"/>
      <c r="UXE137" s="66"/>
      <c r="UXF137" s="66"/>
      <c r="UXG137" s="66"/>
      <c r="UXH137" s="66"/>
      <c r="UXI137" s="66"/>
      <c r="UXJ137" s="66"/>
      <c r="UXK137" s="66"/>
      <c r="UXL137" s="66"/>
      <c r="UXM137" s="66"/>
      <c r="UXN137" s="66"/>
      <c r="UXO137" s="66"/>
      <c r="UXP137" s="66"/>
      <c r="UXQ137" s="66"/>
      <c r="UXR137" s="66"/>
      <c r="UXS137" s="66"/>
      <c r="UXT137" s="66"/>
      <c r="UXU137" s="66"/>
      <c r="UXV137" s="66"/>
      <c r="UXW137" s="66"/>
      <c r="UXX137" s="66"/>
      <c r="UXY137" s="66"/>
      <c r="UXZ137" s="66"/>
      <c r="UYA137" s="66"/>
      <c r="UYB137" s="66"/>
      <c r="UYC137" s="66"/>
      <c r="UYD137" s="66"/>
      <c r="UYE137" s="66"/>
      <c r="UYF137" s="66"/>
      <c r="UYG137" s="66"/>
      <c r="UYH137" s="66"/>
      <c r="UYI137" s="66"/>
      <c r="UYJ137" s="66"/>
      <c r="UYK137" s="66"/>
      <c r="UYL137" s="66"/>
      <c r="UYM137" s="66"/>
      <c r="UYN137" s="66"/>
      <c r="UYO137" s="66"/>
      <c r="UYP137" s="66"/>
      <c r="UYQ137" s="66"/>
      <c r="UYR137" s="66"/>
      <c r="UYS137" s="66"/>
      <c r="UYT137" s="66"/>
      <c r="UYU137" s="66"/>
      <c r="UYV137" s="66"/>
      <c r="UYW137" s="66"/>
      <c r="UYX137" s="66"/>
      <c r="UYY137" s="66"/>
      <c r="UYZ137" s="66"/>
      <c r="UZA137" s="66"/>
      <c r="UZB137" s="66"/>
      <c r="UZC137" s="66"/>
      <c r="UZD137" s="66"/>
      <c r="UZE137" s="66"/>
      <c r="UZF137" s="66"/>
      <c r="UZG137" s="66"/>
      <c r="UZH137" s="66"/>
      <c r="UZI137" s="66"/>
      <c r="UZJ137" s="66"/>
      <c r="UZK137" s="66"/>
      <c r="UZL137" s="66"/>
      <c r="UZM137" s="66"/>
      <c r="UZN137" s="66"/>
      <c r="UZO137" s="66"/>
      <c r="UZP137" s="66"/>
      <c r="UZQ137" s="66"/>
      <c r="UZR137" s="66"/>
      <c r="UZS137" s="66"/>
      <c r="UZT137" s="66"/>
      <c r="UZU137" s="66"/>
      <c r="UZV137" s="66"/>
      <c r="UZW137" s="66"/>
      <c r="UZX137" s="66"/>
      <c r="UZY137" s="66"/>
      <c r="UZZ137" s="66"/>
      <c r="VAA137" s="66"/>
      <c r="VAB137" s="66"/>
      <c r="VAC137" s="66"/>
      <c r="VAD137" s="66"/>
      <c r="VAE137" s="66"/>
      <c r="VAF137" s="66"/>
      <c r="VAG137" s="66"/>
      <c r="VAH137" s="66"/>
      <c r="VAI137" s="66"/>
      <c r="VAJ137" s="66"/>
      <c r="VAK137" s="66"/>
      <c r="VAL137" s="66"/>
      <c r="VAM137" s="66"/>
      <c r="VAN137" s="66"/>
      <c r="VAO137" s="66"/>
      <c r="VAP137" s="66"/>
      <c r="VAQ137" s="66"/>
      <c r="VAR137" s="66"/>
      <c r="VAS137" s="66"/>
      <c r="VAT137" s="66"/>
      <c r="VAU137" s="66"/>
      <c r="VAV137" s="66"/>
      <c r="VAW137" s="66"/>
      <c r="VAX137" s="66"/>
      <c r="VAY137" s="66"/>
      <c r="VAZ137" s="66"/>
      <c r="VBA137" s="66"/>
      <c r="VBB137" s="66"/>
      <c r="VBC137" s="66"/>
      <c r="VBD137" s="66"/>
      <c r="VBE137" s="66"/>
      <c r="VBF137" s="66"/>
      <c r="VBG137" s="66"/>
      <c r="VBH137" s="66"/>
      <c r="VBI137" s="66"/>
      <c r="VBJ137" s="66"/>
      <c r="VBK137" s="66"/>
      <c r="VBL137" s="66"/>
      <c r="VBM137" s="66"/>
      <c r="VBN137" s="66"/>
      <c r="VBO137" s="66"/>
      <c r="VBP137" s="66"/>
      <c r="VBQ137" s="66"/>
      <c r="VBR137" s="66"/>
      <c r="VBS137" s="66"/>
      <c r="VBT137" s="66"/>
      <c r="VBU137" s="66"/>
      <c r="VBV137" s="66"/>
      <c r="VBW137" s="66"/>
      <c r="VBX137" s="66"/>
      <c r="VBY137" s="66"/>
      <c r="VBZ137" s="66"/>
      <c r="VCA137" s="66"/>
      <c r="VCB137" s="66"/>
      <c r="VCC137" s="66"/>
      <c r="VCD137" s="66"/>
      <c r="VCE137" s="66"/>
      <c r="VCF137" s="66"/>
      <c r="VCG137" s="66"/>
      <c r="VCH137" s="66"/>
      <c r="VCI137" s="66"/>
      <c r="VCJ137" s="66"/>
      <c r="VCK137" s="66"/>
      <c r="VCL137" s="66"/>
      <c r="VCM137" s="66"/>
      <c r="VCN137" s="66"/>
      <c r="VCO137" s="66"/>
      <c r="VCP137" s="66"/>
      <c r="VCQ137" s="66"/>
      <c r="VCR137" s="66"/>
      <c r="VCS137" s="66"/>
      <c r="VCT137" s="66"/>
      <c r="VCU137" s="66"/>
      <c r="VCV137" s="66"/>
      <c r="VCW137" s="66"/>
      <c r="VCX137" s="66"/>
      <c r="VCY137" s="66"/>
      <c r="VCZ137" s="66"/>
      <c r="VDA137" s="66"/>
      <c r="VDB137" s="66"/>
      <c r="VDC137" s="66"/>
      <c r="VDD137" s="66"/>
      <c r="VDE137" s="66"/>
      <c r="VDF137" s="66"/>
      <c r="VDG137" s="66"/>
      <c r="VDH137" s="66"/>
      <c r="VDI137" s="66"/>
      <c r="VDJ137" s="66"/>
      <c r="VDK137" s="66"/>
      <c r="VDL137" s="66"/>
      <c r="VDM137" s="66"/>
      <c r="VDN137" s="66"/>
      <c r="VDO137" s="66"/>
      <c r="VDP137" s="66"/>
      <c r="VDQ137" s="66"/>
      <c r="VDR137" s="66"/>
      <c r="VDS137" s="66"/>
      <c r="VDT137" s="66"/>
      <c r="VDU137" s="66"/>
      <c r="VDV137" s="66"/>
      <c r="VDW137" s="66"/>
      <c r="VDX137" s="66"/>
      <c r="VDY137" s="66"/>
      <c r="VDZ137" s="66"/>
      <c r="VEA137" s="66"/>
      <c r="VEB137" s="66"/>
      <c r="VEC137" s="66"/>
      <c r="VED137" s="66"/>
      <c r="VEE137" s="66"/>
      <c r="VEF137" s="66"/>
      <c r="VEG137" s="66"/>
      <c r="VEH137" s="66"/>
      <c r="VEI137" s="66"/>
      <c r="VEJ137" s="66"/>
      <c r="VEK137" s="66"/>
      <c r="VEL137" s="66"/>
      <c r="VEM137" s="66"/>
      <c r="VEN137" s="66"/>
      <c r="VEO137" s="66"/>
      <c r="VEP137" s="66"/>
      <c r="VEQ137" s="66"/>
      <c r="VER137" s="66"/>
      <c r="VES137" s="66"/>
      <c r="VET137" s="66"/>
      <c r="VEU137" s="66"/>
      <c r="VEV137" s="66"/>
      <c r="VEW137" s="66"/>
      <c r="VEX137" s="66"/>
      <c r="VEY137" s="66"/>
      <c r="VEZ137" s="66"/>
      <c r="VFA137" s="66"/>
      <c r="VFB137" s="66"/>
      <c r="VFC137" s="66"/>
      <c r="VFD137" s="66"/>
      <c r="VFE137" s="66"/>
      <c r="VFF137" s="66"/>
      <c r="VFG137" s="66"/>
      <c r="VFH137" s="66"/>
      <c r="VFI137" s="66"/>
      <c r="VFJ137" s="66"/>
      <c r="VFK137" s="66"/>
      <c r="VFL137" s="66"/>
      <c r="VFM137" s="66"/>
      <c r="VFN137" s="66"/>
      <c r="VFO137" s="66"/>
      <c r="VFP137" s="66"/>
      <c r="VFQ137" s="66"/>
      <c r="VFR137" s="66"/>
      <c r="VFS137" s="66"/>
      <c r="VFT137" s="66"/>
      <c r="VFU137" s="66"/>
      <c r="VFV137" s="66"/>
      <c r="VFW137" s="66"/>
      <c r="VFX137" s="66"/>
      <c r="VFY137" s="66"/>
      <c r="VFZ137" s="66"/>
      <c r="VGA137" s="66"/>
      <c r="VGB137" s="66"/>
      <c r="VGC137" s="66"/>
      <c r="VGD137" s="66"/>
      <c r="VGE137" s="66"/>
      <c r="VGF137" s="66"/>
      <c r="VGG137" s="66"/>
      <c r="VGH137" s="66"/>
      <c r="VGI137" s="66"/>
      <c r="VGJ137" s="66"/>
      <c r="VGK137" s="66"/>
      <c r="VGL137" s="66"/>
      <c r="VGM137" s="66"/>
      <c r="VGN137" s="66"/>
      <c r="VGO137" s="66"/>
      <c r="VGP137" s="66"/>
      <c r="VGQ137" s="66"/>
      <c r="VGR137" s="66"/>
      <c r="VGS137" s="66"/>
      <c r="VGT137" s="66"/>
      <c r="VGU137" s="66"/>
      <c r="VGV137" s="66"/>
      <c r="VGW137" s="66"/>
      <c r="VGX137" s="66"/>
      <c r="VGY137" s="66"/>
      <c r="VGZ137" s="66"/>
      <c r="VHA137" s="66"/>
      <c r="VHB137" s="66"/>
      <c r="VHC137" s="66"/>
      <c r="VHD137" s="66"/>
      <c r="VHE137" s="66"/>
      <c r="VHF137" s="66"/>
      <c r="VHG137" s="66"/>
      <c r="VHH137" s="66"/>
      <c r="VHI137" s="66"/>
      <c r="VHJ137" s="66"/>
      <c r="VHK137" s="66"/>
      <c r="VHL137" s="66"/>
      <c r="VHM137" s="66"/>
      <c r="VHN137" s="66"/>
      <c r="VHO137" s="66"/>
      <c r="VHP137" s="66"/>
      <c r="VHQ137" s="66"/>
      <c r="VHR137" s="66"/>
      <c r="VHS137" s="66"/>
      <c r="VHT137" s="66"/>
      <c r="VHU137" s="66"/>
      <c r="VHV137" s="66"/>
      <c r="VHW137" s="66"/>
      <c r="VHX137" s="66"/>
      <c r="VHY137" s="66"/>
      <c r="VHZ137" s="66"/>
      <c r="VIA137" s="66"/>
      <c r="VIB137" s="66"/>
      <c r="VIC137" s="66"/>
      <c r="VID137" s="66"/>
      <c r="VIE137" s="66"/>
      <c r="VIF137" s="66"/>
      <c r="VIG137" s="66"/>
      <c r="VIH137" s="66"/>
      <c r="VII137" s="66"/>
      <c r="VIJ137" s="66"/>
      <c r="VIK137" s="66"/>
      <c r="VIL137" s="66"/>
      <c r="VIM137" s="66"/>
      <c r="VIN137" s="66"/>
      <c r="VIO137" s="66"/>
      <c r="VIP137" s="66"/>
      <c r="VIQ137" s="66"/>
      <c r="VIR137" s="66"/>
      <c r="VIS137" s="66"/>
      <c r="VIT137" s="66"/>
      <c r="VIU137" s="66"/>
      <c r="VIV137" s="66"/>
      <c r="VIW137" s="66"/>
      <c r="VIX137" s="66"/>
      <c r="VIY137" s="66"/>
      <c r="VIZ137" s="66"/>
      <c r="VJA137" s="66"/>
      <c r="VJB137" s="66"/>
      <c r="VJC137" s="66"/>
      <c r="VJD137" s="66"/>
      <c r="VJE137" s="66"/>
      <c r="VJF137" s="66"/>
      <c r="VJG137" s="66"/>
      <c r="VJH137" s="66"/>
      <c r="VJI137" s="66"/>
      <c r="VJJ137" s="66"/>
      <c r="VJK137" s="66"/>
      <c r="VJL137" s="66"/>
      <c r="VJM137" s="66"/>
      <c r="VJN137" s="66"/>
      <c r="VJO137" s="66"/>
      <c r="VJP137" s="66"/>
      <c r="VJQ137" s="66"/>
      <c r="VJR137" s="66"/>
      <c r="VJS137" s="66"/>
      <c r="VJT137" s="66"/>
      <c r="VJU137" s="66"/>
      <c r="VJV137" s="66"/>
      <c r="VJW137" s="66"/>
      <c r="VJX137" s="66"/>
      <c r="VJY137" s="66"/>
      <c r="VJZ137" s="66"/>
      <c r="VKA137" s="66"/>
      <c r="VKB137" s="66"/>
      <c r="VKC137" s="66"/>
      <c r="VKD137" s="66"/>
      <c r="VKE137" s="66"/>
      <c r="VKF137" s="66"/>
      <c r="VKG137" s="66"/>
      <c r="VKH137" s="66"/>
      <c r="VKI137" s="66"/>
      <c r="VKJ137" s="66"/>
      <c r="VKK137" s="66"/>
      <c r="VKL137" s="66"/>
      <c r="VKM137" s="66"/>
      <c r="VKN137" s="66"/>
      <c r="VKO137" s="66"/>
      <c r="VKP137" s="66"/>
      <c r="VKQ137" s="66"/>
      <c r="VKR137" s="66"/>
      <c r="VKS137" s="66"/>
      <c r="VKT137" s="66"/>
      <c r="VKU137" s="66"/>
      <c r="VKV137" s="66"/>
      <c r="VKW137" s="66"/>
      <c r="VKX137" s="66"/>
      <c r="VKY137" s="66"/>
      <c r="VKZ137" s="66"/>
      <c r="VLA137" s="66"/>
      <c r="VLB137" s="66"/>
      <c r="VLC137" s="66"/>
      <c r="VLD137" s="66"/>
      <c r="VLE137" s="66"/>
      <c r="VLF137" s="66"/>
      <c r="VLG137" s="66"/>
      <c r="VLH137" s="66"/>
      <c r="VLI137" s="66"/>
      <c r="VLJ137" s="66"/>
      <c r="VLK137" s="66"/>
      <c r="VLL137" s="66"/>
      <c r="VLM137" s="66"/>
      <c r="VLN137" s="66"/>
      <c r="VLO137" s="66"/>
      <c r="VLP137" s="66"/>
      <c r="VLQ137" s="66"/>
      <c r="VLR137" s="66"/>
      <c r="VLS137" s="66"/>
      <c r="VLT137" s="66"/>
      <c r="VLU137" s="66"/>
      <c r="VLV137" s="66"/>
      <c r="VLW137" s="66"/>
      <c r="VLX137" s="66"/>
      <c r="VLY137" s="66"/>
      <c r="VLZ137" s="66"/>
      <c r="VMA137" s="66"/>
      <c r="VMB137" s="66"/>
      <c r="VMC137" s="66"/>
      <c r="VMD137" s="66"/>
      <c r="VME137" s="66"/>
      <c r="VMF137" s="66"/>
      <c r="VMG137" s="66"/>
      <c r="VMH137" s="66"/>
      <c r="VMI137" s="66"/>
      <c r="VMJ137" s="66"/>
      <c r="VMK137" s="66"/>
      <c r="VML137" s="66"/>
      <c r="VMM137" s="66"/>
      <c r="VMN137" s="66"/>
      <c r="VMO137" s="66"/>
      <c r="VMP137" s="66"/>
      <c r="VMQ137" s="66"/>
      <c r="VMR137" s="66"/>
      <c r="VMS137" s="66"/>
      <c r="VMT137" s="66"/>
      <c r="VMU137" s="66"/>
      <c r="VMV137" s="66"/>
      <c r="VMW137" s="66"/>
      <c r="VMX137" s="66"/>
      <c r="VMY137" s="66"/>
      <c r="VMZ137" s="66"/>
      <c r="VNA137" s="66"/>
      <c r="VNB137" s="66"/>
      <c r="VNC137" s="66"/>
      <c r="VND137" s="66"/>
      <c r="VNE137" s="66"/>
      <c r="VNF137" s="66"/>
      <c r="VNG137" s="66"/>
      <c r="VNH137" s="66"/>
      <c r="VNI137" s="66"/>
      <c r="VNJ137" s="66"/>
      <c r="VNK137" s="66"/>
      <c r="VNL137" s="66"/>
      <c r="VNM137" s="66"/>
      <c r="VNN137" s="66"/>
      <c r="VNO137" s="66"/>
      <c r="VNP137" s="66"/>
      <c r="VNQ137" s="66"/>
      <c r="VNR137" s="66"/>
      <c r="VNS137" s="66"/>
      <c r="VNT137" s="66"/>
      <c r="VNU137" s="66"/>
      <c r="VNV137" s="66"/>
      <c r="VNW137" s="66"/>
      <c r="VNX137" s="66"/>
      <c r="VNY137" s="66"/>
      <c r="VNZ137" s="66"/>
      <c r="VOA137" s="66"/>
      <c r="VOB137" s="66"/>
      <c r="VOC137" s="66"/>
      <c r="VOD137" s="66"/>
      <c r="VOE137" s="66"/>
      <c r="VOF137" s="66"/>
      <c r="VOG137" s="66"/>
      <c r="VOH137" s="66"/>
      <c r="VOI137" s="66"/>
      <c r="VOJ137" s="66"/>
      <c r="VOK137" s="66"/>
      <c r="VOL137" s="66"/>
      <c r="VOM137" s="66"/>
      <c r="VON137" s="66"/>
      <c r="VOO137" s="66"/>
      <c r="VOP137" s="66"/>
      <c r="VOQ137" s="66"/>
      <c r="VOR137" s="66"/>
      <c r="VOS137" s="66"/>
      <c r="VOT137" s="66"/>
      <c r="VOU137" s="66"/>
      <c r="VOV137" s="66"/>
      <c r="VOW137" s="66"/>
      <c r="VOX137" s="66"/>
      <c r="VOY137" s="66"/>
      <c r="VOZ137" s="66"/>
      <c r="VPA137" s="66"/>
      <c r="VPB137" s="66"/>
      <c r="VPC137" s="66"/>
      <c r="VPD137" s="66"/>
      <c r="VPE137" s="66"/>
      <c r="VPF137" s="66"/>
      <c r="VPG137" s="66"/>
      <c r="VPH137" s="66"/>
      <c r="VPI137" s="66"/>
      <c r="VPJ137" s="66"/>
      <c r="VPK137" s="66"/>
      <c r="VPL137" s="66"/>
      <c r="VPM137" s="66"/>
      <c r="VPN137" s="66"/>
      <c r="VPO137" s="66"/>
      <c r="VPP137" s="66"/>
      <c r="VPQ137" s="66"/>
      <c r="VPR137" s="66"/>
      <c r="VPS137" s="66"/>
      <c r="VPT137" s="66"/>
      <c r="VPU137" s="66"/>
      <c r="VPV137" s="66"/>
      <c r="VPW137" s="66"/>
      <c r="VPX137" s="66"/>
      <c r="VPY137" s="66"/>
      <c r="VPZ137" s="66"/>
      <c r="VQA137" s="66"/>
      <c r="VQB137" s="66"/>
      <c r="VQC137" s="66"/>
      <c r="VQD137" s="66"/>
      <c r="VQE137" s="66"/>
      <c r="VQF137" s="66"/>
      <c r="VQG137" s="66"/>
      <c r="VQH137" s="66"/>
      <c r="VQI137" s="66"/>
      <c r="VQJ137" s="66"/>
      <c r="VQK137" s="66"/>
      <c r="VQL137" s="66"/>
      <c r="VQM137" s="66"/>
      <c r="VQN137" s="66"/>
      <c r="VQO137" s="66"/>
      <c r="VQP137" s="66"/>
      <c r="VQQ137" s="66"/>
      <c r="VQR137" s="66"/>
      <c r="VQS137" s="66"/>
      <c r="VQT137" s="66"/>
      <c r="VQU137" s="66"/>
      <c r="VQV137" s="66"/>
      <c r="VQW137" s="66"/>
      <c r="VQX137" s="66"/>
      <c r="VQY137" s="66"/>
      <c r="VQZ137" s="66"/>
      <c r="VRA137" s="66"/>
      <c r="VRB137" s="66"/>
      <c r="VRC137" s="66"/>
      <c r="VRD137" s="66"/>
      <c r="VRE137" s="66"/>
      <c r="VRF137" s="66"/>
      <c r="VRG137" s="66"/>
      <c r="VRH137" s="66"/>
      <c r="VRI137" s="66"/>
      <c r="VRJ137" s="66"/>
      <c r="VRK137" s="66"/>
      <c r="VRL137" s="66"/>
      <c r="VRM137" s="66"/>
      <c r="VRN137" s="66"/>
      <c r="VRO137" s="66"/>
      <c r="VRP137" s="66"/>
      <c r="VRQ137" s="66"/>
      <c r="VRR137" s="66"/>
      <c r="VRS137" s="66"/>
      <c r="VRT137" s="66"/>
      <c r="VRU137" s="66"/>
      <c r="VRV137" s="66"/>
      <c r="VRW137" s="66"/>
      <c r="VRX137" s="66"/>
      <c r="VRY137" s="66"/>
      <c r="VRZ137" s="66"/>
      <c r="VSA137" s="66"/>
      <c r="VSB137" s="66"/>
      <c r="VSC137" s="66"/>
      <c r="VSD137" s="66"/>
      <c r="VSE137" s="66"/>
      <c r="VSF137" s="66"/>
      <c r="VSG137" s="66"/>
      <c r="VSH137" s="66"/>
      <c r="VSI137" s="66"/>
      <c r="VSJ137" s="66"/>
      <c r="VSK137" s="66"/>
      <c r="VSL137" s="66"/>
      <c r="VSM137" s="66"/>
      <c r="VSN137" s="66"/>
      <c r="VSO137" s="66"/>
      <c r="VSP137" s="66"/>
      <c r="VSQ137" s="66"/>
      <c r="VSR137" s="66"/>
      <c r="VSS137" s="66"/>
      <c r="VST137" s="66"/>
      <c r="VSU137" s="66"/>
      <c r="VSV137" s="66"/>
      <c r="VSW137" s="66"/>
      <c r="VSX137" s="66"/>
      <c r="VSY137" s="66"/>
      <c r="VSZ137" s="66"/>
      <c r="VTA137" s="66"/>
      <c r="VTB137" s="66"/>
      <c r="VTC137" s="66"/>
      <c r="VTD137" s="66"/>
      <c r="VTE137" s="66"/>
      <c r="VTF137" s="66"/>
      <c r="VTG137" s="66"/>
      <c r="VTH137" s="66"/>
      <c r="VTI137" s="66"/>
      <c r="VTJ137" s="66"/>
      <c r="VTK137" s="66"/>
      <c r="VTL137" s="66"/>
      <c r="VTM137" s="66"/>
      <c r="VTN137" s="66"/>
      <c r="VTO137" s="66"/>
      <c r="VTP137" s="66"/>
      <c r="VTQ137" s="66"/>
      <c r="VTR137" s="66"/>
      <c r="VTS137" s="66"/>
      <c r="VTT137" s="66"/>
      <c r="VTU137" s="66"/>
      <c r="VTV137" s="66"/>
      <c r="VTW137" s="66"/>
      <c r="VTX137" s="66"/>
      <c r="VTY137" s="66"/>
      <c r="VTZ137" s="66"/>
      <c r="VUA137" s="66"/>
      <c r="VUB137" s="66"/>
      <c r="VUC137" s="66"/>
      <c r="VUD137" s="66"/>
      <c r="VUE137" s="66"/>
      <c r="VUF137" s="66"/>
      <c r="VUG137" s="66"/>
      <c r="VUH137" s="66"/>
      <c r="VUI137" s="66"/>
      <c r="VUJ137" s="66"/>
      <c r="VUK137" s="66"/>
      <c r="VUL137" s="66"/>
      <c r="VUM137" s="66"/>
      <c r="VUN137" s="66"/>
      <c r="VUO137" s="66"/>
      <c r="VUP137" s="66"/>
      <c r="VUQ137" s="66"/>
      <c r="VUR137" s="66"/>
      <c r="VUS137" s="66"/>
      <c r="VUT137" s="66"/>
      <c r="VUU137" s="66"/>
      <c r="VUV137" s="66"/>
      <c r="VUW137" s="66"/>
      <c r="VUX137" s="66"/>
      <c r="VUY137" s="66"/>
      <c r="VUZ137" s="66"/>
      <c r="VVA137" s="66"/>
      <c r="VVB137" s="66"/>
      <c r="VVC137" s="66"/>
      <c r="VVD137" s="66"/>
      <c r="VVE137" s="66"/>
      <c r="VVF137" s="66"/>
      <c r="VVG137" s="66"/>
      <c r="VVH137" s="66"/>
      <c r="VVI137" s="66"/>
      <c r="VVJ137" s="66"/>
      <c r="VVK137" s="66"/>
      <c r="VVL137" s="66"/>
      <c r="VVM137" s="66"/>
      <c r="VVN137" s="66"/>
      <c r="VVO137" s="66"/>
      <c r="VVP137" s="66"/>
      <c r="VVQ137" s="66"/>
      <c r="VVR137" s="66"/>
      <c r="VVS137" s="66"/>
      <c r="VVT137" s="66"/>
      <c r="VVU137" s="66"/>
      <c r="VVV137" s="66"/>
      <c r="VVW137" s="66"/>
      <c r="VVX137" s="66"/>
      <c r="VVY137" s="66"/>
      <c r="VVZ137" s="66"/>
      <c r="VWA137" s="66"/>
      <c r="VWB137" s="66"/>
      <c r="VWC137" s="66"/>
      <c r="VWD137" s="66"/>
      <c r="VWE137" s="66"/>
      <c r="VWF137" s="66"/>
      <c r="VWG137" s="66"/>
      <c r="VWH137" s="66"/>
      <c r="VWI137" s="66"/>
      <c r="VWJ137" s="66"/>
      <c r="VWK137" s="66"/>
      <c r="VWL137" s="66"/>
      <c r="VWM137" s="66"/>
      <c r="VWN137" s="66"/>
      <c r="VWO137" s="66"/>
      <c r="VWP137" s="66"/>
      <c r="VWQ137" s="66"/>
      <c r="VWR137" s="66"/>
      <c r="VWS137" s="66"/>
      <c r="VWT137" s="66"/>
      <c r="VWU137" s="66"/>
      <c r="VWV137" s="66"/>
      <c r="VWW137" s="66"/>
      <c r="VWX137" s="66"/>
      <c r="VWY137" s="66"/>
      <c r="VWZ137" s="66"/>
      <c r="VXA137" s="66"/>
      <c r="VXB137" s="66"/>
      <c r="VXC137" s="66"/>
      <c r="VXD137" s="66"/>
      <c r="VXE137" s="66"/>
      <c r="VXF137" s="66"/>
      <c r="VXG137" s="66"/>
      <c r="VXH137" s="66"/>
      <c r="VXI137" s="66"/>
      <c r="VXJ137" s="66"/>
      <c r="VXK137" s="66"/>
      <c r="VXL137" s="66"/>
      <c r="VXM137" s="66"/>
      <c r="VXN137" s="66"/>
      <c r="VXO137" s="66"/>
      <c r="VXP137" s="66"/>
      <c r="VXQ137" s="66"/>
      <c r="VXR137" s="66"/>
      <c r="VXS137" s="66"/>
      <c r="VXT137" s="66"/>
      <c r="VXU137" s="66"/>
      <c r="VXV137" s="66"/>
      <c r="VXW137" s="66"/>
      <c r="VXX137" s="66"/>
      <c r="VXY137" s="66"/>
      <c r="VXZ137" s="66"/>
      <c r="VYA137" s="66"/>
      <c r="VYB137" s="66"/>
      <c r="VYC137" s="66"/>
      <c r="VYD137" s="66"/>
      <c r="VYE137" s="66"/>
      <c r="VYF137" s="66"/>
      <c r="VYG137" s="66"/>
      <c r="VYH137" s="66"/>
      <c r="VYI137" s="66"/>
      <c r="VYJ137" s="66"/>
      <c r="VYK137" s="66"/>
      <c r="VYL137" s="66"/>
      <c r="VYM137" s="66"/>
      <c r="VYN137" s="66"/>
      <c r="VYO137" s="66"/>
      <c r="VYP137" s="66"/>
      <c r="VYQ137" s="66"/>
      <c r="VYR137" s="66"/>
      <c r="VYS137" s="66"/>
      <c r="VYT137" s="66"/>
      <c r="VYU137" s="66"/>
      <c r="VYV137" s="66"/>
      <c r="VYW137" s="66"/>
      <c r="VYX137" s="66"/>
      <c r="VYY137" s="66"/>
      <c r="VYZ137" s="66"/>
      <c r="VZA137" s="66"/>
      <c r="VZB137" s="66"/>
      <c r="VZC137" s="66"/>
      <c r="VZD137" s="66"/>
      <c r="VZE137" s="66"/>
      <c r="VZF137" s="66"/>
      <c r="VZG137" s="66"/>
      <c r="VZH137" s="66"/>
      <c r="VZI137" s="66"/>
      <c r="VZJ137" s="66"/>
      <c r="VZK137" s="66"/>
      <c r="VZL137" s="66"/>
      <c r="VZM137" s="66"/>
      <c r="VZN137" s="66"/>
      <c r="VZO137" s="66"/>
      <c r="VZP137" s="66"/>
      <c r="VZQ137" s="66"/>
      <c r="VZR137" s="66"/>
      <c r="VZS137" s="66"/>
      <c r="VZT137" s="66"/>
      <c r="VZU137" s="66"/>
      <c r="VZV137" s="66"/>
      <c r="VZW137" s="66"/>
      <c r="VZX137" s="66"/>
      <c r="VZY137" s="66"/>
      <c r="VZZ137" s="66"/>
      <c r="WAA137" s="66"/>
      <c r="WAB137" s="66"/>
      <c r="WAC137" s="66"/>
      <c r="WAD137" s="66"/>
      <c r="WAE137" s="66"/>
      <c r="WAF137" s="66"/>
      <c r="WAG137" s="66"/>
      <c r="WAH137" s="66"/>
      <c r="WAI137" s="66"/>
      <c r="WAJ137" s="66"/>
      <c r="WAK137" s="66"/>
      <c r="WAL137" s="66"/>
      <c r="WAM137" s="66"/>
      <c r="WAN137" s="66"/>
      <c r="WAO137" s="66"/>
      <c r="WAP137" s="66"/>
      <c r="WAQ137" s="66"/>
      <c r="WAR137" s="66"/>
      <c r="WAS137" s="66"/>
      <c r="WAT137" s="66"/>
      <c r="WAU137" s="66"/>
      <c r="WAV137" s="66"/>
      <c r="WAW137" s="66"/>
      <c r="WAX137" s="66"/>
      <c r="WAY137" s="66"/>
      <c r="WAZ137" s="66"/>
      <c r="WBA137" s="66"/>
      <c r="WBB137" s="66"/>
      <c r="WBC137" s="66"/>
      <c r="WBD137" s="66"/>
      <c r="WBE137" s="66"/>
      <c r="WBF137" s="66"/>
      <c r="WBG137" s="66"/>
      <c r="WBH137" s="66"/>
      <c r="WBI137" s="66"/>
      <c r="WBJ137" s="66"/>
      <c r="WBK137" s="66"/>
      <c r="WBL137" s="66"/>
      <c r="WBM137" s="66"/>
      <c r="WBN137" s="66"/>
      <c r="WBO137" s="66"/>
      <c r="WBP137" s="66"/>
      <c r="WBQ137" s="66"/>
      <c r="WBR137" s="66"/>
      <c r="WBS137" s="66"/>
      <c r="WBT137" s="66"/>
      <c r="WBU137" s="66"/>
      <c r="WBV137" s="66"/>
      <c r="WBW137" s="66"/>
      <c r="WBX137" s="66"/>
      <c r="WBY137" s="66"/>
      <c r="WBZ137" s="66"/>
      <c r="WCA137" s="66"/>
      <c r="WCB137" s="66"/>
      <c r="WCC137" s="66"/>
      <c r="WCD137" s="66"/>
      <c r="WCE137" s="66"/>
      <c r="WCF137" s="66"/>
      <c r="WCG137" s="66"/>
      <c r="WCH137" s="66"/>
      <c r="WCI137" s="66"/>
      <c r="WCJ137" s="66"/>
      <c r="WCK137" s="66"/>
      <c r="WCL137" s="66"/>
      <c r="WCM137" s="66"/>
      <c r="WCN137" s="66"/>
      <c r="WCO137" s="66"/>
      <c r="WCP137" s="66"/>
      <c r="WCQ137" s="66"/>
      <c r="WCR137" s="66"/>
      <c r="WCS137" s="66"/>
      <c r="WCT137" s="66"/>
      <c r="WCU137" s="66"/>
      <c r="WCV137" s="66"/>
      <c r="WCW137" s="66"/>
      <c r="WCX137" s="66"/>
      <c r="WCY137" s="66"/>
      <c r="WCZ137" s="66"/>
      <c r="WDA137" s="66"/>
      <c r="WDB137" s="66"/>
      <c r="WDC137" s="66"/>
      <c r="WDD137" s="66"/>
      <c r="WDE137" s="66"/>
      <c r="WDF137" s="66"/>
      <c r="WDG137" s="66"/>
      <c r="WDH137" s="66"/>
      <c r="WDI137" s="66"/>
      <c r="WDJ137" s="66"/>
      <c r="WDK137" s="66"/>
      <c r="WDL137" s="66"/>
      <c r="WDM137" s="66"/>
      <c r="WDN137" s="66"/>
      <c r="WDO137" s="66"/>
      <c r="WDP137" s="66"/>
      <c r="WDQ137" s="66"/>
      <c r="WDR137" s="66"/>
      <c r="WDS137" s="66"/>
      <c r="WDT137" s="66"/>
      <c r="WDU137" s="66"/>
      <c r="WDV137" s="66"/>
      <c r="WDW137" s="66"/>
      <c r="WDX137" s="66"/>
      <c r="WDY137" s="66"/>
      <c r="WDZ137" s="66"/>
      <c r="WEA137" s="66"/>
      <c r="WEB137" s="66"/>
      <c r="WEC137" s="66"/>
      <c r="WED137" s="66"/>
      <c r="WEE137" s="66"/>
      <c r="WEF137" s="66"/>
      <c r="WEG137" s="66"/>
      <c r="WEH137" s="66"/>
      <c r="WEI137" s="66"/>
      <c r="WEJ137" s="66"/>
      <c r="WEK137" s="66"/>
      <c r="WEL137" s="66"/>
      <c r="WEM137" s="66"/>
      <c r="WEN137" s="66"/>
      <c r="WEO137" s="66"/>
      <c r="WEP137" s="66"/>
      <c r="WEQ137" s="66"/>
      <c r="WER137" s="66"/>
      <c r="WES137" s="66"/>
      <c r="WET137" s="66"/>
      <c r="WEU137" s="66"/>
      <c r="WEV137" s="66"/>
      <c r="WEW137" s="66"/>
      <c r="WEX137" s="66"/>
      <c r="WEY137" s="66"/>
      <c r="WEZ137" s="66"/>
      <c r="WFA137" s="66"/>
      <c r="WFB137" s="66"/>
      <c r="WFC137" s="66"/>
      <c r="WFD137" s="66"/>
      <c r="WFE137" s="66"/>
      <c r="WFF137" s="66"/>
      <c r="WFG137" s="66"/>
      <c r="WFH137" s="66"/>
      <c r="WFI137" s="66"/>
      <c r="WFJ137" s="66"/>
      <c r="WFK137" s="66"/>
      <c r="WFL137" s="66"/>
      <c r="WFM137" s="66"/>
      <c r="WFN137" s="66"/>
      <c r="WFO137" s="66"/>
      <c r="WFP137" s="66"/>
      <c r="WFQ137" s="66"/>
      <c r="WFR137" s="66"/>
      <c r="WFS137" s="66"/>
      <c r="WFT137" s="66"/>
      <c r="WFU137" s="66"/>
      <c r="WFV137" s="66"/>
      <c r="WFW137" s="66"/>
      <c r="WFX137" s="66"/>
      <c r="WFY137" s="66"/>
      <c r="WFZ137" s="66"/>
      <c r="WGA137" s="66"/>
      <c r="WGB137" s="66"/>
      <c r="WGC137" s="66"/>
      <c r="WGD137" s="66"/>
      <c r="WGE137" s="66"/>
      <c r="WGF137" s="66"/>
      <c r="WGG137" s="66"/>
      <c r="WGH137" s="66"/>
      <c r="WGI137" s="66"/>
      <c r="WGJ137" s="66"/>
      <c r="WGK137" s="66"/>
      <c r="WGL137" s="66"/>
      <c r="WGM137" s="66"/>
      <c r="WGN137" s="66"/>
      <c r="WGO137" s="66"/>
      <c r="WGP137" s="66"/>
      <c r="WGQ137" s="66"/>
      <c r="WGR137" s="66"/>
      <c r="WGS137" s="66"/>
      <c r="WGT137" s="66"/>
      <c r="WGU137" s="66"/>
      <c r="WGV137" s="66"/>
      <c r="WGW137" s="66"/>
      <c r="WGX137" s="66"/>
      <c r="WGY137" s="66"/>
      <c r="WGZ137" s="66"/>
      <c r="WHA137" s="66"/>
      <c r="WHB137" s="66"/>
      <c r="WHC137" s="66"/>
      <c r="WHD137" s="66"/>
      <c r="WHE137" s="66"/>
      <c r="WHF137" s="66"/>
      <c r="WHG137" s="66"/>
      <c r="WHH137" s="66"/>
      <c r="WHI137" s="66"/>
      <c r="WHJ137" s="66"/>
      <c r="WHK137" s="66"/>
      <c r="WHL137" s="66"/>
      <c r="WHM137" s="66"/>
      <c r="WHN137" s="66"/>
      <c r="WHO137" s="66"/>
      <c r="WHP137" s="66"/>
      <c r="WHQ137" s="66"/>
      <c r="WHR137" s="66"/>
      <c r="WHS137" s="66"/>
      <c r="WHT137" s="66"/>
      <c r="WHU137" s="66"/>
      <c r="WHV137" s="66"/>
      <c r="WHW137" s="66"/>
      <c r="WHX137" s="66"/>
      <c r="WHY137" s="66"/>
      <c r="WHZ137" s="66"/>
      <c r="WIA137" s="66"/>
      <c r="WIB137" s="66"/>
      <c r="WIC137" s="66"/>
      <c r="WID137" s="66"/>
      <c r="WIE137" s="66"/>
      <c r="WIF137" s="66"/>
      <c r="WIG137" s="66"/>
      <c r="WIH137" s="66"/>
      <c r="WII137" s="66"/>
      <c r="WIJ137" s="66"/>
      <c r="WIK137" s="66"/>
      <c r="WIL137" s="66"/>
      <c r="WIM137" s="66"/>
      <c r="WIN137" s="66"/>
      <c r="WIO137" s="66"/>
      <c r="WIP137" s="66"/>
      <c r="WIQ137" s="66"/>
      <c r="WIR137" s="66"/>
      <c r="WIS137" s="66"/>
      <c r="WIT137" s="66"/>
      <c r="WIU137" s="66"/>
      <c r="WIV137" s="66"/>
      <c r="WIW137" s="66"/>
      <c r="WIX137" s="66"/>
      <c r="WIY137" s="66"/>
      <c r="WIZ137" s="66"/>
      <c r="WJA137" s="66"/>
      <c r="WJB137" s="66"/>
      <c r="WJC137" s="66"/>
      <c r="WJD137" s="66"/>
      <c r="WJE137" s="66"/>
      <c r="WJF137" s="66"/>
      <c r="WJG137" s="66"/>
      <c r="WJH137" s="66"/>
      <c r="WJI137" s="66"/>
      <c r="WJJ137" s="66"/>
      <c r="WJK137" s="66"/>
      <c r="WJL137" s="66"/>
      <c r="WJM137" s="66"/>
      <c r="WJN137" s="66"/>
      <c r="WJO137" s="66"/>
      <c r="WJP137" s="66"/>
      <c r="WJQ137" s="66"/>
      <c r="WJR137" s="66"/>
      <c r="WJS137" s="66"/>
      <c r="WJT137" s="66"/>
      <c r="WJU137" s="66"/>
      <c r="WJV137" s="66"/>
      <c r="WJW137" s="66"/>
      <c r="WJX137" s="66"/>
      <c r="WJY137" s="66"/>
      <c r="WJZ137" s="66"/>
      <c r="WKA137" s="66"/>
      <c r="WKB137" s="66"/>
      <c r="WKC137" s="66"/>
      <c r="WKD137" s="66"/>
      <c r="WKE137" s="66"/>
      <c r="WKF137" s="66"/>
      <c r="WKG137" s="66"/>
      <c r="WKH137" s="66"/>
      <c r="WKI137" s="66"/>
      <c r="WKJ137" s="66"/>
      <c r="WKK137" s="66"/>
      <c r="WKL137" s="66"/>
      <c r="WKM137" s="66"/>
      <c r="WKN137" s="66"/>
      <c r="WKO137" s="66"/>
      <c r="WKP137" s="66"/>
      <c r="WKQ137" s="66"/>
      <c r="WKR137" s="66"/>
      <c r="WKS137" s="66"/>
      <c r="WKT137" s="66"/>
      <c r="WKU137" s="66"/>
      <c r="WKV137" s="66"/>
      <c r="WKW137" s="66"/>
      <c r="WKX137" s="66"/>
      <c r="WKY137" s="66"/>
      <c r="WKZ137" s="66"/>
      <c r="WLA137" s="66"/>
      <c r="WLB137" s="66"/>
      <c r="WLC137" s="66"/>
      <c r="WLD137" s="66"/>
      <c r="WLE137" s="66"/>
      <c r="WLF137" s="66"/>
      <c r="WLG137" s="66"/>
      <c r="WLH137" s="66"/>
      <c r="WLI137" s="66"/>
      <c r="WLJ137" s="66"/>
      <c r="WLK137" s="66"/>
      <c r="WLL137" s="66"/>
      <c r="WLM137" s="66"/>
      <c r="WLN137" s="66"/>
      <c r="WLO137" s="66"/>
      <c r="WLP137" s="66"/>
      <c r="WLQ137" s="66"/>
      <c r="WLR137" s="66"/>
      <c r="WLS137" s="66"/>
      <c r="WLT137" s="66"/>
      <c r="WLU137" s="66"/>
      <c r="WLV137" s="66"/>
      <c r="WLW137" s="66"/>
      <c r="WLX137" s="66"/>
      <c r="WLY137" s="66"/>
      <c r="WLZ137" s="66"/>
      <c r="WMA137" s="66"/>
      <c r="WMB137" s="66"/>
      <c r="WMC137" s="66"/>
      <c r="WMD137" s="66"/>
      <c r="WME137" s="66"/>
      <c r="WMF137" s="66"/>
      <c r="WMG137" s="66"/>
      <c r="WMH137" s="66"/>
      <c r="WMI137" s="66"/>
      <c r="WMJ137" s="66"/>
      <c r="WMK137" s="66"/>
      <c r="WML137" s="66"/>
      <c r="WMM137" s="66"/>
      <c r="WMN137" s="66"/>
      <c r="WMO137" s="66"/>
      <c r="WMP137" s="66"/>
      <c r="WMQ137" s="66"/>
      <c r="WMR137" s="66"/>
      <c r="WMS137" s="66"/>
      <c r="WMT137" s="66"/>
      <c r="WMU137" s="66"/>
      <c r="WMV137" s="66"/>
      <c r="WMW137" s="66"/>
      <c r="WMX137" s="66"/>
      <c r="WMY137" s="66"/>
      <c r="WMZ137" s="66"/>
      <c r="WNA137" s="66"/>
      <c r="WNB137" s="66"/>
      <c r="WNC137" s="66"/>
      <c r="WND137" s="66"/>
      <c r="WNE137" s="66"/>
      <c r="WNF137" s="66"/>
      <c r="WNG137" s="66"/>
      <c r="WNH137" s="66"/>
      <c r="WNI137" s="66"/>
      <c r="WNJ137" s="66"/>
      <c r="WNK137" s="66"/>
      <c r="WNL137" s="66"/>
      <c r="WNM137" s="66"/>
      <c r="WNN137" s="66"/>
      <c r="WNO137" s="66"/>
      <c r="WNP137" s="66"/>
      <c r="WNQ137" s="66"/>
      <c r="WNR137" s="66"/>
      <c r="WNS137" s="66"/>
      <c r="WNT137" s="66"/>
      <c r="WNU137" s="66"/>
      <c r="WNV137" s="66"/>
      <c r="WNW137" s="66"/>
      <c r="WNX137" s="66"/>
      <c r="WNY137" s="66"/>
      <c r="WNZ137" s="66"/>
      <c r="WOA137" s="66"/>
      <c r="WOB137" s="66"/>
      <c r="WOC137" s="66"/>
      <c r="WOD137" s="66"/>
      <c r="WOE137" s="66"/>
      <c r="WOF137" s="66"/>
      <c r="WOG137" s="66"/>
      <c r="WOH137" s="66"/>
      <c r="WOI137" s="66"/>
      <c r="WOJ137" s="66"/>
      <c r="WOK137" s="66"/>
      <c r="WOL137" s="66"/>
      <c r="WOM137" s="66"/>
      <c r="WON137" s="66"/>
      <c r="WOO137" s="66"/>
      <c r="WOP137" s="66"/>
      <c r="WOQ137" s="66"/>
      <c r="WOR137" s="66"/>
      <c r="WOS137" s="66"/>
      <c r="WOT137" s="66"/>
      <c r="WOU137" s="66"/>
      <c r="WOV137" s="66"/>
      <c r="WOW137" s="66"/>
      <c r="WOX137" s="66"/>
      <c r="WOY137" s="66"/>
      <c r="WOZ137" s="66"/>
      <c r="WPA137" s="66"/>
      <c r="WPB137" s="66"/>
      <c r="WPC137" s="66"/>
      <c r="WPD137" s="66"/>
      <c r="WPE137" s="66"/>
      <c r="WPF137" s="66"/>
      <c r="WPG137" s="66"/>
      <c r="WPH137" s="66"/>
      <c r="WPI137" s="66"/>
      <c r="WPJ137" s="66"/>
      <c r="WPK137" s="66"/>
      <c r="WPL137" s="66"/>
      <c r="WPM137" s="66"/>
      <c r="WPN137" s="66"/>
      <c r="WPO137" s="66"/>
      <c r="WPP137" s="66"/>
      <c r="WPQ137" s="66"/>
      <c r="WPR137" s="66"/>
      <c r="WPS137" s="66"/>
      <c r="WPT137" s="66"/>
      <c r="WPU137" s="66"/>
      <c r="WPV137" s="66"/>
      <c r="WPW137" s="66"/>
      <c r="WPX137" s="66"/>
      <c r="WPY137" s="66"/>
      <c r="WPZ137" s="66"/>
      <c r="WQA137" s="66"/>
      <c r="WQB137" s="66"/>
      <c r="WQC137" s="66"/>
      <c r="WQD137" s="66"/>
      <c r="WQE137" s="66"/>
      <c r="WQF137" s="66"/>
      <c r="WQG137" s="66"/>
      <c r="WQH137" s="66"/>
      <c r="WQI137" s="66"/>
      <c r="WQJ137" s="66"/>
      <c r="WQK137" s="66"/>
      <c r="WQL137" s="66"/>
      <c r="WQM137" s="66"/>
      <c r="WQN137" s="66"/>
      <c r="WQO137" s="66"/>
      <c r="WQP137" s="66"/>
      <c r="WQQ137" s="66"/>
      <c r="WQR137" s="66"/>
      <c r="WQS137" s="66"/>
      <c r="WQT137" s="66"/>
      <c r="WQU137" s="66"/>
      <c r="WQV137" s="66"/>
      <c r="WQW137" s="66"/>
      <c r="WQX137" s="66"/>
      <c r="WQY137" s="66"/>
      <c r="WQZ137" s="66"/>
      <c r="WRA137" s="66"/>
      <c r="WRB137" s="66"/>
      <c r="WRC137" s="66"/>
      <c r="WRD137" s="66"/>
      <c r="WRE137" s="66"/>
      <c r="WRF137" s="66"/>
      <c r="WRG137" s="66"/>
      <c r="WRH137" s="66"/>
      <c r="WRI137" s="66"/>
      <c r="WRJ137" s="66"/>
      <c r="WRK137" s="66"/>
      <c r="WRL137" s="66"/>
      <c r="WRM137" s="66"/>
      <c r="WRN137" s="66"/>
      <c r="WRO137" s="66"/>
      <c r="WRP137" s="66"/>
      <c r="WRQ137" s="66"/>
      <c r="WRR137" s="66"/>
      <c r="WRS137" s="66"/>
      <c r="WRT137" s="66"/>
      <c r="WRU137" s="66"/>
      <c r="WRV137" s="66"/>
      <c r="WRW137" s="66"/>
      <c r="WRX137" s="66"/>
      <c r="WRY137" s="66"/>
      <c r="WRZ137" s="66"/>
      <c r="WSA137" s="66"/>
      <c r="WSB137" s="66"/>
      <c r="WSC137" s="66"/>
      <c r="WSD137" s="66"/>
      <c r="WSE137" s="66"/>
      <c r="WSF137" s="66"/>
      <c r="WSG137" s="66"/>
      <c r="WSH137" s="66"/>
      <c r="WSI137" s="66"/>
      <c r="WSJ137" s="66"/>
      <c r="WSK137" s="66"/>
      <c r="WSL137" s="66"/>
      <c r="WSM137" s="66"/>
      <c r="WSN137" s="66"/>
      <c r="WSO137" s="66"/>
      <c r="WSP137" s="66"/>
      <c r="WSQ137" s="66"/>
      <c r="WSR137" s="66"/>
      <c r="WSS137" s="66"/>
      <c r="WST137" s="66"/>
      <c r="WSU137" s="66"/>
      <c r="WSV137" s="66"/>
      <c r="WSW137" s="66"/>
      <c r="WSX137" s="66"/>
      <c r="WSY137" s="66"/>
      <c r="WSZ137" s="66"/>
      <c r="WTA137" s="66"/>
      <c r="WTB137" s="66"/>
      <c r="WTC137" s="66"/>
      <c r="WTD137" s="66"/>
      <c r="WTE137" s="66"/>
      <c r="WTF137" s="66"/>
      <c r="WTG137" s="66"/>
      <c r="WTH137" s="66"/>
      <c r="WTI137" s="66"/>
      <c r="WTJ137" s="66"/>
      <c r="WTK137" s="66"/>
      <c r="WTL137" s="66"/>
      <c r="WTM137" s="66"/>
      <c r="WTN137" s="66"/>
      <c r="WTO137" s="66"/>
      <c r="WTP137" s="66"/>
      <c r="WTQ137" s="66"/>
      <c r="WTR137" s="66"/>
      <c r="WTS137" s="66"/>
      <c r="WTT137" s="66"/>
      <c r="WTU137" s="66"/>
      <c r="WTV137" s="66"/>
      <c r="WTW137" s="66"/>
      <c r="WTX137" s="66"/>
      <c r="WTY137" s="66"/>
      <c r="WTZ137" s="66"/>
      <c r="WUA137" s="66"/>
      <c r="WUB137" s="66"/>
      <c r="WUC137" s="66"/>
      <c r="WUD137" s="66"/>
      <c r="WUE137" s="66"/>
      <c r="WUF137" s="66"/>
      <c r="WUG137" s="66"/>
      <c r="WUH137" s="66"/>
      <c r="WUI137" s="66"/>
      <c r="WUJ137" s="66"/>
      <c r="WUK137" s="66"/>
      <c r="WUL137" s="66"/>
      <c r="WUM137" s="66"/>
      <c r="WUN137" s="66"/>
      <c r="WUO137" s="66"/>
      <c r="WUP137" s="66"/>
      <c r="WUQ137" s="66"/>
      <c r="WUR137" s="66"/>
      <c r="WUS137" s="66"/>
      <c r="WUT137" s="66"/>
      <c r="WUU137" s="66"/>
      <c r="WUV137" s="66"/>
      <c r="WUW137" s="66"/>
      <c r="WUX137" s="66"/>
      <c r="WUY137" s="66"/>
      <c r="WUZ137" s="66"/>
      <c r="WVA137" s="66"/>
      <c r="WVB137" s="66"/>
      <c r="WVC137" s="66"/>
      <c r="WVD137" s="66"/>
      <c r="WVE137" s="66"/>
      <c r="WVF137" s="66"/>
      <c r="WVG137" s="66"/>
      <c r="WVH137" s="66"/>
      <c r="WVI137" s="66"/>
      <c r="WVJ137" s="66"/>
      <c r="WVK137" s="66"/>
      <c r="WVL137" s="66"/>
      <c r="WVM137" s="66"/>
      <c r="WVN137" s="66"/>
      <c r="WVO137" s="66"/>
      <c r="WVP137" s="66"/>
      <c r="WVQ137" s="66"/>
      <c r="WVR137" s="66"/>
      <c r="WVS137" s="66"/>
      <c r="WVT137" s="66"/>
      <c r="WVU137" s="66"/>
      <c r="WVV137" s="66"/>
      <c r="WVW137" s="66"/>
      <c r="WVX137" s="66"/>
      <c r="WVY137" s="66"/>
      <c r="WVZ137" s="66"/>
      <c r="WWA137" s="66"/>
      <c r="WWB137" s="66"/>
      <c r="WWC137" s="66"/>
      <c r="WWD137" s="66"/>
      <c r="WWE137" s="66"/>
      <c r="WWF137" s="66"/>
      <c r="WWG137" s="66"/>
      <c r="WWH137" s="66"/>
      <c r="WWI137" s="66"/>
      <c r="WWJ137" s="66"/>
      <c r="WWK137" s="66"/>
      <c r="WWL137" s="66"/>
      <c r="WWM137" s="66"/>
      <c r="WWN137" s="66"/>
      <c r="WWO137" s="66"/>
      <c r="WWP137" s="66"/>
      <c r="WWQ137" s="66"/>
      <c r="WWR137" s="66"/>
      <c r="WWS137" s="66"/>
      <c r="WWT137" s="66"/>
      <c r="WWU137" s="66"/>
      <c r="WWV137" s="66"/>
      <c r="WWW137" s="66"/>
      <c r="WWX137" s="66"/>
      <c r="WWY137" s="66"/>
      <c r="WWZ137" s="66"/>
      <c r="WXA137" s="66"/>
      <c r="WXB137" s="66"/>
      <c r="WXC137" s="66"/>
      <c r="WXD137" s="66"/>
      <c r="WXE137" s="66"/>
      <c r="WXF137" s="66"/>
      <c r="WXG137" s="66"/>
      <c r="WXH137" s="66"/>
      <c r="WXI137" s="66"/>
      <c r="WXJ137" s="66"/>
      <c r="WXK137" s="66"/>
      <c r="WXL137" s="66"/>
      <c r="WXM137" s="66"/>
      <c r="WXN137" s="66"/>
      <c r="WXO137" s="66"/>
      <c r="WXP137" s="66"/>
      <c r="WXQ137" s="66"/>
      <c r="WXR137" s="66"/>
      <c r="WXS137" s="66"/>
      <c r="WXT137" s="66"/>
      <c r="WXU137" s="66"/>
      <c r="WXV137" s="66"/>
      <c r="WXW137" s="66"/>
      <c r="WXX137" s="66"/>
      <c r="WXY137" s="66"/>
      <c r="WXZ137" s="66"/>
      <c r="WYA137" s="66"/>
      <c r="WYB137" s="66"/>
      <c r="WYC137" s="66"/>
      <c r="WYD137" s="66"/>
      <c r="WYE137" s="66"/>
      <c r="WYF137" s="66"/>
      <c r="WYG137" s="66"/>
      <c r="WYH137" s="66"/>
      <c r="WYI137" s="66"/>
      <c r="WYJ137" s="66"/>
      <c r="WYK137" s="66"/>
      <c r="WYL137" s="66"/>
      <c r="WYM137" s="66"/>
      <c r="WYN137" s="66"/>
      <c r="WYO137" s="66"/>
      <c r="WYP137" s="66"/>
      <c r="WYQ137" s="66"/>
      <c r="WYR137" s="66"/>
      <c r="WYS137" s="66"/>
      <c r="WYT137" s="66"/>
      <c r="WYU137" s="66"/>
      <c r="WYV137" s="66"/>
      <c r="WYW137" s="66"/>
      <c r="WYX137" s="66"/>
      <c r="WYY137" s="66"/>
      <c r="WYZ137" s="66"/>
      <c r="WZA137" s="66"/>
      <c r="WZB137" s="66"/>
      <c r="WZC137" s="66"/>
      <c r="WZD137" s="66"/>
      <c r="WZE137" s="66"/>
      <c r="WZF137" s="66"/>
      <c r="WZG137" s="66"/>
      <c r="WZH137" s="66"/>
      <c r="WZI137" s="66"/>
      <c r="WZJ137" s="66"/>
      <c r="WZK137" s="66"/>
      <c r="WZL137" s="66"/>
      <c r="WZM137" s="66"/>
      <c r="WZN137" s="66"/>
      <c r="WZO137" s="66"/>
      <c r="WZP137" s="66"/>
      <c r="WZQ137" s="66"/>
      <c r="WZR137" s="66"/>
      <c r="WZS137" s="66"/>
      <c r="WZT137" s="66"/>
      <c r="WZU137" s="66"/>
      <c r="WZV137" s="66"/>
      <c r="WZW137" s="66"/>
      <c r="WZX137" s="66"/>
      <c r="WZY137" s="66"/>
      <c r="WZZ137" s="66"/>
      <c r="XAA137" s="66"/>
      <c r="XAB137" s="66"/>
      <c r="XAC137" s="66"/>
      <c r="XAD137" s="66"/>
      <c r="XAE137" s="66"/>
      <c r="XAF137" s="66"/>
      <c r="XAG137" s="66"/>
      <c r="XAH137" s="66"/>
      <c r="XAI137" s="66"/>
      <c r="XAJ137" s="66"/>
      <c r="XAK137" s="66"/>
      <c r="XAL137" s="66"/>
      <c r="XAM137" s="66"/>
      <c r="XAN137" s="66"/>
      <c r="XAO137" s="66"/>
      <c r="XAP137" s="66"/>
      <c r="XAQ137" s="66"/>
      <c r="XAR137" s="66"/>
      <c r="XAS137" s="66"/>
      <c r="XAT137" s="66"/>
      <c r="XAU137" s="66"/>
      <c r="XAV137" s="66"/>
      <c r="XAW137" s="66"/>
      <c r="XAX137" s="66"/>
      <c r="XAY137" s="66"/>
      <c r="XAZ137" s="66"/>
      <c r="XBA137" s="66"/>
      <c r="XBB137" s="66"/>
      <c r="XBC137" s="66"/>
      <c r="XBD137" s="66"/>
      <c r="XBE137" s="66"/>
      <c r="XBF137" s="66"/>
      <c r="XBG137" s="66"/>
      <c r="XBH137" s="66"/>
      <c r="XBI137" s="66"/>
      <c r="XBJ137" s="66"/>
      <c r="XBK137" s="66"/>
      <c r="XBL137" s="66"/>
      <c r="XBM137" s="66"/>
      <c r="XBN137" s="66"/>
      <c r="XBO137" s="66"/>
      <c r="XBP137" s="66"/>
      <c r="XBQ137" s="66"/>
      <c r="XBR137" s="66"/>
      <c r="XBS137" s="66"/>
      <c r="XBT137" s="66"/>
      <c r="XBU137" s="66"/>
      <c r="XBV137" s="66"/>
      <c r="XBW137" s="66"/>
      <c r="XBX137" s="66"/>
      <c r="XBY137" s="66"/>
      <c r="XBZ137" s="66"/>
      <c r="XCA137" s="66"/>
      <c r="XCB137" s="66"/>
      <c r="XCC137" s="66"/>
    </row>
    <row r="138" spans="1:16305" s="67" customFormat="1" ht="34.9" customHeight="1" x14ac:dyDescent="0.25">
      <c r="A138" s="65"/>
      <c r="B138" s="88"/>
      <c r="C138" s="89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  <c r="JI138" s="65"/>
      <c r="JJ138" s="65"/>
      <c r="JK138" s="65"/>
      <c r="JL138" s="65"/>
      <c r="JM138" s="65"/>
      <c r="JN138" s="65"/>
      <c r="JO138" s="65"/>
      <c r="JP138" s="65"/>
      <c r="JQ138" s="65"/>
      <c r="JR138" s="65"/>
      <c r="JS138" s="65"/>
      <c r="JT138" s="65"/>
      <c r="JU138" s="65"/>
      <c r="JV138" s="65"/>
      <c r="JW138" s="65"/>
      <c r="JX138" s="65"/>
      <c r="JY138" s="65"/>
      <c r="JZ138" s="65"/>
      <c r="KA138" s="65"/>
      <c r="KB138" s="65"/>
      <c r="KC138" s="65"/>
      <c r="KD138" s="65"/>
      <c r="KE138" s="65"/>
      <c r="KF138" s="65"/>
      <c r="KG138" s="65"/>
      <c r="KH138" s="65"/>
      <c r="KI138" s="65"/>
      <c r="KJ138" s="65"/>
      <c r="KK138" s="65"/>
      <c r="KL138" s="65"/>
      <c r="KM138" s="65"/>
      <c r="KN138" s="65"/>
      <c r="KO138" s="65"/>
      <c r="KP138" s="65"/>
      <c r="KQ138" s="65"/>
      <c r="KR138" s="65"/>
      <c r="KS138" s="65"/>
      <c r="KT138" s="65"/>
      <c r="KU138" s="65"/>
      <c r="KV138" s="65"/>
      <c r="KW138" s="65"/>
      <c r="KX138" s="65"/>
      <c r="KY138" s="65"/>
      <c r="KZ138" s="65"/>
      <c r="LA138" s="65"/>
      <c r="LB138" s="65"/>
      <c r="LC138" s="65"/>
      <c r="LD138" s="65"/>
      <c r="LE138" s="65"/>
      <c r="LF138" s="65"/>
      <c r="LG138" s="65"/>
      <c r="LH138" s="65"/>
      <c r="LI138" s="65"/>
      <c r="LJ138" s="65"/>
      <c r="LK138" s="65"/>
      <c r="LL138" s="65"/>
      <c r="LM138" s="65"/>
      <c r="LN138" s="65"/>
      <c r="LO138" s="65"/>
      <c r="LP138" s="65"/>
      <c r="LQ138" s="65"/>
      <c r="LR138" s="65"/>
      <c r="LS138" s="65"/>
      <c r="LT138" s="65"/>
      <c r="LU138" s="65"/>
      <c r="LV138" s="65"/>
      <c r="LW138" s="65"/>
      <c r="LX138" s="65"/>
      <c r="LY138" s="65"/>
      <c r="LZ138" s="65"/>
      <c r="MA138" s="65"/>
      <c r="MB138" s="65"/>
      <c r="MC138" s="65"/>
      <c r="MD138" s="65"/>
      <c r="ME138" s="65"/>
      <c r="MF138" s="65"/>
      <c r="MG138" s="65"/>
      <c r="MH138" s="65"/>
      <c r="MI138" s="65"/>
      <c r="MJ138" s="65"/>
      <c r="MK138" s="65"/>
      <c r="ML138" s="65"/>
      <c r="MM138" s="65"/>
      <c r="MN138" s="65"/>
      <c r="MO138" s="65"/>
      <c r="MP138" s="65"/>
      <c r="MQ138" s="65"/>
      <c r="MR138" s="65"/>
      <c r="MS138" s="65"/>
      <c r="MT138" s="65"/>
      <c r="MU138" s="65"/>
      <c r="MV138" s="65"/>
      <c r="MW138" s="65"/>
      <c r="MX138" s="65"/>
      <c r="MY138" s="65"/>
      <c r="MZ138" s="65"/>
      <c r="NA138" s="65"/>
      <c r="NB138" s="65"/>
      <c r="NC138" s="65"/>
      <c r="ND138" s="65"/>
      <c r="NE138" s="65"/>
      <c r="NF138" s="65"/>
      <c r="NG138" s="65"/>
      <c r="NH138" s="65"/>
      <c r="NI138" s="65"/>
      <c r="NJ138" s="65"/>
      <c r="NK138" s="65"/>
      <c r="NL138" s="65"/>
      <c r="NM138" s="65"/>
      <c r="NN138" s="65"/>
      <c r="NO138" s="65"/>
      <c r="NP138" s="65"/>
      <c r="NQ138" s="65"/>
      <c r="NR138" s="65"/>
      <c r="NS138" s="65"/>
      <c r="NT138" s="65"/>
      <c r="NU138" s="65"/>
      <c r="NV138" s="65"/>
      <c r="NW138" s="65"/>
      <c r="NX138" s="65"/>
      <c r="NY138" s="65"/>
      <c r="NZ138" s="65"/>
      <c r="OA138" s="65"/>
      <c r="OB138" s="65"/>
      <c r="OC138" s="65"/>
      <c r="OD138" s="65"/>
      <c r="OE138" s="65"/>
      <c r="OF138" s="65"/>
      <c r="OG138" s="65"/>
      <c r="OH138" s="65"/>
      <c r="OI138" s="65"/>
      <c r="OJ138" s="65"/>
      <c r="OK138" s="65"/>
      <c r="OL138" s="65"/>
      <c r="OM138" s="65"/>
      <c r="ON138" s="65"/>
      <c r="OO138" s="65"/>
      <c r="OP138" s="65"/>
      <c r="OQ138" s="65"/>
      <c r="OR138" s="65"/>
      <c r="OS138" s="65"/>
      <c r="OT138" s="65"/>
      <c r="OU138" s="65"/>
      <c r="OV138" s="65"/>
      <c r="OW138" s="65"/>
      <c r="OX138" s="65"/>
      <c r="OY138" s="65"/>
      <c r="OZ138" s="65"/>
      <c r="PA138" s="65"/>
      <c r="PB138" s="65"/>
      <c r="PC138" s="65"/>
      <c r="PD138" s="65"/>
      <c r="PE138" s="65"/>
      <c r="PF138" s="65"/>
      <c r="PG138" s="65"/>
      <c r="PH138" s="65"/>
      <c r="PI138" s="65"/>
      <c r="PJ138" s="65"/>
      <c r="PK138" s="65"/>
      <c r="PL138" s="65"/>
      <c r="PM138" s="65"/>
      <c r="PN138" s="65"/>
      <c r="PO138" s="65"/>
      <c r="PP138" s="65"/>
      <c r="PQ138" s="65"/>
      <c r="PR138" s="65"/>
      <c r="PS138" s="65"/>
      <c r="PT138" s="65"/>
      <c r="PU138" s="65"/>
      <c r="PV138" s="65"/>
      <c r="PW138" s="65"/>
      <c r="PX138" s="65"/>
      <c r="PY138" s="65"/>
      <c r="PZ138" s="65"/>
      <c r="QA138" s="65"/>
      <c r="QB138" s="65"/>
      <c r="QC138" s="65"/>
      <c r="QD138" s="65"/>
      <c r="QE138" s="65"/>
      <c r="QF138" s="65"/>
      <c r="QG138" s="65"/>
      <c r="QH138" s="65"/>
      <c r="QI138" s="65"/>
      <c r="QJ138" s="65"/>
      <c r="QK138" s="65"/>
      <c r="QL138" s="65"/>
      <c r="QM138" s="65"/>
      <c r="QN138" s="65"/>
      <c r="QO138" s="65"/>
      <c r="QP138" s="65"/>
      <c r="QQ138" s="65"/>
      <c r="QR138" s="65"/>
      <c r="QS138" s="65"/>
      <c r="QT138" s="65"/>
      <c r="QU138" s="65"/>
      <c r="QV138" s="65"/>
      <c r="QW138" s="65"/>
      <c r="QX138" s="65"/>
      <c r="QY138" s="65"/>
      <c r="QZ138" s="65"/>
      <c r="RA138" s="65"/>
      <c r="RB138" s="65"/>
      <c r="RC138" s="65"/>
      <c r="RD138" s="65"/>
      <c r="RE138" s="65"/>
      <c r="RF138" s="65"/>
      <c r="RG138" s="65"/>
      <c r="RH138" s="65"/>
      <c r="RI138" s="65"/>
      <c r="RJ138" s="65"/>
      <c r="RK138" s="65"/>
      <c r="RL138" s="65"/>
      <c r="RM138" s="65"/>
      <c r="RN138" s="65"/>
      <c r="RO138" s="65"/>
      <c r="RP138" s="65"/>
      <c r="RQ138" s="65"/>
      <c r="RR138" s="65"/>
      <c r="RS138" s="65"/>
      <c r="RT138" s="65"/>
      <c r="RU138" s="65"/>
      <c r="RV138" s="65"/>
      <c r="RW138" s="65"/>
      <c r="RX138" s="65"/>
      <c r="RY138" s="65"/>
      <c r="RZ138" s="65"/>
      <c r="SA138" s="65"/>
      <c r="SB138" s="65"/>
      <c r="SC138" s="65"/>
      <c r="SD138" s="65"/>
      <c r="SE138" s="65"/>
      <c r="SF138" s="65"/>
      <c r="SG138" s="65"/>
      <c r="SH138" s="65"/>
      <c r="SI138" s="65"/>
      <c r="SJ138" s="65"/>
      <c r="SK138" s="65"/>
      <c r="SL138" s="65"/>
      <c r="SM138" s="65"/>
      <c r="SN138" s="65"/>
      <c r="SO138" s="65"/>
      <c r="SP138" s="65"/>
      <c r="SQ138" s="65"/>
      <c r="SR138" s="65"/>
      <c r="SS138" s="65"/>
      <c r="ST138" s="65"/>
      <c r="SU138" s="65"/>
      <c r="SV138" s="65"/>
      <c r="SW138" s="65"/>
      <c r="SX138" s="65"/>
      <c r="SY138" s="65"/>
      <c r="SZ138" s="65"/>
      <c r="TA138" s="65"/>
      <c r="TB138" s="65"/>
      <c r="TC138" s="65"/>
      <c r="TD138" s="65"/>
      <c r="TE138" s="65"/>
      <c r="TF138" s="65"/>
      <c r="TG138" s="65"/>
      <c r="TH138" s="65"/>
      <c r="TI138" s="65"/>
      <c r="TJ138" s="65"/>
      <c r="TK138" s="65"/>
      <c r="TL138" s="65"/>
      <c r="TM138" s="65"/>
      <c r="TN138" s="65"/>
      <c r="TO138" s="65"/>
      <c r="TP138" s="65"/>
      <c r="TQ138" s="65"/>
      <c r="TR138" s="65"/>
      <c r="TS138" s="65"/>
      <c r="TT138" s="65"/>
      <c r="TU138" s="65"/>
      <c r="TV138" s="65"/>
      <c r="TW138" s="65"/>
      <c r="TX138" s="65"/>
      <c r="TY138" s="65"/>
      <c r="TZ138" s="65"/>
      <c r="UA138" s="65"/>
      <c r="UB138" s="65"/>
      <c r="UC138" s="65"/>
      <c r="UD138" s="65"/>
      <c r="UE138" s="65"/>
      <c r="UF138" s="65"/>
      <c r="UG138" s="65"/>
      <c r="UH138" s="65"/>
      <c r="UI138" s="65"/>
      <c r="UJ138" s="65"/>
      <c r="UK138" s="65"/>
      <c r="UL138" s="65"/>
      <c r="UM138" s="65"/>
      <c r="UN138" s="65"/>
      <c r="UO138" s="65"/>
      <c r="UP138" s="65"/>
      <c r="UQ138" s="65"/>
      <c r="UR138" s="65"/>
      <c r="US138" s="65"/>
      <c r="UT138" s="65"/>
      <c r="UU138" s="65"/>
      <c r="UV138" s="65"/>
      <c r="UW138" s="65"/>
      <c r="UX138" s="65"/>
      <c r="UY138" s="65"/>
      <c r="UZ138" s="65"/>
      <c r="VA138" s="65"/>
      <c r="VB138" s="65"/>
      <c r="VC138" s="65"/>
      <c r="VD138" s="65"/>
      <c r="VE138" s="65"/>
      <c r="VF138" s="65"/>
      <c r="VG138" s="65"/>
      <c r="VH138" s="65"/>
      <c r="VI138" s="65"/>
      <c r="VJ138" s="65"/>
      <c r="VK138" s="65"/>
      <c r="VL138" s="65"/>
      <c r="VM138" s="65"/>
      <c r="VN138" s="65"/>
      <c r="VO138" s="65"/>
      <c r="VP138" s="65"/>
      <c r="VQ138" s="65"/>
      <c r="VR138" s="65"/>
      <c r="VS138" s="65"/>
      <c r="VT138" s="65"/>
      <c r="VU138" s="65"/>
      <c r="VV138" s="65"/>
      <c r="VW138" s="65"/>
      <c r="VX138" s="65"/>
      <c r="VY138" s="65"/>
      <c r="VZ138" s="65"/>
      <c r="WA138" s="65"/>
      <c r="WB138" s="65"/>
      <c r="WC138" s="65"/>
      <c r="WD138" s="65"/>
      <c r="WE138" s="65"/>
      <c r="WF138" s="65"/>
      <c r="WG138" s="65"/>
      <c r="WH138" s="65"/>
      <c r="WI138" s="65"/>
      <c r="WJ138" s="65"/>
      <c r="WK138" s="65"/>
      <c r="WL138" s="65"/>
      <c r="WM138" s="65"/>
      <c r="WN138" s="65"/>
      <c r="WO138" s="65"/>
      <c r="WP138" s="65"/>
      <c r="WQ138" s="65"/>
      <c r="WR138" s="65"/>
      <c r="WS138" s="65"/>
      <c r="WT138" s="65"/>
      <c r="WU138" s="65"/>
      <c r="WV138" s="65"/>
      <c r="WW138" s="65"/>
      <c r="WX138" s="65"/>
      <c r="WY138" s="65"/>
      <c r="WZ138" s="65"/>
      <c r="XA138" s="65"/>
      <c r="XB138" s="65"/>
      <c r="XC138" s="65"/>
      <c r="XD138" s="65"/>
      <c r="XE138" s="65"/>
      <c r="XF138" s="65"/>
      <c r="XG138" s="65"/>
      <c r="XH138" s="65"/>
      <c r="XI138" s="65"/>
      <c r="XJ138" s="65"/>
      <c r="XK138" s="65"/>
      <c r="XL138" s="65"/>
      <c r="XM138" s="65"/>
      <c r="XN138" s="65"/>
      <c r="XO138" s="65"/>
      <c r="XP138" s="65"/>
      <c r="XQ138" s="65"/>
      <c r="XR138" s="65"/>
      <c r="XS138" s="65"/>
      <c r="XT138" s="65"/>
      <c r="XU138" s="65"/>
      <c r="XV138" s="65"/>
      <c r="XW138" s="65"/>
      <c r="XX138" s="65"/>
      <c r="XY138" s="65"/>
      <c r="XZ138" s="65"/>
      <c r="YA138" s="65"/>
      <c r="YB138" s="65"/>
      <c r="YC138" s="65"/>
      <c r="YD138" s="65"/>
      <c r="YE138" s="65"/>
      <c r="YF138" s="65"/>
      <c r="YG138" s="65"/>
      <c r="YH138" s="65"/>
      <c r="YI138" s="65"/>
      <c r="YJ138" s="65"/>
      <c r="YK138" s="65"/>
      <c r="YL138" s="65"/>
      <c r="YM138" s="65"/>
      <c r="YN138" s="65"/>
      <c r="YO138" s="65"/>
      <c r="YP138" s="65"/>
      <c r="YQ138" s="65"/>
      <c r="YR138" s="65"/>
      <c r="YS138" s="65"/>
      <c r="YT138" s="65"/>
      <c r="YU138" s="65"/>
      <c r="YV138" s="65"/>
      <c r="YW138" s="65"/>
      <c r="YX138" s="65"/>
      <c r="YY138" s="65"/>
      <c r="YZ138" s="65"/>
      <c r="ZA138" s="65"/>
      <c r="ZB138" s="65"/>
      <c r="ZC138" s="65"/>
      <c r="ZD138" s="65"/>
      <c r="ZE138" s="65"/>
      <c r="ZF138" s="65"/>
      <c r="ZG138" s="65"/>
      <c r="ZH138" s="65"/>
      <c r="ZI138" s="65"/>
      <c r="ZJ138" s="65"/>
      <c r="ZK138" s="65"/>
      <c r="ZL138" s="65"/>
      <c r="ZM138" s="65"/>
      <c r="ZN138" s="65"/>
      <c r="ZO138" s="65"/>
      <c r="ZP138" s="65"/>
      <c r="ZQ138" s="65"/>
      <c r="ZR138" s="65"/>
      <c r="ZS138" s="65"/>
      <c r="ZT138" s="65"/>
      <c r="ZU138" s="65"/>
      <c r="ZV138" s="65"/>
      <c r="ZW138" s="65"/>
      <c r="ZX138" s="65"/>
      <c r="ZY138" s="65"/>
      <c r="ZZ138" s="65"/>
      <c r="AAA138" s="65"/>
      <c r="AAB138" s="65"/>
      <c r="AAC138" s="65"/>
      <c r="AAD138" s="65"/>
      <c r="AAE138" s="65"/>
      <c r="AAF138" s="65"/>
      <c r="AAG138" s="65"/>
      <c r="AAH138" s="65"/>
      <c r="AAI138" s="65"/>
      <c r="AAJ138" s="65"/>
      <c r="AAK138" s="65"/>
      <c r="AAL138" s="65"/>
      <c r="AAM138" s="65"/>
      <c r="AAN138" s="65"/>
      <c r="AAO138" s="65"/>
      <c r="AAP138" s="65"/>
      <c r="AAQ138" s="65"/>
      <c r="AAR138" s="65"/>
      <c r="AAS138" s="65"/>
      <c r="AAT138" s="65"/>
      <c r="AAU138" s="65"/>
      <c r="AAV138" s="65"/>
      <c r="AAW138" s="65"/>
      <c r="AAX138" s="65"/>
      <c r="AAY138" s="65"/>
      <c r="AAZ138" s="65"/>
      <c r="ABA138" s="65"/>
      <c r="ABB138" s="65"/>
      <c r="ABC138" s="65"/>
      <c r="ABD138" s="65"/>
      <c r="ABE138" s="65"/>
      <c r="ABF138" s="65"/>
      <c r="ABG138" s="65"/>
      <c r="ABH138" s="65"/>
      <c r="ABI138" s="65"/>
      <c r="ABJ138" s="65"/>
      <c r="ABK138" s="65"/>
      <c r="ABL138" s="65"/>
      <c r="ABM138" s="65"/>
      <c r="ABN138" s="65"/>
      <c r="ABO138" s="65"/>
      <c r="ABP138" s="65"/>
      <c r="ABQ138" s="65"/>
      <c r="ABR138" s="65"/>
      <c r="ABS138" s="65"/>
      <c r="ABT138" s="65"/>
      <c r="ABU138" s="65"/>
      <c r="ABV138" s="65"/>
      <c r="ABW138" s="65"/>
      <c r="ABX138" s="65"/>
      <c r="ABY138" s="65"/>
      <c r="ABZ138" s="65"/>
      <c r="ACA138" s="65"/>
      <c r="ACB138" s="65"/>
      <c r="ACC138" s="65"/>
      <c r="ACD138" s="65"/>
      <c r="ACE138" s="65"/>
      <c r="ACF138" s="65"/>
      <c r="ACG138" s="65"/>
      <c r="ACH138" s="65"/>
      <c r="ACI138" s="65"/>
      <c r="ACJ138" s="65"/>
      <c r="ACK138" s="65"/>
      <c r="ACL138" s="65"/>
      <c r="ACM138" s="65"/>
      <c r="ACN138" s="65"/>
      <c r="ACO138" s="65"/>
      <c r="ACP138" s="65"/>
      <c r="ACQ138" s="65"/>
      <c r="ACR138" s="65"/>
      <c r="ACS138" s="65"/>
      <c r="ACT138" s="65"/>
      <c r="ACU138" s="65"/>
      <c r="ACV138" s="65"/>
      <c r="ACW138" s="65"/>
      <c r="ACX138" s="65"/>
      <c r="ACY138" s="65"/>
      <c r="ACZ138" s="65"/>
      <c r="ADA138" s="65"/>
      <c r="ADB138" s="65"/>
      <c r="ADC138" s="65"/>
      <c r="ADD138" s="65"/>
      <c r="ADE138" s="65"/>
      <c r="ADF138" s="65"/>
      <c r="ADG138" s="65"/>
      <c r="ADH138" s="65"/>
      <c r="ADI138" s="65"/>
      <c r="ADJ138" s="65"/>
      <c r="ADK138" s="65"/>
      <c r="ADL138" s="65"/>
      <c r="ADM138" s="65"/>
      <c r="ADN138" s="65"/>
      <c r="ADO138" s="65"/>
      <c r="ADP138" s="65"/>
      <c r="ADQ138" s="65"/>
      <c r="ADR138" s="65"/>
      <c r="ADS138" s="65"/>
      <c r="ADT138" s="65"/>
      <c r="ADU138" s="65"/>
      <c r="ADV138" s="65"/>
      <c r="ADW138" s="65"/>
      <c r="ADX138" s="65"/>
      <c r="ADY138" s="65"/>
      <c r="ADZ138" s="65"/>
      <c r="AEA138" s="65"/>
      <c r="AEB138" s="65"/>
      <c r="AEC138" s="65"/>
      <c r="AED138" s="65"/>
      <c r="AEE138" s="65"/>
      <c r="AEF138" s="65"/>
      <c r="AEG138" s="65"/>
      <c r="AEH138" s="65"/>
      <c r="AEI138" s="65"/>
      <c r="AEJ138" s="65"/>
      <c r="AEK138" s="65"/>
      <c r="AEL138" s="65"/>
      <c r="AEM138" s="65"/>
      <c r="AEN138" s="65"/>
      <c r="AEO138" s="65"/>
      <c r="AEP138" s="65"/>
      <c r="AEQ138" s="65"/>
      <c r="AER138" s="65"/>
      <c r="AES138" s="65"/>
      <c r="AET138" s="65"/>
      <c r="AEU138" s="65"/>
      <c r="AEV138" s="65"/>
      <c r="AEW138" s="65"/>
      <c r="AEX138" s="65"/>
      <c r="AEY138" s="65"/>
      <c r="AEZ138" s="65"/>
      <c r="AFA138" s="65"/>
      <c r="AFB138" s="65"/>
      <c r="AFC138" s="65"/>
      <c r="AFD138" s="65"/>
      <c r="AFE138" s="65"/>
      <c r="AFF138" s="65"/>
      <c r="AFG138" s="65"/>
      <c r="AFH138" s="65"/>
      <c r="AFI138" s="65"/>
      <c r="AFJ138" s="65"/>
      <c r="AFK138" s="65"/>
      <c r="AFL138" s="65"/>
      <c r="AFM138" s="65"/>
      <c r="AFN138" s="65"/>
      <c r="AFO138" s="65"/>
      <c r="AFP138" s="65"/>
      <c r="AFQ138" s="65"/>
      <c r="AFR138" s="65"/>
      <c r="AFS138" s="65"/>
      <c r="AFT138" s="65"/>
      <c r="AFU138" s="65"/>
      <c r="AFV138" s="65"/>
      <c r="AFW138" s="65"/>
      <c r="AFX138" s="65"/>
      <c r="AFY138" s="65"/>
      <c r="AFZ138" s="65"/>
      <c r="AGA138" s="65"/>
      <c r="AGB138" s="65"/>
      <c r="AGC138" s="65"/>
      <c r="AGD138" s="65"/>
      <c r="AGE138" s="65"/>
      <c r="AGF138" s="65"/>
      <c r="AGG138" s="65"/>
      <c r="AGH138" s="65"/>
      <c r="AGI138" s="65"/>
      <c r="AGJ138" s="65"/>
      <c r="AGK138" s="65"/>
      <c r="AGL138" s="65"/>
      <c r="AGM138" s="65"/>
      <c r="AGN138" s="65"/>
      <c r="AGO138" s="65"/>
      <c r="AGP138" s="65"/>
      <c r="AGQ138" s="65"/>
      <c r="AGR138" s="65"/>
      <c r="AGS138" s="65"/>
      <c r="AGT138" s="65"/>
      <c r="AGU138" s="65"/>
      <c r="AGV138" s="65"/>
      <c r="AGW138" s="65"/>
      <c r="AGX138" s="65"/>
      <c r="AGY138" s="65"/>
      <c r="AGZ138" s="65"/>
      <c r="AHA138" s="65"/>
      <c r="AHB138" s="65"/>
      <c r="AHC138" s="65"/>
      <c r="AHD138" s="65"/>
      <c r="AHE138" s="65"/>
      <c r="AHF138" s="65"/>
      <c r="AHG138" s="65"/>
      <c r="AHH138" s="65"/>
      <c r="AHI138" s="65"/>
      <c r="AHJ138" s="65"/>
      <c r="AHK138" s="65"/>
      <c r="AHL138" s="65"/>
      <c r="AHM138" s="65"/>
      <c r="AHN138" s="65"/>
      <c r="AHO138" s="65"/>
      <c r="AHP138" s="65"/>
      <c r="AHQ138" s="65"/>
      <c r="AHR138" s="65"/>
      <c r="AHS138" s="65"/>
      <c r="AHT138" s="65"/>
      <c r="AHU138" s="65"/>
      <c r="AHV138" s="65"/>
      <c r="AHW138" s="65"/>
      <c r="AHX138" s="65"/>
      <c r="AHY138" s="65"/>
      <c r="AHZ138" s="65"/>
      <c r="AIA138" s="65"/>
      <c r="AIB138" s="65"/>
      <c r="AIC138" s="65"/>
      <c r="AID138" s="65"/>
      <c r="AIE138" s="65"/>
      <c r="AIF138" s="65"/>
      <c r="AIG138" s="65"/>
      <c r="AIH138" s="65"/>
      <c r="AII138" s="65"/>
      <c r="AIJ138" s="65"/>
      <c r="AIK138" s="65"/>
      <c r="AIL138" s="65"/>
      <c r="AIM138" s="65"/>
      <c r="AIN138" s="65"/>
      <c r="AIO138" s="65"/>
      <c r="AIP138" s="65"/>
      <c r="AIQ138" s="65"/>
      <c r="AIR138" s="65"/>
      <c r="AIS138" s="65"/>
      <c r="AIT138" s="65"/>
      <c r="AIU138" s="65"/>
      <c r="AIV138" s="65"/>
      <c r="AIW138" s="65"/>
      <c r="AIX138" s="65"/>
      <c r="AIY138" s="65"/>
      <c r="AIZ138" s="65"/>
      <c r="AJA138" s="65"/>
      <c r="AJB138" s="65"/>
      <c r="AJC138" s="65"/>
      <c r="AJD138" s="65"/>
      <c r="AJE138" s="65"/>
      <c r="AJF138" s="65"/>
      <c r="AJG138" s="65"/>
      <c r="AJH138" s="65"/>
      <c r="AJI138" s="65"/>
      <c r="AJJ138" s="65"/>
      <c r="AJK138" s="65"/>
      <c r="AJL138" s="65"/>
      <c r="AJM138" s="65"/>
      <c r="AJN138" s="65"/>
      <c r="AJO138" s="65"/>
      <c r="AJP138" s="65"/>
      <c r="AJQ138" s="65"/>
      <c r="AJR138" s="65"/>
      <c r="AJS138" s="65"/>
      <c r="AJT138" s="65"/>
      <c r="AJU138" s="65"/>
      <c r="AJV138" s="65"/>
      <c r="AJW138" s="65"/>
      <c r="AJX138" s="65"/>
      <c r="AJY138" s="65"/>
      <c r="AJZ138" s="65"/>
      <c r="AKA138" s="65"/>
      <c r="AKB138" s="65"/>
      <c r="AKC138" s="65"/>
      <c r="AKD138" s="65"/>
      <c r="AKE138" s="65"/>
      <c r="AKF138" s="65"/>
      <c r="AKG138" s="65"/>
      <c r="AKH138" s="65"/>
      <c r="AKI138" s="65"/>
      <c r="AKJ138" s="65"/>
      <c r="AKK138" s="65"/>
      <c r="AKL138" s="65"/>
      <c r="AKM138" s="65"/>
      <c r="AKN138" s="65"/>
      <c r="AKO138" s="65"/>
      <c r="AKP138" s="65"/>
      <c r="AKQ138" s="65"/>
      <c r="AKR138" s="65"/>
      <c r="AKS138" s="65"/>
      <c r="AKT138" s="65"/>
      <c r="AKU138" s="65"/>
      <c r="AKV138" s="65"/>
      <c r="AKW138" s="65"/>
      <c r="AKX138" s="65"/>
      <c r="AKY138" s="65"/>
      <c r="AKZ138" s="65"/>
      <c r="ALA138" s="65"/>
      <c r="ALB138" s="65"/>
      <c r="ALC138" s="65"/>
      <c r="ALD138" s="65"/>
      <c r="ALE138" s="65"/>
      <c r="ALF138" s="65"/>
      <c r="ALG138" s="65"/>
      <c r="ALH138" s="65"/>
      <c r="ALI138" s="65"/>
      <c r="ALJ138" s="65"/>
      <c r="ALK138" s="65"/>
      <c r="ALL138" s="65"/>
      <c r="ALM138" s="65"/>
      <c r="ALN138" s="65"/>
      <c r="ALO138" s="65"/>
      <c r="ALP138" s="65"/>
      <c r="ALQ138" s="65"/>
      <c r="ALR138" s="65"/>
      <c r="ALS138" s="65"/>
      <c r="ALT138" s="65"/>
      <c r="ALU138" s="65"/>
      <c r="ALV138" s="65"/>
      <c r="ALW138" s="65"/>
      <c r="ALX138" s="65"/>
      <c r="ALY138" s="65"/>
      <c r="ALZ138" s="65"/>
      <c r="AMA138" s="65"/>
      <c r="AMB138" s="65"/>
      <c r="AMC138" s="65"/>
      <c r="AMD138" s="65"/>
      <c r="AME138" s="65"/>
      <c r="AMF138" s="65"/>
      <c r="AMG138" s="65"/>
      <c r="AMH138" s="65"/>
      <c r="AMI138" s="65"/>
      <c r="AMJ138" s="65"/>
      <c r="AMK138" s="65"/>
      <c r="AML138" s="65"/>
      <c r="AMM138" s="65"/>
      <c r="AMN138" s="65"/>
      <c r="AMO138" s="65"/>
      <c r="AMP138" s="65"/>
      <c r="AMQ138" s="65"/>
      <c r="AMR138" s="65"/>
      <c r="AMS138" s="65"/>
      <c r="AMT138" s="65"/>
      <c r="AMU138" s="65"/>
      <c r="AMV138" s="65"/>
      <c r="AMW138" s="65"/>
      <c r="AMX138" s="65"/>
      <c r="AMY138" s="65"/>
      <c r="AMZ138" s="65"/>
      <c r="ANA138" s="65"/>
      <c r="ANB138" s="65"/>
      <c r="ANC138" s="65"/>
      <c r="AND138" s="65"/>
      <c r="ANE138" s="65"/>
      <c r="ANF138" s="65"/>
      <c r="ANG138" s="65"/>
      <c r="ANH138" s="65"/>
      <c r="ANI138" s="65"/>
      <c r="ANJ138" s="65"/>
      <c r="ANK138" s="65"/>
      <c r="ANL138" s="65"/>
      <c r="ANM138" s="65"/>
      <c r="ANN138" s="65"/>
      <c r="ANO138" s="65"/>
      <c r="ANP138" s="65"/>
      <c r="ANQ138" s="65"/>
      <c r="ANR138" s="65"/>
      <c r="ANS138" s="65"/>
      <c r="ANT138" s="65"/>
      <c r="ANU138" s="65"/>
      <c r="ANV138" s="65"/>
      <c r="ANW138" s="65"/>
      <c r="ANX138" s="65"/>
      <c r="ANY138" s="65"/>
      <c r="ANZ138" s="65"/>
      <c r="AOA138" s="65"/>
      <c r="AOB138" s="65"/>
      <c r="AOC138" s="65"/>
      <c r="AOD138" s="65"/>
      <c r="AOE138" s="65"/>
      <c r="AOF138" s="65"/>
      <c r="AOG138" s="65"/>
      <c r="AOH138" s="65"/>
      <c r="AOI138" s="65"/>
      <c r="AOJ138" s="65"/>
      <c r="AOK138" s="65"/>
      <c r="AOL138" s="65"/>
      <c r="AOM138" s="65"/>
      <c r="AON138" s="65"/>
      <c r="AOO138" s="65"/>
      <c r="AOP138" s="65"/>
      <c r="AOQ138" s="65"/>
      <c r="AOR138" s="65"/>
      <c r="AOS138" s="65"/>
      <c r="AOT138" s="65"/>
      <c r="AOU138" s="65"/>
      <c r="AOV138" s="65"/>
      <c r="AOW138" s="65"/>
      <c r="AOX138" s="65"/>
      <c r="AOY138" s="65"/>
      <c r="AOZ138" s="65"/>
      <c r="APA138" s="65"/>
      <c r="APB138" s="65"/>
      <c r="APC138" s="65"/>
      <c r="APD138" s="65"/>
      <c r="APE138" s="65"/>
      <c r="APF138" s="65"/>
      <c r="APG138" s="65"/>
      <c r="APH138" s="65"/>
      <c r="API138" s="65"/>
      <c r="APJ138" s="65"/>
      <c r="APK138" s="65"/>
      <c r="APL138" s="65"/>
      <c r="APM138" s="65"/>
      <c r="APN138" s="65"/>
      <c r="APO138" s="65"/>
      <c r="APP138" s="65"/>
      <c r="APQ138" s="65"/>
      <c r="APR138" s="65"/>
      <c r="APS138" s="65"/>
      <c r="APT138" s="65"/>
      <c r="APU138" s="65"/>
      <c r="APV138" s="65"/>
      <c r="APW138" s="65"/>
      <c r="APX138" s="65"/>
      <c r="APY138" s="65"/>
      <c r="APZ138" s="65"/>
      <c r="AQA138" s="65"/>
      <c r="AQB138" s="65"/>
      <c r="AQC138" s="65"/>
      <c r="AQD138" s="65"/>
      <c r="AQE138" s="65"/>
      <c r="AQF138" s="65"/>
      <c r="AQG138" s="65"/>
      <c r="AQH138" s="65"/>
      <c r="AQI138" s="65"/>
      <c r="AQJ138" s="65"/>
      <c r="AQK138" s="65"/>
      <c r="AQL138" s="65"/>
      <c r="AQM138" s="65"/>
      <c r="AQN138" s="65"/>
      <c r="AQO138" s="65"/>
      <c r="AQP138" s="65"/>
      <c r="AQQ138" s="65"/>
      <c r="AQR138" s="65"/>
      <c r="AQS138" s="65"/>
      <c r="AQT138" s="65"/>
      <c r="AQU138" s="65"/>
      <c r="AQV138" s="65"/>
      <c r="AQW138" s="65"/>
      <c r="AQX138" s="65"/>
      <c r="AQY138" s="65"/>
      <c r="AQZ138" s="65"/>
      <c r="ARA138" s="65"/>
      <c r="ARB138" s="65"/>
      <c r="ARC138" s="65"/>
      <c r="ARD138" s="65"/>
      <c r="ARE138" s="65"/>
      <c r="ARF138" s="65"/>
      <c r="ARG138" s="65"/>
      <c r="ARH138" s="65"/>
      <c r="ARI138" s="65"/>
      <c r="ARJ138" s="65"/>
      <c r="ARK138" s="65"/>
      <c r="ARL138" s="65"/>
      <c r="ARM138" s="65"/>
      <c r="ARN138" s="65"/>
      <c r="ARO138" s="65"/>
      <c r="ARP138" s="65"/>
      <c r="ARQ138" s="65"/>
      <c r="ARR138" s="65"/>
      <c r="ARS138" s="65"/>
      <c r="ART138" s="65"/>
      <c r="ARU138" s="65"/>
      <c r="ARV138" s="65"/>
      <c r="ARW138" s="65"/>
      <c r="ARX138" s="65"/>
      <c r="ARY138" s="65"/>
      <c r="ARZ138" s="65"/>
      <c r="ASA138" s="65"/>
      <c r="ASB138" s="65"/>
      <c r="ASC138" s="65"/>
      <c r="ASD138" s="65"/>
      <c r="ASE138" s="65"/>
      <c r="ASF138" s="65"/>
      <c r="ASG138" s="65"/>
      <c r="ASH138" s="65"/>
      <c r="ASI138" s="65"/>
      <c r="ASJ138" s="65"/>
      <c r="ASK138" s="65"/>
      <c r="ASL138" s="65"/>
      <c r="ASM138" s="65"/>
      <c r="ASN138" s="65"/>
      <c r="ASO138" s="65"/>
      <c r="ASP138" s="65"/>
      <c r="ASQ138" s="65"/>
      <c r="ASR138" s="65"/>
      <c r="ASS138" s="65"/>
      <c r="AST138" s="65"/>
      <c r="ASU138" s="65"/>
      <c r="ASV138" s="65"/>
      <c r="ASW138" s="65"/>
      <c r="ASX138" s="65"/>
      <c r="ASY138" s="65"/>
      <c r="ASZ138" s="65"/>
      <c r="ATA138" s="65"/>
      <c r="ATB138" s="65"/>
      <c r="ATC138" s="65"/>
      <c r="ATD138" s="65"/>
      <c r="ATE138" s="65"/>
      <c r="ATF138" s="65"/>
      <c r="ATG138" s="65"/>
      <c r="ATH138" s="65"/>
      <c r="ATI138" s="65"/>
      <c r="ATJ138" s="65"/>
      <c r="ATK138" s="65"/>
      <c r="ATL138" s="65"/>
      <c r="ATM138" s="65"/>
      <c r="ATN138" s="65"/>
      <c r="ATO138" s="65"/>
      <c r="ATP138" s="65"/>
      <c r="ATQ138" s="65"/>
      <c r="ATR138" s="65"/>
      <c r="ATS138" s="65"/>
      <c r="ATT138" s="65"/>
      <c r="ATU138" s="65"/>
      <c r="ATV138" s="65"/>
      <c r="ATW138" s="65"/>
      <c r="ATX138" s="65"/>
      <c r="ATY138" s="65"/>
      <c r="ATZ138" s="65"/>
      <c r="AUA138" s="65"/>
      <c r="AUB138" s="65"/>
      <c r="AUC138" s="65"/>
      <c r="AUD138" s="65"/>
      <c r="AUE138" s="65"/>
      <c r="AUF138" s="65"/>
      <c r="AUG138" s="65"/>
      <c r="AUH138" s="65"/>
      <c r="AUI138" s="65"/>
      <c r="AUJ138" s="65"/>
      <c r="AUK138" s="65"/>
      <c r="AUL138" s="65"/>
      <c r="AUM138" s="65"/>
      <c r="AUN138" s="65"/>
      <c r="AUO138" s="65"/>
      <c r="AUP138" s="65"/>
      <c r="AUQ138" s="65"/>
      <c r="AUR138" s="65"/>
      <c r="AUS138" s="65"/>
      <c r="AUT138" s="65"/>
      <c r="AUU138" s="65"/>
      <c r="AUV138" s="65"/>
      <c r="AUW138" s="65"/>
      <c r="AUX138" s="65"/>
      <c r="AUY138" s="65"/>
      <c r="AUZ138" s="65"/>
      <c r="AVA138" s="65"/>
      <c r="AVB138" s="65"/>
      <c r="AVC138" s="65"/>
      <c r="AVD138" s="65"/>
      <c r="AVE138" s="65"/>
      <c r="AVF138" s="65"/>
      <c r="AVG138" s="65"/>
      <c r="AVH138" s="65"/>
      <c r="AVI138" s="65"/>
      <c r="AVJ138" s="65"/>
      <c r="AVK138" s="65"/>
      <c r="AVL138" s="65"/>
      <c r="AVM138" s="65"/>
      <c r="AVN138" s="65"/>
      <c r="AVO138" s="65"/>
      <c r="AVP138" s="65"/>
      <c r="AVQ138" s="65"/>
      <c r="AVR138" s="65"/>
      <c r="AVS138" s="65"/>
      <c r="AVT138" s="65"/>
      <c r="AVU138" s="65"/>
      <c r="AVV138" s="65"/>
      <c r="AVW138" s="65"/>
      <c r="AVX138" s="65"/>
      <c r="AVY138" s="65"/>
      <c r="AVZ138" s="65"/>
      <c r="AWA138" s="65"/>
      <c r="AWB138" s="65"/>
      <c r="AWC138" s="65"/>
      <c r="AWD138" s="65"/>
      <c r="AWE138" s="65"/>
      <c r="AWF138" s="65"/>
      <c r="AWG138" s="65"/>
      <c r="AWH138" s="65"/>
      <c r="AWI138" s="65"/>
      <c r="AWJ138" s="65"/>
      <c r="AWK138" s="65"/>
      <c r="AWL138" s="65"/>
      <c r="AWM138" s="65"/>
      <c r="AWN138" s="65"/>
      <c r="AWO138" s="65"/>
      <c r="AWP138" s="65"/>
      <c r="AWQ138" s="65"/>
      <c r="AWR138" s="65"/>
      <c r="AWS138" s="65"/>
      <c r="AWT138" s="65"/>
      <c r="AWU138" s="65"/>
      <c r="AWV138" s="65"/>
      <c r="AWW138" s="65"/>
      <c r="AWX138" s="65"/>
      <c r="AWY138" s="65"/>
      <c r="AWZ138" s="65"/>
      <c r="AXA138" s="65"/>
      <c r="AXB138" s="65"/>
      <c r="AXC138" s="65"/>
      <c r="AXD138" s="65"/>
      <c r="AXE138" s="65"/>
      <c r="AXF138" s="65"/>
      <c r="AXG138" s="65"/>
      <c r="AXH138" s="65"/>
      <c r="AXI138" s="65"/>
      <c r="AXJ138" s="65"/>
      <c r="AXK138" s="65"/>
      <c r="AXL138" s="65"/>
      <c r="AXM138" s="65"/>
      <c r="AXN138" s="65"/>
      <c r="AXO138" s="65"/>
      <c r="AXP138" s="65"/>
      <c r="AXQ138" s="65"/>
      <c r="AXR138" s="65"/>
      <c r="AXS138" s="65"/>
      <c r="AXT138" s="65"/>
      <c r="AXU138" s="65"/>
      <c r="AXV138" s="65"/>
      <c r="AXW138" s="65"/>
      <c r="AXX138" s="65"/>
      <c r="AXY138" s="65"/>
      <c r="AXZ138" s="65"/>
      <c r="AYA138" s="65"/>
      <c r="AYB138" s="65"/>
      <c r="AYC138" s="65"/>
      <c r="AYD138" s="65"/>
      <c r="AYE138" s="65"/>
      <c r="AYF138" s="65"/>
      <c r="AYG138" s="65"/>
      <c r="AYH138" s="65"/>
      <c r="AYI138" s="65"/>
      <c r="AYJ138" s="65"/>
      <c r="AYK138" s="65"/>
      <c r="AYL138" s="65"/>
      <c r="AYM138" s="65"/>
      <c r="AYN138" s="65"/>
      <c r="AYO138" s="65"/>
      <c r="AYP138" s="65"/>
      <c r="AYQ138" s="65"/>
      <c r="AYR138" s="65"/>
      <c r="AYS138" s="65"/>
      <c r="AYT138" s="65"/>
      <c r="AYU138" s="65"/>
      <c r="AYV138" s="65"/>
      <c r="AYW138" s="65"/>
      <c r="AYX138" s="65"/>
      <c r="AYY138" s="65"/>
      <c r="AYZ138" s="65"/>
      <c r="AZA138" s="65"/>
      <c r="AZB138" s="65"/>
      <c r="AZC138" s="65"/>
      <c r="AZD138" s="65"/>
      <c r="AZE138" s="65"/>
      <c r="AZF138" s="65"/>
      <c r="AZG138" s="65"/>
      <c r="AZH138" s="65"/>
      <c r="AZI138" s="65"/>
      <c r="AZJ138" s="65"/>
      <c r="AZK138" s="65"/>
      <c r="AZL138" s="65"/>
      <c r="AZM138" s="65"/>
      <c r="AZN138" s="65"/>
      <c r="AZO138" s="65"/>
      <c r="AZP138" s="65"/>
      <c r="AZQ138" s="65"/>
      <c r="AZR138" s="65"/>
      <c r="AZS138" s="65"/>
      <c r="AZT138" s="65"/>
      <c r="AZU138" s="65"/>
      <c r="AZV138" s="65"/>
      <c r="AZW138" s="65"/>
      <c r="AZX138" s="65"/>
      <c r="AZY138" s="65"/>
      <c r="AZZ138" s="65"/>
      <c r="BAA138" s="65"/>
      <c r="BAB138" s="65"/>
      <c r="BAC138" s="65"/>
      <c r="BAD138" s="65"/>
      <c r="BAE138" s="65"/>
      <c r="BAF138" s="65"/>
      <c r="BAG138" s="65"/>
      <c r="BAH138" s="65"/>
      <c r="BAI138" s="65"/>
      <c r="BAJ138" s="65"/>
      <c r="BAK138" s="65"/>
      <c r="BAL138" s="65"/>
      <c r="BAM138" s="65"/>
      <c r="BAN138" s="65"/>
      <c r="BAO138" s="65"/>
      <c r="BAP138" s="65"/>
      <c r="BAQ138" s="65"/>
      <c r="BAR138" s="65"/>
      <c r="BAS138" s="65"/>
      <c r="BAT138" s="65"/>
      <c r="BAU138" s="65"/>
      <c r="BAV138" s="65"/>
      <c r="BAW138" s="65"/>
      <c r="BAX138" s="65"/>
      <c r="BAY138" s="65"/>
      <c r="BAZ138" s="65"/>
      <c r="BBA138" s="65"/>
      <c r="BBB138" s="65"/>
      <c r="BBC138" s="65"/>
      <c r="BBD138" s="65"/>
      <c r="BBE138" s="65"/>
      <c r="BBF138" s="65"/>
      <c r="BBG138" s="65"/>
      <c r="BBH138" s="65"/>
      <c r="BBI138" s="65"/>
      <c r="BBJ138" s="65"/>
      <c r="BBK138" s="65"/>
      <c r="BBL138" s="65"/>
      <c r="BBM138" s="65"/>
      <c r="BBN138" s="65"/>
      <c r="BBO138" s="65"/>
      <c r="BBP138" s="65"/>
      <c r="BBQ138" s="65"/>
      <c r="BBR138" s="65"/>
      <c r="BBS138" s="65"/>
      <c r="BBT138" s="65"/>
      <c r="BBU138" s="65"/>
      <c r="BBV138" s="65"/>
      <c r="BBW138" s="65"/>
      <c r="BBX138" s="65"/>
      <c r="BBY138" s="65"/>
      <c r="BBZ138" s="65"/>
      <c r="BCA138" s="65"/>
      <c r="BCB138" s="65"/>
      <c r="BCC138" s="65"/>
      <c r="BCD138" s="65"/>
      <c r="BCE138" s="65"/>
      <c r="BCF138" s="65"/>
      <c r="BCG138" s="65"/>
      <c r="BCH138" s="65"/>
      <c r="BCI138" s="65"/>
      <c r="BCJ138" s="65"/>
      <c r="BCK138" s="65"/>
      <c r="BCL138" s="65"/>
      <c r="BCM138" s="65"/>
      <c r="BCN138" s="65"/>
      <c r="BCO138" s="65"/>
      <c r="BCP138" s="65"/>
      <c r="BCQ138" s="65"/>
      <c r="BCR138" s="65"/>
      <c r="BCS138" s="65"/>
      <c r="BCT138" s="65"/>
      <c r="BCU138" s="65"/>
      <c r="BCV138" s="65"/>
      <c r="BCW138" s="65"/>
      <c r="BCX138" s="65"/>
      <c r="BCY138" s="65"/>
      <c r="BCZ138" s="65"/>
      <c r="BDA138" s="65"/>
      <c r="BDB138" s="65"/>
      <c r="BDC138" s="65"/>
      <c r="BDD138" s="65"/>
      <c r="BDE138" s="65"/>
      <c r="BDF138" s="65"/>
      <c r="BDG138" s="65"/>
      <c r="BDH138" s="65"/>
      <c r="BDI138" s="65"/>
      <c r="BDJ138" s="65"/>
      <c r="BDK138" s="65"/>
      <c r="BDL138" s="65"/>
      <c r="BDM138" s="65"/>
      <c r="BDN138" s="65"/>
      <c r="BDO138" s="65"/>
      <c r="BDP138" s="65"/>
      <c r="BDQ138" s="65"/>
      <c r="BDR138" s="65"/>
      <c r="BDS138" s="65"/>
      <c r="BDT138" s="65"/>
      <c r="BDU138" s="65"/>
      <c r="BDV138" s="65"/>
      <c r="BDW138" s="65"/>
      <c r="BDX138" s="65"/>
      <c r="BDY138" s="65"/>
      <c r="BDZ138" s="65"/>
      <c r="BEA138" s="65"/>
      <c r="BEB138" s="65"/>
      <c r="BEC138" s="65"/>
      <c r="BED138" s="65"/>
      <c r="BEE138" s="65"/>
      <c r="BEF138" s="65"/>
      <c r="BEG138" s="65"/>
      <c r="BEH138" s="65"/>
      <c r="BEI138" s="65"/>
      <c r="BEJ138" s="65"/>
      <c r="BEK138" s="65"/>
      <c r="BEL138" s="65"/>
      <c r="BEM138" s="65"/>
      <c r="BEN138" s="65"/>
      <c r="BEO138" s="65"/>
      <c r="BEP138" s="65"/>
      <c r="BEQ138" s="65"/>
      <c r="BER138" s="65"/>
      <c r="BES138" s="65"/>
      <c r="BET138" s="65"/>
      <c r="BEU138" s="65"/>
      <c r="BEV138" s="65"/>
      <c r="BEW138" s="65"/>
      <c r="BEX138" s="65"/>
      <c r="BEY138" s="65"/>
      <c r="BEZ138" s="65"/>
      <c r="BFA138" s="65"/>
      <c r="BFB138" s="65"/>
      <c r="BFC138" s="65"/>
      <c r="BFD138" s="65"/>
      <c r="BFE138" s="65"/>
      <c r="BFF138" s="65"/>
      <c r="BFG138" s="65"/>
      <c r="BFH138" s="65"/>
      <c r="BFI138" s="65"/>
      <c r="BFJ138" s="65"/>
      <c r="BFK138" s="65"/>
      <c r="BFL138" s="65"/>
      <c r="BFM138" s="65"/>
      <c r="BFN138" s="65"/>
      <c r="BFO138" s="65"/>
      <c r="BFP138" s="65"/>
      <c r="BFQ138" s="65"/>
      <c r="BFR138" s="65"/>
      <c r="BFS138" s="65"/>
      <c r="BFT138" s="65"/>
      <c r="BFU138" s="65"/>
      <c r="BFV138" s="65"/>
      <c r="BFW138" s="65"/>
      <c r="BFX138" s="65"/>
      <c r="BFY138" s="65"/>
      <c r="BFZ138" s="65"/>
      <c r="BGA138" s="65"/>
      <c r="BGB138" s="65"/>
      <c r="BGC138" s="65"/>
      <c r="BGD138" s="65"/>
      <c r="BGE138" s="65"/>
      <c r="BGF138" s="65"/>
      <c r="BGG138" s="65"/>
      <c r="BGH138" s="65"/>
      <c r="BGI138" s="65"/>
      <c r="BGJ138" s="65"/>
      <c r="BGK138" s="65"/>
      <c r="BGL138" s="65"/>
      <c r="BGM138" s="65"/>
      <c r="BGN138" s="65"/>
      <c r="BGO138" s="65"/>
      <c r="BGP138" s="65"/>
      <c r="BGQ138" s="65"/>
      <c r="BGR138" s="65"/>
      <c r="BGS138" s="65"/>
      <c r="BGT138" s="65"/>
      <c r="BGU138" s="65"/>
      <c r="BGV138" s="65"/>
      <c r="BGW138" s="65"/>
      <c r="BGX138" s="65"/>
      <c r="BGY138" s="65"/>
      <c r="BGZ138" s="65"/>
      <c r="BHA138" s="65"/>
      <c r="BHB138" s="65"/>
      <c r="BHC138" s="65"/>
      <c r="BHD138" s="65"/>
      <c r="BHE138" s="65"/>
      <c r="BHF138" s="65"/>
      <c r="BHG138" s="65"/>
      <c r="BHH138" s="65"/>
      <c r="BHI138" s="65"/>
      <c r="BHJ138" s="65"/>
      <c r="BHK138" s="65"/>
      <c r="BHL138" s="65"/>
      <c r="BHM138" s="65"/>
      <c r="BHN138" s="65"/>
      <c r="BHO138" s="65"/>
      <c r="BHP138" s="65"/>
      <c r="BHQ138" s="65"/>
      <c r="BHR138" s="65"/>
      <c r="BHS138" s="65"/>
      <c r="BHT138" s="65"/>
      <c r="BHU138" s="65"/>
      <c r="BHV138" s="65"/>
      <c r="BHW138" s="65"/>
      <c r="BHX138" s="65"/>
      <c r="BHY138" s="65"/>
      <c r="BHZ138" s="65"/>
      <c r="BIA138" s="65"/>
      <c r="BIB138" s="65"/>
      <c r="BIC138" s="65"/>
      <c r="BID138" s="65"/>
      <c r="BIE138" s="65"/>
      <c r="BIF138" s="65"/>
      <c r="BIG138" s="65"/>
      <c r="BIH138" s="65"/>
      <c r="BII138" s="65"/>
      <c r="BIJ138" s="65"/>
      <c r="BIK138" s="65"/>
      <c r="BIL138" s="65"/>
      <c r="BIM138" s="65"/>
      <c r="BIN138" s="65"/>
      <c r="BIO138" s="65"/>
      <c r="BIP138" s="65"/>
      <c r="BIQ138" s="65"/>
      <c r="BIR138" s="65"/>
      <c r="BIS138" s="65"/>
      <c r="BIT138" s="65"/>
      <c r="BIU138" s="65"/>
      <c r="BIV138" s="65"/>
      <c r="BIW138" s="65"/>
      <c r="BIX138" s="65"/>
      <c r="BIY138" s="65"/>
      <c r="BIZ138" s="65"/>
      <c r="BJA138" s="65"/>
      <c r="BJB138" s="65"/>
      <c r="BJC138" s="65"/>
      <c r="BJD138" s="65"/>
      <c r="BJE138" s="65"/>
      <c r="BJF138" s="65"/>
      <c r="BJG138" s="65"/>
      <c r="BJH138" s="65"/>
      <c r="BJI138" s="65"/>
      <c r="BJJ138" s="65"/>
      <c r="BJK138" s="65"/>
      <c r="BJL138" s="65"/>
      <c r="BJM138" s="65"/>
      <c r="BJN138" s="65"/>
      <c r="BJO138" s="65"/>
      <c r="BJP138" s="65"/>
      <c r="BJQ138" s="65"/>
      <c r="BJR138" s="65"/>
      <c r="BJS138" s="65"/>
      <c r="BJT138" s="65"/>
      <c r="BJU138" s="65"/>
      <c r="BJV138" s="65"/>
      <c r="BJW138" s="65"/>
      <c r="BJX138" s="65"/>
      <c r="BJY138" s="65"/>
      <c r="BJZ138" s="65"/>
      <c r="BKA138" s="65"/>
      <c r="BKB138" s="65"/>
      <c r="BKC138" s="65"/>
      <c r="BKD138" s="65"/>
      <c r="BKE138" s="65"/>
      <c r="BKF138" s="65"/>
      <c r="BKG138" s="65"/>
      <c r="BKH138" s="65"/>
      <c r="BKI138" s="65"/>
      <c r="BKJ138" s="65"/>
      <c r="BKK138" s="65"/>
      <c r="BKL138" s="65"/>
      <c r="BKM138" s="65"/>
      <c r="BKN138" s="65"/>
      <c r="BKO138" s="65"/>
      <c r="BKP138" s="65"/>
      <c r="BKQ138" s="65"/>
      <c r="BKR138" s="65"/>
      <c r="BKS138" s="65"/>
      <c r="BKT138" s="65"/>
      <c r="BKU138" s="65"/>
      <c r="BKV138" s="65"/>
      <c r="BKW138" s="65"/>
      <c r="BKX138" s="65"/>
      <c r="BKY138" s="65"/>
      <c r="BKZ138" s="65"/>
      <c r="BLA138" s="65"/>
      <c r="BLB138" s="65"/>
      <c r="BLC138" s="65"/>
      <c r="BLD138" s="65"/>
      <c r="BLE138" s="65"/>
      <c r="BLF138" s="65"/>
      <c r="BLG138" s="65"/>
      <c r="BLH138" s="65"/>
      <c r="BLI138" s="65"/>
      <c r="BLJ138" s="65"/>
      <c r="BLK138" s="65"/>
      <c r="BLL138" s="65"/>
      <c r="BLM138" s="65"/>
      <c r="BLN138" s="65"/>
      <c r="BLO138" s="65"/>
      <c r="BLP138" s="65"/>
      <c r="BLQ138" s="65"/>
      <c r="BLR138" s="65"/>
      <c r="BLS138" s="65"/>
      <c r="BLT138" s="65"/>
      <c r="BLU138" s="65"/>
      <c r="BLV138" s="65"/>
      <c r="BLW138" s="65"/>
      <c r="BLX138" s="65"/>
      <c r="BLY138" s="65"/>
      <c r="BLZ138" s="65"/>
      <c r="BMA138" s="65"/>
      <c r="BMB138" s="65"/>
      <c r="BMC138" s="65"/>
      <c r="BMD138" s="65"/>
      <c r="BME138" s="65"/>
      <c r="BMF138" s="65"/>
      <c r="BMG138" s="65"/>
      <c r="BMH138" s="65"/>
      <c r="BMI138" s="65"/>
      <c r="BMJ138" s="65"/>
      <c r="BMK138" s="65"/>
      <c r="BML138" s="65"/>
      <c r="BMM138" s="65"/>
      <c r="BMN138" s="65"/>
      <c r="BMO138" s="65"/>
      <c r="BMP138" s="65"/>
      <c r="BMQ138" s="65"/>
      <c r="BMR138" s="65"/>
      <c r="BMS138" s="65"/>
      <c r="BMT138" s="65"/>
      <c r="BMU138" s="65"/>
      <c r="BMV138" s="65"/>
      <c r="BMW138" s="65"/>
      <c r="BMX138" s="65"/>
      <c r="BMY138" s="65"/>
      <c r="BMZ138" s="65"/>
      <c r="BNA138" s="65"/>
      <c r="BNB138" s="65"/>
      <c r="BNC138" s="65"/>
      <c r="BND138" s="65"/>
      <c r="BNE138" s="65"/>
      <c r="BNF138" s="65"/>
      <c r="BNG138" s="65"/>
      <c r="BNH138" s="65"/>
      <c r="BNI138" s="65"/>
      <c r="BNJ138" s="65"/>
      <c r="BNK138" s="65"/>
      <c r="BNL138" s="65"/>
      <c r="BNM138" s="65"/>
      <c r="BNN138" s="65"/>
      <c r="BNO138" s="65"/>
      <c r="BNP138" s="65"/>
      <c r="BNQ138" s="65"/>
      <c r="BNR138" s="65"/>
      <c r="BNS138" s="65"/>
      <c r="BNT138" s="65"/>
      <c r="BNU138" s="65"/>
      <c r="BNV138" s="65"/>
      <c r="BNW138" s="65"/>
      <c r="BNX138" s="65"/>
      <c r="BNY138" s="65"/>
      <c r="BNZ138" s="65"/>
      <c r="BOA138" s="65"/>
      <c r="BOB138" s="65"/>
      <c r="BOC138" s="65"/>
      <c r="BOD138" s="65"/>
      <c r="BOE138" s="65"/>
      <c r="BOF138" s="65"/>
      <c r="BOG138" s="65"/>
      <c r="BOH138" s="65"/>
      <c r="BOI138" s="65"/>
      <c r="BOJ138" s="65"/>
      <c r="BOK138" s="65"/>
      <c r="BOL138" s="65"/>
      <c r="BOM138" s="65"/>
      <c r="BON138" s="65"/>
      <c r="BOO138" s="65"/>
      <c r="BOP138" s="65"/>
      <c r="BOQ138" s="65"/>
      <c r="BOR138" s="65"/>
      <c r="BOS138" s="65"/>
      <c r="BOT138" s="65"/>
      <c r="BOU138" s="65"/>
      <c r="BOV138" s="65"/>
      <c r="BOW138" s="65"/>
      <c r="BOX138" s="65"/>
      <c r="BOY138" s="65"/>
      <c r="BOZ138" s="65"/>
      <c r="BPA138" s="65"/>
      <c r="BPB138" s="65"/>
      <c r="BPC138" s="65"/>
      <c r="BPD138" s="65"/>
      <c r="BPE138" s="65"/>
      <c r="BPF138" s="65"/>
      <c r="BPG138" s="65"/>
      <c r="BPH138" s="65"/>
      <c r="BPI138" s="65"/>
      <c r="BPJ138" s="65"/>
      <c r="BPK138" s="65"/>
      <c r="BPL138" s="65"/>
      <c r="BPM138" s="65"/>
      <c r="BPN138" s="65"/>
      <c r="BPO138" s="65"/>
      <c r="BPP138" s="65"/>
      <c r="BPQ138" s="65"/>
      <c r="BPR138" s="65"/>
      <c r="BPS138" s="65"/>
      <c r="BPT138" s="65"/>
      <c r="BPU138" s="65"/>
      <c r="BPV138" s="65"/>
      <c r="BPW138" s="65"/>
      <c r="BPX138" s="65"/>
      <c r="BPY138" s="65"/>
      <c r="BPZ138" s="65"/>
      <c r="BQA138" s="65"/>
      <c r="BQB138" s="65"/>
      <c r="BQC138" s="65"/>
      <c r="BQD138" s="65"/>
      <c r="BQE138" s="65"/>
      <c r="BQF138" s="65"/>
      <c r="BQG138" s="65"/>
      <c r="BQH138" s="65"/>
      <c r="BQI138" s="65"/>
      <c r="BQJ138" s="65"/>
      <c r="BQK138" s="65"/>
      <c r="BQL138" s="65"/>
      <c r="BQM138" s="65"/>
      <c r="BQN138" s="65"/>
      <c r="BQO138" s="65"/>
      <c r="BQP138" s="65"/>
      <c r="BQQ138" s="65"/>
      <c r="BQR138" s="65"/>
      <c r="BQS138" s="65"/>
      <c r="BQT138" s="65"/>
      <c r="BQU138" s="65"/>
      <c r="BQV138" s="65"/>
      <c r="BQW138" s="65"/>
      <c r="BQX138" s="65"/>
      <c r="BQY138" s="65"/>
      <c r="BQZ138" s="65"/>
      <c r="BRA138" s="65"/>
      <c r="BRB138" s="65"/>
      <c r="BRC138" s="65"/>
      <c r="BRD138" s="65"/>
      <c r="BRE138" s="65"/>
      <c r="BRF138" s="65"/>
      <c r="BRG138" s="65"/>
      <c r="BRH138" s="65"/>
      <c r="BRI138" s="65"/>
      <c r="BRJ138" s="65"/>
      <c r="BRK138" s="65"/>
      <c r="BRL138" s="65"/>
      <c r="BRM138" s="65"/>
      <c r="BRN138" s="65"/>
      <c r="BRO138" s="65"/>
      <c r="BRP138" s="65"/>
      <c r="BRQ138" s="65"/>
      <c r="BRR138" s="65"/>
      <c r="BRS138" s="65"/>
      <c r="BRT138" s="65"/>
      <c r="BRU138" s="65"/>
      <c r="BRV138" s="65"/>
      <c r="BRW138" s="65"/>
      <c r="BRX138" s="65"/>
      <c r="BRY138" s="65"/>
      <c r="BRZ138" s="65"/>
      <c r="BSA138" s="65"/>
      <c r="BSB138" s="65"/>
      <c r="BSC138" s="65"/>
      <c r="BSD138" s="65"/>
      <c r="BSE138" s="65"/>
      <c r="BSF138" s="65"/>
      <c r="BSG138" s="65"/>
      <c r="BSH138" s="65"/>
      <c r="BSI138" s="65"/>
      <c r="BSJ138" s="65"/>
      <c r="BSK138" s="65"/>
      <c r="BSL138" s="65"/>
      <c r="BSM138" s="65"/>
      <c r="BSN138" s="65"/>
      <c r="BSO138" s="65"/>
      <c r="BSP138" s="65"/>
      <c r="BSQ138" s="65"/>
      <c r="BSR138" s="65"/>
      <c r="BSS138" s="65"/>
      <c r="BST138" s="65"/>
      <c r="BSU138" s="65"/>
      <c r="BSV138" s="65"/>
      <c r="BSW138" s="65"/>
      <c r="BSX138" s="65"/>
      <c r="BSY138" s="65"/>
      <c r="BSZ138" s="65"/>
      <c r="BTA138" s="65"/>
      <c r="BTB138" s="65"/>
      <c r="BTC138" s="65"/>
      <c r="BTD138" s="65"/>
      <c r="BTE138" s="65"/>
      <c r="BTF138" s="65"/>
      <c r="BTG138" s="65"/>
      <c r="BTH138" s="65"/>
      <c r="BTI138" s="65"/>
      <c r="BTJ138" s="65"/>
      <c r="BTK138" s="65"/>
      <c r="BTL138" s="65"/>
      <c r="BTM138" s="65"/>
      <c r="BTN138" s="65"/>
      <c r="BTO138" s="65"/>
      <c r="BTP138" s="65"/>
      <c r="BTQ138" s="65"/>
      <c r="BTR138" s="65"/>
      <c r="BTS138" s="65"/>
      <c r="BTT138" s="65"/>
      <c r="BTU138" s="65"/>
      <c r="BTV138" s="65"/>
      <c r="BTW138" s="65"/>
      <c r="BTX138" s="65"/>
      <c r="BTY138" s="65"/>
      <c r="BTZ138" s="65"/>
      <c r="BUA138" s="65"/>
      <c r="BUB138" s="65"/>
      <c r="BUC138" s="65"/>
      <c r="BUD138" s="65"/>
      <c r="BUE138" s="65"/>
      <c r="BUF138" s="65"/>
      <c r="BUG138" s="65"/>
      <c r="BUH138" s="65"/>
      <c r="BUI138" s="65"/>
      <c r="BUJ138" s="65"/>
      <c r="BUK138" s="65"/>
      <c r="BUL138" s="65"/>
      <c r="BUM138" s="65"/>
      <c r="BUN138" s="65"/>
      <c r="BUO138" s="65"/>
      <c r="BUP138" s="65"/>
      <c r="BUQ138" s="65"/>
      <c r="BUR138" s="65"/>
      <c r="BUS138" s="65"/>
      <c r="BUT138" s="65"/>
      <c r="BUU138" s="65"/>
      <c r="BUV138" s="65"/>
      <c r="BUW138" s="65"/>
      <c r="BUX138" s="65"/>
      <c r="BUY138" s="65"/>
      <c r="BUZ138" s="65"/>
      <c r="BVA138" s="65"/>
      <c r="BVB138" s="65"/>
      <c r="BVC138" s="65"/>
      <c r="BVD138" s="65"/>
      <c r="BVE138" s="65"/>
      <c r="BVF138" s="65"/>
      <c r="BVG138" s="65"/>
      <c r="BVH138" s="65"/>
      <c r="BVI138" s="65"/>
      <c r="BVJ138" s="65"/>
      <c r="BVK138" s="65"/>
      <c r="BVL138" s="65"/>
      <c r="BVM138" s="65"/>
      <c r="BVN138" s="65"/>
      <c r="BVO138" s="65"/>
      <c r="BVP138" s="65"/>
      <c r="BVQ138" s="65"/>
      <c r="BVR138" s="65"/>
      <c r="BVS138" s="65"/>
      <c r="BVT138" s="65"/>
      <c r="BVU138" s="65"/>
      <c r="BVV138" s="65"/>
      <c r="BVW138" s="65"/>
      <c r="BVX138" s="65"/>
      <c r="BVY138" s="65"/>
      <c r="BVZ138" s="65"/>
      <c r="BWA138" s="65"/>
      <c r="BWB138" s="65"/>
      <c r="BWC138" s="65"/>
      <c r="BWD138" s="65"/>
      <c r="BWE138" s="65"/>
      <c r="BWF138" s="65"/>
      <c r="BWG138" s="65"/>
      <c r="BWH138" s="65"/>
      <c r="BWI138" s="65"/>
      <c r="BWJ138" s="65"/>
      <c r="BWK138" s="65"/>
      <c r="BWL138" s="65"/>
      <c r="BWM138" s="65"/>
      <c r="BWN138" s="65"/>
      <c r="BWO138" s="65"/>
      <c r="BWP138" s="65"/>
      <c r="BWQ138" s="65"/>
      <c r="BWR138" s="65"/>
      <c r="BWS138" s="65"/>
      <c r="BWT138" s="65"/>
      <c r="BWU138" s="65"/>
      <c r="BWV138" s="65"/>
      <c r="BWW138" s="65"/>
      <c r="BWX138" s="65"/>
      <c r="BWY138" s="65"/>
      <c r="BWZ138" s="65"/>
      <c r="BXA138" s="65"/>
      <c r="BXB138" s="65"/>
      <c r="BXC138" s="65"/>
      <c r="BXD138" s="65"/>
      <c r="BXE138" s="65"/>
      <c r="BXF138" s="65"/>
      <c r="BXG138" s="65"/>
      <c r="BXH138" s="65"/>
      <c r="BXI138" s="65"/>
      <c r="BXJ138" s="65"/>
      <c r="BXK138" s="65"/>
      <c r="BXL138" s="65"/>
      <c r="BXM138" s="65"/>
      <c r="BXN138" s="65"/>
      <c r="BXO138" s="65"/>
      <c r="BXP138" s="65"/>
      <c r="BXQ138" s="65"/>
      <c r="BXR138" s="65"/>
      <c r="BXS138" s="65"/>
      <c r="BXT138" s="65"/>
      <c r="BXU138" s="65"/>
      <c r="BXV138" s="65"/>
      <c r="BXW138" s="65"/>
      <c r="BXX138" s="65"/>
      <c r="BXY138" s="65"/>
      <c r="BXZ138" s="65"/>
      <c r="BYA138" s="65"/>
      <c r="BYB138" s="65"/>
      <c r="BYC138" s="65"/>
      <c r="BYD138" s="65"/>
      <c r="BYE138" s="65"/>
      <c r="BYF138" s="65"/>
      <c r="BYG138" s="65"/>
      <c r="BYH138" s="65"/>
      <c r="BYI138" s="65"/>
      <c r="BYJ138" s="65"/>
      <c r="BYK138" s="65"/>
      <c r="BYL138" s="65"/>
      <c r="BYM138" s="65"/>
      <c r="BYN138" s="65"/>
      <c r="BYO138" s="65"/>
      <c r="BYP138" s="65"/>
      <c r="BYQ138" s="65"/>
      <c r="BYR138" s="65"/>
      <c r="BYS138" s="65"/>
      <c r="BYT138" s="65"/>
      <c r="BYU138" s="65"/>
      <c r="BYV138" s="65"/>
      <c r="BYW138" s="65"/>
      <c r="BYX138" s="65"/>
      <c r="BYY138" s="65"/>
      <c r="BYZ138" s="65"/>
      <c r="BZA138" s="65"/>
      <c r="BZB138" s="65"/>
      <c r="BZC138" s="65"/>
      <c r="BZD138" s="65"/>
      <c r="BZE138" s="65"/>
      <c r="BZF138" s="65"/>
      <c r="BZG138" s="65"/>
      <c r="BZH138" s="65"/>
      <c r="BZI138" s="65"/>
      <c r="BZJ138" s="65"/>
      <c r="BZK138" s="65"/>
      <c r="BZL138" s="65"/>
      <c r="BZM138" s="65"/>
      <c r="BZN138" s="65"/>
      <c r="BZO138" s="65"/>
      <c r="BZP138" s="65"/>
      <c r="BZQ138" s="65"/>
      <c r="BZR138" s="65"/>
      <c r="BZS138" s="65"/>
      <c r="BZT138" s="65"/>
      <c r="BZU138" s="65"/>
      <c r="BZV138" s="65"/>
      <c r="BZW138" s="65"/>
      <c r="BZX138" s="65"/>
      <c r="BZY138" s="65"/>
      <c r="BZZ138" s="65"/>
      <c r="CAA138" s="65"/>
      <c r="CAB138" s="65"/>
      <c r="CAC138" s="65"/>
      <c r="CAD138" s="65"/>
      <c r="CAE138" s="65"/>
      <c r="CAF138" s="65"/>
      <c r="CAG138" s="65"/>
      <c r="CAH138" s="65"/>
      <c r="CAI138" s="65"/>
      <c r="CAJ138" s="65"/>
      <c r="CAK138" s="65"/>
      <c r="CAL138" s="65"/>
      <c r="CAM138" s="65"/>
      <c r="CAN138" s="65"/>
      <c r="CAO138" s="65"/>
      <c r="CAP138" s="65"/>
      <c r="CAQ138" s="65"/>
      <c r="CAR138" s="65"/>
      <c r="CAS138" s="65"/>
      <c r="CAT138" s="65"/>
      <c r="CAU138" s="65"/>
      <c r="CAV138" s="65"/>
      <c r="CAW138" s="65"/>
      <c r="CAX138" s="65"/>
      <c r="CAY138" s="65"/>
      <c r="CAZ138" s="65"/>
      <c r="CBA138" s="65"/>
      <c r="CBB138" s="65"/>
      <c r="CBC138" s="65"/>
      <c r="CBD138" s="65"/>
      <c r="CBE138" s="65"/>
      <c r="CBF138" s="65"/>
      <c r="CBG138" s="65"/>
      <c r="CBH138" s="65"/>
      <c r="CBI138" s="65"/>
      <c r="CBJ138" s="65"/>
      <c r="CBK138" s="65"/>
      <c r="CBL138" s="65"/>
      <c r="CBM138" s="65"/>
      <c r="CBN138" s="65"/>
      <c r="CBO138" s="65"/>
      <c r="CBP138" s="65"/>
      <c r="CBQ138" s="65"/>
      <c r="CBR138" s="65"/>
      <c r="CBS138" s="65"/>
      <c r="CBT138" s="65"/>
      <c r="CBU138" s="65"/>
      <c r="CBV138" s="65"/>
      <c r="CBW138" s="65"/>
      <c r="CBX138" s="65"/>
      <c r="CBY138" s="65"/>
      <c r="CBZ138" s="65"/>
      <c r="CCA138" s="65"/>
      <c r="CCB138" s="65"/>
      <c r="CCC138" s="65"/>
      <c r="CCD138" s="65"/>
      <c r="CCE138" s="65"/>
      <c r="CCF138" s="65"/>
      <c r="CCG138" s="65"/>
      <c r="CCH138" s="65"/>
      <c r="CCI138" s="65"/>
      <c r="CCJ138" s="65"/>
      <c r="CCK138" s="65"/>
      <c r="CCL138" s="65"/>
      <c r="CCM138" s="65"/>
      <c r="CCN138" s="65"/>
      <c r="CCO138" s="65"/>
      <c r="CCP138" s="65"/>
      <c r="CCQ138" s="65"/>
      <c r="CCR138" s="65"/>
      <c r="CCS138" s="65"/>
      <c r="CCT138" s="65"/>
      <c r="CCU138" s="65"/>
      <c r="CCV138" s="65"/>
      <c r="CCW138" s="65"/>
      <c r="CCX138" s="65"/>
      <c r="CCY138" s="65"/>
      <c r="CCZ138" s="65"/>
      <c r="CDA138" s="65"/>
      <c r="CDB138" s="65"/>
      <c r="CDC138" s="65"/>
      <c r="CDD138" s="65"/>
      <c r="CDE138" s="65"/>
      <c r="CDF138" s="65"/>
      <c r="CDG138" s="65"/>
      <c r="CDH138" s="65"/>
      <c r="CDI138" s="65"/>
      <c r="CDJ138" s="65"/>
      <c r="CDK138" s="65"/>
      <c r="CDL138" s="65"/>
      <c r="CDM138" s="65"/>
      <c r="CDN138" s="65"/>
      <c r="CDO138" s="65"/>
      <c r="CDP138" s="65"/>
      <c r="CDQ138" s="65"/>
      <c r="CDR138" s="65"/>
      <c r="CDS138" s="65"/>
      <c r="CDT138" s="65"/>
      <c r="CDU138" s="65"/>
      <c r="CDV138" s="65"/>
      <c r="CDW138" s="65"/>
      <c r="CDX138" s="65"/>
      <c r="CDY138" s="65"/>
      <c r="CDZ138" s="65"/>
      <c r="CEA138" s="65"/>
      <c r="CEB138" s="65"/>
      <c r="CEC138" s="65"/>
      <c r="CED138" s="65"/>
      <c r="CEE138" s="65"/>
      <c r="CEF138" s="65"/>
      <c r="CEG138" s="65"/>
      <c r="CEH138" s="65"/>
      <c r="CEI138" s="65"/>
      <c r="CEJ138" s="65"/>
      <c r="CEK138" s="65"/>
      <c r="CEL138" s="65"/>
      <c r="CEM138" s="65"/>
      <c r="CEN138" s="65"/>
      <c r="CEO138" s="65"/>
      <c r="CEP138" s="65"/>
      <c r="CEQ138" s="65"/>
      <c r="CER138" s="65"/>
      <c r="CES138" s="65"/>
      <c r="CET138" s="65"/>
      <c r="CEU138" s="65"/>
      <c r="CEV138" s="65"/>
      <c r="CEW138" s="65"/>
      <c r="CEX138" s="65"/>
      <c r="CEY138" s="65"/>
      <c r="CEZ138" s="65"/>
      <c r="CFA138" s="65"/>
      <c r="CFB138" s="65"/>
      <c r="CFC138" s="65"/>
      <c r="CFD138" s="65"/>
      <c r="CFE138" s="65"/>
      <c r="CFF138" s="65"/>
      <c r="CFG138" s="65"/>
      <c r="CFH138" s="65"/>
      <c r="CFI138" s="65"/>
      <c r="CFJ138" s="65"/>
      <c r="CFK138" s="65"/>
      <c r="CFL138" s="65"/>
      <c r="CFM138" s="65"/>
      <c r="CFN138" s="65"/>
      <c r="CFO138" s="65"/>
      <c r="CFP138" s="65"/>
      <c r="CFQ138" s="65"/>
      <c r="CFR138" s="65"/>
      <c r="CFS138" s="65"/>
      <c r="CFT138" s="65"/>
      <c r="CFU138" s="65"/>
      <c r="CFV138" s="65"/>
      <c r="CFW138" s="65"/>
      <c r="CFX138" s="65"/>
      <c r="CFY138" s="65"/>
      <c r="CFZ138" s="65"/>
      <c r="CGA138" s="65"/>
      <c r="CGB138" s="65"/>
      <c r="CGC138" s="65"/>
      <c r="CGD138" s="65"/>
      <c r="CGE138" s="65"/>
      <c r="CGF138" s="65"/>
      <c r="CGG138" s="65"/>
      <c r="CGH138" s="65"/>
      <c r="CGI138" s="65"/>
      <c r="CGJ138" s="65"/>
      <c r="CGK138" s="65"/>
      <c r="CGL138" s="65"/>
      <c r="CGM138" s="65"/>
      <c r="CGN138" s="65"/>
      <c r="CGO138" s="65"/>
      <c r="CGP138" s="65"/>
      <c r="CGQ138" s="65"/>
      <c r="CGR138" s="65"/>
      <c r="CGS138" s="65"/>
      <c r="CGT138" s="65"/>
      <c r="CGU138" s="65"/>
      <c r="CGV138" s="65"/>
      <c r="CGW138" s="65"/>
      <c r="CGX138" s="65"/>
      <c r="CGY138" s="65"/>
      <c r="CGZ138" s="65"/>
      <c r="CHA138" s="65"/>
      <c r="CHB138" s="65"/>
      <c r="CHC138" s="65"/>
      <c r="CHD138" s="65"/>
      <c r="CHE138" s="65"/>
      <c r="CHF138" s="65"/>
      <c r="CHG138" s="65"/>
      <c r="CHH138" s="65"/>
      <c r="CHI138" s="65"/>
      <c r="CHJ138" s="65"/>
      <c r="CHK138" s="65"/>
      <c r="CHL138" s="65"/>
      <c r="CHM138" s="65"/>
      <c r="CHN138" s="65"/>
      <c r="CHO138" s="65"/>
      <c r="CHP138" s="65"/>
      <c r="CHQ138" s="65"/>
      <c r="CHR138" s="65"/>
      <c r="CHS138" s="65"/>
      <c r="CHT138" s="65"/>
      <c r="CHU138" s="65"/>
      <c r="CHV138" s="65"/>
      <c r="CHW138" s="65"/>
      <c r="CHX138" s="65"/>
      <c r="CHY138" s="65"/>
      <c r="CHZ138" s="65"/>
      <c r="CIA138" s="65"/>
      <c r="CIB138" s="65"/>
      <c r="CIC138" s="65"/>
      <c r="CID138" s="65"/>
      <c r="CIE138" s="65"/>
      <c r="CIF138" s="65"/>
      <c r="CIG138" s="65"/>
      <c r="CIH138" s="65"/>
      <c r="CII138" s="65"/>
      <c r="CIJ138" s="65"/>
      <c r="CIK138" s="65"/>
      <c r="CIL138" s="65"/>
      <c r="CIM138" s="65"/>
      <c r="CIN138" s="65"/>
      <c r="CIO138" s="65"/>
      <c r="CIP138" s="65"/>
      <c r="CIQ138" s="65"/>
      <c r="CIR138" s="65"/>
      <c r="CIS138" s="65"/>
      <c r="CIT138" s="65"/>
      <c r="CIU138" s="65"/>
      <c r="CIV138" s="65"/>
      <c r="CIW138" s="65"/>
      <c r="CIX138" s="65"/>
      <c r="CIY138" s="65"/>
      <c r="CIZ138" s="65"/>
      <c r="CJA138" s="65"/>
      <c r="CJB138" s="65"/>
      <c r="CJC138" s="65"/>
      <c r="CJD138" s="65"/>
      <c r="CJE138" s="65"/>
      <c r="CJF138" s="65"/>
      <c r="CJG138" s="65"/>
      <c r="CJH138" s="65"/>
      <c r="CJI138" s="65"/>
      <c r="CJJ138" s="65"/>
      <c r="CJK138" s="65"/>
      <c r="CJL138" s="65"/>
      <c r="CJM138" s="65"/>
      <c r="CJN138" s="65"/>
      <c r="CJO138" s="65"/>
      <c r="CJP138" s="65"/>
      <c r="CJQ138" s="65"/>
      <c r="CJR138" s="65"/>
      <c r="CJS138" s="65"/>
      <c r="CJT138" s="65"/>
      <c r="CJU138" s="65"/>
      <c r="CJV138" s="65"/>
      <c r="CJW138" s="65"/>
      <c r="CJX138" s="65"/>
      <c r="CJY138" s="65"/>
      <c r="CJZ138" s="65"/>
      <c r="CKA138" s="65"/>
      <c r="CKB138" s="65"/>
      <c r="CKC138" s="65"/>
      <c r="CKD138" s="65"/>
      <c r="CKE138" s="65"/>
      <c r="CKF138" s="65"/>
      <c r="CKG138" s="65"/>
      <c r="CKH138" s="65"/>
      <c r="CKI138" s="65"/>
      <c r="CKJ138" s="65"/>
      <c r="CKK138" s="65"/>
      <c r="CKL138" s="65"/>
      <c r="CKM138" s="65"/>
      <c r="CKN138" s="65"/>
      <c r="CKO138" s="65"/>
      <c r="CKP138" s="65"/>
      <c r="CKQ138" s="65"/>
      <c r="CKR138" s="65"/>
      <c r="CKS138" s="65"/>
      <c r="CKT138" s="65"/>
      <c r="CKU138" s="65"/>
      <c r="CKV138" s="65"/>
      <c r="CKW138" s="65"/>
      <c r="CKX138" s="65"/>
      <c r="CKY138" s="65"/>
      <c r="CKZ138" s="65"/>
      <c r="CLA138" s="65"/>
      <c r="CLB138" s="65"/>
      <c r="CLC138" s="65"/>
      <c r="CLD138" s="65"/>
      <c r="CLE138" s="65"/>
      <c r="CLF138" s="65"/>
      <c r="CLG138" s="65"/>
      <c r="CLH138" s="65"/>
      <c r="CLI138" s="65"/>
      <c r="CLJ138" s="65"/>
      <c r="CLK138" s="65"/>
      <c r="CLL138" s="65"/>
      <c r="CLM138" s="65"/>
      <c r="CLN138" s="65"/>
      <c r="CLO138" s="65"/>
      <c r="CLP138" s="65"/>
      <c r="CLQ138" s="65"/>
      <c r="CLR138" s="65"/>
      <c r="CLS138" s="65"/>
      <c r="CLT138" s="65"/>
      <c r="CLU138" s="65"/>
      <c r="CLV138" s="65"/>
      <c r="CLW138" s="65"/>
      <c r="CLX138" s="65"/>
      <c r="CLY138" s="65"/>
      <c r="CLZ138" s="65"/>
      <c r="CMA138" s="65"/>
      <c r="CMB138" s="65"/>
      <c r="CMC138" s="65"/>
      <c r="CMD138" s="65"/>
      <c r="CME138" s="65"/>
      <c r="CMF138" s="65"/>
      <c r="CMG138" s="65"/>
      <c r="CMH138" s="65"/>
      <c r="CMI138" s="65"/>
      <c r="CMJ138" s="65"/>
      <c r="CMK138" s="65"/>
      <c r="CML138" s="65"/>
      <c r="CMM138" s="65"/>
      <c r="CMN138" s="65"/>
      <c r="CMO138" s="65"/>
      <c r="CMP138" s="65"/>
      <c r="CMQ138" s="65"/>
      <c r="CMR138" s="65"/>
      <c r="CMS138" s="65"/>
      <c r="CMT138" s="65"/>
      <c r="CMU138" s="65"/>
      <c r="CMV138" s="65"/>
      <c r="CMW138" s="65"/>
      <c r="CMX138" s="65"/>
      <c r="CMY138" s="65"/>
      <c r="CMZ138" s="65"/>
      <c r="CNA138" s="65"/>
      <c r="CNB138" s="65"/>
      <c r="CNC138" s="65"/>
      <c r="CND138" s="65"/>
      <c r="CNE138" s="65"/>
      <c r="CNF138" s="65"/>
      <c r="CNG138" s="65"/>
      <c r="CNH138" s="65"/>
      <c r="CNI138" s="65"/>
      <c r="CNJ138" s="65"/>
      <c r="CNK138" s="65"/>
      <c r="CNL138" s="65"/>
      <c r="CNM138" s="65"/>
      <c r="CNN138" s="65"/>
      <c r="CNO138" s="65"/>
      <c r="CNP138" s="65"/>
      <c r="CNQ138" s="65"/>
      <c r="CNR138" s="65"/>
      <c r="CNS138" s="65"/>
      <c r="CNT138" s="65"/>
      <c r="CNU138" s="65"/>
      <c r="CNV138" s="65"/>
      <c r="CNW138" s="65"/>
      <c r="CNX138" s="65"/>
      <c r="CNY138" s="65"/>
      <c r="CNZ138" s="65"/>
      <c r="COA138" s="65"/>
      <c r="COB138" s="65"/>
      <c r="COC138" s="65"/>
      <c r="COD138" s="65"/>
      <c r="COE138" s="65"/>
      <c r="COF138" s="65"/>
      <c r="COG138" s="65"/>
      <c r="COH138" s="65"/>
      <c r="COI138" s="65"/>
      <c r="COJ138" s="65"/>
      <c r="COK138" s="65"/>
      <c r="COL138" s="65"/>
      <c r="COM138" s="65"/>
      <c r="CON138" s="65"/>
      <c r="COO138" s="65"/>
      <c r="COP138" s="65"/>
      <c r="COQ138" s="65"/>
      <c r="COR138" s="65"/>
      <c r="COS138" s="65"/>
      <c r="COT138" s="65"/>
      <c r="COU138" s="65"/>
      <c r="COV138" s="65"/>
      <c r="COW138" s="65"/>
      <c r="COX138" s="65"/>
      <c r="COY138" s="65"/>
      <c r="COZ138" s="65"/>
      <c r="CPA138" s="65"/>
      <c r="CPB138" s="65"/>
      <c r="CPC138" s="65"/>
      <c r="CPD138" s="65"/>
      <c r="CPE138" s="65"/>
      <c r="CPF138" s="65"/>
      <c r="CPG138" s="65"/>
      <c r="CPH138" s="65"/>
      <c r="CPI138" s="65"/>
      <c r="CPJ138" s="65"/>
      <c r="CPK138" s="65"/>
      <c r="CPL138" s="65"/>
      <c r="CPM138" s="65"/>
      <c r="CPN138" s="65"/>
      <c r="CPO138" s="65"/>
      <c r="CPP138" s="65"/>
      <c r="CPQ138" s="65"/>
      <c r="CPR138" s="65"/>
      <c r="CPS138" s="65"/>
      <c r="CPT138" s="65"/>
      <c r="CPU138" s="65"/>
      <c r="CPV138" s="65"/>
      <c r="CPW138" s="65"/>
      <c r="CPX138" s="65"/>
      <c r="CPY138" s="65"/>
      <c r="CPZ138" s="65"/>
      <c r="CQA138" s="65"/>
      <c r="CQB138" s="65"/>
      <c r="CQC138" s="65"/>
      <c r="CQD138" s="65"/>
      <c r="CQE138" s="65"/>
      <c r="CQF138" s="65"/>
      <c r="CQG138" s="65"/>
      <c r="CQH138" s="65"/>
      <c r="CQI138" s="65"/>
      <c r="CQJ138" s="65"/>
      <c r="CQK138" s="65"/>
      <c r="CQL138" s="65"/>
      <c r="CQM138" s="65"/>
      <c r="CQN138" s="65"/>
      <c r="CQO138" s="65"/>
      <c r="CQP138" s="65"/>
      <c r="CQQ138" s="65"/>
      <c r="CQR138" s="65"/>
      <c r="CQS138" s="65"/>
      <c r="CQT138" s="65"/>
      <c r="CQU138" s="65"/>
      <c r="CQV138" s="65"/>
      <c r="CQW138" s="65"/>
      <c r="CQX138" s="65"/>
      <c r="CQY138" s="65"/>
      <c r="CQZ138" s="65"/>
      <c r="CRA138" s="65"/>
      <c r="CRB138" s="65"/>
      <c r="CRC138" s="65"/>
      <c r="CRD138" s="65"/>
      <c r="CRE138" s="65"/>
      <c r="CRF138" s="65"/>
      <c r="CRG138" s="65"/>
      <c r="CRH138" s="65"/>
      <c r="CRI138" s="65"/>
      <c r="CRJ138" s="65"/>
      <c r="CRK138" s="65"/>
      <c r="CRL138" s="65"/>
      <c r="CRM138" s="65"/>
      <c r="CRN138" s="65"/>
      <c r="CRO138" s="65"/>
      <c r="CRP138" s="65"/>
      <c r="CRQ138" s="65"/>
      <c r="CRR138" s="65"/>
      <c r="CRS138" s="65"/>
      <c r="CRT138" s="65"/>
      <c r="CRU138" s="65"/>
      <c r="CRV138" s="65"/>
      <c r="CRW138" s="65"/>
      <c r="CRX138" s="65"/>
      <c r="CRY138" s="65"/>
      <c r="CRZ138" s="65"/>
      <c r="CSA138" s="65"/>
      <c r="CSB138" s="65"/>
      <c r="CSC138" s="65"/>
      <c r="CSD138" s="65"/>
      <c r="CSE138" s="65"/>
      <c r="CSF138" s="65"/>
      <c r="CSG138" s="65"/>
      <c r="CSH138" s="65"/>
      <c r="CSI138" s="65"/>
      <c r="CSJ138" s="65"/>
      <c r="CSK138" s="65"/>
      <c r="CSL138" s="65"/>
      <c r="CSM138" s="65"/>
      <c r="CSN138" s="65"/>
      <c r="CSO138" s="65"/>
      <c r="CSP138" s="65"/>
      <c r="CSQ138" s="65"/>
      <c r="CSR138" s="65"/>
      <c r="CSS138" s="65"/>
      <c r="CST138" s="65"/>
      <c r="CSU138" s="65"/>
      <c r="CSV138" s="65"/>
      <c r="CSW138" s="65"/>
      <c r="CSX138" s="65"/>
      <c r="CSY138" s="65"/>
      <c r="CSZ138" s="65"/>
      <c r="CTA138" s="65"/>
      <c r="CTB138" s="65"/>
      <c r="CTC138" s="65"/>
      <c r="CTD138" s="65"/>
      <c r="CTE138" s="65"/>
      <c r="CTF138" s="65"/>
      <c r="CTG138" s="65"/>
      <c r="CTH138" s="65"/>
      <c r="CTI138" s="65"/>
      <c r="CTJ138" s="65"/>
      <c r="CTK138" s="65"/>
      <c r="CTL138" s="65"/>
      <c r="CTM138" s="65"/>
      <c r="CTN138" s="65"/>
      <c r="CTO138" s="65"/>
      <c r="CTP138" s="65"/>
      <c r="CTQ138" s="65"/>
      <c r="CTR138" s="65"/>
      <c r="CTS138" s="65"/>
      <c r="CTT138" s="65"/>
      <c r="CTU138" s="65"/>
      <c r="CTV138" s="65"/>
      <c r="CTW138" s="65"/>
      <c r="CTX138" s="65"/>
      <c r="CTY138" s="65"/>
      <c r="CTZ138" s="65"/>
      <c r="CUA138" s="65"/>
      <c r="CUB138" s="65"/>
      <c r="CUC138" s="65"/>
      <c r="CUD138" s="65"/>
      <c r="CUE138" s="65"/>
      <c r="CUF138" s="65"/>
      <c r="CUG138" s="65"/>
      <c r="CUH138" s="65"/>
      <c r="CUI138" s="65"/>
      <c r="CUJ138" s="65"/>
      <c r="CUK138" s="65"/>
      <c r="CUL138" s="65"/>
      <c r="CUM138" s="65"/>
      <c r="CUN138" s="65"/>
      <c r="CUO138" s="65"/>
      <c r="CUP138" s="65"/>
      <c r="CUQ138" s="65"/>
      <c r="CUR138" s="65"/>
      <c r="CUS138" s="65"/>
      <c r="CUT138" s="65"/>
      <c r="CUU138" s="65"/>
      <c r="CUV138" s="65"/>
      <c r="CUW138" s="65"/>
      <c r="CUX138" s="65"/>
      <c r="CUY138" s="65"/>
      <c r="CUZ138" s="65"/>
      <c r="CVA138" s="65"/>
      <c r="CVB138" s="65"/>
      <c r="CVC138" s="65"/>
      <c r="CVD138" s="65"/>
      <c r="CVE138" s="65"/>
      <c r="CVF138" s="65"/>
      <c r="CVG138" s="65"/>
      <c r="CVH138" s="65"/>
      <c r="CVI138" s="65"/>
      <c r="CVJ138" s="65"/>
      <c r="CVK138" s="65"/>
      <c r="CVL138" s="65"/>
      <c r="CVM138" s="65"/>
      <c r="CVN138" s="65"/>
      <c r="CVO138" s="65"/>
      <c r="CVP138" s="65"/>
      <c r="CVQ138" s="65"/>
      <c r="CVR138" s="65"/>
      <c r="CVS138" s="65"/>
      <c r="CVT138" s="65"/>
      <c r="CVU138" s="65"/>
      <c r="CVV138" s="65"/>
      <c r="CVW138" s="65"/>
      <c r="CVX138" s="65"/>
      <c r="CVY138" s="65"/>
      <c r="CVZ138" s="65"/>
      <c r="CWA138" s="65"/>
      <c r="CWB138" s="65"/>
      <c r="CWC138" s="65"/>
      <c r="CWD138" s="65"/>
      <c r="CWE138" s="65"/>
      <c r="CWF138" s="65"/>
      <c r="CWG138" s="65"/>
      <c r="CWH138" s="65"/>
      <c r="CWI138" s="65"/>
      <c r="CWJ138" s="65"/>
      <c r="CWK138" s="65"/>
      <c r="CWL138" s="65"/>
      <c r="CWM138" s="65"/>
      <c r="CWN138" s="65"/>
      <c r="CWO138" s="65"/>
      <c r="CWP138" s="65"/>
      <c r="CWQ138" s="65"/>
      <c r="CWR138" s="65"/>
      <c r="CWS138" s="65"/>
      <c r="CWT138" s="65"/>
      <c r="CWU138" s="65"/>
      <c r="CWV138" s="65"/>
      <c r="CWW138" s="65"/>
      <c r="CWX138" s="65"/>
      <c r="CWY138" s="65"/>
      <c r="CWZ138" s="65"/>
      <c r="CXA138" s="65"/>
      <c r="CXB138" s="65"/>
      <c r="CXC138" s="65"/>
      <c r="CXD138" s="65"/>
      <c r="CXE138" s="65"/>
      <c r="CXF138" s="65"/>
      <c r="CXG138" s="65"/>
      <c r="CXH138" s="65"/>
      <c r="CXI138" s="65"/>
      <c r="CXJ138" s="65"/>
      <c r="CXK138" s="65"/>
      <c r="CXL138" s="65"/>
      <c r="CXM138" s="65"/>
      <c r="CXN138" s="65"/>
      <c r="CXO138" s="65"/>
      <c r="CXP138" s="65"/>
      <c r="CXQ138" s="65"/>
      <c r="CXR138" s="65"/>
      <c r="CXS138" s="65"/>
      <c r="CXT138" s="65"/>
      <c r="CXU138" s="65"/>
      <c r="CXV138" s="65"/>
      <c r="CXW138" s="65"/>
      <c r="CXX138" s="65"/>
      <c r="CXY138" s="65"/>
      <c r="CXZ138" s="65"/>
      <c r="CYA138" s="65"/>
      <c r="CYB138" s="65"/>
      <c r="CYC138" s="65"/>
      <c r="CYD138" s="65"/>
      <c r="CYE138" s="65"/>
      <c r="CYF138" s="65"/>
      <c r="CYG138" s="65"/>
      <c r="CYH138" s="65"/>
      <c r="CYI138" s="65"/>
      <c r="CYJ138" s="65"/>
      <c r="CYK138" s="65"/>
      <c r="CYL138" s="65"/>
      <c r="CYM138" s="65"/>
      <c r="CYN138" s="65"/>
      <c r="CYO138" s="65"/>
      <c r="CYP138" s="65"/>
      <c r="CYQ138" s="65"/>
      <c r="CYR138" s="65"/>
      <c r="CYS138" s="65"/>
      <c r="CYT138" s="65"/>
      <c r="CYU138" s="65"/>
      <c r="CYV138" s="65"/>
      <c r="CYW138" s="65"/>
      <c r="CYX138" s="65"/>
      <c r="CYY138" s="65"/>
      <c r="CYZ138" s="65"/>
      <c r="CZA138" s="65"/>
      <c r="CZB138" s="65"/>
      <c r="CZC138" s="65"/>
      <c r="CZD138" s="65"/>
      <c r="CZE138" s="65"/>
      <c r="CZF138" s="65"/>
      <c r="CZG138" s="65"/>
      <c r="CZH138" s="65"/>
      <c r="CZI138" s="65"/>
      <c r="CZJ138" s="65"/>
      <c r="CZK138" s="65"/>
      <c r="CZL138" s="65"/>
      <c r="CZM138" s="65"/>
      <c r="CZN138" s="65"/>
      <c r="CZO138" s="65"/>
      <c r="CZP138" s="65"/>
      <c r="CZQ138" s="65"/>
      <c r="CZR138" s="65"/>
      <c r="CZS138" s="65"/>
      <c r="CZT138" s="65"/>
      <c r="CZU138" s="65"/>
      <c r="CZV138" s="65"/>
      <c r="CZW138" s="65"/>
      <c r="CZX138" s="65"/>
      <c r="CZY138" s="65"/>
      <c r="CZZ138" s="65"/>
      <c r="DAA138" s="65"/>
      <c r="DAB138" s="65"/>
      <c r="DAC138" s="65"/>
      <c r="DAD138" s="65"/>
      <c r="DAE138" s="65"/>
      <c r="DAF138" s="65"/>
      <c r="DAG138" s="65"/>
      <c r="DAH138" s="65"/>
      <c r="DAI138" s="65"/>
      <c r="DAJ138" s="65"/>
      <c r="DAK138" s="65"/>
      <c r="DAL138" s="65"/>
      <c r="DAM138" s="65"/>
      <c r="DAN138" s="65"/>
      <c r="DAO138" s="65"/>
      <c r="DAP138" s="65"/>
      <c r="DAQ138" s="65"/>
      <c r="DAR138" s="65"/>
      <c r="DAS138" s="65"/>
      <c r="DAT138" s="65"/>
      <c r="DAU138" s="65"/>
      <c r="DAV138" s="65"/>
      <c r="DAW138" s="65"/>
      <c r="DAX138" s="65"/>
      <c r="DAY138" s="65"/>
      <c r="DAZ138" s="65"/>
      <c r="DBA138" s="65"/>
      <c r="DBB138" s="65"/>
      <c r="DBC138" s="65"/>
      <c r="DBD138" s="65"/>
      <c r="DBE138" s="65"/>
      <c r="DBF138" s="65"/>
      <c r="DBG138" s="65"/>
      <c r="DBH138" s="65"/>
      <c r="DBI138" s="65"/>
      <c r="DBJ138" s="65"/>
      <c r="DBK138" s="65"/>
      <c r="DBL138" s="65"/>
      <c r="DBM138" s="65"/>
      <c r="DBN138" s="65"/>
      <c r="DBO138" s="65"/>
      <c r="DBP138" s="65"/>
      <c r="DBQ138" s="65"/>
      <c r="DBR138" s="65"/>
      <c r="DBS138" s="65"/>
      <c r="DBT138" s="65"/>
      <c r="DBU138" s="65"/>
      <c r="DBV138" s="65"/>
      <c r="DBW138" s="65"/>
      <c r="DBX138" s="65"/>
      <c r="DBY138" s="65"/>
      <c r="DBZ138" s="65"/>
      <c r="DCA138" s="65"/>
      <c r="DCB138" s="65"/>
      <c r="DCC138" s="65"/>
      <c r="DCD138" s="65"/>
      <c r="DCE138" s="65"/>
      <c r="DCF138" s="65"/>
      <c r="DCG138" s="65"/>
      <c r="DCH138" s="65"/>
      <c r="DCI138" s="65"/>
      <c r="DCJ138" s="65"/>
      <c r="DCK138" s="65"/>
      <c r="DCL138" s="65"/>
      <c r="DCM138" s="65"/>
      <c r="DCN138" s="65"/>
      <c r="DCO138" s="65"/>
      <c r="DCP138" s="65"/>
      <c r="DCQ138" s="65"/>
      <c r="DCR138" s="65"/>
      <c r="DCS138" s="65"/>
      <c r="DCT138" s="65"/>
      <c r="DCU138" s="65"/>
      <c r="DCV138" s="65"/>
      <c r="DCW138" s="65"/>
      <c r="DCX138" s="65"/>
      <c r="DCY138" s="65"/>
      <c r="DCZ138" s="65"/>
      <c r="DDA138" s="65"/>
      <c r="DDB138" s="65"/>
      <c r="DDC138" s="65"/>
      <c r="DDD138" s="65"/>
      <c r="DDE138" s="65"/>
      <c r="DDF138" s="65"/>
      <c r="DDG138" s="65"/>
      <c r="DDH138" s="65"/>
      <c r="DDI138" s="65"/>
      <c r="DDJ138" s="65"/>
      <c r="DDK138" s="65"/>
      <c r="DDL138" s="65"/>
      <c r="DDM138" s="65"/>
      <c r="DDN138" s="65"/>
      <c r="DDO138" s="65"/>
      <c r="DDP138" s="65"/>
      <c r="DDQ138" s="65"/>
      <c r="DDR138" s="65"/>
      <c r="DDS138" s="65"/>
      <c r="DDT138" s="65"/>
      <c r="DDU138" s="65"/>
      <c r="DDV138" s="65"/>
      <c r="DDW138" s="65"/>
      <c r="DDX138" s="65"/>
      <c r="DDY138" s="65"/>
      <c r="DDZ138" s="65"/>
      <c r="DEA138" s="65"/>
      <c r="DEB138" s="65"/>
      <c r="DEC138" s="65"/>
      <c r="DED138" s="65"/>
      <c r="DEE138" s="65"/>
      <c r="DEF138" s="65"/>
      <c r="DEG138" s="65"/>
      <c r="DEH138" s="65"/>
      <c r="DEI138" s="65"/>
      <c r="DEJ138" s="65"/>
      <c r="DEK138" s="65"/>
      <c r="DEL138" s="65"/>
      <c r="DEM138" s="65"/>
      <c r="DEN138" s="65"/>
      <c r="DEO138" s="65"/>
      <c r="DEP138" s="65"/>
      <c r="DEQ138" s="65"/>
      <c r="DER138" s="65"/>
      <c r="DES138" s="65"/>
      <c r="DET138" s="65"/>
      <c r="DEU138" s="65"/>
      <c r="DEV138" s="65"/>
      <c r="DEW138" s="65"/>
      <c r="DEX138" s="65"/>
      <c r="DEY138" s="65"/>
      <c r="DEZ138" s="65"/>
      <c r="DFA138" s="65"/>
      <c r="DFB138" s="65"/>
      <c r="DFC138" s="65"/>
      <c r="DFD138" s="65"/>
      <c r="DFE138" s="65"/>
      <c r="DFF138" s="65"/>
      <c r="DFG138" s="65"/>
      <c r="DFH138" s="65"/>
      <c r="DFI138" s="65"/>
      <c r="DFJ138" s="65"/>
      <c r="DFK138" s="65"/>
      <c r="DFL138" s="65"/>
      <c r="DFM138" s="65"/>
      <c r="DFN138" s="65"/>
      <c r="DFO138" s="65"/>
      <c r="DFP138" s="65"/>
      <c r="DFQ138" s="65"/>
      <c r="DFR138" s="65"/>
      <c r="DFS138" s="65"/>
      <c r="DFT138" s="65"/>
      <c r="DFU138" s="65"/>
      <c r="DFV138" s="65"/>
      <c r="DFW138" s="65"/>
      <c r="DFX138" s="65"/>
      <c r="DFY138" s="65"/>
      <c r="DFZ138" s="65"/>
      <c r="DGA138" s="65"/>
      <c r="DGB138" s="65"/>
      <c r="DGC138" s="65"/>
      <c r="DGD138" s="65"/>
      <c r="DGE138" s="65"/>
      <c r="DGF138" s="65"/>
      <c r="DGG138" s="65"/>
      <c r="DGH138" s="65"/>
      <c r="DGI138" s="65"/>
      <c r="DGJ138" s="65"/>
      <c r="DGK138" s="65"/>
      <c r="DGL138" s="65"/>
      <c r="DGM138" s="65"/>
      <c r="DGN138" s="65"/>
      <c r="DGO138" s="65"/>
      <c r="DGP138" s="65"/>
      <c r="DGQ138" s="65"/>
      <c r="DGR138" s="65"/>
      <c r="DGS138" s="65"/>
      <c r="DGT138" s="65"/>
      <c r="DGU138" s="65"/>
      <c r="DGV138" s="65"/>
      <c r="DGW138" s="65"/>
      <c r="DGX138" s="65"/>
      <c r="DGY138" s="65"/>
      <c r="DGZ138" s="65"/>
      <c r="DHA138" s="65"/>
      <c r="DHB138" s="65"/>
      <c r="DHC138" s="65"/>
      <c r="DHD138" s="65"/>
      <c r="DHE138" s="65"/>
      <c r="DHF138" s="65"/>
      <c r="DHG138" s="65"/>
      <c r="DHH138" s="65"/>
      <c r="DHI138" s="65"/>
      <c r="DHJ138" s="65"/>
      <c r="DHK138" s="65"/>
      <c r="DHL138" s="65"/>
      <c r="DHM138" s="65"/>
      <c r="DHN138" s="65"/>
      <c r="DHO138" s="65"/>
      <c r="DHP138" s="65"/>
      <c r="DHQ138" s="65"/>
      <c r="DHR138" s="65"/>
      <c r="DHS138" s="65"/>
      <c r="DHT138" s="65"/>
      <c r="DHU138" s="65"/>
      <c r="DHV138" s="65"/>
      <c r="DHW138" s="65"/>
      <c r="DHX138" s="65"/>
      <c r="DHY138" s="65"/>
      <c r="DHZ138" s="65"/>
      <c r="DIA138" s="65"/>
      <c r="DIB138" s="65"/>
      <c r="DIC138" s="65"/>
      <c r="DID138" s="65"/>
      <c r="DIE138" s="65"/>
      <c r="DIF138" s="65"/>
      <c r="DIG138" s="65"/>
      <c r="DIH138" s="65"/>
      <c r="DII138" s="65"/>
      <c r="DIJ138" s="65"/>
      <c r="DIK138" s="65"/>
      <c r="DIL138" s="65"/>
      <c r="DIM138" s="65"/>
      <c r="DIN138" s="65"/>
      <c r="DIO138" s="65"/>
      <c r="DIP138" s="65"/>
      <c r="DIQ138" s="65"/>
      <c r="DIR138" s="65"/>
      <c r="DIS138" s="65"/>
      <c r="DIT138" s="65"/>
      <c r="DIU138" s="65"/>
      <c r="DIV138" s="65"/>
      <c r="DIW138" s="65"/>
      <c r="DIX138" s="65"/>
      <c r="DIY138" s="65"/>
      <c r="DIZ138" s="65"/>
      <c r="DJA138" s="65"/>
      <c r="DJB138" s="65"/>
      <c r="DJC138" s="65"/>
      <c r="DJD138" s="65"/>
      <c r="DJE138" s="65"/>
      <c r="DJF138" s="65"/>
      <c r="DJG138" s="65"/>
      <c r="DJH138" s="65"/>
      <c r="DJI138" s="65"/>
      <c r="DJJ138" s="65"/>
      <c r="DJK138" s="65"/>
      <c r="DJL138" s="65"/>
      <c r="DJM138" s="65"/>
      <c r="DJN138" s="65"/>
      <c r="DJO138" s="65"/>
      <c r="DJP138" s="65"/>
      <c r="DJQ138" s="65"/>
      <c r="DJR138" s="65"/>
      <c r="DJS138" s="65"/>
      <c r="DJT138" s="65"/>
      <c r="DJU138" s="65"/>
      <c r="DJV138" s="65"/>
      <c r="DJW138" s="65"/>
      <c r="DJX138" s="65"/>
      <c r="DJY138" s="65"/>
      <c r="DJZ138" s="65"/>
      <c r="DKA138" s="65"/>
      <c r="DKB138" s="65"/>
      <c r="DKC138" s="65"/>
      <c r="DKD138" s="65"/>
      <c r="DKE138" s="65"/>
      <c r="DKF138" s="65"/>
      <c r="DKG138" s="65"/>
      <c r="DKH138" s="65"/>
      <c r="DKI138" s="65"/>
      <c r="DKJ138" s="65"/>
      <c r="DKK138" s="65"/>
      <c r="DKL138" s="65"/>
      <c r="DKM138" s="65"/>
      <c r="DKN138" s="65"/>
      <c r="DKO138" s="65"/>
      <c r="DKP138" s="65"/>
      <c r="DKQ138" s="65"/>
      <c r="DKR138" s="65"/>
      <c r="DKS138" s="65"/>
      <c r="DKT138" s="65"/>
      <c r="DKU138" s="65"/>
      <c r="DKV138" s="65"/>
      <c r="DKW138" s="65"/>
      <c r="DKX138" s="65"/>
      <c r="DKY138" s="65"/>
      <c r="DKZ138" s="65"/>
      <c r="DLA138" s="65"/>
      <c r="DLB138" s="65"/>
      <c r="DLC138" s="65"/>
      <c r="DLD138" s="65"/>
      <c r="DLE138" s="65"/>
      <c r="DLF138" s="65"/>
      <c r="DLG138" s="65"/>
      <c r="DLH138" s="65"/>
      <c r="DLI138" s="65"/>
      <c r="DLJ138" s="65"/>
      <c r="DLK138" s="65"/>
      <c r="DLL138" s="65"/>
      <c r="DLM138" s="65"/>
      <c r="DLN138" s="65"/>
      <c r="DLO138" s="65"/>
      <c r="DLP138" s="65"/>
      <c r="DLQ138" s="65"/>
      <c r="DLR138" s="65"/>
      <c r="DLS138" s="65"/>
      <c r="DLT138" s="65"/>
      <c r="DLU138" s="65"/>
      <c r="DLV138" s="65"/>
      <c r="DLW138" s="65"/>
      <c r="DLX138" s="65"/>
      <c r="DLY138" s="65"/>
      <c r="DLZ138" s="65"/>
      <c r="DMA138" s="65"/>
      <c r="DMB138" s="65"/>
      <c r="DMC138" s="65"/>
      <c r="DMD138" s="65"/>
      <c r="DME138" s="65"/>
      <c r="DMF138" s="65"/>
      <c r="DMG138" s="65"/>
      <c r="DMH138" s="65"/>
      <c r="DMI138" s="65"/>
      <c r="DMJ138" s="65"/>
      <c r="DMK138" s="65"/>
      <c r="DML138" s="65"/>
      <c r="DMM138" s="65"/>
      <c r="DMN138" s="65"/>
      <c r="DMO138" s="65"/>
      <c r="DMP138" s="65"/>
      <c r="DMQ138" s="65"/>
      <c r="DMR138" s="65"/>
      <c r="DMS138" s="65"/>
      <c r="DMT138" s="65"/>
      <c r="DMU138" s="65"/>
      <c r="DMV138" s="65"/>
      <c r="DMW138" s="65"/>
      <c r="DMX138" s="65"/>
      <c r="DMY138" s="65"/>
      <c r="DMZ138" s="65"/>
      <c r="DNA138" s="65"/>
      <c r="DNB138" s="65"/>
      <c r="DNC138" s="65"/>
      <c r="DND138" s="65"/>
      <c r="DNE138" s="65"/>
      <c r="DNF138" s="65"/>
      <c r="DNG138" s="65"/>
      <c r="DNH138" s="65"/>
      <c r="DNI138" s="65"/>
      <c r="DNJ138" s="65"/>
      <c r="DNK138" s="65"/>
      <c r="DNL138" s="65"/>
      <c r="DNM138" s="65"/>
      <c r="DNN138" s="65"/>
      <c r="DNO138" s="65"/>
      <c r="DNP138" s="65"/>
      <c r="DNQ138" s="65"/>
      <c r="DNR138" s="65"/>
      <c r="DNS138" s="65"/>
      <c r="DNT138" s="65"/>
      <c r="DNU138" s="65"/>
      <c r="DNV138" s="65"/>
      <c r="DNW138" s="65"/>
      <c r="DNX138" s="65"/>
      <c r="DNY138" s="65"/>
      <c r="DNZ138" s="65"/>
      <c r="DOA138" s="65"/>
      <c r="DOB138" s="65"/>
      <c r="DOC138" s="65"/>
      <c r="DOD138" s="65"/>
      <c r="DOE138" s="65"/>
      <c r="DOF138" s="65"/>
      <c r="DOG138" s="65"/>
      <c r="DOH138" s="65"/>
      <c r="DOI138" s="65"/>
      <c r="DOJ138" s="65"/>
      <c r="DOK138" s="65"/>
      <c r="DOL138" s="65"/>
      <c r="DOM138" s="65"/>
      <c r="DON138" s="65"/>
      <c r="DOO138" s="65"/>
      <c r="DOP138" s="65"/>
      <c r="DOQ138" s="65"/>
      <c r="DOR138" s="65"/>
      <c r="DOS138" s="65"/>
      <c r="DOT138" s="65"/>
      <c r="DOU138" s="65"/>
      <c r="DOV138" s="65"/>
      <c r="DOW138" s="65"/>
      <c r="DOX138" s="65"/>
      <c r="DOY138" s="65"/>
      <c r="DOZ138" s="65"/>
      <c r="DPA138" s="65"/>
      <c r="DPB138" s="65"/>
      <c r="DPC138" s="65"/>
      <c r="DPD138" s="65"/>
      <c r="DPE138" s="65"/>
      <c r="DPF138" s="65"/>
      <c r="DPG138" s="65"/>
      <c r="DPH138" s="65"/>
      <c r="DPI138" s="65"/>
      <c r="DPJ138" s="65"/>
      <c r="DPK138" s="65"/>
      <c r="DPL138" s="65"/>
      <c r="DPM138" s="65"/>
      <c r="DPN138" s="65"/>
      <c r="DPO138" s="65"/>
      <c r="DPP138" s="65"/>
      <c r="DPQ138" s="65"/>
      <c r="DPR138" s="65"/>
      <c r="DPS138" s="65"/>
      <c r="DPT138" s="65"/>
      <c r="DPU138" s="65"/>
      <c r="DPV138" s="65"/>
      <c r="DPW138" s="65"/>
      <c r="DPX138" s="65"/>
      <c r="DPY138" s="65"/>
      <c r="DPZ138" s="65"/>
      <c r="DQA138" s="65"/>
      <c r="DQB138" s="65"/>
      <c r="DQC138" s="65"/>
      <c r="DQD138" s="65"/>
      <c r="DQE138" s="65"/>
      <c r="DQF138" s="65"/>
      <c r="DQG138" s="65"/>
      <c r="DQH138" s="65"/>
      <c r="DQI138" s="65"/>
      <c r="DQJ138" s="65"/>
      <c r="DQK138" s="65"/>
      <c r="DQL138" s="65"/>
      <c r="DQM138" s="65"/>
      <c r="DQN138" s="65"/>
      <c r="DQO138" s="65"/>
      <c r="DQP138" s="65"/>
      <c r="DQQ138" s="65"/>
      <c r="DQR138" s="65"/>
      <c r="DQS138" s="65"/>
      <c r="DQT138" s="65"/>
      <c r="DQU138" s="65"/>
      <c r="DQV138" s="65"/>
      <c r="DQW138" s="65"/>
      <c r="DQX138" s="65"/>
      <c r="DQY138" s="65"/>
      <c r="DQZ138" s="65"/>
      <c r="DRA138" s="65"/>
      <c r="DRB138" s="65"/>
      <c r="DRC138" s="65"/>
      <c r="DRD138" s="65"/>
      <c r="DRE138" s="65"/>
      <c r="DRF138" s="65"/>
      <c r="DRG138" s="65"/>
      <c r="DRH138" s="65"/>
      <c r="DRI138" s="65"/>
      <c r="DRJ138" s="65"/>
      <c r="DRK138" s="65"/>
      <c r="DRL138" s="65"/>
      <c r="DRM138" s="65"/>
      <c r="DRN138" s="65"/>
      <c r="DRO138" s="65"/>
      <c r="DRP138" s="65"/>
      <c r="DRQ138" s="65"/>
      <c r="DRR138" s="65"/>
      <c r="DRS138" s="65"/>
      <c r="DRT138" s="65"/>
      <c r="DRU138" s="65"/>
      <c r="DRV138" s="65"/>
      <c r="DRW138" s="65"/>
      <c r="DRX138" s="65"/>
      <c r="DRY138" s="65"/>
      <c r="DRZ138" s="65"/>
      <c r="DSA138" s="65"/>
      <c r="DSB138" s="65"/>
      <c r="DSC138" s="65"/>
      <c r="DSD138" s="65"/>
      <c r="DSE138" s="65"/>
      <c r="DSF138" s="65"/>
      <c r="DSG138" s="65"/>
      <c r="DSH138" s="65"/>
      <c r="DSI138" s="65"/>
      <c r="DSJ138" s="65"/>
      <c r="DSK138" s="65"/>
      <c r="DSL138" s="65"/>
      <c r="DSM138" s="65"/>
      <c r="DSN138" s="65"/>
      <c r="DSO138" s="65"/>
      <c r="DSP138" s="65"/>
      <c r="DSQ138" s="65"/>
      <c r="DSR138" s="65"/>
      <c r="DSS138" s="65"/>
      <c r="DST138" s="65"/>
      <c r="DSU138" s="65"/>
      <c r="DSV138" s="65"/>
      <c r="DSW138" s="65"/>
      <c r="DSX138" s="65"/>
      <c r="DSY138" s="65"/>
      <c r="DSZ138" s="65"/>
      <c r="DTA138" s="65"/>
      <c r="DTB138" s="65"/>
      <c r="DTC138" s="65"/>
      <c r="DTD138" s="65"/>
      <c r="DTE138" s="65"/>
      <c r="DTF138" s="65"/>
      <c r="DTG138" s="65"/>
      <c r="DTH138" s="65"/>
      <c r="DTI138" s="65"/>
      <c r="DTJ138" s="65"/>
      <c r="DTK138" s="65"/>
      <c r="DTL138" s="65"/>
      <c r="DTM138" s="65"/>
      <c r="DTN138" s="65"/>
      <c r="DTO138" s="65"/>
      <c r="DTP138" s="65"/>
      <c r="DTQ138" s="65"/>
      <c r="DTR138" s="65"/>
      <c r="DTS138" s="65"/>
      <c r="DTT138" s="65"/>
      <c r="DTU138" s="65"/>
      <c r="DTV138" s="65"/>
      <c r="DTW138" s="65"/>
      <c r="DTX138" s="65"/>
      <c r="DTY138" s="65"/>
      <c r="DTZ138" s="65"/>
      <c r="DUA138" s="65"/>
      <c r="DUB138" s="65"/>
      <c r="DUC138" s="65"/>
      <c r="DUD138" s="65"/>
      <c r="DUE138" s="65"/>
      <c r="DUF138" s="65"/>
      <c r="DUG138" s="65"/>
      <c r="DUH138" s="65"/>
      <c r="DUI138" s="65"/>
      <c r="DUJ138" s="65"/>
      <c r="DUK138" s="65"/>
      <c r="DUL138" s="65"/>
      <c r="DUM138" s="65"/>
      <c r="DUN138" s="65"/>
      <c r="DUO138" s="65"/>
      <c r="DUP138" s="65"/>
      <c r="DUQ138" s="65"/>
      <c r="DUR138" s="65"/>
      <c r="DUS138" s="65"/>
      <c r="DUT138" s="65"/>
      <c r="DUU138" s="65"/>
      <c r="DUV138" s="65"/>
      <c r="DUW138" s="65"/>
      <c r="DUX138" s="65"/>
      <c r="DUY138" s="65"/>
      <c r="DUZ138" s="65"/>
      <c r="DVA138" s="65"/>
      <c r="DVB138" s="65"/>
      <c r="DVC138" s="65"/>
      <c r="DVD138" s="65"/>
      <c r="DVE138" s="65"/>
      <c r="DVF138" s="65"/>
      <c r="DVG138" s="65"/>
      <c r="DVH138" s="65"/>
      <c r="DVI138" s="65"/>
      <c r="DVJ138" s="65"/>
      <c r="DVK138" s="65"/>
      <c r="DVL138" s="65"/>
      <c r="DVM138" s="65"/>
      <c r="DVN138" s="65"/>
      <c r="DVO138" s="65"/>
      <c r="DVP138" s="65"/>
      <c r="DVQ138" s="65"/>
      <c r="DVR138" s="65"/>
      <c r="DVS138" s="65"/>
      <c r="DVT138" s="65"/>
      <c r="DVU138" s="65"/>
      <c r="DVV138" s="65"/>
      <c r="DVW138" s="65"/>
      <c r="DVX138" s="65"/>
      <c r="DVY138" s="65"/>
      <c r="DVZ138" s="65"/>
      <c r="DWA138" s="65"/>
      <c r="DWB138" s="65"/>
      <c r="DWC138" s="65"/>
      <c r="DWD138" s="65"/>
      <c r="DWE138" s="65"/>
      <c r="DWF138" s="65"/>
      <c r="DWG138" s="65"/>
      <c r="DWH138" s="65"/>
      <c r="DWI138" s="65"/>
      <c r="DWJ138" s="65"/>
      <c r="DWK138" s="65"/>
      <c r="DWL138" s="65"/>
      <c r="DWM138" s="65"/>
      <c r="DWN138" s="65"/>
      <c r="DWO138" s="65"/>
      <c r="DWP138" s="65"/>
      <c r="DWQ138" s="65"/>
      <c r="DWR138" s="65"/>
      <c r="DWS138" s="65"/>
      <c r="DWT138" s="65"/>
      <c r="DWU138" s="65"/>
      <c r="DWV138" s="65"/>
      <c r="DWW138" s="65"/>
      <c r="DWX138" s="65"/>
      <c r="DWY138" s="65"/>
      <c r="DWZ138" s="65"/>
      <c r="DXA138" s="65"/>
      <c r="DXB138" s="65"/>
      <c r="DXC138" s="65"/>
      <c r="DXD138" s="65"/>
      <c r="DXE138" s="65"/>
      <c r="DXF138" s="65"/>
      <c r="DXG138" s="65"/>
      <c r="DXH138" s="65"/>
      <c r="DXI138" s="65"/>
      <c r="DXJ138" s="65"/>
      <c r="DXK138" s="65"/>
      <c r="DXL138" s="65"/>
      <c r="DXM138" s="65"/>
      <c r="DXN138" s="65"/>
      <c r="DXO138" s="65"/>
      <c r="DXP138" s="65"/>
      <c r="DXQ138" s="65"/>
      <c r="DXR138" s="65"/>
      <c r="DXS138" s="65"/>
      <c r="DXT138" s="65"/>
      <c r="DXU138" s="65"/>
      <c r="DXV138" s="65"/>
      <c r="DXW138" s="65"/>
      <c r="DXX138" s="65"/>
      <c r="DXY138" s="65"/>
      <c r="DXZ138" s="65"/>
      <c r="DYA138" s="65"/>
      <c r="DYB138" s="65"/>
      <c r="DYC138" s="65"/>
      <c r="DYD138" s="65"/>
      <c r="DYE138" s="65"/>
      <c r="DYF138" s="65"/>
      <c r="DYG138" s="65"/>
      <c r="DYH138" s="65"/>
      <c r="DYI138" s="65"/>
      <c r="DYJ138" s="65"/>
      <c r="DYK138" s="65"/>
      <c r="DYL138" s="65"/>
      <c r="DYM138" s="65"/>
      <c r="DYN138" s="65"/>
      <c r="DYO138" s="65"/>
      <c r="DYP138" s="65"/>
      <c r="DYQ138" s="65"/>
      <c r="DYR138" s="65"/>
      <c r="DYS138" s="65"/>
      <c r="DYT138" s="65"/>
      <c r="DYU138" s="65"/>
      <c r="DYV138" s="65"/>
      <c r="DYW138" s="65"/>
      <c r="DYX138" s="65"/>
      <c r="DYY138" s="65"/>
      <c r="DYZ138" s="65"/>
      <c r="DZA138" s="65"/>
      <c r="DZB138" s="65"/>
      <c r="DZC138" s="65"/>
      <c r="DZD138" s="65"/>
      <c r="DZE138" s="65"/>
      <c r="DZF138" s="65"/>
      <c r="DZG138" s="65"/>
      <c r="DZH138" s="65"/>
      <c r="DZI138" s="65"/>
      <c r="DZJ138" s="65"/>
      <c r="DZK138" s="65"/>
      <c r="DZL138" s="65"/>
      <c r="DZM138" s="65"/>
      <c r="DZN138" s="65"/>
      <c r="DZO138" s="65"/>
      <c r="DZP138" s="65"/>
      <c r="DZQ138" s="65"/>
      <c r="DZR138" s="65"/>
      <c r="DZS138" s="65"/>
      <c r="DZT138" s="65"/>
      <c r="DZU138" s="65"/>
      <c r="DZV138" s="65"/>
      <c r="DZW138" s="65"/>
      <c r="DZX138" s="65"/>
      <c r="DZY138" s="65"/>
      <c r="DZZ138" s="65"/>
      <c r="EAA138" s="65"/>
      <c r="EAB138" s="65"/>
      <c r="EAC138" s="65"/>
      <c r="EAD138" s="65"/>
      <c r="EAE138" s="65"/>
      <c r="EAF138" s="65"/>
      <c r="EAG138" s="65"/>
      <c r="EAH138" s="65"/>
      <c r="EAI138" s="65"/>
      <c r="EAJ138" s="65"/>
      <c r="EAK138" s="65"/>
      <c r="EAL138" s="65"/>
      <c r="EAM138" s="65"/>
      <c r="EAN138" s="65"/>
      <c r="EAO138" s="65"/>
      <c r="EAP138" s="65"/>
      <c r="EAQ138" s="65"/>
      <c r="EAR138" s="65"/>
      <c r="EAS138" s="65"/>
      <c r="EAT138" s="65"/>
      <c r="EAU138" s="65"/>
      <c r="EAV138" s="65"/>
      <c r="EAW138" s="65"/>
      <c r="EAX138" s="65"/>
      <c r="EAY138" s="65"/>
      <c r="EAZ138" s="65"/>
      <c r="EBA138" s="65"/>
      <c r="EBB138" s="65"/>
      <c r="EBC138" s="65"/>
      <c r="EBD138" s="65"/>
      <c r="EBE138" s="65"/>
      <c r="EBF138" s="65"/>
      <c r="EBG138" s="65"/>
      <c r="EBH138" s="65"/>
      <c r="EBI138" s="65"/>
      <c r="EBJ138" s="65"/>
      <c r="EBK138" s="65"/>
      <c r="EBL138" s="65"/>
      <c r="EBM138" s="65"/>
      <c r="EBN138" s="65"/>
      <c r="EBO138" s="65"/>
      <c r="EBP138" s="65"/>
      <c r="EBQ138" s="65"/>
      <c r="EBR138" s="65"/>
      <c r="EBS138" s="65"/>
      <c r="EBT138" s="65"/>
      <c r="EBU138" s="65"/>
      <c r="EBV138" s="65"/>
      <c r="EBW138" s="65"/>
      <c r="EBX138" s="65"/>
      <c r="EBY138" s="65"/>
      <c r="EBZ138" s="65"/>
      <c r="ECA138" s="65"/>
      <c r="ECB138" s="65"/>
      <c r="ECC138" s="65"/>
      <c r="ECD138" s="65"/>
      <c r="ECE138" s="65"/>
      <c r="ECF138" s="65"/>
      <c r="ECG138" s="65"/>
      <c r="ECH138" s="65"/>
      <c r="ECI138" s="65"/>
      <c r="ECJ138" s="65"/>
      <c r="ECK138" s="65"/>
      <c r="ECL138" s="65"/>
      <c r="ECM138" s="65"/>
      <c r="ECN138" s="65"/>
      <c r="ECO138" s="65"/>
      <c r="ECP138" s="65"/>
      <c r="ECQ138" s="65"/>
      <c r="ECR138" s="65"/>
      <c r="ECS138" s="65"/>
      <c r="ECT138" s="65"/>
      <c r="ECU138" s="65"/>
      <c r="ECV138" s="65"/>
      <c r="ECW138" s="65"/>
      <c r="ECX138" s="65"/>
      <c r="ECY138" s="65"/>
      <c r="ECZ138" s="65"/>
      <c r="EDA138" s="65"/>
      <c r="EDB138" s="65"/>
      <c r="EDC138" s="65"/>
      <c r="EDD138" s="65"/>
      <c r="EDE138" s="65"/>
      <c r="EDF138" s="65"/>
      <c r="EDG138" s="65"/>
      <c r="EDH138" s="65"/>
      <c r="EDI138" s="65"/>
      <c r="EDJ138" s="65"/>
      <c r="EDK138" s="65"/>
      <c r="EDL138" s="65"/>
      <c r="EDM138" s="65"/>
      <c r="EDN138" s="65"/>
      <c r="EDO138" s="65"/>
      <c r="EDP138" s="65"/>
      <c r="EDQ138" s="65"/>
      <c r="EDR138" s="65"/>
      <c r="EDS138" s="65"/>
      <c r="EDT138" s="65"/>
      <c r="EDU138" s="65"/>
      <c r="EDV138" s="65"/>
      <c r="EDW138" s="65"/>
      <c r="EDX138" s="65"/>
      <c r="EDY138" s="65"/>
      <c r="EDZ138" s="65"/>
      <c r="EEA138" s="65"/>
      <c r="EEB138" s="65"/>
      <c r="EEC138" s="65"/>
      <c r="EED138" s="65"/>
      <c r="EEE138" s="65"/>
      <c r="EEF138" s="65"/>
      <c r="EEG138" s="65"/>
      <c r="EEH138" s="65"/>
      <c r="EEI138" s="65"/>
      <c r="EEJ138" s="65"/>
      <c r="EEK138" s="65"/>
      <c r="EEL138" s="65"/>
      <c r="EEM138" s="65"/>
      <c r="EEN138" s="65"/>
      <c r="EEO138" s="65"/>
      <c r="EEP138" s="65"/>
      <c r="EEQ138" s="65"/>
      <c r="EER138" s="65"/>
      <c r="EES138" s="65"/>
      <c r="EET138" s="65"/>
      <c r="EEU138" s="65"/>
      <c r="EEV138" s="65"/>
      <c r="EEW138" s="65"/>
      <c r="EEX138" s="65"/>
      <c r="EEY138" s="65"/>
      <c r="EEZ138" s="65"/>
      <c r="EFA138" s="65"/>
      <c r="EFB138" s="65"/>
      <c r="EFC138" s="65"/>
      <c r="EFD138" s="65"/>
      <c r="EFE138" s="65"/>
      <c r="EFF138" s="65"/>
      <c r="EFG138" s="65"/>
      <c r="EFH138" s="65"/>
      <c r="EFI138" s="65"/>
      <c r="EFJ138" s="65"/>
      <c r="EFK138" s="65"/>
      <c r="EFL138" s="65"/>
      <c r="EFM138" s="65"/>
      <c r="EFN138" s="65"/>
      <c r="EFO138" s="65"/>
      <c r="EFP138" s="65"/>
      <c r="EFQ138" s="65"/>
      <c r="EFR138" s="65"/>
      <c r="EFS138" s="65"/>
      <c r="EFT138" s="65"/>
      <c r="EFU138" s="65"/>
      <c r="EFV138" s="65"/>
      <c r="EFW138" s="65"/>
      <c r="EFX138" s="65"/>
      <c r="EFY138" s="65"/>
      <c r="EFZ138" s="65"/>
      <c r="EGA138" s="65"/>
      <c r="EGB138" s="65"/>
      <c r="EGC138" s="65"/>
      <c r="EGD138" s="65"/>
      <c r="EGE138" s="65"/>
      <c r="EGF138" s="65"/>
      <c r="EGG138" s="65"/>
      <c r="EGH138" s="65"/>
      <c r="EGI138" s="65"/>
      <c r="EGJ138" s="65"/>
      <c r="EGK138" s="65"/>
      <c r="EGL138" s="65"/>
      <c r="EGM138" s="65"/>
      <c r="EGN138" s="65"/>
      <c r="EGO138" s="65"/>
      <c r="EGP138" s="65"/>
      <c r="EGQ138" s="65"/>
      <c r="EGR138" s="65"/>
      <c r="EGS138" s="65"/>
      <c r="EGT138" s="65"/>
      <c r="EGU138" s="65"/>
      <c r="EGV138" s="65"/>
      <c r="EGW138" s="65"/>
      <c r="EGX138" s="65"/>
      <c r="EGY138" s="65"/>
      <c r="EGZ138" s="65"/>
      <c r="EHA138" s="65"/>
      <c r="EHB138" s="65"/>
      <c r="EHC138" s="65"/>
      <c r="EHD138" s="65"/>
      <c r="EHE138" s="65"/>
      <c r="EHF138" s="65"/>
      <c r="EHG138" s="65"/>
      <c r="EHH138" s="65"/>
      <c r="EHI138" s="65"/>
      <c r="EHJ138" s="65"/>
      <c r="EHK138" s="65"/>
      <c r="EHL138" s="65"/>
      <c r="EHM138" s="65"/>
      <c r="EHN138" s="65"/>
      <c r="EHO138" s="65"/>
      <c r="EHP138" s="65"/>
      <c r="EHQ138" s="65"/>
      <c r="EHR138" s="65"/>
      <c r="EHS138" s="65"/>
      <c r="EHT138" s="65"/>
      <c r="EHU138" s="65"/>
      <c r="EHV138" s="65"/>
      <c r="EHW138" s="65"/>
      <c r="EHX138" s="65"/>
      <c r="EHY138" s="65"/>
      <c r="EHZ138" s="65"/>
      <c r="EIA138" s="65"/>
      <c r="EIB138" s="65"/>
      <c r="EIC138" s="65"/>
      <c r="EID138" s="65"/>
      <c r="EIE138" s="65"/>
      <c r="EIF138" s="65"/>
      <c r="EIG138" s="65"/>
      <c r="EIH138" s="65"/>
      <c r="EII138" s="65"/>
      <c r="EIJ138" s="65"/>
      <c r="EIK138" s="65"/>
      <c r="EIL138" s="65"/>
      <c r="EIM138" s="65"/>
      <c r="EIN138" s="65"/>
      <c r="EIO138" s="65"/>
      <c r="EIP138" s="65"/>
      <c r="EIQ138" s="65"/>
      <c r="EIR138" s="65"/>
      <c r="EIS138" s="65"/>
      <c r="EIT138" s="65"/>
      <c r="EIU138" s="65"/>
      <c r="EIV138" s="65"/>
      <c r="EIW138" s="65"/>
      <c r="EIX138" s="65"/>
      <c r="EIY138" s="65"/>
      <c r="EIZ138" s="65"/>
      <c r="EJA138" s="65"/>
      <c r="EJB138" s="65"/>
      <c r="EJC138" s="65"/>
      <c r="EJD138" s="65"/>
      <c r="EJE138" s="65"/>
      <c r="EJF138" s="65"/>
      <c r="EJG138" s="65"/>
      <c r="EJH138" s="65"/>
      <c r="EJI138" s="65"/>
      <c r="EJJ138" s="65"/>
      <c r="EJK138" s="65"/>
      <c r="EJL138" s="65"/>
      <c r="EJM138" s="65"/>
      <c r="EJN138" s="65"/>
      <c r="EJO138" s="65"/>
      <c r="EJP138" s="65"/>
      <c r="EJQ138" s="65"/>
      <c r="EJR138" s="65"/>
      <c r="EJS138" s="65"/>
      <c r="EJT138" s="65"/>
      <c r="EJU138" s="65"/>
      <c r="EJV138" s="65"/>
      <c r="EJW138" s="65"/>
      <c r="EJX138" s="65"/>
      <c r="EJY138" s="65"/>
      <c r="EJZ138" s="65"/>
      <c r="EKA138" s="65"/>
      <c r="EKB138" s="65"/>
      <c r="EKC138" s="65"/>
      <c r="EKD138" s="65"/>
      <c r="EKE138" s="65"/>
      <c r="EKF138" s="65"/>
      <c r="EKG138" s="65"/>
      <c r="EKH138" s="65"/>
      <c r="EKI138" s="65"/>
      <c r="EKJ138" s="65"/>
      <c r="EKK138" s="65"/>
      <c r="EKL138" s="65"/>
      <c r="EKM138" s="65"/>
      <c r="EKN138" s="65"/>
      <c r="EKO138" s="65"/>
      <c r="EKP138" s="65"/>
      <c r="EKQ138" s="65"/>
      <c r="EKR138" s="65"/>
      <c r="EKS138" s="65"/>
      <c r="EKT138" s="65"/>
      <c r="EKU138" s="65"/>
      <c r="EKV138" s="65"/>
      <c r="EKW138" s="65"/>
      <c r="EKX138" s="65"/>
      <c r="EKY138" s="65"/>
      <c r="EKZ138" s="65"/>
      <c r="ELA138" s="65"/>
      <c r="ELB138" s="65"/>
      <c r="ELC138" s="65"/>
      <c r="ELD138" s="65"/>
      <c r="ELE138" s="65"/>
      <c r="ELF138" s="65"/>
      <c r="ELG138" s="65"/>
      <c r="ELH138" s="65"/>
      <c r="ELI138" s="65"/>
      <c r="ELJ138" s="65"/>
      <c r="ELK138" s="65"/>
      <c r="ELL138" s="65"/>
      <c r="ELM138" s="65"/>
      <c r="ELN138" s="65"/>
      <c r="ELO138" s="65"/>
      <c r="ELP138" s="65"/>
      <c r="ELQ138" s="65"/>
      <c r="ELR138" s="65"/>
      <c r="ELS138" s="65"/>
      <c r="ELT138" s="65"/>
      <c r="ELU138" s="65"/>
      <c r="ELV138" s="65"/>
      <c r="ELW138" s="65"/>
      <c r="ELX138" s="65"/>
      <c r="ELY138" s="65"/>
      <c r="ELZ138" s="65"/>
      <c r="EMA138" s="65"/>
      <c r="EMB138" s="65"/>
      <c r="EMC138" s="65"/>
      <c r="EMD138" s="65"/>
      <c r="EME138" s="65"/>
      <c r="EMF138" s="65"/>
      <c r="EMG138" s="65"/>
      <c r="EMH138" s="65"/>
      <c r="EMI138" s="65"/>
      <c r="EMJ138" s="65"/>
      <c r="EMK138" s="65"/>
      <c r="EML138" s="65"/>
      <c r="EMM138" s="65"/>
      <c r="EMN138" s="65"/>
      <c r="EMO138" s="65"/>
      <c r="EMP138" s="65"/>
      <c r="EMQ138" s="65"/>
      <c r="EMR138" s="65"/>
      <c r="EMS138" s="65"/>
      <c r="EMT138" s="65"/>
      <c r="EMU138" s="65"/>
      <c r="EMV138" s="65"/>
      <c r="EMW138" s="65"/>
      <c r="EMX138" s="65"/>
      <c r="EMY138" s="65"/>
      <c r="EMZ138" s="65"/>
      <c r="ENA138" s="65"/>
      <c r="ENB138" s="65"/>
      <c r="ENC138" s="65"/>
      <c r="END138" s="65"/>
      <c r="ENE138" s="65"/>
      <c r="ENF138" s="65"/>
      <c r="ENG138" s="65"/>
      <c r="ENH138" s="65"/>
      <c r="ENI138" s="65"/>
      <c r="ENJ138" s="65"/>
      <c r="ENK138" s="65"/>
      <c r="ENL138" s="65"/>
      <c r="ENM138" s="65"/>
      <c r="ENN138" s="65"/>
      <c r="ENO138" s="65"/>
      <c r="ENP138" s="65"/>
      <c r="ENQ138" s="65"/>
      <c r="ENR138" s="65"/>
      <c r="ENS138" s="65"/>
      <c r="ENT138" s="65"/>
      <c r="ENU138" s="65"/>
      <c r="ENV138" s="65"/>
      <c r="ENW138" s="65"/>
      <c r="ENX138" s="65"/>
      <c r="ENY138" s="65"/>
      <c r="ENZ138" s="65"/>
      <c r="EOA138" s="65"/>
      <c r="EOB138" s="65"/>
      <c r="EOC138" s="65"/>
      <c r="EOD138" s="65"/>
      <c r="EOE138" s="65"/>
      <c r="EOF138" s="65"/>
      <c r="EOG138" s="65"/>
      <c r="EOH138" s="65"/>
      <c r="EOI138" s="65"/>
      <c r="EOJ138" s="65"/>
      <c r="EOK138" s="65"/>
      <c r="EOL138" s="65"/>
      <c r="EOM138" s="65"/>
      <c r="EON138" s="65"/>
      <c r="EOO138" s="65"/>
      <c r="EOP138" s="65"/>
      <c r="EOQ138" s="65"/>
      <c r="EOR138" s="65"/>
      <c r="EOS138" s="65"/>
      <c r="EOT138" s="65"/>
      <c r="EOU138" s="65"/>
      <c r="EOV138" s="65"/>
      <c r="EOW138" s="65"/>
      <c r="EOX138" s="65"/>
      <c r="EOY138" s="65"/>
      <c r="EOZ138" s="65"/>
      <c r="EPA138" s="65"/>
      <c r="EPB138" s="65"/>
      <c r="EPC138" s="65"/>
      <c r="EPD138" s="65"/>
      <c r="EPE138" s="65"/>
      <c r="EPF138" s="65"/>
      <c r="EPG138" s="65"/>
      <c r="EPH138" s="65"/>
      <c r="EPI138" s="65"/>
      <c r="EPJ138" s="65"/>
      <c r="EPK138" s="65"/>
      <c r="EPL138" s="65"/>
      <c r="EPM138" s="65"/>
      <c r="EPN138" s="65"/>
      <c r="EPO138" s="65"/>
      <c r="EPP138" s="65"/>
      <c r="EPQ138" s="65"/>
      <c r="EPR138" s="65"/>
      <c r="EPS138" s="65"/>
      <c r="EPT138" s="65"/>
      <c r="EPU138" s="65"/>
      <c r="EPV138" s="65"/>
      <c r="EPW138" s="65"/>
      <c r="EPX138" s="65"/>
      <c r="EPY138" s="65"/>
      <c r="EPZ138" s="65"/>
      <c r="EQA138" s="65"/>
      <c r="EQB138" s="65"/>
      <c r="EQC138" s="65"/>
      <c r="EQD138" s="65"/>
      <c r="EQE138" s="65"/>
      <c r="EQF138" s="65"/>
      <c r="EQG138" s="65"/>
      <c r="EQH138" s="65"/>
      <c r="EQI138" s="65"/>
      <c r="EQJ138" s="65"/>
      <c r="EQK138" s="65"/>
      <c r="EQL138" s="65"/>
      <c r="EQM138" s="65"/>
      <c r="EQN138" s="65"/>
      <c r="EQO138" s="65"/>
      <c r="EQP138" s="65"/>
      <c r="EQQ138" s="65"/>
      <c r="EQR138" s="65"/>
      <c r="EQS138" s="65"/>
      <c r="EQT138" s="65"/>
      <c r="EQU138" s="65"/>
      <c r="EQV138" s="65"/>
      <c r="EQW138" s="65"/>
      <c r="EQX138" s="65"/>
      <c r="EQY138" s="65"/>
      <c r="EQZ138" s="65"/>
      <c r="ERA138" s="65"/>
      <c r="ERB138" s="65"/>
      <c r="ERC138" s="65"/>
      <c r="ERD138" s="65"/>
      <c r="ERE138" s="65"/>
      <c r="ERF138" s="65"/>
      <c r="ERG138" s="65"/>
      <c r="ERH138" s="65"/>
      <c r="ERI138" s="65"/>
      <c r="ERJ138" s="65"/>
      <c r="ERK138" s="65"/>
      <c r="ERL138" s="65"/>
      <c r="ERM138" s="65"/>
      <c r="ERN138" s="65"/>
      <c r="ERO138" s="65"/>
      <c r="ERP138" s="65"/>
      <c r="ERQ138" s="65"/>
      <c r="ERR138" s="65"/>
      <c r="ERS138" s="65"/>
      <c r="ERT138" s="65"/>
      <c r="ERU138" s="65"/>
      <c r="ERV138" s="65"/>
      <c r="ERW138" s="65"/>
      <c r="ERX138" s="65"/>
      <c r="ERY138" s="65"/>
      <c r="ERZ138" s="65"/>
      <c r="ESA138" s="65"/>
      <c r="ESB138" s="65"/>
      <c r="ESC138" s="65"/>
      <c r="ESD138" s="65"/>
      <c r="ESE138" s="65"/>
      <c r="ESF138" s="65"/>
      <c r="ESG138" s="65"/>
      <c r="ESH138" s="65"/>
      <c r="ESI138" s="65"/>
      <c r="ESJ138" s="65"/>
      <c r="ESK138" s="65"/>
      <c r="ESL138" s="65"/>
      <c r="ESM138" s="65"/>
      <c r="ESN138" s="65"/>
      <c r="ESO138" s="65"/>
      <c r="ESP138" s="65"/>
      <c r="ESQ138" s="65"/>
      <c r="ESR138" s="65"/>
      <c r="ESS138" s="65"/>
      <c r="EST138" s="65"/>
      <c r="ESU138" s="65"/>
      <c r="ESV138" s="65"/>
      <c r="ESW138" s="65"/>
      <c r="ESX138" s="65"/>
      <c r="ESY138" s="65"/>
      <c r="ESZ138" s="65"/>
      <c r="ETA138" s="65"/>
      <c r="ETB138" s="65"/>
      <c r="ETC138" s="65"/>
      <c r="ETD138" s="65"/>
      <c r="ETE138" s="65"/>
      <c r="ETF138" s="65"/>
      <c r="ETG138" s="65"/>
      <c r="ETH138" s="65"/>
      <c r="ETI138" s="65"/>
      <c r="ETJ138" s="65"/>
      <c r="ETK138" s="65"/>
      <c r="ETL138" s="65"/>
      <c r="ETM138" s="65"/>
      <c r="ETN138" s="65"/>
      <c r="ETO138" s="65"/>
      <c r="ETP138" s="65"/>
      <c r="ETQ138" s="65"/>
      <c r="ETR138" s="65"/>
      <c r="ETS138" s="65"/>
      <c r="ETT138" s="65"/>
      <c r="ETU138" s="65"/>
      <c r="ETV138" s="65"/>
      <c r="ETW138" s="65"/>
      <c r="ETX138" s="65"/>
      <c r="ETY138" s="65"/>
      <c r="ETZ138" s="65"/>
      <c r="EUA138" s="65"/>
      <c r="EUB138" s="65"/>
      <c r="EUC138" s="65"/>
      <c r="EUD138" s="65"/>
      <c r="EUE138" s="65"/>
      <c r="EUF138" s="65"/>
      <c r="EUG138" s="65"/>
      <c r="EUH138" s="65"/>
      <c r="EUI138" s="65"/>
      <c r="EUJ138" s="65"/>
      <c r="EUK138" s="65"/>
      <c r="EUL138" s="65"/>
      <c r="EUM138" s="65"/>
      <c r="EUN138" s="65"/>
      <c r="EUO138" s="65"/>
      <c r="EUP138" s="65"/>
      <c r="EUQ138" s="65"/>
      <c r="EUR138" s="65"/>
      <c r="EUS138" s="65"/>
      <c r="EUT138" s="65"/>
      <c r="EUU138" s="65"/>
      <c r="EUV138" s="65"/>
      <c r="EUW138" s="65"/>
      <c r="EUX138" s="65"/>
      <c r="EUY138" s="65"/>
      <c r="EUZ138" s="65"/>
      <c r="EVA138" s="65"/>
      <c r="EVB138" s="65"/>
      <c r="EVC138" s="65"/>
      <c r="EVD138" s="65"/>
      <c r="EVE138" s="65"/>
      <c r="EVF138" s="65"/>
      <c r="EVG138" s="65"/>
      <c r="EVH138" s="65"/>
      <c r="EVI138" s="65"/>
      <c r="EVJ138" s="65"/>
      <c r="EVK138" s="65"/>
      <c r="EVL138" s="65"/>
      <c r="EVM138" s="65"/>
      <c r="EVN138" s="65"/>
      <c r="EVO138" s="65"/>
      <c r="EVP138" s="65"/>
      <c r="EVQ138" s="65"/>
      <c r="EVR138" s="65"/>
      <c r="EVS138" s="65"/>
      <c r="EVT138" s="65"/>
      <c r="EVU138" s="65"/>
      <c r="EVV138" s="65"/>
      <c r="EVW138" s="65"/>
      <c r="EVX138" s="65"/>
      <c r="EVY138" s="65"/>
      <c r="EVZ138" s="65"/>
      <c r="EWA138" s="65"/>
      <c r="EWB138" s="65"/>
      <c r="EWC138" s="65"/>
      <c r="EWD138" s="65"/>
      <c r="EWE138" s="65"/>
      <c r="EWF138" s="65"/>
      <c r="EWG138" s="65"/>
      <c r="EWH138" s="65"/>
      <c r="EWI138" s="65"/>
      <c r="EWJ138" s="65"/>
      <c r="EWK138" s="65"/>
      <c r="EWL138" s="65"/>
      <c r="EWM138" s="65"/>
      <c r="EWN138" s="65"/>
      <c r="EWO138" s="65"/>
      <c r="EWP138" s="65"/>
      <c r="EWQ138" s="65"/>
      <c r="EWR138" s="65"/>
      <c r="EWS138" s="65"/>
      <c r="EWT138" s="65"/>
      <c r="EWU138" s="65"/>
      <c r="EWV138" s="65"/>
      <c r="EWW138" s="65"/>
      <c r="EWX138" s="65"/>
      <c r="EWY138" s="65"/>
      <c r="EWZ138" s="65"/>
      <c r="EXA138" s="65"/>
      <c r="EXB138" s="65"/>
      <c r="EXC138" s="65"/>
      <c r="EXD138" s="65"/>
      <c r="EXE138" s="65"/>
      <c r="EXF138" s="65"/>
      <c r="EXG138" s="65"/>
      <c r="EXH138" s="65"/>
      <c r="EXI138" s="65"/>
      <c r="EXJ138" s="65"/>
      <c r="EXK138" s="65"/>
      <c r="EXL138" s="65"/>
      <c r="EXM138" s="65"/>
      <c r="EXN138" s="65"/>
      <c r="EXO138" s="65"/>
      <c r="EXP138" s="65"/>
      <c r="EXQ138" s="65"/>
      <c r="EXR138" s="65"/>
      <c r="EXS138" s="65"/>
      <c r="EXT138" s="65"/>
      <c r="EXU138" s="65"/>
      <c r="EXV138" s="65"/>
      <c r="EXW138" s="65"/>
      <c r="EXX138" s="65"/>
      <c r="EXY138" s="65"/>
      <c r="EXZ138" s="65"/>
      <c r="EYA138" s="65"/>
      <c r="EYB138" s="65"/>
      <c r="EYC138" s="65"/>
      <c r="EYD138" s="65"/>
      <c r="EYE138" s="65"/>
      <c r="EYF138" s="65"/>
      <c r="EYG138" s="65"/>
      <c r="EYH138" s="65"/>
      <c r="EYI138" s="65"/>
      <c r="EYJ138" s="65"/>
      <c r="EYK138" s="65"/>
      <c r="EYL138" s="65"/>
      <c r="EYM138" s="65"/>
      <c r="EYN138" s="65"/>
      <c r="EYO138" s="65"/>
      <c r="EYP138" s="65"/>
      <c r="EYQ138" s="65"/>
      <c r="EYR138" s="65"/>
      <c r="EYS138" s="65"/>
      <c r="EYT138" s="65"/>
      <c r="EYU138" s="65"/>
      <c r="EYV138" s="65"/>
      <c r="EYW138" s="65"/>
      <c r="EYX138" s="65"/>
      <c r="EYY138" s="65"/>
      <c r="EYZ138" s="65"/>
      <c r="EZA138" s="65"/>
      <c r="EZB138" s="65"/>
      <c r="EZC138" s="65"/>
      <c r="EZD138" s="65"/>
      <c r="EZE138" s="65"/>
      <c r="EZF138" s="65"/>
      <c r="EZG138" s="65"/>
      <c r="EZH138" s="65"/>
      <c r="EZI138" s="65"/>
      <c r="EZJ138" s="65"/>
      <c r="EZK138" s="65"/>
      <c r="EZL138" s="65"/>
      <c r="EZM138" s="65"/>
      <c r="EZN138" s="65"/>
      <c r="EZO138" s="65"/>
      <c r="EZP138" s="65"/>
      <c r="EZQ138" s="65"/>
      <c r="EZR138" s="65"/>
      <c r="EZS138" s="65"/>
      <c r="EZT138" s="65"/>
      <c r="EZU138" s="65"/>
      <c r="EZV138" s="65"/>
      <c r="EZW138" s="65"/>
      <c r="EZX138" s="65"/>
      <c r="EZY138" s="65"/>
      <c r="EZZ138" s="65"/>
      <c r="FAA138" s="65"/>
      <c r="FAB138" s="65"/>
      <c r="FAC138" s="65"/>
      <c r="FAD138" s="65"/>
      <c r="FAE138" s="65"/>
      <c r="FAF138" s="65"/>
      <c r="FAG138" s="65"/>
      <c r="FAH138" s="65"/>
      <c r="FAI138" s="65"/>
      <c r="FAJ138" s="65"/>
      <c r="FAK138" s="65"/>
      <c r="FAL138" s="65"/>
      <c r="FAM138" s="65"/>
      <c r="FAN138" s="65"/>
      <c r="FAO138" s="65"/>
      <c r="FAP138" s="65"/>
      <c r="FAQ138" s="65"/>
      <c r="FAR138" s="65"/>
      <c r="FAS138" s="65"/>
      <c r="FAT138" s="65"/>
      <c r="FAU138" s="65"/>
      <c r="FAV138" s="65"/>
      <c r="FAW138" s="65"/>
      <c r="FAX138" s="65"/>
      <c r="FAY138" s="65"/>
      <c r="FAZ138" s="65"/>
      <c r="FBA138" s="65"/>
      <c r="FBB138" s="65"/>
      <c r="FBC138" s="65"/>
      <c r="FBD138" s="65"/>
      <c r="FBE138" s="65"/>
      <c r="FBF138" s="65"/>
      <c r="FBG138" s="65"/>
      <c r="FBH138" s="65"/>
      <c r="FBI138" s="65"/>
      <c r="FBJ138" s="65"/>
      <c r="FBK138" s="65"/>
      <c r="FBL138" s="65"/>
      <c r="FBM138" s="65"/>
      <c r="FBN138" s="65"/>
      <c r="FBO138" s="65"/>
      <c r="FBP138" s="65"/>
      <c r="FBQ138" s="65"/>
      <c r="FBR138" s="65"/>
      <c r="FBS138" s="65"/>
      <c r="FBT138" s="65"/>
      <c r="FBU138" s="65"/>
      <c r="FBV138" s="65"/>
      <c r="FBW138" s="65"/>
      <c r="FBX138" s="65"/>
      <c r="FBY138" s="65"/>
      <c r="FBZ138" s="65"/>
      <c r="FCA138" s="65"/>
      <c r="FCB138" s="65"/>
      <c r="FCC138" s="65"/>
      <c r="FCD138" s="65"/>
      <c r="FCE138" s="65"/>
      <c r="FCF138" s="65"/>
      <c r="FCG138" s="65"/>
      <c r="FCH138" s="65"/>
      <c r="FCI138" s="65"/>
      <c r="FCJ138" s="65"/>
      <c r="FCK138" s="65"/>
      <c r="FCL138" s="65"/>
      <c r="FCM138" s="65"/>
      <c r="FCN138" s="65"/>
      <c r="FCO138" s="65"/>
      <c r="FCP138" s="65"/>
      <c r="FCQ138" s="65"/>
      <c r="FCR138" s="65"/>
      <c r="FCS138" s="65"/>
      <c r="FCT138" s="65"/>
      <c r="FCU138" s="65"/>
      <c r="FCV138" s="65"/>
      <c r="FCW138" s="65"/>
      <c r="FCX138" s="65"/>
      <c r="FCY138" s="65"/>
      <c r="FCZ138" s="65"/>
      <c r="FDA138" s="65"/>
      <c r="FDB138" s="65"/>
      <c r="FDC138" s="65"/>
      <c r="FDD138" s="65"/>
      <c r="FDE138" s="65"/>
      <c r="FDF138" s="65"/>
      <c r="FDG138" s="65"/>
      <c r="FDH138" s="65"/>
      <c r="FDI138" s="65"/>
      <c r="FDJ138" s="65"/>
      <c r="FDK138" s="65"/>
      <c r="FDL138" s="65"/>
      <c r="FDM138" s="65"/>
      <c r="FDN138" s="65"/>
      <c r="FDO138" s="65"/>
      <c r="FDP138" s="65"/>
      <c r="FDQ138" s="65"/>
      <c r="FDR138" s="65"/>
      <c r="FDS138" s="65"/>
      <c r="FDT138" s="65"/>
      <c r="FDU138" s="65"/>
      <c r="FDV138" s="65"/>
      <c r="FDW138" s="65"/>
      <c r="FDX138" s="65"/>
      <c r="FDY138" s="65"/>
      <c r="FDZ138" s="65"/>
      <c r="FEA138" s="65"/>
      <c r="FEB138" s="65"/>
      <c r="FEC138" s="65"/>
      <c r="FED138" s="65"/>
      <c r="FEE138" s="65"/>
      <c r="FEF138" s="65"/>
      <c r="FEG138" s="65"/>
      <c r="FEH138" s="65"/>
      <c r="FEI138" s="65"/>
      <c r="FEJ138" s="65"/>
      <c r="FEK138" s="65"/>
      <c r="FEL138" s="65"/>
      <c r="FEM138" s="65"/>
      <c r="FEN138" s="65"/>
      <c r="FEO138" s="65"/>
      <c r="FEP138" s="65"/>
      <c r="FEQ138" s="65"/>
      <c r="FER138" s="65"/>
      <c r="FES138" s="65"/>
      <c r="FET138" s="65"/>
      <c r="FEU138" s="65"/>
      <c r="FEV138" s="65"/>
      <c r="FEW138" s="65"/>
      <c r="FEX138" s="65"/>
      <c r="FEY138" s="65"/>
      <c r="FEZ138" s="65"/>
      <c r="FFA138" s="65"/>
      <c r="FFB138" s="65"/>
      <c r="FFC138" s="65"/>
      <c r="FFD138" s="65"/>
      <c r="FFE138" s="65"/>
      <c r="FFF138" s="65"/>
      <c r="FFG138" s="65"/>
      <c r="FFH138" s="65"/>
      <c r="FFI138" s="65"/>
      <c r="FFJ138" s="65"/>
      <c r="FFK138" s="65"/>
      <c r="FFL138" s="65"/>
      <c r="FFM138" s="65"/>
      <c r="FFN138" s="65"/>
      <c r="FFO138" s="65"/>
      <c r="FFP138" s="65"/>
      <c r="FFQ138" s="65"/>
      <c r="FFR138" s="65"/>
      <c r="FFS138" s="65"/>
      <c r="FFT138" s="65"/>
      <c r="FFU138" s="65"/>
      <c r="FFV138" s="65"/>
      <c r="FFW138" s="65"/>
      <c r="FFX138" s="65"/>
      <c r="FFY138" s="65"/>
      <c r="FFZ138" s="65"/>
      <c r="FGA138" s="65"/>
      <c r="FGB138" s="65"/>
      <c r="FGC138" s="65"/>
      <c r="FGD138" s="65"/>
      <c r="FGE138" s="65"/>
      <c r="FGF138" s="65"/>
      <c r="FGG138" s="65"/>
      <c r="FGH138" s="65"/>
      <c r="FGI138" s="65"/>
      <c r="FGJ138" s="65"/>
      <c r="FGK138" s="65"/>
      <c r="FGL138" s="65"/>
      <c r="FGM138" s="65"/>
      <c r="FGN138" s="65"/>
      <c r="FGO138" s="65"/>
      <c r="FGP138" s="65"/>
      <c r="FGQ138" s="65"/>
      <c r="FGR138" s="65"/>
      <c r="FGS138" s="65"/>
      <c r="FGT138" s="65"/>
      <c r="FGU138" s="65"/>
      <c r="FGV138" s="65"/>
      <c r="FGW138" s="65"/>
      <c r="FGX138" s="65"/>
      <c r="FGY138" s="65"/>
      <c r="FGZ138" s="65"/>
      <c r="FHA138" s="65"/>
      <c r="FHB138" s="65"/>
      <c r="FHC138" s="65"/>
      <c r="FHD138" s="65"/>
      <c r="FHE138" s="65"/>
      <c r="FHF138" s="65"/>
      <c r="FHG138" s="65"/>
      <c r="FHH138" s="65"/>
      <c r="FHI138" s="65"/>
      <c r="FHJ138" s="65"/>
      <c r="FHK138" s="65"/>
      <c r="FHL138" s="65"/>
      <c r="FHM138" s="65"/>
      <c r="FHN138" s="65"/>
      <c r="FHO138" s="65"/>
      <c r="FHP138" s="65"/>
      <c r="FHQ138" s="65"/>
      <c r="FHR138" s="65"/>
      <c r="FHS138" s="65"/>
      <c r="FHT138" s="65"/>
      <c r="FHU138" s="65"/>
      <c r="FHV138" s="65"/>
      <c r="FHW138" s="65"/>
      <c r="FHX138" s="65"/>
      <c r="FHY138" s="65"/>
      <c r="FHZ138" s="65"/>
      <c r="FIA138" s="65"/>
      <c r="FIB138" s="65"/>
      <c r="FIC138" s="65"/>
      <c r="FID138" s="65"/>
      <c r="FIE138" s="65"/>
      <c r="FIF138" s="65"/>
      <c r="FIG138" s="65"/>
      <c r="FIH138" s="65"/>
      <c r="FII138" s="65"/>
      <c r="FIJ138" s="65"/>
      <c r="FIK138" s="65"/>
      <c r="FIL138" s="65"/>
      <c r="FIM138" s="65"/>
      <c r="FIN138" s="65"/>
      <c r="FIO138" s="65"/>
      <c r="FIP138" s="65"/>
      <c r="FIQ138" s="65"/>
      <c r="FIR138" s="65"/>
      <c r="FIS138" s="65"/>
      <c r="FIT138" s="65"/>
      <c r="FIU138" s="65"/>
      <c r="FIV138" s="65"/>
      <c r="FIW138" s="65"/>
      <c r="FIX138" s="65"/>
      <c r="FIY138" s="65"/>
      <c r="FIZ138" s="65"/>
      <c r="FJA138" s="65"/>
      <c r="FJB138" s="65"/>
      <c r="FJC138" s="65"/>
      <c r="FJD138" s="65"/>
      <c r="FJE138" s="65"/>
      <c r="FJF138" s="65"/>
      <c r="FJG138" s="65"/>
      <c r="FJH138" s="65"/>
      <c r="FJI138" s="65"/>
      <c r="FJJ138" s="65"/>
      <c r="FJK138" s="65"/>
      <c r="FJL138" s="65"/>
      <c r="FJM138" s="65"/>
      <c r="FJN138" s="65"/>
      <c r="FJO138" s="65"/>
      <c r="FJP138" s="65"/>
      <c r="FJQ138" s="65"/>
      <c r="FJR138" s="65"/>
      <c r="FJS138" s="65"/>
      <c r="FJT138" s="65"/>
      <c r="FJU138" s="65"/>
      <c r="FJV138" s="65"/>
      <c r="FJW138" s="65"/>
      <c r="FJX138" s="65"/>
      <c r="FJY138" s="65"/>
      <c r="FJZ138" s="65"/>
      <c r="FKA138" s="65"/>
      <c r="FKB138" s="65"/>
      <c r="FKC138" s="65"/>
      <c r="FKD138" s="65"/>
      <c r="FKE138" s="65"/>
      <c r="FKF138" s="65"/>
      <c r="FKG138" s="65"/>
      <c r="FKH138" s="65"/>
      <c r="FKI138" s="65"/>
      <c r="FKJ138" s="65"/>
      <c r="FKK138" s="65"/>
      <c r="FKL138" s="65"/>
      <c r="FKM138" s="65"/>
      <c r="FKN138" s="65"/>
      <c r="FKO138" s="65"/>
      <c r="FKP138" s="65"/>
      <c r="FKQ138" s="65"/>
      <c r="FKR138" s="65"/>
      <c r="FKS138" s="65"/>
      <c r="FKT138" s="65"/>
      <c r="FKU138" s="65"/>
      <c r="FKV138" s="65"/>
      <c r="FKW138" s="65"/>
      <c r="FKX138" s="65"/>
      <c r="FKY138" s="65"/>
      <c r="FKZ138" s="65"/>
      <c r="FLA138" s="65"/>
      <c r="FLB138" s="65"/>
      <c r="FLC138" s="65"/>
      <c r="FLD138" s="65"/>
      <c r="FLE138" s="65"/>
      <c r="FLF138" s="65"/>
      <c r="FLG138" s="65"/>
      <c r="FLH138" s="65"/>
      <c r="FLI138" s="65"/>
      <c r="FLJ138" s="65"/>
      <c r="FLK138" s="65"/>
      <c r="FLL138" s="65"/>
      <c r="FLM138" s="65"/>
      <c r="FLN138" s="65"/>
      <c r="FLO138" s="65"/>
      <c r="FLP138" s="65"/>
      <c r="FLQ138" s="65"/>
      <c r="FLR138" s="65"/>
      <c r="FLS138" s="65"/>
      <c r="FLT138" s="65"/>
      <c r="FLU138" s="65"/>
      <c r="FLV138" s="65"/>
      <c r="FLW138" s="65"/>
      <c r="FLX138" s="65"/>
      <c r="FLY138" s="65"/>
      <c r="FLZ138" s="65"/>
      <c r="FMA138" s="65"/>
      <c r="FMB138" s="65"/>
      <c r="FMC138" s="65"/>
      <c r="FMD138" s="65"/>
      <c r="FME138" s="65"/>
      <c r="FMF138" s="65"/>
      <c r="FMG138" s="65"/>
      <c r="FMH138" s="65"/>
      <c r="FMI138" s="65"/>
      <c r="FMJ138" s="65"/>
      <c r="FMK138" s="65"/>
      <c r="FML138" s="65"/>
      <c r="FMM138" s="65"/>
      <c r="FMN138" s="65"/>
      <c r="FMO138" s="65"/>
      <c r="FMP138" s="65"/>
      <c r="FMQ138" s="65"/>
      <c r="FMR138" s="65"/>
      <c r="FMS138" s="65"/>
      <c r="FMT138" s="65"/>
      <c r="FMU138" s="65"/>
      <c r="FMV138" s="65"/>
      <c r="FMW138" s="65"/>
      <c r="FMX138" s="65"/>
      <c r="FMY138" s="65"/>
      <c r="FMZ138" s="65"/>
      <c r="FNA138" s="65"/>
      <c r="FNB138" s="65"/>
      <c r="FNC138" s="65"/>
      <c r="FND138" s="65"/>
      <c r="FNE138" s="65"/>
      <c r="FNF138" s="65"/>
      <c r="FNG138" s="65"/>
      <c r="FNH138" s="65"/>
      <c r="FNI138" s="65"/>
      <c r="FNJ138" s="65"/>
      <c r="FNK138" s="65"/>
      <c r="FNL138" s="65"/>
      <c r="FNM138" s="65"/>
      <c r="FNN138" s="65"/>
      <c r="FNO138" s="65"/>
      <c r="FNP138" s="65"/>
      <c r="FNQ138" s="65"/>
      <c r="FNR138" s="65"/>
      <c r="FNS138" s="65"/>
      <c r="FNT138" s="65"/>
      <c r="FNU138" s="65"/>
      <c r="FNV138" s="65"/>
      <c r="FNW138" s="65"/>
      <c r="FNX138" s="65"/>
      <c r="FNY138" s="65"/>
      <c r="FNZ138" s="65"/>
      <c r="FOA138" s="65"/>
      <c r="FOB138" s="65"/>
      <c r="FOC138" s="65"/>
      <c r="FOD138" s="65"/>
      <c r="FOE138" s="65"/>
      <c r="FOF138" s="65"/>
      <c r="FOG138" s="65"/>
      <c r="FOH138" s="65"/>
      <c r="FOI138" s="65"/>
      <c r="FOJ138" s="65"/>
      <c r="FOK138" s="65"/>
      <c r="FOL138" s="65"/>
      <c r="FOM138" s="65"/>
      <c r="FON138" s="65"/>
      <c r="FOO138" s="65"/>
      <c r="FOP138" s="65"/>
      <c r="FOQ138" s="65"/>
      <c r="FOR138" s="65"/>
      <c r="FOS138" s="65"/>
      <c r="FOT138" s="65"/>
      <c r="FOU138" s="65"/>
      <c r="FOV138" s="65"/>
      <c r="FOW138" s="65"/>
      <c r="FOX138" s="65"/>
      <c r="FOY138" s="65"/>
      <c r="FOZ138" s="65"/>
      <c r="FPA138" s="65"/>
      <c r="FPB138" s="65"/>
      <c r="FPC138" s="65"/>
      <c r="FPD138" s="65"/>
      <c r="FPE138" s="65"/>
      <c r="FPF138" s="65"/>
      <c r="FPG138" s="65"/>
      <c r="FPH138" s="65"/>
      <c r="FPI138" s="65"/>
      <c r="FPJ138" s="65"/>
      <c r="FPK138" s="65"/>
      <c r="FPL138" s="65"/>
      <c r="FPM138" s="65"/>
      <c r="FPN138" s="65"/>
      <c r="FPO138" s="65"/>
      <c r="FPP138" s="65"/>
      <c r="FPQ138" s="65"/>
      <c r="FPR138" s="65"/>
      <c r="FPS138" s="65"/>
      <c r="FPT138" s="65"/>
      <c r="FPU138" s="65"/>
      <c r="FPV138" s="65"/>
      <c r="FPW138" s="65"/>
      <c r="FPX138" s="65"/>
      <c r="FPY138" s="65"/>
      <c r="FPZ138" s="65"/>
      <c r="FQA138" s="65"/>
      <c r="FQB138" s="65"/>
      <c r="FQC138" s="65"/>
      <c r="FQD138" s="65"/>
      <c r="FQE138" s="65"/>
      <c r="FQF138" s="65"/>
      <c r="FQG138" s="65"/>
      <c r="FQH138" s="65"/>
      <c r="FQI138" s="65"/>
      <c r="FQJ138" s="65"/>
      <c r="FQK138" s="65"/>
      <c r="FQL138" s="65"/>
      <c r="FQM138" s="65"/>
      <c r="FQN138" s="65"/>
      <c r="FQO138" s="65"/>
      <c r="FQP138" s="65"/>
      <c r="FQQ138" s="65"/>
      <c r="FQR138" s="65"/>
      <c r="FQS138" s="65"/>
      <c r="FQT138" s="65"/>
      <c r="FQU138" s="65"/>
      <c r="FQV138" s="65"/>
      <c r="FQW138" s="65"/>
      <c r="FQX138" s="65"/>
      <c r="FQY138" s="65"/>
      <c r="FQZ138" s="65"/>
      <c r="FRA138" s="65"/>
      <c r="FRB138" s="65"/>
      <c r="FRC138" s="65"/>
      <c r="FRD138" s="65"/>
      <c r="FRE138" s="65"/>
      <c r="FRF138" s="65"/>
      <c r="FRG138" s="65"/>
      <c r="FRH138" s="65"/>
      <c r="FRI138" s="65"/>
      <c r="FRJ138" s="65"/>
      <c r="FRK138" s="65"/>
      <c r="FRL138" s="65"/>
      <c r="FRM138" s="65"/>
      <c r="FRN138" s="65"/>
      <c r="FRO138" s="65"/>
      <c r="FRP138" s="65"/>
      <c r="FRQ138" s="65"/>
      <c r="FRR138" s="65"/>
      <c r="FRS138" s="65"/>
      <c r="FRT138" s="65"/>
      <c r="FRU138" s="65"/>
      <c r="FRV138" s="65"/>
      <c r="FRW138" s="65"/>
      <c r="FRX138" s="65"/>
      <c r="FRY138" s="65"/>
      <c r="FRZ138" s="65"/>
      <c r="FSA138" s="65"/>
      <c r="FSB138" s="65"/>
      <c r="FSC138" s="65"/>
      <c r="FSD138" s="65"/>
      <c r="FSE138" s="65"/>
      <c r="FSF138" s="65"/>
      <c r="FSG138" s="65"/>
      <c r="FSH138" s="65"/>
      <c r="FSI138" s="65"/>
      <c r="FSJ138" s="65"/>
      <c r="FSK138" s="65"/>
      <c r="FSL138" s="65"/>
      <c r="FSM138" s="65"/>
      <c r="FSN138" s="65"/>
      <c r="FSO138" s="65"/>
      <c r="FSP138" s="65"/>
      <c r="FSQ138" s="65"/>
      <c r="FSR138" s="65"/>
      <c r="FSS138" s="65"/>
      <c r="FST138" s="65"/>
      <c r="FSU138" s="65"/>
      <c r="FSV138" s="65"/>
      <c r="FSW138" s="65"/>
      <c r="FSX138" s="65"/>
      <c r="FSY138" s="65"/>
      <c r="FSZ138" s="65"/>
      <c r="FTA138" s="65"/>
      <c r="FTB138" s="65"/>
      <c r="FTC138" s="65"/>
      <c r="FTD138" s="65"/>
      <c r="FTE138" s="65"/>
      <c r="FTF138" s="65"/>
      <c r="FTG138" s="65"/>
      <c r="FTH138" s="65"/>
      <c r="FTI138" s="65"/>
      <c r="FTJ138" s="65"/>
      <c r="FTK138" s="65"/>
      <c r="FTL138" s="65"/>
      <c r="FTM138" s="65"/>
      <c r="FTN138" s="65"/>
      <c r="FTO138" s="65"/>
      <c r="FTP138" s="65"/>
      <c r="FTQ138" s="65"/>
      <c r="FTR138" s="65"/>
      <c r="FTS138" s="65"/>
      <c r="FTT138" s="65"/>
      <c r="FTU138" s="65"/>
      <c r="FTV138" s="65"/>
      <c r="FTW138" s="65"/>
      <c r="FTX138" s="65"/>
      <c r="FTY138" s="65"/>
      <c r="FTZ138" s="65"/>
      <c r="FUA138" s="65"/>
      <c r="FUB138" s="65"/>
      <c r="FUC138" s="65"/>
      <c r="FUD138" s="65"/>
      <c r="FUE138" s="65"/>
      <c r="FUF138" s="65"/>
      <c r="FUG138" s="65"/>
      <c r="FUH138" s="65"/>
      <c r="FUI138" s="65"/>
      <c r="FUJ138" s="65"/>
      <c r="FUK138" s="65"/>
      <c r="FUL138" s="65"/>
      <c r="FUM138" s="65"/>
      <c r="FUN138" s="65"/>
      <c r="FUO138" s="65"/>
      <c r="FUP138" s="65"/>
      <c r="FUQ138" s="65"/>
      <c r="FUR138" s="65"/>
      <c r="FUS138" s="65"/>
      <c r="FUT138" s="65"/>
      <c r="FUU138" s="65"/>
      <c r="FUV138" s="65"/>
      <c r="FUW138" s="65"/>
      <c r="FUX138" s="65"/>
      <c r="FUY138" s="65"/>
      <c r="FUZ138" s="65"/>
      <c r="FVA138" s="65"/>
      <c r="FVB138" s="65"/>
      <c r="FVC138" s="65"/>
      <c r="FVD138" s="65"/>
      <c r="FVE138" s="65"/>
      <c r="FVF138" s="65"/>
      <c r="FVG138" s="65"/>
      <c r="FVH138" s="65"/>
      <c r="FVI138" s="65"/>
      <c r="FVJ138" s="65"/>
      <c r="FVK138" s="65"/>
      <c r="FVL138" s="65"/>
      <c r="FVM138" s="65"/>
      <c r="FVN138" s="65"/>
      <c r="FVO138" s="65"/>
      <c r="FVP138" s="65"/>
      <c r="FVQ138" s="65"/>
      <c r="FVR138" s="65"/>
      <c r="FVS138" s="65"/>
      <c r="FVT138" s="65"/>
      <c r="FVU138" s="65"/>
      <c r="FVV138" s="65"/>
      <c r="FVW138" s="65"/>
      <c r="FVX138" s="65"/>
      <c r="FVY138" s="65"/>
      <c r="FVZ138" s="65"/>
      <c r="FWA138" s="65"/>
      <c r="FWB138" s="65"/>
      <c r="FWC138" s="65"/>
      <c r="FWD138" s="65"/>
      <c r="FWE138" s="65"/>
      <c r="FWF138" s="65"/>
      <c r="FWG138" s="65"/>
      <c r="FWH138" s="65"/>
      <c r="FWI138" s="65"/>
      <c r="FWJ138" s="65"/>
      <c r="FWK138" s="65"/>
      <c r="FWL138" s="65"/>
      <c r="FWM138" s="65"/>
      <c r="FWN138" s="65"/>
      <c r="FWO138" s="65"/>
      <c r="FWP138" s="65"/>
      <c r="FWQ138" s="65"/>
      <c r="FWR138" s="65"/>
      <c r="FWS138" s="65"/>
      <c r="FWT138" s="65"/>
      <c r="FWU138" s="65"/>
      <c r="FWV138" s="65"/>
      <c r="FWW138" s="65"/>
      <c r="FWX138" s="65"/>
      <c r="FWY138" s="65"/>
      <c r="FWZ138" s="65"/>
      <c r="FXA138" s="65"/>
      <c r="FXB138" s="65"/>
      <c r="FXC138" s="65"/>
      <c r="FXD138" s="65"/>
      <c r="FXE138" s="65"/>
      <c r="FXF138" s="65"/>
      <c r="FXG138" s="65"/>
      <c r="FXH138" s="65"/>
      <c r="FXI138" s="65"/>
      <c r="FXJ138" s="65"/>
      <c r="FXK138" s="65"/>
      <c r="FXL138" s="65"/>
      <c r="FXM138" s="65"/>
      <c r="FXN138" s="65"/>
      <c r="FXO138" s="65"/>
      <c r="FXP138" s="65"/>
      <c r="FXQ138" s="65"/>
      <c r="FXR138" s="65"/>
      <c r="FXS138" s="65"/>
      <c r="FXT138" s="65"/>
      <c r="FXU138" s="65"/>
      <c r="FXV138" s="65"/>
      <c r="FXW138" s="65"/>
      <c r="FXX138" s="65"/>
      <c r="FXY138" s="65"/>
      <c r="FXZ138" s="65"/>
      <c r="FYA138" s="65"/>
      <c r="FYB138" s="65"/>
      <c r="FYC138" s="65"/>
      <c r="FYD138" s="65"/>
      <c r="FYE138" s="65"/>
      <c r="FYF138" s="65"/>
      <c r="FYG138" s="65"/>
      <c r="FYH138" s="65"/>
      <c r="FYI138" s="65"/>
      <c r="FYJ138" s="65"/>
      <c r="FYK138" s="65"/>
      <c r="FYL138" s="65"/>
      <c r="FYM138" s="65"/>
      <c r="FYN138" s="65"/>
      <c r="FYO138" s="65"/>
      <c r="FYP138" s="65"/>
      <c r="FYQ138" s="65"/>
      <c r="FYR138" s="65"/>
      <c r="FYS138" s="65"/>
      <c r="FYT138" s="65"/>
      <c r="FYU138" s="65"/>
      <c r="FYV138" s="65"/>
      <c r="FYW138" s="65"/>
      <c r="FYX138" s="65"/>
      <c r="FYY138" s="65"/>
      <c r="FYZ138" s="65"/>
      <c r="FZA138" s="65"/>
      <c r="FZB138" s="65"/>
      <c r="FZC138" s="65"/>
      <c r="FZD138" s="65"/>
      <c r="FZE138" s="65"/>
      <c r="FZF138" s="65"/>
      <c r="FZG138" s="65"/>
      <c r="FZH138" s="65"/>
      <c r="FZI138" s="65"/>
      <c r="FZJ138" s="65"/>
      <c r="FZK138" s="65"/>
      <c r="FZL138" s="65"/>
      <c r="FZM138" s="65"/>
      <c r="FZN138" s="65"/>
      <c r="FZO138" s="65"/>
      <c r="FZP138" s="65"/>
      <c r="FZQ138" s="65"/>
      <c r="FZR138" s="65"/>
      <c r="FZS138" s="65"/>
      <c r="FZT138" s="65"/>
      <c r="FZU138" s="65"/>
      <c r="FZV138" s="65"/>
      <c r="FZW138" s="65"/>
      <c r="FZX138" s="65"/>
      <c r="FZY138" s="65"/>
      <c r="FZZ138" s="65"/>
      <c r="GAA138" s="65"/>
      <c r="GAB138" s="65"/>
      <c r="GAC138" s="65"/>
      <c r="GAD138" s="65"/>
      <c r="GAE138" s="65"/>
      <c r="GAF138" s="65"/>
      <c r="GAG138" s="65"/>
      <c r="GAH138" s="65"/>
      <c r="GAI138" s="65"/>
      <c r="GAJ138" s="65"/>
      <c r="GAK138" s="65"/>
      <c r="GAL138" s="65"/>
      <c r="GAM138" s="65"/>
      <c r="GAN138" s="65"/>
      <c r="GAO138" s="65"/>
      <c r="GAP138" s="65"/>
      <c r="GAQ138" s="65"/>
      <c r="GAR138" s="65"/>
      <c r="GAS138" s="65"/>
      <c r="GAT138" s="65"/>
      <c r="GAU138" s="65"/>
      <c r="GAV138" s="65"/>
      <c r="GAW138" s="65"/>
      <c r="GAX138" s="65"/>
      <c r="GAY138" s="65"/>
      <c r="GAZ138" s="65"/>
      <c r="GBA138" s="65"/>
      <c r="GBB138" s="65"/>
      <c r="GBC138" s="65"/>
      <c r="GBD138" s="65"/>
      <c r="GBE138" s="65"/>
      <c r="GBF138" s="65"/>
      <c r="GBG138" s="65"/>
      <c r="GBH138" s="65"/>
      <c r="GBI138" s="65"/>
      <c r="GBJ138" s="65"/>
      <c r="GBK138" s="65"/>
      <c r="GBL138" s="65"/>
      <c r="GBM138" s="65"/>
      <c r="GBN138" s="65"/>
      <c r="GBO138" s="65"/>
      <c r="GBP138" s="65"/>
      <c r="GBQ138" s="65"/>
      <c r="GBR138" s="65"/>
      <c r="GBS138" s="65"/>
      <c r="GBT138" s="65"/>
      <c r="GBU138" s="65"/>
      <c r="GBV138" s="65"/>
      <c r="GBW138" s="65"/>
      <c r="GBX138" s="65"/>
      <c r="GBY138" s="65"/>
      <c r="GBZ138" s="65"/>
      <c r="GCA138" s="65"/>
      <c r="GCB138" s="65"/>
      <c r="GCC138" s="65"/>
      <c r="GCD138" s="65"/>
      <c r="GCE138" s="65"/>
      <c r="GCF138" s="65"/>
      <c r="GCG138" s="65"/>
      <c r="GCH138" s="65"/>
      <c r="GCI138" s="65"/>
      <c r="GCJ138" s="65"/>
      <c r="GCK138" s="65"/>
      <c r="GCL138" s="65"/>
      <c r="GCM138" s="65"/>
      <c r="GCN138" s="65"/>
      <c r="GCO138" s="65"/>
      <c r="GCP138" s="65"/>
      <c r="GCQ138" s="65"/>
      <c r="GCR138" s="65"/>
      <c r="GCS138" s="65"/>
      <c r="GCT138" s="65"/>
      <c r="GCU138" s="65"/>
      <c r="GCV138" s="65"/>
      <c r="GCW138" s="65"/>
      <c r="GCX138" s="65"/>
      <c r="GCY138" s="65"/>
      <c r="GCZ138" s="65"/>
      <c r="GDA138" s="65"/>
      <c r="GDB138" s="65"/>
      <c r="GDC138" s="65"/>
      <c r="GDD138" s="65"/>
      <c r="GDE138" s="65"/>
      <c r="GDF138" s="65"/>
      <c r="GDG138" s="65"/>
      <c r="GDH138" s="65"/>
      <c r="GDI138" s="65"/>
      <c r="GDJ138" s="65"/>
      <c r="GDK138" s="65"/>
      <c r="GDL138" s="65"/>
      <c r="GDM138" s="65"/>
      <c r="GDN138" s="65"/>
      <c r="GDO138" s="65"/>
      <c r="GDP138" s="65"/>
      <c r="GDQ138" s="65"/>
      <c r="GDR138" s="65"/>
      <c r="GDS138" s="65"/>
      <c r="GDT138" s="65"/>
      <c r="GDU138" s="65"/>
      <c r="GDV138" s="65"/>
      <c r="GDW138" s="65"/>
      <c r="GDX138" s="65"/>
      <c r="GDY138" s="65"/>
      <c r="GDZ138" s="65"/>
      <c r="GEA138" s="65"/>
      <c r="GEB138" s="65"/>
      <c r="GEC138" s="65"/>
      <c r="GED138" s="65"/>
      <c r="GEE138" s="65"/>
      <c r="GEF138" s="65"/>
      <c r="GEG138" s="65"/>
      <c r="GEH138" s="65"/>
      <c r="GEI138" s="65"/>
      <c r="GEJ138" s="65"/>
      <c r="GEK138" s="65"/>
      <c r="GEL138" s="65"/>
      <c r="GEM138" s="65"/>
      <c r="GEN138" s="65"/>
      <c r="GEO138" s="65"/>
      <c r="GEP138" s="65"/>
      <c r="GEQ138" s="65"/>
      <c r="GER138" s="65"/>
      <c r="GES138" s="65"/>
      <c r="GET138" s="65"/>
      <c r="GEU138" s="65"/>
      <c r="GEV138" s="65"/>
      <c r="GEW138" s="65"/>
      <c r="GEX138" s="65"/>
      <c r="GEY138" s="65"/>
      <c r="GEZ138" s="65"/>
      <c r="GFA138" s="65"/>
      <c r="GFB138" s="65"/>
      <c r="GFC138" s="65"/>
      <c r="GFD138" s="65"/>
      <c r="GFE138" s="65"/>
      <c r="GFF138" s="65"/>
      <c r="GFG138" s="65"/>
      <c r="GFH138" s="65"/>
      <c r="GFI138" s="65"/>
      <c r="GFJ138" s="65"/>
      <c r="GFK138" s="65"/>
      <c r="GFL138" s="65"/>
      <c r="GFM138" s="65"/>
      <c r="GFN138" s="65"/>
      <c r="GFO138" s="65"/>
      <c r="GFP138" s="65"/>
      <c r="GFQ138" s="65"/>
      <c r="GFR138" s="65"/>
      <c r="GFS138" s="65"/>
      <c r="GFT138" s="65"/>
      <c r="GFU138" s="65"/>
      <c r="GFV138" s="65"/>
      <c r="GFW138" s="65"/>
      <c r="GFX138" s="65"/>
      <c r="GFY138" s="65"/>
      <c r="GFZ138" s="65"/>
      <c r="GGA138" s="65"/>
      <c r="GGB138" s="65"/>
      <c r="GGC138" s="65"/>
      <c r="GGD138" s="65"/>
      <c r="GGE138" s="65"/>
      <c r="GGF138" s="65"/>
      <c r="GGG138" s="65"/>
      <c r="GGH138" s="65"/>
      <c r="GGI138" s="65"/>
      <c r="GGJ138" s="65"/>
      <c r="GGK138" s="65"/>
      <c r="GGL138" s="65"/>
      <c r="GGM138" s="65"/>
      <c r="GGN138" s="65"/>
      <c r="GGO138" s="65"/>
      <c r="GGP138" s="65"/>
      <c r="GGQ138" s="65"/>
      <c r="GGR138" s="65"/>
      <c r="GGS138" s="65"/>
      <c r="GGT138" s="65"/>
      <c r="GGU138" s="65"/>
      <c r="GGV138" s="65"/>
      <c r="GGW138" s="65"/>
      <c r="GGX138" s="65"/>
      <c r="GGY138" s="65"/>
      <c r="GGZ138" s="65"/>
      <c r="GHA138" s="65"/>
      <c r="GHB138" s="65"/>
      <c r="GHC138" s="65"/>
      <c r="GHD138" s="65"/>
      <c r="GHE138" s="65"/>
      <c r="GHF138" s="65"/>
      <c r="GHG138" s="65"/>
      <c r="GHH138" s="65"/>
      <c r="GHI138" s="65"/>
      <c r="GHJ138" s="65"/>
      <c r="GHK138" s="65"/>
      <c r="GHL138" s="65"/>
      <c r="GHM138" s="65"/>
      <c r="GHN138" s="65"/>
      <c r="GHO138" s="65"/>
      <c r="GHP138" s="65"/>
      <c r="GHQ138" s="65"/>
      <c r="GHR138" s="65"/>
      <c r="GHS138" s="65"/>
      <c r="GHT138" s="65"/>
      <c r="GHU138" s="65"/>
      <c r="GHV138" s="65"/>
      <c r="GHW138" s="65"/>
      <c r="GHX138" s="65"/>
      <c r="GHY138" s="65"/>
      <c r="GHZ138" s="65"/>
      <c r="GIA138" s="65"/>
      <c r="GIB138" s="65"/>
      <c r="GIC138" s="65"/>
      <c r="GID138" s="65"/>
      <c r="GIE138" s="65"/>
      <c r="GIF138" s="65"/>
      <c r="GIG138" s="65"/>
      <c r="GIH138" s="65"/>
      <c r="GII138" s="65"/>
      <c r="GIJ138" s="65"/>
      <c r="GIK138" s="65"/>
      <c r="GIL138" s="65"/>
      <c r="GIM138" s="65"/>
      <c r="GIN138" s="65"/>
      <c r="GIO138" s="65"/>
      <c r="GIP138" s="65"/>
      <c r="GIQ138" s="65"/>
      <c r="GIR138" s="65"/>
      <c r="GIS138" s="65"/>
      <c r="GIT138" s="65"/>
      <c r="GIU138" s="65"/>
      <c r="GIV138" s="65"/>
      <c r="GIW138" s="65"/>
      <c r="GIX138" s="65"/>
      <c r="GIY138" s="65"/>
      <c r="GIZ138" s="65"/>
      <c r="GJA138" s="65"/>
      <c r="GJB138" s="65"/>
      <c r="GJC138" s="65"/>
      <c r="GJD138" s="65"/>
      <c r="GJE138" s="65"/>
      <c r="GJF138" s="65"/>
      <c r="GJG138" s="65"/>
      <c r="GJH138" s="65"/>
      <c r="GJI138" s="65"/>
      <c r="GJJ138" s="65"/>
      <c r="GJK138" s="65"/>
      <c r="GJL138" s="65"/>
      <c r="GJM138" s="65"/>
      <c r="GJN138" s="65"/>
      <c r="GJO138" s="65"/>
      <c r="GJP138" s="65"/>
      <c r="GJQ138" s="65"/>
      <c r="GJR138" s="65"/>
      <c r="GJS138" s="65"/>
      <c r="GJT138" s="65"/>
      <c r="GJU138" s="65"/>
      <c r="GJV138" s="65"/>
      <c r="GJW138" s="65"/>
      <c r="GJX138" s="65"/>
      <c r="GJY138" s="65"/>
      <c r="GJZ138" s="65"/>
      <c r="GKA138" s="65"/>
      <c r="GKB138" s="65"/>
      <c r="GKC138" s="65"/>
      <c r="GKD138" s="65"/>
      <c r="GKE138" s="65"/>
      <c r="GKF138" s="65"/>
      <c r="GKG138" s="65"/>
      <c r="GKH138" s="65"/>
      <c r="GKI138" s="65"/>
      <c r="GKJ138" s="65"/>
      <c r="GKK138" s="65"/>
      <c r="GKL138" s="65"/>
      <c r="GKM138" s="65"/>
      <c r="GKN138" s="65"/>
      <c r="GKO138" s="65"/>
      <c r="GKP138" s="65"/>
      <c r="GKQ138" s="65"/>
      <c r="GKR138" s="65"/>
      <c r="GKS138" s="65"/>
      <c r="GKT138" s="65"/>
      <c r="GKU138" s="65"/>
      <c r="GKV138" s="65"/>
      <c r="GKW138" s="65"/>
      <c r="GKX138" s="65"/>
      <c r="GKY138" s="65"/>
      <c r="GKZ138" s="65"/>
      <c r="GLA138" s="65"/>
      <c r="GLB138" s="65"/>
      <c r="GLC138" s="65"/>
      <c r="GLD138" s="65"/>
      <c r="GLE138" s="65"/>
      <c r="GLF138" s="65"/>
      <c r="GLG138" s="65"/>
      <c r="GLH138" s="65"/>
      <c r="GLI138" s="65"/>
      <c r="GLJ138" s="65"/>
      <c r="GLK138" s="65"/>
      <c r="GLL138" s="65"/>
      <c r="GLM138" s="65"/>
      <c r="GLN138" s="65"/>
      <c r="GLO138" s="65"/>
      <c r="GLP138" s="65"/>
      <c r="GLQ138" s="65"/>
      <c r="GLR138" s="65"/>
      <c r="GLS138" s="65"/>
      <c r="GLT138" s="65"/>
      <c r="GLU138" s="65"/>
      <c r="GLV138" s="65"/>
      <c r="GLW138" s="65"/>
      <c r="GLX138" s="65"/>
      <c r="GLY138" s="65"/>
      <c r="GLZ138" s="65"/>
      <c r="GMA138" s="65"/>
      <c r="GMB138" s="65"/>
      <c r="GMC138" s="65"/>
      <c r="GMD138" s="65"/>
      <c r="GME138" s="65"/>
      <c r="GMF138" s="65"/>
      <c r="GMG138" s="65"/>
      <c r="GMH138" s="65"/>
      <c r="GMI138" s="65"/>
      <c r="GMJ138" s="65"/>
      <c r="GMK138" s="65"/>
      <c r="GML138" s="65"/>
      <c r="GMM138" s="65"/>
      <c r="GMN138" s="65"/>
      <c r="GMO138" s="65"/>
      <c r="GMP138" s="65"/>
      <c r="GMQ138" s="65"/>
      <c r="GMR138" s="65"/>
      <c r="GMS138" s="65"/>
      <c r="GMT138" s="65"/>
      <c r="GMU138" s="65"/>
      <c r="GMV138" s="65"/>
      <c r="GMW138" s="65"/>
      <c r="GMX138" s="65"/>
      <c r="GMY138" s="65"/>
      <c r="GMZ138" s="65"/>
      <c r="GNA138" s="65"/>
      <c r="GNB138" s="65"/>
      <c r="GNC138" s="65"/>
      <c r="GND138" s="65"/>
      <c r="GNE138" s="65"/>
      <c r="GNF138" s="65"/>
      <c r="GNG138" s="65"/>
      <c r="GNH138" s="65"/>
      <c r="GNI138" s="65"/>
      <c r="GNJ138" s="65"/>
      <c r="GNK138" s="65"/>
      <c r="GNL138" s="65"/>
      <c r="GNM138" s="65"/>
      <c r="GNN138" s="65"/>
      <c r="GNO138" s="65"/>
      <c r="GNP138" s="65"/>
      <c r="GNQ138" s="65"/>
      <c r="GNR138" s="65"/>
      <c r="GNS138" s="65"/>
      <c r="GNT138" s="65"/>
      <c r="GNU138" s="65"/>
      <c r="GNV138" s="65"/>
      <c r="GNW138" s="65"/>
      <c r="GNX138" s="65"/>
      <c r="GNY138" s="65"/>
      <c r="GNZ138" s="65"/>
      <c r="GOA138" s="65"/>
      <c r="GOB138" s="65"/>
      <c r="GOC138" s="65"/>
      <c r="GOD138" s="65"/>
      <c r="GOE138" s="65"/>
      <c r="GOF138" s="65"/>
      <c r="GOG138" s="65"/>
      <c r="GOH138" s="65"/>
      <c r="GOI138" s="65"/>
      <c r="GOJ138" s="65"/>
      <c r="GOK138" s="65"/>
      <c r="GOL138" s="65"/>
      <c r="GOM138" s="65"/>
      <c r="GON138" s="65"/>
      <c r="GOO138" s="65"/>
      <c r="GOP138" s="65"/>
      <c r="GOQ138" s="65"/>
      <c r="GOR138" s="65"/>
      <c r="GOS138" s="65"/>
      <c r="GOT138" s="65"/>
      <c r="GOU138" s="65"/>
      <c r="GOV138" s="65"/>
      <c r="GOW138" s="65"/>
      <c r="GOX138" s="65"/>
      <c r="GOY138" s="65"/>
      <c r="GOZ138" s="65"/>
      <c r="GPA138" s="65"/>
      <c r="GPB138" s="65"/>
      <c r="GPC138" s="65"/>
      <c r="GPD138" s="65"/>
      <c r="GPE138" s="65"/>
      <c r="GPF138" s="65"/>
      <c r="GPG138" s="65"/>
      <c r="GPH138" s="65"/>
      <c r="GPI138" s="65"/>
      <c r="GPJ138" s="65"/>
      <c r="GPK138" s="65"/>
      <c r="GPL138" s="65"/>
      <c r="GPM138" s="65"/>
      <c r="GPN138" s="65"/>
      <c r="GPO138" s="65"/>
      <c r="GPP138" s="65"/>
      <c r="GPQ138" s="65"/>
      <c r="GPR138" s="65"/>
      <c r="GPS138" s="65"/>
      <c r="GPT138" s="65"/>
      <c r="GPU138" s="65"/>
      <c r="GPV138" s="65"/>
      <c r="GPW138" s="65"/>
      <c r="GPX138" s="65"/>
      <c r="GPY138" s="65"/>
      <c r="GPZ138" s="65"/>
      <c r="GQA138" s="65"/>
      <c r="GQB138" s="65"/>
      <c r="GQC138" s="65"/>
      <c r="GQD138" s="65"/>
      <c r="GQE138" s="65"/>
      <c r="GQF138" s="65"/>
      <c r="GQG138" s="65"/>
      <c r="GQH138" s="65"/>
      <c r="GQI138" s="65"/>
      <c r="GQJ138" s="65"/>
      <c r="GQK138" s="65"/>
      <c r="GQL138" s="65"/>
      <c r="GQM138" s="65"/>
      <c r="GQN138" s="65"/>
      <c r="GQO138" s="65"/>
      <c r="GQP138" s="65"/>
      <c r="GQQ138" s="65"/>
      <c r="GQR138" s="65"/>
      <c r="GQS138" s="65"/>
      <c r="GQT138" s="65"/>
      <c r="GQU138" s="65"/>
      <c r="GQV138" s="65"/>
      <c r="GQW138" s="65"/>
      <c r="GQX138" s="65"/>
      <c r="GQY138" s="65"/>
      <c r="GQZ138" s="65"/>
      <c r="GRA138" s="65"/>
      <c r="GRB138" s="65"/>
      <c r="GRC138" s="65"/>
      <c r="GRD138" s="65"/>
      <c r="GRE138" s="65"/>
      <c r="GRF138" s="65"/>
      <c r="GRG138" s="65"/>
      <c r="GRH138" s="65"/>
      <c r="GRI138" s="65"/>
      <c r="GRJ138" s="65"/>
      <c r="GRK138" s="65"/>
      <c r="GRL138" s="65"/>
      <c r="GRM138" s="65"/>
      <c r="GRN138" s="65"/>
      <c r="GRO138" s="65"/>
      <c r="GRP138" s="65"/>
      <c r="GRQ138" s="65"/>
      <c r="GRR138" s="65"/>
      <c r="GRS138" s="65"/>
      <c r="GRT138" s="65"/>
      <c r="GRU138" s="65"/>
      <c r="GRV138" s="65"/>
      <c r="GRW138" s="65"/>
      <c r="GRX138" s="65"/>
      <c r="GRY138" s="65"/>
      <c r="GRZ138" s="65"/>
      <c r="GSA138" s="65"/>
      <c r="GSB138" s="65"/>
      <c r="GSC138" s="65"/>
      <c r="GSD138" s="65"/>
      <c r="GSE138" s="65"/>
      <c r="GSF138" s="65"/>
      <c r="GSG138" s="65"/>
      <c r="GSH138" s="65"/>
      <c r="GSI138" s="65"/>
      <c r="GSJ138" s="65"/>
      <c r="GSK138" s="65"/>
      <c r="GSL138" s="65"/>
      <c r="GSM138" s="65"/>
      <c r="GSN138" s="65"/>
      <c r="GSO138" s="65"/>
      <c r="GSP138" s="65"/>
      <c r="GSQ138" s="65"/>
      <c r="GSR138" s="65"/>
      <c r="GSS138" s="65"/>
      <c r="GST138" s="65"/>
      <c r="GSU138" s="65"/>
      <c r="GSV138" s="65"/>
      <c r="GSW138" s="65"/>
      <c r="GSX138" s="65"/>
      <c r="GSY138" s="65"/>
      <c r="GSZ138" s="65"/>
      <c r="GTA138" s="65"/>
      <c r="GTB138" s="65"/>
      <c r="GTC138" s="65"/>
      <c r="GTD138" s="65"/>
      <c r="GTE138" s="65"/>
      <c r="GTF138" s="65"/>
      <c r="GTG138" s="65"/>
      <c r="GTH138" s="65"/>
      <c r="GTI138" s="65"/>
      <c r="GTJ138" s="65"/>
      <c r="GTK138" s="65"/>
      <c r="GTL138" s="65"/>
      <c r="GTM138" s="65"/>
      <c r="GTN138" s="65"/>
      <c r="GTO138" s="65"/>
      <c r="GTP138" s="65"/>
      <c r="GTQ138" s="65"/>
      <c r="GTR138" s="65"/>
      <c r="GTS138" s="65"/>
      <c r="GTT138" s="65"/>
      <c r="GTU138" s="65"/>
      <c r="GTV138" s="65"/>
      <c r="GTW138" s="65"/>
      <c r="GTX138" s="65"/>
      <c r="GTY138" s="65"/>
      <c r="GTZ138" s="65"/>
      <c r="GUA138" s="65"/>
      <c r="GUB138" s="65"/>
      <c r="GUC138" s="65"/>
      <c r="GUD138" s="65"/>
      <c r="GUE138" s="65"/>
      <c r="GUF138" s="65"/>
      <c r="GUG138" s="65"/>
      <c r="GUH138" s="65"/>
      <c r="GUI138" s="65"/>
      <c r="GUJ138" s="65"/>
      <c r="GUK138" s="65"/>
      <c r="GUL138" s="65"/>
      <c r="GUM138" s="65"/>
      <c r="GUN138" s="65"/>
      <c r="GUO138" s="65"/>
      <c r="GUP138" s="65"/>
      <c r="GUQ138" s="65"/>
      <c r="GUR138" s="65"/>
      <c r="GUS138" s="65"/>
      <c r="GUT138" s="65"/>
      <c r="GUU138" s="65"/>
      <c r="GUV138" s="65"/>
      <c r="GUW138" s="65"/>
      <c r="GUX138" s="65"/>
      <c r="GUY138" s="65"/>
      <c r="GUZ138" s="65"/>
      <c r="GVA138" s="65"/>
      <c r="GVB138" s="65"/>
      <c r="GVC138" s="65"/>
      <c r="GVD138" s="65"/>
      <c r="GVE138" s="65"/>
      <c r="GVF138" s="65"/>
      <c r="GVG138" s="65"/>
      <c r="GVH138" s="65"/>
      <c r="GVI138" s="65"/>
      <c r="GVJ138" s="65"/>
      <c r="GVK138" s="65"/>
      <c r="GVL138" s="65"/>
      <c r="GVM138" s="65"/>
      <c r="GVN138" s="65"/>
      <c r="GVO138" s="65"/>
      <c r="GVP138" s="65"/>
      <c r="GVQ138" s="65"/>
      <c r="GVR138" s="65"/>
      <c r="GVS138" s="65"/>
      <c r="GVT138" s="65"/>
      <c r="GVU138" s="65"/>
      <c r="GVV138" s="65"/>
      <c r="GVW138" s="65"/>
      <c r="GVX138" s="65"/>
      <c r="GVY138" s="65"/>
      <c r="GVZ138" s="65"/>
      <c r="GWA138" s="65"/>
      <c r="GWB138" s="65"/>
      <c r="GWC138" s="65"/>
      <c r="GWD138" s="65"/>
      <c r="GWE138" s="65"/>
      <c r="GWF138" s="65"/>
      <c r="GWG138" s="65"/>
      <c r="GWH138" s="65"/>
      <c r="GWI138" s="65"/>
      <c r="GWJ138" s="65"/>
      <c r="GWK138" s="65"/>
      <c r="GWL138" s="65"/>
      <c r="GWM138" s="65"/>
      <c r="GWN138" s="65"/>
      <c r="GWO138" s="65"/>
      <c r="GWP138" s="65"/>
      <c r="GWQ138" s="65"/>
      <c r="GWR138" s="65"/>
      <c r="GWS138" s="65"/>
      <c r="GWT138" s="65"/>
      <c r="GWU138" s="65"/>
      <c r="GWV138" s="65"/>
      <c r="GWW138" s="65"/>
      <c r="GWX138" s="65"/>
      <c r="GWY138" s="65"/>
      <c r="GWZ138" s="65"/>
      <c r="GXA138" s="65"/>
      <c r="GXB138" s="65"/>
      <c r="GXC138" s="65"/>
      <c r="GXD138" s="65"/>
      <c r="GXE138" s="65"/>
      <c r="GXF138" s="65"/>
      <c r="GXG138" s="65"/>
      <c r="GXH138" s="65"/>
      <c r="GXI138" s="65"/>
      <c r="GXJ138" s="65"/>
      <c r="GXK138" s="65"/>
      <c r="GXL138" s="65"/>
      <c r="GXM138" s="65"/>
      <c r="GXN138" s="65"/>
      <c r="GXO138" s="65"/>
      <c r="GXP138" s="65"/>
      <c r="GXQ138" s="65"/>
      <c r="GXR138" s="65"/>
      <c r="GXS138" s="65"/>
      <c r="GXT138" s="65"/>
      <c r="GXU138" s="65"/>
      <c r="GXV138" s="65"/>
      <c r="GXW138" s="65"/>
      <c r="GXX138" s="65"/>
      <c r="GXY138" s="65"/>
      <c r="GXZ138" s="65"/>
      <c r="GYA138" s="65"/>
      <c r="GYB138" s="65"/>
      <c r="GYC138" s="65"/>
      <c r="GYD138" s="65"/>
      <c r="GYE138" s="65"/>
      <c r="GYF138" s="65"/>
      <c r="GYG138" s="65"/>
      <c r="GYH138" s="65"/>
      <c r="GYI138" s="65"/>
      <c r="GYJ138" s="65"/>
      <c r="GYK138" s="65"/>
      <c r="GYL138" s="65"/>
      <c r="GYM138" s="65"/>
      <c r="GYN138" s="65"/>
      <c r="GYO138" s="65"/>
      <c r="GYP138" s="65"/>
      <c r="GYQ138" s="65"/>
      <c r="GYR138" s="65"/>
      <c r="GYS138" s="65"/>
      <c r="GYT138" s="65"/>
      <c r="GYU138" s="65"/>
      <c r="GYV138" s="65"/>
      <c r="GYW138" s="65"/>
      <c r="GYX138" s="65"/>
      <c r="GYY138" s="65"/>
      <c r="GYZ138" s="65"/>
      <c r="GZA138" s="65"/>
      <c r="GZB138" s="65"/>
      <c r="GZC138" s="65"/>
      <c r="GZD138" s="65"/>
      <c r="GZE138" s="65"/>
      <c r="GZF138" s="65"/>
      <c r="GZG138" s="65"/>
      <c r="GZH138" s="65"/>
      <c r="GZI138" s="65"/>
      <c r="GZJ138" s="65"/>
      <c r="GZK138" s="65"/>
      <c r="GZL138" s="65"/>
      <c r="GZM138" s="65"/>
      <c r="GZN138" s="65"/>
      <c r="GZO138" s="65"/>
      <c r="GZP138" s="65"/>
      <c r="GZQ138" s="65"/>
      <c r="GZR138" s="65"/>
      <c r="GZS138" s="65"/>
      <c r="GZT138" s="65"/>
      <c r="GZU138" s="65"/>
      <c r="GZV138" s="65"/>
      <c r="GZW138" s="65"/>
      <c r="GZX138" s="65"/>
      <c r="GZY138" s="65"/>
      <c r="GZZ138" s="65"/>
      <c r="HAA138" s="65"/>
      <c r="HAB138" s="65"/>
      <c r="HAC138" s="65"/>
      <c r="HAD138" s="65"/>
      <c r="HAE138" s="65"/>
      <c r="HAF138" s="65"/>
      <c r="HAG138" s="65"/>
      <c r="HAH138" s="65"/>
      <c r="HAI138" s="65"/>
      <c r="HAJ138" s="65"/>
      <c r="HAK138" s="65"/>
      <c r="HAL138" s="65"/>
      <c r="HAM138" s="65"/>
      <c r="HAN138" s="65"/>
      <c r="HAO138" s="65"/>
      <c r="HAP138" s="65"/>
      <c r="HAQ138" s="65"/>
      <c r="HAR138" s="65"/>
      <c r="HAS138" s="65"/>
      <c r="HAT138" s="65"/>
      <c r="HAU138" s="65"/>
      <c r="HAV138" s="65"/>
      <c r="HAW138" s="65"/>
      <c r="HAX138" s="65"/>
      <c r="HAY138" s="65"/>
      <c r="HAZ138" s="65"/>
      <c r="HBA138" s="65"/>
      <c r="HBB138" s="65"/>
      <c r="HBC138" s="65"/>
      <c r="HBD138" s="65"/>
      <c r="HBE138" s="65"/>
      <c r="HBF138" s="65"/>
      <c r="HBG138" s="65"/>
      <c r="HBH138" s="65"/>
      <c r="HBI138" s="65"/>
      <c r="HBJ138" s="65"/>
      <c r="HBK138" s="65"/>
      <c r="HBL138" s="65"/>
      <c r="HBM138" s="65"/>
      <c r="HBN138" s="65"/>
      <c r="HBO138" s="65"/>
      <c r="HBP138" s="65"/>
      <c r="HBQ138" s="65"/>
      <c r="HBR138" s="65"/>
      <c r="HBS138" s="65"/>
      <c r="HBT138" s="65"/>
      <c r="HBU138" s="65"/>
      <c r="HBV138" s="65"/>
      <c r="HBW138" s="65"/>
      <c r="HBX138" s="65"/>
      <c r="HBY138" s="65"/>
      <c r="HBZ138" s="65"/>
      <c r="HCA138" s="65"/>
      <c r="HCB138" s="65"/>
      <c r="HCC138" s="65"/>
      <c r="HCD138" s="65"/>
      <c r="HCE138" s="65"/>
      <c r="HCF138" s="65"/>
      <c r="HCG138" s="65"/>
      <c r="HCH138" s="65"/>
      <c r="HCI138" s="65"/>
      <c r="HCJ138" s="65"/>
      <c r="HCK138" s="65"/>
      <c r="HCL138" s="65"/>
      <c r="HCM138" s="65"/>
      <c r="HCN138" s="65"/>
      <c r="HCO138" s="65"/>
      <c r="HCP138" s="65"/>
      <c r="HCQ138" s="65"/>
      <c r="HCR138" s="65"/>
      <c r="HCS138" s="65"/>
      <c r="HCT138" s="65"/>
      <c r="HCU138" s="65"/>
      <c r="HCV138" s="65"/>
      <c r="HCW138" s="65"/>
      <c r="HCX138" s="65"/>
      <c r="HCY138" s="65"/>
      <c r="HCZ138" s="65"/>
      <c r="HDA138" s="65"/>
      <c r="HDB138" s="65"/>
      <c r="HDC138" s="65"/>
      <c r="HDD138" s="65"/>
      <c r="HDE138" s="65"/>
      <c r="HDF138" s="65"/>
      <c r="HDG138" s="65"/>
      <c r="HDH138" s="65"/>
      <c r="HDI138" s="65"/>
      <c r="HDJ138" s="65"/>
      <c r="HDK138" s="65"/>
      <c r="HDL138" s="65"/>
      <c r="HDM138" s="65"/>
      <c r="HDN138" s="65"/>
      <c r="HDO138" s="65"/>
      <c r="HDP138" s="65"/>
      <c r="HDQ138" s="65"/>
      <c r="HDR138" s="65"/>
      <c r="HDS138" s="65"/>
      <c r="HDT138" s="65"/>
      <c r="HDU138" s="65"/>
      <c r="HDV138" s="65"/>
      <c r="HDW138" s="65"/>
      <c r="HDX138" s="65"/>
      <c r="HDY138" s="65"/>
      <c r="HDZ138" s="65"/>
      <c r="HEA138" s="65"/>
      <c r="HEB138" s="65"/>
      <c r="HEC138" s="65"/>
      <c r="HED138" s="65"/>
      <c r="HEE138" s="65"/>
      <c r="HEF138" s="65"/>
      <c r="HEG138" s="65"/>
      <c r="HEH138" s="65"/>
      <c r="HEI138" s="65"/>
      <c r="HEJ138" s="65"/>
      <c r="HEK138" s="65"/>
      <c r="HEL138" s="65"/>
      <c r="HEM138" s="65"/>
      <c r="HEN138" s="65"/>
      <c r="HEO138" s="65"/>
      <c r="HEP138" s="65"/>
      <c r="HEQ138" s="65"/>
      <c r="HER138" s="65"/>
      <c r="HES138" s="65"/>
      <c r="HET138" s="65"/>
      <c r="HEU138" s="65"/>
      <c r="HEV138" s="65"/>
      <c r="HEW138" s="65"/>
      <c r="HEX138" s="65"/>
      <c r="HEY138" s="65"/>
      <c r="HEZ138" s="65"/>
      <c r="HFA138" s="65"/>
      <c r="HFB138" s="65"/>
      <c r="HFC138" s="65"/>
      <c r="HFD138" s="65"/>
      <c r="HFE138" s="65"/>
      <c r="HFF138" s="65"/>
      <c r="HFG138" s="65"/>
      <c r="HFH138" s="65"/>
      <c r="HFI138" s="65"/>
      <c r="HFJ138" s="65"/>
      <c r="HFK138" s="65"/>
      <c r="HFL138" s="65"/>
      <c r="HFM138" s="65"/>
      <c r="HFN138" s="65"/>
      <c r="HFO138" s="65"/>
      <c r="HFP138" s="65"/>
      <c r="HFQ138" s="65"/>
      <c r="HFR138" s="65"/>
      <c r="HFS138" s="65"/>
      <c r="HFT138" s="65"/>
      <c r="HFU138" s="65"/>
      <c r="HFV138" s="65"/>
      <c r="HFW138" s="65"/>
      <c r="HFX138" s="65"/>
      <c r="HFY138" s="65"/>
      <c r="HFZ138" s="65"/>
      <c r="HGA138" s="65"/>
      <c r="HGB138" s="65"/>
      <c r="HGC138" s="65"/>
      <c r="HGD138" s="65"/>
      <c r="HGE138" s="65"/>
      <c r="HGF138" s="65"/>
      <c r="HGG138" s="65"/>
      <c r="HGH138" s="65"/>
      <c r="HGI138" s="65"/>
      <c r="HGJ138" s="65"/>
      <c r="HGK138" s="65"/>
      <c r="HGL138" s="65"/>
      <c r="HGM138" s="65"/>
      <c r="HGN138" s="65"/>
      <c r="HGO138" s="65"/>
      <c r="HGP138" s="65"/>
      <c r="HGQ138" s="65"/>
      <c r="HGR138" s="65"/>
      <c r="HGS138" s="65"/>
      <c r="HGT138" s="65"/>
      <c r="HGU138" s="65"/>
      <c r="HGV138" s="65"/>
      <c r="HGW138" s="65"/>
      <c r="HGX138" s="65"/>
      <c r="HGY138" s="65"/>
      <c r="HGZ138" s="65"/>
      <c r="HHA138" s="65"/>
      <c r="HHB138" s="65"/>
      <c r="HHC138" s="65"/>
      <c r="HHD138" s="65"/>
      <c r="HHE138" s="65"/>
      <c r="HHF138" s="65"/>
      <c r="HHG138" s="65"/>
      <c r="HHH138" s="65"/>
      <c r="HHI138" s="65"/>
      <c r="HHJ138" s="65"/>
      <c r="HHK138" s="65"/>
      <c r="HHL138" s="65"/>
      <c r="HHM138" s="65"/>
      <c r="HHN138" s="65"/>
      <c r="HHO138" s="65"/>
      <c r="HHP138" s="65"/>
      <c r="HHQ138" s="65"/>
      <c r="HHR138" s="65"/>
      <c r="HHS138" s="65"/>
      <c r="HHT138" s="65"/>
      <c r="HHU138" s="65"/>
      <c r="HHV138" s="65"/>
      <c r="HHW138" s="65"/>
      <c r="HHX138" s="65"/>
      <c r="HHY138" s="65"/>
      <c r="HHZ138" s="65"/>
      <c r="HIA138" s="65"/>
      <c r="HIB138" s="65"/>
      <c r="HIC138" s="65"/>
      <c r="HID138" s="65"/>
      <c r="HIE138" s="65"/>
      <c r="HIF138" s="65"/>
      <c r="HIG138" s="65"/>
      <c r="HIH138" s="65"/>
      <c r="HII138" s="65"/>
      <c r="HIJ138" s="65"/>
      <c r="HIK138" s="65"/>
      <c r="HIL138" s="65"/>
      <c r="HIM138" s="65"/>
      <c r="HIN138" s="65"/>
      <c r="HIO138" s="65"/>
      <c r="HIP138" s="65"/>
      <c r="HIQ138" s="65"/>
      <c r="HIR138" s="65"/>
      <c r="HIS138" s="65"/>
      <c r="HIT138" s="65"/>
      <c r="HIU138" s="65"/>
      <c r="HIV138" s="65"/>
      <c r="HIW138" s="65"/>
      <c r="HIX138" s="65"/>
      <c r="HIY138" s="65"/>
      <c r="HIZ138" s="65"/>
      <c r="HJA138" s="65"/>
      <c r="HJB138" s="65"/>
      <c r="HJC138" s="65"/>
      <c r="HJD138" s="65"/>
      <c r="HJE138" s="65"/>
      <c r="HJF138" s="65"/>
      <c r="HJG138" s="65"/>
      <c r="HJH138" s="65"/>
      <c r="HJI138" s="65"/>
      <c r="HJJ138" s="65"/>
      <c r="HJK138" s="65"/>
      <c r="HJL138" s="65"/>
      <c r="HJM138" s="65"/>
      <c r="HJN138" s="65"/>
      <c r="HJO138" s="65"/>
      <c r="HJP138" s="65"/>
      <c r="HJQ138" s="65"/>
      <c r="HJR138" s="65"/>
      <c r="HJS138" s="65"/>
      <c r="HJT138" s="65"/>
      <c r="HJU138" s="65"/>
      <c r="HJV138" s="65"/>
      <c r="HJW138" s="65"/>
      <c r="HJX138" s="65"/>
      <c r="HJY138" s="65"/>
      <c r="HJZ138" s="65"/>
      <c r="HKA138" s="65"/>
      <c r="HKB138" s="65"/>
      <c r="HKC138" s="65"/>
      <c r="HKD138" s="65"/>
      <c r="HKE138" s="65"/>
      <c r="HKF138" s="65"/>
      <c r="HKG138" s="65"/>
      <c r="HKH138" s="65"/>
      <c r="HKI138" s="65"/>
      <c r="HKJ138" s="65"/>
      <c r="HKK138" s="65"/>
      <c r="HKL138" s="65"/>
      <c r="HKM138" s="65"/>
      <c r="HKN138" s="65"/>
      <c r="HKO138" s="65"/>
      <c r="HKP138" s="65"/>
      <c r="HKQ138" s="65"/>
      <c r="HKR138" s="65"/>
      <c r="HKS138" s="65"/>
      <c r="HKT138" s="65"/>
      <c r="HKU138" s="65"/>
      <c r="HKV138" s="65"/>
      <c r="HKW138" s="65"/>
      <c r="HKX138" s="65"/>
      <c r="HKY138" s="65"/>
      <c r="HKZ138" s="65"/>
      <c r="HLA138" s="65"/>
      <c r="HLB138" s="65"/>
      <c r="HLC138" s="65"/>
      <c r="HLD138" s="65"/>
      <c r="HLE138" s="65"/>
      <c r="HLF138" s="65"/>
      <c r="HLG138" s="65"/>
      <c r="HLH138" s="65"/>
      <c r="HLI138" s="65"/>
      <c r="HLJ138" s="65"/>
      <c r="HLK138" s="65"/>
      <c r="HLL138" s="65"/>
      <c r="HLM138" s="65"/>
      <c r="HLN138" s="65"/>
      <c r="HLO138" s="65"/>
      <c r="HLP138" s="65"/>
      <c r="HLQ138" s="65"/>
      <c r="HLR138" s="65"/>
      <c r="HLS138" s="65"/>
      <c r="HLT138" s="65"/>
      <c r="HLU138" s="65"/>
      <c r="HLV138" s="65"/>
      <c r="HLW138" s="65"/>
      <c r="HLX138" s="65"/>
      <c r="HLY138" s="65"/>
      <c r="HLZ138" s="65"/>
      <c r="HMA138" s="65"/>
      <c r="HMB138" s="65"/>
      <c r="HMC138" s="65"/>
      <c r="HMD138" s="65"/>
      <c r="HME138" s="65"/>
      <c r="HMF138" s="65"/>
      <c r="HMG138" s="65"/>
      <c r="HMH138" s="65"/>
      <c r="HMI138" s="65"/>
      <c r="HMJ138" s="65"/>
      <c r="HMK138" s="65"/>
      <c r="HML138" s="65"/>
      <c r="HMM138" s="65"/>
      <c r="HMN138" s="65"/>
      <c r="HMO138" s="65"/>
      <c r="HMP138" s="65"/>
      <c r="HMQ138" s="65"/>
      <c r="HMR138" s="65"/>
      <c r="HMS138" s="65"/>
      <c r="HMT138" s="65"/>
      <c r="HMU138" s="65"/>
      <c r="HMV138" s="65"/>
      <c r="HMW138" s="65"/>
      <c r="HMX138" s="65"/>
      <c r="HMY138" s="65"/>
      <c r="HMZ138" s="65"/>
      <c r="HNA138" s="65"/>
      <c r="HNB138" s="65"/>
      <c r="HNC138" s="65"/>
      <c r="HND138" s="65"/>
      <c r="HNE138" s="65"/>
      <c r="HNF138" s="65"/>
      <c r="HNG138" s="65"/>
      <c r="HNH138" s="65"/>
      <c r="HNI138" s="65"/>
      <c r="HNJ138" s="65"/>
      <c r="HNK138" s="65"/>
      <c r="HNL138" s="65"/>
      <c r="HNM138" s="65"/>
      <c r="HNN138" s="65"/>
      <c r="HNO138" s="65"/>
      <c r="HNP138" s="65"/>
      <c r="HNQ138" s="65"/>
      <c r="HNR138" s="65"/>
      <c r="HNS138" s="65"/>
      <c r="HNT138" s="65"/>
      <c r="HNU138" s="65"/>
      <c r="HNV138" s="65"/>
      <c r="HNW138" s="65"/>
      <c r="HNX138" s="65"/>
      <c r="HNY138" s="65"/>
      <c r="HNZ138" s="65"/>
      <c r="HOA138" s="65"/>
      <c r="HOB138" s="65"/>
      <c r="HOC138" s="65"/>
      <c r="HOD138" s="65"/>
      <c r="HOE138" s="65"/>
      <c r="HOF138" s="65"/>
      <c r="HOG138" s="65"/>
      <c r="HOH138" s="65"/>
      <c r="HOI138" s="65"/>
      <c r="HOJ138" s="65"/>
      <c r="HOK138" s="65"/>
      <c r="HOL138" s="65"/>
      <c r="HOM138" s="65"/>
      <c r="HON138" s="65"/>
      <c r="HOO138" s="65"/>
      <c r="HOP138" s="65"/>
      <c r="HOQ138" s="65"/>
      <c r="HOR138" s="65"/>
      <c r="HOS138" s="65"/>
      <c r="HOT138" s="65"/>
      <c r="HOU138" s="65"/>
      <c r="HOV138" s="65"/>
      <c r="HOW138" s="65"/>
      <c r="HOX138" s="65"/>
      <c r="HOY138" s="65"/>
      <c r="HOZ138" s="65"/>
      <c r="HPA138" s="65"/>
      <c r="HPB138" s="65"/>
      <c r="HPC138" s="65"/>
      <c r="HPD138" s="65"/>
      <c r="HPE138" s="65"/>
      <c r="HPF138" s="65"/>
      <c r="HPG138" s="65"/>
      <c r="HPH138" s="65"/>
      <c r="HPI138" s="65"/>
      <c r="HPJ138" s="65"/>
      <c r="HPK138" s="65"/>
      <c r="HPL138" s="65"/>
      <c r="HPM138" s="65"/>
      <c r="HPN138" s="65"/>
      <c r="HPO138" s="65"/>
      <c r="HPP138" s="65"/>
      <c r="HPQ138" s="65"/>
      <c r="HPR138" s="65"/>
      <c r="HPS138" s="65"/>
      <c r="HPT138" s="65"/>
      <c r="HPU138" s="65"/>
      <c r="HPV138" s="65"/>
      <c r="HPW138" s="65"/>
      <c r="HPX138" s="65"/>
      <c r="HPY138" s="65"/>
      <c r="HPZ138" s="65"/>
      <c r="HQA138" s="65"/>
      <c r="HQB138" s="65"/>
      <c r="HQC138" s="65"/>
      <c r="HQD138" s="65"/>
      <c r="HQE138" s="65"/>
      <c r="HQF138" s="65"/>
      <c r="HQG138" s="65"/>
      <c r="HQH138" s="65"/>
      <c r="HQI138" s="65"/>
      <c r="HQJ138" s="65"/>
      <c r="HQK138" s="65"/>
      <c r="HQL138" s="65"/>
      <c r="HQM138" s="65"/>
      <c r="HQN138" s="65"/>
      <c r="HQO138" s="65"/>
      <c r="HQP138" s="65"/>
      <c r="HQQ138" s="65"/>
      <c r="HQR138" s="65"/>
      <c r="HQS138" s="65"/>
      <c r="HQT138" s="65"/>
      <c r="HQU138" s="65"/>
      <c r="HQV138" s="65"/>
      <c r="HQW138" s="65"/>
      <c r="HQX138" s="65"/>
      <c r="HQY138" s="65"/>
      <c r="HQZ138" s="65"/>
      <c r="HRA138" s="65"/>
      <c r="HRB138" s="65"/>
      <c r="HRC138" s="65"/>
      <c r="HRD138" s="65"/>
      <c r="HRE138" s="65"/>
      <c r="HRF138" s="65"/>
      <c r="HRG138" s="65"/>
      <c r="HRH138" s="65"/>
      <c r="HRI138" s="65"/>
      <c r="HRJ138" s="65"/>
      <c r="HRK138" s="65"/>
      <c r="HRL138" s="65"/>
      <c r="HRM138" s="65"/>
      <c r="HRN138" s="65"/>
      <c r="HRO138" s="65"/>
      <c r="HRP138" s="65"/>
      <c r="HRQ138" s="65"/>
      <c r="HRR138" s="65"/>
      <c r="HRS138" s="65"/>
      <c r="HRT138" s="65"/>
      <c r="HRU138" s="65"/>
      <c r="HRV138" s="65"/>
      <c r="HRW138" s="65"/>
      <c r="HRX138" s="65"/>
      <c r="HRY138" s="65"/>
      <c r="HRZ138" s="65"/>
      <c r="HSA138" s="65"/>
      <c r="HSB138" s="65"/>
      <c r="HSC138" s="65"/>
      <c r="HSD138" s="65"/>
      <c r="HSE138" s="65"/>
      <c r="HSF138" s="65"/>
      <c r="HSG138" s="65"/>
      <c r="HSH138" s="65"/>
      <c r="HSI138" s="65"/>
      <c r="HSJ138" s="65"/>
      <c r="HSK138" s="65"/>
      <c r="HSL138" s="65"/>
      <c r="HSM138" s="65"/>
      <c r="HSN138" s="65"/>
      <c r="HSO138" s="65"/>
      <c r="HSP138" s="65"/>
      <c r="HSQ138" s="65"/>
      <c r="HSR138" s="65"/>
      <c r="HSS138" s="65"/>
      <c r="HST138" s="65"/>
      <c r="HSU138" s="65"/>
      <c r="HSV138" s="65"/>
      <c r="HSW138" s="65"/>
      <c r="HSX138" s="65"/>
      <c r="HSY138" s="65"/>
      <c r="HSZ138" s="65"/>
      <c r="HTA138" s="65"/>
      <c r="HTB138" s="65"/>
      <c r="HTC138" s="65"/>
      <c r="HTD138" s="65"/>
      <c r="HTE138" s="65"/>
      <c r="HTF138" s="65"/>
      <c r="HTG138" s="65"/>
      <c r="HTH138" s="65"/>
      <c r="HTI138" s="65"/>
      <c r="HTJ138" s="65"/>
      <c r="HTK138" s="65"/>
      <c r="HTL138" s="65"/>
      <c r="HTM138" s="65"/>
      <c r="HTN138" s="65"/>
      <c r="HTO138" s="65"/>
      <c r="HTP138" s="65"/>
      <c r="HTQ138" s="65"/>
      <c r="HTR138" s="65"/>
      <c r="HTS138" s="65"/>
      <c r="HTT138" s="65"/>
      <c r="HTU138" s="65"/>
      <c r="HTV138" s="65"/>
      <c r="HTW138" s="65"/>
      <c r="HTX138" s="65"/>
      <c r="HTY138" s="65"/>
      <c r="HTZ138" s="65"/>
      <c r="HUA138" s="65"/>
      <c r="HUB138" s="65"/>
      <c r="HUC138" s="65"/>
      <c r="HUD138" s="65"/>
      <c r="HUE138" s="65"/>
      <c r="HUF138" s="65"/>
      <c r="HUG138" s="65"/>
      <c r="HUH138" s="65"/>
      <c r="HUI138" s="65"/>
      <c r="HUJ138" s="65"/>
      <c r="HUK138" s="65"/>
      <c r="HUL138" s="65"/>
      <c r="HUM138" s="65"/>
      <c r="HUN138" s="65"/>
      <c r="HUO138" s="65"/>
      <c r="HUP138" s="65"/>
      <c r="HUQ138" s="65"/>
      <c r="HUR138" s="65"/>
      <c r="HUS138" s="65"/>
      <c r="HUT138" s="65"/>
      <c r="HUU138" s="65"/>
      <c r="HUV138" s="65"/>
      <c r="HUW138" s="65"/>
      <c r="HUX138" s="65"/>
      <c r="HUY138" s="65"/>
      <c r="HUZ138" s="65"/>
      <c r="HVA138" s="65"/>
      <c r="HVB138" s="65"/>
      <c r="HVC138" s="65"/>
      <c r="HVD138" s="65"/>
      <c r="HVE138" s="65"/>
      <c r="HVF138" s="65"/>
      <c r="HVG138" s="65"/>
      <c r="HVH138" s="65"/>
      <c r="HVI138" s="65"/>
      <c r="HVJ138" s="65"/>
      <c r="HVK138" s="65"/>
      <c r="HVL138" s="65"/>
      <c r="HVM138" s="65"/>
      <c r="HVN138" s="65"/>
      <c r="HVO138" s="65"/>
      <c r="HVP138" s="65"/>
      <c r="HVQ138" s="65"/>
      <c r="HVR138" s="65"/>
      <c r="HVS138" s="65"/>
      <c r="HVT138" s="65"/>
      <c r="HVU138" s="65"/>
      <c r="HVV138" s="65"/>
      <c r="HVW138" s="65"/>
      <c r="HVX138" s="65"/>
      <c r="HVY138" s="65"/>
      <c r="HVZ138" s="65"/>
      <c r="HWA138" s="65"/>
      <c r="HWB138" s="65"/>
      <c r="HWC138" s="65"/>
      <c r="HWD138" s="65"/>
      <c r="HWE138" s="65"/>
      <c r="HWF138" s="65"/>
      <c r="HWG138" s="65"/>
      <c r="HWH138" s="65"/>
      <c r="HWI138" s="65"/>
      <c r="HWJ138" s="65"/>
      <c r="HWK138" s="65"/>
      <c r="HWL138" s="65"/>
      <c r="HWM138" s="65"/>
      <c r="HWN138" s="65"/>
      <c r="HWO138" s="65"/>
      <c r="HWP138" s="65"/>
      <c r="HWQ138" s="65"/>
      <c r="HWR138" s="65"/>
      <c r="HWS138" s="65"/>
      <c r="HWT138" s="65"/>
      <c r="HWU138" s="65"/>
      <c r="HWV138" s="65"/>
      <c r="HWW138" s="65"/>
      <c r="HWX138" s="65"/>
      <c r="HWY138" s="65"/>
      <c r="HWZ138" s="65"/>
      <c r="HXA138" s="65"/>
      <c r="HXB138" s="65"/>
      <c r="HXC138" s="65"/>
      <c r="HXD138" s="65"/>
      <c r="HXE138" s="65"/>
      <c r="HXF138" s="65"/>
      <c r="HXG138" s="65"/>
      <c r="HXH138" s="65"/>
      <c r="HXI138" s="65"/>
      <c r="HXJ138" s="65"/>
      <c r="HXK138" s="65"/>
      <c r="HXL138" s="65"/>
      <c r="HXM138" s="65"/>
      <c r="HXN138" s="65"/>
      <c r="HXO138" s="65"/>
      <c r="HXP138" s="65"/>
      <c r="HXQ138" s="65"/>
      <c r="HXR138" s="65"/>
      <c r="HXS138" s="65"/>
      <c r="HXT138" s="65"/>
      <c r="HXU138" s="65"/>
      <c r="HXV138" s="65"/>
      <c r="HXW138" s="65"/>
      <c r="HXX138" s="65"/>
      <c r="HXY138" s="65"/>
      <c r="HXZ138" s="65"/>
      <c r="HYA138" s="65"/>
      <c r="HYB138" s="65"/>
      <c r="HYC138" s="65"/>
      <c r="HYD138" s="65"/>
      <c r="HYE138" s="65"/>
      <c r="HYF138" s="65"/>
      <c r="HYG138" s="65"/>
      <c r="HYH138" s="65"/>
      <c r="HYI138" s="65"/>
      <c r="HYJ138" s="65"/>
      <c r="HYK138" s="65"/>
      <c r="HYL138" s="65"/>
      <c r="HYM138" s="65"/>
      <c r="HYN138" s="65"/>
      <c r="HYO138" s="65"/>
      <c r="HYP138" s="65"/>
      <c r="HYQ138" s="65"/>
      <c r="HYR138" s="65"/>
      <c r="HYS138" s="65"/>
      <c r="HYT138" s="65"/>
      <c r="HYU138" s="65"/>
      <c r="HYV138" s="65"/>
      <c r="HYW138" s="65"/>
      <c r="HYX138" s="65"/>
      <c r="HYY138" s="65"/>
      <c r="HYZ138" s="65"/>
      <c r="HZA138" s="65"/>
      <c r="HZB138" s="65"/>
      <c r="HZC138" s="65"/>
      <c r="HZD138" s="65"/>
      <c r="HZE138" s="65"/>
      <c r="HZF138" s="65"/>
      <c r="HZG138" s="65"/>
      <c r="HZH138" s="65"/>
      <c r="HZI138" s="65"/>
      <c r="HZJ138" s="65"/>
      <c r="HZK138" s="65"/>
      <c r="HZL138" s="65"/>
      <c r="HZM138" s="65"/>
      <c r="HZN138" s="65"/>
      <c r="HZO138" s="65"/>
      <c r="HZP138" s="65"/>
      <c r="HZQ138" s="65"/>
      <c r="HZR138" s="65"/>
      <c r="HZS138" s="65"/>
      <c r="HZT138" s="65"/>
      <c r="HZU138" s="65"/>
      <c r="HZV138" s="65"/>
      <c r="HZW138" s="65"/>
      <c r="HZX138" s="65"/>
      <c r="HZY138" s="65"/>
      <c r="HZZ138" s="65"/>
      <c r="IAA138" s="65"/>
      <c r="IAB138" s="65"/>
      <c r="IAC138" s="65"/>
      <c r="IAD138" s="65"/>
      <c r="IAE138" s="65"/>
      <c r="IAF138" s="65"/>
      <c r="IAG138" s="65"/>
      <c r="IAH138" s="65"/>
      <c r="IAI138" s="65"/>
      <c r="IAJ138" s="65"/>
      <c r="IAK138" s="65"/>
      <c r="IAL138" s="65"/>
      <c r="IAM138" s="65"/>
      <c r="IAN138" s="65"/>
      <c r="IAO138" s="65"/>
      <c r="IAP138" s="65"/>
      <c r="IAQ138" s="65"/>
      <c r="IAR138" s="65"/>
      <c r="IAS138" s="65"/>
      <c r="IAT138" s="65"/>
      <c r="IAU138" s="65"/>
      <c r="IAV138" s="65"/>
      <c r="IAW138" s="65"/>
      <c r="IAX138" s="65"/>
      <c r="IAY138" s="65"/>
      <c r="IAZ138" s="65"/>
      <c r="IBA138" s="65"/>
      <c r="IBB138" s="65"/>
      <c r="IBC138" s="65"/>
      <c r="IBD138" s="65"/>
      <c r="IBE138" s="65"/>
      <c r="IBF138" s="65"/>
      <c r="IBG138" s="65"/>
      <c r="IBH138" s="65"/>
      <c r="IBI138" s="65"/>
      <c r="IBJ138" s="65"/>
      <c r="IBK138" s="65"/>
      <c r="IBL138" s="65"/>
      <c r="IBM138" s="65"/>
      <c r="IBN138" s="65"/>
      <c r="IBO138" s="65"/>
      <c r="IBP138" s="65"/>
      <c r="IBQ138" s="65"/>
      <c r="IBR138" s="65"/>
      <c r="IBS138" s="65"/>
      <c r="IBT138" s="65"/>
      <c r="IBU138" s="65"/>
      <c r="IBV138" s="65"/>
      <c r="IBW138" s="65"/>
      <c r="IBX138" s="65"/>
      <c r="IBY138" s="65"/>
      <c r="IBZ138" s="65"/>
      <c r="ICA138" s="65"/>
      <c r="ICB138" s="65"/>
      <c r="ICC138" s="65"/>
      <c r="ICD138" s="65"/>
      <c r="ICE138" s="65"/>
      <c r="ICF138" s="65"/>
      <c r="ICG138" s="65"/>
      <c r="ICH138" s="65"/>
      <c r="ICI138" s="65"/>
      <c r="ICJ138" s="65"/>
      <c r="ICK138" s="65"/>
      <c r="ICL138" s="65"/>
      <c r="ICM138" s="65"/>
      <c r="ICN138" s="65"/>
      <c r="ICO138" s="65"/>
      <c r="ICP138" s="65"/>
      <c r="ICQ138" s="65"/>
      <c r="ICR138" s="65"/>
      <c r="ICS138" s="65"/>
      <c r="ICT138" s="65"/>
      <c r="ICU138" s="65"/>
      <c r="ICV138" s="65"/>
      <c r="ICW138" s="65"/>
      <c r="ICX138" s="65"/>
      <c r="ICY138" s="65"/>
      <c r="ICZ138" s="65"/>
      <c r="IDA138" s="65"/>
      <c r="IDB138" s="65"/>
      <c r="IDC138" s="65"/>
      <c r="IDD138" s="65"/>
      <c r="IDE138" s="65"/>
      <c r="IDF138" s="65"/>
      <c r="IDG138" s="65"/>
      <c r="IDH138" s="65"/>
      <c r="IDI138" s="65"/>
      <c r="IDJ138" s="65"/>
      <c r="IDK138" s="65"/>
      <c r="IDL138" s="65"/>
      <c r="IDM138" s="65"/>
      <c r="IDN138" s="65"/>
      <c r="IDO138" s="65"/>
      <c r="IDP138" s="65"/>
      <c r="IDQ138" s="65"/>
      <c r="IDR138" s="65"/>
      <c r="IDS138" s="65"/>
      <c r="IDT138" s="65"/>
      <c r="IDU138" s="65"/>
      <c r="IDV138" s="65"/>
      <c r="IDW138" s="65"/>
      <c r="IDX138" s="65"/>
      <c r="IDY138" s="65"/>
      <c r="IDZ138" s="65"/>
      <c r="IEA138" s="65"/>
      <c r="IEB138" s="65"/>
      <c r="IEC138" s="65"/>
      <c r="IED138" s="65"/>
      <c r="IEE138" s="65"/>
      <c r="IEF138" s="65"/>
      <c r="IEG138" s="65"/>
      <c r="IEH138" s="65"/>
      <c r="IEI138" s="65"/>
      <c r="IEJ138" s="65"/>
      <c r="IEK138" s="65"/>
      <c r="IEL138" s="65"/>
      <c r="IEM138" s="65"/>
      <c r="IEN138" s="65"/>
      <c r="IEO138" s="65"/>
      <c r="IEP138" s="65"/>
      <c r="IEQ138" s="65"/>
      <c r="IER138" s="65"/>
      <c r="IES138" s="65"/>
      <c r="IET138" s="65"/>
      <c r="IEU138" s="65"/>
      <c r="IEV138" s="65"/>
      <c r="IEW138" s="65"/>
      <c r="IEX138" s="65"/>
      <c r="IEY138" s="65"/>
      <c r="IEZ138" s="65"/>
      <c r="IFA138" s="65"/>
      <c r="IFB138" s="65"/>
      <c r="IFC138" s="65"/>
      <c r="IFD138" s="65"/>
      <c r="IFE138" s="65"/>
      <c r="IFF138" s="65"/>
      <c r="IFG138" s="65"/>
      <c r="IFH138" s="65"/>
      <c r="IFI138" s="65"/>
      <c r="IFJ138" s="65"/>
      <c r="IFK138" s="65"/>
      <c r="IFL138" s="65"/>
      <c r="IFM138" s="65"/>
      <c r="IFN138" s="65"/>
      <c r="IFO138" s="65"/>
      <c r="IFP138" s="65"/>
      <c r="IFQ138" s="65"/>
      <c r="IFR138" s="65"/>
      <c r="IFS138" s="65"/>
      <c r="IFT138" s="65"/>
      <c r="IFU138" s="65"/>
      <c r="IFV138" s="65"/>
      <c r="IFW138" s="65"/>
      <c r="IFX138" s="65"/>
      <c r="IFY138" s="65"/>
      <c r="IFZ138" s="65"/>
      <c r="IGA138" s="65"/>
      <c r="IGB138" s="65"/>
      <c r="IGC138" s="65"/>
      <c r="IGD138" s="65"/>
      <c r="IGE138" s="65"/>
      <c r="IGF138" s="65"/>
      <c r="IGG138" s="65"/>
      <c r="IGH138" s="65"/>
      <c r="IGI138" s="65"/>
      <c r="IGJ138" s="65"/>
      <c r="IGK138" s="65"/>
      <c r="IGL138" s="65"/>
      <c r="IGM138" s="65"/>
      <c r="IGN138" s="65"/>
      <c r="IGO138" s="65"/>
      <c r="IGP138" s="65"/>
      <c r="IGQ138" s="65"/>
      <c r="IGR138" s="65"/>
      <c r="IGS138" s="65"/>
      <c r="IGT138" s="65"/>
      <c r="IGU138" s="65"/>
      <c r="IGV138" s="65"/>
      <c r="IGW138" s="65"/>
      <c r="IGX138" s="65"/>
      <c r="IGY138" s="65"/>
      <c r="IGZ138" s="65"/>
      <c r="IHA138" s="65"/>
      <c r="IHB138" s="65"/>
      <c r="IHC138" s="65"/>
      <c r="IHD138" s="65"/>
      <c r="IHE138" s="65"/>
      <c r="IHF138" s="65"/>
      <c r="IHG138" s="65"/>
      <c r="IHH138" s="65"/>
      <c r="IHI138" s="65"/>
      <c r="IHJ138" s="65"/>
      <c r="IHK138" s="65"/>
      <c r="IHL138" s="65"/>
      <c r="IHM138" s="65"/>
      <c r="IHN138" s="65"/>
      <c r="IHO138" s="65"/>
      <c r="IHP138" s="65"/>
      <c r="IHQ138" s="65"/>
      <c r="IHR138" s="65"/>
      <c r="IHS138" s="65"/>
      <c r="IHT138" s="65"/>
      <c r="IHU138" s="65"/>
      <c r="IHV138" s="65"/>
      <c r="IHW138" s="65"/>
      <c r="IHX138" s="65"/>
      <c r="IHY138" s="65"/>
      <c r="IHZ138" s="65"/>
      <c r="IIA138" s="65"/>
      <c r="IIB138" s="65"/>
      <c r="IIC138" s="65"/>
      <c r="IID138" s="65"/>
      <c r="IIE138" s="65"/>
      <c r="IIF138" s="65"/>
      <c r="IIG138" s="65"/>
      <c r="IIH138" s="65"/>
      <c r="III138" s="65"/>
      <c r="IIJ138" s="65"/>
      <c r="IIK138" s="65"/>
      <c r="IIL138" s="65"/>
      <c r="IIM138" s="65"/>
      <c r="IIN138" s="65"/>
      <c r="IIO138" s="65"/>
      <c r="IIP138" s="65"/>
      <c r="IIQ138" s="65"/>
      <c r="IIR138" s="65"/>
      <c r="IIS138" s="65"/>
      <c r="IIT138" s="65"/>
      <c r="IIU138" s="65"/>
      <c r="IIV138" s="65"/>
      <c r="IIW138" s="65"/>
      <c r="IIX138" s="65"/>
      <c r="IIY138" s="65"/>
      <c r="IIZ138" s="65"/>
      <c r="IJA138" s="65"/>
      <c r="IJB138" s="65"/>
      <c r="IJC138" s="65"/>
      <c r="IJD138" s="65"/>
      <c r="IJE138" s="65"/>
      <c r="IJF138" s="65"/>
      <c r="IJG138" s="65"/>
      <c r="IJH138" s="65"/>
      <c r="IJI138" s="65"/>
      <c r="IJJ138" s="65"/>
      <c r="IJK138" s="65"/>
      <c r="IJL138" s="65"/>
      <c r="IJM138" s="65"/>
      <c r="IJN138" s="65"/>
      <c r="IJO138" s="65"/>
      <c r="IJP138" s="65"/>
      <c r="IJQ138" s="65"/>
      <c r="IJR138" s="65"/>
      <c r="IJS138" s="65"/>
      <c r="IJT138" s="65"/>
      <c r="IJU138" s="65"/>
      <c r="IJV138" s="65"/>
      <c r="IJW138" s="65"/>
      <c r="IJX138" s="65"/>
      <c r="IJY138" s="65"/>
      <c r="IJZ138" s="65"/>
      <c r="IKA138" s="65"/>
      <c r="IKB138" s="65"/>
      <c r="IKC138" s="65"/>
      <c r="IKD138" s="65"/>
      <c r="IKE138" s="65"/>
      <c r="IKF138" s="65"/>
      <c r="IKG138" s="65"/>
      <c r="IKH138" s="65"/>
      <c r="IKI138" s="65"/>
      <c r="IKJ138" s="65"/>
      <c r="IKK138" s="65"/>
      <c r="IKL138" s="65"/>
      <c r="IKM138" s="65"/>
      <c r="IKN138" s="65"/>
      <c r="IKO138" s="65"/>
      <c r="IKP138" s="65"/>
      <c r="IKQ138" s="65"/>
      <c r="IKR138" s="65"/>
      <c r="IKS138" s="65"/>
      <c r="IKT138" s="65"/>
      <c r="IKU138" s="65"/>
      <c r="IKV138" s="65"/>
      <c r="IKW138" s="65"/>
      <c r="IKX138" s="65"/>
      <c r="IKY138" s="65"/>
      <c r="IKZ138" s="65"/>
      <c r="ILA138" s="65"/>
      <c r="ILB138" s="65"/>
      <c r="ILC138" s="65"/>
      <c r="ILD138" s="65"/>
      <c r="ILE138" s="65"/>
      <c r="ILF138" s="65"/>
      <c r="ILG138" s="65"/>
      <c r="ILH138" s="65"/>
      <c r="ILI138" s="65"/>
      <c r="ILJ138" s="65"/>
      <c r="ILK138" s="65"/>
      <c r="ILL138" s="65"/>
      <c r="ILM138" s="65"/>
      <c r="ILN138" s="65"/>
      <c r="ILO138" s="65"/>
      <c r="ILP138" s="65"/>
      <c r="ILQ138" s="65"/>
      <c r="ILR138" s="65"/>
      <c r="ILS138" s="65"/>
      <c r="ILT138" s="65"/>
      <c r="ILU138" s="65"/>
      <c r="ILV138" s="65"/>
      <c r="ILW138" s="65"/>
      <c r="ILX138" s="65"/>
      <c r="ILY138" s="65"/>
      <c r="ILZ138" s="65"/>
      <c r="IMA138" s="65"/>
      <c r="IMB138" s="65"/>
      <c r="IMC138" s="65"/>
      <c r="IMD138" s="65"/>
      <c r="IME138" s="65"/>
      <c r="IMF138" s="65"/>
      <c r="IMG138" s="65"/>
      <c r="IMH138" s="65"/>
      <c r="IMI138" s="65"/>
      <c r="IMJ138" s="65"/>
      <c r="IMK138" s="65"/>
      <c r="IML138" s="65"/>
      <c r="IMM138" s="65"/>
      <c r="IMN138" s="65"/>
      <c r="IMO138" s="65"/>
      <c r="IMP138" s="65"/>
      <c r="IMQ138" s="65"/>
      <c r="IMR138" s="65"/>
      <c r="IMS138" s="65"/>
      <c r="IMT138" s="65"/>
      <c r="IMU138" s="65"/>
      <c r="IMV138" s="65"/>
      <c r="IMW138" s="65"/>
      <c r="IMX138" s="65"/>
      <c r="IMY138" s="65"/>
      <c r="IMZ138" s="65"/>
      <c r="INA138" s="65"/>
      <c r="INB138" s="65"/>
      <c r="INC138" s="65"/>
      <c r="IND138" s="65"/>
      <c r="INE138" s="65"/>
      <c r="INF138" s="65"/>
      <c r="ING138" s="65"/>
      <c r="INH138" s="65"/>
      <c r="INI138" s="65"/>
      <c r="INJ138" s="65"/>
      <c r="INK138" s="65"/>
      <c r="INL138" s="65"/>
      <c r="INM138" s="65"/>
      <c r="INN138" s="65"/>
      <c r="INO138" s="65"/>
      <c r="INP138" s="65"/>
      <c r="INQ138" s="65"/>
      <c r="INR138" s="65"/>
      <c r="INS138" s="65"/>
      <c r="INT138" s="65"/>
      <c r="INU138" s="65"/>
      <c r="INV138" s="65"/>
      <c r="INW138" s="65"/>
      <c r="INX138" s="65"/>
      <c r="INY138" s="65"/>
      <c r="INZ138" s="65"/>
      <c r="IOA138" s="65"/>
      <c r="IOB138" s="65"/>
      <c r="IOC138" s="65"/>
      <c r="IOD138" s="65"/>
      <c r="IOE138" s="65"/>
      <c r="IOF138" s="65"/>
      <c r="IOG138" s="65"/>
      <c r="IOH138" s="65"/>
      <c r="IOI138" s="65"/>
      <c r="IOJ138" s="65"/>
      <c r="IOK138" s="65"/>
      <c r="IOL138" s="65"/>
      <c r="IOM138" s="65"/>
      <c r="ION138" s="65"/>
      <c r="IOO138" s="65"/>
      <c r="IOP138" s="65"/>
      <c r="IOQ138" s="65"/>
      <c r="IOR138" s="65"/>
      <c r="IOS138" s="65"/>
      <c r="IOT138" s="65"/>
      <c r="IOU138" s="65"/>
      <c r="IOV138" s="65"/>
      <c r="IOW138" s="65"/>
      <c r="IOX138" s="65"/>
      <c r="IOY138" s="65"/>
      <c r="IOZ138" s="65"/>
      <c r="IPA138" s="65"/>
      <c r="IPB138" s="65"/>
      <c r="IPC138" s="65"/>
      <c r="IPD138" s="65"/>
      <c r="IPE138" s="65"/>
      <c r="IPF138" s="65"/>
      <c r="IPG138" s="65"/>
      <c r="IPH138" s="65"/>
      <c r="IPI138" s="65"/>
      <c r="IPJ138" s="65"/>
      <c r="IPK138" s="65"/>
      <c r="IPL138" s="65"/>
      <c r="IPM138" s="65"/>
      <c r="IPN138" s="65"/>
      <c r="IPO138" s="65"/>
      <c r="IPP138" s="65"/>
      <c r="IPQ138" s="65"/>
      <c r="IPR138" s="65"/>
      <c r="IPS138" s="65"/>
      <c r="IPT138" s="65"/>
      <c r="IPU138" s="65"/>
      <c r="IPV138" s="65"/>
      <c r="IPW138" s="65"/>
      <c r="IPX138" s="65"/>
      <c r="IPY138" s="65"/>
      <c r="IPZ138" s="65"/>
      <c r="IQA138" s="65"/>
      <c r="IQB138" s="65"/>
      <c r="IQC138" s="65"/>
      <c r="IQD138" s="65"/>
      <c r="IQE138" s="65"/>
      <c r="IQF138" s="65"/>
      <c r="IQG138" s="65"/>
      <c r="IQH138" s="65"/>
      <c r="IQI138" s="65"/>
      <c r="IQJ138" s="65"/>
      <c r="IQK138" s="65"/>
      <c r="IQL138" s="65"/>
      <c r="IQM138" s="65"/>
      <c r="IQN138" s="65"/>
      <c r="IQO138" s="65"/>
      <c r="IQP138" s="65"/>
      <c r="IQQ138" s="65"/>
      <c r="IQR138" s="65"/>
      <c r="IQS138" s="65"/>
      <c r="IQT138" s="65"/>
      <c r="IQU138" s="65"/>
      <c r="IQV138" s="65"/>
      <c r="IQW138" s="65"/>
      <c r="IQX138" s="65"/>
      <c r="IQY138" s="65"/>
      <c r="IQZ138" s="65"/>
      <c r="IRA138" s="65"/>
      <c r="IRB138" s="65"/>
      <c r="IRC138" s="65"/>
      <c r="IRD138" s="65"/>
      <c r="IRE138" s="65"/>
      <c r="IRF138" s="65"/>
      <c r="IRG138" s="65"/>
      <c r="IRH138" s="65"/>
      <c r="IRI138" s="65"/>
      <c r="IRJ138" s="65"/>
      <c r="IRK138" s="65"/>
      <c r="IRL138" s="65"/>
      <c r="IRM138" s="65"/>
      <c r="IRN138" s="65"/>
      <c r="IRO138" s="65"/>
      <c r="IRP138" s="65"/>
      <c r="IRQ138" s="65"/>
      <c r="IRR138" s="65"/>
      <c r="IRS138" s="65"/>
      <c r="IRT138" s="65"/>
      <c r="IRU138" s="65"/>
      <c r="IRV138" s="65"/>
      <c r="IRW138" s="65"/>
      <c r="IRX138" s="65"/>
      <c r="IRY138" s="65"/>
      <c r="IRZ138" s="65"/>
      <c r="ISA138" s="65"/>
      <c r="ISB138" s="65"/>
      <c r="ISC138" s="65"/>
      <c r="ISD138" s="65"/>
      <c r="ISE138" s="65"/>
      <c r="ISF138" s="65"/>
      <c r="ISG138" s="65"/>
      <c r="ISH138" s="65"/>
      <c r="ISI138" s="65"/>
      <c r="ISJ138" s="65"/>
      <c r="ISK138" s="65"/>
      <c r="ISL138" s="65"/>
      <c r="ISM138" s="65"/>
      <c r="ISN138" s="65"/>
      <c r="ISO138" s="65"/>
      <c r="ISP138" s="65"/>
      <c r="ISQ138" s="65"/>
      <c r="ISR138" s="65"/>
      <c r="ISS138" s="65"/>
      <c r="IST138" s="65"/>
      <c r="ISU138" s="65"/>
      <c r="ISV138" s="65"/>
      <c r="ISW138" s="65"/>
      <c r="ISX138" s="65"/>
      <c r="ISY138" s="65"/>
      <c r="ISZ138" s="65"/>
      <c r="ITA138" s="65"/>
      <c r="ITB138" s="65"/>
      <c r="ITC138" s="65"/>
      <c r="ITD138" s="65"/>
      <c r="ITE138" s="65"/>
      <c r="ITF138" s="65"/>
      <c r="ITG138" s="65"/>
      <c r="ITH138" s="65"/>
      <c r="ITI138" s="65"/>
      <c r="ITJ138" s="65"/>
      <c r="ITK138" s="65"/>
      <c r="ITL138" s="65"/>
      <c r="ITM138" s="65"/>
      <c r="ITN138" s="65"/>
      <c r="ITO138" s="65"/>
      <c r="ITP138" s="65"/>
      <c r="ITQ138" s="65"/>
      <c r="ITR138" s="65"/>
      <c r="ITS138" s="65"/>
      <c r="ITT138" s="65"/>
      <c r="ITU138" s="65"/>
      <c r="ITV138" s="65"/>
      <c r="ITW138" s="65"/>
      <c r="ITX138" s="65"/>
      <c r="ITY138" s="65"/>
      <c r="ITZ138" s="65"/>
      <c r="IUA138" s="65"/>
      <c r="IUB138" s="65"/>
      <c r="IUC138" s="65"/>
      <c r="IUD138" s="65"/>
      <c r="IUE138" s="65"/>
      <c r="IUF138" s="65"/>
      <c r="IUG138" s="65"/>
      <c r="IUH138" s="65"/>
      <c r="IUI138" s="65"/>
      <c r="IUJ138" s="65"/>
      <c r="IUK138" s="65"/>
      <c r="IUL138" s="65"/>
      <c r="IUM138" s="65"/>
      <c r="IUN138" s="65"/>
      <c r="IUO138" s="65"/>
      <c r="IUP138" s="65"/>
      <c r="IUQ138" s="65"/>
      <c r="IUR138" s="65"/>
      <c r="IUS138" s="65"/>
      <c r="IUT138" s="65"/>
      <c r="IUU138" s="65"/>
      <c r="IUV138" s="65"/>
      <c r="IUW138" s="65"/>
      <c r="IUX138" s="65"/>
      <c r="IUY138" s="65"/>
      <c r="IUZ138" s="65"/>
      <c r="IVA138" s="65"/>
      <c r="IVB138" s="65"/>
      <c r="IVC138" s="65"/>
      <c r="IVD138" s="65"/>
      <c r="IVE138" s="65"/>
      <c r="IVF138" s="65"/>
      <c r="IVG138" s="65"/>
      <c r="IVH138" s="65"/>
      <c r="IVI138" s="65"/>
      <c r="IVJ138" s="65"/>
      <c r="IVK138" s="65"/>
      <c r="IVL138" s="65"/>
      <c r="IVM138" s="65"/>
      <c r="IVN138" s="65"/>
      <c r="IVO138" s="65"/>
      <c r="IVP138" s="65"/>
      <c r="IVQ138" s="65"/>
      <c r="IVR138" s="65"/>
      <c r="IVS138" s="65"/>
      <c r="IVT138" s="65"/>
      <c r="IVU138" s="65"/>
      <c r="IVV138" s="65"/>
      <c r="IVW138" s="65"/>
      <c r="IVX138" s="65"/>
      <c r="IVY138" s="65"/>
      <c r="IVZ138" s="65"/>
      <c r="IWA138" s="65"/>
      <c r="IWB138" s="65"/>
      <c r="IWC138" s="65"/>
      <c r="IWD138" s="65"/>
      <c r="IWE138" s="65"/>
      <c r="IWF138" s="65"/>
      <c r="IWG138" s="65"/>
      <c r="IWH138" s="65"/>
      <c r="IWI138" s="65"/>
      <c r="IWJ138" s="65"/>
      <c r="IWK138" s="65"/>
      <c r="IWL138" s="65"/>
      <c r="IWM138" s="65"/>
      <c r="IWN138" s="65"/>
      <c r="IWO138" s="65"/>
      <c r="IWP138" s="65"/>
      <c r="IWQ138" s="65"/>
      <c r="IWR138" s="65"/>
      <c r="IWS138" s="65"/>
      <c r="IWT138" s="65"/>
      <c r="IWU138" s="65"/>
      <c r="IWV138" s="65"/>
      <c r="IWW138" s="65"/>
      <c r="IWX138" s="65"/>
      <c r="IWY138" s="65"/>
      <c r="IWZ138" s="65"/>
      <c r="IXA138" s="65"/>
      <c r="IXB138" s="65"/>
      <c r="IXC138" s="65"/>
      <c r="IXD138" s="65"/>
      <c r="IXE138" s="65"/>
      <c r="IXF138" s="65"/>
      <c r="IXG138" s="65"/>
      <c r="IXH138" s="65"/>
      <c r="IXI138" s="65"/>
      <c r="IXJ138" s="65"/>
      <c r="IXK138" s="65"/>
      <c r="IXL138" s="65"/>
      <c r="IXM138" s="65"/>
      <c r="IXN138" s="65"/>
      <c r="IXO138" s="65"/>
      <c r="IXP138" s="65"/>
      <c r="IXQ138" s="65"/>
      <c r="IXR138" s="65"/>
      <c r="IXS138" s="65"/>
      <c r="IXT138" s="65"/>
      <c r="IXU138" s="65"/>
      <c r="IXV138" s="65"/>
      <c r="IXW138" s="65"/>
      <c r="IXX138" s="65"/>
      <c r="IXY138" s="65"/>
      <c r="IXZ138" s="65"/>
      <c r="IYA138" s="65"/>
      <c r="IYB138" s="65"/>
      <c r="IYC138" s="65"/>
      <c r="IYD138" s="65"/>
      <c r="IYE138" s="65"/>
      <c r="IYF138" s="65"/>
      <c r="IYG138" s="65"/>
      <c r="IYH138" s="65"/>
      <c r="IYI138" s="65"/>
      <c r="IYJ138" s="65"/>
      <c r="IYK138" s="65"/>
      <c r="IYL138" s="65"/>
      <c r="IYM138" s="65"/>
      <c r="IYN138" s="65"/>
      <c r="IYO138" s="65"/>
      <c r="IYP138" s="65"/>
      <c r="IYQ138" s="65"/>
      <c r="IYR138" s="65"/>
      <c r="IYS138" s="65"/>
      <c r="IYT138" s="65"/>
      <c r="IYU138" s="65"/>
      <c r="IYV138" s="65"/>
      <c r="IYW138" s="65"/>
      <c r="IYX138" s="65"/>
      <c r="IYY138" s="65"/>
      <c r="IYZ138" s="65"/>
      <c r="IZA138" s="65"/>
      <c r="IZB138" s="65"/>
      <c r="IZC138" s="65"/>
      <c r="IZD138" s="65"/>
      <c r="IZE138" s="65"/>
      <c r="IZF138" s="65"/>
      <c r="IZG138" s="65"/>
      <c r="IZH138" s="65"/>
      <c r="IZI138" s="65"/>
      <c r="IZJ138" s="65"/>
      <c r="IZK138" s="65"/>
      <c r="IZL138" s="65"/>
      <c r="IZM138" s="65"/>
      <c r="IZN138" s="65"/>
      <c r="IZO138" s="65"/>
      <c r="IZP138" s="65"/>
      <c r="IZQ138" s="65"/>
      <c r="IZR138" s="65"/>
      <c r="IZS138" s="65"/>
      <c r="IZT138" s="65"/>
      <c r="IZU138" s="65"/>
      <c r="IZV138" s="65"/>
      <c r="IZW138" s="65"/>
      <c r="IZX138" s="65"/>
      <c r="IZY138" s="65"/>
      <c r="IZZ138" s="65"/>
      <c r="JAA138" s="65"/>
      <c r="JAB138" s="65"/>
      <c r="JAC138" s="65"/>
      <c r="JAD138" s="65"/>
      <c r="JAE138" s="65"/>
      <c r="JAF138" s="65"/>
      <c r="JAG138" s="65"/>
      <c r="JAH138" s="65"/>
      <c r="JAI138" s="65"/>
      <c r="JAJ138" s="65"/>
      <c r="JAK138" s="65"/>
      <c r="JAL138" s="65"/>
      <c r="JAM138" s="65"/>
      <c r="JAN138" s="65"/>
      <c r="JAO138" s="65"/>
      <c r="JAP138" s="65"/>
      <c r="JAQ138" s="65"/>
      <c r="JAR138" s="65"/>
      <c r="JAS138" s="65"/>
      <c r="JAT138" s="65"/>
      <c r="JAU138" s="65"/>
      <c r="JAV138" s="65"/>
      <c r="JAW138" s="65"/>
      <c r="JAX138" s="65"/>
      <c r="JAY138" s="65"/>
      <c r="JAZ138" s="65"/>
      <c r="JBA138" s="65"/>
      <c r="JBB138" s="65"/>
      <c r="JBC138" s="65"/>
      <c r="JBD138" s="65"/>
      <c r="JBE138" s="65"/>
      <c r="JBF138" s="65"/>
      <c r="JBG138" s="65"/>
      <c r="JBH138" s="65"/>
      <c r="JBI138" s="65"/>
      <c r="JBJ138" s="65"/>
      <c r="JBK138" s="65"/>
      <c r="JBL138" s="65"/>
      <c r="JBM138" s="65"/>
      <c r="JBN138" s="65"/>
      <c r="JBO138" s="65"/>
      <c r="JBP138" s="65"/>
      <c r="JBQ138" s="65"/>
      <c r="JBR138" s="65"/>
      <c r="JBS138" s="65"/>
      <c r="JBT138" s="65"/>
      <c r="JBU138" s="65"/>
      <c r="JBV138" s="65"/>
      <c r="JBW138" s="65"/>
      <c r="JBX138" s="65"/>
      <c r="JBY138" s="65"/>
      <c r="JBZ138" s="65"/>
      <c r="JCA138" s="65"/>
      <c r="JCB138" s="65"/>
      <c r="JCC138" s="65"/>
      <c r="JCD138" s="65"/>
      <c r="JCE138" s="65"/>
      <c r="JCF138" s="65"/>
      <c r="JCG138" s="65"/>
      <c r="JCH138" s="65"/>
      <c r="JCI138" s="65"/>
      <c r="JCJ138" s="65"/>
      <c r="JCK138" s="65"/>
      <c r="JCL138" s="65"/>
      <c r="JCM138" s="65"/>
      <c r="JCN138" s="65"/>
      <c r="JCO138" s="65"/>
      <c r="JCP138" s="65"/>
      <c r="JCQ138" s="65"/>
      <c r="JCR138" s="65"/>
      <c r="JCS138" s="65"/>
      <c r="JCT138" s="65"/>
      <c r="JCU138" s="65"/>
      <c r="JCV138" s="65"/>
      <c r="JCW138" s="65"/>
      <c r="JCX138" s="65"/>
      <c r="JCY138" s="65"/>
      <c r="JCZ138" s="65"/>
      <c r="JDA138" s="65"/>
      <c r="JDB138" s="65"/>
      <c r="JDC138" s="65"/>
      <c r="JDD138" s="65"/>
      <c r="JDE138" s="65"/>
      <c r="JDF138" s="65"/>
      <c r="JDG138" s="65"/>
      <c r="JDH138" s="65"/>
      <c r="JDI138" s="65"/>
      <c r="JDJ138" s="65"/>
      <c r="JDK138" s="65"/>
      <c r="JDL138" s="65"/>
      <c r="JDM138" s="65"/>
      <c r="JDN138" s="65"/>
      <c r="JDO138" s="65"/>
      <c r="JDP138" s="65"/>
      <c r="JDQ138" s="65"/>
      <c r="JDR138" s="65"/>
      <c r="JDS138" s="65"/>
      <c r="JDT138" s="65"/>
      <c r="JDU138" s="65"/>
      <c r="JDV138" s="65"/>
      <c r="JDW138" s="65"/>
      <c r="JDX138" s="65"/>
      <c r="JDY138" s="65"/>
      <c r="JDZ138" s="65"/>
      <c r="JEA138" s="65"/>
      <c r="JEB138" s="65"/>
      <c r="JEC138" s="65"/>
      <c r="JED138" s="65"/>
      <c r="JEE138" s="65"/>
      <c r="JEF138" s="65"/>
      <c r="JEG138" s="65"/>
      <c r="JEH138" s="65"/>
      <c r="JEI138" s="65"/>
      <c r="JEJ138" s="65"/>
      <c r="JEK138" s="65"/>
      <c r="JEL138" s="65"/>
      <c r="JEM138" s="65"/>
      <c r="JEN138" s="65"/>
      <c r="JEO138" s="65"/>
      <c r="JEP138" s="65"/>
      <c r="JEQ138" s="65"/>
      <c r="JER138" s="65"/>
      <c r="JES138" s="65"/>
      <c r="JET138" s="65"/>
      <c r="JEU138" s="65"/>
      <c r="JEV138" s="65"/>
      <c r="JEW138" s="65"/>
      <c r="JEX138" s="65"/>
      <c r="JEY138" s="65"/>
      <c r="JEZ138" s="65"/>
      <c r="JFA138" s="65"/>
      <c r="JFB138" s="65"/>
      <c r="JFC138" s="65"/>
      <c r="JFD138" s="65"/>
      <c r="JFE138" s="65"/>
      <c r="JFF138" s="65"/>
      <c r="JFG138" s="65"/>
      <c r="JFH138" s="65"/>
      <c r="JFI138" s="65"/>
      <c r="JFJ138" s="65"/>
      <c r="JFK138" s="65"/>
      <c r="JFL138" s="65"/>
      <c r="JFM138" s="65"/>
      <c r="JFN138" s="65"/>
      <c r="JFO138" s="65"/>
      <c r="JFP138" s="65"/>
      <c r="JFQ138" s="65"/>
      <c r="JFR138" s="65"/>
      <c r="JFS138" s="65"/>
      <c r="JFT138" s="65"/>
      <c r="JFU138" s="65"/>
      <c r="JFV138" s="65"/>
      <c r="JFW138" s="65"/>
      <c r="JFX138" s="65"/>
      <c r="JFY138" s="65"/>
      <c r="JFZ138" s="65"/>
      <c r="JGA138" s="65"/>
      <c r="JGB138" s="65"/>
      <c r="JGC138" s="65"/>
      <c r="JGD138" s="65"/>
      <c r="JGE138" s="65"/>
      <c r="JGF138" s="65"/>
      <c r="JGG138" s="65"/>
      <c r="JGH138" s="65"/>
      <c r="JGI138" s="65"/>
      <c r="JGJ138" s="65"/>
      <c r="JGK138" s="65"/>
      <c r="JGL138" s="65"/>
      <c r="JGM138" s="65"/>
      <c r="JGN138" s="65"/>
      <c r="JGO138" s="65"/>
      <c r="JGP138" s="65"/>
      <c r="JGQ138" s="65"/>
      <c r="JGR138" s="65"/>
      <c r="JGS138" s="65"/>
      <c r="JGT138" s="65"/>
      <c r="JGU138" s="65"/>
      <c r="JGV138" s="65"/>
      <c r="JGW138" s="65"/>
      <c r="JGX138" s="65"/>
      <c r="JGY138" s="65"/>
      <c r="JGZ138" s="65"/>
      <c r="JHA138" s="65"/>
      <c r="JHB138" s="65"/>
      <c r="JHC138" s="65"/>
      <c r="JHD138" s="65"/>
      <c r="JHE138" s="65"/>
      <c r="JHF138" s="65"/>
      <c r="JHG138" s="65"/>
      <c r="JHH138" s="65"/>
      <c r="JHI138" s="65"/>
      <c r="JHJ138" s="65"/>
      <c r="JHK138" s="65"/>
      <c r="JHL138" s="65"/>
      <c r="JHM138" s="65"/>
      <c r="JHN138" s="65"/>
      <c r="JHO138" s="65"/>
      <c r="JHP138" s="65"/>
      <c r="JHQ138" s="65"/>
      <c r="JHR138" s="65"/>
      <c r="JHS138" s="65"/>
      <c r="JHT138" s="65"/>
      <c r="JHU138" s="65"/>
      <c r="JHV138" s="65"/>
      <c r="JHW138" s="65"/>
      <c r="JHX138" s="65"/>
      <c r="JHY138" s="65"/>
      <c r="JHZ138" s="65"/>
      <c r="JIA138" s="65"/>
      <c r="JIB138" s="65"/>
      <c r="JIC138" s="65"/>
      <c r="JID138" s="65"/>
      <c r="JIE138" s="65"/>
      <c r="JIF138" s="65"/>
      <c r="JIG138" s="65"/>
      <c r="JIH138" s="65"/>
      <c r="JII138" s="65"/>
      <c r="JIJ138" s="65"/>
      <c r="JIK138" s="65"/>
      <c r="JIL138" s="65"/>
      <c r="JIM138" s="65"/>
      <c r="JIN138" s="65"/>
      <c r="JIO138" s="65"/>
      <c r="JIP138" s="65"/>
      <c r="JIQ138" s="65"/>
      <c r="JIR138" s="65"/>
      <c r="JIS138" s="65"/>
      <c r="JIT138" s="65"/>
      <c r="JIU138" s="65"/>
      <c r="JIV138" s="65"/>
      <c r="JIW138" s="65"/>
      <c r="JIX138" s="65"/>
      <c r="JIY138" s="65"/>
      <c r="JIZ138" s="65"/>
      <c r="JJA138" s="65"/>
      <c r="JJB138" s="65"/>
      <c r="JJC138" s="65"/>
      <c r="JJD138" s="65"/>
      <c r="JJE138" s="65"/>
      <c r="JJF138" s="65"/>
      <c r="JJG138" s="65"/>
      <c r="JJH138" s="65"/>
      <c r="JJI138" s="65"/>
      <c r="JJJ138" s="65"/>
      <c r="JJK138" s="65"/>
      <c r="JJL138" s="65"/>
      <c r="JJM138" s="65"/>
      <c r="JJN138" s="65"/>
      <c r="JJO138" s="65"/>
      <c r="JJP138" s="65"/>
      <c r="JJQ138" s="65"/>
      <c r="JJR138" s="65"/>
      <c r="JJS138" s="65"/>
      <c r="JJT138" s="65"/>
      <c r="JJU138" s="65"/>
      <c r="JJV138" s="65"/>
      <c r="JJW138" s="65"/>
      <c r="JJX138" s="65"/>
      <c r="JJY138" s="65"/>
      <c r="JJZ138" s="65"/>
      <c r="JKA138" s="65"/>
      <c r="JKB138" s="65"/>
      <c r="JKC138" s="65"/>
      <c r="JKD138" s="65"/>
      <c r="JKE138" s="65"/>
      <c r="JKF138" s="65"/>
      <c r="JKG138" s="65"/>
      <c r="JKH138" s="65"/>
      <c r="JKI138" s="65"/>
      <c r="JKJ138" s="65"/>
      <c r="JKK138" s="65"/>
      <c r="JKL138" s="65"/>
      <c r="JKM138" s="65"/>
      <c r="JKN138" s="65"/>
      <c r="JKO138" s="65"/>
      <c r="JKP138" s="65"/>
      <c r="JKQ138" s="65"/>
      <c r="JKR138" s="65"/>
      <c r="JKS138" s="65"/>
      <c r="JKT138" s="65"/>
      <c r="JKU138" s="65"/>
      <c r="JKV138" s="65"/>
      <c r="JKW138" s="65"/>
      <c r="JKX138" s="65"/>
      <c r="JKY138" s="65"/>
      <c r="JKZ138" s="65"/>
      <c r="JLA138" s="65"/>
      <c r="JLB138" s="65"/>
      <c r="JLC138" s="65"/>
      <c r="JLD138" s="65"/>
      <c r="JLE138" s="65"/>
      <c r="JLF138" s="65"/>
      <c r="JLG138" s="65"/>
      <c r="JLH138" s="65"/>
      <c r="JLI138" s="65"/>
      <c r="JLJ138" s="65"/>
      <c r="JLK138" s="65"/>
      <c r="JLL138" s="65"/>
      <c r="JLM138" s="65"/>
      <c r="JLN138" s="65"/>
      <c r="JLO138" s="65"/>
      <c r="JLP138" s="65"/>
      <c r="JLQ138" s="65"/>
      <c r="JLR138" s="65"/>
      <c r="JLS138" s="65"/>
      <c r="JLT138" s="65"/>
      <c r="JLU138" s="65"/>
      <c r="JLV138" s="65"/>
      <c r="JLW138" s="65"/>
      <c r="JLX138" s="65"/>
      <c r="JLY138" s="65"/>
      <c r="JLZ138" s="65"/>
      <c r="JMA138" s="65"/>
      <c r="JMB138" s="65"/>
      <c r="JMC138" s="65"/>
      <c r="JMD138" s="65"/>
      <c r="JME138" s="65"/>
      <c r="JMF138" s="65"/>
      <c r="JMG138" s="65"/>
      <c r="JMH138" s="65"/>
      <c r="JMI138" s="65"/>
      <c r="JMJ138" s="65"/>
      <c r="JMK138" s="65"/>
      <c r="JML138" s="65"/>
      <c r="JMM138" s="65"/>
      <c r="JMN138" s="65"/>
      <c r="JMO138" s="65"/>
      <c r="JMP138" s="65"/>
      <c r="JMQ138" s="65"/>
      <c r="JMR138" s="65"/>
      <c r="JMS138" s="65"/>
      <c r="JMT138" s="65"/>
      <c r="JMU138" s="65"/>
      <c r="JMV138" s="65"/>
      <c r="JMW138" s="65"/>
      <c r="JMX138" s="65"/>
      <c r="JMY138" s="65"/>
      <c r="JMZ138" s="65"/>
      <c r="JNA138" s="65"/>
      <c r="JNB138" s="65"/>
      <c r="JNC138" s="65"/>
      <c r="JND138" s="65"/>
      <c r="JNE138" s="65"/>
      <c r="JNF138" s="65"/>
      <c r="JNG138" s="65"/>
      <c r="JNH138" s="65"/>
      <c r="JNI138" s="65"/>
      <c r="JNJ138" s="65"/>
      <c r="JNK138" s="65"/>
      <c r="JNL138" s="65"/>
      <c r="JNM138" s="65"/>
      <c r="JNN138" s="65"/>
      <c r="JNO138" s="65"/>
      <c r="JNP138" s="65"/>
      <c r="JNQ138" s="65"/>
      <c r="JNR138" s="65"/>
      <c r="JNS138" s="65"/>
      <c r="JNT138" s="65"/>
      <c r="JNU138" s="65"/>
      <c r="JNV138" s="65"/>
      <c r="JNW138" s="65"/>
      <c r="JNX138" s="65"/>
      <c r="JNY138" s="65"/>
      <c r="JNZ138" s="65"/>
      <c r="JOA138" s="65"/>
      <c r="JOB138" s="65"/>
      <c r="JOC138" s="65"/>
      <c r="JOD138" s="65"/>
      <c r="JOE138" s="65"/>
      <c r="JOF138" s="65"/>
      <c r="JOG138" s="65"/>
      <c r="JOH138" s="65"/>
      <c r="JOI138" s="65"/>
      <c r="JOJ138" s="65"/>
      <c r="JOK138" s="65"/>
      <c r="JOL138" s="65"/>
      <c r="JOM138" s="65"/>
      <c r="JON138" s="65"/>
      <c r="JOO138" s="65"/>
      <c r="JOP138" s="65"/>
      <c r="JOQ138" s="65"/>
      <c r="JOR138" s="65"/>
      <c r="JOS138" s="65"/>
      <c r="JOT138" s="65"/>
      <c r="JOU138" s="65"/>
      <c r="JOV138" s="65"/>
      <c r="JOW138" s="65"/>
      <c r="JOX138" s="65"/>
      <c r="JOY138" s="65"/>
      <c r="JOZ138" s="65"/>
      <c r="JPA138" s="65"/>
      <c r="JPB138" s="65"/>
      <c r="JPC138" s="65"/>
      <c r="JPD138" s="65"/>
      <c r="JPE138" s="65"/>
      <c r="JPF138" s="65"/>
      <c r="JPG138" s="65"/>
      <c r="JPH138" s="65"/>
      <c r="JPI138" s="65"/>
      <c r="JPJ138" s="65"/>
      <c r="JPK138" s="65"/>
      <c r="JPL138" s="65"/>
      <c r="JPM138" s="65"/>
      <c r="JPN138" s="65"/>
      <c r="JPO138" s="65"/>
      <c r="JPP138" s="65"/>
      <c r="JPQ138" s="65"/>
      <c r="JPR138" s="65"/>
      <c r="JPS138" s="65"/>
      <c r="JPT138" s="65"/>
      <c r="JPU138" s="65"/>
      <c r="JPV138" s="65"/>
      <c r="JPW138" s="65"/>
      <c r="JPX138" s="65"/>
      <c r="JPY138" s="65"/>
      <c r="JPZ138" s="65"/>
      <c r="JQA138" s="65"/>
      <c r="JQB138" s="65"/>
      <c r="JQC138" s="65"/>
      <c r="JQD138" s="65"/>
      <c r="JQE138" s="65"/>
      <c r="JQF138" s="65"/>
      <c r="JQG138" s="65"/>
      <c r="JQH138" s="65"/>
      <c r="JQI138" s="65"/>
      <c r="JQJ138" s="65"/>
      <c r="JQK138" s="65"/>
      <c r="JQL138" s="65"/>
      <c r="JQM138" s="65"/>
      <c r="JQN138" s="65"/>
      <c r="JQO138" s="65"/>
      <c r="JQP138" s="65"/>
      <c r="JQQ138" s="65"/>
      <c r="JQR138" s="65"/>
      <c r="JQS138" s="65"/>
      <c r="JQT138" s="65"/>
      <c r="JQU138" s="65"/>
      <c r="JQV138" s="65"/>
      <c r="JQW138" s="65"/>
      <c r="JQX138" s="65"/>
      <c r="JQY138" s="65"/>
      <c r="JQZ138" s="65"/>
      <c r="JRA138" s="65"/>
      <c r="JRB138" s="65"/>
      <c r="JRC138" s="65"/>
      <c r="JRD138" s="65"/>
      <c r="JRE138" s="65"/>
      <c r="JRF138" s="65"/>
      <c r="JRG138" s="65"/>
      <c r="JRH138" s="65"/>
      <c r="JRI138" s="65"/>
      <c r="JRJ138" s="65"/>
      <c r="JRK138" s="65"/>
      <c r="JRL138" s="65"/>
      <c r="JRM138" s="65"/>
      <c r="JRN138" s="65"/>
      <c r="JRO138" s="65"/>
      <c r="JRP138" s="65"/>
      <c r="JRQ138" s="65"/>
      <c r="JRR138" s="65"/>
      <c r="JRS138" s="65"/>
      <c r="JRT138" s="65"/>
      <c r="JRU138" s="65"/>
      <c r="JRV138" s="65"/>
      <c r="JRW138" s="65"/>
      <c r="JRX138" s="65"/>
      <c r="JRY138" s="65"/>
      <c r="JRZ138" s="65"/>
      <c r="JSA138" s="65"/>
      <c r="JSB138" s="65"/>
      <c r="JSC138" s="65"/>
      <c r="JSD138" s="65"/>
      <c r="JSE138" s="65"/>
      <c r="JSF138" s="65"/>
      <c r="JSG138" s="65"/>
      <c r="JSH138" s="65"/>
      <c r="JSI138" s="65"/>
      <c r="JSJ138" s="65"/>
      <c r="JSK138" s="65"/>
      <c r="JSL138" s="65"/>
      <c r="JSM138" s="65"/>
      <c r="JSN138" s="65"/>
      <c r="JSO138" s="65"/>
      <c r="JSP138" s="65"/>
      <c r="JSQ138" s="65"/>
      <c r="JSR138" s="65"/>
      <c r="JSS138" s="65"/>
      <c r="JST138" s="65"/>
      <c r="JSU138" s="65"/>
      <c r="JSV138" s="65"/>
      <c r="JSW138" s="65"/>
      <c r="JSX138" s="65"/>
      <c r="JSY138" s="65"/>
      <c r="JSZ138" s="65"/>
      <c r="JTA138" s="65"/>
      <c r="JTB138" s="65"/>
      <c r="JTC138" s="65"/>
      <c r="JTD138" s="65"/>
      <c r="JTE138" s="65"/>
      <c r="JTF138" s="65"/>
      <c r="JTG138" s="65"/>
      <c r="JTH138" s="65"/>
      <c r="JTI138" s="65"/>
      <c r="JTJ138" s="65"/>
      <c r="JTK138" s="65"/>
      <c r="JTL138" s="65"/>
      <c r="JTM138" s="65"/>
      <c r="JTN138" s="65"/>
      <c r="JTO138" s="65"/>
      <c r="JTP138" s="65"/>
      <c r="JTQ138" s="65"/>
      <c r="JTR138" s="65"/>
      <c r="JTS138" s="65"/>
      <c r="JTT138" s="65"/>
      <c r="JTU138" s="65"/>
      <c r="JTV138" s="65"/>
      <c r="JTW138" s="65"/>
      <c r="JTX138" s="65"/>
      <c r="JTY138" s="65"/>
      <c r="JTZ138" s="65"/>
      <c r="JUA138" s="65"/>
      <c r="JUB138" s="65"/>
      <c r="JUC138" s="65"/>
      <c r="JUD138" s="65"/>
      <c r="JUE138" s="65"/>
      <c r="JUF138" s="65"/>
      <c r="JUG138" s="65"/>
      <c r="JUH138" s="65"/>
      <c r="JUI138" s="65"/>
      <c r="JUJ138" s="65"/>
      <c r="JUK138" s="65"/>
      <c r="JUL138" s="65"/>
      <c r="JUM138" s="65"/>
      <c r="JUN138" s="65"/>
      <c r="JUO138" s="65"/>
      <c r="JUP138" s="65"/>
      <c r="JUQ138" s="65"/>
      <c r="JUR138" s="65"/>
      <c r="JUS138" s="65"/>
      <c r="JUT138" s="65"/>
      <c r="JUU138" s="65"/>
      <c r="JUV138" s="65"/>
      <c r="JUW138" s="65"/>
      <c r="JUX138" s="65"/>
      <c r="JUY138" s="65"/>
      <c r="JUZ138" s="65"/>
      <c r="JVA138" s="65"/>
      <c r="JVB138" s="65"/>
      <c r="JVC138" s="65"/>
      <c r="JVD138" s="65"/>
      <c r="JVE138" s="65"/>
      <c r="JVF138" s="65"/>
      <c r="JVG138" s="65"/>
      <c r="JVH138" s="65"/>
      <c r="JVI138" s="65"/>
      <c r="JVJ138" s="65"/>
      <c r="JVK138" s="65"/>
      <c r="JVL138" s="65"/>
      <c r="JVM138" s="65"/>
      <c r="JVN138" s="65"/>
      <c r="JVO138" s="65"/>
      <c r="JVP138" s="65"/>
      <c r="JVQ138" s="65"/>
      <c r="JVR138" s="65"/>
      <c r="JVS138" s="65"/>
      <c r="JVT138" s="65"/>
      <c r="JVU138" s="65"/>
      <c r="JVV138" s="65"/>
      <c r="JVW138" s="65"/>
      <c r="JVX138" s="65"/>
      <c r="JVY138" s="65"/>
      <c r="JVZ138" s="65"/>
      <c r="JWA138" s="65"/>
      <c r="JWB138" s="65"/>
      <c r="JWC138" s="65"/>
      <c r="JWD138" s="65"/>
      <c r="JWE138" s="65"/>
      <c r="JWF138" s="65"/>
      <c r="JWG138" s="65"/>
      <c r="JWH138" s="65"/>
      <c r="JWI138" s="65"/>
      <c r="JWJ138" s="65"/>
      <c r="JWK138" s="65"/>
      <c r="JWL138" s="65"/>
      <c r="JWM138" s="65"/>
      <c r="JWN138" s="65"/>
      <c r="JWO138" s="65"/>
      <c r="JWP138" s="65"/>
      <c r="JWQ138" s="65"/>
      <c r="JWR138" s="65"/>
      <c r="JWS138" s="65"/>
      <c r="JWT138" s="65"/>
      <c r="JWU138" s="65"/>
      <c r="JWV138" s="65"/>
      <c r="JWW138" s="65"/>
      <c r="JWX138" s="65"/>
      <c r="JWY138" s="65"/>
      <c r="JWZ138" s="65"/>
      <c r="JXA138" s="65"/>
      <c r="JXB138" s="65"/>
      <c r="JXC138" s="65"/>
      <c r="JXD138" s="65"/>
      <c r="JXE138" s="65"/>
      <c r="JXF138" s="65"/>
      <c r="JXG138" s="65"/>
      <c r="JXH138" s="65"/>
      <c r="JXI138" s="65"/>
      <c r="JXJ138" s="65"/>
      <c r="JXK138" s="65"/>
      <c r="JXL138" s="65"/>
      <c r="JXM138" s="65"/>
      <c r="JXN138" s="65"/>
      <c r="JXO138" s="65"/>
      <c r="JXP138" s="65"/>
      <c r="JXQ138" s="65"/>
      <c r="JXR138" s="65"/>
      <c r="JXS138" s="65"/>
      <c r="JXT138" s="65"/>
      <c r="JXU138" s="65"/>
      <c r="JXV138" s="65"/>
      <c r="JXW138" s="65"/>
      <c r="JXX138" s="65"/>
      <c r="JXY138" s="65"/>
      <c r="JXZ138" s="65"/>
      <c r="JYA138" s="65"/>
      <c r="JYB138" s="65"/>
      <c r="JYC138" s="65"/>
      <c r="JYD138" s="65"/>
      <c r="JYE138" s="65"/>
      <c r="JYF138" s="65"/>
      <c r="JYG138" s="65"/>
      <c r="JYH138" s="65"/>
      <c r="JYI138" s="65"/>
      <c r="JYJ138" s="65"/>
      <c r="JYK138" s="65"/>
      <c r="JYL138" s="65"/>
      <c r="JYM138" s="65"/>
      <c r="JYN138" s="65"/>
      <c r="JYO138" s="65"/>
      <c r="JYP138" s="65"/>
      <c r="JYQ138" s="65"/>
      <c r="JYR138" s="65"/>
      <c r="JYS138" s="65"/>
      <c r="JYT138" s="65"/>
      <c r="JYU138" s="65"/>
      <c r="JYV138" s="65"/>
      <c r="JYW138" s="65"/>
      <c r="JYX138" s="65"/>
      <c r="JYY138" s="65"/>
      <c r="JYZ138" s="65"/>
      <c r="JZA138" s="65"/>
      <c r="JZB138" s="65"/>
      <c r="JZC138" s="65"/>
      <c r="JZD138" s="65"/>
      <c r="JZE138" s="65"/>
      <c r="JZF138" s="65"/>
      <c r="JZG138" s="65"/>
      <c r="JZH138" s="65"/>
      <c r="JZI138" s="65"/>
      <c r="JZJ138" s="65"/>
      <c r="JZK138" s="65"/>
      <c r="JZL138" s="65"/>
      <c r="JZM138" s="65"/>
      <c r="JZN138" s="65"/>
      <c r="JZO138" s="65"/>
      <c r="JZP138" s="65"/>
      <c r="JZQ138" s="65"/>
      <c r="JZR138" s="65"/>
      <c r="JZS138" s="65"/>
      <c r="JZT138" s="65"/>
      <c r="JZU138" s="65"/>
      <c r="JZV138" s="65"/>
      <c r="JZW138" s="65"/>
      <c r="JZX138" s="65"/>
      <c r="JZY138" s="65"/>
      <c r="JZZ138" s="65"/>
      <c r="KAA138" s="65"/>
      <c r="KAB138" s="65"/>
      <c r="KAC138" s="65"/>
      <c r="KAD138" s="65"/>
      <c r="KAE138" s="65"/>
      <c r="KAF138" s="65"/>
      <c r="KAG138" s="65"/>
      <c r="KAH138" s="65"/>
      <c r="KAI138" s="65"/>
      <c r="KAJ138" s="65"/>
      <c r="KAK138" s="65"/>
      <c r="KAL138" s="65"/>
      <c r="KAM138" s="65"/>
      <c r="KAN138" s="65"/>
      <c r="KAO138" s="65"/>
      <c r="KAP138" s="65"/>
      <c r="KAQ138" s="65"/>
      <c r="KAR138" s="65"/>
      <c r="KAS138" s="65"/>
      <c r="KAT138" s="65"/>
      <c r="KAU138" s="65"/>
      <c r="KAV138" s="65"/>
      <c r="KAW138" s="65"/>
      <c r="KAX138" s="65"/>
      <c r="KAY138" s="65"/>
      <c r="KAZ138" s="65"/>
      <c r="KBA138" s="65"/>
      <c r="KBB138" s="65"/>
      <c r="KBC138" s="65"/>
      <c r="KBD138" s="65"/>
      <c r="KBE138" s="65"/>
      <c r="KBF138" s="65"/>
      <c r="KBG138" s="65"/>
      <c r="KBH138" s="65"/>
      <c r="KBI138" s="65"/>
      <c r="KBJ138" s="65"/>
      <c r="KBK138" s="65"/>
      <c r="KBL138" s="65"/>
      <c r="KBM138" s="65"/>
      <c r="KBN138" s="65"/>
      <c r="KBO138" s="65"/>
      <c r="KBP138" s="65"/>
      <c r="KBQ138" s="65"/>
      <c r="KBR138" s="65"/>
      <c r="KBS138" s="65"/>
      <c r="KBT138" s="65"/>
      <c r="KBU138" s="65"/>
      <c r="KBV138" s="65"/>
      <c r="KBW138" s="65"/>
      <c r="KBX138" s="65"/>
      <c r="KBY138" s="65"/>
      <c r="KBZ138" s="65"/>
      <c r="KCA138" s="65"/>
      <c r="KCB138" s="65"/>
      <c r="KCC138" s="65"/>
      <c r="KCD138" s="65"/>
      <c r="KCE138" s="65"/>
      <c r="KCF138" s="65"/>
      <c r="KCG138" s="65"/>
      <c r="KCH138" s="65"/>
      <c r="KCI138" s="65"/>
      <c r="KCJ138" s="65"/>
      <c r="KCK138" s="65"/>
      <c r="KCL138" s="65"/>
      <c r="KCM138" s="65"/>
      <c r="KCN138" s="65"/>
      <c r="KCO138" s="65"/>
      <c r="KCP138" s="65"/>
      <c r="KCQ138" s="65"/>
      <c r="KCR138" s="65"/>
      <c r="KCS138" s="65"/>
      <c r="KCT138" s="65"/>
      <c r="KCU138" s="65"/>
      <c r="KCV138" s="65"/>
      <c r="KCW138" s="65"/>
      <c r="KCX138" s="65"/>
      <c r="KCY138" s="65"/>
      <c r="KCZ138" s="65"/>
      <c r="KDA138" s="65"/>
      <c r="KDB138" s="65"/>
      <c r="KDC138" s="65"/>
      <c r="KDD138" s="65"/>
      <c r="KDE138" s="65"/>
      <c r="KDF138" s="65"/>
      <c r="KDG138" s="65"/>
      <c r="KDH138" s="65"/>
      <c r="KDI138" s="65"/>
      <c r="KDJ138" s="65"/>
      <c r="KDK138" s="65"/>
      <c r="KDL138" s="65"/>
      <c r="KDM138" s="65"/>
      <c r="KDN138" s="65"/>
      <c r="KDO138" s="65"/>
      <c r="KDP138" s="65"/>
      <c r="KDQ138" s="65"/>
      <c r="KDR138" s="65"/>
      <c r="KDS138" s="65"/>
      <c r="KDT138" s="65"/>
      <c r="KDU138" s="65"/>
      <c r="KDV138" s="65"/>
      <c r="KDW138" s="65"/>
      <c r="KDX138" s="65"/>
      <c r="KDY138" s="65"/>
      <c r="KDZ138" s="65"/>
      <c r="KEA138" s="65"/>
      <c r="KEB138" s="65"/>
      <c r="KEC138" s="65"/>
      <c r="KED138" s="65"/>
      <c r="KEE138" s="65"/>
      <c r="KEF138" s="65"/>
      <c r="KEG138" s="65"/>
      <c r="KEH138" s="65"/>
      <c r="KEI138" s="65"/>
      <c r="KEJ138" s="65"/>
      <c r="KEK138" s="65"/>
      <c r="KEL138" s="65"/>
      <c r="KEM138" s="65"/>
      <c r="KEN138" s="65"/>
      <c r="KEO138" s="65"/>
      <c r="KEP138" s="65"/>
      <c r="KEQ138" s="65"/>
      <c r="KER138" s="65"/>
      <c r="KES138" s="65"/>
      <c r="KET138" s="65"/>
      <c r="KEU138" s="65"/>
      <c r="KEV138" s="65"/>
      <c r="KEW138" s="65"/>
      <c r="KEX138" s="65"/>
      <c r="KEY138" s="65"/>
      <c r="KEZ138" s="65"/>
      <c r="KFA138" s="65"/>
      <c r="KFB138" s="65"/>
      <c r="KFC138" s="65"/>
      <c r="KFD138" s="65"/>
      <c r="KFE138" s="65"/>
      <c r="KFF138" s="65"/>
      <c r="KFG138" s="65"/>
      <c r="KFH138" s="65"/>
      <c r="KFI138" s="65"/>
      <c r="KFJ138" s="65"/>
      <c r="KFK138" s="65"/>
      <c r="KFL138" s="65"/>
      <c r="KFM138" s="65"/>
      <c r="KFN138" s="65"/>
      <c r="KFO138" s="65"/>
      <c r="KFP138" s="65"/>
      <c r="KFQ138" s="65"/>
      <c r="KFR138" s="65"/>
      <c r="KFS138" s="65"/>
      <c r="KFT138" s="65"/>
      <c r="KFU138" s="65"/>
      <c r="KFV138" s="65"/>
      <c r="KFW138" s="65"/>
      <c r="KFX138" s="65"/>
      <c r="KFY138" s="65"/>
      <c r="KFZ138" s="65"/>
      <c r="KGA138" s="65"/>
      <c r="KGB138" s="65"/>
      <c r="KGC138" s="65"/>
      <c r="KGD138" s="65"/>
      <c r="KGE138" s="65"/>
      <c r="KGF138" s="65"/>
      <c r="KGG138" s="65"/>
      <c r="KGH138" s="65"/>
      <c r="KGI138" s="65"/>
      <c r="KGJ138" s="65"/>
      <c r="KGK138" s="65"/>
      <c r="KGL138" s="65"/>
      <c r="KGM138" s="65"/>
      <c r="KGN138" s="65"/>
      <c r="KGO138" s="65"/>
      <c r="KGP138" s="65"/>
      <c r="KGQ138" s="65"/>
      <c r="KGR138" s="65"/>
      <c r="KGS138" s="65"/>
      <c r="KGT138" s="65"/>
      <c r="KGU138" s="65"/>
      <c r="KGV138" s="65"/>
      <c r="KGW138" s="65"/>
      <c r="KGX138" s="65"/>
      <c r="KGY138" s="65"/>
      <c r="KGZ138" s="65"/>
      <c r="KHA138" s="65"/>
      <c r="KHB138" s="65"/>
      <c r="KHC138" s="65"/>
      <c r="KHD138" s="65"/>
      <c r="KHE138" s="65"/>
      <c r="KHF138" s="65"/>
      <c r="KHG138" s="65"/>
      <c r="KHH138" s="65"/>
      <c r="KHI138" s="65"/>
      <c r="KHJ138" s="65"/>
      <c r="KHK138" s="65"/>
      <c r="KHL138" s="65"/>
      <c r="KHM138" s="65"/>
      <c r="KHN138" s="65"/>
      <c r="KHO138" s="65"/>
      <c r="KHP138" s="65"/>
      <c r="KHQ138" s="65"/>
      <c r="KHR138" s="65"/>
      <c r="KHS138" s="65"/>
      <c r="KHT138" s="65"/>
      <c r="KHU138" s="65"/>
      <c r="KHV138" s="65"/>
      <c r="KHW138" s="65"/>
      <c r="KHX138" s="65"/>
      <c r="KHY138" s="65"/>
      <c r="KHZ138" s="65"/>
      <c r="KIA138" s="65"/>
      <c r="KIB138" s="65"/>
      <c r="KIC138" s="65"/>
      <c r="KID138" s="65"/>
      <c r="KIE138" s="65"/>
      <c r="KIF138" s="65"/>
      <c r="KIG138" s="65"/>
      <c r="KIH138" s="65"/>
      <c r="KII138" s="65"/>
      <c r="KIJ138" s="65"/>
      <c r="KIK138" s="65"/>
      <c r="KIL138" s="65"/>
      <c r="KIM138" s="65"/>
      <c r="KIN138" s="65"/>
      <c r="KIO138" s="65"/>
      <c r="KIP138" s="65"/>
      <c r="KIQ138" s="65"/>
      <c r="KIR138" s="65"/>
      <c r="KIS138" s="65"/>
      <c r="KIT138" s="65"/>
      <c r="KIU138" s="65"/>
      <c r="KIV138" s="65"/>
      <c r="KIW138" s="65"/>
      <c r="KIX138" s="65"/>
      <c r="KIY138" s="65"/>
      <c r="KIZ138" s="65"/>
      <c r="KJA138" s="65"/>
      <c r="KJB138" s="65"/>
      <c r="KJC138" s="65"/>
      <c r="KJD138" s="65"/>
      <c r="KJE138" s="65"/>
      <c r="KJF138" s="65"/>
      <c r="KJG138" s="65"/>
      <c r="KJH138" s="65"/>
      <c r="KJI138" s="65"/>
      <c r="KJJ138" s="65"/>
      <c r="KJK138" s="65"/>
      <c r="KJL138" s="65"/>
      <c r="KJM138" s="65"/>
      <c r="KJN138" s="65"/>
      <c r="KJO138" s="65"/>
      <c r="KJP138" s="65"/>
      <c r="KJQ138" s="65"/>
      <c r="KJR138" s="65"/>
      <c r="KJS138" s="65"/>
      <c r="KJT138" s="65"/>
      <c r="KJU138" s="65"/>
      <c r="KJV138" s="65"/>
      <c r="KJW138" s="65"/>
      <c r="KJX138" s="65"/>
      <c r="KJY138" s="65"/>
      <c r="KJZ138" s="65"/>
      <c r="KKA138" s="65"/>
      <c r="KKB138" s="65"/>
      <c r="KKC138" s="65"/>
      <c r="KKD138" s="65"/>
      <c r="KKE138" s="65"/>
      <c r="KKF138" s="65"/>
      <c r="KKG138" s="65"/>
      <c r="KKH138" s="65"/>
      <c r="KKI138" s="65"/>
      <c r="KKJ138" s="65"/>
      <c r="KKK138" s="65"/>
      <c r="KKL138" s="65"/>
      <c r="KKM138" s="65"/>
      <c r="KKN138" s="65"/>
      <c r="KKO138" s="65"/>
      <c r="KKP138" s="65"/>
      <c r="KKQ138" s="65"/>
      <c r="KKR138" s="65"/>
      <c r="KKS138" s="65"/>
      <c r="KKT138" s="65"/>
      <c r="KKU138" s="65"/>
      <c r="KKV138" s="65"/>
      <c r="KKW138" s="65"/>
      <c r="KKX138" s="65"/>
      <c r="KKY138" s="65"/>
      <c r="KKZ138" s="65"/>
      <c r="KLA138" s="65"/>
      <c r="KLB138" s="65"/>
      <c r="KLC138" s="65"/>
      <c r="KLD138" s="65"/>
      <c r="KLE138" s="65"/>
      <c r="KLF138" s="65"/>
      <c r="KLG138" s="65"/>
      <c r="KLH138" s="65"/>
      <c r="KLI138" s="65"/>
      <c r="KLJ138" s="65"/>
      <c r="KLK138" s="65"/>
      <c r="KLL138" s="65"/>
      <c r="KLM138" s="65"/>
      <c r="KLN138" s="65"/>
      <c r="KLO138" s="65"/>
      <c r="KLP138" s="65"/>
      <c r="KLQ138" s="65"/>
      <c r="KLR138" s="65"/>
      <c r="KLS138" s="65"/>
      <c r="KLT138" s="65"/>
      <c r="KLU138" s="65"/>
      <c r="KLV138" s="65"/>
      <c r="KLW138" s="65"/>
      <c r="KLX138" s="65"/>
      <c r="KLY138" s="65"/>
      <c r="KLZ138" s="65"/>
      <c r="KMA138" s="65"/>
      <c r="KMB138" s="65"/>
      <c r="KMC138" s="65"/>
      <c r="KMD138" s="65"/>
      <c r="KME138" s="65"/>
      <c r="KMF138" s="65"/>
      <c r="KMG138" s="65"/>
      <c r="KMH138" s="65"/>
      <c r="KMI138" s="65"/>
      <c r="KMJ138" s="65"/>
      <c r="KMK138" s="65"/>
      <c r="KML138" s="65"/>
      <c r="KMM138" s="65"/>
      <c r="KMN138" s="65"/>
      <c r="KMO138" s="65"/>
      <c r="KMP138" s="65"/>
      <c r="KMQ138" s="65"/>
      <c r="KMR138" s="65"/>
      <c r="KMS138" s="65"/>
      <c r="KMT138" s="65"/>
      <c r="KMU138" s="65"/>
      <c r="KMV138" s="65"/>
      <c r="KMW138" s="65"/>
      <c r="KMX138" s="65"/>
      <c r="KMY138" s="65"/>
      <c r="KMZ138" s="65"/>
      <c r="KNA138" s="65"/>
      <c r="KNB138" s="65"/>
      <c r="KNC138" s="65"/>
      <c r="KND138" s="65"/>
      <c r="KNE138" s="65"/>
      <c r="KNF138" s="65"/>
      <c r="KNG138" s="65"/>
      <c r="KNH138" s="65"/>
      <c r="KNI138" s="65"/>
      <c r="KNJ138" s="65"/>
      <c r="KNK138" s="65"/>
      <c r="KNL138" s="65"/>
      <c r="KNM138" s="65"/>
      <c r="KNN138" s="65"/>
      <c r="KNO138" s="65"/>
      <c r="KNP138" s="65"/>
      <c r="KNQ138" s="65"/>
      <c r="KNR138" s="65"/>
      <c r="KNS138" s="65"/>
      <c r="KNT138" s="65"/>
      <c r="KNU138" s="65"/>
      <c r="KNV138" s="65"/>
      <c r="KNW138" s="65"/>
      <c r="KNX138" s="65"/>
      <c r="KNY138" s="65"/>
      <c r="KNZ138" s="65"/>
      <c r="KOA138" s="65"/>
      <c r="KOB138" s="65"/>
      <c r="KOC138" s="65"/>
      <c r="KOD138" s="65"/>
      <c r="KOE138" s="65"/>
      <c r="KOF138" s="65"/>
      <c r="KOG138" s="65"/>
      <c r="KOH138" s="65"/>
      <c r="KOI138" s="65"/>
      <c r="KOJ138" s="65"/>
      <c r="KOK138" s="65"/>
      <c r="KOL138" s="65"/>
      <c r="KOM138" s="65"/>
      <c r="KON138" s="65"/>
      <c r="KOO138" s="65"/>
      <c r="KOP138" s="65"/>
      <c r="KOQ138" s="65"/>
      <c r="KOR138" s="65"/>
      <c r="KOS138" s="65"/>
      <c r="KOT138" s="65"/>
      <c r="KOU138" s="65"/>
      <c r="KOV138" s="65"/>
      <c r="KOW138" s="65"/>
      <c r="KOX138" s="65"/>
      <c r="KOY138" s="65"/>
      <c r="KOZ138" s="65"/>
      <c r="KPA138" s="65"/>
      <c r="KPB138" s="65"/>
      <c r="KPC138" s="65"/>
      <c r="KPD138" s="65"/>
      <c r="KPE138" s="65"/>
      <c r="KPF138" s="65"/>
      <c r="KPG138" s="65"/>
      <c r="KPH138" s="65"/>
      <c r="KPI138" s="65"/>
      <c r="KPJ138" s="65"/>
      <c r="KPK138" s="65"/>
      <c r="KPL138" s="65"/>
      <c r="KPM138" s="65"/>
      <c r="KPN138" s="65"/>
      <c r="KPO138" s="65"/>
      <c r="KPP138" s="65"/>
      <c r="KPQ138" s="65"/>
      <c r="KPR138" s="65"/>
      <c r="KPS138" s="65"/>
      <c r="KPT138" s="65"/>
      <c r="KPU138" s="65"/>
      <c r="KPV138" s="65"/>
      <c r="KPW138" s="65"/>
      <c r="KPX138" s="65"/>
      <c r="KPY138" s="65"/>
      <c r="KPZ138" s="65"/>
      <c r="KQA138" s="65"/>
      <c r="KQB138" s="65"/>
      <c r="KQC138" s="65"/>
      <c r="KQD138" s="65"/>
      <c r="KQE138" s="65"/>
      <c r="KQF138" s="65"/>
      <c r="KQG138" s="65"/>
      <c r="KQH138" s="65"/>
      <c r="KQI138" s="65"/>
      <c r="KQJ138" s="65"/>
      <c r="KQK138" s="65"/>
      <c r="KQL138" s="65"/>
      <c r="KQM138" s="65"/>
      <c r="KQN138" s="65"/>
      <c r="KQO138" s="65"/>
      <c r="KQP138" s="65"/>
      <c r="KQQ138" s="65"/>
      <c r="KQR138" s="65"/>
      <c r="KQS138" s="65"/>
      <c r="KQT138" s="65"/>
      <c r="KQU138" s="65"/>
      <c r="KQV138" s="65"/>
      <c r="KQW138" s="65"/>
      <c r="KQX138" s="65"/>
      <c r="KQY138" s="65"/>
      <c r="KQZ138" s="65"/>
      <c r="KRA138" s="65"/>
      <c r="KRB138" s="65"/>
      <c r="KRC138" s="65"/>
      <c r="KRD138" s="65"/>
      <c r="KRE138" s="65"/>
      <c r="KRF138" s="65"/>
      <c r="KRG138" s="65"/>
      <c r="KRH138" s="65"/>
      <c r="KRI138" s="65"/>
      <c r="KRJ138" s="65"/>
      <c r="KRK138" s="65"/>
      <c r="KRL138" s="65"/>
      <c r="KRM138" s="65"/>
      <c r="KRN138" s="65"/>
      <c r="KRO138" s="65"/>
      <c r="KRP138" s="65"/>
      <c r="KRQ138" s="65"/>
      <c r="KRR138" s="65"/>
      <c r="KRS138" s="65"/>
      <c r="KRT138" s="65"/>
      <c r="KRU138" s="65"/>
      <c r="KRV138" s="65"/>
      <c r="KRW138" s="65"/>
      <c r="KRX138" s="65"/>
      <c r="KRY138" s="65"/>
      <c r="KRZ138" s="65"/>
      <c r="KSA138" s="65"/>
      <c r="KSB138" s="65"/>
      <c r="KSC138" s="65"/>
      <c r="KSD138" s="65"/>
      <c r="KSE138" s="65"/>
      <c r="KSF138" s="65"/>
      <c r="KSG138" s="65"/>
      <c r="KSH138" s="65"/>
      <c r="KSI138" s="65"/>
      <c r="KSJ138" s="65"/>
      <c r="KSK138" s="65"/>
      <c r="KSL138" s="65"/>
      <c r="KSM138" s="65"/>
      <c r="KSN138" s="65"/>
      <c r="KSO138" s="65"/>
      <c r="KSP138" s="65"/>
      <c r="KSQ138" s="65"/>
      <c r="KSR138" s="65"/>
      <c r="KSS138" s="65"/>
      <c r="KST138" s="65"/>
      <c r="KSU138" s="65"/>
      <c r="KSV138" s="65"/>
      <c r="KSW138" s="65"/>
      <c r="KSX138" s="65"/>
      <c r="KSY138" s="65"/>
      <c r="KSZ138" s="65"/>
      <c r="KTA138" s="65"/>
      <c r="KTB138" s="65"/>
      <c r="KTC138" s="65"/>
      <c r="KTD138" s="65"/>
      <c r="KTE138" s="65"/>
      <c r="KTF138" s="65"/>
      <c r="KTG138" s="65"/>
      <c r="KTH138" s="65"/>
      <c r="KTI138" s="65"/>
      <c r="KTJ138" s="65"/>
      <c r="KTK138" s="65"/>
      <c r="KTL138" s="65"/>
      <c r="KTM138" s="65"/>
      <c r="KTN138" s="65"/>
      <c r="KTO138" s="65"/>
      <c r="KTP138" s="65"/>
      <c r="KTQ138" s="65"/>
      <c r="KTR138" s="65"/>
      <c r="KTS138" s="65"/>
      <c r="KTT138" s="65"/>
      <c r="KTU138" s="65"/>
      <c r="KTV138" s="65"/>
      <c r="KTW138" s="65"/>
      <c r="KTX138" s="65"/>
      <c r="KTY138" s="65"/>
      <c r="KTZ138" s="65"/>
      <c r="KUA138" s="65"/>
      <c r="KUB138" s="65"/>
      <c r="KUC138" s="65"/>
      <c r="KUD138" s="65"/>
      <c r="KUE138" s="65"/>
      <c r="KUF138" s="65"/>
      <c r="KUG138" s="65"/>
      <c r="KUH138" s="65"/>
      <c r="KUI138" s="65"/>
      <c r="KUJ138" s="65"/>
      <c r="KUK138" s="65"/>
      <c r="KUL138" s="65"/>
      <c r="KUM138" s="65"/>
      <c r="KUN138" s="65"/>
      <c r="KUO138" s="65"/>
      <c r="KUP138" s="65"/>
      <c r="KUQ138" s="65"/>
      <c r="KUR138" s="65"/>
      <c r="KUS138" s="65"/>
      <c r="KUT138" s="65"/>
      <c r="KUU138" s="65"/>
      <c r="KUV138" s="65"/>
      <c r="KUW138" s="65"/>
      <c r="KUX138" s="65"/>
      <c r="KUY138" s="65"/>
      <c r="KUZ138" s="65"/>
      <c r="KVA138" s="65"/>
      <c r="KVB138" s="65"/>
      <c r="KVC138" s="65"/>
      <c r="KVD138" s="65"/>
      <c r="KVE138" s="65"/>
      <c r="KVF138" s="65"/>
      <c r="KVG138" s="65"/>
      <c r="KVH138" s="65"/>
      <c r="KVI138" s="65"/>
      <c r="KVJ138" s="65"/>
      <c r="KVK138" s="65"/>
      <c r="KVL138" s="65"/>
      <c r="KVM138" s="65"/>
      <c r="KVN138" s="65"/>
      <c r="KVO138" s="65"/>
      <c r="KVP138" s="65"/>
      <c r="KVQ138" s="65"/>
      <c r="KVR138" s="65"/>
      <c r="KVS138" s="65"/>
      <c r="KVT138" s="65"/>
      <c r="KVU138" s="65"/>
      <c r="KVV138" s="65"/>
      <c r="KVW138" s="65"/>
      <c r="KVX138" s="65"/>
      <c r="KVY138" s="65"/>
      <c r="KVZ138" s="65"/>
      <c r="KWA138" s="65"/>
      <c r="KWB138" s="65"/>
      <c r="KWC138" s="65"/>
      <c r="KWD138" s="65"/>
      <c r="KWE138" s="65"/>
      <c r="KWF138" s="65"/>
      <c r="KWG138" s="65"/>
      <c r="KWH138" s="65"/>
      <c r="KWI138" s="65"/>
      <c r="KWJ138" s="65"/>
      <c r="KWK138" s="65"/>
      <c r="KWL138" s="65"/>
      <c r="KWM138" s="65"/>
      <c r="KWN138" s="65"/>
      <c r="KWO138" s="65"/>
      <c r="KWP138" s="65"/>
      <c r="KWQ138" s="65"/>
      <c r="KWR138" s="65"/>
      <c r="KWS138" s="65"/>
      <c r="KWT138" s="65"/>
      <c r="KWU138" s="65"/>
      <c r="KWV138" s="65"/>
      <c r="KWW138" s="65"/>
      <c r="KWX138" s="65"/>
      <c r="KWY138" s="65"/>
      <c r="KWZ138" s="65"/>
      <c r="KXA138" s="65"/>
      <c r="KXB138" s="65"/>
      <c r="KXC138" s="65"/>
      <c r="KXD138" s="65"/>
      <c r="KXE138" s="65"/>
      <c r="KXF138" s="65"/>
      <c r="KXG138" s="65"/>
      <c r="KXH138" s="65"/>
      <c r="KXI138" s="65"/>
      <c r="KXJ138" s="65"/>
      <c r="KXK138" s="65"/>
      <c r="KXL138" s="65"/>
      <c r="KXM138" s="65"/>
      <c r="KXN138" s="65"/>
      <c r="KXO138" s="65"/>
      <c r="KXP138" s="65"/>
      <c r="KXQ138" s="65"/>
      <c r="KXR138" s="65"/>
      <c r="KXS138" s="65"/>
      <c r="KXT138" s="65"/>
      <c r="KXU138" s="65"/>
      <c r="KXV138" s="65"/>
      <c r="KXW138" s="65"/>
      <c r="KXX138" s="65"/>
      <c r="KXY138" s="65"/>
      <c r="KXZ138" s="65"/>
      <c r="KYA138" s="65"/>
      <c r="KYB138" s="65"/>
      <c r="KYC138" s="65"/>
      <c r="KYD138" s="65"/>
      <c r="KYE138" s="65"/>
      <c r="KYF138" s="65"/>
      <c r="KYG138" s="65"/>
      <c r="KYH138" s="65"/>
      <c r="KYI138" s="65"/>
      <c r="KYJ138" s="65"/>
      <c r="KYK138" s="65"/>
      <c r="KYL138" s="65"/>
      <c r="KYM138" s="65"/>
      <c r="KYN138" s="65"/>
      <c r="KYO138" s="65"/>
      <c r="KYP138" s="65"/>
      <c r="KYQ138" s="65"/>
      <c r="KYR138" s="65"/>
      <c r="KYS138" s="65"/>
      <c r="KYT138" s="65"/>
      <c r="KYU138" s="65"/>
      <c r="KYV138" s="65"/>
      <c r="KYW138" s="65"/>
      <c r="KYX138" s="65"/>
      <c r="KYY138" s="65"/>
      <c r="KYZ138" s="65"/>
      <c r="KZA138" s="65"/>
      <c r="KZB138" s="65"/>
      <c r="KZC138" s="65"/>
      <c r="KZD138" s="65"/>
      <c r="KZE138" s="65"/>
      <c r="KZF138" s="65"/>
      <c r="KZG138" s="65"/>
      <c r="KZH138" s="65"/>
      <c r="KZI138" s="65"/>
      <c r="KZJ138" s="65"/>
      <c r="KZK138" s="65"/>
      <c r="KZL138" s="65"/>
      <c r="KZM138" s="65"/>
      <c r="KZN138" s="65"/>
      <c r="KZO138" s="65"/>
      <c r="KZP138" s="65"/>
      <c r="KZQ138" s="65"/>
      <c r="KZR138" s="65"/>
      <c r="KZS138" s="65"/>
      <c r="KZT138" s="65"/>
      <c r="KZU138" s="65"/>
      <c r="KZV138" s="65"/>
      <c r="KZW138" s="65"/>
      <c r="KZX138" s="65"/>
      <c r="KZY138" s="65"/>
      <c r="KZZ138" s="65"/>
      <c r="LAA138" s="65"/>
      <c r="LAB138" s="65"/>
      <c r="LAC138" s="65"/>
      <c r="LAD138" s="65"/>
      <c r="LAE138" s="65"/>
      <c r="LAF138" s="65"/>
      <c r="LAG138" s="65"/>
      <c r="LAH138" s="65"/>
      <c r="LAI138" s="65"/>
      <c r="LAJ138" s="65"/>
      <c r="LAK138" s="65"/>
      <c r="LAL138" s="65"/>
      <c r="LAM138" s="65"/>
      <c r="LAN138" s="65"/>
      <c r="LAO138" s="65"/>
      <c r="LAP138" s="65"/>
      <c r="LAQ138" s="65"/>
      <c r="LAR138" s="65"/>
      <c r="LAS138" s="65"/>
      <c r="LAT138" s="65"/>
      <c r="LAU138" s="65"/>
      <c r="LAV138" s="65"/>
      <c r="LAW138" s="65"/>
      <c r="LAX138" s="65"/>
      <c r="LAY138" s="65"/>
      <c r="LAZ138" s="65"/>
      <c r="LBA138" s="65"/>
      <c r="LBB138" s="65"/>
      <c r="LBC138" s="65"/>
      <c r="LBD138" s="65"/>
      <c r="LBE138" s="65"/>
      <c r="LBF138" s="65"/>
      <c r="LBG138" s="65"/>
      <c r="LBH138" s="65"/>
      <c r="LBI138" s="65"/>
      <c r="LBJ138" s="65"/>
      <c r="LBK138" s="65"/>
      <c r="LBL138" s="65"/>
      <c r="LBM138" s="65"/>
      <c r="LBN138" s="65"/>
      <c r="LBO138" s="65"/>
      <c r="LBP138" s="65"/>
      <c r="LBQ138" s="65"/>
      <c r="LBR138" s="65"/>
      <c r="LBS138" s="65"/>
      <c r="LBT138" s="65"/>
      <c r="LBU138" s="65"/>
      <c r="LBV138" s="65"/>
      <c r="LBW138" s="65"/>
      <c r="LBX138" s="65"/>
      <c r="LBY138" s="65"/>
      <c r="LBZ138" s="65"/>
      <c r="LCA138" s="65"/>
      <c r="LCB138" s="65"/>
      <c r="LCC138" s="65"/>
      <c r="LCD138" s="65"/>
      <c r="LCE138" s="65"/>
      <c r="LCF138" s="65"/>
      <c r="LCG138" s="65"/>
      <c r="LCH138" s="65"/>
      <c r="LCI138" s="65"/>
      <c r="LCJ138" s="65"/>
      <c r="LCK138" s="65"/>
      <c r="LCL138" s="65"/>
      <c r="LCM138" s="65"/>
      <c r="LCN138" s="65"/>
      <c r="LCO138" s="65"/>
      <c r="LCP138" s="65"/>
      <c r="LCQ138" s="65"/>
      <c r="LCR138" s="65"/>
      <c r="LCS138" s="65"/>
      <c r="LCT138" s="65"/>
      <c r="LCU138" s="65"/>
      <c r="LCV138" s="65"/>
      <c r="LCW138" s="65"/>
      <c r="LCX138" s="65"/>
      <c r="LCY138" s="65"/>
      <c r="LCZ138" s="65"/>
      <c r="LDA138" s="65"/>
      <c r="LDB138" s="65"/>
      <c r="LDC138" s="65"/>
      <c r="LDD138" s="65"/>
      <c r="LDE138" s="65"/>
      <c r="LDF138" s="65"/>
      <c r="LDG138" s="65"/>
      <c r="LDH138" s="65"/>
      <c r="LDI138" s="65"/>
      <c r="LDJ138" s="65"/>
      <c r="LDK138" s="65"/>
      <c r="LDL138" s="65"/>
      <c r="LDM138" s="65"/>
      <c r="LDN138" s="65"/>
      <c r="LDO138" s="65"/>
      <c r="LDP138" s="65"/>
      <c r="LDQ138" s="65"/>
      <c r="LDR138" s="65"/>
      <c r="LDS138" s="65"/>
      <c r="LDT138" s="65"/>
      <c r="LDU138" s="65"/>
      <c r="LDV138" s="65"/>
      <c r="LDW138" s="65"/>
      <c r="LDX138" s="65"/>
      <c r="LDY138" s="65"/>
      <c r="LDZ138" s="65"/>
      <c r="LEA138" s="65"/>
      <c r="LEB138" s="65"/>
      <c r="LEC138" s="65"/>
      <c r="LED138" s="65"/>
      <c r="LEE138" s="65"/>
      <c r="LEF138" s="65"/>
      <c r="LEG138" s="65"/>
      <c r="LEH138" s="65"/>
      <c r="LEI138" s="65"/>
      <c r="LEJ138" s="65"/>
      <c r="LEK138" s="65"/>
      <c r="LEL138" s="65"/>
      <c r="LEM138" s="65"/>
      <c r="LEN138" s="65"/>
      <c r="LEO138" s="65"/>
      <c r="LEP138" s="65"/>
      <c r="LEQ138" s="65"/>
      <c r="LER138" s="65"/>
      <c r="LES138" s="65"/>
      <c r="LET138" s="65"/>
      <c r="LEU138" s="65"/>
      <c r="LEV138" s="65"/>
      <c r="LEW138" s="65"/>
      <c r="LEX138" s="65"/>
      <c r="LEY138" s="65"/>
      <c r="LEZ138" s="65"/>
      <c r="LFA138" s="65"/>
      <c r="LFB138" s="65"/>
      <c r="LFC138" s="65"/>
      <c r="LFD138" s="65"/>
      <c r="LFE138" s="65"/>
      <c r="LFF138" s="65"/>
      <c r="LFG138" s="65"/>
      <c r="LFH138" s="65"/>
      <c r="LFI138" s="65"/>
      <c r="LFJ138" s="65"/>
      <c r="LFK138" s="65"/>
      <c r="LFL138" s="65"/>
      <c r="LFM138" s="65"/>
      <c r="LFN138" s="65"/>
      <c r="LFO138" s="65"/>
      <c r="LFP138" s="65"/>
      <c r="LFQ138" s="65"/>
      <c r="LFR138" s="65"/>
      <c r="LFS138" s="65"/>
      <c r="LFT138" s="65"/>
      <c r="LFU138" s="65"/>
      <c r="LFV138" s="65"/>
      <c r="LFW138" s="65"/>
      <c r="LFX138" s="65"/>
      <c r="LFY138" s="65"/>
      <c r="LFZ138" s="65"/>
      <c r="LGA138" s="65"/>
      <c r="LGB138" s="65"/>
      <c r="LGC138" s="65"/>
      <c r="LGD138" s="65"/>
      <c r="LGE138" s="65"/>
      <c r="LGF138" s="65"/>
      <c r="LGG138" s="65"/>
      <c r="LGH138" s="65"/>
      <c r="LGI138" s="65"/>
      <c r="LGJ138" s="65"/>
      <c r="LGK138" s="65"/>
      <c r="LGL138" s="65"/>
      <c r="LGM138" s="65"/>
      <c r="LGN138" s="65"/>
      <c r="LGO138" s="65"/>
      <c r="LGP138" s="65"/>
      <c r="LGQ138" s="65"/>
      <c r="LGR138" s="65"/>
      <c r="LGS138" s="65"/>
      <c r="LGT138" s="65"/>
      <c r="LGU138" s="65"/>
      <c r="LGV138" s="65"/>
      <c r="LGW138" s="65"/>
      <c r="LGX138" s="65"/>
      <c r="LGY138" s="65"/>
      <c r="LGZ138" s="65"/>
      <c r="LHA138" s="65"/>
      <c r="LHB138" s="65"/>
      <c r="LHC138" s="65"/>
      <c r="LHD138" s="65"/>
      <c r="LHE138" s="65"/>
      <c r="LHF138" s="65"/>
      <c r="LHG138" s="65"/>
      <c r="LHH138" s="65"/>
      <c r="LHI138" s="65"/>
      <c r="LHJ138" s="65"/>
      <c r="LHK138" s="65"/>
      <c r="LHL138" s="65"/>
      <c r="LHM138" s="65"/>
      <c r="LHN138" s="65"/>
      <c r="LHO138" s="65"/>
      <c r="LHP138" s="65"/>
      <c r="LHQ138" s="65"/>
      <c r="LHR138" s="65"/>
      <c r="LHS138" s="65"/>
      <c r="LHT138" s="65"/>
      <c r="LHU138" s="65"/>
      <c r="LHV138" s="65"/>
      <c r="LHW138" s="65"/>
      <c r="LHX138" s="65"/>
      <c r="LHY138" s="65"/>
      <c r="LHZ138" s="65"/>
      <c r="LIA138" s="65"/>
      <c r="LIB138" s="65"/>
      <c r="LIC138" s="65"/>
      <c r="LID138" s="65"/>
      <c r="LIE138" s="65"/>
      <c r="LIF138" s="65"/>
      <c r="LIG138" s="65"/>
      <c r="LIH138" s="65"/>
      <c r="LII138" s="65"/>
      <c r="LIJ138" s="65"/>
      <c r="LIK138" s="65"/>
      <c r="LIL138" s="65"/>
      <c r="LIM138" s="65"/>
      <c r="LIN138" s="65"/>
      <c r="LIO138" s="65"/>
      <c r="LIP138" s="65"/>
      <c r="LIQ138" s="65"/>
      <c r="LIR138" s="65"/>
      <c r="LIS138" s="65"/>
      <c r="LIT138" s="65"/>
      <c r="LIU138" s="65"/>
      <c r="LIV138" s="65"/>
      <c r="LIW138" s="65"/>
      <c r="LIX138" s="65"/>
      <c r="LIY138" s="65"/>
      <c r="LIZ138" s="65"/>
      <c r="LJA138" s="65"/>
      <c r="LJB138" s="65"/>
      <c r="LJC138" s="65"/>
      <c r="LJD138" s="65"/>
      <c r="LJE138" s="65"/>
      <c r="LJF138" s="65"/>
      <c r="LJG138" s="65"/>
      <c r="LJH138" s="65"/>
      <c r="LJI138" s="65"/>
      <c r="LJJ138" s="65"/>
      <c r="LJK138" s="65"/>
      <c r="LJL138" s="65"/>
      <c r="LJM138" s="65"/>
      <c r="LJN138" s="65"/>
      <c r="LJO138" s="65"/>
      <c r="LJP138" s="65"/>
      <c r="LJQ138" s="65"/>
      <c r="LJR138" s="65"/>
      <c r="LJS138" s="65"/>
      <c r="LJT138" s="65"/>
      <c r="LJU138" s="65"/>
      <c r="LJV138" s="65"/>
      <c r="LJW138" s="65"/>
      <c r="LJX138" s="65"/>
      <c r="LJY138" s="65"/>
      <c r="LJZ138" s="65"/>
      <c r="LKA138" s="65"/>
      <c r="LKB138" s="65"/>
      <c r="LKC138" s="65"/>
      <c r="LKD138" s="65"/>
      <c r="LKE138" s="65"/>
      <c r="LKF138" s="65"/>
      <c r="LKG138" s="65"/>
      <c r="LKH138" s="65"/>
      <c r="LKI138" s="65"/>
      <c r="LKJ138" s="65"/>
      <c r="LKK138" s="65"/>
      <c r="LKL138" s="65"/>
      <c r="LKM138" s="65"/>
      <c r="LKN138" s="65"/>
      <c r="LKO138" s="65"/>
      <c r="LKP138" s="65"/>
      <c r="LKQ138" s="65"/>
      <c r="LKR138" s="65"/>
      <c r="LKS138" s="65"/>
      <c r="LKT138" s="65"/>
      <c r="LKU138" s="65"/>
      <c r="LKV138" s="65"/>
      <c r="LKW138" s="65"/>
      <c r="LKX138" s="65"/>
      <c r="LKY138" s="65"/>
      <c r="LKZ138" s="65"/>
      <c r="LLA138" s="65"/>
      <c r="LLB138" s="65"/>
      <c r="LLC138" s="65"/>
      <c r="LLD138" s="65"/>
      <c r="LLE138" s="65"/>
      <c r="LLF138" s="65"/>
      <c r="LLG138" s="65"/>
      <c r="LLH138" s="65"/>
      <c r="LLI138" s="65"/>
      <c r="LLJ138" s="65"/>
      <c r="LLK138" s="65"/>
      <c r="LLL138" s="65"/>
      <c r="LLM138" s="65"/>
      <c r="LLN138" s="65"/>
      <c r="LLO138" s="65"/>
      <c r="LLP138" s="65"/>
      <c r="LLQ138" s="65"/>
      <c r="LLR138" s="65"/>
      <c r="LLS138" s="65"/>
      <c r="LLT138" s="65"/>
      <c r="LLU138" s="65"/>
      <c r="LLV138" s="65"/>
      <c r="LLW138" s="65"/>
      <c r="LLX138" s="65"/>
      <c r="LLY138" s="65"/>
      <c r="LLZ138" s="65"/>
      <c r="LMA138" s="65"/>
      <c r="LMB138" s="65"/>
      <c r="LMC138" s="65"/>
      <c r="LMD138" s="65"/>
      <c r="LME138" s="65"/>
      <c r="LMF138" s="65"/>
      <c r="LMG138" s="65"/>
      <c r="LMH138" s="65"/>
      <c r="LMI138" s="65"/>
      <c r="LMJ138" s="65"/>
      <c r="LMK138" s="65"/>
      <c r="LML138" s="65"/>
      <c r="LMM138" s="65"/>
      <c r="LMN138" s="65"/>
      <c r="LMO138" s="65"/>
      <c r="LMP138" s="65"/>
      <c r="LMQ138" s="65"/>
      <c r="LMR138" s="65"/>
      <c r="LMS138" s="65"/>
      <c r="LMT138" s="65"/>
      <c r="LMU138" s="65"/>
      <c r="LMV138" s="65"/>
      <c r="LMW138" s="65"/>
      <c r="LMX138" s="65"/>
      <c r="LMY138" s="65"/>
      <c r="LMZ138" s="65"/>
      <c r="LNA138" s="65"/>
      <c r="LNB138" s="65"/>
      <c r="LNC138" s="65"/>
      <c r="LND138" s="65"/>
      <c r="LNE138" s="65"/>
      <c r="LNF138" s="65"/>
      <c r="LNG138" s="65"/>
      <c r="LNH138" s="65"/>
      <c r="LNI138" s="65"/>
      <c r="LNJ138" s="65"/>
      <c r="LNK138" s="65"/>
      <c r="LNL138" s="65"/>
      <c r="LNM138" s="65"/>
      <c r="LNN138" s="65"/>
      <c r="LNO138" s="65"/>
      <c r="LNP138" s="65"/>
      <c r="LNQ138" s="65"/>
      <c r="LNR138" s="65"/>
      <c r="LNS138" s="65"/>
      <c r="LNT138" s="65"/>
      <c r="LNU138" s="65"/>
      <c r="LNV138" s="65"/>
      <c r="LNW138" s="65"/>
      <c r="LNX138" s="65"/>
      <c r="LNY138" s="65"/>
      <c r="LNZ138" s="65"/>
      <c r="LOA138" s="65"/>
      <c r="LOB138" s="65"/>
      <c r="LOC138" s="65"/>
      <c r="LOD138" s="65"/>
      <c r="LOE138" s="65"/>
      <c r="LOF138" s="65"/>
      <c r="LOG138" s="65"/>
      <c r="LOH138" s="65"/>
      <c r="LOI138" s="65"/>
      <c r="LOJ138" s="65"/>
      <c r="LOK138" s="65"/>
      <c r="LOL138" s="65"/>
      <c r="LOM138" s="65"/>
      <c r="LON138" s="65"/>
      <c r="LOO138" s="65"/>
      <c r="LOP138" s="65"/>
      <c r="LOQ138" s="65"/>
      <c r="LOR138" s="65"/>
      <c r="LOS138" s="65"/>
      <c r="LOT138" s="65"/>
      <c r="LOU138" s="65"/>
      <c r="LOV138" s="65"/>
      <c r="LOW138" s="65"/>
      <c r="LOX138" s="65"/>
      <c r="LOY138" s="65"/>
      <c r="LOZ138" s="65"/>
      <c r="LPA138" s="65"/>
      <c r="LPB138" s="65"/>
      <c r="LPC138" s="65"/>
      <c r="LPD138" s="65"/>
      <c r="LPE138" s="65"/>
      <c r="LPF138" s="65"/>
      <c r="LPG138" s="65"/>
      <c r="LPH138" s="65"/>
      <c r="LPI138" s="65"/>
      <c r="LPJ138" s="65"/>
      <c r="LPK138" s="65"/>
      <c r="LPL138" s="65"/>
      <c r="LPM138" s="65"/>
      <c r="LPN138" s="65"/>
      <c r="LPO138" s="65"/>
      <c r="LPP138" s="65"/>
      <c r="LPQ138" s="65"/>
      <c r="LPR138" s="65"/>
      <c r="LPS138" s="65"/>
      <c r="LPT138" s="65"/>
      <c r="LPU138" s="65"/>
      <c r="LPV138" s="65"/>
      <c r="LPW138" s="65"/>
      <c r="LPX138" s="65"/>
      <c r="LPY138" s="65"/>
      <c r="LPZ138" s="65"/>
      <c r="LQA138" s="65"/>
      <c r="LQB138" s="65"/>
      <c r="LQC138" s="65"/>
      <c r="LQD138" s="65"/>
      <c r="LQE138" s="65"/>
      <c r="LQF138" s="65"/>
      <c r="LQG138" s="65"/>
      <c r="LQH138" s="65"/>
      <c r="LQI138" s="65"/>
      <c r="LQJ138" s="65"/>
      <c r="LQK138" s="65"/>
      <c r="LQL138" s="65"/>
      <c r="LQM138" s="65"/>
      <c r="LQN138" s="65"/>
      <c r="LQO138" s="65"/>
      <c r="LQP138" s="65"/>
      <c r="LQQ138" s="65"/>
      <c r="LQR138" s="65"/>
      <c r="LQS138" s="65"/>
      <c r="LQT138" s="65"/>
      <c r="LQU138" s="65"/>
      <c r="LQV138" s="65"/>
      <c r="LQW138" s="65"/>
      <c r="LQX138" s="65"/>
      <c r="LQY138" s="65"/>
      <c r="LQZ138" s="65"/>
      <c r="LRA138" s="65"/>
      <c r="LRB138" s="65"/>
      <c r="LRC138" s="65"/>
      <c r="LRD138" s="65"/>
      <c r="LRE138" s="65"/>
      <c r="LRF138" s="65"/>
      <c r="LRG138" s="65"/>
      <c r="LRH138" s="65"/>
      <c r="LRI138" s="65"/>
      <c r="LRJ138" s="65"/>
      <c r="LRK138" s="65"/>
      <c r="LRL138" s="65"/>
      <c r="LRM138" s="65"/>
      <c r="LRN138" s="65"/>
      <c r="LRO138" s="65"/>
      <c r="LRP138" s="65"/>
      <c r="LRQ138" s="65"/>
      <c r="LRR138" s="65"/>
      <c r="LRS138" s="65"/>
      <c r="LRT138" s="65"/>
      <c r="LRU138" s="65"/>
      <c r="LRV138" s="65"/>
      <c r="LRW138" s="65"/>
      <c r="LRX138" s="65"/>
      <c r="LRY138" s="65"/>
      <c r="LRZ138" s="65"/>
      <c r="LSA138" s="65"/>
      <c r="LSB138" s="65"/>
      <c r="LSC138" s="65"/>
      <c r="LSD138" s="65"/>
      <c r="LSE138" s="65"/>
      <c r="LSF138" s="65"/>
      <c r="LSG138" s="65"/>
      <c r="LSH138" s="65"/>
      <c r="LSI138" s="65"/>
      <c r="LSJ138" s="65"/>
      <c r="LSK138" s="65"/>
      <c r="LSL138" s="65"/>
      <c r="LSM138" s="65"/>
      <c r="LSN138" s="65"/>
      <c r="LSO138" s="65"/>
      <c r="LSP138" s="65"/>
      <c r="LSQ138" s="65"/>
      <c r="LSR138" s="65"/>
      <c r="LSS138" s="65"/>
      <c r="LST138" s="65"/>
      <c r="LSU138" s="65"/>
      <c r="LSV138" s="65"/>
      <c r="LSW138" s="65"/>
      <c r="LSX138" s="65"/>
      <c r="LSY138" s="65"/>
      <c r="LSZ138" s="65"/>
      <c r="LTA138" s="65"/>
      <c r="LTB138" s="65"/>
      <c r="LTC138" s="65"/>
      <c r="LTD138" s="65"/>
      <c r="LTE138" s="65"/>
      <c r="LTF138" s="65"/>
      <c r="LTG138" s="65"/>
      <c r="LTH138" s="65"/>
      <c r="LTI138" s="65"/>
      <c r="LTJ138" s="65"/>
      <c r="LTK138" s="65"/>
      <c r="LTL138" s="65"/>
      <c r="LTM138" s="65"/>
      <c r="LTN138" s="65"/>
      <c r="LTO138" s="65"/>
      <c r="LTP138" s="65"/>
      <c r="LTQ138" s="65"/>
      <c r="LTR138" s="65"/>
      <c r="LTS138" s="65"/>
      <c r="LTT138" s="65"/>
      <c r="LTU138" s="65"/>
      <c r="LTV138" s="65"/>
      <c r="LTW138" s="65"/>
      <c r="LTX138" s="65"/>
      <c r="LTY138" s="65"/>
      <c r="LTZ138" s="65"/>
      <c r="LUA138" s="65"/>
      <c r="LUB138" s="65"/>
      <c r="LUC138" s="65"/>
      <c r="LUD138" s="65"/>
      <c r="LUE138" s="65"/>
      <c r="LUF138" s="65"/>
      <c r="LUG138" s="65"/>
      <c r="LUH138" s="65"/>
      <c r="LUI138" s="65"/>
      <c r="LUJ138" s="65"/>
      <c r="LUK138" s="65"/>
      <c r="LUL138" s="65"/>
      <c r="LUM138" s="65"/>
      <c r="LUN138" s="65"/>
      <c r="LUO138" s="65"/>
      <c r="LUP138" s="65"/>
      <c r="LUQ138" s="65"/>
      <c r="LUR138" s="65"/>
      <c r="LUS138" s="65"/>
      <c r="LUT138" s="65"/>
      <c r="LUU138" s="65"/>
      <c r="LUV138" s="65"/>
      <c r="LUW138" s="65"/>
      <c r="LUX138" s="65"/>
      <c r="LUY138" s="65"/>
      <c r="LUZ138" s="65"/>
      <c r="LVA138" s="65"/>
      <c r="LVB138" s="65"/>
      <c r="LVC138" s="65"/>
      <c r="LVD138" s="65"/>
      <c r="LVE138" s="65"/>
      <c r="LVF138" s="65"/>
      <c r="LVG138" s="65"/>
      <c r="LVH138" s="65"/>
      <c r="LVI138" s="65"/>
      <c r="LVJ138" s="65"/>
      <c r="LVK138" s="65"/>
      <c r="LVL138" s="65"/>
      <c r="LVM138" s="65"/>
      <c r="LVN138" s="65"/>
      <c r="LVO138" s="65"/>
      <c r="LVP138" s="65"/>
      <c r="LVQ138" s="65"/>
      <c r="LVR138" s="65"/>
      <c r="LVS138" s="65"/>
      <c r="LVT138" s="65"/>
      <c r="LVU138" s="65"/>
      <c r="LVV138" s="65"/>
      <c r="LVW138" s="65"/>
      <c r="LVX138" s="65"/>
      <c r="LVY138" s="65"/>
      <c r="LVZ138" s="65"/>
      <c r="LWA138" s="65"/>
      <c r="LWB138" s="65"/>
      <c r="LWC138" s="65"/>
      <c r="LWD138" s="65"/>
      <c r="LWE138" s="65"/>
      <c r="LWF138" s="65"/>
      <c r="LWG138" s="65"/>
      <c r="LWH138" s="65"/>
      <c r="LWI138" s="65"/>
      <c r="LWJ138" s="65"/>
      <c r="LWK138" s="65"/>
      <c r="LWL138" s="65"/>
      <c r="LWM138" s="65"/>
      <c r="LWN138" s="65"/>
      <c r="LWO138" s="65"/>
      <c r="LWP138" s="65"/>
      <c r="LWQ138" s="65"/>
      <c r="LWR138" s="65"/>
      <c r="LWS138" s="65"/>
      <c r="LWT138" s="65"/>
      <c r="LWU138" s="65"/>
      <c r="LWV138" s="65"/>
      <c r="LWW138" s="65"/>
      <c r="LWX138" s="65"/>
      <c r="LWY138" s="65"/>
      <c r="LWZ138" s="65"/>
      <c r="LXA138" s="65"/>
      <c r="LXB138" s="65"/>
      <c r="LXC138" s="65"/>
      <c r="LXD138" s="65"/>
      <c r="LXE138" s="65"/>
      <c r="LXF138" s="65"/>
      <c r="LXG138" s="65"/>
      <c r="LXH138" s="65"/>
      <c r="LXI138" s="65"/>
      <c r="LXJ138" s="65"/>
      <c r="LXK138" s="65"/>
      <c r="LXL138" s="65"/>
      <c r="LXM138" s="65"/>
      <c r="LXN138" s="65"/>
      <c r="LXO138" s="65"/>
      <c r="LXP138" s="65"/>
      <c r="LXQ138" s="65"/>
      <c r="LXR138" s="65"/>
      <c r="LXS138" s="65"/>
      <c r="LXT138" s="65"/>
      <c r="LXU138" s="65"/>
      <c r="LXV138" s="65"/>
      <c r="LXW138" s="65"/>
      <c r="LXX138" s="65"/>
      <c r="LXY138" s="65"/>
      <c r="LXZ138" s="65"/>
      <c r="LYA138" s="65"/>
      <c r="LYB138" s="65"/>
      <c r="LYC138" s="65"/>
      <c r="LYD138" s="65"/>
      <c r="LYE138" s="65"/>
      <c r="LYF138" s="65"/>
      <c r="LYG138" s="65"/>
      <c r="LYH138" s="65"/>
      <c r="LYI138" s="65"/>
      <c r="LYJ138" s="65"/>
      <c r="LYK138" s="65"/>
      <c r="LYL138" s="65"/>
      <c r="LYM138" s="65"/>
      <c r="LYN138" s="65"/>
      <c r="LYO138" s="65"/>
      <c r="LYP138" s="65"/>
      <c r="LYQ138" s="65"/>
      <c r="LYR138" s="65"/>
      <c r="LYS138" s="65"/>
      <c r="LYT138" s="65"/>
      <c r="LYU138" s="65"/>
      <c r="LYV138" s="65"/>
      <c r="LYW138" s="65"/>
      <c r="LYX138" s="65"/>
      <c r="LYY138" s="65"/>
      <c r="LYZ138" s="65"/>
      <c r="LZA138" s="65"/>
      <c r="LZB138" s="65"/>
      <c r="LZC138" s="65"/>
      <c r="LZD138" s="65"/>
      <c r="LZE138" s="65"/>
      <c r="LZF138" s="65"/>
      <c r="LZG138" s="65"/>
      <c r="LZH138" s="65"/>
      <c r="LZI138" s="65"/>
      <c r="LZJ138" s="65"/>
      <c r="LZK138" s="65"/>
      <c r="LZL138" s="65"/>
      <c r="LZM138" s="65"/>
      <c r="LZN138" s="65"/>
      <c r="LZO138" s="65"/>
      <c r="LZP138" s="65"/>
      <c r="LZQ138" s="65"/>
      <c r="LZR138" s="65"/>
      <c r="LZS138" s="65"/>
      <c r="LZT138" s="65"/>
      <c r="LZU138" s="65"/>
      <c r="LZV138" s="65"/>
      <c r="LZW138" s="65"/>
      <c r="LZX138" s="65"/>
      <c r="LZY138" s="65"/>
      <c r="LZZ138" s="65"/>
      <c r="MAA138" s="65"/>
      <c r="MAB138" s="65"/>
      <c r="MAC138" s="65"/>
      <c r="MAD138" s="65"/>
      <c r="MAE138" s="65"/>
      <c r="MAF138" s="65"/>
      <c r="MAG138" s="65"/>
      <c r="MAH138" s="65"/>
      <c r="MAI138" s="65"/>
      <c r="MAJ138" s="65"/>
      <c r="MAK138" s="65"/>
      <c r="MAL138" s="65"/>
      <c r="MAM138" s="65"/>
      <c r="MAN138" s="65"/>
      <c r="MAO138" s="65"/>
      <c r="MAP138" s="65"/>
      <c r="MAQ138" s="65"/>
      <c r="MAR138" s="65"/>
      <c r="MAS138" s="65"/>
      <c r="MAT138" s="65"/>
      <c r="MAU138" s="65"/>
      <c r="MAV138" s="65"/>
      <c r="MAW138" s="65"/>
      <c r="MAX138" s="65"/>
      <c r="MAY138" s="65"/>
      <c r="MAZ138" s="65"/>
      <c r="MBA138" s="65"/>
      <c r="MBB138" s="65"/>
      <c r="MBC138" s="65"/>
      <c r="MBD138" s="65"/>
      <c r="MBE138" s="65"/>
      <c r="MBF138" s="65"/>
      <c r="MBG138" s="65"/>
      <c r="MBH138" s="65"/>
      <c r="MBI138" s="65"/>
      <c r="MBJ138" s="65"/>
      <c r="MBK138" s="65"/>
      <c r="MBL138" s="65"/>
      <c r="MBM138" s="65"/>
      <c r="MBN138" s="65"/>
      <c r="MBO138" s="65"/>
      <c r="MBP138" s="65"/>
      <c r="MBQ138" s="65"/>
      <c r="MBR138" s="65"/>
      <c r="MBS138" s="65"/>
      <c r="MBT138" s="65"/>
      <c r="MBU138" s="65"/>
      <c r="MBV138" s="65"/>
      <c r="MBW138" s="65"/>
      <c r="MBX138" s="65"/>
      <c r="MBY138" s="65"/>
      <c r="MBZ138" s="65"/>
      <c r="MCA138" s="65"/>
      <c r="MCB138" s="65"/>
      <c r="MCC138" s="65"/>
      <c r="MCD138" s="65"/>
      <c r="MCE138" s="65"/>
      <c r="MCF138" s="65"/>
      <c r="MCG138" s="65"/>
      <c r="MCH138" s="65"/>
      <c r="MCI138" s="65"/>
      <c r="MCJ138" s="65"/>
      <c r="MCK138" s="65"/>
      <c r="MCL138" s="65"/>
      <c r="MCM138" s="65"/>
      <c r="MCN138" s="65"/>
      <c r="MCO138" s="65"/>
      <c r="MCP138" s="65"/>
      <c r="MCQ138" s="65"/>
      <c r="MCR138" s="65"/>
      <c r="MCS138" s="65"/>
      <c r="MCT138" s="65"/>
      <c r="MCU138" s="65"/>
      <c r="MCV138" s="65"/>
      <c r="MCW138" s="65"/>
      <c r="MCX138" s="65"/>
      <c r="MCY138" s="65"/>
      <c r="MCZ138" s="65"/>
      <c r="MDA138" s="65"/>
      <c r="MDB138" s="65"/>
      <c r="MDC138" s="65"/>
      <c r="MDD138" s="65"/>
      <c r="MDE138" s="65"/>
      <c r="MDF138" s="65"/>
      <c r="MDG138" s="65"/>
      <c r="MDH138" s="65"/>
      <c r="MDI138" s="65"/>
      <c r="MDJ138" s="65"/>
      <c r="MDK138" s="65"/>
      <c r="MDL138" s="65"/>
      <c r="MDM138" s="65"/>
      <c r="MDN138" s="65"/>
      <c r="MDO138" s="65"/>
      <c r="MDP138" s="65"/>
      <c r="MDQ138" s="65"/>
      <c r="MDR138" s="65"/>
      <c r="MDS138" s="65"/>
      <c r="MDT138" s="65"/>
      <c r="MDU138" s="65"/>
      <c r="MDV138" s="65"/>
      <c r="MDW138" s="65"/>
      <c r="MDX138" s="65"/>
      <c r="MDY138" s="65"/>
      <c r="MDZ138" s="65"/>
      <c r="MEA138" s="65"/>
      <c r="MEB138" s="65"/>
      <c r="MEC138" s="65"/>
      <c r="MED138" s="65"/>
      <c r="MEE138" s="65"/>
      <c r="MEF138" s="65"/>
      <c r="MEG138" s="65"/>
      <c r="MEH138" s="65"/>
      <c r="MEI138" s="65"/>
      <c r="MEJ138" s="65"/>
      <c r="MEK138" s="65"/>
      <c r="MEL138" s="65"/>
      <c r="MEM138" s="65"/>
      <c r="MEN138" s="65"/>
      <c r="MEO138" s="65"/>
      <c r="MEP138" s="65"/>
      <c r="MEQ138" s="65"/>
      <c r="MER138" s="65"/>
      <c r="MES138" s="65"/>
      <c r="MET138" s="65"/>
      <c r="MEU138" s="65"/>
      <c r="MEV138" s="65"/>
      <c r="MEW138" s="65"/>
      <c r="MEX138" s="65"/>
      <c r="MEY138" s="65"/>
      <c r="MEZ138" s="65"/>
      <c r="MFA138" s="65"/>
      <c r="MFB138" s="65"/>
      <c r="MFC138" s="65"/>
      <c r="MFD138" s="65"/>
      <c r="MFE138" s="65"/>
      <c r="MFF138" s="65"/>
      <c r="MFG138" s="65"/>
      <c r="MFH138" s="65"/>
      <c r="MFI138" s="65"/>
      <c r="MFJ138" s="65"/>
      <c r="MFK138" s="65"/>
      <c r="MFL138" s="65"/>
      <c r="MFM138" s="65"/>
      <c r="MFN138" s="65"/>
      <c r="MFO138" s="65"/>
      <c r="MFP138" s="65"/>
      <c r="MFQ138" s="65"/>
      <c r="MFR138" s="65"/>
      <c r="MFS138" s="65"/>
      <c r="MFT138" s="65"/>
      <c r="MFU138" s="65"/>
      <c r="MFV138" s="65"/>
      <c r="MFW138" s="65"/>
      <c r="MFX138" s="65"/>
      <c r="MFY138" s="65"/>
      <c r="MFZ138" s="65"/>
      <c r="MGA138" s="65"/>
      <c r="MGB138" s="65"/>
      <c r="MGC138" s="65"/>
      <c r="MGD138" s="65"/>
      <c r="MGE138" s="65"/>
      <c r="MGF138" s="65"/>
      <c r="MGG138" s="65"/>
      <c r="MGH138" s="65"/>
      <c r="MGI138" s="65"/>
      <c r="MGJ138" s="65"/>
      <c r="MGK138" s="65"/>
      <c r="MGL138" s="65"/>
      <c r="MGM138" s="65"/>
      <c r="MGN138" s="65"/>
      <c r="MGO138" s="65"/>
      <c r="MGP138" s="65"/>
      <c r="MGQ138" s="65"/>
      <c r="MGR138" s="65"/>
      <c r="MGS138" s="65"/>
      <c r="MGT138" s="65"/>
      <c r="MGU138" s="65"/>
      <c r="MGV138" s="65"/>
      <c r="MGW138" s="65"/>
      <c r="MGX138" s="65"/>
      <c r="MGY138" s="65"/>
      <c r="MGZ138" s="65"/>
      <c r="MHA138" s="65"/>
      <c r="MHB138" s="65"/>
      <c r="MHC138" s="65"/>
      <c r="MHD138" s="65"/>
      <c r="MHE138" s="65"/>
      <c r="MHF138" s="65"/>
      <c r="MHG138" s="65"/>
      <c r="MHH138" s="65"/>
      <c r="MHI138" s="65"/>
      <c r="MHJ138" s="65"/>
      <c r="MHK138" s="65"/>
      <c r="MHL138" s="65"/>
      <c r="MHM138" s="65"/>
      <c r="MHN138" s="65"/>
      <c r="MHO138" s="65"/>
      <c r="MHP138" s="65"/>
      <c r="MHQ138" s="65"/>
      <c r="MHR138" s="65"/>
      <c r="MHS138" s="65"/>
      <c r="MHT138" s="65"/>
      <c r="MHU138" s="65"/>
      <c r="MHV138" s="65"/>
      <c r="MHW138" s="65"/>
      <c r="MHX138" s="65"/>
      <c r="MHY138" s="65"/>
      <c r="MHZ138" s="65"/>
      <c r="MIA138" s="65"/>
      <c r="MIB138" s="65"/>
      <c r="MIC138" s="65"/>
      <c r="MID138" s="65"/>
      <c r="MIE138" s="65"/>
      <c r="MIF138" s="65"/>
      <c r="MIG138" s="65"/>
      <c r="MIH138" s="65"/>
      <c r="MII138" s="65"/>
      <c r="MIJ138" s="65"/>
      <c r="MIK138" s="65"/>
      <c r="MIL138" s="65"/>
      <c r="MIM138" s="65"/>
      <c r="MIN138" s="65"/>
      <c r="MIO138" s="65"/>
      <c r="MIP138" s="65"/>
      <c r="MIQ138" s="65"/>
      <c r="MIR138" s="65"/>
      <c r="MIS138" s="65"/>
      <c r="MIT138" s="65"/>
      <c r="MIU138" s="65"/>
      <c r="MIV138" s="65"/>
      <c r="MIW138" s="65"/>
      <c r="MIX138" s="65"/>
      <c r="MIY138" s="65"/>
      <c r="MIZ138" s="65"/>
      <c r="MJA138" s="65"/>
      <c r="MJB138" s="65"/>
      <c r="MJC138" s="65"/>
      <c r="MJD138" s="65"/>
      <c r="MJE138" s="65"/>
      <c r="MJF138" s="65"/>
      <c r="MJG138" s="65"/>
      <c r="MJH138" s="65"/>
      <c r="MJI138" s="65"/>
      <c r="MJJ138" s="65"/>
      <c r="MJK138" s="65"/>
      <c r="MJL138" s="65"/>
      <c r="MJM138" s="65"/>
      <c r="MJN138" s="65"/>
      <c r="MJO138" s="65"/>
      <c r="MJP138" s="65"/>
      <c r="MJQ138" s="65"/>
      <c r="MJR138" s="65"/>
      <c r="MJS138" s="65"/>
      <c r="MJT138" s="65"/>
      <c r="MJU138" s="65"/>
      <c r="MJV138" s="65"/>
      <c r="MJW138" s="65"/>
      <c r="MJX138" s="65"/>
      <c r="MJY138" s="65"/>
      <c r="MJZ138" s="65"/>
      <c r="MKA138" s="65"/>
      <c r="MKB138" s="65"/>
      <c r="MKC138" s="65"/>
      <c r="MKD138" s="65"/>
      <c r="MKE138" s="65"/>
      <c r="MKF138" s="65"/>
      <c r="MKG138" s="65"/>
      <c r="MKH138" s="65"/>
      <c r="MKI138" s="65"/>
      <c r="MKJ138" s="65"/>
      <c r="MKK138" s="65"/>
      <c r="MKL138" s="65"/>
      <c r="MKM138" s="65"/>
      <c r="MKN138" s="65"/>
      <c r="MKO138" s="65"/>
      <c r="MKP138" s="65"/>
      <c r="MKQ138" s="65"/>
      <c r="MKR138" s="65"/>
      <c r="MKS138" s="65"/>
      <c r="MKT138" s="65"/>
      <c r="MKU138" s="65"/>
      <c r="MKV138" s="65"/>
      <c r="MKW138" s="65"/>
      <c r="MKX138" s="65"/>
      <c r="MKY138" s="65"/>
      <c r="MKZ138" s="65"/>
      <c r="MLA138" s="65"/>
      <c r="MLB138" s="65"/>
      <c r="MLC138" s="65"/>
      <c r="MLD138" s="65"/>
      <c r="MLE138" s="65"/>
      <c r="MLF138" s="65"/>
      <c r="MLG138" s="65"/>
      <c r="MLH138" s="65"/>
      <c r="MLI138" s="65"/>
      <c r="MLJ138" s="65"/>
      <c r="MLK138" s="65"/>
      <c r="MLL138" s="65"/>
      <c r="MLM138" s="65"/>
      <c r="MLN138" s="65"/>
      <c r="MLO138" s="65"/>
      <c r="MLP138" s="65"/>
      <c r="MLQ138" s="65"/>
      <c r="MLR138" s="65"/>
      <c r="MLS138" s="65"/>
      <c r="MLT138" s="65"/>
      <c r="MLU138" s="65"/>
      <c r="MLV138" s="65"/>
      <c r="MLW138" s="65"/>
      <c r="MLX138" s="65"/>
      <c r="MLY138" s="65"/>
      <c r="MLZ138" s="65"/>
      <c r="MMA138" s="65"/>
      <c r="MMB138" s="65"/>
      <c r="MMC138" s="65"/>
      <c r="MMD138" s="65"/>
      <c r="MME138" s="65"/>
      <c r="MMF138" s="65"/>
      <c r="MMG138" s="65"/>
      <c r="MMH138" s="65"/>
      <c r="MMI138" s="65"/>
      <c r="MMJ138" s="65"/>
      <c r="MMK138" s="65"/>
      <c r="MML138" s="65"/>
      <c r="MMM138" s="65"/>
      <c r="MMN138" s="65"/>
      <c r="MMO138" s="65"/>
      <c r="MMP138" s="65"/>
      <c r="MMQ138" s="65"/>
      <c r="MMR138" s="65"/>
      <c r="MMS138" s="65"/>
      <c r="MMT138" s="65"/>
      <c r="MMU138" s="65"/>
      <c r="MMV138" s="65"/>
      <c r="MMW138" s="65"/>
      <c r="MMX138" s="65"/>
      <c r="MMY138" s="65"/>
      <c r="MMZ138" s="65"/>
      <c r="MNA138" s="65"/>
      <c r="MNB138" s="65"/>
      <c r="MNC138" s="65"/>
      <c r="MND138" s="65"/>
      <c r="MNE138" s="65"/>
      <c r="MNF138" s="65"/>
      <c r="MNG138" s="65"/>
      <c r="MNH138" s="65"/>
      <c r="MNI138" s="65"/>
      <c r="MNJ138" s="65"/>
      <c r="MNK138" s="65"/>
      <c r="MNL138" s="65"/>
      <c r="MNM138" s="65"/>
      <c r="MNN138" s="65"/>
      <c r="MNO138" s="65"/>
      <c r="MNP138" s="65"/>
      <c r="MNQ138" s="65"/>
      <c r="MNR138" s="65"/>
      <c r="MNS138" s="65"/>
      <c r="MNT138" s="65"/>
      <c r="MNU138" s="65"/>
      <c r="MNV138" s="65"/>
      <c r="MNW138" s="65"/>
      <c r="MNX138" s="65"/>
      <c r="MNY138" s="65"/>
      <c r="MNZ138" s="65"/>
      <c r="MOA138" s="65"/>
      <c r="MOB138" s="65"/>
      <c r="MOC138" s="65"/>
      <c r="MOD138" s="65"/>
      <c r="MOE138" s="65"/>
      <c r="MOF138" s="65"/>
      <c r="MOG138" s="65"/>
      <c r="MOH138" s="65"/>
      <c r="MOI138" s="65"/>
      <c r="MOJ138" s="65"/>
      <c r="MOK138" s="65"/>
      <c r="MOL138" s="65"/>
      <c r="MOM138" s="65"/>
      <c r="MON138" s="65"/>
      <c r="MOO138" s="65"/>
      <c r="MOP138" s="65"/>
      <c r="MOQ138" s="65"/>
      <c r="MOR138" s="65"/>
      <c r="MOS138" s="65"/>
      <c r="MOT138" s="65"/>
      <c r="MOU138" s="65"/>
      <c r="MOV138" s="65"/>
      <c r="MOW138" s="65"/>
      <c r="MOX138" s="65"/>
      <c r="MOY138" s="65"/>
      <c r="MOZ138" s="65"/>
      <c r="MPA138" s="65"/>
      <c r="MPB138" s="65"/>
      <c r="MPC138" s="65"/>
      <c r="MPD138" s="65"/>
      <c r="MPE138" s="65"/>
      <c r="MPF138" s="65"/>
      <c r="MPG138" s="65"/>
      <c r="MPH138" s="65"/>
      <c r="MPI138" s="65"/>
      <c r="MPJ138" s="65"/>
      <c r="MPK138" s="65"/>
      <c r="MPL138" s="65"/>
      <c r="MPM138" s="65"/>
      <c r="MPN138" s="65"/>
      <c r="MPO138" s="65"/>
      <c r="MPP138" s="65"/>
      <c r="MPQ138" s="65"/>
      <c r="MPR138" s="65"/>
      <c r="MPS138" s="65"/>
      <c r="MPT138" s="65"/>
      <c r="MPU138" s="65"/>
      <c r="MPV138" s="65"/>
      <c r="MPW138" s="65"/>
      <c r="MPX138" s="65"/>
      <c r="MPY138" s="65"/>
      <c r="MPZ138" s="65"/>
      <c r="MQA138" s="65"/>
      <c r="MQB138" s="65"/>
      <c r="MQC138" s="65"/>
      <c r="MQD138" s="65"/>
      <c r="MQE138" s="65"/>
      <c r="MQF138" s="65"/>
      <c r="MQG138" s="65"/>
      <c r="MQH138" s="65"/>
      <c r="MQI138" s="65"/>
      <c r="MQJ138" s="65"/>
      <c r="MQK138" s="65"/>
      <c r="MQL138" s="65"/>
      <c r="MQM138" s="65"/>
      <c r="MQN138" s="65"/>
      <c r="MQO138" s="65"/>
      <c r="MQP138" s="65"/>
      <c r="MQQ138" s="65"/>
      <c r="MQR138" s="65"/>
      <c r="MQS138" s="65"/>
      <c r="MQT138" s="65"/>
      <c r="MQU138" s="65"/>
      <c r="MQV138" s="65"/>
      <c r="MQW138" s="65"/>
      <c r="MQX138" s="65"/>
      <c r="MQY138" s="65"/>
      <c r="MQZ138" s="65"/>
      <c r="MRA138" s="65"/>
      <c r="MRB138" s="65"/>
      <c r="MRC138" s="65"/>
      <c r="MRD138" s="65"/>
      <c r="MRE138" s="65"/>
      <c r="MRF138" s="65"/>
      <c r="MRG138" s="65"/>
      <c r="MRH138" s="65"/>
      <c r="MRI138" s="65"/>
      <c r="MRJ138" s="65"/>
      <c r="MRK138" s="65"/>
      <c r="MRL138" s="65"/>
      <c r="MRM138" s="65"/>
      <c r="MRN138" s="65"/>
      <c r="MRO138" s="65"/>
      <c r="MRP138" s="65"/>
      <c r="MRQ138" s="65"/>
      <c r="MRR138" s="65"/>
      <c r="MRS138" s="65"/>
      <c r="MRT138" s="65"/>
      <c r="MRU138" s="65"/>
      <c r="MRV138" s="65"/>
      <c r="MRW138" s="65"/>
      <c r="MRX138" s="65"/>
      <c r="MRY138" s="65"/>
      <c r="MRZ138" s="65"/>
      <c r="MSA138" s="65"/>
      <c r="MSB138" s="65"/>
      <c r="MSC138" s="65"/>
      <c r="MSD138" s="65"/>
      <c r="MSE138" s="65"/>
      <c r="MSF138" s="65"/>
      <c r="MSG138" s="65"/>
      <c r="MSH138" s="65"/>
      <c r="MSI138" s="65"/>
      <c r="MSJ138" s="65"/>
      <c r="MSK138" s="65"/>
      <c r="MSL138" s="65"/>
      <c r="MSM138" s="65"/>
      <c r="MSN138" s="65"/>
      <c r="MSO138" s="65"/>
      <c r="MSP138" s="65"/>
      <c r="MSQ138" s="65"/>
      <c r="MSR138" s="65"/>
      <c r="MSS138" s="65"/>
      <c r="MST138" s="65"/>
      <c r="MSU138" s="65"/>
      <c r="MSV138" s="65"/>
      <c r="MSW138" s="65"/>
      <c r="MSX138" s="65"/>
      <c r="MSY138" s="65"/>
      <c r="MSZ138" s="65"/>
      <c r="MTA138" s="65"/>
      <c r="MTB138" s="65"/>
      <c r="MTC138" s="65"/>
      <c r="MTD138" s="65"/>
      <c r="MTE138" s="65"/>
      <c r="MTF138" s="65"/>
      <c r="MTG138" s="65"/>
      <c r="MTH138" s="65"/>
      <c r="MTI138" s="65"/>
      <c r="MTJ138" s="65"/>
      <c r="MTK138" s="65"/>
      <c r="MTL138" s="65"/>
      <c r="MTM138" s="65"/>
      <c r="MTN138" s="65"/>
      <c r="MTO138" s="65"/>
      <c r="MTP138" s="65"/>
      <c r="MTQ138" s="65"/>
      <c r="MTR138" s="65"/>
      <c r="MTS138" s="65"/>
      <c r="MTT138" s="65"/>
      <c r="MTU138" s="65"/>
      <c r="MTV138" s="65"/>
      <c r="MTW138" s="65"/>
      <c r="MTX138" s="65"/>
      <c r="MTY138" s="65"/>
      <c r="MTZ138" s="65"/>
      <c r="MUA138" s="65"/>
      <c r="MUB138" s="65"/>
      <c r="MUC138" s="65"/>
      <c r="MUD138" s="65"/>
      <c r="MUE138" s="65"/>
      <c r="MUF138" s="65"/>
      <c r="MUG138" s="65"/>
      <c r="MUH138" s="65"/>
      <c r="MUI138" s="65"/>
      <c r="MUJ138" s="65"/>
      <c r="MUK138" s="65"/>
      <c r="MUL138" s="65"/>
      <c r="MUM138" s="65"/>
      <c r="MUN138" s="65"/>
      <c r="MUO138" s="65"/>
      <c r="MUP138" s="65"/>
      <c r="MUQ138" s="65"/>
      <c r="MUR138" s="65"/>
      <c r="MUS138" s="65"/>
      <c r="MUT138" s="65"/>
      <c r="MUU138" s="65"/>
      <c r="MUV138" s="65"/>
      <c r="MUW138" s="65"/>
      <c r="MUX138" s="65"/>
      <c r="MUY138" s="65"/>
      <c r="MUZ138" s="65"/>
      <c r="MVA138" s="65"/>
      <c r="MVB138" s="65"/>
      <c r="MVC138" s="65"/>
      <c r="MVD138" s="65"/>
      <c r="MVE138" s="65"/>
      <c r="MVF138" s="65"/>
      <c r="MVG138" s="65"/>
      <c r="MVH138" s="65"/>
      <c r="MVI138" s="65"/>
      <c r="MVJ138" s="65"/>
      <c r="MVK138" s="65"/>
      <c r="MVL138" s="65"/>
      <c r="MVM138" s="65"/>
      <c r="MVN138" s="65"/>
      <c r="MVO138" s="65"/>
      <c r="MVP138" s="65"/>
      <c r="MVQ138" s="65"/>
      <c r="MVR138" s="65"/>
      <c r="MVS138" s="65"/>
      <c r="MVT138" s="65"/>
      <c r="MVU138" s="65"/>
      <c r="MVV138" s="65"/>
      <c r="MVW138" s="65"/>
      <c r="MVX138" s="65"/>
      <c r="MVY138" s="65"/>
      <c r="MVZ138" s="65"/>
      <c r="MWA138" s="65"/>
      <c r="MWB138" s="65"/>
      <c r="MWC138" s="65"/>
      <c r="MWD138" s="65"/>
      <c r="MWE138" s="65"/>
      <c r="MWF138" s="65"/>
      <c r="MWG138" s="65"/>
      <c r="MWH138" s="65"/>
      <c r="MWI138" s="65"/>
      <c r="MWJ138" s="65"/>
      <c r="MWK138" s="65"/>
      <c r="MWL138" s="65"/>
      <c r="MWM138" s="65"/>
      <c r="MWN138" s="65"/>
      <c r="MWO138" s="65"/>
      <c r="MWP138" s="65"/>
      <c r="MWQ138" s="65"/>
      <c r="MWR138" s="65"/>
      <c r="MWS138" s="65"/>
      <c r="MWT138" s="65"/>
      <c r="MWU138" s="65"/>
      <c r="MWV138" s="65"/>
      <c r="MWW138" s="65"/>
      <c r="MWX138" s="65"/>
      <c r="MWY138" s="65"/>
      <c r="MWZ138" s="65"/>
      <c r="MXA138" s="65"/>
      <c r="MXB138" s="65"/>
      <c r="MXC138" s="65"/>
      <c r="MXD138" s="65"/>
      <c r="MXE138" s="65"/>
      <c r="MXF138" s="65"/>
      <c r="MXG138" s="65"/>
      <c r="MXH138" s="65"/>
      <c r="MXI138" s="65"/>
      <c r="MXJ138" s="65"/>
      <c r="MXK138" s="65"/>
      <c r="MXL138" s="65"/>
      <c r="MXM138" s="65"/>
      <c r="MXN138" s="65"/>
      <c r="MXO138" s="65"/>
      <c r="MXP138" s="65"/>
      <c r="MXQ138" s="65"/>
      <c r="MXR138" s="65"/>
      <c r="MXS138" s="65"/>
      <c r="MXT138" s="65"/>
      <c r="MXU138" s="65"/>
      <c r="MXV138" s="65"/>
      <c r="MXW138" s="65"/>
      <c r="MXX138" s="65"/>
      <c r="MXY138" s="65"/>
      <c r="MXZ138" s="65"/>
      <c r="MYA138" s="65"/>
      <c r="MYB138" s="65"/>
      <c r="MYC138" s="65"/>
      <c r="MYD138" s="65"/>
      <c r="MYE138" s="65"/>
      <c r="MYF138" s="65"/>
      <c r="MYG138" s="65"/>
      <c r="MYH138" s="65"/>
      <c r="MYI138" s="65"/>
      <c r="MYJ138" s="65"/>
      <c r="MYK138" s="65"/>
      <c r="MYL138" s="65"/>
      <c r="MYM138" s="65"/>
      <c r="MYN138" s="65"/>
      <c r="MYO138" s="65"/>
      <c r="MYP138" s="65"/>
      <c r="MYQ138" s="65"/>
      <c r="MYR138" s="65"/>
      <c r="MYS138" s="65"/>
      <c r="MYT138" s="65"/>
      <c r="MYU138" s="65"/>
      <c r="MYV138" s="65"/>
      <c r="MYW138" s="65"/>
      <c r="MYX138" s="65"/>
      <c r="MYY138" s="65"/>
      <c r="MYZ138" s="65"/>
      <c r="MZA138" s="65"/>
      <c r="MZB138" s="65"/>
      <c r="MZC138" s="65"/>
      <c r="MZD138" s="65"/>
      <c r="MZE138" s="65"/>
      <c r="MZF138" s="65"/>
      <c r="MZG138" s="65"/>
      <c r="MZH138" s="65"/>
      <c r="MZI138" s="65"/>
      <c r="MZJ138" s="65"/>
      <c r="MZK138" s="65"/>
      <c r="MZL138" s="65"/>
      <c r="MZM138" s="65"/>
      <c r="MZN138" s="65"/>
      <c r="MZO138" s="65"/>
      <c r="MZP138" s="65"/>
      <c r="MZQ138" s="65"/>
      <c r="MZR138" s="65"/>
      <c r="MZS138" s="65"/>
      <c r="MZT138" s="65"/>
      <c r="MZU138" s="65"/>
      <c r="MZV138" s="65"/>
      <c r="MZW138" s="65"/>
      <c r="MZX138" s="65"/>
      <c r="MZY138" s="65"/>
      <c r="MZZ138" s="65"/>
      <c r="NAA138" s="65"/>
      <c r="NAB138" s="65"/>
      <c r="NAC138" s="65"/>
      <c r="NAD138" s="65"/>
      <c r="NAE138" s="65"/>
      <c r="NAF138" s="65"/>
      <c r="NAG138" s="65"/>
      <c r="NAH138" s="65"/>
      <c r="NAI138" s="65"/>
      <c r="NAJ138" s="65"/>
      <c r="NAK138" s="65"/>
      <c r="NAL138" s="65"/>
      <c r="NAM138" s="65"/>
      <c r="NAN138" s="65"/>
      <c r="NAO138" s="65"/>
      <c r="NAP138" s="65"/>
      <c r="NAQ138" s="65"/>
      <c r="NAR138" s="65"/>
      <c r="NAS138" s="65"/>
      <c r="NAT138" s="65"/>
      <c r="NAU138" s="65"/>
      <c r="NAV138" s="65"/>
      <c r="NAW138" s="65"/>
      <c r="NAX138" s="65"/>
      <c r="NAY138" s="65"/>
      <c r="NAZ138" s="65"/>
      <c r="NBA138" s="65"/>
      <c r="NBB138" s="65"/>
      <c r="NBC138" s="65"/>
      <c r="NBD138" s="65"/>
      <c r="NBE138" s="65"/>
      <c r="NBF138" s="65"/>
      <c r="NBG138" s="65"/>
      <c r="NBH138" s="65"/>
      <c r="NBI138" s="65"/>
      <c r="NBJ138" s="65"/>
      <c r="NBK138" s="65"/>
      <c r="NBL138" s="65"/>
      <c r="NBM138" s="65"/>
      <c r="NBN138" s="65"/>
      <c r="NBO138" s="65"/>
      <c r="NBP138" s="65"/>
      <c r="NBQ138" s="65"/>
      <c r="NBR138" s="65"/>
      <c r="NBS138" s="65"/>
      <c r="NBT138" s="65"/>
      <c r="NBU138" s="65"/>
      <c r="NBV138" s="65"/>
      <c r="NBW138" s="65"/>
      <c r="NBX138" s="65"/>
      <c r="NBY138" s="65"/>
      <c r="NBZ138" s="65"/>
      <c r="NCA138" s="65"/>
      <c r="NCB138" s="65"/>
      <c r="NCC138" s="65"/>
      <c r="NCD138" s="65"/>
      <c r="NCE138" s="65"/>
      <c r="NCF138" s="65"/>
      <c r="NCG138" s="65"/>
      <c r="NCH138" s="65"/>
      <c r="NCI138" s="65"/>
      <c r="NCJ138" s="65"/>
      <c r="NCK138" s="65"/>
      <c r="NCL138" s="65"/>
      <c r="NCM138" s="65"/>
      <c r="NCN138" s="65"/>
      <c r="NCO138" s="65"/>
      <c r="NCP138" s="65"/>
      <c r="NCQ138" s="65"/>
      <c r="NCR138" s="65"/>
      <c r="NCS138" s="65"/>
      <c r="NCT138" s="65"/>
      <c r="NCU138" s="65"/>
      <c r="NCV138" s="65"/>
      <c r="NCW138" s="65"/>
      <c r="NCX138" s="65"/>
      <c r="NCY138" s="65"/>
      <c r="NCZ138" s="65"/>
      <c r="NDA138" s="65"/>
      <c r="NDB138" s="65"/>
      <c r="NDC138" s="65"/>
      <c r="NDD138" s="65"/>
      <c r="NDE138" s="65"/>
      <c r="NDF138" s="65"/>
      <c r="NDG138" s="65"/>
      <c r="NDH138" s="65"/>
      <c r="NDI138" s="65"/>
      <c r="NDJ138" s="65"/>
      <c r="NDK138" s="65"/>
      <c r="NDL138" s="65"/>
      <c r="NDM138" s="65"/>
      <c r="NDN138" s="65"/>
      <c r="NDO138" s="65"/>
      <c r="NDP138" s="65"/>
      <c r="NDQ138" s="65"/>
      <c r="NDR138" s="65"/>
      <c r="NDS138" s="65"/>
      <c r="NDT138" s="65"/>
      <c r="NDU138" s="65"/>
      <c r="NDV138" s="65"/>
      <c r="NDW138" s="65"/>
      <c r="NDX138" s="65"/>
      <c r="NDY138" s="65"/>
      <c r="NDZ138" s="65"/>
      <c r="NEA138" s="65"/>
      <c r="NEB138" s="65"/>
      <c r="NEC138" s="65"/>
      <c r="NED138" s="65"/>
      <c r="NEE138" s="65"/>
      <c r="NEF138" s="65"/>
      <c r="NEG138" s="65"/>
      <c r="NEH138" s="65"/>
      <c r="NEI138" s="65"/>
      <c r="NEJ138" s="65"/>
      <c r="NEK138" s="65"/>
      <c r="NEL138" s="65"/>
      <c r="NEM138" s="65"/>
      <c r="NEN138" s="65"/>
      <c r="NEO138" s="65"/>
      <c r="NEP138" s="65"/>
      <c r="NEQ138" s="65"/>
      <c r="NER138" s="65"/>
      <c r="NES138" s="65"/>
      <c r="NET138" s="65"/>
      <c r="NEU138" s="65"/>
      <c r="NEV138" s="65"/>
      <c r="NEW138" s="65"/>
      <c r="NEX138" s="65"/>
      <c r="NEY138" s="65"/>
      <c r="NEZ138" s="65"/>
      <c r="NFA138" s="65"/>
      <c r="NFB138" s="65"/>
      <c r="NFC138" s="65"/>
      <c r="NFD138" s="65"/>
      <c r="NFE138" s="65"/>
      <c r="NFF138" s="65"/>
      <c r="NFG138" s="65"/>
      <c r="NFH138" s="65"/>
      <c r="NFI138" s="65"/>
      <c r="NFJ138" s="65"/>
      <c r="NFK138" s="65"/>
      <c r="NFL138" s="65"/>
      <c r="NFM138" s="65"/>
      <c r="NFN138" s="65"/>
      <c r="NFO138" s="65"/>
      <c r="NFP138" s="65"/>
      <c r="NFQ138" s="65"/>
      <c r="NFR138" s="65"/>
      <c r="NFS138" s="65"/>
      <c r="NFT138" s="65"/>
      <c r="NFU138" s="65"/>
      <c r="NFV138" s="65"/>
      <c r="NFW138" s="65"/>
      <c r="NFX138" s="65"/>
      <c r="NFY138" s="65"/>
      <c r="NFZ138" s="65"/>
      <c r="NGA138" s="65"/>
      <c r="NGB138" s="65"/>
      <c r="NGC138" s="65"/>
      <c r="NGD138" s="65"/>
      <c r="NGE138" s="65"/>
      <c r="NGF138" s="65"/>
      <c r="NGG138" s="65"/>
      <c r="NGH138" s="65"/>
      <c r="NGI138" s="65"/>
      <c r="NGJ138" s="65"/>
      <c r="NGK138" s="65"/>
      <c r="NGL138" s="65"/>
      <c r="NGM138" s="65"/>
      <c r="NGN138" s="65"/>
      <c r="NGO138" s="65"/>
      <c r="NGP138" s="65"/>
      <c r="NGQ138" s="65"/>
      <c r="NGR138" s="65"/>
      <c r="NGS138" s="65"/>
      <c r="NGT138" s="65"/>
      <c r="NGU138" s="65"/>
      <c r="NGV138" s="65"/>
      <c r="NGW138" s="65"/>
      <c r="NGX138" s="65"/>
      <c r="NGY138" s="65"/>
      <c r="NGZ138" s="65"/>
      <c r="NHA138" s="65"/>
      <c r="NHB138" s="65"/>
      <c r="NHC138" s="65"/>
      <c r="NHD138" s="65"/>
      <c r="NHE138" s="65"/>
      <c r="NHF138" s="65"/>
      <c r="NHG138" s="65"/>
      <c r="NHH138" s="65"/>
      <c r="NHI138" s="65"/>
      <c r="NHJ138" s="65"/>
      <c r="NHK138" s="65"/>
      <c r="NHL138" s="65"/>
      <c r="NHM138" s="65"/>
      <c r="NHN138" s="65"/>
      <c r="NHO138" s="65"/>
      <c r="NHP138" s="65"/>
      <c r="NHQ138" s="65"/>
      <c r="NHR138" s="65"/>
      <c r="NHS138" s="65"/>
      <c r="NHT138" s="65"/>
      <c r="NHU138" s="65"/>
      <c r="NHV138" s="65"/>
      <c r="NHW138" s="65"/>
      <c r="NHX138" s="65"/>
      <c r="NHY138" s="65"/>
      <c r="NHZ138" s="65"/>
      <c r="NIA138" s="65"/>
      <c r="NIB138" s="65"/>
      <c r="NIC138" s="65"/>
      <c r="NID138" s="65"/>
      <c r="NIE138" s="65"/>
      <c r="NIF138" s="65"/>
      <c r="NIG138" s="65"/>
      <c r="NIH138" s="65"/>
      <c r="NII138" s="65"/>
      <c r="NIJ138" s="65"/>
      <c r="NIK138" s="65"/>
      <c r="NIL138" s="65"/>
      <c r="NIM138" s="65"/>
      <c r="NIN138" s="65"/>
      <c r="NIO138" s="65"/>
      <c r="NIP138" s="65"/>
      <c r="NIQ138" s="65"/>
      <c r="NIR138" s="65"/>
      <c r="NIS138" s="65"/>
      <c r="NIT138" s="65"/>
      <c r="NIU138" s="65"/>
      <c r="NIV138" s="65"/>
      <c r="NIW138" s="65"/>
      <c r="NIX138" s="65"/>
      <c r="NIY138" s="65"/>
      <c r="NIZ138" s="65"/>
      <c r="NJA138" s="65"/>
      <c r="NJB138" s="65"/>
      <c r="NJC138" s="65"/>
      <c r="NJD138" s="65"/>
      <c r="NJE138" s="65"/>
      <c r="NJF138" s="65"/>
      <c r="NJG138" s="65"/>
      <c r="NJH138" s="65"/>
      <c r="NJI138" s="65"/>
      <c r="NJJ138" s="65"/>
      <c r="NJK138" s="65"/>
      <c r="NJL138" s="65"/>
      <c r="NJM138" s="65"/>
      <c r="NJN138" s="65"/>
      <c r="NJO138" s="65"/>
      <c r="NJP138" s="65"/>
      <c r="NJQ138" s="65"/>
      <c r="NJR138" s="65"/>
      <c r="NJS138" s="65"/>
      <c r="NJT138" s="65"/>
      <c r="NJU138" s="65"/>
      <c r="NJV138" s="65"/>
      <c r="NJW138" s="65"/>
      <c r="NJX138" s="65"/>
      <c r="NJY138" s="65"/>
      <c r="NJZ138" s="65"/>
      <c r="NKA138" s="65"/>
      <c r="NKB138" s="65"/>
      <c r="NKC138" s="65"/>
      <c r="NKD138" s="65"/>
      <c r="NKE138" s="65"/>
      <c r="NKF138" s="65"/>
      <c r="NKG138" s="65"/>
      <c r="NKH138" s="65"/>
      <c r="NKI138" s="65"/>
      <c r="NKJ138" s="65"/>
      <c r="NKK138" s="65"/>
      <c r="NKL138" s="65"/>
      <c r="NKM138" s="65"/>
      <c r="NKN138" s="65"/>
      <c r="NKO138" s="65"/>
      <c r="NKP138" s="65"/>
      <c r="NKQ138" s="65"/>
      <c r="NKR138" s="65"/>
      <c r="NKS138" s="65"/>
      <c r="NKT138" s="65"/>
      <c r="NKU138" s="65"/>
      <c r="NKV138" s="65"/>
      <c r="NKW138" s="65"/>
      <c r="NKX138" s="65"/>
      <c r="NKY138" s="65"/>
      <c r="NKZ138" s="65"/>
      <c r="NLA138" s="65"/>
      <c r="NLB138" s="65"/>
      <c r="NLC138" s="65"/>
      <c r="NLD138" s="65"/>
      <c r="NLE138" s="65"/>
      <c r="NLF138" s="65"/>
      <c r="NLG138" s="65"/>
      <c r="NLH138" s="65"/>
      <c r="NLI138" s="65"/>
      <c r="NLJ138" s="65"/>
      <c r="NLK138" s="65"/>
      <c r="NLL138" s="65"/>
      <c r="NLM138" s="65"/>
      <c r="NLN138" s="65"/>
      <c r="NLO138" s="65"/>
      <c r="NLP138" s="65"/>
      <c r="NLQ138" s="65"/>
      <c r="NLR138" s="65"/>
      <c r="NLS138" s="65"/>
      <c r="NLT138" s="65"/>
      <c r="NLU138" s="65"/>
      <c r="NLV138" s="65"/>
      <c r="NLW138" s="65"/>
      <c r="NLX138" s="65"/>
      <c r="NLY138" s="65"/>
      <c r="NLZ138" s="65"/>
      <c r="NMA138" s="65"/>
      <c r="NMB138" s="65"/>
      <c r="NMC138" s="65"/>
      <c r="NMD138" s="65"/>
      <c r="NME138" s="65"/>
      <c r="NMF138" s="65"/>
      <c r="NMG138" s="65"/>
      <c r="NMH138" s="65"/>
      <c r="NMI138" s="65"/>
      <c r="NMJ138" s="65"/>
      <c r="NMK138" s="65"/>
      <c r="NML138" s="65"/>
      <c r="NMM138" s="65"/>
      <c r="NMN138" s="65"/>
      <c r="NMO138" s="65"/>
      <c r="NMP138" s="65"/>
      <c r="NMQ138" s="65"/>
      <c r="NMR138" s="65"/>
      <c r="NMS138" s="65"/>
      <c r="NMT138" s="65"/>
      <c r="NMU138" s="65"/>
      <c r="NMV138" s="65"/>
      <c r="NMW138" s="65"/>
      <c r="NMX138" s="65"/>
      <c r="NMY138" s="65"/>
      <c r="NMZ138" s="65"/>
      <c r="NNA138" s="65"/>
      <c r="NNB138" s="65"/>
      <c r="NNC138" s="65"/>
      <c r="NND138" s="65"/>
      <c r="NNE138" s="65"/>
      <c r="NNF138" s="65"/>
      <c r="NNG138" s="65"/>
      <c r="NNH138" s="65"/>
      <c r="NNI138" s="65"/>
      <c r="NNJ138" s="65"/>
      <c r="NNK138" s="65"/>
      <c r="NNL138" s="65"/>
      <c r="NNM138" s="65"/>
      <c r="NNN138" s="65"/>
      <c r="NNO138" s="65"/>
      <c r="NNP138" s="65"/>
      <c r="NNQ138" s="65"/>
      <c r="NNR138" s="65"/>
      <c r="NNS138" s="65"/>
      <c r="NNT138" s="65"/>
      <c r="NNU138" s="65"/>
      <c r="NNV138" s="65"/>
      <c r="NNW138" s="65"/>
      <c r="NNX138" s="65"/>
      <c r="NNY138" s="65"/>
      <c r="NNZ138" s="65"/>
      <c r="NOA138" s="65"/>
      <c r="NOB138" s="65"/>
      <c r="NOC138" s="65"/>
      <c r="NOD138" s="65"/>
      <c r="NOE138" s="65"/>
      <c r="NOF138" s="65"/>
      <c r="NOG138" s="65"/>
      <c r="NOH138" s="65"/>
      <c r="NOI138" s="65"/>
      <c r="NOJ138" s="65"/>
      <c r="NOK138" s="65"/>
      <c r="NOL138" s="65"/>
      <c r="NOM138" s="65"/>
      <c r="NON138" s="65"/>
      <c r="NOO138" s="65"/>
      <c r="NOP138" s="65"/>
      <c r="NOQ138" s="65"/>
      <c r="NOR138" s="65"/>
      <c r="NOS138" s="65"/>
      <c r="NOT138" s="65"/>
      <c r="NOU138" s="65"/>
      <c r="NOV138" s="65"/>
      <c r="NOW138" s="65"/>
      <c r="NOX138" s="65"/>
      <c r="NOY138" s="65"/>
      <c r="NOZ138" s="65"/>
      <c r="NPA138" s="65"/>
      <c r="NPB138" s="65"/>
      <c r="NPC138" s="65"/>
      <c r="NPD138" s="65"/>
      <c r="NPE138" s="65"/>
      <c r="NPF138" s="65"/>
      <c r="NPG138" s="65"/>
      <c r="NPH138" s="65"/>
      <c r="NPI138" s="65"/>
      <c r="NPJ138" s="65"/>
      <c r="NPK138" s="65"/>
      <c r="NPL138" s="65"/>
      <c r="NPM138" s="65"/>
      <c r="NPN138" s="65"/>
      <c r="NPO138" s="65"/>
      <c r="NPP138" s="65"/>
      <c r="NPQ138" s="65"/>
      <c r="NPR138" s="65"/>
      <c r="NPS138" s="65"/>
      <c r="NPT138" s="65"/>
      <c r="NPU138" s="65"/>
      <c r="NPV138" s="65"/>
      <c r="NPW138" s="65"/>
      <c r="NPX138" s="65"/>
      <c r="NPY138" s="65"/>
      <c r="NPZ138" s="65"/>
      <c r="NQA138" s="65"/>
      <c r="NQB138" s="65"/>
      <c r="NQC138" s="65"/>
      <c r="NQD138" s="65"/>
      <c r="NQE138" s="65"/>
      <c r="NQF138" s="65"/>
      <c r="NQG138" s="65"/>
      <c r="NQH138" s="65"/>
      <c r="NQI138" s="65"/>
      <c r="NQJ138" s="65"/>
      <c r="NQK138" s="65"/>
      <c r="NQL138" s="65"/>
      <c r="NQM138" s="65"/>
      <c r="NQN138" s="65"/>
      <c r="NQO138" s="65"/>
      <c r="NQP138" s="65"/>
      <c r="NQQ138" s="65"/>
      <c r="NQR138" s="65"/>
      <c r="NQS138" s="65"/>
      <c r="NQT138" s="65"/>
      <c r="NQU138" s="65"/>
      <c r="NQV138" s="65"/>
      <c r="NQW138" s="65"/>
      <c r="NQX138" s="65"/>
      <c r="NQY138" s="65"/>
      <c r="NQZ138" s="65"/>
      <c r="NRA138" s="65"/>
      <c r="NRB138" s="65"/>
      <c r="NRC138" s="65"/>
      <c r="NRD138" s="65"/>
      <c r="NRE138" s="65"/>
      <c r="NRF138" s="65"/>
      <c r="NRG138" s="65"/>
      <c r="NRH138" s="65"/>
      <c r="NRI138" s="65"/>
      <c r="NRJ138" s="65"/>
      <c r="NRK138" s="65"/>
      <c r="NRL138" s="65"/>
      <c r="NRM138" s="65"/>
      <c r="NRN138" s="65"/>
      <c r="NRO138" s="65"/>
      <c r="NRP138" s="65"/>
      <c r="NRQ138" s="65"/>
      <c r="NRR138" s="65"/>
      <c r="NRS138" s="65"/>
      <c r="NRT138" s="65"/>
      <c r="NRU138" s="65"/>
      <c r="NRV138" s="65"/>
      <c r="NRW138" s="65"/>
      <c r="NRX138" s="65"/>
      <c r="NRY138" s="65"/>
      <c r="NRZ138" s="65"/>
      <c r="NSA138" s="65"/>
      <c r="NSB138" s="65"/>
      <c r="NSC138" s="65"/>
      <c r="NSD138" s="65"/>
      <c r="NSE138" s="65"/>
      <c r="NSF138" s="65"/>
      <c r="NSG138" s="65"/>
      <c r="NSH138" s="65"/>
      <c r="NSI138" s="65"/>
      <c r="NSJ138" s="65"/>
      <c r="NSK138" s="65"/>
      <c r="NSL138" s="65"/>
      <c r="NSM138" s="65"/>
      <c r="NSN138" s="65"/>
      <c r="NSO138" s="65"/>
      <c r="NSP138" s="65"/>
      <c r="NSQ138" s="65"/>
      <c r="NSR138" s="65"/>
      <c r="NSS138" s="65"/>
      <c r="NST138" s="65"/>
      <c r="NSU138" s="65"/>
      <c r="NSV138" s="65"/>
      <c r="NSW138" s="65"/>
      <c r="NSX138" s="65"/>
      <c r="NSY138" s="65"/>
      <c r="NSZ138" s="65"/>
      <c r="NTA138" s="65"/>
      <c r="NTB138" s="65"/>
      <c r="NTC138" s="65"/>
      <c r="NTD138" s="65"/>
      <c r="NTE138" s="65"/>
      <c r="NTF138" s="65"/>
      <c r="NTG138" s="65"/>
      <c r="NTH138" s="65"/>
      <c r="NTI138" s="65"/>
      <c r="NTJ138" s="65"/>
      <c r="NTK138" s="65"/>
      <c r="NTL138" s="65"/>
      <c r="NTM138" s="65"/>
      <c r="NTN138" s="65"/>
      <c r="NTO138" s="65"/>
      <c r="NTP138" s="65"/>
      <c r="NTQ138" s="65"/>
      <c r="NTR138" s="65"/>
      <c r="NTS138" s="65"/>
      <c r="NTT138" s="65"/>
      <c r="NTU138" s="65"/>
      <c r="NTV138" s="65"/>
      <c r="NTW138" s="65"/>
      <c r="NTX138" s="65"/>
      <c r="NTY138" s="65"/>
      <c r="NTZ138" s="65"/>
      <c r="NUA138" s="65"/>
      <c r="NUB138" s="65"/>
      <c r="NUC138" s="65"/>
      <c r="NUD138" s="65"/>
      <c r="NUE138" s="65"/>
      <c r="NUF138" s="65"/>
      <c r="NUG138" s="65"/>
      <c r="NUH138" s="65"/>
      <c r="NUI138" s="65"/>
      <c r="NUJ138" s="65"/>
      <c r="NUK138" s="65"/>
      <c r="NUL138" s="65"/>
      <c r="NUM138" s="65"/>
      <c r="NUN138" s="65"/>
      <c r="NUO138" s="65"/>
      <c r="NUP138" s="65"/>
      <c r="NUQ138" s="65"/>
      <c r="NUR138" s="65"/>
      <c r="NUS138" s="65"/>
      <c r="NUT138" s="65"/>
      <c r="NUU138" s="65"/>
      <c r="NUV138" s="65"/>
      <c r="NUW138" s="65"/>
      <c r="NUX138" s="65"/>
      <c r="NUY138" s="65"/>
      <c r="NUZ138" s="65"/>
      <c r="NVA138" s="65"/>
      <c r="NVB138" s="65"/>
      <c r="NVC138" s="65"/>
      <c r="NVD138" s="65"/>
      <c r="NVE138" s="65"/>
      <c r="NVF138" s="65"/>
      <c r="NVG138" s="65"/>
      <c r="NVH138" s="65"/>
      <c r="NVI138" s="65"/>
      <c r="NVJ138" s="65"/>
      <c r="NVK138" s="65"/>
      <c r="NVL138" s="65"/>
      <c r="NVM138" s="65"/>
      <c r="NVN138" s="65"/>
      <c r="NVO138" s="65"/>
      <c r="NVP138" s="65"/>
      <c r="NVQ138" s="65"/>
      <c r="NVR138" s="65"/>
      <c r="NVS138" s="65"/>
      <c r="NVT138" s="65"/>
      <c r="NVU138" s="65"/>
      <c r="NVV138" s="65"/>
      <c r="NVW138" s="65"/>
      <c r="NVX138" s="65"/>
      <c r="NVY138" s="65"/>
      <c r="NVZ138" s="65"/>
      <c r="NWA138" s="65"/>
      <c r="NWB138" s="65"/>
      <c r="NWC138" s="65"/>
      <c r="NWD138" s="65"/>
      <c r="NWE138" s="65"/>
      <c r="NWF138" s="65"/>
      <c r="NWG138" s="65"/>
      <c r="NWH138" s="65"/>
      <c r="NWI138" s="65"/>
      <c r="NWJ138" s="65"/>
      <c r="NWK138" s="65"/>
      <c r="NWL138" s="65"/>
      <c r="NWM138" s="65"/>
      <c r="NWN138" s="65"/>
      <c r="NWO138" s="65"/>
      <c r="NWP138" s="65"/>
      <c r="NWQ138" s="65"/>
      <c r="NWR138" s="65"/>
      <c r="NWS138" s="65"/>
      <c r="NWT138" s="65"/>
      <c r="NWU138" s="65"/>
      <c r="NWV138" s="65"/>
      <c r="NWW138" s="65"/>
      <c r="NWX138" s="65"/>
      <c r="NWY138" s="65"/>
      <c r="NWZ138" s="65"/>
      <c r="NXA138" s="65"/>
      <c r="NXB138" s="65"/>
      <c r="NXC138" s="65"/>
      <c r="NXD138" s="65"/>
      <c r="NXE138" s="65"/>
      <c r="NXF138" s="65"/>
      <c r="NXG138" s="65"/>
      <c r="NXH138" s="65"/>
      <c r="NXI138" s="65"/>
      <c r="NXJ138" s="65"/>
      <c r="NXK138" s="65"/>
      <c r="NXL138" s="65"/>
      <c r="NXM138" s="65"/>
      <c r="NXN138" s="65"/>
      <c r="NXO138" s="65"/>
      <c r="NXP138" s="65"/>
      <c r="NXQ138" s="65"/>
      <c r="NXR138" s="65"/>
      <c r="NXS138" s="65"/>
      <c r="NXT138" s="65"/>
      <c r="NXU138" s="65"/>
      <c r="NXV138" s="65"/>
      <c r="NXW138" s="65"/>
      <c r="NXX138" s="65"/>
      <c r="NXY138" s="65"/>
      <c r="NXZ138" s="65"/>
      <c r="NYA138" s="65"/>
      <c r="NYB138" s="65"/>
      <c r="NYC138" s="65"/>
      <c r="NYD138" s="65"/>
      <c r="NYE138" s="65"/>
      <c r="NYF138" s="65"/>
      <c r="NYG138" s="65"/>
      <c r="NYH138" s="65"/>
      <c r="NYI138" s="65"/>
      <c r="NYJ138" s="65"/>
      <c r="NYK138" s="65"/>
      <c r="NYL138" s="65"/>
      <c r="NYM138" s="65"/>
      <c r="NYN138" s="65"/>
      <c r="NYO138" s="65"/>
      <c r="NYP138" s="65"/>
      <c r="NYQ138" s="65"/>
      <c r="NYR138" s="65"/>
      <c r="NYS138" s="65"/>
      <c r="NYT138" s="65"/>
      <c r="NYU138" s="65"/>
      <c r="NYV138" s="65"/>
      <c r="NYW138" s="65"/>
      <c r="NYX138" s="65"/>
      <c r="NYY138" s="65"/>
      <c r="NYZ138" s="65"/>
      <c r="NZA138" s="65"/>
      <c r="NZB138" s="65"/>
      <c r="NZC138" s="65"/>
      <c r="NZD138" s="65"/>
      <c r="NZE138" s="65"/>
      <c r="NZF138" s="65"/>
      <c r="NZG138" s="65"/>
      <c r="NZH138" s="65"/>
      <c r="NZI138" s="65"/>
      <c r="NZJ138" s="65"/>
      <c r="NZK138" s="65"/>
      <c r="NZL138" s="65"/>
      <c r="NZM138" s="65"/>
      <c r="NZN138" s="65"/>
      <c r="NZO138" s="65"/>
      <c r="NZP138" s="65"/>
      <c r="NZQ138" s="65"/>
      <c r="NZR138" s="65"/>
      <c r="NZS138" s="65"/>
      <c r="NZT138" s="65"/>
      <c r="NZU138" s="65"/>
      <c r="NZV138" s="65"/>
      <c r="NZW138" s="65"/>
      <c r="NZX138" s="65"/>
      <c r="NZY138" s="65"/>
      <c r="NZZ138" s="65"/>
      <c r="OAA138" s="65"/>
      <c r="OAB138" s="65"/>
      <c r="OAC138" s="65"/>
      <c r="OAD138" s="65"/>
      <c r="OAE138" s="65"/>
      <c r="OAF138" s="65"/>
      <c r="OAG138" s="65"/>
      <c r="OAH138" s="65"/>
      <c r="OAI138" s="65"/>
      <c r="OAJ138" s="65"/>
      <c r="OAK138" s="65"/>
      <c r="OAL138" s="65"/>
      <c r="OAM138" s="65"/>
      <c r="OAN138" s="65"/>
      <c r="OAO138" s="65"/>
      <c r="OAP138" s="65"/>
      <c r="OAQ138" s="65"/>
      <c r="OAR138" s="65"/>
      <c r="OAS138" s="65"/>
      <c r="OAT138" s="65"/>
      <c r="OAU138" s="65"/>
      <c r="OAV138" s="65"/>
      <c r="OAW138" s="65"/>
      <c r="OAX138" s="65"/>
      <c r="OAY138" s="65"/>
      <c r="OAZ138" s="65"/>
      <c r="OBA138" s="65"/>
      <c r="OBB138" s="65"/>
      <c r="OBC138" s="65"/>
      <c r="OBD138" s="65"/>
      <c r="OBE138" s="65"/>
      <c r="OBF138" s="65"/>
      <c r="OBG138" s="65"/>
      <c r="OBH138" s="65"/>
      <c r="OBI138" s="65"/>
      <c r="OBJ138" s="65"/>
      <c r="OBK138" s="65"/>
      <c r="OBL138" s="65"/>
      <c r="OBM138" s="65"/>
      <c r="OBN138" s="65"/>
      <c r="OBO138" s="65"/>
      <c r="OBP138" s="65"/>
      <c r="OBQ138" s="65"/>
      <c r="OBR138" s="65"/>
      <c r="OBS138" s="65"/>
      <c r="OBT138" s="65"/>
      <c r="OBU138" s="65"/>
      <c r="OBV138" s="65"/>
      <c r="OBW138" s="65"/>
      <c r="OBX138" s="65"/>
      <c r="OBY138" s="65"/>
      <c r="OBZ138" s="65"/>
      <c r="OCA138" s="65"/>
      <c r="OCB138" s="65"/>
      <c r="OCC138" s="65"/>
      <c r="OCD138" s="65"/>
      <c r="OCE138" s="65"/>
      <c r="OCF138" s="65"/>
      <c r="OCG138" s="65"/>
      <c r="OCH138" s="65"/>
      <c r="OCI138" s="65"/>
      <c r="OCJ138" s="65"/>
      <c r="OCK138" s="65"/>
      <c r="OCL138" s="65"/>
      <c r="OCM138" s="65"/>
      <c r="OCN138" s="65"/>
      <c r="OCO138" s="65"/>
      <c r="OCP138" s="65"/>
      <c r="OCQ138" s="65"/>
      <c r="OCR138" s="65"/>
      <c r="OCS138" s="65"/>
      <c r="OCT138" s="65"/>
      <c r="OCU138" s="65"/>
      <c r="OCV138" s="65"/>
      <c r="OCW138" s="65"/>
      <c r="OCX138" s="65"/>
      <c r="OCY138" s="65"/>
      <c r="OCZ138" s="65"/>
      <c r="ODA138" s="65"/>
      <c r="ODB138" s="65"/>
      <c r="ODC138" s="65"/>
      <c r="ODD138" s="65"/>
      <c r="ODE138" s="65"/>
      <c r="ODF138" s="65"/>
      <c r="ODG138" s="65"/>
      <c r="ODH138" s="65"/>
      <c r="ODI138" s="65"/>
      <c r="ODJ138" s="65"/>
      <c r="ODK138" s="65"/>
      <c r="ODL138" s="65"/>
      <c r="ODM138" s="65"/>
      <c r="ODN138" s="65"/>
      <c r="ODO138" s="65"/>
      <c r="ODP138" s="65"/>
      <c r="ODQ138" s="65"/>
      <c r="ODR138" s="65"/>
      <c r="ODS138" s="65"/>
      <c r="ODT138" s="65"/>
      <c r="ODU138" s="65"/>
      <c r="ODV138" s="65"/>
      <c r="ODW138" s="65"/>
      <c r="ODX138" s="65"/>
      <c r="ODY138" s="65"/>
      <c r="ODZ138" s="65"/>
      <c r="OEA138" s="65"/>
      <c r="OEB138" s="65"/>
      <c r="OEC138" s="65"/>
      <c r="OED138" s="65"/>
      <c r="OEE138" s="65"/>
      <c r="OEF138" s="65"/>
      <c r="OEG138" s="65"/>
      <c r="OEH138" s="65"/>
      <c r="OEI138" s="65"/>
      <c r="OEJ138" s="65"/>
      <c r="OEK138" s="65"/>
      <c r="OEL138" s="65"/>
      <c r="OEM138" s="65"/>
      <c r="OEN138" s="65"/>
      <c r="OEO138" s="65"/>
      <c r="OEP138" s="65"/>
      <c r="OEQ138" s="65"/>
      <c r="OER138" s="65"/>
      <c r="OES138" s="65"/>
      <c r="OET138" s="65"/>
      <c r="OEU138" s="65"/>
      <c r="OEV138" s="65"/>
      <c r="OEW138" s="65"/>
      <c r="OEX138" s="65"/>
      <c r="OEY138" s="65"/>
      <c r="OEZ138" s="65"/>
      <c r="OFA138" s="65"/>
      <c r="OFB138" s="65"/>
      <c r="OFC138" s="65"/>
      <c r="OFD138" s="65"/>
      <c r="OFE138" s="65"/>
      <c r="OFF138" s="65"/>
      <c r="OFG138" s="65"/>
      <c r="OFH138" s="65"/>
      <c r="OFI138" s="65"/>
      <c r="OFJ138" s="65"/>
      <c r="OFK138" s="65"/>
      <c r="OFL138" s="65"/>
      <c r="OFM138" s="65"/>
      <c r="OFN138" s="65"/>
      <c r="OFO138" s="65"/>
      <c r="OFP138" s="65"/>
      <c r="OFQ138" s="65"/>
      <c r="OFR138" s="65"/>
      <c r="OFS138" s="65"/>
      <c r="OFT138" s="65"/>
      <c r="OFU138" s="65"/>
      <c r="OFV138" s="65"/>
      <c r="OFW138" s="65"/>
      <c r="OFX138" s="65"/>
      <c r="OFY138" s="65"/>
      <c r="OFZ138" s="65"/>
      <c r="OGA138" s="65"/>
      <c r="OGB138" s="65"/>
      <c r="OGC138" s="65"/>
      <c r="OGD138" s="65"/>
      <c r="OGE138" s="65"/>
      <c r="OGF138" s="65"/>
      <c r="OGG138" s="65"/>
      <c r="OGH138" s="65"/>
      <c r="OGI138" s="65"/>
      <c r="OGJ138" s="65"/>
      <c r="OGK138" s="65"/>
      <c r="OGL138" s="65"/>
      <c r="OGM138" s="65"/>
      <c r="OGN138" s="65"/>
      <c r="OGO138" s="65"/>
      <c r="OGP138" s="65"/>
      <c r="OGQ138" s="65"/>
      <c r="OGR138" s="65"/>
      <c r="OGS138" s="65"/>
      <c r="OGT138" s="65"/>
      <c r="OGU138" s="65"/>
      <c r="OGV138" s="65"/>
      <c r="OGW138" s="65"/>
      <c r="OGX138" s="65"/>
      <c r="OGY138" s="65"/>
      <c r="OGZ138" s="65"/>
      <c r="OHA138" s="65"/>
      <c r="OHB138" s="65"/>
      <c r="OHC138" s="65"/>
      <c r="OHD138" s="65"/>
      <c r="OHE138" s="65"/>
      <c r="OHF138" s="65"/>
      <c r="OHG138" s="65"/>
      <c r="OHH138" s="65"/>
      <c r="OHI138" s="65"/>
      <c r="OHJ138" s="65"/>
      <c r="OHK138" s="65"/>
      <c r="OHL138" s="65"/>
      <c r="OHM138" s="65"/>
      <c r="OHN138" s="65"/>
      <c r="OHO138" s="65"/>
      <c r="OHP138" s="65"/>
      <c r="OHQ138" s="65"/>
      <c r="OHR138" s="65"/>
      <c r="OHS138" s="65"/>
      <c r="OHT138" s="65"/>
      <c r="OHU138" s="65"/>
      <c r="OHV138" s="65"/>
      <c r="OHW138" s="65"/>
      <c r="OHX138" s="65"/>
      <c r="OHY138" s="65"/>
      <c r="OHZ138" s="65"/>
      <c r="OIA138" s="65"/>
      <c r="OIB138" s="65"/>
      <c r="OIC138" s="65"/>
      <c r="OID138" s="65"/>
      <c r="OIE138" s="65"/>
      <c r="OIF138" s="65"/>
      <c r="OIG138" s="65"/>
      <c r="OIH138" s="65"/>
      <c r="OII138" s="65"/>
      <c r="OIJ138" s="65"/>
      <c r="OIK138" s="65"/>
      <c r="OIL138" s="65"/>
      <c r="OIM138" s="65"/>
      <c r="OIN138" s="65"/>
      <c r="OIO138" s="65"/>
      <c r="OIP138" s="65"/>
      <c r="OIQ138" s="65"/>
      <c r="OIR138" s="65"/>
      <c r="OIS138" s="65"/>
      <c r="OIT138" s="65"/>
      <c r="OIU138" s="65"/>
      <c r="OIV138" s="65"/>
      <c r="OIW138" s="65"/>
      <c r="OIX138" s="65"/>
      <c r="OIY138" s="65"/>
      <c r="OIZ138" s="65"/>
      <c r="OJA138" s="65"/>
      <c r="OJB138" s="65"/>
      <c r="OJC138" s="65"/>
      <c r="OJD138" s="65"/>
      <c r="OJE138" s="65"/>
      <c r="OJF138" s="65"/>
      <c r="OJG138" s="65"/>
      <c r="OJH138" s="65"/>
      <c r="OJI138" s="65"/>
      <c r="OJJ138" s="65"/>
      <c r="OJK138" s="65"/>
      <c r="OJL138" s="65"/>
      <c r="OJM138" s="65"/>
      <c r="OJN138" s="65"/>
      <c r="OJO138" s="65"/>
      <c r="OJP138" s="65"/>
      <c r="OJQ138" s="65"/>
      <c r="OJR138" s="65"/>
      <c r="OJS138" s="65"/>
      <c r="OJT138" s="65"/>
      <c r="OJU138" s="65"/>
      <c r="OJV138" s="65"/>
      <c r="OJW138" s="65"/>
      <c r="OJX138" s="65"/>
      <c r="OJY138" s="65"/>
      <c r="OJZ138" s="65"/>
      <c r="OKA138" s="65"/>
      <c r="OKB138" s="65"/>
      <c r="OKC138" s="65"/>
      <c r="OKD138" s="65"/>
      <c r="OKE138" s="65"/>
      <c r="OKF138" s="65"/>
      <c r="OKG138" s="65"/>
      <c r="OKH138" s="65"/>
      <c r="OKI138" s="65"/>
      <c r="OKJ138" s="65"/>
      <c r="OKK138" s="65"/>
      <c r="OKL138" s="65"/>
      <c r="OKM138" s="65"/>
      <c r="OKN138" s="65"/>
      <c r="OKO138" s="65"/>
      <c r="OKP138" s="65"/>
      <c r="OKQ138" s="65"/>
      <c r="OKR138" s="65"/>
      <c r="OKS138" s="65"/>
      <c r="OKT138" s="65"/>
      <c r="OKU138" s="65"/>
      <c r="OKV138" s="65"/>
      <c r="OKW138" s="65"/>
      <c r="OKX138" s="65"/>
      <c r="OKY138" s="65"/>
      <c r="OKZ138" s="65"/>
      <c r="OLA138" s="65"/>
      <c r="OLB138" s="65"/>
      <c r="OLC138" s="65"/>
      <c r="OLD138" s="65"/>
      <c r="OLE138" s="65"/>
      <c r="OLF138" s="65"/>
      <c r="OLG138" s="65"/>
      <c r="OLH138" s="65"/>
      <c r="OLI138" s="65"/>
      <c r="OLJ138" s="65"/>
      <c r="OLK138" s="65"/>
      <c r="OLL138" s="65"/>
      <c r="OLM138" s="65"/>
      <c r="OLN138" s="65"/>
      <c r="OLO138" s="65"/>
      <c r="OLP138" s="65"/>
      <c r="OLQ138" s="65"/>
      <c r="OLR138" s="65"/>
      <c r="OLS138" s="65"/>
      <c r="OLT138" s="65"/>
      <c r="OLU138" s="65"/>
      <c r="OLV138" s="65"/>
      <c r="OLW138" s="65"/>
      <c r="OLX138" s="65"/>
      <c r="OLY138" s="65"/>
      <c r="OLZ138" s="65"/>
      <c r="OMA138" s="65"/>
      <c r="OMB138" s="65"/>
      <c r="OMC138" s="65"/>
      <c r="OMD138" s="65"/>
      <c r="OME138" s="65"/>
      <c r="OMF138" s="65"/>
      <c r="OMG138" s="65"/>
      <c r="OMH138" s="65"/>
      <c r="OMI138" s="65"/>
      <c r="OMJ138" s="65"/>
      <c r="OMK138" s="65"/>
      <c r="OML138" s="65"/>
      <c r="OMM138" s="65"/>
      <c r="OMN138" s="65"/>
      <c r="OMO138" s="65"/>
      <c r="OMP138" s="65"/>
      <c r="OMQ138" s="65"/>
      <c r="OMR138" s="65"/>
      <c r="OMS138" s="65"/>
      <c r="OMT138" s="65"/>
      <c r="OMU138" s="65"/>
      <c r="OMV138" s="65"/>
      <c r="OMW138" s="65"/>
      <c r="OMX138" s="65"/>
      <c r="OMY138" s="65"/>
      <c r="OMZ138" s="65"/>
      <c r="ONA138" s="65"/>
      <c r="ONB138" s="65"/>
      <c r="ONC138" s="65"/>
      <c r="OND138" s="65"/>
      <c r="ONE138" s="65"/>
      <c r="ONF138" s="65"/>
      <c r="ONG138" s="65"/>
      <c r="ONH138" s="65"/>
      <c r="ONI138" s="65"/>
      <c r="ONJ138" s="65"/>
      <c r="ONK138" s="65"/>
      <c r="ONL138" s="65"/>
      <c r="ONM138" s="65"/>
      <c r="ONN138" s="65"/>
      <c r="ONO138" s="65"/>
      <c r="ONP138" s="65"/>
      <c r="ONQ138" s="65"/>
      <c r="ONR138" s="65"/>
      <c r="ONS138" s="65"/>
      <c r="ONT138" s="65"/>
      <c r="ONU138" s="65"/>
      <c r="ONV138" s="65"/>
      <c r="ONW138" s="65"/>
      <c r="ONX138" s="65"/>
      <c r="ONY138" s="65"/>
      <c r="ONZ138" s="65"/>
      <c r="OOA138" s="65"/>
      <c r="OOB138" s="65"/>
      <c r="OOC138" s="65"/>
      <c r="OOD138" s="65"/>
      <c r="OOE138" s="65"/>
      <c r="OOF138" s="65"/>
      <c r="OOG138" s="65"/>
      <c r="OOH138" s="65"/>
      <c r="OOI138" s="65"/>
      <c r="OOJ138" s="65"/>
      <c r="OOK138" s="65"/>
      <c r="OOL138" s="65"/>
      <c r="OOM138" s="65"/>
      <c r="OON138" s="65"/>
      <c r="OOO138" s="65"/>
      <c r="OOP138" s="65"/>
      <c r="OOQ138" s="65"/>
      <c r="OOR138" s="65"/>
      <c r="OOS138" s="65"/>
      <c r="OOT138" s="65"/>
      <c r="OOU138" s="65"/>
      <c r="OOV138" s="65"/>
      <c r="OOW138" s="65"/>
      <c r="OOX138" s="65"/>
      <c r="OOY138" s="65"/>
      <c r="OOZ138" s="65"/>
      <c r="OPA138" s="65"/>
      <c r="OPB138" s="65"/>
      <c r="OPC138" s="65"/>
      <c r="OPD138" s="65"/>
      <c r="OPE138" s="65"/>
      <c r="OPF138" s="65"/>
      <c r="OPG138" s="65"/>
      <c r="OPH138" s="65"/>
      <c r="OPI138" s="65"/>
      <c r="OPJ138" s="65"/>
      <c r="OPK138" s="65"/>
      <c r="OPL138" s="65"/>
      <c r="OPM138" s="65"/>
      <c r="OPN138" s="65"/>
      <c r="OPO138" s="65"/>
      <c r="OPP138" s="65"/>
      <c r="OPQ138" s="65"/>
      <c r="OPR138" s="65"/>
      <c r="OPS138" s="65"/>
      <c r="OPT138" s="65"/>
      <c r="OPU138" s="65"/>
      <c r="OPV138" s="65"/>
      <c r="OPW138" s="65"/>
      <c r="OPX138" s="65"/>
      <c r="OPY138" s="65"/>
      <c r="OPZ138" s="65"/>
      <c r="OQA138" s="65"/>
      <c r="OQB138" s="65"/>
      <c r="OQC138" s="65"/>
      <c r="OQD138" s="65"/>
      <c r="OQE138" s="65"/>
      <c r="OQF138" s="65"/>
      <c r="OQG138" s="65"/>
      <c r="OQH138" s="65"/>
      <c r="OQI138" s="65"/>
      <c r="OQJ138" s="65"/>
      <c r="OQK138" s="65"/>
      <c r="OQL138" s="65"/>
      <c r="OQM138" s="65"/>
      <c r="OQN138" s="65"/>
      <c r="OQO138" s="65"/>
      <c r="OQP138" s="65"/>
      <c r="OQQ138" s="65"/>
      <c r="OQR138" s="65"/>
      <c r="OQS138" s="65"/>
      <c r="OQT138" s="65"/>
      <c r="OQU138" s="65"/>
      <c r="OQV138" s="65"/>
      <c r="OQW138" s="65"/>
      <c r="OQX138" s="65"/>
      <c r="OQY138" s="65"/>
      <c r="OQZ138" s="65"/>
      <c r="ORA138" s="65"/>
      <c r="ORB138" s="65"/>
      <c r="ORC138" s="65"/>
      <c r="ORD138" s="65"/>
      <c r="ORE138" s="65"/>
      <c r="ORF138" s="65"/>
      <c r="ORG138" s="65"/>
      <c r="ORH138" s="65"/>
      <c r="ORI138" s="65"/>
      <c r="ORJ138" s="65"/>
      <c r="ORK138" s="65"/>
      <c r="ORL138" s="65"/>
      <c r="ORM138" s="65"/>
      <c r="ORN138" s="65"/>
      <c r="ORO138" s="65"/>
      <c r="ORP138" s="65"/>
      <c r="ORQ138" s="65"/>
      <c r="ORR138" s="65"/>
      <c r="ORS138" s="65"/>
      <c r="ORT138" s="65"/>
      <c r="ORU138" s="65"/>
      <c r="ORV138" s="65"/>
      <c r="ORW138" s="65"/>
      <c r="ORX138" s="65"/>
      <c r="ORY138" s="65"/>
      <c r="ORZ138" s="65"/>
      <c r="OSA138" s="65"/>
      <c r="OSB138" s="65"/>
      <c r="OSC138" s="65"/>
      <c r="OSD138" s="65"/>
      <c r="OSE138" s="65"/>
      <c r="OSF138" s="65"/>
      <c r="OSG138" s="65"/>
      <c r="OSH138" s="65"/>
      <c r="OSI138" s="65"/>
      <c r="OSJ138" s="65"/>
      <c r="OSK138" s="65"/>
      <c r="OSL138" s="65"/>
      <c r="OSM138" s="65"/>
      <c r="OSN138" s="65"/>
      <c r="OSO138" s="65"/>
      <c r="OSP138" s="65"/>
      <c r="OSQ138" s="65"/>
      <c r="OSR138" s="65"/>
      <c r="OSS138" s="65"/>
      <c r="OST138" s="65"/>
      <c r="OSU138" s="65"/>
      <c r="OSV138" s="65"/>
      <c r="OSW138" s="65"/>
      <c r="OSX138" s="65"/>
      <c r="OSY138" s="65"/>
      <c r="OSZ138" s="65"/>
      <c r="OTA138" s="65"/>
      <c r="OTB138" s="65"/>
      <c r="OTC138" s="65"/>
      <c r="OTD138" s="65"/>
      <c r="OTE138" s="65"/>
      <c r="OTF138" s="65"/>
      <c r="OTG138" s="65"/>
      <c r="OTH138" s="65"/>
      <c r="OTI138" s="65"/>
      <c r="OTJ138" s="65"/>
      <c r="OTK138" s="65"/>
      <c r="OTL138" s="65"/>
      <c r="OTM138" s="65"/>
      <c r="OTN138" s="65"/>
      <c r="OTO138" s="65"/>
      <c r="OTP138" s="65"/>
      <c r="OTQ138" s="65"/>
      <c r="OTR138" s="65"/>
      <c r="OTS138" s="65"/>
      <c r="OTT138" s="65"/>
      <c r="OTU138" s="65"/>
      <c r="OTV138" s="65"/>
      <c r="OTW138" s="65"/>
      <c r="OTX138" s="65"/>
      <c r="OTY138" s="65"/>
      <c r="OTZ138" s="65"/>
      <c r="OUA138" s="65"/>
      <c r="OUB138" s="65"/>
      <c r="OUC138" s="65"/>
      <c r="OUD138" s="65"/>
      <c r="OUE138" s="65"/>
      <c r="OUF138" s="65"/>
      <c r="OUG138" s="65"/>
      <c r="OUH138" s="65"/>
      <c r="OUI138" s="65"/>
      <c r="OUJ138" s="65"/>
      <c r="OUK138" s="65"/>
      <c r="OUL138" s="65"/>
      <c r="OUM138" s="65"/>
      <c r="OUN138" s="65"/>
      <c r="OUO138" s="65"/>
      <c r="OUP138" s="65"/>
      <c r="OUQ138" s="65"/>
      <c r="OUR138" s="65"/>
      <c r="OUS138" s="65"/>
      <c r="OUT138" s="65"/>
      <c r="OUU138" s="65"/>
      <c r="OUV138" s="65"/>
      <c r="OUW138" s="65"/>
      <c r="OUX138" s="65"/>
      <c r="OUY138" s="65"/>
      <c r="OUZ138" s="65"/>
      <c r="OVA138" s="65"/>
      <c r="OVB138" s="65"/>
      <c r="OVC138" s="65"/>
      <c r="OVD138" s="65"/>
      <c r="OVE138" s="65"/>
      <c r="OVF138" s="65"/>
      <c r="OVG138" s="65"/>
      <c r="OVH138" s="65"/>
      <c r="OVI138" s="65"/>
      <c r="OVJ138" s="65"/>
      <c r="OVK138" s="65"/>
      <c r="OVL138" s="65"/>
      <c r="OVM138" s="65"/>
      <c r="OVN138" s="65"/>
      <c r="OVO138" s="65"/>
      <c r="OVP138" s="65"/>
      <c r="OVQ138" s="65"/>
      <c r="OVR138" s="65"/>
      <c r="OVS138" s="65"/>
      <c r="OVT138" s="65"/>
      <c r="OVU138" s="65"/>
      <c r="OVV138" s="65"/>
      <c r="OVW138" s="65"/>
      <c r="OVX138" s="65"/>
      <c r="OVY138" s="65"/>
      <c r="OVZ138" s="65"/>
      <c r="OWA138" s="65"/>
      <c r="OWB138" s="65"/>
      <c r="OWC138" s="65"/>
      <c r="OWD138" s="65"/>
      <c r="OWE138" s="65"/>
      <c r="OWF138" s="65"/>
      <c r="OWG138" s="65"/>
      <c r="OWH138" s="65"/>
      <c r="OWI138" s="65"/>
      <c r="OWJ138" s="65"/>
      <c r="OWK138" s="65"/>
      <c r="OWL138" s="65"/>
      <c r="OWM138" s="65"/>
      <c r="OWN138" s="65"/>
      <c r="OWO138" s="65"/>
      <c r="OWP138" s="65"/>
      <c r="OWQ138" s="65"/>
      <c r="OWR138" s="65"/>
      <c r="OWS138" s="65"/>
      <c r="OWT138" s="65"/>
      <c r="OWU138" s="65"/>
      <c r="OWV138" s="65"/>
      <c r="OWW138" s="65"/>
      <c r="OWX138" s="65"/>
      <c r="OWY138" s="65"/>
      <c r="OWZ138" s="65"/>
      <c r="OXA138" s="65"/>
      <c r="OXB138" s="65"/>
      <c r="OXC138" s="65"/>
      <c r="OXD138" s="65"/>
      <c r="OXE138" s="65"/>
      <c r="OXF138" s="65"/>
      <c r="OXG138" s="65"/>
      <c r="OXH138" s="65"/>
      <c r="OXI138" s="65"/>
      <c r="OXJ138" s="65"/>
      <c r="OXK138" s="65"/>
      <c r="OXL138" s="65"/>
      <c r="OXM138" s="65"/>
      <c r="OXN138" s="65"/>
      <c r="OXO138" s="65"/>
      <c r="OXP138" s="65"/>
      <c r="OXQ138" s="65"/>
      <c r="OXR138" s="65"/>
      <c r="OXS138" s="65"/>
      <c r="OXT138" s="65"/>
      <c r="OXU138" s="65"/>
      <c r="OXV138" s="65"/>
      <c r="OXW138" s="65"/>
      <c r="OXX138" s="65"/>
      <c r="OXY138" s="65"/>
      <c r="OXZ138" s="65"/>
      <c r="OYA138" s="65"/>
      <c r="OYB138" s="65"/>
      <c r="OYC138" s="65"/>
      <c r="OYD138" s="65"/>
      <c r="OYE138" s="65"/>
      <c r="OYF138" s="65"/>
      <c r="OYG138" s="65"/>
      <c r="OYH138" s="65"/>
      <c r="OYI138" s="65"/>
      <c r="OYJ138" s="65"/>
      <c r="OYK138" s="65"/>
      <c r="OYL138" s="65"/>
      <c r="OYM138" s="65"/>
      <c r="OYN138" s="65"/>
      <c r="OYO138" s="65"/>
      <c r="OYP138" s="65"/>
      <c r="OYQ138" s="65"/>
      <c r="OYR138" s="65"/>
      <c r="OYS138" s="65"/>
      <c r="OYT138" s="65"/>
      <c r="OYU138" s="65"/>
      <c r="OYV138" s="65"/>
      <c r="OYW138" s="65"/>
      <c r="OYX138" s="65"/>
      <c r="OYY138" s="65"/>
      <c r="OYZ138" s="65"/>
      <c r="OZA138" s="65"/>
      <c r="OZB138" s="65"/>
      <c r="OZC138" s="65"/>
      <c r="OZD138" s="65"/>
      <c r="OZE138" s="65"/>
      <c r="OZF138" s="65"/>
      <c r="OZG138" s="65"/>
      <c r="OZH138" s="65"/>
      <c r="OZI138" s="65"/>
      <c r="OZJ138" s="65"/>
      <c r="OZK138" s="65"/>
      <c r="OZL138" s="65"/>
      <c r="OZM138" s="65"/>
      <c r="OZN138" s="65"/>
      <c r="OZO138" s="65"/>
      <c r="OZP138" s="65"/>
      <c r="OZQ138" s="65"/>
      <c r="OZR138" s="65"/>
      <c r="OZS138" s="65"/>
      <c r="OZT138" s="65"/>
      <c r="OZU138" s="65"/>
      <c r="OZV138" s="65"/>
      <c r="OZW138" s="65"/>
      <c r="OZX138" s="65"/>
      <c r="OZY138" s="65"/>
      <c r="OZZ138" s="65"/>
      <c r="PAA138" s="65"/>
      <c r="PAB138" s="65"/>
      <c r="PAC138" s="65"/>
      <c r="PAD138" s="65"/>
      <c r="PAE138" s="65"/>
      <c r="PAF138" s="65"/>
      <c r="PAG138" s="65"/>
      <c r="PAH138" s="65"/>
      <c r="PAI138" s="65"/>
      <c r="PAJ138" s="65"/>
      <c r="PAK138" s="65"/>
      <c r="PAL138" s="65"/>
      <c r="PAM138" s="65"/>
      <c r="PAN138" s="65"/>
      <c r="PAO138" s="65"/>
      <c r="PAP138" s="65"/>
      <c r="PAQ138" s="65"/>
      <c r="PAR138" s="65"/>
      <c r="PAS138" s="65"/>
      <c r="PAT138" s="65"/>
      <c r="PAU138" s="65"/>
      <c r="PAV138" s="65"/>
      <c r="PAW138" s="65"/>
      <c r="PAX138" s="65"/>
      <c r="PAY138" s="65"/>
      <c r="PAZ138" s="65"/>
      <c r="PBA138" s="65"/>
      <c r="PBB138" s="65"/>
      <c r="PBC138" s="65"/>
      <c r="PBD138" s="65"/>
      <c r="PBE138" s="65"/>
      <c r="PBF138" s="65"/>
      <c r="PBG138" s="65"/>
      <c r="PBH138" s="65"/>
      <c r="PBI138" s="65"/>
      <c r="PBJ138" s="65"/>
      <c r="PBK138" s="65"/>
      <c r="PBL138" s="65"/>
      <c r="PBM138" s="65"/>
      <c r="PBN138" s="65"/>
      <c r="PBO138" s="65"/>
      <c r="PBP138" s="65"/>
      <c r="PBQ138" s="65"/>
      <c r="PBR138" s="65"/>
      <c r="PBS138" s="65"/>
      <c r="PBT138" s="65"/>
      <c r="PBU138" s="65"/>
      <c r="PBV138" s="65"/>
      <c r="PBW138" s="65"/>
      <c r="PBX138" s="65"/>
      <c r="PBY138" s="65"/>
      <c r="PBZ138" s="65"/>
      <c r="PCA138" s="65"/>
      <c r="PCB138" s="65"/>
      <c r="PCC138" s="65"/>
      <c r="PCD138" s="65"/>
      <c r="PCE138" s="65"/>
      <c r="PCF138" s="65"/>
      <c r="PCG138" s="65"/>
      <c r="PCH138" s="65"/>
      <c r="PCI138" s="65"/>
      <c r="PCJ138" s="65"/>
      <c r="PCK138" s="65"/>
      <c r="PCL138" s="65"/>
      <c r="PCM138" s="65"/>
      <c r="PCN138" s="65"/>
      <c r="PCO138" s="65"/>
      <c r="PCP138" s="65"/>
      <c r="PCQ138" s="65"/>
      <c r="PCR138" s="65"/>
      <c r="PCS138" s="65"/>
      <c r="PCT138" s="65"/>
      <c r="PCU138" s="65"/>
      <c r="PCV138" s="65"/>
      <c r="PCW138" s="65"/>
      <c r="PCX138" s="65"/>
      <c r="PCY138" s="65"/>
      <c r="PCZ138" s="65"/>
      <c r="PDA138" s="65"/>
      <c r="PDB138" s="65"/>
      <c r="PDC138" s="65"/>
      <c r="PDD138" s="65"/>
      <c r="PDE138" s="65"/>
      <c r="PDF138" s="65"/>
      <c r="PDG138" s="65"/>
      <c r="PDH138" s="65"/>
      <c r="PDI138" s="65"/>
      <c r="PDJ138" s="65"/>
      <c r="PDK138" s="65"/>
      <c r="PDL138" s="65"/>
      <c r="PDM138" s="65"/>
      <c r="PDN138" s="65"/>
      <c r="PDO138" s="65"/>
      <c r="PDP138" s="65"/>
      <c r="PDQ138" s="65"/>
      <c r="PDR138" s="65"/>
      <c r="PDS138" s="65"/>
      <c r="PDT138" s="65"/>
      <c r="PDU138" s="65"/>
      <c r="PDV138" s="65"/>
      <c r="PDW138" s="65"/>
      <c r="PDX138" s="65"/>
      <c r="PDY138" s="65"/>
      <c r="PDZ138" s="65"/>
      <c r="PEA138" s="65"/>
      <c r="PEB138" s="65"/>
      <c r="PEC138" s="65"/>
      <c r="PED138" s="65"/>
      <c r="PEE138" s="65"/>
      <c r="PEF138" s="65"/>
      <c r="PEG138" s="65"/>
      <c r="PEH138" s="65"/>
      <c r="PEI138" s="65"/>
      <c r="PEJ138" s="65"/>
      <c r="PEK138" s="65"/>
      <c r="PEL138" s="65"/>
      <c r="PEM138" s="65"/>
      <c r="PEN138" s="65"/>
      <c r="PEO138" s="65"/>
      <c r="PEP138" s="65"/>
      <c r="PEQ138" s="65"/>
      <c r="PER138" s="65"/>
      <c r="PES138" s="65"/>
      <c r="PET138" s="65"/>
      <c r="PEU138" s="65"/>
      <c r="PEV138" s="65"/>
      <c r="PEW138" s="65"/>
      <c r="PEX138" s="65"/>
      <c r="PEY138" s="65"/>
      <c r="PEZ138" s="65"/>
      <c r="PFA138" s="65"/>
      <c r="PFB138" s="65"/>
      <c r="PFC138" s="65"/>
      <c r="PFD138" s="65"/>
      <c r="PFE138" s="65"/>
      <c r="PFF138" s="65"/>
      <c r="PFG138" s="65"/>
      <c r="PFH138" s="65"/>
      <c r="PFI138" s="65"/>
      <c r="PFJ138" s="65"/>
      <c r="PFK138" s="65"/>
      <c r="PFL138" s="65"/>
      <c r="PFM138" s="65"/>
      <c r="PFN138" s="65"/>
      <c r="PFO138" s="65"/>
      <c r="PFP138" s="65"/>
      <c r="PFQ138" s="65"/>
      <c r="PFR138" s="65"/>
      <c r="PFS138" s="65"/>
      <c r="PFT138" s="65"/>
      <c r="PFU138" s="65"/>
      <c r="PFV138" s="65"/>
      <c r="PFW138" s="65"/>
      <c r="PFX138" s="65"/>
      <c r="PFY138" s="65"/>
      <c r="PFZ138" s="65"/>
      <c r="PGA138" s="65"/>
      <c r="PGB138" s="65"/>
      <c r="PGC138" s="65"/>
      <c r="PGD138" s="65"/>
      <c r="PGE138" s="65"/>
      <c r="PGF138" s="65"/>
      <c r="PGG138" s="65"/>
      <c r="PGH138" s="65"/>
      <c r="PGI138" s="65"/>
      <c r="PGJ138" s="65"/>
      <c r="PGK138" s="65"/>
      <c r="PGL138" s="65"/>
      <c r="PGM138" s="65"/>
      <c r="PGN138" s="65"/>
      <c r="PGO138" s="65"/>
      <c r="PGP138" s="65"/>
      <c r="PGQ138" s="65"/>
      <c r="PGR138" s="65"/>
      <c r="PGS138" s="65"/>
      <c r="PGT138" s="65"/>
      <c r="PGU138" s="65"/>
      <c r="PGV138" s="65"/>
      <c r="PGW138" s="65"/>
      <c r="PGX138" s="65"/>
      <c r="PGY138" s="65"/>
      <c r="PGZ138" s="65"/>
      <c r="PHA138" s="65"/>
      <c r="PHB138" s="65"/>
      <c r="PHC138" s="65"/>
      <c r="PHD138" s="65"/>
      <c r="PHE138" s="65"/>
      <c r="PHF138" s="65"/>
      <c r="PHG138" s="65"/>
      <c r="PHH138" s="65"/>
      <c r="PHI138" s="65"/>
      <c r="PHJ138" s="65"/>
      <c r="PHK138" s="65"/>
      <c r="PHL138" s="65"/>
      <c r="PHM138" s="65"/>
      <c r="PHN138" s="65"/>
      <c r="PHO138" s="65"/>
      <c r="PHP138" s="65"/>
      <c r="PHQ138" s="65"/>
      <c r="PHR138" s="65"/>
      <c r="PHS138" s="65"/>
      <c r="PHT138" s="65"/>
      <c r="PHU138" s="65"/>
      <c r="PHV138" s="65"/>
      <c r="PHW138" s="65"/>
      <c r="PHX138" s="65"/>
      <c r="PHY138" s="65"/>
      <c r="PHZ138" s="65"/>
      <c r="PIA138" s="65"/>
      <c r="PIB138" s="65"/>
      <c r="PIC138" s="65"/>
      <c r="PID138" s="65"/>
      <c r="PIE138" s="65"/>
      <c r="PIF138" s="65"/>
      <c r="PIG138" s="65"/>
      <c r="PIH138" s="65"/>
      <c r="PII138" s="65"/>
      <c r="PIJ138" s="65"/>
      <c r="PIK138" s="65"/>
      <c r="PIL138" s="65"/>
      <c r="PIM138" s="65"/>
      <c r="PIN138" s="65"/>
      <c r="PIO138" s="65"/>
      <c r="PIP138" s="65"/>
      <c r="PIQ138" s="65"/>
      <c r="PIR138" s="65"/>
      <c r="PIS138" s="65"/>
      <c r="PIT138" s="65"/>
      <c r="PIU138" s="65"/>
      <c r="PIV138" s="65"/>
      <c r="PIW138" s="65"/>
      <c r="PIX138" s="65"/>
      <c r="PIY138" s="65"/>
      <c r="PIZ138" s="65"/>
      <c r="PJA138" s="65"/>
      <c r="PJB138" s="65"/>
      <c r="PJC138" s="65"/>
      <c r="PJD138" s="65"/>
      <c r="PJE138" s="65"/>
      <c r="PJF138" s="65"/>
      <c r="PJG138" s="65"/>
      <c r="PJH138" s="65"/>
      <c r="PJI138" s="65"/>
      <c r="PJJ138" s="65"/>
      <c r="PJK138" s="65"/>
      <c r="PJL138" s="65"/>
      <c r="PJM138" s="65"/>
      <c r="PJN138" s="65"/>
      <c r="PJO138" s="65"/>
      <c r="PJP138" s="65"/>
      <c r="PJQ138" s="65"/>
      <c r="PJR138" s="65"/>
      <c r="PJS138" s="65"/>
      <c r="PJT138" s="65"/>
      <c r="PJU138" s="65"/>
      <c r="PJV138" s="65"/>
      <c r="PJW138" s="65"/>
      <c r="PJX138" s="65"/>
      <c r="PJY138" s="65"/>
      <c r="PJZ138" s="65"/>
      <c r="PKA138" s="65"/>
      <c r="PKB138" s="65"/>
      <c r="PKC138" s="65"/>
      <c r="PKD138" s="65"/>
      <c r="PKE138" s="65"/>
      <c r="PKF138" s="65"/>
      <c r="PKG138" s="65"/>
      <c r="PKH138" s="65"/>
      <c r="PKI138" s="65"/>
      <c r="PKJ138" s="65"/>
      <c r="PKK138" s="65"/>
      <c r="PKL138" s="65"/>
      <c r="PKM138" s="65"/>
      <c r="PKN138" s="65"/>
      <c r="PKO138" s="65"/>
      <c r="PKP138" s="65"/>
      <c r="PKQ138" s="65"/>
      <c r="PKR138" s="65"/>
      <c r="PKS138" s="65"/>
      <c r="PKT138" s="65"/>
      <c r="PKU138" s="65"/>
      <c r="PKV138" s="65"/>
      <c r="PKW138" s="65"/>
      <c r="PKX138" s="65"/>
      <c r="PKY138" s="65"/>
      <c r="PKZ138" s="65"/>
      <c r="PLA138" s="65"/>
      <c r="PLB138" s="65"/>
      <c r="PLC138" s="65"/>
      <c r="PLD138" s="65"/>
      <c r="PLE138" s="65"/>
      <c r="PLF138" s="65"/>
      <c r="PLG138" s="65"/>
      <c r="PLH138" s="65"/>
      <c r="PLI138" s="65"/>
      <c r="PLJ138" s="65"/>
      <c r="PLK138" s="65"/>
      <c r="PLL138" s="65"/>
      <c r="PLM138" s="65"/>
      <c r="PLN138" s="65"/>
      <c r="PLO138" s="65"/>
      <c r="PLP138" s="65"/>
      <c r="PLQ138" s="65"/>
      <c r="PLR138" s="65"/>
      <c r="PLS138" s="65"/>
      <c r="PLT138" s="65"/>
      <c r="PLU138" s="65"/>
      <c r="PLV138" s="65"/>
      <c r="PLW138" s="65"/>
      <c r="PLX138" s="65"/>
      <c r="PLY138" s="65"/>
      <c r="PLZ138" s="65"/>
      <c r="PMA138" s="65"/>
      <c r="PMB138" s="65"/>
      <c r="PMC138" s="65"/>
      <c r="PMD138" s="65"/>
      <c r="PME138" s="65"/>
      <c r="PMF138" s="65"/>
      <c r="PMG138" s="65"/>
      <c r="PMH138" s="65"/>
      <c r="PMI138" s="65"/>
      <c r="PMJ138" s="65"/>
      <c r="PMK138" s="65"/>
      <c r="PML138" s="65"/>
      <c r="PMM138" s="65"/>
      <c r="PMN138" s="65"/>
      <c r="PMO138" s="65"/>
      <c r="PMP138" s="65"/>
      <c r="PMQ138" s="65"/>
      <c r="PMR138" s="65"/>
      <c r="PMS138" s="65"/>
      <c r="PMT138" s="65"/>
      <c r="PMU138" s="65"/>
      <c r="PMV138" s="65"/>
      <c r="PMW138" s="65"/>
      <c r="PMX138" s="65"/>
      <c r="PMY138" s="65"/>
      <c r="PMZ138" s="65"/>
      <c r="PNA138" s="65"/>
      <c r="PNB138" s="65"/>
      <c r="PNC138" s="65"/>
      <c r="PND138" s="65"/>
      <c r="PNE138" s="65"/>
      <c r="PNF138" s="65"/>
      <c r="PNG138" s="65"/>
      <c r="PNH138" s="65"/>
      <c r="PNI138" s="65"/>
      <c r="PNJ138" s="65"/>
      <c r="PNK138" s="65"/>
      <c r="PNL138" s="65"/>
      <c r="PNM138" s="65"/>
      <c r="PNN138" s="65"/>
      <c r="PNO138" s="65"/>
      <c r="PNP138" s="65"/>
      <c r="PNQ138" s="65"/>
      <c r="PNR138" s="65"/>
      <c r="PNS138" s="65"/>
      <c r="PNT138" s="65"/>
      <c r="PNU138" s="65"/>
      <c r="PNV138" s="65"/>
      <c r="PNW138" s="65"/>
      <c r="PNX138" s="65"/>
      <c r="PNY138" s="65"/>
      <c r="PNZ138" s="65"/>
      <c r="POA138" s="65"/>
      <c r="POB138" s="65"/>
      <c r="POC138" s="65"/>
      <c r="POD138" s="65"/>
      <c r="POE138" s="65"/>
      <c r="POF138" s="65"/>
      <c r="POG138" s="65"/>
      <c r="POH138" s="65"/>
      <c r="POI138" s="65"/>
      <c r="POJ138" s="65"/>
      <c r="POK138" s="65"/>
      <c r="POL138" s="65"/>
      <c r="POM138" s="65"/>
      <c r="PON138" s="65"/>
      <c r="POO138" s="65"/>
      <c r="POP138" s="65"/>
      <c r="POQ138" s="65"/>
      <c r="POR138" s="65"/>
      <c r="POS138" s="65"/>
      <c r="POT138" s="65"/>
      <c r="POU138" s="65"/>
      <c r="POV138" s="65"/>
      <c r="POW138" s="65"/>
      <c r="POX138" s="65"/>
      <c r="POY138" s="65"/>
      <c r="POZ138" s="65"/>
      <c r="PPA138" s="65"/>
      <c r="PPB138" s="65"/>
      <c r="PPC138" s="65"/>
      <c r="PPD138" s="65"/>
      <c r="PPE138" s="65"/>
      <c r="PPF138" s="65"/>
      <c r="PPG138" s="65"/>
      <c r="PPH138" s="65"/>
      <c r="PPI138" s="65"/>
      <c r="PPJ138" s="65"/>
      <c r="PPK138" s="65"/>
      <c r="PPL138" s="65"/>
      <c r="PPM138" s="65"/>
      <c r="PPN138" s="65"/>
      <c r="PPO138" s="65"/>
      <c r="PPP138" s="65"/>
      <c r="PPQ138" s="65"/>
      <c r="PPR138" s="65"/>
      <c r="PPS138" s="65"/>
      <c r="PPT138" s="65"/>
      <c r="PPU138" s="65"/>
      <c r="PPV138" s="65"/>
      <c r="PPW138" s="65"/>
      <c r="PPX138" s="65"/>
      <c r="PPY138" s="65"/>
      <c r="PPZ138" s="65"/>
      <c r="PQA138" s="65"/>
      <c r="PQB138" s="65"/>
      <c r="PQC138" s="65"/>
      <c r="PQD138" s="65"/>
      <c r="PQE138" s="65"/>
      <c r="PQF138" s="65"/>
      <c r="PQG138" s="65"/>
      <c r="PQH138" s="65"/>
      <c r="PQI138" s="65"/>
      <c r="PQJ138" s="65"/>
      <c r="PQK138" s="65"/>
      <c r="PQL138" s="65"/>
      <c r="PQM138" s="65"/>
      <c r="PQN138" s="65"/>
      <c r="PQO138" s="65"/>
      <c r="PQP138" s="65"/>
      <c r="PQQ138" s="65"/>
      <c r="PQR138" s="65"/>
      <c r="PQS138" s="65"/>
      <c r="PQT138" s="65"/>
      <c r="PQU138" s="65"/>
      <c r="PQV138" s="65"/>
      <c r="PQW138" s="65"/>
      <c r="PQX138" s="65"/>
      <c r="PQY138" s="65"/>
      <c r="PQZ138" s="65"/>
      <c r="PRA138" s="65"/>
      <c r="PRB138" s="65"/>
      <c r="PRC138" s="65"/>
      <c r="PRD138" s="65"/>
      <c r="PRE138" s="65"/>
      <c r="PRF138" s="65"/>
      <c r="PRG138" s="65"/>
      <c r="PRH138" s="65"/>
      <c r="PRI138" s="65"/>
      <c r="PRJ138" s="65"/>
      <c r="PRK138" s="65"/>
      <c r="PRL138" s="65"/>
      <c r="PRM138" s="65"/>
      <c r="PRN138" s="65"/>
      <c r="PRO138" s="65"/>
      <c r="PRP138" s="65"/>
      <c r="PRQ138" s="65"/>
      <c r="PRR138" s="65"/>
      <c r="PRS138" s="65"/>
      <c r="PRT138" s="65"/>
      <c r="PRU138" s="65"/>
      <c r="PRV138" s="65"/>
      <c r="PRW138" s="65"/>
      <c r="PRX138" s="65"/>
      <c r="PRY138" s="65"/>
      <c r="PRZ138" s="65"/>
      <c r="PSA138" s="65"/>
      <c r="PSB138" s="65"/>
      <c r="PSC138" s="65"/>
      <c r="PSD138" s="65"/>
      <c r="PSE138" s="65"/>
      <c r="PSF138" s="65"/>
      <c r="PSG138" s="65"/>
      <c r="PSH138" s="65"/>
      <c r="PSI138" s="65"/>
      <c r="PSJ138" s="65"/>
      <c r="PSK138" s="65"/>
      <c r="PSL138" s="65"/>
      <c r="PSM138" s="65"/>
      <c r="PSN138" s="65"/>
      <c r="PSO138" s="65"/>
      <c r="PSP138" s="65"/>
      <c r="PSQ138" s="65"/>
      <c r="PSR138" s="65"/>
      <c r="PSS138" s="65"/>
      <c r="PST138" s="65"/>
      <c r="PSU138" s="65"/>
      <c r="PSV138" s="65"/>
      <c r="PSW138" s="65"/>
      <c r="PSX138" s="65"/>
      <c r="PSY138" s="65"/>
      <c r="PSZ138" s="65"/>
      <c r="PTA138" s="65"/>
      <c r="PTB138" s="65"/>
      <c r="PTC138" s="65"/>
      <c r="PTD138" s="65"/>
      <c r="PTE138" s="65"/>
      <c r="PTF138" s="65"/>
      <c r="PTG138" s="65"/>
      <c r="PTH138" s="65"/>
      <c r="PTI138" s="65"/>
      <c r="PTJ138" s="65"/>
      <c r="PTK138" s="65"/>
      <c r="PTL138" s="65"/>
      <c r="PTM138" s="65"/>
      <c r="PTN138" s="65"/>
      <c r="PTO138" s="65"/>
      <c r="PTP138" s="65"/>
      <c r="PTQ138" s="65"/>
      <c r="PTR138" s="65"/>
      <c r="PTS138" s="65"/>
      <c r="PTT138" s="65"/>
      <c r="PTU138" s="65"/>
      <c r="PTV138" s="65"/>
      <c r="PTW138" s="65"/>
      <c r="PTX138" s="65"/>
      <c r="PTY138" s="65"/>
      <c r="PTZ138" s="65"/>
      <c r="PUA138" s="65"/>
      <c r="PUB138" s="65"/>
      <c r="PUC138" s="65"/>
      <c r="PUD138" s="65"/>
      <c r="PUE138" s="65"/>
      <c r="PUF138" s="65"/>
      <c r="PUG138" s="65"/>
      <c r="PUH138" s="65"/>
      <c r="PUI138" s="65"/>
      <c r="PUJ138" s="65"/>
      <c r="PUK138" s="65"/>
      <c r="PUL138" s="65"/>
      <c r="PUM138" s="65"/>
      <c r="PUN138" s="65"/>
      <c r="PUO138" s="65"/>
      <c r="PUP138" s="65"/>
      <c r="PUQ138" s="65"/>
      <c r="PUR138" s="65"/>
      <c r="PUS138" s="65"/>
      <c r="PUT138" s="65"/>
      <c r="PUU138" s="65"/>
      <c r="PUV138" s="65"/>
      <c r="PUW138" s="65"/>
      <c r="PUX138" s="65"/>
      <c r="PUY138" s="65"/>
      <c r="PUZ138" s="65"/>
      <c r="PVA138" s="65"/>
      <c r="PVB138" s="65"/>
      <c r="PVC138" s="65"/>
      <c r="PVD138" s="65"/>
      <c r="PVE138" s="65"/>
      <c r="PVF138" s="65"/>
      <c r="PVG138" s="65"/>
      <c r="PVH138" s="65"/>
      <c r="PVI138" s="65"/>
      <c r="PVJ138" s="65"/>
      <c r="PVK138" s="65"/>
      <c r="PVL138" s="65"/>
      <c r="PVM138" s="65"/>
      <c r="PVN138" s="65"/>
      <c r="PVO138" s="65"/>
      <c r="PVP138" s="65"/>
      <c r="PVQ138" s="65"/>
      <c r="PVR138" s="65"/>
      <c r="PVS138" s="65"/>
      <c r="PVT138" s="65"/>
      <c r="PVU138" s="65"/>
      <c r="PVV138" s="65"/>
      <c r="PVW138" s="65"/>
      <c r="PVX138" s="65"/>
      <c r="PVY138" s="65"/>
      <c r="PVZ138" s="65"/>
      <c r="PWA138" s="65"/>
      <c r="PWB138" s="65"/>
      <c r="PWC138" s="65"/>
      <c r="PWD138" s="65"/>
      <c r="PWE138" s="65"/>
      <c r="PWF138" s="65"/>
      <c r="PWG138" s="65"/>
      <c r="PWH138" s="65"/>
      <c r="PWI138" s="65"/>
      <c r="PWJ138" s="65"/>
      <c r="PWK138" s="65"/>
      <c r="PWL138" s="65"/>
      <c r="PWM138" s="65"/>
      <c r="PWN138" s="65"/>
      <c r="PWO138" s="65"/>
      <c r="PWP138" s="65"/>
      <c r="PWQ138" s="65"/>
      <c r="PWR138" s="65"/>
      <c r="PWS138" s="65"/>
      <c r="PWT138" s="65"/>
      <c r="PWU138" s="65"/>
      <c r="PWV138" s="65"/>
      <c r="PWW138" s="65"/>
      <c r="PWX138" s="65"/>
      <c r="PWY138" s="65"/>
      <c r="PWZ138" s="65"/>
      <c r="PXA138" s="65"/>
      <c r="PXB138" s="65"/>
      <c r="PXC138" s="65"/>
      <c r="PXD138" s="65"/>
      <c r="PXE138" s="65"/>
      <c r="PXF138" s="65"/>
      <c r="PXG138" s="65"/>
      <c r="PXH138" s="65"/>
      <c r="PXI138" s="65"/>
      <c r="PXJ138" s="65"/>
      <c r="PXK138" s="65"/>
      <c r="PXL138" s="65"/>
      <c r="PXM138" s="65"/>
      <c r="PXN138" s="65"/>
      <c r="PXO138" s="65"/>
      <c r="PXP138" s="65"/>
      <c r="PXQ138" s="65"/>
      <c r="PXR138" s="65"/>
      <c r="PXS138" s="65"/>
      <c r="PXT138" s="65"/>
      <c r="PXU138" s="65"/>
      <c r="PXV138" s="65"/>
      <c r="PXW138" s="65"/>
      <c r="PXX138" s="65"/>
      <c r="PXY138" s="65"/>
      <c r="PXZ138" s="65"/>
      <c r="PYA138" s="65"/>
      <c r="PYB138" s="65"/>
      <c r="PYC138" s="65"/>
      <c r="PYD138" s="65"/>
      <c r="PYE138" s="65"/>
      <c r="PYF138" s="65"/>
      <c r="PYG138" s="65"/>
      <c r="PYH138" s="65"/>
      <c r="PYI138" s="65"/>
      <c r="PYJ138" s="65"/>
      <c r="PYK138" s="65"/>
      <c r="PYL138" s="65"/>
      <c r="PYM138" s="65"/>
      <c r="PYN138" s="65"/>
      <c r="PYO138" s="65"/>
      <c r="PYP138" s="65"/>
      <c r="PYQ138" s="65"/>
      <c r="PYR138" s="65"/>
      <c r="PYS138" s="65"/>
      <c r="PYT138" s="65"/>
      <c r="PYU138" s="65"/>
      <c r="PYV138" s="65"/>
      <c r="PYW138" s="65"/>
      <c r="PYX138" s="65"/>
      <c r="PYY138" s="65"/>
      <c r="PYZ138" s="65"/>
      <c r="PZA138" s="65"/>
      <c r="PZB138" s="65"/>
      <c r="PZC138" s="65"/>
      <c r="PZD138" s="65"/>
      <c r="PZE138" s="65"/>
      <c r="PZF138" s="65"/>
      <c r="PZG138" s="65"/>
      <c r="PZH138" s="65"/>
      <c r="PZI138" s="65"/>
      <c r="PZJ138" s="65"/>
      <c r="PZK138" s="65"/>
      <c r="PZL138" s="65"/>
      <c r="PZM138" s="65"/>
      <c r="PZN138" s="65"/>
      <c r="PZO138" s="65"/>
      <c r="PZP138" s="65"/>
      <c r="PZQ138" s="65"/>
      <c r="PZR138" s="65"/>
      <c r="PZS138" s="65"/>
      <c r="PZT138" s="65"/>
      <c r="PZU138" s="65"/>
      <c r="PZV138" s="65"/>
      <c r="PZW138" s="65"/>
      <c r="PZX138" s="65"/>
      <c r="PZY138" s="65"/>
      <c r="PZZ138" s="65"/>
      <c r="QAA138" s="65"/>
      <c r="QAB138" s="65"/>
      <c r="QAC138" s="65"/>
      <c r="QAD138" s="65"/>
      <c r="QAE138" s="65"/>
      <c r="QAF138" s="65"/>
      <c r="QAG138" s="65"/>
      <c r="QAH138" s="65"/>
      <c r="QAI138" s="65"/>
      <c r="QAJ138" s="65"/>
      <c r="QAK138" s="65"/>
      <c r="QAL138" s="65"/>
      <c r="QAM138" s="65"/>
      <c r="QAN138" s="65"/>
      <c r="QAO138" s="65"/>
      <c r="QAP138" s="65"/>
      <c r="QAQ138" s="65"/>
      <c r="QAR138" s="65"/>
      <c r="QAS138" s="65"/>
      <c r="QAT138" s="65"/>
      <c r="QAU138" s="65"/>
      <c r="QAV138" s="65"/>
      <c r="QAW138" s="65"/>
      <c r="QAX138" s="65"/>
      <c r="QAY138" s="65"/>
      <c r="QAZ138" s="65"/>
      <c r="QBA138" s="65"/>
      <c r="QBB138" s="65"/>
      <c r="QBC138" s="65"/>
      <c r="QBD138" s="65"/>
      <c r="QBE138" s="65"/>
      <c r="QBF138" s="65"/>
      <c r="QBG138" s="65"/>
      <c r="QBH138" s="65"/>
      <c r="QBI138" s="65"/>
      <c r="QBJ138" s="65"/>
      <c r="QBK138" s="65"/>
      <c r="QBL138" s="65"/>
      <c r="QBM138" s="65"/>
      <c r="QBN138" s="65"/>
      <c r="QBO138" s="65"/>
      <c r="QBP138" s="65"/>
      <c r="QBQ138" s="65"/>
      <c r="QBR138" s="65"/>
      <c r="QBS138" s="65"/>
      <c r="QBT138" s="65"/>
      <c r="QBU138" s="65"/>
      <c r="QBV138" s="65"/>
      <c r="QBW138" s="65"/>
      <c r="QBX138" s="65"/>
      <c r="QBY138" s="65"/>
      <c r="QBZ138" s="65"/>
      <c r="QCA138" s="65"/>
      <c r="QCB138" s="65"/>
      <c r="QCC138" s="65"/>
      <c r="QCD138" s="65"/>
      <c r="QCE138" s="65"/>
      <c r="QCF138" s="65"/>
      <c r="QCG138" s="65"/>
      <c r="QCH138" s="65"/>
      <c r="QCI138" s="65"/>
      <c r="QCJ138" s="65"/>
      <c r="QCK138" s="65"/>
      <c r="QCL138" s="65"/>
      <c r="QCM138" s="65"/>
      <c r="QCN138" s="65"/>
      <c r="QCO138" s="65"/>
      <c r="QCP138" s="65"/>
      <c r="QCQ138" s="65"/>
      <c r="QCR138" s="65"/>
      <c r="QCS138" s="65"/>
      <c r="QCT138" s="65"/>
      <c r="QCU138" s="65"/>
      <c r="QCV138" s="65"/>
      <c r="QCW138" s="65"/>
      <c r="QCX138" s="65"/>
      <c r="QCY138" s="65"/>
      <c r="QCZ138" s="65"/>
      <c r="QDA138" s="65"/>
      <c r="QDB138" s="65"/>
      <c r="QDC138" s="65"/>
      <c r="QDD138" s="65"/>
      <c r="QDE138" s="65"/>
      <c r="QDF138" s="65"/>
      <c r="QDG138" s="65"/>
      <c r="QDH138" s="65"/>
      <c r="QDI138" s="65"/>
      <c r="QDJ138" s="65"/>
      <c r="QDK138" s="65"/>
      <c r="QDL138" s="65"/>
      <c r="QDM138" s="65"/>
      <c r="QDN138" s="65"/>
      <c r="QDO138" s="65"/>
      <c r="QDP138" s="65"/>
      <c r="QDQ138" s="65"/>
      <c r="QDR138" s="65"/>
      <c r="QDS138" s="65"/>
      <c r="QDT138" s="65"/>
      <c r="QDU138" s="65"/>
      <c r="QDV138" s="65"/>
      <c r="QDW138" s="65"/>
      <c r="QDX138" s="65"/>
      <c r="QDY138" s="65"/>
      <c r="QDZ138" s="65"/>
      <c r="QEA138" s="65"/>
      <c r="QEB138" s="65"/>
      <c r="QEC138" s="65"/>
      <c r="QED138" s="65"/>
      <c r="QEE138" s="65"/>
      <c r="QEF138" s="65"/>
      <c r="QEG138" s="65"/>
      <c r="QEH138" s="65"/>
      <c r="QEI138" s="65"/>
      <c r="QEJ138" s="65"/>
      <c r="QEK138" s="65"/>
      <c r="QEL138" s="65"/>
      <c r="QEM138" s="65"/>
      <c r="QEN138" s="65"/>
      <c r="QEO138" s="65"/>
      <c r="QEP138" s="65"/>
      <c r="QEQ138" s="65"/>
      <c r="QER138" s="65"/>
      <c r="QES138" s="65"/>
      <c r="QET138" s="65"/>
      <c r="QEU138" s="65"/>
      <c r="QEV138" s="65"/>
      <c r="QEW138" s="65"/>
      <c r="QEX138" s="65"/>
      <c r="QEY138" s="65"/>
      <c r="QEZ138" s="65"/>
      <c r="QFA138" s="65"/>
      <c r="QFB138" s="65"/>
      <c r="QFC138" s="65"/>
      <c r="QFD138" s="65"/>
      <c r="QFE138" s="65"/>
      <c r="QFF138" s="65"/>
      <c r="QFG138" s="65"/>
      <c r="QFH138" s="65"/>
      <c r="QFI138" s="65"/>
      <c r="QFJ138" s="65"/>
      <c r="QFK138" s="65"/>
      <c r="QFL138" s="65"/>
      <c r="QFM138" s="65"/>
      <c r="QFN138" s="65"/>
      <c r="QFO138" s="65"/>
      <c r="QFP138" s="65"/>
      <c r="QFQ138" s="65"/>
      <c r="QFR138" s="65"/>
      <c r="QFS138" s="65"/>
      <c r="QFT138" s="65"/>
      <c r="QFU138" s="65"/>
      <c r="QFV138" s="65"/>
      <c r="QFW138" s="65"/>
      <c r="QFX138" s="65"/>
      <c r="QFY138" s="65"/>
      <c r="QFZ138" s="65"/>
      <c r="QGA138" s="65"/>
      <c r="QGB138" s="65"/>
      <c r="QGC138" s="65"/>
      <c r="QGD138" s="65"/>
      <c r="QGE138" s="65"/>
      <c r="QGF138" s="65"/>
      <c r="QGG138" s="65"/>
      <c r="QGH138" s="65"/>
      <c r="QGI138" s="65"/>
      <c r="QGJ138" s="65"/>
      <c r="QGK138" s="65"/>
      <c r="QGL138" s="65"/>
      <c r="QGM138" s="65"/>
      <c r="QGN138" s="65"/>
      <c r="QGO138" s="65"/>
      <c r="QGP138" s="65"/>
      <c r="QGQ138" s="65"/>
      <c r="QGR138" s="65"/>
      <c r="QGS138" s="65"/>
      <c r="QGT138" s="65"/>
      <c r="QGU138" s="65"/>
      <c r="QGV138" s="65"/>
      <c r="QGW138" s="65"/>
      <c r="QGX138" s="65"/>
      <c r="QGY138" s="65"/>
      <c r="QGZ138" s="65"/>
      <c r="QHA138" s="65"/>
      <c r="QHB138" s="65"/>
      <c r="QHC138" s="65"/>
      <c r="QHD138" s="65"/>
      <c r="QHE138" s="65"/>
      <c r="QHF138" s="65"/>
      <c r="QHG138" s="65"/>
      <c r="QHH138" s="65"/>
      <c r="QHI138" s="65"/>
      <c r="QHJ138" s="65"/>
      <c r="QHK138" s="65"/>
      <c r="QHL138" s="65"/>
      <c r="QHM138" s="65"/>
      <c r="QHN138" s="65"/>
      <c r="QHO138" s="65"/>
      <c r="QHP138" s="65"/>
      <c r="QHQ138" s="65"/>
      <c r="QHR138" s="65"/>
      <c r="QHS138" s="65"/>
      <c r="QHT138" s="65"/>
      <c r="QHU138" s="65"/>
      <c r="QHV138" s="65"/>
      <c r="QHW138" s="65"/>
      <c r="QHX138" s="65"/>
      <c r="QHY138" s="65"/>
      <c r="QHZ138" s="65"/>
      <c r="QIA138" s="65"/>
      <c r="QIB138" s="65"/>
      <c r="QIC138" s="65"/>
      <c r="QID138" s="65"/>
      <c r="QIE138" s="65"/>
      <c r="QIF138" s="65"/>
      <c r="QIG138" s="65"/>
      <c r="QIH138" s="65"/>
      <c r="QII138" s="65"/>
      <c r="QIJ138" s="65"/>
      <c r="QIK138" s="65"/>
      <c r="QIL138" s="65"/>
      <c r="QIM138" s="65"/>
      <c r="QIN138" s="65"/>
      <c r="QIO138" s="65"/>
      <c r="QIP138" s="65"/>
      <c r="QIQ138" s="65"/>
      <c r="QIR138" s="65"/>
      <c r="QIS138" s="65"/>
      <c r="QIT138" s="65"/>
      <c r="QIU138" s="65"/>
      <c r="QIV138" s="65"/>
      <c r="QIW138" s="65"/>
      <c r="QIX138" s="65"/>
      <c r="QIY138" s="65"/>
      <c r="QIZ138" s="65"/>
      <c r="QJA138" s="65"/>
      <c r="QJB138" s="65"/>
      <c r="QJC138" s="65"/>
      <c r="QJD138" s="65"/>
      <c r="QJE138" s="65"/>
      <c r="QJF138" s="65"/>
      <c r="QJG138" s="65"/>
      <c r="QJH138" s="65"/>
      <c r="QJI138" s="65"/>
      <c r="QJJ138" s="65"/>
      <c r="QJK138" s="65"/>
      <c r="QJL138" s="65"/>
      <c r="QJM138" s="65"/>
      <c r="QJN138" s="65"/>
      <c r="QJO138" s="65"/>
      <c r="QJP138" s="65"/>
      <c r="QJQ138" s="65"/>
      <c r="QJR138" s="65"/>
      <c r="QJS138" s="65"/>
      <c r="QJT138" s="65"/>
      <c r="QJU138" s="65"/>
      <c r="QJV138" s="65"/>
      <c r="QJW138" s="65"/>
      <c r="QJX138" s="65"/>
      <c r="QJY138" s="65"/>
      <c r="QJZ138" s="65"/>
      <c r="QKA138" s="65"/>
      <c r="QKB138" s="65"/>
      <c r="QKC138" s="65"/>
      <c r="QKD138" s="65"/>
      <c r="QKE138" s="65"/>
      <c r="QKF138" s="65"/>
      <c r="QKG138" s="65"/>
      <c r="QKH138" s="65"/>
      <c r="QKI138" s="65"/>
      <c r="QKJ138" s="65"/>
      <c r="QKK138" s="65"/>
      <c r="QKL138" s="65"/>
      <c r="QKM138" s="65"/>
      <c r="QKN138" s="65"/>
      <c r="QKO138" s="65"/>
      <c r="QKP138" s="65"/>
      <c r="QKQ138" s="65"/>
      <c r="QKR138" s="65"/>
      <c r="QKS138" s="65"/>
      <c r="QKT138" s="65"/>
      <c r="QKU138" s="65"/>
      <c r="QKV138" s="65"/>
      <c r="QKW138" s="65"/>
      <c r="QKX138" s="65"/>
      <c r="QKY138" s="65"/>
      <c r="QKZ138" s="65"/>
      <c r="QLA138" s="65"/>
      <c r="QLB138" s="65"/>
      <c r="QLC138" s="65"/>
      <c r="QLD138" s="65"/>
      <c r="QLE138" s="65"/>
      <c r="QLF138" s="65"/>
      <c r="QLG138" s="65"/>
      <c r="QLH138" s="65"/>
      <c r="QLI138" s="65"/>
      <c r="QLJ138" s="65"/>
      <c r="QLK138" s="65"/>
      <c r="QLL138" s="65"/>
      <c r="QLM138" s="65"/>
      <c r="QLN138" s="65"/>
      <c r="QLO138" s="65"/>
      <c r="QLP138" s="65"/>
      <c r="QLQ138" s="65"/>
      <c r="QLR138" s="65"/>
      <c r="QLS138" s="65"/>
      <c r="QLT138" s="65"/>
      <c r="QLU138" s="65"/>
      <c r="QLV138" s="65"/>
      <c r="QLW138" s="65"/>
      <c r="QLX138" s="65"/>
      <c r="QLY138" s="65"/>
      <c r="QLZ138" s="65"/>
      <c r="QMA138" s="65"/>
      <c r="QMB138" s="65"/>
      <c r="QMC138" s="65"/>
      <c r="QMD138" s="65"/>
      <c r="QME138" s="65"/>
      <c r="QMF138" s="65"/>
      <c r="QMG138" s="65"/>
      <c r="QMH138" s="65"/>
      <c r="QMI138" s="65"/>
      <c r="QMJ138" s="65"/>
      <c r="QMK138" s="65"/>
      <c r="QML138" s="65"/>
      <c r="QMM138" s="65"/>
      <c r="QMN138" s="65"/>
      <c r="QMO138" s="65"/>
      <c r="QMP138" s="65"/>
      <c r="QMQ138" s="65"/>
      <c r="QMR138" s="65"/>
      <c r="QMS138" s="65"/>
      <c r="QMT138" s="65"/>
      <c r="QMU138" s="65"/>
      <c r="QMV138" s="65"/>
      <c r="QMW138" s="65"/>
      <c r="QMX138" s="65"/>
      <c r="QMY138" s="65"/>
      <c r="QMZ138" s="65"/>
      <c r="QNA138" s="65"/>
      <c r="QNB138" s="65"/>
      <c r="QNC138" s="65"/>
      <c r="QND138" s="65"/>
      <c r="QNE138" s="65"/>
      <c r="QNF138" s="65"/>
      <c r="QNG138" s="65"/>
      <c r="QNH138" s="65"/>
      <c r="QNI138" s="65"/>
      <c r="QNJ138" s="65"/>
      <c r="QNK138" s="65"/>
      <c r="QNL138" s="65"/>
      <c r="QNM138" s="65"/>
      <c r="QNN138" s="65"/>
      <c r="QNO138" s="65"/>
      <c r="QNP138" s="65"/>
      <c r="QNQ138" s="65"/>
      <c r="QNR138" s="65"/>
      <c r="QNS138" s="65"/>
      <c r="QNT138" s="65"/>
      <c r="QNU138" s="65"/>
      <c r="QNV138" s="65"/>
      <c r="QNW138" s="65"/>
      <c r="QNX138" s="65"/>
      <c r="QNY138" s="65"/>
      <c r="QNZ138" s="65"/>
      <c r="QOA138" s="65"/>
      <c r="QOB138" s="65"/>
      <c r="QOC138" s="65"/>
      <c r="QOD138" s="65"/>
      <c r="QOE138" s="65"/>
      <c r="QOF138" s="65"/>
      <c r="QOG138" s="65"/>
      <c r="QOH138" s="65"/>
      <c r="QOI138" s="65"/>
      <c r="QOJ138" s="65"/>
      <c r="QOK138" s="65"/>
      <c r="QOL138" s="65"/>
      <c r="QOM138" s="65"/>
      <c r="QON138" s="65"/>
      <c r="QOO138" s="65"/>
      <c r="QOP138" s="65"/>
      <c r="QOQ138" s="65"/>
      <c r="QOR138" s="65"/>
      <c r="QOS138" s="65"/>
      <c r="QOT138" s="65"/>
      <c r="QOU138" s="65"/>
      <c r="QOV138" s="65"/>
      <c r="QOW138" s="65"/>
      <c r="QOX138" s="65"/>
      <c r="QOY138" s="65"/>
      <c r="QOZ138" s="65"/>
      <c r="QPA138" s="65"/>
      <c r="QPB138" s="65"/>
      <c r="QPC138" s="65"/>
      <c r="QPD138" s="65"/>
      <c r="QPE138" s="65"/>
      <c r="QPF138" s="65"/>
      <c r="QPG138" s="65"/>
      <c r="QPH138" s="65"/>
      <c r="QPI138" s="65"/>
      <c r="QPJ138" s="65"/>
      <c r="QPK138" s="65"/>
      <c r="QPL138" s="65"/>
      <c r="QPM138" s="65"/>
      <c r="QPN138" s="65"/>
      <c r="QPO138" s="65"/>
      <c r="QPP138" s="65"/>
      <c r="QPQ138" s="65"/>
      <c r="QPR138" s="65"/>
      <c r="QPS138" s="65"/>
      <c r="QPT138" s="65"/>
      <c r="QPU138" s="65"/>
      <c r="QPV138" s="65"/>
      <c r="QPW138" s="65"/>
      <c r="QPX138" s="65"/>
      <c r="QPY138" s="65"/>
      <c r="QPZ138" s="65"/>
      <c r="QQA138" s="65"/>
      <c r="QQB138" s="65"/>
      <c r="QQC138" s="65"/>
      <c r="QQD138" s="65"/>
      <c r="QQE138" s="65"/>
      <c r="QQF138" s="65"/>
      <c r="QQG138" s="65"/>
      <c r="QQH138" s="65"/>
      <c r="QQI138" s="65"/>
      <c r="QQJ138" s="65"/>
      <c r="QQK138" s="65"/>
      <c r="QQL138" s="65"/>
      <c r="QQM138" s="65"/>
      <c r="QQN138" s="65"/>
      <c r="QQO138" s="65"/>
      <c r="QQP138" s="65"/>
      <c r="QQQ138" s="65"/>
      <c r="QQR138" s="65"/>
      <c r="QQS138" s="65"/>
      <c r="QQT138" s="65"/>
      <c r="QQU138" s="65"/>
      <c r="QQV138" s="65"/>
      <c r="QQW138" s="65"/>
      <c r="QQX138" s="65"/>
      <c r="QQY138" s="65"/>
      <c r="QQZ138" s="65"/>
      <c r="QRA138" s="65"/>
      <c r="QRB138" s="65"/>
      <c r="QRC138" s="65"/>
      <c r="QRD138" s="65"/>
      <c r="QRE138" s="65"/>
      <c r="QRF138" s="65"/>
      <c r="QRG138" s="65"/>
      <c r="QRH138" s="65"/>
      <c r="QRI138" s="65"/>
      <c r="QRJ138" s="65"/>
      <c r="QRK138" s="65"/>
      <c r="QRL138" s="65"/>
      <c r="QRM138" s="65"/>
      <c r="QRN138" s="65"/>
      <c r="QRO138" s="65"/>
      <c r="QRP138" s="65"/>
      <c r="QRQ138" s="65"/>
      <c r="QRR138" s="65"/>
      <c r="QRS138" s="65"/>
      <c r="QRT138" s="65"/>
      <c r="QRU138" s="65"/>
      <c r="QRV138" s="65"/>
      <c r="QRW138" s="65"/>
      <c r="QRX138" s="65"/>
      <c r="QRY138" s="65"/>
      <c r="QRZ138" s="65"/>
      <c r="QSA138" s="65"/>
      <c r="QSB138" s="65"/>
      <c r="QSC138" s="65"/>
      <c r="QSD138" s="65"/>
      <c r="QSE138" s="65"/>
      <c r="QSF138" s="65"/>
      <c r="QSG138" s="65"/>
      <c r="QSH138" s="65"/>
      <c r="QSI138" s="65"/>
      <c r="QSJ138" s="65"/>
      <c r="QSK138" s="65"/>
      <c r="QSL138" s="65"/>
      <c r="QSM138" s="65"/>
      <c r="QSN138" s="65"/>
      <c r="QSO138" s="65"/>
      <c r="QSP138" s="65"/>
      <c r="QSQ138" s="65"/>
      <c r="QSR138" s="65"/>
      <c r="QSS138" s="65"/>
      <c r="QST138" s="65"/>
      <c r="QSU138" s="65"/>
      <c r="QSV138" s="65"/>
      <c r="QSW138" s="65"/>
      <c r="QSX138" s="65"/>
      <c r="QSY138" s="65"/>
      <c r="QSZ138" s="65"/>
      <c r="QTA138" s="65"/>
      <c r="QTB138" s="65"/>
      <c r="QTC138" s="65"/>
      <c r="QTD138" s="65"/>
      <c r="QTE138" s="65"/>
      <c r="QTF138" s="65"/>
      <c r="QTG138" s="65"/>
      <c r="QTH138" s="65"/>
      <c r="QTI138" s="65"/>
      <c r="QTJ138" s="65"/>
      <c r="QTK138" s="65"/>
      <c r="QTL138" s="65"/>
      <c r="QTM138" s="65"/>
      <c r="QTN138" s="65"/>
      <c r="QTO138" s="65"/>
      <c r="QTP138" s="65"/>
      <c r="QTQ138" s="65"/>
      <c r="QTR138" s="65"/>
      <c r="QTS138" s="65"/>
      <c r="QTT138" s="65"/>
      <c r="QTU138" s="65"/>
      <c r="QTV138" s="65"/>
      <c r="QTW138" s="65"/>
      <c r="QTX138" s="65"/>
      <c r="QTY138" s="65"/>
      <c r="QTZ138" s="65"/>
      <c r="QUA138" s="65"/>
      <c r="QUB138" s="65"/>
      <c r="QUC138" s="65"/>
      <c r="QUD138" s="65"/>
      <c r="QUE138" s="65"/>
      <c r="QUF138" s="65"/>
      <c r="QUG138" s="65"/>
      <c r="QUH138" s="65"/>
      <c r="QUI138" s="65"/>
      <c r="QUJ138" s="65"/>
      <c r="QUK138" s="65"/>
      <c r="QUL138" s="65"/>
      <c r="QUM138" s="65"/>
      <c r="QUN138" s="65"/>
      <c r="QUO138" s="65"/>
      <c r="QUP138" s="65"/>
      <c r="QUQ138" s="65"/>
      <c r="QUR138" s="65"/>
      <c r="QUS138" s="65"/>
      <c r="QUT138" s="65"/>
      <c r="QUU138" s="65"/>
      <c r="QUV138" s="65"/>
      <c r="QUW138" s="65"/>
      <c r="QUX138" s="65"/>
      <c r="QUY138" s="65"/>
      <c r="QUZ138" s="65"/>
      <c r="QVA138" s="65"/>
      <c r="QVB138" s="65"/>
      <c r="QVC138" s="65"/>
      <c r="QVD138" s="65"/>
      <c r="QVE138" s="65"/>
      <c r="QVF138" s="65"/>
      <c r="QVG138" s="65"/>
      <c r="QVH138" s="65"/>
      <c r="QVI138" s="65"/>
      <c r="QVJ138" s="65"/>
      <c r="QVK138" s="65"/>
      <c r="QVL138" s="65"/>
      <c r="QVM138" s="65"/>
      <c r="QVN138" s="65"/>
      <c r="QVO138" s="65"/>
      <c r="QVP138" s="65"/>
      <c r="QVQ138" s="65"/>
      <c r="QVR138" s="65"/>
      <c r="QVS138" s="65"/>
      <c r="QVT138" s="65"/>
      <c r="QVU138" s="65"/>
      <c r="QVV138" s="65"/>
      <c r="QVW138" s="65"/>
      <c r="QVX138" s="65"/>
      <c r="QVY138" s="65"/>
      <c r="QVZ138" s="65"/>
      <c r="QWA138" s="65"/>
      <c r="QWB138" s="65"/>
      <c r="QWC138" s="65"/>
      <c r="QWD138" s="65"/>
      <c r="QWE138" s="65"/>
      <c r="QWF138" s="65"/>
      <c r="QWG138" s="65"/>
      <c r="QWH138" s="65"/>
      <c r="QWI138" s="65"/>
      <c r="QWJ138" s="65"/>
      <c r="QWK138" s="65"/>
      <c r="QWL138" s="65"/>
      <c r="QWM138" s="65"/>
      <c r="QWN138" s="65"/>
      <c r="QWO138" s="65"/>
      <c r="QWP138" s="65"/>
      <c r="QWQ138" s="65"/>
      <c r="QWR138" s="65"/>
      <c r="QWS138" s="65"/>
      <c r="QWT138" s="65"/>
      <c r="QWU138" s="65"/>
      <c r="QWV138" s="65"/>
      <c r="QWW138" s="65"/>
      <c r="QWX138" s="65"/>
      <c r="QWY138" s="65"/>
      <c r="QWZ138" s="65"/>
      <c r="QXA138" s="65"/>
      <c r="QXB138" s="65"/>
      <c r="QXC138" s="65"/>
      <c r="QXD138" s="65"/>
      <c r="QXE138" s="65"/>
      <c r="QXF138" s="65"/>
      <c r="QXG138" s="65"/>
      <c r="QXH138" s="65"/>
      <c r="QXI138" s="65"/>
      <c r="QXJ138" s="65"/>
      <c r="QXK138" s="65"/>
      <c r="QXL138" s="65"/>
      <c r="QXM138" s="65"/>
      <c r="QXN138" s="65"/>
      <c r="QXO138" s="65"/>
      <c r="QXP138" s="65"/>
      <c r="QXQ138" s="65"/>
      <c r="QXR138" s="65"/>
      <c r="QXS138" s="65"/>
      <c r="QXT138" s="65"/>
      <c r="QXU138" s="65"/>
      <c r="QXV138" s="65"/>
      <c r="QXW138" s="65"/>
      <c r="QXX138" s="65"/>
      <c r="QXY138" s="65"/>
      <c r="QXZ138" s="65"/>
      <c r="QYA138" s="65"/>
      <c r="QYB138" s="65"/>
      <c r="QYC138" s="65"/>
      <c r="QYD138" s="65"/>
      <c r="QYE138" s="65"/>
      <c r="QYF138" s="65"/>
      <c r="QYG138" s="65"/>
      <c r="QYH138" s="65"/>
      <c r="QYI138" s="65"/>
      <c r="QYJ138" s="65"/>
      <c r="QYK138" s="65"/>
      <c r="QYL138" s="65"/>
      <c r="QYM138" s="65"/>
      <c r="QYN138" s="65"/>
      <c r="QYO138" s="65"/>
      <c r="QYP138" s="65"/>
      <c r="QYQ138" s="65"/>
      <c r="QYR138" s="65"/>
      <c r="QYS138" s="65"/>
      <c r="QYT138" s="65"/>
      <c r="QYU138" s="65"/>
      <c r="QYV138" s="65"/>
      <c r="QYW138" s="65"/>
      <c r="QYX138" s="65"/>
      <c r="QYY138" s="65"/>
      <c r="QYZ138" s="65"/>
      <c r="QZA138" s="65"/>
      <c r="QZB138" s="65"/>
      <c r="QZC138" s="65"/>
      <c r="QZD138" s="65"/>
      <c r="QZE138" s="65"/>
      <c r="QZF138" s="65"/>
      <c r="QZG138" s="65"/>
      <c r="QZH138" s="65"/>
      <c r="QZI138" s="65"/>
      <c r="QZJ138" s="65"/>
      <c r="QZK138" s="65"/>
      <c r="QZL138" s="65"/>
      <c r="QZM138" s="65"/>
      <c r="QZN138" s="65"/>
      <c r="QZO138" s="65"/>
      <c r="QZP138" s="65"/>
      <c r="QZQ138" s="65"/>
      <c r="QZR138" s="65"/>
      <c r="QZS138" s="65"/>
      <c r="QZT138" s="65"/>
      <c r="QZU138" s="65"/>
      <c r="QZV138" s="65"/>
      <c r="QZW138" s="65"/>
      <c r="QZX138" s="65"/>
      <c r="QZY138" s="65"/>
      <c r="QZZ138" s="65"/>
      <c r="RAA138" s="65"/>
      <c r="RAB138" s="65"/>
      <c r="RAC138" s="65"/>
      <c r="RAD138" s="65"/>
      <c r="RAE138" s="65"/>
      <c r="RAF138" s="65"/>
      <c r="RAG138" s="65"/>
      <c r="RAH138" s="65"/>
      <c r="RAI138" s="65"/>
      <c r="RAJ138" s="65"/>
      <c r="RAK138" s="65"/>
      <c r="RAL138" s="65"/>
      <c r="RAM138" s="65"/>
      <c r="RAN138" s="65"/>
      <c r="RAO138" s="65"/>
      <c r="RAP138" s="65"/>
      <c r="RAQ138" s="65"/>
      <c r="RAR138" s="65"/>
      <c r="RAS138" s="65"/>
      <c r="RAT138" s="65"/>
      <c r="RAU138" s="65"/>
      <c r="RAV138" s="65"/>
      <c r="RAW138" s="65"/>
      <c r="RAX138" s="65"/>
      <c r="RAY138" s="65"/>
      <c r="RAZ138" s="65"/>
      <c r="RBA138" s="65"/>
      <c r="RBB138" s="65"/>
      <c r="RBC138" s="65"/>
      <c r="RBD138" s="65"/>
      <c r="RBE138" s="65"/>
      <c r="RBF138" s="65"/>
      <c r="RBG138" s="65"/>
      <c r="RBH138" s="65"/>
      <c r="RBI138" s="65"/>
      <c r="RBJ138" s="65"/>
      <c r="RBK138" s="65"/>
      <c r="RBL138" s="65"/>
      <c r="RBM138" s="65"/>
      <c r="RBN138" s="65"/>
      <c r="RBO138" s="65"/>
      <c r="RBP138" s="65"/>
      <c r="RBQ138" s="65"/>
      <c r="RBR138" s="65"/>
      <c r="RBS138" s="65"/>
      <c r="RBT138" s="65"/>
      <c r="RBU138" s="65"/>
      <c r="RBV138" s="65"/>
      <c r="RBW138" s="65"/>
      <c r="RBX138" s="65"/>
      <c r="RBY138" s="65"/>
      <c r="RBZ138" s="65"/>
      <c r="RCA138" s="65"/>
      <c r="RCB138" s="65"/>
      <c r="RCC138" s="65"/>
      <c r="RCD138" s="65"/>
      <c r="RCE138" s="65"/>
      <c r="RCF138" s="65"/>
      <c r="RCG138" s="65"/>
      <c r="RCH138" s="65"/>
      <c r="RCI138" s="65"/>
      <c r="RCJ138" s="65"/>
      <c r="RCK138" s="65"/>
      <c r="RCL138" s="65"/>
      <c r="RCM138" s="65"/>
      <c r="RCN138" s="65"/>
      <c r="RCO138" s="65"/>
      <c r="RCP138" s="65"/>
      <c r="RCQ138" s="65"/>
      <c r="RCR138" s="65"/>
      <c r="RCS138" s="65"/>
      <c r="RCT138" s="65"/>
      <c r="RCU138" s="65"/>
      <c r="RCV138" s="65"/>
      <c r="RCW138" s="65"/>
      <c r="RCX138" s="65"/>
      <c r="RCY138" s="65"/>
      <c r="RCZ138" s="65"/>
      <c r="RDA138" s="65"/>
      <c r="RDB138" s="65"/>
      <c r="RDC138" s="65"/>
      <c r="RDD138" s="65"/>
      <c r="RDE138" s="65"/>
      <c r="RDF138" s="65"/>
      <c r="RDG138" s="65"/>
      <c r="RDH138" s="65"/>
      <c r="RDI138" s="65"/>
      <c r="RDJ138" s="65"/>
      <c r="RDK138" s="65"/>
      <c r="RDL138" s="65"/>
      <c r="RDM138" s="65"/>
      <c r="RDN138" s="65"/>
      <c r="RDO138" s="65"/>
      <c r="RDP138" s="65"/>
      <c r="RDQ138" s="65"/>
      <c r="RDR138" s="65"/>
      <c r="RDS138" s="65"/>
      <c r="RDT138" s="65"/>
      <c r="RDU138" s="65"/>
      <c r="RDV138" s="65"/>
      <c r="RDW138" s="65"/>
      <c r="RDX138" s="65"/>
      <c r="RDY138" s="65"/>
      <c r="RDZ138" s="65"/>
      <c r="REA138" s="65"/>
      <c r="REB138" s="65"/>
      <c r="REC138" s="65"/>
      <c r="RED138" s="65"/>
      <c r="REE138" s="65"/>
      <c r="REF138" s="65"/>
      <c r="REG138" s="65"/>
      <c r="REH138" s="65"/>
      <c r="REI138" s="65"/>
      <c r="REJ138" s="65"/>
      <c r="REK138" s="65"/>
      <c r="REL138" s="65"/>
      <c r="REM138" s="65"/>
      <c r="REN138" s="65"/>
      <c r="REO138" s="65"/>
      <c r="REP138" s="65"/>
      <c r="REQ138" s="65"/>
      <c r="RER138" s="65"/>
      <c r="RES138" s="65"/>
      <c r="RET138" s="65"/>
      <c r="REU138" s="65"/>
      <c r="REV138" s="65"/>
      <c r="REW138" s="65"/>
      <c r="REX138" s="65"/>
      <c r="REY138" s="65"/>
      <c r="REZ138" s="65"/>
      <c r="RFA138" s="65"/>
      <c r="RFB138" s="65"/>
      <c r="RFC138" s="65"/>
      <c r="RFD138" s="65"/>
      <c r="RFE138" s="65"/>
      <c r="RFF138" s="65"/>
      <c r="RFG138" s="65"/>
      <c r="RFH138" s="65"/>
      <c r="RFI138" s="65"/>
      <c r="RFJ138" s="65"/>
      <c r="RFK138" s="65"/>
      <c r="RFL138" s="65"/>
      <c r="RFM138" s="65"/>
      <c r="RFN138" s="65"/>
      <c r="RFO138" s="65"/>
      <c r="RFP138" s="65"/>
      <c r="RFQ138" s="65"/>
      <c r="RFR138" s="65"/>
      <c r="RFS138" s="65"/>
      <c r="RFT138" s="65"/>
      <c r="RFU138" s="65"/>
      <c r="RFV138" s="65"/>
      <c r="RFW138" s="65"/>
      <c r="RFX138" s="65"/>
      <c r="RFY138" s="65"/>
      <c r="RFZ138" s="65"/>
      <c r="RGA138" s="65"/>
      <c r="RGB138" s="65"/>
      <c r="RGC138" s="65"/>
      <c r="RGD138" s="65"/>
      <c r="RGE138" s="65"/>
      <c r="RGF138" s="65"/>
      <c r="RGG138" s="65"/>
      <c r="RGH138" s="65"/>
      <c r="RGI138" s="65"/>
      <c r="RGJ138" s="65"/>
      <c r="RGK138" s="65"/>
      <c r="RGL138" s="65"/>
      <c r="RGM138" s="65"/>
      <c r="RGN138" s="65"/>
      <c r="RGO138" s="65"/>
      <c r="RGP138" s="65"/>
      <c r="RGQ138" s="65"/>
      <c r="RGR138" s="65"/>
      <c r="RGS138" s="65"/>
      <c r="RGT138" s="65"/>
      <c r="RGU138" s="65"/>
      <c r="RGV138" s="65"/>
      <c r="RGW138" s="65"/>
      <c r="RGX138" s="65"/>
      <c r="RGY138" s="65"/>
      <c r="RGZ138" s="65"/>
      <c r="RHA138" s="65"/>
      <c r="RHB138" s="65"/>
      <c r="RHC138" s="65"/>
      <c r="RHD138" s="65"/>
      <c r="RHE138" s="65"/>
      <c r="RHF138" s="65"/>
      <c r="RHG138" s="65"/>
      <c r="RHH138" s="65"/>
      <c r="RHI138" s="65"/>
      <c r="RHJ138" s="65"/>
      <c r="RHK138" s="65"/>
      <c r="RHL138" s="65"/>
      <c r="RHM138" s="65"/>
      <c r="RHN138" s="65"/>
      <c r="RHO138" s="65"/>
      <c r="RHP138" s="65"/>
      <c r="RHQ138" s="65"/>
      <c r="RHR138" s="65"/>
      <c r="RHS138" s="65"/>
      <c r="RHT138" s="65"/>
      <c r="RHU138" s="65"/>
      <c r="RHV138" s="65"/>
      <c r="RHW138" s="65"/>
      <c r="RHX138" s="65"/>
      <c r="RHY138" s="65"/>
      <c r="RHZ138" s="65"/>
      <c r="RIA138" s="65"/>
      <c r="RIB138" s="65"/>
      <c r="RIC138" s="65"/>
      <c r="RID138" s="65"/>
      <c r="RIE138" s="65"/>
      <c r="RIF138" s="65"/>
      <c r="RIG138" s="65"/>
      <c r="RIH138" s="65"/>
      <c r="RII138" s="65"/>
      <c r="RIJ138" s="65"/>
      <c r="RIK138" s="65"/>
      <c r="RIL138" s="65"/>
      <c r="RIM138" s="65"/>
      <c r="RIN138" s="65"/>
      <c r="RIO138" s="65"/>
      <c r="RIP138" s="65"/>
      <c r="RIQ138" s="65"/>
      <c r="RIR138" s="65"/>
      <c r="RIS138" s="65"/>
      <c r="RIT138" s="65"/>
      <c r="RIU138" s="65"/>
      <c r="RIV138" s="65"/>
      <c r="RIW138" s="65"/>
      <c r="RIX138" s="65"/>
      <c r="RIY138" s="65"/>
      <c r="RIZ138" s="65"/>
      <c r="RJA138" s="65"/>
      <c r="RJB138" s="65"/>
      <c r="RJC138" s="65"/>
      <c r="RJD138" s="65"/>
      <c r="RJE138" s="65"/>
      <c r="RJF138" s="65"/>
      <c r="RJG138" s="65"/>
      <c r="RJH138" s="65"/>
      <c r="RJI138" s="65"/>
      <c r="RJJ138" s="65"/>
      <c r="RJK138" s="65"/>
      <c r="RJL138" s="65"/>
      <c r="RJM138" s="65"/>
      <c r="RJN138" s="65"/>
      <c r="RJO138" s="65"/>
      <c r="RJP138" s="65"/>
      <c r="RJQ138" s="65"/>
      <c r="RJR138" s="65"/>
      <c r="RJS138" s="65"/>
      <c r="RJT138" s="65"/>
      <c r="RJU138" s="65"/>
      <c r="RJV138" s="65"/>
      <c r="RJW138" s="65"/>
      <c r="RJX138" s="65"/>
      <c r="RJY138" s="65"/>
      <c r="RJZ138" s="65"/>
      <c r="RKA138" s="65"/>
      <c r="RKB138" s="65"/>
      <c r="RKC138" s="65"/>
      <c r="RKD138" s="65"/>
      <c r="RKE138" s="65"/>
      <c r="RKF138" s="65"/>
      <c r="RKG138" s="65"/>
      <c r="RKH138" s="65"/>
      <c r="RKI138" s="65"/>
      <c r="RKJ138" s="65"/>
      <c r="RKK138" s="65"/>
      <c r="RKL138" s="65"/>
      <c r="RKM138" s="65"/>
      <c r="RKN138" s="65"/>
      <c r="RKO138" s="65"/>
      <c r="RKP138" s="65"/>
      <c r="RKQ138" s="65"/>
      <c r="RKR138" s="65"/>
      <c r="RKS138" s="65"/>
      <c r="RKT138" s="65"/>
      <c r="RKU138" s="65"/>
      <c r="RKV138" s="65"/>
      <c r="RKW138" s="65"/>
      <c r="RKX138" s="65"/>
      <c r="RKY138" s="65"/>
      <c r="RKZ138" s="65"/>
      <c r="RLA138" s="65"/>
      <c r="RLB138" s="65"/>
      <c r="RLC138" s="65"/>
      <c r="RLD138" s="65"/>
      <c r="RLE138" s="65"/>
      <c r="RLF138" s="65"/>
      <c r="RLG138" s="65"/>
      <c r="RLH138" s="65"/>
      <c r="RLI138" s="65"/>
      <c r="RLJ138" s="65"/>
      <c r="RLK138" s="65"/>
      <c r="RLL138" s="65"/>
      <c r="RLM138" s="65"/>
      <c r="RLN138" s="65"/>
      <c r="RLO138" s="65"/>
      <c r="RLP138" s="65"/>
      <c r="RLQ138" s="65"/>
      <c r="RLR138" s="65"/>
      <c r="RLS138" s="65"/>
      <c r="RLT138" s="65"/>
      <c r="RLU138" s="65"/>
      <c r="RLV138" s="65"/>
      <c r="RLW138" s="65"/>
      <c r="RLX138" s="65"/>
      <c r="RLY138" s="65"/>
      <c r="RLZ138" s="65"/>
      <c r="RMA138" s="65"/>
      <c r="RMB138" s="65"/>
      <c r="RMC138" s="65"/>
      <c r="RMD138" s="65"/>
      <c r="RME138" s="65"/>
      <c r="RMF138" s="65"/>
      <c r="RMG138" s="65"/>
      <c r="RMH138" s="65"/>
      <c r="RMI138" s="65"/>
      <c r="RMJ138" s="65"/>
      <c r="RMK138" s="65"/>
      <c r="RML138" s="65"/>
      <c r="RMM138" s="65"/>
      <c r="RMN138" s="65"/>
      <c r="RMO138" s="65"/>
      <c r="RMP138" s="65"/>
      <c r="RMQ138" s="65"/>
      <c r="RMR138" s="65"/>
      <c r="RMS138" s="65"/>
      <c r="RMT138" s="65"/>
      <c r="RMU138" s="65"/>
      <c r="RMV138" s="65"/>
      <c r="RMW138" s="65"/>
      <c r="RMX138" s="65"/>
      <c r="RMY138" s="65"/>
      <c r="RMZ138" s="65"/>
      <c r="RNA138" s="65"/>
      <c r="RNB138" s="65"/>
      <c r="RNC138" s="65"/>
      <c r="RND138" s="65"/>
      <c r="RNE138" s="65"/>
      <c r="RNF138" s="65"/>
      <c r="RNG138" s="65"/>
      <c r="RNH138" s="65"/>
      <c r="RNI138" s="65"/>
      <c r="RNJ138" s="65"/>
      <c r="RNK138" s="65"/>
      <c r="RNL138" s="65"/>
      <c r="RNM138" s="65"/>
      <c r="RNN138" s="65"/>
      <c r="RNO138" s="65"/>
      <c r="RNP138" s="65"/>
      <c r="RNQ138" s="65"/>
      <c r="RNR138" s="65"/>
      <c r="RNS138" s="65"/>
      <c r="RNT138" s="65"/>
      <c r="RNU138" s="65"/>
      <c r="RNV138" s="65"/>
      <c r="RNW138" s="65"/>
      <c r="RNX138" s="65"/>
      <c r="RNY138" s="65"/>
      <c r="RNZ138" s="65"/>
      <c r="ROA138" s="65"/>
      <c r="ROB138" s="65"/>
      <c r="ROC138" s="65"/>
      <c r="ROD138" s="65"/>
      <c r="ROE138" s="65"/>
      <c r="ROF138" s="65"/>
      <c r="ROG138" s="65"/>
      <c r="ROH138" s="65"/>
      <c r="ROI138" s="65"/>
      <c r="ROJ138" s="65"/>
      <c r="ROK138" s="65"/>
      <c r="ROL138" s="65"/>
      <c r="ROM138" s="65"/>
      <c r="RON138" s="65"/>
      <c r="ROO138" s="65"/>
      <c r="ROP138" s="65"/>
      <c r="ROQ138" s="65"/>
      <c r="ROR138" s="65"/>
      <c r="ROS138" s="65"/>
      <c r="ROT138" s="65"/>
      <c r="ROU138" s="65"/>
      <c r="ROV138" s="65"/>
      <c r="ROW138" s="65"/>
      <c r="ROX138" s="65"/>
      <c r="ROY138" s="65"/>
      <c r="ROZ138" s="65"/>
      <c r="RPA138" s="65"/>
      <c r="RPB138" s="65"/>
      <c r="RPC138" s="65"/>
      <c r="RPD138" s="65"/>
      <c r="RPE138" s="65"/>
      <c r="RPF138" s="65"/>
      <c r="RPG138" s="65"/>
      <c r="RPH138" s="65"/>
      <c r="RPI138" s="65"/>
      <c r="RPJ138" s="65"/>
      <c r="RPK138" s="65"/>
      <c r="RPL138" s="65"/>
      <c r="RPM138" s="65"/>
      <c r="RPN138" s="65"/>
      <c r="RPO138" s="65"/>
      <c r="RPP138" s="65"/>
      <c r="RPQ138" s="65"/>
      <c r="RPR138" s="65"/>
      <c r="RPS138" s="65"/>
      <c r="RPT138" s="65"/>
      <c r="RPU138" s="65"/>
      <c r="RPV138" s="65"/>
      <c r="RPW138" s="65"/>
      <c r="RPX138" s="65"/>
      <c r="RPY138" s="65"/>
      <c r="RPZ138" s="65"/>
      <c r="RQA138" s="65"/>
      <c r="RQB138" s="65"/>
      <c r="RQC138" s="65"/>
      <c r="RQD138" s="65"/>
      <c r="RQE138" s="65"/>
      <c r="RQF138" s="65"/>
      <c r="RQG138" s="65"/>
      <c r="RQH138" s="65"/>
      <c r="RQI138" s="65"/>
      <c r="RQJ138" s="65"/>
      <c r="RQK138" s="65"/>
      <c r="RQL138" s="65"/>
      <c r="RQM138" s="65"/>
      <c r="RQN138" s="65"/>
      <c r="RQO138" s="65"/>
      <c r="RQP138" s="65"/>
      <c r="RQQ138" s="65"/>
      <c r="RQR138" s="65"/>
      <c r="RQS138" s="65"/>
      <c r="RQT138" s="65"/>
      <c r="RQU138" s="65"/>
      <c r="RQV138" s="65"/>
      <c r="RQW138" s="65"/>
      <c r="RQX138" s="65"/>
      <c r="RQY138" s="65"/>
      <c r="RQZ138" s="65"/>
      <c r="RRA138" s="65"/>
      <c r="RRB138" s="65"/>
      <c r="RRC138" s="65"/>
      <c r="RRD138" s="65"/>
      <c r="RRE138" s="65"/>
      <c r="RRF138" s="65"/>
      <c r="RRG138" s="65"/>
      <c r="RRH138" s="65"/>
      <c r="RRI138" s="65"/>
      <c r="RRJ138" s="65"/>
      <c r="RRK138" s="65"/>
      <c r="RRL138" s="65"/>
      <c r="RRM138" s="65"/>
      <c r="RRN138" s="65"/>
      <c r="RRO138" s="65"/>
      <c r="RRP138" s="65"/>
      <c r="RRQ138" s="65"/>
      <c r="RRR138" s="65"/>
      <c r="RRS138" s="65"/>
      <c r="RRT138" s="65"/>
      <c r="RRU138" s="65"/>
      <c r="RRV138" s="65"/>
      <c r="RRW138" s="65"/>
      <c r="RRX138" s="65"/>
      <c r="RRY138" s="65"/>
      <c r="RRZ138" s="65"/>
      <c r="RSA138" s="65"/>
      <c r="RSB138" s="65"/>
      <c r="RSC138" s="65"/>
      <c r="RSD138" s="65"/>
      <c r="RSE138" s="65"/>
      <c r="RSF138" s="65"/>
      <c r="RSG138" s="65"/>
      <c r="RSH138" s="65"/>
      <c r="RSI138" s="65"/>
      <c r="RSJ138" s="65"/>
      <c r="RSK138" s="65"/>
      <c r="RSL138" s="65"/>
      <c r="RSM138" s="65"/>
      <c r="RSN138" s="65"/>
      <c r="RSO138" s="65"/>
      <c r="RSP138" s="65"/>
      <c r="RSQ138" s="65"/>
      <c r="RSR138" s="65"/>
      <c r="RSS138" s="65"/>
      <c r="RST138" s="65"/>
      <c r="RSU138" s="65"/>
      <c r="RSV138" s="65"/>
      <c r="RSW138" s="65"/>
      <c r="RSX138" s="65"/>
      <c r="RSY138" s="65"/>
      <c r="RSZ138" s="65"/>
      <c r="RTA138" s="65"/>
      <c r="RTB138" s="65"/>
      <c r="RTC138" s="65"/>
      <c r="RTD138" s="65"/>
      <c r="RTE138" s="65"/>
      <c r="RTF138" s="65"/>
      <c r="RTG138" s="65"/>
      <c r="RTH138" s="65"/>
      <c r="RTI138" s="65"/>
      <c r="RTJ138" s="65"/>
      <c r="RTK138" s="65"/>
      <c r="RTL138" s="65"/>
      <c r="RTM138" s="65"/>
      <c r="RTN138" s="65"/>
      <c r="RTO138" s="65"/>
      <c r="RTP138" s="65"/>
      <c r="RTQ138" s="65"/>
      <c r="RTR138" s="65"/>
      <c r="RTS138" s="65"/>
      <c r="RTT138" s="65"/>
      <c r="RTU138" s="65"/>
      <c r="RTV138" s="65"/>
      <c r="RTW138" s="65"/>
      <c r="RTX138" s="65"/>
      <c r="RTY138" s="65"/>
      <c r="RTZ138" s="65"/>
      <c r="RUA138" s="65"/>
      <c r="RUB138" s="65"/>
      <c r="RUC138" s="65"/>
      <c r="RUD138" s="65"/>
      <c r="RUE138" s="65"/>
      <c r="RUF138" s="65"/>
      <c r="RUG138" s="65"/>
      <c r="RUH138" s="65"/>
      <c r="RUI138" s="65"/>
      <c r="RUJ138" s="65"/>
      <c r="RUK138" s="65"/>
      <c r="RUL138" s="65"/>
      <c r="RUM138" s="65"/>
      <c r="RUN138" s="65"/>
      <c r="RUO138" s="65"/>
      <c r="RUP138" s="65"/>
      <c r="RUQ138" s="65"/>
      <c r="RUR138" s="65"/>
      <c r="RUS138" s="65"/>
      <c r="RUT138" s="65"/>
      <c r="RUU138" s="65"/>
      <c r="RUV138" s="65"/>
      <c r="RUW138" s="65"/>
      <c r="RUX138" s="65"/>
      <c r="RUY138" s="65"/>
      <c r="RUZ138" s="65"/>
      <c r="RVA138" s="65"/>
      <c r="RVB138" s="65"/>
      <c r="RVC138" s="65"/>
      <c r="RVD138" s="65"/>
      <c r="RVE138" s="65"/>
      <c r="RVF138" s="65"/>
      <c r="RVG138" s="65"/>
      <c r="RVH138" s="65"/>
      <c r="RVI138" s="65"/>
      <c r="RVJ138" s="65"/>
      <c r="RVK138" s="65"/>
      <c r="RVL138" s="65"/>
      <c r="RVM138" s="65"/>
      <c r="RVN138" s="65"/>
      <c r="RVO138" s="65"/>
      <c r="RVP138" s="65"/>
      <c r="RVQ138" s="65"/>
      <c r="RVR138" s="65"/>
      <c r="RVS138" s="65"/>
      <c r="RVT138" s="65"/>
      <c r="RVU138" s="65"/>
      <c r="RVV138" s="65"/>
      <c r="RVW138" s="65"/>
      <c r="RVX138" s="65"/>
      <c r="RVY138" s="65"/>
      <c r="RVZ138" s="65"/>
      <c r="RWA138" s="65"/>
      <c r="RWB138" s="65"/>
      <c r="RWC138" s="65"/>
      <c r="RWD138" s="65"/>
      <c r="RWE138" s="65"/>
      <c r="RWF138" s="65"/>
      <c r="RWG138" s="65"/>
      <c r="RWH138" s="65"/>
      <c r="RWI138" s="65"/>
      <c r="RWJ138" s="65"/>
      <c r="RWK138" s="65"/>
      <c r="RWL138" s="65"/>
      <c r="RWM138" s="65"/>
      <c r="RWN138" s="65"/>
      <c r="RWO138" s="65"/>
      <c r="RWP138" s="65"/>
      <c r="RWQ138" s="65"/>
      <c r="RWR138" s="65"/>
      <c r="RWS138" s="65"/>
      <c r="RWT138" s="65"/>
      <c r="RWU138" s="65"/>
      <c r="RWV138" s="65"/>
      <c r="RWW138" s="65"/>
      <c r="RWX138" s="65"/>
      <c r="RWY138" s="65"/>
      <c r="RWZ138" s="65"/>
      <c r="RXA138" s="65"/>
      <c r="RXB138" s="65"/>
      <c r="RXC138" s="65"/>
      <c r="RXD138" s="65"/>
      <c r="RXE138" s="65"/>
      <c r="RXF138" s="65"/>
      <c r="RXG138" s="65"/>
      <c r="RXH138" s="65"/>
      <c r="RXI138" s="65"/>
      <c r="RXJ138" s="65"/>
      <c r="RXK138" s="65"/>
      <c r="RXL138" s="65"/>
      <c r="RXM138" s="65"/>
      <c r="RXN138" s="65"/>
      <c r="RXO138" s="65"/>
      <c r="RXP138" s="65"/>
      <c r="RXQ138" s="65"/>
      <c r="RXR138" s="65"/>
      <c r="RXS138" s="65"/>
      <c r="RXT138" s="65"/>
      <c r="RXU138" s="65"/>
      <c r="RXV138" s="65"/>
      <c r="RXW138" s="65"/>
      <c r="RXX138" s="65"/>
      <c r="RXY138" s="65"/>
      <c r="RXZ138" s="65"/>
      <c r="RYA138" s="65"/>
      <c r="RYB138" s="65"/>
      <c r="RYC138" s="65"/>
      <c r="RYD138" s="65"/>
      <c r="RYE138" s="65"/>
      <c r="RYF138" s="65"/>
      <c r="RYG138" s="65"/>
      <c r="RYH138" s="65"/>
      <c r="RYI138" s="65"/>
      <c r="RYJ138" s="65"/>
      <c r="RYK138" s="65"/>
      <c r="RYL138" s="65"/>
      <c r="RYM138" s="65"/>
      <c r="RYN138" s="65"/>
      <c r="RYO138" s="65"/>
      <c r="RYP138" s="65"/>
      <c r="RYQ138" s="65"/>
      <c r="RYR138" s="65"/>
      <c r="RYS138" s="65"/>
      <c r="RYT138" s="65"/>
      <c r="RYU138" s="65"/>
      <c r="RYV138" s="65"/>
      <c r="RYW138" s="65"/>
      <c r="RYX138" s="65"/>
      <c r="RYY138" s="65"/>
      <c r="RYZ138" s="65"/>
      <c r="RZA138" s="65"/>
      <c r="RZB138" s="65"/>
      <c r="RZC138" s="65"/>
      <c r="RZD138" s="65"/>
      <c r="RZE138" s="65"/>
      <c r="RZF138" s="65"/>
      <c r="RZG138" s="65"/>
      <c r="RZH138" s="65"/>
      <c r="RZI138" s="65"/>
      <c r="RZJ138" s="65"/>
      <c r="RZK138" s="65"/>
      <c r="RZL138" s="65"/>
      <c r="RZM138" s="65"/>
      <c r="RZN138" s="65"/>
      <c r="RZO138" s="65"/>
      <c r="RZP138" s="65"/>
      <c r="RZQ138" s="65"/>
      <c r="RZR138" s="65"/>
      <c r="RZS138" s="65"/>
      <c r="RZT138" s="65"/>
      <c r="RZU138" s="65"/>
      <c r="RZV138" s="65"/>
      <c r="RZW138" s="65"/>
      <c r="RZX138" s="65"/>
      <c r="RZY138" s="65"/>
      <c r="RZZ138" s="65"/>
      <c r="SAA138" s="65"/>
      <c r="SAB138" s="65"/>
      <c r="SAC138" s="65"/>
      <c r="SAD138" s="65"/>
      <c r="SAE138" s="65"/>
      <c r="SAF138" s="65"/>
      <c r="SAG138" s="65"/>
      <c r="SAH138" s="65"/>
      <c r="SAI138" s="65"/>
      <c r="SAJ138" s="65"/>
      <c r="SAK138" s="65"/>
      <c r="SAL138" s="65"/>
      <c r="SAM138" s="65"/>
      <c r="SAN138" s="65"/>
      <c r="SAO138" s="65"/>
      <c r="SAP138" s="65"/>
      <c r="SAQ138" s="65"/>
      <c r="SAR138" s="65"/>
      <c r="SAS138" s="65"/>
      <c r="SAT138" s="65"/>
      <c r="SAU138" s="65"/>
      <c r="SAV138" s="65"/>
      <c r="SAW138" s="65"/>
      <c r="SAX138" s="65"/>
      <c r="SAY138" s="65"/>
      <c r="SAZ138" s="65"/>
      <c r="SBA138" s="65"/>
      <c r="SBB138" s="65"/>
      <c r="SBC138" s="65"/>
      <c r="SBD138" s="65"/>
      <c r="SBE138" s="65"/>
      <c r="SBF138" s="65"/>
      <c r="SBG138" s="65"/>
      <c r="SBH138" s="65"/>
      <c r="SBI138" s="65"/>
      <c r="SBJ138" s="65"/>
      <c r="SBK138" s="65"/>
      <c r="SBL138" s="65"/>
      <c r="SBM138" s="65"/>
      <c r="SBN138" s="65"/>
      <c r="SBO138" s="65"/>
      <c r="SBP138" s="65"/>
      <c r="SBQ138" s="65"/>
      <c r="SBR138" s="65"/>
      <c r="SBS138" s="65"/>
      <c r="SBT138" s="65"/>
      <c r="SBU138" s="65"/>
      <c r="SBV138" s="65"/>
      <c r="SBW138" s="65"/>
      <c r="SBX138" s="65"/>
      <c r="SBY138" s="65"/>
      <c r="SBZ138" s="65"/>
      <c r="SCA138" s="65"/>
      <c r="SCB138" s="65"/>
      <c r="SCC138" s="65"/>
      <c r="SCD138" s="65"/>
      <c r="SCE138" s="65"/>
      <c r="SCF138" s="65"/>
      <c r="SCG138" s="65"/>
      <c r="SCH138" s="65"/>
      <c r="SCI138" s="65"/>
      <c r="SCJ138" s="65"/>
      <c r="SCK138" s="65"/>
      <c r="SCL138" s="65"/>
      <c r="SCM138" s="65"/>
      <c r="SCN138" s="65"/>
      <c r="SCO138" s="65"/>
      <c r="SCP138" s="65"/>
      <c r="SCQ138" s="65"/>
      <c r="SCR138" s="65"/>
      <c r="SCS138" s="65"/>
      <c r="SCT138" s="65"/>
      <c r="SCU138" s="65"/>
      <c r="SCV138" s="65"/>
      <c r="SCW138" s="65"/>
      <c r="SCX138" s="65"/>
      <c r="SCY138" s="65"/>
      <c r="SCZ138" s="65"/>
      <c r="SDA138" s="65"/>
      <c r="SDB138" s="65"/>
      <c r="SDC138" s="65"/>
      <c r="SDD138" s="65"/>
      <c r="SDE138" s="65"/>
      <c r="SDF138" s="65"/>
      <c r="SDG138" s="65"/>
      <c r="SDH138" s="65"/>
      <c r="SDI138" s="65"/>
      <c r="SDJ138" s="65"/>
      <c r="SDK138" s="65"/>
      <c r="SDL138" s="65"/>
      <c r="SDM138" s="65"/>
      <c r="SDN138" s="65"/>
      <c r="SDO138" s="65"/>
      <c r="SDP138" s="65"/>
      <c r="SDQ138" s="65"/>
      <c r="SDR138" s="65"/>
      <c r="SDS138" s="65"/>
      <c r="SDT138" s="65"/>
      <c r="SDU138" s="65"/>
      <c r="SDV138" s="65"/>
      <c r="SDW138" s="65"/>
      <c r="SDX138" s="65"/>
      <c r="SDY138" s="65"/>
      <c r="SDZ138" s="65"/>
      <c r="SEA138" s="65"/>
      <c r="SEB138" s="65"/>
      <c r="SEC138" s="65"/>
      <c r="SED138" s="65"/>
      <c r="SEE138" s="65"/>
      <c r="SEF138" s="65"/>
      <c r="SEG138" s="65"/>
      <c r="SEH138" s="65"/>
      <c r="SEI138" s="65"/>
      <c r="SEJ138" s="65"/>
      <c r="SEK138" s="65"/>
      <c r="SEL138" s="65"/>
      <c r="SEM138" s="65"/>
      <c r="SEN138" s="65"/>
      <c r="SEO138" s="65"/>
      <c r="SEP138" s="65"/>
      <c r="SEQ138" s="65"/>
      <c r="SER138" s="65"/>
      <c r="SES138" s="65"/>
      <c r="SET138" s="65"/>
      <c r="SEU138" s="65"/>
      <c r="SEV138" s="65"/>
      <c r="SEW138" s="65"/>
      <c r="SEX138" s="65"/>
      <c r="SEY138" s="65"/>
      <c r="SEZ138" s="65"/>
      <c r="SFA138" s="65"/>
      <c r="SFB138" s="65"/>
      <c r="SFC138" s="65"/>
      <c r="SFD138" s="65"/>
      <c r="SFE138" s="65"/>
      <c r="SFF138" s="65"/>
      <c r="SFG138" s="65"/>
      <c r="SFH138" s="65"/>
      <c r="SFI138" s="65"/>
      <c r="SFJ138" s="65"/>
      <c r="SFK138" s="65"/>
      <c r="SFL138" s="65"/>
      <c r="SFM138" s="65"/>
      <c r="SFN138" s="65"/>
      <c r="SFO138" s="65"/>
      <c r="SFP138" s="65"/>
      <c r="SFQ138" s="65"/>
      <c r="SFR138" s="65"/>
      <c r="SFS138" s="65"/>
      <c r="SFT138" s="65"/>
      <c r="SFU138" s="65"/>
      <c r="SFV138" s="65"/>
      <c r="SFW138" s="65"/>
      <c r="SFX138" s="65"/>
      <c r="SFY138" s="65"/>
      <c r="SFZ138" s="65"/>
      <c r="SGA138" s="65"/>
      <c r="SGB138" s="65"/>
      <c r="SGC138" s="65"/>
      <c r="SGD138" s="65"/>
      <c r="SGE138" s="65"/>
      <c r="SGF138" s="65"/>
      <c r="SGG138" s="65"/>
      <c r="SGH138" s="65"/>
      <c r="SGI138" s="65"/>
      <c r="SGJ138" s="65"/>
      <c r="SGK138" s="65"/>
      <c r="SGL138" s="65"/>
      <c r="SGM138" s="65"/>
      <c r="SGN138" s="65"/>
      <c r="SGO138" s="65"/>
      <c r="SGP138" s="65"/>
      <c r="SGQ138" s="65"/>
      <c r="SGR138" s="65"/>
      <c r="SGS138" s="65"/>
      <c r="SGT138" s="65"/>
      <c r="SGU138" s="65"/>
      <c r="SGV138" s="65"/>
      <c r="SGW138" s="65"/>
      <c r="SGX138" s="65"/>
      <c r="SGY138" s="65"/>
      <c r="SGZ138" s="65"/>
      <c r="SHA138" s="65"/>
      <c r="SHB138" s="65"/>
      <c r="SHC138" s="65"/>
      <c r="SHD138" s="65"/>
      <c r="SHE138" s="65"/>
      <c r="SHF138" s="65"/>
      <c r="SHG138" s="65"/>
      <c r="SHH138" s="65"/>
      <c r="SHI138" s="65"/>
      <c r="SHJ138" s="65"/>
      <c r="SHK138" s="65"/>
      <c r="SHL138" s="65"/>
      <c r="SHM138" s="65"/>
      <c r="SHN138" s="65"/>
      <c r="SHO138" s="65"/>
      <c r="SHP138" s="65"/>
      <c r="SHQ138" s="65"/>
      <c r="SHR138" s="65"/>
      <c r="SHS138" s="65"/>
      <c r="SHT138" s="65"/>
      <c r="SHU138" s="65"/>
      <c r="SHV138" s="65"/>
      <c r="SHW138" s="65"/>
      <c r="SHX138" s="65"/>
      <c r="SHY138" s="65"/>
      <c r="SHZ138" s="65"/>
      <c r="SIA138" s="65"/>
      <c r="SIB138" s="65"/>
      <c r="SIC138" s="65"/>
      <c r="SID138" s="65"/>
      <c r="SIE138" s="65"/>
      <c r="SIF138" s="65"/>
      <c r="SIG138" s="65"/>
      <c r="SIH138" s="65"/>
      <c r="SII138" s="65"/>
      <c r="SIJ138" s="65"/>
      <c r="SIK138" s="65"/>
      <c r="SIL138" s="65"/>
      <c r="SIM138" s="65"/>
      <c r="SIN138" s="65"/>
      <c r="SIO138" s="65"/>
      <c r="SIP138" s="65"/>
      <c r="SIQ138" s="65"/>
      <c r="SIR138" s="65"/>
      <c r="SIS138" s="65"/>
      <c r="SIT138" s="65"/>
      <c r="SIU138" s="65"/>
      <c r="SIV138" s="65"/>
      <c r="SIW138" s="65"/>
      <c r="SIX138" s="65"/>
      <c r="SIY138" s="65"/>
      <c r="SIZ138" s="65"/>
      <c r="SJA138" s="65"/>
      <c r="SJB138" s="65"/>
      <c r="SJC138" s="65"/>
      <c r="SJD138" s="65"/>
      <c r="SJE138" s="65"/>
      <c r="SJF138" s="65"/>
      <c r="SJG138" s="65"/>
      <c r="SJH138" s="65"/>
      <c r="SJI138" s="65"/>
      <c r="SJJ138" s="65"/>
      <c r="SJK138" s="65"/>
      <c r="SJL138" s="65"/>
      <c r="SJM138" s="65"/>
      <c r="SJN138" s="65"/>
      <c r="SJO138" s="65"/>
      <c r="SJP138" s="65"/>
      <c r="SJQ138" s="65"/>
      <c r="SJR138" s="65"/>
      <c r="SJS138" s="65"/>
      <c r="SJT138" s="65"/>
      <c r="SJU138" s="65"/>
      <c r="SJV138" s="65"/>
      <c r="SJW138" s="65"/>
      <c r="SJX138" s="65"/>
      <c r="SJY138" s="65"/>
      <c r="SJZ138" s="65"/>
      <c r="SKA138" s="65"/>
      <c r="SKB138" s="65"/>
      <c r="SKC138" s="65"/>
      <c r="SKD138" s="65"/>
      <c r="SKE138" s="65"/>
      <c r="SKF138" s="65"/>
      <c r="SKG138" s="65"/>
      <c r="SKH138" s="65"/>
      <c r="SKI138" s="65"/>
      <c r="SKJ138" s="65"/>
      <c r="SKK138" s="65"/>
      <c r="SKL138" s="65"/>
      <c r="SKM138" s="65"/>
      <c r="SKN138" s="65"/>
      <c r="SKO138" s="65"/>
      <c r="SKP138" s="65"/>
      <c r="SKQ138" s="65"/>
      <c r="SKR138" s="65"/>
      <c r="SKS138" s="65"/>
      <c r="SKT138" s="65"/>
      <c r="SKU138" s="65"/>
      <c r="SKV138" s="65"/>
      <c r="SKW138" s="65"/>
      <c r="SKX138" s="65"/>
      <c r="SKY138" s="65"/>
      <c r="SKZ138" s="65"/>
      <c r="SLA138" s="65"/>
      <c r="SLB138" s="65"/>
      <c r="SLC138" s="65"/>
      <c r="SLD138" s="65"/>
      <c r="SLE138" s="65"/>
      <c r="SLF138" s="65"/>
      <c r="SLG138" s="65"/>
      <c r="SLH138" s="65"/>
      <c r="SLI138" s="65"/>
      <c r="SLJ138" s="65"/>
      <c r="SLK138" s="65"/>
      <c r="SLL138" s="65"/>
      <c r="SLM138" s="65"/>
      <c r="SLN138" s="65"/>
      <c r="SLO138" s="65"/>
      <c r="SLP138" s="65"/>
      <c r="SLQ138" s="65"/>
      <c r="SLR138" s="65"/>
      <c r="SLS138" s="65"/>
      <c r="SLT138" s="65"/>
      <c r="SLU138" s="65"/>
      <c r="SLV138" s="65"/>
      <c r="SLW138" s="65"/>
      <c r="SLX138" s="65"/>
      <c r="SLY138" s="65"/>
      <c r="SLZ138" s="65"/>
      <c r="SMA138" s="65"/>
      <c r="SMB138" s="65"/>
      <c r="SMC138" s="65"/>
      <c r="SMD138" s="65"/>
      <c r="SME138" s="65"/>
      <c r="SMF138" s="65"/>
      <c r="SMG138" s="65"/>
      <c r="SMH138" s="65"/>
      <c r="SMI138" s="65"/>
      <c r="SMJ138" s="65"/>
      <c r="SMK138" s="65"/>
      <c r="SML138" s="65"/>
      <c r="SMM138" s="65"/>
      <c r="SMN138" s="65"/>
      <c r="SMO138" s="65"/>
      <c r="SMP138" s="65"/>
      <c r="SMQ138" s="65"/>
      <c r="SMR138" s="65"/>
      <c r="SMS138" s="65"/>
      <c r="SMT138" s="65"/>
      <c r="SMU138" s="65"/>
      <c r="SMV138" s="65"/>
      <c r="SMW138" s="65"/>
      <c r="SMX138" s="65"/>
      <c r="SMY138" s="65"/>
      <c r="SMZ138" s="65"/>
      <c r="SNA138" s="65"/>
      <c r="SNB138" s="65"/>
      <c r="SNC138" s="65"/>
      <c r="SND138" s="65"/>
      <c r="SNE138" s="65"/>
      <c r="SNF138" s="65"/>
      <c r="SNG138" s="65"/>
      <c r="SNH138" s="65"/>
      <c r="SNI138" s="65"/>
      <c r="SNJ138" s="65"/>
      <c r="SNK138" s="65"/>
      <c r="SNL138" s="65"/>
      <c r="SNM138" s="65"/>
      <c r="SNN138" s="65"/>
      <c r="SNO138" s="65"/>
      <c r="SNP138" s="65"/>
      <c r="SNQ138" s="65"/>
      <c r="SNR138" s="65"/>
      <c r="SNS138" s="65"/>
      <c r="SNT138" s="65"/>
      <c r="SNU138" s="65"/>
      <c r="SNV138" s="65"/>
      <c r="SNW138" s="65"/>
      <c r="SNX138" s="65"/>
      <c r="SNY138" s="65"/>
      <c r="SNZ138" s="65"/>
      <c r="SOA138" s="65"/>
      <c r="SOB138" s="65"/>
      <c r="SOC138" s="65"/>
      <c r="SOD138" s="65"/>
      <c r="SOE138" s="65"/>
      <c r="SOF138" s="65"/>
      <c r="SOG138" s="65"/>
      <c r="SOH138" s="65"/>
      <c r="SOI138" s="65"/>
      <c r="SOJ138" s="65"/>
      <c r="SOK138" s="65"/>
      <c r="SOL138" s="65"/>
      <c r="SOM138" s="65"/>
      <c r="SON138" s="65"/>
      <c r="SOO138" s="65"/>
      <c r="SOP138" s="65"/>
      <c r="SOQ138" s="65"/>
      <c r="SOR138" s="65"/>
      <c r="SOS138" s="65"/>
      <c r="SOT138" s="65"/>
      <c r="SOU138" s="65"/>
      <c r="SOV138" s="65"/>
      <c r="SOW138" s="65"/>
      <c r="SOX138" s="65"/>
      <c r="SOY138" s="65"/>
      <c r="SOZ138" s="65"/>
      <c r="SPA138" s="65"/>
      <c r="SPB138" s="65"/>
      <c r="SPC138" s="65"/>
      <c r="SPD138" s="65"/>
      <c r="SPE138" s="65"/>
      <c r="SPF138" s="65"/>
      <c r="SPG138" s="65"/>
      <c r="SPH138" s="65"/>
      <c r="SPI138" s="65"/>
      <c r="SPJ138" s="65"/>
      <c r="SPK138" s="65"/>
      <c r="SPL138" s="65"/>
      <c r="SPM138" s="65"/>
      <c r="SPN138" s="65"/>
      <c r="SPO138" s="65"/>
      <c r="SPP138" s="65"/>
      <c r="SPQ138" s="65"/>
      <c r="SPR138" s="65"/>
      <c r="SPS138" s="65"/>
      <c r="SPT138" s="65"/>
      <c r="SPU138" s="65"/>
      <c r="SPV138" s="65"/>
      <c r="SPW138" s="65"/>
      <c r="SPX138" s="65"/>
      <c r="SPY138" s="65"/>
      <c r="SPZ138" s="65"/>
      <c r="SQA138" s="65"/>
      <c r="SQB138" s="65"/>
      <c r="SQC138" s="65"/>
      <c r="SQD138" s="65"/>
      <c r="SQE138" s="65"/>
      <c r="SQF138" s="65"/>
      <c r="SQG138" s="65"/>
      <c r="SQH138" s="65"/>
      <c r="SQI138" s="65"/>
      <c r="SQJ138" s="65"/>
      <c r="SQK138" s="65"/>
      <c r="SQL138" s="65"/>
      <c r="SQM138" s="65"/>
      <c r="SQN138" s="65"/>
      <c r="SQO138" s="65"/>
      <c r="SQP138" s="65"/>
      <c r="SQQ138" s="65"/>
      <c r="SQR138" s="65"/>
      <c r="SQS138" s="65"/>
      <c r="SQT138" s="65"/>
      <c r="SQU138" s="65"/>
      <c r="SQV138" s="65"/>
      <c r="SQW138" s="65"/>
      <c r="SQX138" s="65"/>
      <c r="SQY138" s="65"/>
      <c r="SQZ138" s="65"/>
      <c r="SRA138" s="65"/>
      <c r="SRB138" s="65"/>
      <c r="SRC138" s="65"/>
      <c r="SRD138" s="65"/>
      <c r="SRE138" s="65"/>
      <c r="SRF138" s="65"/>
      <c r="SRG138" s="65"/>
      <c r="SRH138" s="65"/>
      <c r="SRI138" s="65"/>
      <c r="SRJ138" s="65"/>
      <c r="SRK138" s="65"/>
      <c r="SRL138" s="65"/>
      <c r="SRM138" s="65"/>
      <c r="SRN138" s="65"/>
      <c r="SRO138" s="65"/>
      <c r="SRP138" s="65"/>
      <c r="SRQ138" s="65"/>
      <c r="SRR138" s="65"/>
      <c r="SRS138" s="65"/>
      <c r="SRT138" s="65"/>
      <c r="SRU138" s="65"/>
      <c r="SRV138" s="65"/>
      <c r="SRW138" s="65"/>
      <c r="SRX138" s="65"/>
      <c r="SRY138" s="65"/>
      <c r="SRZ138" s="65"/>
      <c r="SSA138" s="65"/>
      <c r="SSB138" s="65"/>
      <c r="SSC138" s="65"/>
      <c r="SSD138" s="65"/>
      <c r="SSE138" s="65"/>
      <c r="SSF138" s="65"/>
      <c r="SSG138" s="65"/>
      <c r="SSH138" s="65"/>
      <c r="SSI138" s="65"/>
      <c r="SSJ138" s="65"/>
      <c r="SSK138" s="65"/>
      <c r="SSL138" s="65"/>
      <c r="SSM138" s="65"/>
      <c r="SSN138" s="65"/>
      <c r="SSO138" s="65"/>
      <c r="SSP138" s="65"/>
      <c r="SSQ138" s="65"/>
      <c r="SSR138" s="65"/>
      <c r="SSS138" s="65"/>
      <c r="SST138" s="65"/>
      <c r="SSU138" s="65"/>
      <c r="SSV138" s="65"/>
      <c r="SSW138" s="65"/>
      <c r="SSX138" s="65"/>
      <c r="SSY138" s="65"/>
      <c r="SSZ138" s="65"/>
      <c r="STA138" s="65"/>
      <c r="STB138" s="65"/>
      <c r="STC138" s="65"/>
      <c r="STD138" s="65"/>
      <c r="STE138" s="65"/>
      <c r="STF138" s="65"/>
      <c r="STG138" s="65"/>
      <c r="STH138" s="65"/>
      <c r="STI138" s="65"/>
      <c r="STJ138" s="65"/>
      <c r="STK138" s="65"/>
      <c r="STL138" s="65"/>
      <c r="STM138" s="65"/>
      <c r="STN138" s="65"/>
      <c r="STO138" s="65"/>
      <c r="STP138" s="65"/>
      <c r="STQ138" s="65"/>
      <c r="STR138" s="65"/>
      <c r="STS138" s="65"/>
      <c r="STT138" s="65"/>
      <c r="STU138" s="65"/>
      <c r="STV138" s="65"/>
      <c r="STW138" s="65"/>
      <c r="STX138" s="65"/>
      <c r="STY138" s="65"/>
      <c r="STZ138" s="65"/>
      <c r="SUA138" s="65"/>
      <c r="SUB138" s="65"/>
      <c r="SUC138" s="65"/>
      <c r="SUD138" s="65"/>
      <c r="SUE138" s="65"/>
      <c r="SUF138" s="65"/>
      <c r="SUG138" s="65"/>
      <c r="SUH138" s="65"/>
      <c r="SUI138" s="65"/>
      <c r="SUJ138" s="65"/>
      <c r="SUK138" s="65"/>
      <c r="SUL138" s="65"/>
      <c r="SUM138" s="65"/>
      <c r="SUN138" s="65"/>
      <c r="SUO138" s="65"/>
      <c r="SUP138" s="65"/>
      <c r="SUQ138" s="65"/>
      <c r="SUR138" s="65"/>
      <c r="SUS138" s="65"/>
      <c r="SUT138" s="65"/>
      <c r="SUU138" s="65"/>
      <c r="SUV138" s="65"/>
      <c r="SUW138" s="65"/>
      <c r="SUX138" s="65"/>
      <c r="SUY138" s="65"/>
      <c r="SUZ138" s="65"/>
      <c r="SVA138" s="65"/>
      <c r="SVB138" s="65"/>
      <c r="SVC138" s="65"/>
      <c r="SVD138" s="65"/>
      <c r="SVE138" s="65"/>
      <c r="SVF138" s="65"/>
      <c r="SVG138" s="65"/>
      <c r="SVH138" s="65"/>
      <c r="SVI138" s="65"/>
      <c r="SVJ138" s="65"/>
      <c r="SVK138" s="65"/>
      <c r="SVL138" s="65"/>
      <c r="SVM138" s="65"/>
      <c r="SVN138" s="65"/>
      <c r="SVO138" s="65"/>
      <c r="SVP138" s="65"/>
      <c r="SVQ138" s="65"/>
      <c r="SVR138" s="65"/>
      <c r="SVS138" s="65"/>
      <c r="SVT138" s="65"/>
      <c r="SVU138" s="65"/>
      <c r="SVV138" s="65"/>
      <c r="SVW138" s="65"/>
      <c r="SVX138" s="65"/>
      <c r="SVY138" s="65"/>
      <c r="SVZ138" s="65"/>
      <c r="SWA138" s="65"/>
      <c r="SWB138" s="65"/>
      <c r="SWC138" s="65"/>
      <c r="SWD138" s="65"/>
      <c r="SWE138" s="65"/>
      <c r="SWF138" s="65"/>
      <c r="SWG138" s="65"/>
      <c r="SWH138" s="65"/>
      <c r="SWI138" s="65"/>
      <c r="SWJ138" s="65"/>
      <c r="SWK138" s="65"/>
      <c r="SWL138" s="65"/>
      <c r="SWM138" s="65"/>
      <c r="SWN138" s="65"/>
      <c r="SWO138" s="65"/>
      <c r="SWP138" s="65"/>
      <c r="SWQ138" s="65"/>
      <c r="SWR138" s="65"/>
      <c r="SWS138" s="65"/>
      <c r="SWT138" s="65"/>
      <c r="SWU138" s="65"/>
      <c r="SWV138" s="65"/>
      <c r="SWW138" s="65"/>
      <c r="SWX138" s="65"/>
      <c r="SWY138" s="65"/>
      <c r="SWZ138" s="65"/>
      <c r="SXA138" s="65"/>
      <c r="SXB138" s="65"/>
      <c r="SXC138" s="65"/>
      <c r="SXD138" s="65"/>
      <c r="SXE138" s="65"/>
      <c r="SXF138" s="65"/>
      <c r="SXG138" s="65"/>
      <c r="SXH138" s="65"/>
      <c r="SXI138" s="65"/>
      <c r="SXJ138" s="65"/>
      <c r="SXK138" s="65"/>
      <c r="SXL138" s="65"/>
      <c r="SXM138" s="65"/>
      <c r="SXN138" s="65"/>
      <c r="SXO138" s="65"/>
      <c r="SXP138" s="65"/>
      <c r="SXQ138" s="65"/>
      <c r="SXR138" s="65"/>
      <c r="SXS138" s="65"/>
      <c r="SXT138" s="65"/>
      <c r="SXU138" s="65"/>
      <c r="SXV138" s="65"/>
      <c r="SXW138" s="65"/>
      <c r="SXX138" s="65"/>
      <c r="SXY138" s="65"/>
      <c r="SXZ138" s="65"/>
      <c r="SYA138" s="65"/>
      <c r="SYB138" s="65"/>
      <c r="SYC138" s="65"/>
      <c r="SYD138" s="65"/>
      <c r="SYE138" s="65"/>
      <c r="SYF138" s="65"/>
      <c r="SYG138" s="65"/>
      <c r="SYH138" s="65"/>
      <c r="SYI138" s="65"/>
      <c r="SYJ138" s="65"/>
      <c r="SYK138" s="65"/>
      <c r="SYL138" s="65"/>
      <c r="SYM138" s="65"/>
      <c r="SYN138" s="65"/>
      <c r="SYO138" s="65"/>
      <c r="SYP138" s="65"/>
      <c r="SYQ138" s="65"/>
      <c r="SYR138" s="65"/>
      <c r="SYS138" s="65"/>
      <c r="SYT138" s="65"/>
      <c r="SYU138" s="65"/>
      <c r="SYV138" s="65"/>
      <c r="SYW138" s="65"/>
      <c r="SYX138" s="65"/>
      <c r="SYY138" s="65"/>
      <c r="SYZ138" s="65"/>
      <c r="SZA138" s="65"/>
      <c r="SZB138" s="65"/>
      <c r="SZC138" s="65"/>
      <c r="SZD138" s="65"/>
      <c r="SZE138" s="65"/>
      <c r="SZF138" s="65"/>
      <c r="SZG138" s="65"/>
      <c r="SZH138" s="65"/>
      <c r="SZI138" s="65"/>
      <c r="SZJ138" s="65"/>
      <c r="SZK138" s="65"/>
      <c r="SZL138" s="65"/>
      <c r="SZM138" s="65"/>
      <c r="SZN138" s="65"/>
      <c r="SZO138" s="65"/>
      <c r="SZP138" s="65"/>
      <c r="SZQ138" s="65"/>
      <c r="SZR138" s="65"/>
      <c r="SZS138" s="65"/>
      <c r="SZT138" s="65"/>
      <c r="SZU138" s="65"/>
      <c r="SZV138" s="65"/>
      <c r="SZW138" s="65"/>
      <c r="SZX138" s="65"/>
      <c r="SZY138" s="65"/>
      <c r="SZZ138" s="65"/>
      <c r="TAA138" s="65"/>
      <c r="TAB138" s="65"/>
      <c r="TAC138" s="65"/>
      <c r="TAD138" s="65"/>
      <c r="TAE138" s="65"/>
      <c r="TAF138" s="65"/>
      <c r="TAG138" s="65"/>
      <c r="TAH138" s="65"/>
      <c r="TAI138" s="65"/>
      <c r="TAJ138" s="65"/>
      <c r="TAK138" s="65"/>
      <c r="TAL138" s="65"/>
      <c r="TAM138" s="65"/>
      <c r="TAN138" s="65"/>
      <c r="TAO138" s="65"/>
      <c r="TAP138" s="65"/>
      <c r="TAQ138" s="65"/>
      <c r="TAR138" s="65"/>
      <c r="TAS138" s="65"/>
      <c r="TAT138" s="65"/>
      <c r="TAU138" s="65"/>
      <c r="TAV138" s="65"/>
      <c r="TAW138" s="65"/>
      <c r="TAX138" s="65"/>
      <c r="TAY138" s="65"/>
      <c r="TAZ138" s="65"/>
      <c r="TBA138" s="65"/>
      <c r="TBB138" s="65"/>
      <c r="TBC138" s="65"/>
      <c r="TBD138" s="65"/>
      <c r="TBE138" s="65"/>
      <c r="TBF138" s="65"/>
      <c r="TBG138" s="65"/>
      <c r="TBH138" s="65"/>
      <c r="TBI138" s="65"/>
      <c r="TBJ138" s="65"/>
      <c r="TBK138" s="65"/>
      <c r="TBL138" s="65"/>
      <c r="TBM138" s="65"/>
      <c r="TBN138" s="65"/>
      <c r="TBO138" s="65"/>
      <c r="TBP138" s="65"/>
      <c r="TBQ138" s="65"/>
      <c r="TBR138" s="65"/>
      <c r="TBS138" s="65"/>
      <c r="TBT138" s="65"/>
      <c r="TBU138" s="65"/>
      <c r="TBV138" s="65"/>
      <c r="TBW138" s="65"/>
      <c r="TBX138" s="65"/>
      <c r="TBY138" s="65"/>
      <c r="TBZ138" s="65"/>
      <c r="TCA138" s="65"/>
      <c r="TCB138" s="65"/>
      <c r="TCC138" s="65"/>
      <c r="TCD138" s="65"/>
      <c r="TCE138" s="65"/>
      <c r="TCF138" s="65"/>
      <c r="TCG138" s="65"/>
      <c r="TCH138" s="65"/>
      <c r="TCI138" s="65"/>
      <c r="TCJ138" s="65"/>
      <c r="TCK138" s="65"/>
      <c r="TCL138" s="65"/>
      <c r="TCM138" s="65"/>
      <c r="TCN138" s="65"/>
      <c r="TCO138" s="65"/>
      <c r="TCP138" s="65"/>
      <c r="TCQ138" s="65"/>
      <c r="TCR138" s="65"/>
      <c r="TCS138" s="65"/>
      <c r="TCT138" s="65"/>
      <c r="TCU138" s="65"/>
      <c r="TCV138" s="65"/>
      <c r="TCW138" s="65"/>
      <c r="TCX138" s="65"/>
      <c r="TCY138" s="65"/>
      <c r="TCZ138" s="65"/>
      <c r="TDA138" s="65"/>
      <c r="TDB138" s="65"/>
      <c r="TDC138" s="65"/>
      <c r="TDD138" s="65"/>
      <c r="TDE138" s="65"/>
      <c r="TDF138" s="65"/>
      <c r="TDG138" s="65"/>
      <c r="TDH138" s="65"/>
      <c r="TDI138" s="65"/>
      <c r="TDJ138" s="65"/>
      <c r="TDK138" s="65"/>
      <c r="TDL138" s="65"/>
      <c r="TDM138" s="65"/>
      <c r="TDN138" s="65"/>
      <c r="TDO138" s="65"/>
      <c r="TDP138" s="65"/>
      <c r="TDQ138" s="65"/>
      <c r="TDR138" s="65"/>
      <c r="TDS138" s="65"/>
      <c r="TDT138" s="65"/>
      <c r="TDU138" s="65"/>
      <c r="TDV138" s="65"/>
      <c r="TDW138" s="65"/>
      <c r="TDX138" s="65"/>
      <c r="TDY138" s="65"/>
      <c r="TDZ138" s="65"/>
      <c r="TEA138" s="65"/>
      <c r="TEB138" s="65"/>
      <c r="TEC138" s="65"/>
      <c r="TED138" s="65"/>
      <c r="TEE138" s="65"/>
      <c r="TEF138" s="65"/>
      <c r="TEG138" s="65"/>
      <c r="TEH138" s="65"/>
      <c r="TEI138" s="65"/>
      <c r="TEJ138" s="65"/>
      <c r="TEK138" s="65"/>
      <c r="TEL138" s="65"/>
      <c r="TEM138" s="65"/>
      <c r="TEN138" s="65"/>
      <c r="TEO138" s="65"/>
      <c r="TEP138" s="65"/>
      <c r="TEQ138" s="65"/>
      <c r="TER138" s="65"/>
      <c r="TES138" s="65"/>
      <c r="TET138" s="65"/>
      <c r="TEU138" s="65"/>
      <c r="TEV138" s="65"/>
      <c r="TEW138" s="65"/>
      <c r="TEX138" s="65"/>
      <c r="TEY138" s="65"/>
      <c r="TEZ138" s="65"/>
      <c r="TFA138" s="65"/>
      <c r="TFB138" s="65"/>
      <c r="TFC138" s="65"/>
      <c r="TFD138" s="65"/>
      <c r="TFE138" s="65"/>
      <c r="TFF138" s="65"/>
      <c r="TFG138" s="65"/>
      <c r="TFH138" s="65"/>
      <c r="TFI138" s="65"/>
      <c r="TFJ138" s="65"/>
      <c r="TFK138" s="65"/>
      <c r="TFL138" s="65"/>
      <c r="TFM138" s="65"/>
      <c r="TFN138" s="65"/>
      <c r="TFO138" s="65"/>
      <c r="TFP138" s="65"/>
      <c r="TFQ138" s="65"/>
      <c r="TFR138" s="65"/>
      <c r="TFS138" s="65"/>
      <c r="TFT138" s="65"/>
      <c r="TFU138" s="65"/>
      <c r="TFV138" s="65"/>
      <c r="TFW138" s="65"/>
      <c r="TFX138" s="65"/>
      <c r="TFY138" s="65"/>
      <c r="TFZ138" s="65"/>
      <c r="TGA138" s="65"/>
      <c r="TGB138" s="65"/>
      <c r="TGC138" s="65"/>
      <c r="TGD138" s="65"/>
      <c r="TGE138" s="65"/>
      <c r="TGF138" s="65"/>
      <c r="TGG138" s="65"/>
      <c r="TGH138" s="65"/>
      <c r="TGI138" s="65"/>
      <c r="TGJ138" s="65"/>
      <c r="TGK138" s="65"/>
      <c r="TGL138" s="65"/>
      <c r="TGM138" s="65"/>
      <c r="TGN138" s="65"/>
      <c r="TGO138" s="65"/>
      <c r="TGP138" s="65"/>
      <c r="TGQ138" s="65"/>
      <c r="TGR138" s="65"/>
      <c r="TGS138" s="65"/>
      <c r="TGT138" s="65"/>
      <c r="TGU138" s="65"/>
      <c r="TGV138" s="65"/>
      <c r="TGW138" s="65"/>
      <c r="TGX138" s="65"/>
      <c r="TGY138" s="65"/>
      <c r="TGZ138" s="65"/>
      <c r="THA138" s="65"/>
      <c r="THB138" s="65"/>
      <c r="THC138" s="65"/>
      <c r="THD138" s="65"/>
      <c r="THE138" s="65"/>
      <c r="THF138" s="65"/>
      <c r="THG138" s="65"/>
      <c r="THH138" s="65"/>
      <c r="THI138" s="65"/>
      <c r="THJ138" s="65"/>
      <c r="THK138" s="65"/>
      <c r="THL138" s="65"/>
      <c r="THM138" s="65"/>
      <c r="THN138" s="65"/>
      <c r="THO138" s="65"/>
      <c r="THP138" s="65"/>
      <c r="THQ138" s="65"/>
      <c r="THR138" s="65"/>
      <c r="THS138" s="65"/>
      <c r="THT138" s="65"/>
      <c r="THU138" s="65"/>
      <c r="THV138" s="65"/>
      <c r="THW138" s="65"/>
      <c r="THX138" s="65"/>
      <c r="THY138" s="65"/>
      <c r="THZ138" s="65"/>
      <c r="TIA138" s="65"/>
      <c r="TIB138" s="65"/>
      <c r="TIC138" s="65"/>
      <c r="TID138" s="65"/>
      <c r="TIE138" s="65"/>
      <c r="TIF138" s="65"/>
      <c r="TIG138" s="65"/>
      <c r="TIH138" s="65"/>
      <c r="TII138" s="65"/>
      <c r="TIJ138" s="65"/>
      <c r="TIK138" s="65"/>
      <c r="TIL138" s="65"/>
      <c r="TIM138" s="65"/>
      <c r="TIN138" s="65"/>
      <c r="TIO138" s="65"/>
      <c r="TIP138" s="65"/>
      <c r="TIQ138" s="65"/>
      <c r="TIR138" s="65"/>
      <c r="TIS138" s="65"/>
      <c r="TIT138" s="65"/>
      <c r="TIU138" s="65"/>
      <c r="TIV138" s="65"/>
      <c r="TIW138" s="65"/>
      <c r="TIX138" s="65"/>
      <c r="TIY138" s="65"/>
      <c r="TIZ138" s="65"/>
      <c r="TJA138" s="65"/>
      <c r="TJB138" s="65"/>
      <c r="TJC138" s="65"/>
      <c r="TJD138" s="65"/>
      <c r="TJE138" s="65"/>
      <c r="TJF138" s="65"/>
      <c r="TJG138" s="65"/>
      <c r="TJH138" s="65"/>
      <c r="TJI138" s="65"/>
      <c r="TJJ138" s="65"/>
      <c r="TJK138" s="65"/>
      <c r="TJL138" s="65"/>
      <c r="TJM138" s="65"/>
      <c r="TJN138" s="65"/>
      <c r="TJO138" s="65"/>
      <c r="TJP138" s="65"/>
      <c r="TJQ138" s="65"/>
      <c r="TJR138" s="65"/>
      <c r="TJS138" s="65"/>
      <c r="TJT138" s="65"/>
      <c r="TJU138" s="65"/>
      <c r="TJV138" s="65"/>
      <c r="TJW138" s="65"/>
      <c r="TJX138" s="65"/>
      <c r="TJY138" s="65"/>
      <c r="TJZ138" s="65"/>
      <c r="TKA138" s="65"/>
      <c r="TKB138" s="65"/>
      <c r="TKC138" s="65"/>
      <c r="TKD138" s="65"/>
      <c r="TKE138" s="65"/>
      <c r="TKF138" s="65"/>
      <c r="TKG138" s="65"/>
      <c r="TKH138" s="65"/>
      <c r="TKI138" s="65"/>
      <c r="TKJ138" s="65"/>
      <c r="TKK138" s="65"/>
      <c r="TKL138" s="65"/>
      <c r="TKM138" s="65"/>
      <c r="TKN138" s="65"/>
      <c r="TKO138" s="65"/>
      <c r="TKP138" s="65"/>
      <c r="TKQ138" s="65"/>
      <c r="TKR138" s="65"/>
      <c r="TKS138" s="65"/>
      <c r="TKT138" s="65"/>
      <c r="TKU138" s="65"/>
      <c r="TKV138" s="65"/>
      <c r="TKW138" s="65"/>
      <c r="TKX138" s="65"/>
      <c r="TKY138" s="65"/>
      <c r="TKZ138" s="65"/>
      <c r="TLA138" s="65"/>
      <c r="TLB138" s="65"/>
      <c r="TLC138" s="65"/>
      <c r="TLD138" s="65"/>
      <c r="TLE138" s="65"/>
      <c r="TLF138" s="65"/>
      <c r="TLG138" s="65"/>
      <c r="TLH138" s="65"/>
      <c r="TLI138" s="65"/>
      <c r="TLJ138" s="65"/>
      <c r="TLK138" s="65"/>
      <c r="TLL138" s="65"/>
      <c r="TLM138" s="65"/>
      <c r="TLN138" s="65"/>
      <c r="TLO138" s="65"/>
      <c r="TLP138" s="65"/>
      <c r="TLQ138" s="65"/>
      <c r="TLR138" s="65"/>
      <c r="TLS138" s="65"/>
      <c r="TLT138" s="65"/>
      <c r="TLU138" s="65"/>
      <c r="TLV138" s="65"/>
      <c r="TLW138" s="65"/>
      <c r="TLX138" s="65"/>
      <c r="TLY138" s="65"/>
      <c r="TLZ138" s="65"/>
      <c r="TMA138" s="65"/>
      <c r="TMB138" s="65"/>
      <c r="TMC138" s="65"/>
      <c r="TMD138" s="65"/>
      <c r="TME138" s="65"/>
      <c r="TMF138" s="65"/>
      <c r="TMG138" s="65"/>
      <c r="TMH138" s="65"/>
      <c r="TMI138" s="65"/>
      <c r="TMJ138" s="65"/>
      <c r="TMK138" s="65"/>
      <c r="TML138" s="65"/>
      <c r="TMM138" s="65"/>
      <c r="TMN138" s="65"/>
      <c r="TMO138" s="65"/>
      <c r="TMP138" s="65"/>
      <c r="TMQ138" s="65"/>
      <c r="TMR138" s="65"/>
      <c r="TMS138" s="65"/>
      <c r="TMT138" s="65"/>
      <c r="TMU138" s="65"/>
      <c r="TMV138" s="65"/>
      <c r="TMW138" s="65"/>
      <c r="TMX138" s="65"/>
      <c r="TMY138" s="65"/>
      <c r="TMZ138" s="65"/>
      <c r="TNA138" s="65"/>
      <c r="TNB138" s="65"/>
      <c r="TNC138" s="65"/>
      <c r="TND138" s="65"/>
      <c r="TNE138" s="65"/>
      <c r="TNF138" s="65"/>
      <c r="TNG138" s="65"/>
      <c r="TNH138" s="65"/>
      <c r="TNI138" s="65"/>
      <c r="TNJ138" s="65"/>
      <c r="TNK138" s="65"/>
      <c r="TNL138" s="65"/>
      <c r="TNM138" s="65"/>
      <c r="TNN138" s="65"/>
      <c r="TNO138" s="65"/>
      <c r="TNP138" s="65"/>
      <c r="TNQ138" s="65"/>
      <c r="TNR138" s="65"/>
      <c r="TNS138" s="65"/>
      <c r="TNT138" s="65"/>
      <c r="TNU138" s="65"/>
      <c r="TNV138" s="65"/>
      <c r="TNW138" s="65"/>
      <c r="TNX138" s="65"/>
      <c r="TNY138" s="65"/>
      <c r="TNZ138" s="65"/>
      <c r="TOA138" s="65"/>
      <c r="TOB138" s="65"/>
      <c r="TOC138" s="65"/>
      <c r="TOD138" s="65"/>
      <c r="TOE138" s="65"/>
      <c r="TOF138" s="65"/>
      <c r="TOG138" s="65"/>
      <c r="TOH138" s="65"/>
      <c r="TOI138" s="65"/>
      <c r="TOJ138" s="65"/>
      <c r="TOK138" s="65"/>
      <c r="TOL138" s="65"/>
      <c r="TOM138" s="65"/>
      <c r="TON138" s="65"/>
      <c r="TOO138" s="65"/>
      <c r="TOP138" s="65"/>
      <c r="TOQ138" s="65"/>
      <c r="TOR138" s="65"/>
      <c r="TOS138" s="65"/>
      <c r="TOT138" s="65"/>
      <c r="TOU138" s="65"/>
      <c r="TOV138" s="65"/>
      <c r="TOW138" s="65"/>
      <c r="TOX138" s="65"/>
      <c r="TOY138" s="65"/>
      <c r="TOZ138" s="65"/>
      <c r="TPA138" s="65"/>
      <c r="TPB138" s="65"/>
      <c r="TPC138" s="65"/>
      <c r="TPD138" s="65"/>
      <c r="TPE138" s="65"/>
      <c r="TPF138" s="65"/>
      <c r="TPG138" s="65"/>
      <c r="TPH138" s="65"/>
      <c r="TPI138" s="65"/>
      <c r="TPJ138" s="65"/>
      <c r="TPK138" s="65"/>
      <c r="TPL138" s="65"/>
      <c r="TPM138" s="65"/>
      <c r="TPN138" s="65"/>
      <c r="TPO138" s="65"/>
      <c r="TPP138" s="65"/>
      <c r="TPQ138" s="65"/>
      <c r="TPR138" s="65"/>
      <c r="TPS138" s="65"/>
      <c r="TPT138" s="65"/>
      <c r="TPU138" s="65"/>
      <c r="TPV138" s="65"/>
      <c r="TPW138" s="65"/>
      <c r="TPX138" s="65"/>
      <c r="TPY138" s="65"/>
      <c r="TPZ138" s="65"/>
      <c r="TQA138" s="65"/>
      <c r="TQB138" s="65"/>
      <c r="TQC138" s="65"/>
      <c r="TQD138" s="65"/>
      <c r="TQE138" s="65"/>
      <c r="TQF138" s="65"/>
      <c r="TQG138" s="65"/>
      <c r="TQH138" s="65"/>
      <c r="TQI138" s="65"/>
      <c r="TQJ138" s="65"/>
      <c r="TQK138" s="65"/>
      <c r="TQL138" s="65"/>
      <c r="TQM138" s="65"/>
      <c r="TQN138" s="65"/>
      <c r="TQO138" s="65"/>
      <c r="TQP138" s="65"/>
      <c r="TQQ138" s="65"/>
      <c r="TQR138" s="65"/>
      <c r="TQS138" s="65"/>
      <c r="TQT138" s="65"/>
      <c r="TQU138" s="65"/>
      <c r="TQV138" s="65"/>
      <c r="TQW138" s="65"/>
      <c r="TQX138" s="65"/>
      <c r="TQY138" s="65"/>
      <c r="TQZ138" s="65"/>
      <c r="TRA138" s="65"/>
      <c r="TRB138" s="65"/>
      <c r="TRC138" s="65"/>
      <c r="TRD138" s="65"/>
      <c r="TRE138" s="65"/>
      <c r="TRF138" s="65"/>
      <c r="TRG138" s="65"/>
      <c r="TRH138" s="65"/>
      <c r="TRI138" s="65"/>
      <c r="TRJ138" s="65"/>
      <c r="TRK138" s="65"/>
      <c r="TRL138" s="65"/>
      <c r="TRM138" s="65"/>
      <c r="TRN138" s="65"/>
      <c r="TRO138" s="65"/>
      <c r="TRP138" s="65"/>
      <c r="TRQ138" s="65"/>
      <c r="TRR138" s="65"/>
      <c r="TRS138" s="65"/>
      <c r="TRT138" s="65"/>
      <c r="TRU138" s="65"/>
      <c r="TRV138" s="65"/>
      <c r="TRW138" s="65"/>
      <c r="TRX138" s="65"/>
      <c r="TRY138" s="65"/>
      <c r="TRZ138" s="65"/>
      <c r="TSA138" s="65"/>
      <c r="TSB138" s="65"/>
      <c r="TSC138" s="65"/>
      <c r="TSD138" s="65"/>
      <c r="TSE138" s="65"/>
      <c r="TSF138" s="65"/>
      <c r="TSG138" s="65"/>
      <c r="TSH138" s="65"/>
      <c r="TSI138" s="65"/>
      <c r="TSJ138" s="65"/>
      <c r="TSK138" s="65"/>
      <c r="TSL138" s="65"/>
      <c r="TSM138" s="65"/>
      <c r="TSN138" s="65"/>
      <c r="TSO138" s="65"/>
      <c r="TSP138" s="65"/>
      <c r="TSQ138" s="65"/>
      <c r="TSR138" s="65"/>
      <c r="TSS138" s="65"/>
      <c r="TST138" s="65"/>
      <c r="TSU138" s="65"/>
      <c r="TSV138" s="65"/>
      <c r="TSW138" s="65"/>
      <c r="TSX138" s="65"/>
      <c r="TSY138" s="65"/>
      <c r="TSZ138" s="65"/>
      <c r="TTA138" s="65"/>
      <c r="TTB138" s="65"/>
      <c r="TTC138" s="65"/>
      <c r="TTD138" s="65"/>
      <c r="TTE138" s="65"/>
      <c r="TTF138" s="65"/>
      <c r="TTG138" s="65"/>
      <c r="TTH138" s="65"/>
      <c r="TTI138" s="65"/>
      <c r="TTJ138" s="65"/>
      <c r="TTK138" s="65"/>
      <c r="TTL138" s="65"/>
      <c r="TTM138" s="65"/>
      <c r="TTN138" s="65"/>
      <c r="TTO138" s="65"/>
      <c r="TTP138" s="65"/>
      <c r="TTQ138" s="65"/>
      <c r="TTR138" s="65"/>
      <c r="TTS138" s="65"/>
      <c r="TTT138" s="65"/>
      <c r="TTU138" s="65"/>
      <c r="TTV138" s="65"/>
      <c r="TTW138" s="65"/>
      <c r="TTX138" s="65"/>
      <c r="TTY138" s="65"/>
      <c r="TTZ138" s="65"/>
      <c r="TUA138" s="65"/>
      <c r="TUB138" s="65"/>
      <c r="TUC138" s="65"/>
      <c r="TUD138" s="65"/>
      <c r="TUE138" s="65"/>
      <c r="TUF138" s="65"/>
      <c r="TUG138" s="65"/>
      <c r="TUH138" s="65"/>
      <c r="TUI138" s="65"/>
      <c r="TUJ138" s="65"/>
      <c r="TUK138" s="65"/>
      <c r="TUL138" s="65"/>
      <c r="TUM138" s="65"/>
      <c r="TUN138" s="65"/>
      <c r="TUO138" s="65"/>
      <c r="TUP138" s="65"/>
      <c r="TUQ138" s="65"/>
      <c r="TUR138" s="65"/>
      <c r="TUS138" s="65"/>
      <c r="TUT138" s="65"/>
      <c r="TUU138" s="65"/>
      <c r="TUV138" s="65"/>
      <c r="TUW138" s="65"/>
      <c r="TUX138" s="65"/>
      <c r="TUY138" s="65"/>
      <c r="TUZ138" s="65"/>
      <c r="TVA138" s="65"/>
      <c r="TVB138" s="65"/>
      <c r="TVC138" s="65"/>
      <c r="TVD138" s="65"/>
      <c r="TVE138" s="65"/>
      <c r="TVF138" s="65"/>
      <c r="TVG138" s="65"/>
      <c r="TVH138" s="65"/>
      <c r="TVI138" s="65"/>
      <c r="TVJ138" s="65"/>
      <c r="TVK138" s="65"/>
      <c r="TVL138" s="65"/>
      <c r="TVM138" s="65"/>
      <c r="TVN138" s="65"/>
      <c r="TVO138" s="65"/>
      <c r="TVP138" s="65"/>
      <c r="TVQ138" s="65"/>
      <c r="TVR138" s="65"/>
      <c r="TVS138" s="65"/>
      <c r="TVT138" s="65"/>
      <c r="TVU138" s="65"/>
      <c r="TVV138" s="65"/>
      <c r="TVW138" s="65"/>
      <c r="TVX138" s="65"/>
      <c r="TVY138" s="65"/>
      <c r="TVZ138" s="65"/>
      <c r="TWA138" s="65"/>
      <c r="TWB138" s="65"/>
      <c r="TWC138" s="65"/>
      <c r="TWD138" s="65"/>
      <c r="TWE138" s="65"/>
      <c r="TWF138" s="65"/>
      <c r="TWG138" s="65"/>
      <c r="TWH138" s="65"/>
      <c r="TWI138" s="65"/>
      <c r="TWJ138" s="65"/>
      <c r="TWK138" s="65"/>
      <c r="TWL138" s="65"/>
      <c r="TWM138" s="65"/>
      <c r="TWN138" s="65"/>
      <c r="TWO138" s="65"/>
      <c r="TWP138" s="65"/>
      <c r="TWQ138" s="65"/>
      <c r="TWR138" s="65"/>
      <c r="TWS138" s="65"/>
      <c r="TWT138" s="65"/>
      <c r="TWU138" s="65"/>
      <c r="TWV138" s="65"/>
      <c r="TWW138" s="65"/>
      <c r="TWX138" s="65"/>
      <c r="TWY138" s="65"/>
      <c r="TWZ138" s="65"/>
      <c r="TXA138" s="65"/>
      <c r="TXB138" s="65"/>
      <c r="TXC138" s="65"/>
      <c r="TXD138" s="65"/>
      <c r="TXE138" s="65"/>
      <c r="TXF138" s="65"/>
      <c r="TXG138" s="65"/>
      <c r="TXH138" s="65"/>
      <c r="TXI138" s="65"/>
      <c r="TXJ138" s="65"/>
      <c r="TXK138" s="65"/>
      <c r="TXL138" s="65"/>
      <c r="TXM138" s="65"/>
      <c r="TXN138" s="65"/>
      <c r="TXO138" s="65"/>
      <c r="TXP138" s="65"/>
      <c r="TXQ138" s="65"/>
      <c r="TXR138" s="65"/>
      <c r="TXS138" s="65"/>
      <c r="TXT138" s="65"/>
      <c r="TXU138" s="65"/>
      <c r="TXV138" s="65"/>
      <c r="TXW138" s="65"/>
      <c r="TXX138" s="65"/>
      <c r="TXY138" s="65"/>
      <c r="TXZ138" s="65"/>
      <c r="TYA138" s="65"/>
      <c r="TYB138" s="65"/>
      <c r="TYC138" s="65"/>
      <c r="TYD138" s="65"/>
      <c r="TYE138" s="65"/>
      <c r="TYF138" s="65"/>
      <c r="TYG138" s="65"/>
      <c r="TYH138" s="65"/>
      <c r="TYI138" s="65"/>
      <c r="TYJ138" s="65"/>
      <c r="TYK138" s="65"/>
      <c r="TYL138" s="65"/>
      <c r="TYM138" s="65"/>
      <c r="TYN138" s="65"/>
      <c r="TYO138" s="65"/>
      <c r="TYP138" s="65"/>
      <c r="TYQ138" s="65"/>
      <c r="TYR138" s="65"/>
      <c r="TYS138" s="65"/>
      <c r="TYT138" s="65"/>
      <c r="TYU138" s="65"/>
      <c r="TYV138" s="65"/>
      <c r="TYW138" s="65"/>
      <c r="TYX138" s="65"/>
      <c r="TYY138" s="65"/>
      <c r="TYZ138" s="65"/>
      <c r="TZA138" s="65"/>
      <c r="TZB138" s="65"/>
      <c r="TZC138" s="65"/>
      <c r="TZD138" s="65"/>
      <c r="TZE138" s="65"/>
      <c r="TZF138" s="65"/>
      <c r="TZG138" s="65"/>
      <c r="TZH138" s="65"/>
      <c r="TZI138" s="65"/>
      <c r="TZJ138" s="65"/>
      <c r="TZK138" s="65"/>
      <c r="TZL138" s="65"/>
      <c r="TZM138" s="65"/>
      <c r="TZN138" s="65"/>
      <c r="TZO138" s="65"/>
      <c r="TZP138" s="65"/>
      <c r="TZQ138" s="65"/>
      <c r="TZR138" s="65"/>
      <c r="TZS138" s="65"/>
      <c r="TZT138" s="65"/>
      <c r="TZU138" s="65"/>
      <c r="TZV138" s="65"/>
      <c r="TZW138" s="65"/>
      <c r="TZX138" s="65"/>
      <c r="TZY138" s="65"/>
      <c r="TZZ138" s="65"/>
      <c r="UAA138" s="65"/>
      <c r="UAB138" s="65"/>
      <c r="UAC138" s="65"/>
      <c r="UAD138" s="65"/>
      <c r="UAE138" s="65"/>
      <c r="UAF138" s="65"/>
      <c r="UAG138" s="65"/>
      <c r="UAH138" s="65"/>
      <c r="UAI138" s="65"/>
      <c r="UAJ138" s="65"/>
      <c r="UAK138" s="65"/>
      <c r="UAL138" s="65"/>
      <c r="UAM138" s="65"/>
      <c r="UAN138" s="65"/>
      <c r="UAO138" s="65"/>
      <c r="UAP138" s="65"/>
      <c r="UAQ138" s="65"/>
      <c r="UAR138" s="65"/>
      <c r="UAS138" s="65"/>
      <c r="UAT138" s="65"/>
      <c r="UAU138" s="65"/>
      <c r="UAV138" s="65"/>
      <c r="UAW138" s="65"/>
      <c r="UAX138" s="65"/>
      <c r="UAY138" s="65"/>
      <c r="UAZ138" s="65"/>
      <c r="UBA138" s="65"/>
      <c r="UBB138" s="65"/>
      <c r="UBC138" s="65"/>
      <c r="UBD138" s="65"/>
      <c r="UBE138" s="65"/>
      <c r="UBF138" s="65"/>
      <c r="UBG138" s="65"/>
      <c r="UBH138" s="65"/>
      <c r="UBI138" s="65"/>
      <c r="UBJ138" s="65"/>
      <c r="UBK138" s="65"/>
      <c r="UBL138" s="65"/>
      <c r="UBM138" s="65"/>
      <c r="UBN138" s="65"/>
      <c r="UBO138" s="65"/>
      <c r="UBP138" s="65"/>
      <c r="UBQ138" s="65"/>
      <c r="UBR138" s="65"/>
      <c r="UBS138" s="65"/>
      <c r="UBT138" s="65"/>
      <c r="UBU138" s="65"/>
      <c r="UBV138" s="65"/>
      <c r="UBW138" s="65"/>
      <c r="UBX138" s="65"/>
      <c r="UBY138" s="65"/>
      <c r="UBZ138" s="65"/>
      <c r="UCA138" s="65"/>
      <c r="UCB138" s="65"/>
      <c r="UCC138" s="65"/>
      <c r="UCD138" s="65"/>
      <c r="UCE138" s="65"/>
      <c r="UCF138" s="65"/>
      <c r="UCG138" s="65"/>
      <c r="UCH138" s="65"/>
      <c r="UCI138" s="65"/>
      <c r="UCJ138" s="65"/>
      <c r="UCK138" s="65"/>
      <c r="UCL138" s="65"/>
      <c r="UCM138" s="65"/>
      <c r="UCN138" s="65"/>
      <c r="UCO138" s="65"/>
      <c r="UCP138" s="65"/>
      <c r="UCQ138" s="65"/>
      <c r="UCR138" s="65"/>
      <c r="UCS138" s="65"/>
      <c r="UCT138" s="65"/>
      <c r="UCU138" s="65"/>
      <c r="UCV138" s="65"/>
      <c r="UCW138" s="65"/>
      <c r="UCX138" s="65"/>
      <c r="UCY138" s="65"/>
      <c r="UCZ138" s="65"/>
      <c r="UDA138" s="65"/>
      <c r="UDB138" s="65"/>
      <c r="UDC138" s="65"/>
      <c r="UDD138" s="65"/>
      <c r="UDE138" s="65"/>
      <c r="UDF138" s="65"/>
      <c r="UDG138" s="65"/>
      <c r="UDH138" s="65"/>
      <c r="UDI138" s="65"/>
      <c r="UDJ138" s="65"/>
      <c r="UDK138" s="65"/>
      <c r="UDL138" s="65"/>
      <c r="UDM138" s="65"/>
      <c r="UDN138" s="65"/>
      <c r="UDO138" s="65"/>
      <c r="UDP138" s="65"/>
      <c r="UDQ138" s="65"/>
      <c r="UDR138" s="65"/>
      <c r="UDS138" s="65"/>
      <c r="UDT138" s="65"/>
      <c r="UDU138" s="65"/>
      <c r="UDV138" s="65"/>
      <c r="UDW138" s="65"/>
      <c r="UDX138" s="65"/>
      <c r="UDY138" s="65"/>
      <c r="UDZ138" s="65"/>
      <c r="UEA138" s="65"/>
      <c r="UEB138" s="65"/>
      <c r="UEC138" s="65"/>
      <c r="UED138" s="65"/>
      <c r="UEE138" s="65"/>
      <c r="UEF138" s="65"/>
      <c r="UEG138" s="65"/>
      <c r="UEH138" s="65"/>
      <c r="UEI138" s="65"/>
      <c r="UEJ138" s="65"/>
      <c r="UEK138" s="65"/>
      <c r="UEL138" s="65"/>
      <c r="UEM138" s="65"/>
      <c r="UEN138" s="65"/>
      <c r="UEO138" s="65"/>
      <c r="UEP138" s="65"/>
      <c r="UEQ138" s="65"/>
      <c r="UER138" s="65"/>
      <c r="UES138" s="65"/>
      <c r="UET138" s="65"/>
      <c r="UEU138" s="65"/>
      <c r="UEV138" s="65"/>
      <c r="UEW138" s="65"/>
      <c r="UEX138" s="65"/>
      <c r="UEY138" s="65"/>
      <c r="UEZ138" s="65"/>
      <c r="UFA138" s="65"/>
      <c r="UFB138" s="65"/>
      <c r="UFC138" s="65"/>
      <c r="UFD138" s="65"/>
      <c r="UFE138" s="65"/>
      <c r="UFF138" s="65"/>
      <c r="UFG138" s="65"/>
      <c r="UFH138" s="65"/>
      <c r="UFI138" s="65"/>
      <c r="UFJ138" s="65"/>
      <c r="UFK138" s="65"/>
      <c r="UFL138" s="65"/>
      <c r="UFM138" s="65"/>
      <c r="UFN138" s="65"/>
      <c r="UFO138" s="65"/>
      <c r="UFP138" s="65"/>
      <c r="UFQ138" s="65"/>
      <c r="UFR138" s="65"/>
      <c r="UFS138" s="65"/>
      <c r="UFT138" s="65"/>
      <c r="UFU138" s="65"/>
      <c r="UFV138" s="65"/>
      <c r="UFW138" s="65"/>
      <c r="UFX138" s="65"/>
      <c r="UFY138" s="65"/>
      <c r="UFZ138" s="65"/>
      <c r="UGA138" s="65"/>
      <c r="UGB138" s="65"/>
      <c r="UGC138" s="65"/>
      <c r="UGD138" s="65"/>
      <c r="UGE138" s="65"/>
      <c r="UGF138" s="65"/>
      <c r="UGG138" s="65"/>
      <c r="UGH138" s="65"/>
      <c r="UGI138" s="65"/>
      <c r="UGJ138" s="65"/>
      <c r="UGK138" s="65"/>
      <c r="UGL138" s="65"/>
      <c r="UGM138" s="65"/>
      <c r="UGN138" s="65"/>
      <c r="UGO138" s="65"/>
      <c r="UGP138" s="65"/>
      <c r="UGQ138" s="65"/>
      <c r="UGR138" s="65"/>
      <c r="UGS138" s="65"/>
      <c r="UGT138" s="65"/>
      <c r="UGU138" s="65"/>
      <c r="UGV138" s="65"/>
      <c r="UGW138" s="65"/>
      <c r="UGX138" s="65"/>
      <c r="UGY138" s="65"/>
      <c r="UGZ138" s="65"/>
      <c r="UHA138" s="65"/>
      <c r="UHB138" s="65"/>
      <c r="UHC138" s="65"/>
      <c r="UHD138" s="65"/>
      <c r="UHE138" s="65"/>
      <c r="UHF138" s="65"/>
      <c r="UHG138" s="65"/>
      <c r="UHH138" s="65"/>
      <c r="UHI138" s="65"/>
      <c r="UHJ138" s="65"/>
      <c r="UHK138" s="65"/>
      <c r="UHL138" s="65"/>
      <c r="UHM138" s="65"/>
      <c r="UHN138" s="65"/>
      <c r="UHO138" s="65"/>
      <c r="UHP138" s="65"/>
      <c r="UHQ138" s="65"/>
      <c r="UHR138" s="65"/>
      <c r="UHS138" s="65"/>
      <c r="UHT138" s="65"/>
      <c r="UHU138" s="65"/>
      <c r="UHV138" s="65"/>
      <c r="UHW138" s="65"/>
      <c r="UHX138" s="65"/>
      <c r="UHY138" s="65"/>
      <c r="UHZ138" s="65"/>
      <c r="UIA138" s="65"/>
      <c r="UIB138" s="65"/>
      <c r="UIC138" s="65"/>
      <c r="UID138" s="65"/>
      <c r="UIE138" s="65"/>
      <c r="UIF138" s="65"/>
      <c r="UIG138" s="65"/>
      <c r="UIH138" s="65"/>
      <c r="UII138" s="65"/>
      <c r="UIJ138" s="65"/>
      <c r="UIK138" s="65"/>
      <c r="UIL138" s="65"/>
      <c r="UIM138" s="65"/>
      <c r="UIN138" s="65"/>
      <c r="UIO138" s="65"/>
      <c r="UIP138" s="65"/>
      <c r="UIQ138" s="65"/>
      <c r="UIR138" s="65"/>
      <c r="UIS138" s="65"/>
      <c r="UIT138" s="65"/>
      <c r="UIU138" s="65"/>
      <c r="UIV138" s="65"/>
      <c r="UIW138" s="65"/>
      <c r="UIX138" s="65"/>
      <c r="UIY138" s="65"/>
      <c r="UIZ138" s="65"/>
      <c r="UJA138" s="65"/>
      <c r="UJB138" s="65"/>
      <c r="UJC138" s="65"/>
      <c r="UJD138" s="65"/>
      <c r="UJE138" s="65"/>
      <c r="UJF138" s="65"/>
      <c r="UJG138" s="65"/>
      <c r="UJH138" s="65"/>
      <c r="UJI138" s="65"/>
      <c r="UJJ138" s="65"/>
      <c r="UJK138" s="65"/>
      <c r="UJL138" s="65"/>
      <c r="UJM138" s="65"/>
      <c r="UJN138" s="65"/>
      <c r="UJO138" s="65"/>
      <c r="UJP138" s="65"/>
      <c r="UJQ138" s="65"/>
      <c r="UJR138" s="65"/>
      <c r="UJS138" s="65"/>
      <c r="UJT138" s="65"/>
      <c r="UJU138" s="65"/>
      <c r="UJV138" s="65"/>
      <c r="UJW138" s="65"/>
      <c r="UJX138" s="65"/>
      <c r="UJY138" s="65"/>
      <c r="UJZ138" s="65"/>
      <c r="UKA138" s="65"/>
      <c r="UKB138" s="65"/>
      <c r="UKC138" s="65"/>
      <c r="UKD138" s="65"/>
      <c r="UKE138" s="65"/>
      <c r="UKF138" s="65"/>
      <c r="UKG138" s="65"/>
      <c r="UKH138" s="65"/>
      <c r="UKI138" s="65"/>
      <c r="UKJ138" s="65"/>
      <c r="UKK138" s="65"/>
      <c r="UKL138" s="65"/>
      <c r="UKM138" s="65"/>
      <c r="UKN138" s="65"/>
      <c r="UKO138" s="65"/>
      <c r="UKP138" s="65"/>
      <c r="UKQ138" s="65"/>
      <c r="UKR138" s="65"/>
      <c r="UKS138" s="65"/>
      <c r="UKT138" s="65"/>
      <c r="UKU138" s="65"/>
      <c r="UKV138" s="65"/>
      <c r="UKW138" s="65"/>
      <c r="UKX138" s="65"/>
      <c r="UKY138" s="65"/>
      <c r="UKZ138" s="65"/>
      <c r="ULA138" s="65"/>
      <c r="ULB138" s="65"/>
      <c r="ULC138" s="65"/>
      <c r="ULD138" s="65"/>
      <c r="ULE138" s="65"/>
      <c r="ULF138" s="65"/>
      <c r="ULG138" s="65"/>
      <c r="ULH138" s="65"/>
      <c r="ULI138" s="65"/>
      <c r="ULJ138" s="65"/>
      <c r="ULK138" s="65"/>
      <c r="ULL138" s="65"/>
      <c r="ULM138" s="65"/>
      <c r="ULN138" s="65"/>
      <c r="ULO138" s="65"/>
      <c r="ULP138" s="65"/>
      <c r="ULQ138" s="65"/>
      <c r="ULR138" s="65"/>
      <c r="ULS138" s="65"/>
      <c r="ULT138" s="65"/>
      <c r="ULU138" s="65"/>
      <c r="ULV138" s="65"/>
      <c r="ULW138" s="65"/>
      <c r="ULX138" s="65"/>
      <c r="ULY138" s="65"/>
      <c r="ULZ138" s="65"/>
      <c r="UMA138" s="65"/>
      <c r="UMB138" s="65"/>
      <c r="UMC138" s="65"/>
      <c r="UMD138" s="65"/>
      <c r="UME138" s="65"/>
      <c r="UMF138" s="65"/>
      <c r="UMG138" s="65"/>
      <c r="UMH138" s="65"/>
      <c r="UMI138" s="65"/>
      <c r="UMJ138" s="65"/>
      <c r="UMK138" s="65"/>
      <c r="UML138" s="65"/>
      <c r="UMM138" s="65"/>
      <c r="UMN138" s="65"/>
      <c r="UMO138" s="65"/>
      <c r="UMP138" s="65"/>
      <c r="UMQ138" s="65"/>
      <c r="UMR138" s="65"/>
      <c r="UMS138" s="65"/>
      <c r="UMT138" s="65"/>
      <c r="UMU138" s="65"/>
      <c r="UMV138" s="65"/>
      <c r="UMW138" s="65"/>
      <c r="UMX138" s="65"/>
      <c r="UMY138" s="65"/>
      <c r="UMZ138" s="65"/>
      <c r="UNA138" s="65"/>
      <c r="UNB138" s="65"/>
      <c r="UNC138" s="65"/>
      <c r="UND138" s="65"/>
      <c r="UNE138" s="65"/>
      <c r="UNF138" s="65"/>
      <c r="UNG138" s="65"/>
      <c r="UNH138" s="65"/>
      <c r="UNI138" s="65"/>
      <c r="UNJ138" s="65"/>
      <c r="UNK138" s="65"/>
      <c r="UNL138" s="65"/>
      <c r="UNM138" s="65"/>
      <c r="UNN138" s="65"/>
      <c r="UNO138" s="65"/>
      <c r="UNP138" s="65"/>
      <c r="UNQ138" s="65"/>
      <c r="UNR138" s="65"/>
      <c r="UNS138" s="65"/>
      <c r="UNT138" s="65"/>
      <c r="UNU138" s="65"/>
      <c r="UNV138" s="65"/>
      <c r="UNW138" s="65"/>
      <c r="UNX138" s="65"/>
      <c r="UNY138" s="65"/>
      <c r="UNZ138" s="65"/>
      <c r="UOA138" s="65"/>
      <c r="UOB138" s="65"/>
      <c r="UOC138" s="65"/>
      <c r="UOD138" s="65"/>
      <c r="UOE138" s="65"/>
      <c r="UOF138" s="65"/>
      <c r="UOG138" s="65"/>
      <c r="UOH138" s="65"/>
      <c r="UOI138" s="65"/>
      <c r="UOJ138" s="65"/>
      <c r="UOK138" s="65"/>
      <c r="UOL138" s="65"/>
      <c r="UOM138" s="65"/>
      <c r="UON138" s="65"/>
      <c r="UOO138" s="65"/>
      <c r="UOP138" s="65"/>
      <c r="UOQ138" s="65"/>
      <c r="UOR138" s="65"/>
      <c r="UOS138" s="65"/>
      <c r="UOT138" s="65"/>
      <c r="UOU138" s="65"/>
      <c r="UOV138" s="65"/>
      <c r="UOW138" s="65"/>
      <c r="UOX138" s="65"/>
      <c r="UOY138" s="65"/>
      <c r="UOZ138" s="65"/>
      <c r="UPA138" s="65"/>
      <c r="UPB138" s="65"/>
      <c r="UPC138" s="65"/>
      <c r="UPD138" s="65"/>
      <c r="UPE138" s="65"/>
      <c r="UPF138" s="65"/>
      <c r="UPG138" s="65"/>
      <c r="UPH138" s="65"/>
      <c r="UPI138" s="65"/>
      <c r="UPJ138" s="65"/>
      <c r="UPK138" s="65"/>
      <c r="UPL138" s="65"/>
      <c r="UPM138" s="65"/>
      <c r="UPN138" s="65"/>
      <c r="UPO138" s="65"/>
      <c r="UPP138" s="65"/>
      <c r="UPQ138" s="65"/>
      <c r="UPR138" s="65"/>
      <c r="UPS138" s="65"/>
      <c r="UPT138" s="65"/>
      <c r="UPU138" s="65"/>
      <c r="UPV138" s="65"/>
      <c r="UPW138" s="65"/>
      <c r="UPX138" s="65"/>
      <c r="UPY138" s="65"/>
      <c r="UPZ138" s="65"/>
      <c r="UQA138" s="65"/>
      <c r="UQB138" s="65"/>
      <c r="UQC138" s="65"/>
      <c r="UQD138" s="65"/>
      <c r="UQE138" s="65"/>
      <c r="UQF138" s="65"/>
      <c r="UQG138" s="65"/>
      <c r="UQH138" s="65"/>
      <c r="UQI138" s="65"/>
      <c r="UQJ138" s="65"/>
      <c r="UQK138" s="65"/>
      <c r="UQL138" s="65"/>
      <c r="UQM138" s="65"/>
      <c r="UQN138" s="65"/>
      <c r="UQO138" s="65"/>
      <c r="UQP138" s="65"/>
      <c r="UQQ138" s="65"/>
      <c r="UQR138" s="65"/>
      <c r="UQS138" s="65"/>
      <c r="UQT138" s="65"/>
      <c r="UQU138" s="65"/>
      <c r="UQV138" s="65"/>
      <c r="UQW138" s="65"/>
      <c r="UQX138" s="65"/>
      <c r="UQY138" s="65"/>
      <c r="UQZ138" s="65"/>
      <c r="URA138" s="65"/>
      <c r="URB138" s="65"/>
      <c r="URC138" s="65"/>
      <c r="URD138" s="65"/>
      <c r="URE138" s="65"/>
      <c r="URF138" s="65"/>
      <c r="URG138" s="65"/>
      <c r="URH138" s="65"/>
      <c r="URI138" s="65"/>
      <c r="URJ138" s="65"/>
      <c r="URK138" s="65"/>
      <c r="URL138" s="65"/>
      <c r="URM138" s="65"/>
      <c r="URN138" s="65"/>
      <c r="URO138" s="65"/>
      <c r="URP138" s="65"/>
      <c r="URQ138" s="65"/>
      <c r="URR138" s="65"/>
      <c r="URS138" s="65"/>
      <c r="URT138" s="65"/>
      <c r="URU138" s="65"/>
      <c r="URV138" s="65"/>
      <c r="URW138" s="65"/>
      <c r="URX138" s="65"/>
      <c r="URY138" s="65"/>
      <c r="URZ138" s="65"/>
      <c r="USA138" s="65"/>
      <c r="USB138" s="65"/>
      <c r="USC138" s="65"/>
      <c r="USD138" s="65"/>
      <c r="USE138" s="65"/>
      <c r="USF138" s="65"/>
      <c r="USG138" s="65"/>
      <c r="USH138" s="65"/>
      <c r="USI138" s="65"/>
      <c r="USJ138" s="65"/>
      <c r="USK138" s="65"/>
      <c r="USL138" s="65"/>
      <c r="USM138" s="65"/>
      <c r="USN138" s="65"/>
      <c r="USO138" s="65"/>
      <c r="USP138" s="65"/>
      <c r="USQ138" s="65"/>
      <c r="USR138" s="65"/>
      <c r="USS138" s="65"/>
      <c r="UST138" s="65"/>
      <c r="USU138" s="65"/>
      <c r="USV138" s="65"/>
      <c r="USW138" s="65"/>
      <c r="USX138" s="65"/>
      <c r="USY138" s="65"/>
      <c r="USZ138" s="65"/>
      <c r="UTA138" s="65"/>
      <c r="UTB138" s="65"/>
      <c r="UTC138" s="65"/>
      <c r="UTD138" s="65"/>
      <c r="UTE138" s="65"/>
      <c r="UTF138" s="65"/>
      <c r="UTG138" s="65"/>
      <c r="UTH138" s="65"/>
      <c r="UTI138" s="65"/>
      <c r="UTJ138" s="65"/>
      <c r="UTK138" s="65"/>
      <c r="UTL138" s="65"/>
      <c r="UTM138" s="65"/>
      <c r="UTN138" s="65"/>
      <c r="UTO138" s="65"/>
      <c r="UTP138" s="65"/>
      <c r="UTQ138" s="65"/>
      <c r="UTR138" s="65"/>
      <c r="UTS138" s="65"/>
      <c r="UTT138" s="65"/>
      <c r="UTU138" s="65"/>
      <c r="UTV138" s="65"/>
      <c r="UTW138" s="65"/>
      <c r="UTX138" s="65"/>
      <c r="UTY138" s="65"/>
      <c r="UTZ138" s="65"/>
      <c r="UUA138" s="65"/>
      <c r="UUB138" s="65"/>
      <c r="UUC138" s="65"/>
      <c r="UUD138" s="65"/>
      <c r="UUE138" s="65"/>
      <c r="UUF138" s="65"/>
      <c r="UUG138" s="65"/>
      <c r="UUH138" s="65"/>
      <c r="UUI138" s="65"/>
      <c r="UUJ138" s="65"/>
      <c r="UUK138" s="65"/>
      <c r="UUL138" s="65"/>
      <c r="UUM138" s="65"/>
      <c r="UUN138" s="65"/>
      <c r="UUO138" s="65"/>
      <c r="UUP138" s="65"/>
      <c r="UUQ138" s="65"/>
      <c r="UUR138" s="65"/>
      <c r="UUS138" s="65"/>
      <c r="UUT138" s="65"/>
      <c r="UUU138" s="65"/>
      <c r="UUV138" s="65"/>
      <c r="UUW138" s="65"/>
      <c r="UUX138" s="65"/>
      <c r="UUY138" s="65"/>
      <c r="UUZ138" s="65"/>
      <c r="UVA138" s="65"/>
      <c r="UVB138" s="65"/>
      <c r="UVC138" s="65"/>
      <c r="UVD138" s="65"/>
      <c r="UVE138" s="65"/>
      <c r="UVF138" s="65"/>
      <c r="UVG138" s="65"/>
      <c r="UVH138" s="65"/>
      <c r="UVI138" s="65"/>
      <c r="UVJ138" s="65"/>
      <c r="UVK138" s="65"/>
      <c r="UVL138" s="65"/>
      <c r="UVM138" s="65"/>
      <c r="UVN138" s="65"/>
      <c r="UVO138" s="65"/>
      <c r="UVP138" s="65"/>
      <c r="UVQ138" s="65"/>
      <c r="UVR138" s="65"/>
      <c r="UVS138" s="65"/>
      <c r="UVT138" s="65"/>
      <c r="UVU138" s="65"/>
      <c r="UVV138" s="65"/>
      <c r="UVW138" s="65"/>
      <c r="UVX138" s="65"/>
      <c r="UVY138" s="65"/>
      <c r="UVZ138" s="65"/>
      <c r="UWA138" s="65"/>
      <c r="UWB138" s="65"/>
      <c r="UWC138" s="65"/>
      <c r="UWD138" s="65"/>
      <c r="UWE138" s="65"/>
      <c r="UWF138" s="65"/>
      <c r="UWG138" s="65"/>
      <c r="UWH138" s="65"/>
      <c r="UWI138" s="65"/>
      <c r="UWJ138" s="65"/>
      <c r="UWK138" s="65"/>
      <c r="UWL138" s="65"/>
      <c r="UWM138" s="65"/>
      <c r="UWN138" s="65"/>
      <c r="UWO138" s="65"/>
      <c r="UWP138" s="65"/>
      <c r="UWQ138" s="65"/>
      <c r="UWR138" s="65"/>
      <c r="UWS138" s="65"/>
      <c r="UWT138" s="65"/>
      <c r="UWU138" s="65"/>
      <c r="UWV138" s="65"/>
      <c r="UWW138" s="65"/>
      <c r="UWX138" s="65"/>
      <c r="UWY138" s="65"/>
      <c r="UWZ138" s="65"/>
      <c r="UXA138" s="65"/>
      <c r="UXB138" s="65"/>
      <c r="UXC138" s="65"/>
      <c r="UXD138" s="65"/>
      <c r="UXE138" s="65"/>
      <c r="UXF138" s="65"/>
      <c r="UXG138" s="65"/>
      <c r="UXH138" s="65"/>
      <c r="UXI138" s="65"/>
      <c r="UXJ138" s="65"/>
      <c r="UXK138" s="65"/>
      <c r="UXL138" s="65"/>
      <c r="UXM138" s="65"/>
      <c r="UXN138" s="65"/>
      <c r="UXO138" s="65"/>
      <c r="UXP138" s="65"/>
      <c r="UXQ138" s="65"/>
      <c r="UXR138" s="65"/>
      <c r="UXS138" s="65"/>
      <c r="UXT138" s="65"/>
      <c r="UXU138" s="65"/>
      <c r="UXV138" s="65"/>
      <c r="UXW138" s="65"/>
      <c r="UXX138" s="65"/>
      <c r="UXY138" s="65"/>
      <c r="UXZ138" s="65"/>
      <c r="UYA138" s="65"/>
      <c r="UYB138" s="65"/>
      <c r="UYC138" s="65"/>
      <c r="UYD138" s="65"/>
      <c r="UYE138" s="65"/>
      <c r="UYF138" s="65"/>
      <c r="UYG138" s="65"/>
      <c r="UYH138" s="65"/>
      <c r="UYI138" s="65"/>
      <c r="UYJ138" s="65"/>
      <c r="UYK138" s="65"/>
      <c r="UYL138" s="65"/>
      <c r="UYM138" s="65"/>
      <c r="UYN138" s="65"/>
      <c r="UYO138" s="65"/>
      <c r="UYP138" s="65"/>
      <c r="UYQ138" s="65"/>
      <c r="UYR138" s="65"/>
      <c r="UYS138" s="65"/>
      <c r="UYT138" s="65"/>
      <c r="UYU138" s="65"/>
      <c r="UYV138" s="65"/>
      <c r="UYW138" s="65"/>
      <c r="UYX138" s="65"/>
      <c r="UYY138" s="65"/>
      <c r="UYZ138" s="65"/>
      <c r="UZA138" s="65"/>
      <c r="UZB138" s="65"/>
      <c r="UZC138" s="65"/>
      <c r="UZD138" s="65"/>
      <c r="UZE138" s="65"/>
      <c r="UZF138" s="65"/>
      <c r="UZG138" s="65"/>
      <c r="UZH138" s="65"/>
      <c r="UZI138" s="65"/>
      <c r="UZJ138" s="65"/>
      <c r="UZK138" s="65"/>
      <c r="UZL138" s="65"/>
      <c r="UZM138" s="65"/>
      <c r="UZN138" s="65"/>
      <c r="UZO138" s="65"/>
      <c r="UZP138" s="65"/>
      <c r="UZQ138" s="65"/>
      <c r="UZR138" s="65"/>
      <c r="UZS138" s="65"/>
      <c r="UZT138" s="65"/>
      <c r="UZU138" s="65"/>
      <c r="UZV138" s="65"/>
      <c r="UZW138" s="65"/>
      <c r="UZX138" s="65"/>
      <c r="UZY138" s="65"/>
      <c r="UZZ138" s="65"/>
      <c r="VAA138" s="65"/>
      <c r="VAB138" s="65"/>
      <c r="VAC138" s="65"/>
      <c r="VAD138" s="65"/>
      <c r="VAE138" s="65"/>
      <c r="VAF138" s="65"/>
      <c r="VAG138" s="65"/>
      <c r="VAH138" s="65"/>
      <c r="VAI138" s="65"/>
      <c r="VAJ138" s="65"/>
      <c r="VAK138" s="65"/>
      <c r="VAL138" s="65"/>
      <c r="VAM138" s="65"/>
      <c r="VAN138" s="65"/>
      <c r="VAO138" s="65"/>
      <c r="VAP138" s="65"/>
      <c r="VAQ138" s="65"/>
      <c r="VAR138" s="65"/>
      <c r="VAS138" s="65"/>
      <c r="VAT138" s="65"/>
      <c r="VAU138" s="65"/>
      <c r="VAV138" s="65"/>
      <c r="VAW138" s="65"/>
      <c r="VAX138" s="65"/>
      <c r="VAY138" s="65"/>
      <c r="VAZ138" s="65"/>
      <c r="VBA138" s="65"/>
      <c r="VBB138" s="65"/>
      <c r="VBC138" s="65"/>
      <c r="VBD138" s="65"/>
      <c r="VBE138" s="65"/>
      <c r="VBF138" s="65"/>
      <c r="VBG138" s="65"/>
      <c r="VBH138" s="65"/>
      <c r="VBI138" s="65"/>
      <c r="VBJ138" s="65"/>
      <c r="VBK138" s="65"/>
      <c r="VBL138" s="65"/>
      <c r="VBM138" s="65"/>
      <c r="VBN138" s="65"/>
      <c r="VBO138" s="65"/>
      <c r="VBP138" s="65"/>
      <c r="VBQ138" s="65"/>
      <c r="VBR138" s="65"/>
      <c r="VBS138" s="65"/>
      <c r="VBT138" s="65"/>
      <c r="VBU138" s="65"/>
      <c r="VBV138" s="65"/>
      <c r="VBW138" s="65"/>
      <c r="VBX138" s="65"/>
      <c r="VBY138" s="65"/>
      <c r="VBZ138" s="65"/>
      <c r="VCA138" s="65"/>
      <c r="VCB138" s="65"/>
      <c r="VCC138" s="65"/>
      <c r="VCD138" s="65"/>
      <c r="VCE138" s="65"/>
      <c r="VCF138" s="65"/>
      <c r="VCG138" s="65"/>
      <c r="VCH138" s="65"/>
      <c r="VCI138" s="65"/>
      <c r="VCJ138" s="65"/>
      <c r="VCK138" s="65"/>
      <c r="VCL138" s="65"/>
      <c r="VCM138" s="65"/>
      <c r="VCN138" s="65"/>
      <c r="VCO138" s="65"/>
      <c r="VCP138" s="65"/>
      <c r="VCQ138" s="65"/>
      <c r="VCR138" s="65"/>
      <c r="VCS138" s="65"/>
      <c r="VCT138" s="65"/>
      <c r="VCU138" s="65"/>
      <c r="VCV138" s="65"/>
      <c r="VCW138" s="65"/>
      <c r="VCX138" s="65"/>
      <c r="VCY138" s="65"/>
      <c r="VCZ138" s="65"/>
      <c r="VDA138" s="65"/>
      <c r="VDB138" s="65"/>
      <c r="VDC138" s="65"/>
      <c r="VDD138" s="65"/>
      <c r="VDE138" s="65"/>
      <c r="VDF138" s="65"/>
      <c r="VDG138" s="65"/>
      <c r="VDH138" s="65"/>
      <c r="VDI138" s="65"/>
      <c r="VDJ138" s="65"/>
      <c r="VDK138" s="65"/>
      <c r="VDL138" s="65"/>
      <c r="VDM138" s="65"/>
      <c r="VDN138" s="65"/>
      <c r="VDO138" s="65"/>
      <c r="VDP138" s="65"/>
      <c r="VDQ138" s="65"/>
      <c r="VDR138" s="65"/>
      <c r="VDS138" s="65"/>
      <c r="VDT138" s="65"/>
      <c r="VDU138" s="65"/>
      <c r="VDV138" s="65"/>
      <c r="VDW138" s="65"/>
      <c r="VDX138" s="65"/>
      <c r="VDY138" s="65"/>
      <c r="VDZ138" s="65"/>
      <c r="VEA138" s="65"/>
      <c r="VEB138" s="65"/>
      <c r="VEC138" s="65"/>
      <c r="VED138" s="65"/>
      <c r="VEE138" s="65"/>
      <c r="VEF138" s="65"/>
      <c r="VEG138" s="65"/>
      <c r="VEH138" s="65"/>
      <c r="VEI138" s="65"/>
      <c r="VEJ138" s="65"/>
      <c r="VEK138" s="65"/>
      <c r="VEL138" s="65"/>
      <c r="VEM138" s="65"/>
      <c r="VEN138" s="65"/>
      <c r="VEO138" s="65"/>
      <c r="VEP138" s="65"/>
      <c r="VEQ138" s="65"/>
      <c r="VER138" s="65"/>
      <c r="VES138" s="65"/>
      <c r="VET138" s="65"/>
      <c r="VEU138" s="65"/>
      <c r="VEV138" s="65"/>
      <c r="VEW138" s="65"/>
      <c r="VEX138" s="65"/>
      <c r="VEY138" s="65"/>
      <c r="VEZ138" s="65"/>
      <c r="VFA138" s="65"/>
      <c r="VFB138" s="65"/>
      <c r="VFC138" s="65"/>
      <c r="VFD138" s="65"/>
      <c r="VFE138" s="65"/>
      <c r="VFF138" s="65"/>
      <c r="VFG138" s="65"/>
      <c r="VFH138" s="65"/>
      <c r="VFI138" s="65"/>
      <c r="VFJ138" s="65"/>
      <c r="VFK138" s="65"/>
      <c r="VFL138" s="65"/>
      <c r="VFM138" s="65"/>
      <c r="VFN138" s="65"/>
      <c r="VFO138" s="65"/>
      <c r="VFP138" s="65"/>
      <c r="VFQ138" s="65"/>
      <c r="VFR138" s="65"/>
      <c r="VFS138" s="65"/>
      <c r="VFT138" s="65"/>
      <c r="VFU138" s="65"/>
      <c r="VFV138" s="65"/>
      <c r="VFW138" s="65"/>
      <c r="VFX138" s="65"/>
      <c r="VFY138" s="65"/>
      <c r="VFZ138" s="65"/>
      <c r="VGA138" s="65"/>
      <c r="VGB138" s="65"/>
      <c r="VGC138" s="65"/>
      <c r="VGD138" s="65"/>
      <c r="VGE138" s="65"/>
      <c r="VGF138" s="65"/>
      <c r="VGG138" s="65"/>
      <c r="VGH138" s="65"/>
      <c r="VGI138" s="65"/>
      <c r="VGJ138" s="65"/>
      <c r="VGK138" s="65"/>
      <c r="VGL138" s="65"/>
      <c r="VGM138" s="65"/>
      <c r="VGN138" s="65"/>
      <c r="VGO138" s="65"/>
      <c r="VGP138" s="65"/>
      <c r="VGQ138" s="65"/>
      <c r="VGR138" s="65"/>
      <c r="VGS138" s="65"/>
      <c r="VGT138" s="65"/>
      <c r="VGU138" s="65"/>
      <c r="VGV138" s="65"/>
      <c r="VGW138" s="65"/>
      <c r="VGX138" s="65"/>
      <c r="VGY138" s="65"/>
      <c r="VGZ138" s="65"/>
      <c r="VHA138" s="65"/>
      <c r="VHB138" s="65"/>
      <c r="VHC138" s="65"/>
      <c r="VHD138" s="65"/>
      <c r="VHE138" s="65"/>
      <c r="VHF138" s="65"/>
      <c r="VHG138" s="65"/>
      <c r="VHH138" s="65"/>
      <c r="VHI138" s="65"/>
      <c r="VHJ138" s="65"/>
      <c r="VHK138" s="65"/>
      <c r="VHL138" s="65"/>
      <c r="VHM138" s="65"/>
      <c r="VHN138" s="65"/>
      <c r="VHO138" s="65"/>
      <c r="VHP138" s="65"/>
      <c r="VHQ138" s="65"/>
      <c r="VHR138" s="65"/>
      <c r="VHS138" s="65"/>
      <c r="VHT138" s="65"/>
      <c r="VHU138" s="65"/>
      <c r="VHV138" s="65"/>
      <c r="VHW138" s="65"/>
      <c r="VHX138" s="65"/>
      <c r="VHY138" s="65"/>
      <c r="VHZ138" s="65"/>
      <c r="VIA138" s="65"/>
      <c r="VIB138" s="65"/>
      <c r="VIC138" s="65"/>
      <c r="VID138" s="65"/>
      <c r="VIE138" s="65"/>
      <c r="VIF138" s="65"/>
      <c r="VIG138" s="65"/>
      <c r="VIH138" s="65"/>
      <c r="VII138" s="65"/>
      <c r="VIJ138" s="65"/>
      <c r="VIK138" s="65"/>
      <c r="VIL138" s="65"/>
      <c r="VIM138" s="65"/>
      <c r="VIN138" s="65"/>
      <c r="VIO138" s="65"/>
      <c r="VIP138" s="65"/>
      <c r="VIQ138" s="65"/>
      <c r="VIR138" s="65"/>
      <c r="VIS138" s="65"/>
      <c r="VIT138" s="65"/>
      <c r="VIU138" s="65"/>
      <c r="VIV138" s="65"/>
      <c r="VIW138" s="65"/>
      <c r="VIX138" s="65"/>
      <c r="VIY138" s="65"/>
      <c r="VIZ138" s="65"/>
      <c r="VJA138" s="65"/>
      <c r="VJB138" s="65"/>
      <c r="VJC138" s="65"/>
      <c r="VJD138" s="65"/>
      <c r="VJE138" s="65"/>
      <c r="VJF138" s="65"/>
      <c r="VJG138" s="65"/>
      <c r="VJH138" s="65"/>
      <c r="VJI138" s="65"/>
      <c r="VJJ138" s="65"/>
      <c r="VJK138" s="65"/>
      <c r="VJL138" s="65"/>
      <c r="VJM138" s="65"/>
      <c r="VJN138" s="65"/>
      <c r="VJO138" s="65"/>
      <c r="VJP138" s="65"/>
      <c r="VJQ138" s="65"/>
      <c r="VJR138" s="65"/>
      <c r="VJS138" s="65"/>
      <c r="VJT138" s="65"/>
      <c r="VJU138" s="65"/>
      <c r="VJV138" s="65"/>
      <c r="VJW138" s="65"/>
      <c r="VJX138" s="65"/>
      <c r="VJY138" s="65"/>
      <c r="VJZ138" s="65"/>
      <c r="VKA138" s="65"/>
      <c r="VKB138" s="65"/>
      <c r="VKC138" s="65"/>
      <c r="VKD138" s="65"/>
      <c r="VKE138" s="65"/>
      <c r="VKF138" s="65"/>
      <c r="VKG138" s="65"/>
      <c r="VKH138" s="65"/>
      <c r="VKI138" s="65"/>
      <c r="VKJ138" s="65"/>
      <c r="VKK138" s="65"/>
      <c r="VKL138" s="65"/>
      <c r="VKM138" s="65"/>
      <c r="VKN138" s="65"/>
      <c r="VKO138" s="65"/>
      <c r="VKP138" s="65"/>
      <c r="VKQ138" s="65"/>
      <c r="VKR138" s="65"/>
      <c r="VKS138" s="65"/>
      <c r="VKT138" s="65"/>
      <c r="VKU138" s="65"/>
      <c r="VKV138" s="65"/>
      <c r="VKW138" s="65"/>
      <c r="VKX138" s="65"/>
      <c r="VKY138" s="65"/>
      <c r="VKZ138" s="65"/>
      <c r="VLA138" s="65"/>
      <c r="VLB138" s="65"/>
      <c r="VLC138" s="65"/>
      <c r="VLD138" s="65"/>
      <c r="VLE138" s="65"/>
      <c r="VLF138" s="65"/>
      <c r="VLG138" s="65"/>
      <c r="VLH138" s="65"/>
      <c r="VLI138" s="65"/>
      <c r="VLJ138" s="65"/>
      <c r="VLK138" s="65"/>
      <c r="VLL138" s="65"/>
      <c r="VLM138" s="65"/>
      <c r="VLN138" s="65"/>
      <c r="VLO138" s="65"/>
      <c r="VLP138" s="65"/>
      <c r="VLQ138" s="65"/>
      <c r="VLR138" s="65"/>
      <c r="VLS138" s="65"/>
      <c r="VLT138" s="65"/>
      <c r="VLU138" s="65"/>
      <c r="VLV138" s="65"/>
      <c r="VLW138" s="65"/>
      <c r="VLX138" s="65"/>
      <c r="VLY138" s="65"/>
      <c r="VLZ138" s="65"/>
      <c r="VMA138" s="65"/>
      <c r="VMB138" s="65"/>
      <c r="VMC138" s="65"/>
      <c r="VMD138" s="65"/>
      <c r="VME138" s="65"/>
      <c r="VMF138" s="65"/>
      <c r="VMG138" s="65"/>
      <c r="VMH138" s="65"/>
      <c r="VMI138" s="65"/>
      <c r="VMJ138" s="65"/>
      <c r="VMK138" s="65"/>
      <c r="VML138" s="65"/>
      <c r="VMM138" s="65"/>
      <c r="VMN138" s="65"/>
      <c r="VMO138" s="65"/>
      <c r="VMP138" s="65"/>
      <c r="VMQ138" s="65"/>
      <c r="VMR138" s="65"/>
      <c r="VMS138" s="65"/>
      <c r="VMT138" s="65"/>
      <c r="VMU138" s="65"/>
      <c r="VMV138" s="65"/>
      <c r="VMW138" s="65"/>
      <c r="VMX138" s="65"/>
      <c r="VMY138" s="65"/>
      <c r="VMZ138" s="65"/>
      <c r="VNA138" s="65"/>
      <c r="VNB138" s="65"/>
      <c r="VNC138" s="65"/>
      <c r="VND138" s="65"/>
      <c r="VNE138" s="65"/>
      <c r="VNF138" s="65"/>
      <c r="VNG138" s="65"/>
      <c r="VNH138" s="65"/>
      <c r="VNI138" s="65"/>
      <c r="VNJ138" s="65"/>
      <c r="VNK138" s="65"/>
      <c r="VNL138" s="65"/>
      <c r="VNM138" s="65"/>
      <c r="VNN138" s="65"/>
      <c r="VNO138" s="65"/>
      <c r="VNP138" s="65"/>
      <c r="VNQ138" s="65"/>
      <c r="VNR138" s="65"/>
      <c r="VNS138" s="65"/>
      <c r="VNT138" s="65"/>
      <c r="VNU138" s="65"/>
      <c r="VNV138" s="65"/>
      <c r="VNW138" s="65"/>
      <c r="VNX138" s="65"/>
      <c r="VNY138" s="65"/>
      <c r="VNZ138" s="65"/>
      <c r="VOA138" s="65"/>
      <c r="VOB138" s="65"/>
      <c r="VOC138" s="65"/>
      <c r="VOD138" s="65"/>
      <c r="VOE138" s="65"/>
      <c r="VOF138" s="65"/>
      <c r="VOG138" s="65"/>
      <c r="VOH138" s="65"/>
      <c r="VOI138" s="65"/>
      <c r="VOJ138" s="65"/>
      <c r="VOK138" s="65"/>
      <c r="VOL138" s="65"/>
      <c r="VOM138" s="65"/>
      <c r="VON138" s="65"/>
      <c r="VOO138" s="65"/>
      <c r="VOP138" s="65"/>
      <c r="VOQ138" s="65"/>
      <c r="VOR138" s="65"/>
      <c r="VOS138" s="65"/>
      <c r="VOT138" s="65"/>
      <c r="VOU138" s="65"/>
      <c r="VOV138" s="65"/>
      <c r="VOW138" s="65"/>
      <c r="VOX138" s="65"/>
      <c r="VOY138" s="65"/>
      <c r="VOZ138" s="65"/>
      <c r="VPA138" s="65"/>
      <c r="VPB138" s="65"/>
      <c r="VPC138" s="65"/>
      <c r="VPD138" s="65"/>
      <c r="VPE138" s="65"/>
      <c r="VPF138" s="65"/>
      <c r="VPG138" s="65"/>
      <c r="VPH138" s="65"/>
      <c r="VPI138" s="65"/>
      <c r="VPJ138" s="65"/>
      <c r="VPK138" s="65"/>
      <c r="VPL138" s="65"/>
      <c r="VPM138" s="65"/>
      <c r="VPN138" s="65"/>
      <c r="VPO138" s="65"/>
      <c r="VPP138" s="65"/>
      <c r="VPQ138" s="65"/>
      <c r="VPR138" s="65"/>
      <c r="VPS138" s="65"/>
      <c r="VPT138" s="65"/>
      <c r="VPU138" s="65"/>
      <c r="VPV138" s="65"/>
      <c r="VPW138" s="65"/>
      <c r="VPX138" s="65"/>
      <c r="VPY138" s="65"/>
      <c r="VPZ138" s="65"/>
      <c r="VQA138" s="65"/>
      <c r="VQB138" s="65"/>
      <c r="VQC138" s="65"/>
      <c r="VQD138" s="65"/>
      <c r="VQE138" s="65"/>
      <c r="VQF138" s="65"/>
      <c r="VQG138" s="65"/>
      <c r="VQH138" s="65"/>
      <c r="VQI138" s="65"/>
      <c r="VQJ138" s="65"/>
      <c r="VQK138" s="65"/>
      <c r="VQL138" s="65"/>
      <c r="VQM138" s="65"/>
      <c r="VQN138" s="65"/>
      <c r="VQO138" s="65"/>
      <c r="VQP138" s="65"/>
      <c r="VQQ138" s="65"/>
      <c r="VQR138" s="65"/>
      <c r="VQS138" s="65"/>
      <c r="VQT138" s="65"/>
      <c r="VQU138" s="65"/>
      <c r="VQV138" s="65"/>
      <c r="VQW138" s="65"/>
      <c r="VQX138" s="65"/>
      <c r="VQY138" s="65"/>
      <c r="VQZ138" s="65"/>
      <c r="VRA138" s="65"/>
      <c r="VRB138" s="65"/>
      <c r="VRC138" s="65"/>
      <c r="VRD138" s="65"/>
      <c r="VRE138" s="65"/>
      <c r="VRF138" s="65"/>
      <c r="VRG138" s="65"/>
      <c r="VRH138" s="65"/>
      <c r="VRI138" s="65"/>
      <c r="VRJ138" s="65"/>
      <c r="VRK138" s="65"/>
      <c r="VRL138" s="65"/>
      <c r="VRM138" s="65"/>
      <c r="VRN138" s="65"/>
      <c r="VRO138" s="65"/>
      <c r="VRP138" s="65"/>
      <c r="VRQ138" s="65"/>
      <c r="VRR138" s="65"/>
      <c r="VRS138" s="65"/>
      <c r="VRT138" s="65"/>
      <c r="VRU138" s="65"/>
      <c r="VRV138" s="65"/>
      <c r="VRW138" s="65"/>
      <c r="VRX138" s="65"/>
      <c r="VRY138" s="65"/>
      <c r="VRZ138" s="65"/>
      <c r="VSA138" s="65"/>
      <c r="VSB138" s="65"/>
      <c r="VSC138" s="65"/>
      <c r="VSD138" s="65"/>
      <c r="VSE138" s="65"/>
      <c r="VSF138" s="65"/>
      <c r="VSG138" s="65"/>
      <c r="VSH138" s="65"/>
      <c r="VSI138" s="65"/>
      <c r="VSJ138" s="65"/>
      <c r="VSK138" s="65"/>
      <c r="VSL138" s="65"/>
      <c r="VSM138" s="65"/>
      <c r="VSN138" s="65"/>
      <c r="VSO138" s="65"/>
      <c r="VSP138" s="65"/>
      <c r="VSQ138" s="65"/>
      <c r="VSR138" s="65"/>
      <c r="VSS138" s="65"/>
      <c r="VST138" s="65"/>
      <c r="VSU138" s="65"/>
      <c r="VSV138" s="65"/>
      <c r="VSW138" s="65"/>
      <c r="VSX138" s="65"/>
      <c r="VSY138" s="65"/>
      <c r="VSZ138" s="65"/>
      <c r="VTA138" s="65"/>
      <c r="VTB138" s="65"/>
      <c r="VTC138" s="65"/>
      <c r="VTD138" s="65"/>
      <c r="VTE138" s="65"/>
      <c r="VTF138" s="65"/>
      <c r="VTG138" s="65"/>
      <c r="VTH138" s="65"/>
      <c r="VTI138" s="65"/>
      <c r="VTJ138" s="65"/>
      <c r="VTK138" s="65"/>
      <c r="VTL138" s="65"/>
      <c r="VTM138" s="65"/>
      <c r="VTN138" s="65"/>
      <c r="VTO138" s="65"/>
      <c r="VTP138" s="65"/>
      <c r="VTQ138" s="65"/>
      <c r="VTR138" s="65"/>
      <c r="VTS138" s="65"/>
      <c r="VTT138" s="65"/>
      <c r="VTU138" s="65"/>
      <c r="VTV138" s="65"/>
      <c r="VTW138" s="65"/>
      <c r="VTX138" s="65"/>
      <c r="VTY138" s="65"/>
      <c r="VTZ138" s="65"/>
      <c r="VUA138" s="65"/>
      <c r="VUB138" s="65"/>
      <c r="VUC138" s="65"/>
      <c r="VUD138" s="65"/>
      <c r="VUE138" s="65"/>
      <c r="VUF138" s="65"/>
      <c r="VUG138" s="65"/>
      <c r="VUH138" s="65"/>
      <c r="VUI138" s="65"/>
      <c r="VUJ138" s="65"/>
      <c r="VUK138" s="65"/>
      <c r="VUL138" s="65"/>
      <c r="VUM138" s="65"/>
      <c r="VUN138" s="65"/>
      <c r="VUO138" s="65"/>
      <c r="VUP138" s="65"/>
      <c r="VUQ138" s="65"/>
      <c r="VUR138" s="65"/>
      <c r="VUS138" s="65"/>
      <c r="VUT138" s="65"/>
      <c r="VUU138" s="65"/>
      <c r="VUV138" s="65"/>
      <c r="VUW138" s="65"/>
      <c r="VUX138" s="65"/>
      <c r="VUY138" s="65"/>
      <c r="VUZ138" s="65"/>
      <c r="VVA138" s="65"/>
      <c r="VVB138" s="65"/>
      <c r="VVC138" s="65"/>
      <c r="VVD138" s="65"/>
      <c r="VVE138" s="65"/>
      <c r="VVF138" s="65"/>
      <c r="VVG138" s="65"/>
      <c r="VVH138" s="65"/>
      <c r="VVI138" s="65"/>
      <c r="VVJ138" s="65"/>
      <c r="VVK138" s="65"/>
      <c r="VVL138" s="65"/>
      <c r="VVM138" s="65"/>
      <c r="VVN138" s="65"/>
      <c r="VVO138" s="65"/>
      <c r="VVP138" s="65"/>
      <c r="VVQ138" s="65"/>
      <c r="VVR138" s="65"/>
      <c r="VVS138" s="65"/>
      <c r="VVT138" s="65"/>
      <c r="VVU138" s="65"/>
      <c r="VVV138" s="65"/>
      <c r="VVW138" s="65"/>
      <c r="VVX138" s="65"/>
      <c r="VVY138" s="65"/>
      <c r="VVZ138" s="65"/>
      <c r="VWA138" s="65"/>
      <c r="VWB138" s="65"/>
      <c r="VWC138" s="65"/>
      <c r="VWD138" s="65"/>
      <c r="VWE138" s="65"/>
      <c r="VWF138" s="65"/>
      <c r="VWG138" s="65"/>
      <c r="VWH138" s="65"/>
      <c r="VWI138" s="65"/>
      <c r="VWJ138" s="65"/>
      <c r="VWK138" s="65"/>
      <c r="VWL138" s="65"/>
      <c r="VWM138" s="65"/>
      <c r="VWN138" s="65"/>
      <c r="VWO138" s="65"/>
      <c r="VWP138" s="65"/>
      <c r="VWQ138" s="65"/>
      <c r="VWR138" s="65"/>
      <c r="VWS138" s="65"/>
      <c r="VWT138" s="65"/>
      <c r="VWU138" s="65"/>
      <c r="VWV138" s="65"/>
      <c r="VWW138" s="65"/>
      <c r="VWX138" s="65"/>
      <c r="VWY138" s="65"/>
      <c r="VWZ138" s="65"/>
      <c r="VXA138" s="65"/>
      <c r="VXB138" s="65"/>
      <c r="VXC138" s="65"/>
      <c r="VXD138" s="65"/>
      <c r="VXE138" s="65"/>
      <c r="VXF138" s="65"/>
      <c r="VXG138" s="65"/>
      <c r="VXH138" s="65"/>
      <c r="VXI138" s="65"/>
      <c r="VXJ138" s="65"/>
      <c r="VXK138" s="65"/>
      <c r="VXL138" s="65"/>
      <c r="VXM138" s="65"/>
      <c r="VXN138" s="65"/>
      <c r="VXO138" s="65"/>
      <c r="VXP138" s="65"/>
      <c r="VXQ138" s="65"/>
      <c r="VXR138" s="65"/>
      <c r="VXS138" s="65"/>
      <c r="VXT138" s="65"/>
      <c r="VXU138" s="65"/>
      <c r="VXV138" s="65"/>
      <c r="VXW138" s="65"/>
      <c r="VXX138" s="65"/>
      <c r="VXY138" s="65"/>
      <c r="VXZ138" s="65"/>
      <c r="VYA138" s="65"/>
      <c r="VYB138" s="65"/>
      <c r="VYC138" s="65"/>
      <c r="VYD138" s="65"/>
      <c r="VYE138" s="65"/>
      <c r="VYF138" s="65"/>
      <c r="VYG138" s="65"/>
      <c r="VYH138" s="65"/>
      <c r="VYI138" s="65"/>
      <c r="VYJ138" s="65"/>
      <c r="VYK138" s="65"/>
      <c r="VYL138" s="65"/>
      <c r="VYM138" s="65"/>
      <c r="VYN138" s="65"/>
      <c r="VYO138" s="65"/>
      <c r="VYP138" s="65"/>
      <c r="VYQ138" s="65"/>
      <c r="VYR138" s="65"/>
      <c r="VYS138" s="65"/>
      <c r="VYT138" s="65"/>
      <c r="VYU138" s="65"/>
      <c r="VYV138" s="65"/>
      <c r="VYW138" s="65"/>
      <c r="VYX138" s="65"/>
      <c r="VYY138" s="65"/>
      <c r="VYZ138" s="65"/>
      <c r="VZA138" s="65"/>
      <c r="VZB138" s="65"/>
      <c r="VZC138" s="65"/>
      <c r="VZD138" s="65"/>
      <c r="VZE138" s="65"/>
      <c r="VZF138" s="65"/>
      <c r="VZG138" s="65"/>
      <c r="VZH138" s="65"/>
      <c r="VZI138" s="65"/>
      <c r="VZJ138" s="65"/>
      <c r="VZK138" s="65"/>
      <c r="VZL138" s="65"/>
      <c r="VZM138" s="65"/>
      <c r="VZN138" s="65"/>
      <c r="VZO138" s="65"/>
      <c r="VZP138" s="65"/>
      <c r="VZQ138" s="65"/>
      <c r="VZR138" s="65"/>
      <c r="VZS138" s="65"/>
      <c r="VZT138" s="65"/>
      <c r="VZU138" s="65"/>
      <c r="VZV138" s="65"/>
      <c r="VZW138" s="65"/>
      <c r="VZX138" s="65"/>
      <c r="VZY138" s="65"/>
      <c r="VZZ138" s="65"/>
      <c r="WAA138" s="65"/>
      <c r="WAB138" s="65"/>
      <c r="WAC138" s="65"/>
      <c r="WAD138" s="65"/>
      <c r="WAE138" s="65"/>
      <c r="WAF138" s="65"/>
      <c r="WAG138" s="65"/>
      <c r="WAH138" s="65"/>
      <c r="WAI138" s="65"/>
      <c r="WAJ138" s="65"/>
      <c r="WAK138" s="65"/>
      <c r="WAL138" s="65"/>
      <c r="WAM138" s="65"/>
      <c r="WAN138" s="65"/>
      <c r="WAO138" s="65"/>
      <c r="WAP138" s="65"/>
      <c r="WAQ138" s="65"/>
      <c r="WAR138" s="65"/>
      <c r="WAS138" s="65"/>
      <c r="WAT138" s="65"/>
      <c r="WAU138" s="65"/>
      <c r="WAV138" s="65"/>
      <c r="WAW138" s="65"/>
      <c r="WAX138" s="65"/>
      <c r="WAY138" s="65"/>
      <c r="WAZ138" s="65"/>
      <c r="WBA138" s="65"/>
      <c r="WBB138" s="65"/>
      <c r="WBC138" s="65"/>
      <c r="WBD138" s="65"/>
      <c r="WBE138" s="65"/>
      <c r="WBF138" s="65"/>
      <c r="WBG138" s="65"/>
      <c r="WBH138" s="65"/>
      <c r="WBI138" s="65"/>
      <c r="WBJ138" s="65"/>
      <c r="WBK138" s="65"/>
      <c r="WBL138" s="65"/>
      <c r="WBM138" s="65"/>
      <c r="WBN138" s="65"/>
      <c r="WBO138" s="65"/>
      <c r="WBP138" s="65"/>
      <c r="WBQ138" s="65"/>
      <c r="WBR138" s="65"/>
      <c r="WBS138" s="65"/>
      <c r="WBT138" s="65"/>
      <c r="WBU138" s="65"/>
      <c r="WBV138" s="65"/>
      <c r="WBW138" s="65"/>
      <c r="WBX138" s="65"/>
      <c r="WBY138" s="65"/>
      <c r="WBZ138" s="65"/>
      <c r="WCA138" s="65"/>
      <c r="WCB138" s="65"/>
      <c r="WCC138" s="65"/>
      <c r="WCD138" s="65"/>
      <c r="WCE138" s="65"/>
      <c r="WCF138" s="65"/>
      <c r="WCG138" s="65"/>
      <c r="WCH138" s="65"/>
      <c r="WCI138" s="65"/>
      <c r="WCJ138" s="65"/>
      <c r="WCK138" s="65"/>
      <c r="WCL138" s="65"/>
      <c r="WCM138" s="65"/>
      <c r="WCN138" s="65"/>
      <c r="WCO138" s="65"/>
      <c r="WCP138" s="65"/>
      <c r="WCQ138" s="65"/>
      <c r="WCR138" s="65"/>
      <c r="WCS138" s="65"/>
      <c r="WCT138" s="65"/>
      <c r="WCU138" s="65"/>
      <c r="WCV138" s="65"/>
      <c r="WCW138" s="65"/>
      <c r="WCX138" s="65"/>
      <c r="WCY138" s="65"/>
      <c r="WCZ138" s="65"/>
      <c r="WDA138" s="65"/>
      <c r="WDB138" s="65"/>
      <c r="WDC138" s="65"/>
      <c r="WDD138" s="65"/>
      <c r="WDE138" s="65"/>
      <c r="WDF138" s="65"/>
      <c r="WDG138" s="65"/>
      <c r="WDH138" s="65"/>
      <c r="WDI138" s="65"/>
      <c r="WDJ138" s="65"/>
      <c r="WDK138" s="65"/>
      <c r="WDL138" s="65"/>
      <c r="WDM138" s="65"/>
      <c r="WDN138" s="65"/>
      <c r="WDO138" s="65"/>
      <c r="WDP138" s="65"/>
      <c r="WDQ138" s="65"/>
      <c r="WDR138" s="65"/>
      <c r="WDS138" s="65"/>
      <c r="WDT138" s="65"/>
      <c r="WDU138" s="65"/>
      <c r="WDV138" s="65"/>
      <c r="WDW138" s="65"/>
      <c r="WDX138" s="65"/>
      <c r="WDY138" s="65"/>
      <c r="WDZ138" s="65"/>
      <c r="WEA138" s="65"/>
      <c r="WEB138" s="65"/>
      <c r="WEC138" s="65"/>
      <c r="WED138" s="65"/>
      <c r="WEE138" s="65"/>
      <c r="WEF138" s="65"/>
      <c r="WEG138" s="65"/>
      <c r="WEH138" s="65"/>
      <c r="WEI138" s="65"/>
      <c r="WEJ138" s="65"/>
      <c r="WEK138" s="65"/>
      <c r="WEL138" s="65"/>
      <c r="WEM138" s="65"/>
      <c r="WEN138" s="65"/>
      <c r="WEO138" s="65"/>
      <c r="WEP138" s="65"/>
      <c r="WEQ138" s="65"/>
      <c r="WER138" s="65"/>
      <c r="WES138" s="65"/>
      <c r="WET138" s="65"/>
      <c r="WEU138" s="65"/>
      <c r="WEV138" s="65"/>
      <c r="WEW138" s="65"/>
      <c r="WEX138" s="65"/>
      <c r="WEY138" s="65"/>
      <c r="WEZ138" s="65"/>
      <c r="WFA138" s="65"/>
      <c r="WFB138" s="65"/>
      <c r="WFC138" s="65"/>
      <c r="WFD138" s="65"/>
      <c r="WFE138" s="65"/>
      <c r="WFF138" s="65"/>
      <c r="WFG138" s="65"/>
      <c r="WFH138" s="65"/>
      <c r="WFI138" s="65"/>
      <c r="WFJ138" s="65"/>
      <c r="WFK138" s="65"/>
      <c r="WFL138" s="65"/>
      <c r="WFM138" s="65"/>
      <c r="WFN138" s="65"/>
      <c r="WFO138" s="65"/>
      <c r="WFP138" s="65"/>
      <c r="WFQ138" s="65"/>
      <c r="WFR138" s="65"/>
      <c r="WFS138" s="65"/>
      <c r="WFT138" s="65"/>
      <c r="WFU138" s="65"/>
      <c r="WFV138" s="65"/>
      <c r="WFW138" s="65"/>
      <c r="WFX138" s="65"/>
      <c r="WFY138" s="65"/>
      <c r="WFZ138" s="65"/>
      <c r="WGA138" s="65"/>
      <c r="WGB138" s="65"/>
      <c r="WGC138" s="65"/>
      <c r="WGD138" s="65"/>
      <c r="WGE138" s="65"/>
      <c r="WGF138" s="65"/>
      <c r="WGG138" s="65"/>
      <c r="WGH138" s="65"/>
      <c r="WGI138" s="65"/>
      <c r="WGJ138" s="65"/>
      <c r="WGK138" s="65"/>
      <c r="WGL138" s="65"/>
      <c r="WGM138" s="65"/>
      <c r="WGN138" s="65"/>
      <c r="WGO138" s="65"/>
      <c r="WGP138" s="65"/>
      <c r="WGQ138" s="65"/>
      <c r="WGR138" s="65"/>
      <c r="WGS138" s="65"/>
      <c r="WGT138" s="65"/>
      <c r="WGU138" s="65"/>
      <c r="WGV138" s="65"/>
      <c r="WGW138" s="65"/>
      <c r="WGX138" s="65"/>
      <c r="WGY138" s="65"/>
      <c r="WGZ138" s="65"/>
      <c r="WHA138" s="65"/>
      <c r="WHB138" s="65"/>
      <c r="WHC138" s="65"/>
      <c r="WHD138" s="65"/>
      <c r="WHE138" s="65"/>
      <c r="WHF138" s="65"/>
      <c r="WHG138" s="65"/>
      <c r="WHH138" s="65"/>
      <c r="WHI138" s="65"/>
      <c r="WHJ138" s="65"/>
      <c r="WHK138" s="65"/>
      <c r="WHL138" s="65"/>
      <c r="WHM138" s="65"/>
      <c r="WHN138" s="65"/>
      <c r="WHO138" s="65"/>
      <c r="WHP138" s="65"/>
      <c r="WHQ138" s="65"/>
      <c r="WHR138" s="65"/>
      <c r="WHS138" s="65"/>
      <c r="WHT138" s="65"/>
      <c r="WHU138" s="65"/>
      <c r="WHV138" s="65"/>
      <c r="WHW138" s="65"/>
      <c r="WHX138" s="65"/>
      <c r="WHY138" s="65"/>
      <c r="WHZ138" s="65"/>
      <c r="WIA138" s="65"/>
      <c r="WIB138" s="65"/>
      <c r="WIC138" s="65"/>
      <c r="WID138" s="65"/>
      <c r="WIE138" s="65"/>
      <c r="WIF138" s="65"/>
      <c r="WIG138" s="65"/>
      <c r="WIH138" s="65"/>
      <c r="WII138" s="65"/>
      <c r="WIJ138" s="65"/>
      <c r="WIK138" s="65"/>
      <c r="WIL138" s="65"/>
      <c r="WIM138" s="65"/>
      <c r="WIN138" s="65"/>
      <c r="WIO138" s="65"/>
      <c r="WIP138" s="65"/>
      <c r="WIQ138" s="65"/>
      <c r="WIR138" s="65"/>
      <c r="WIS138" s="65"/>
      <c r="WIT138" s="65"/>
      <c r="WIU138" s="65"/>
      <c r="WIV138" s="65"/>
      <c r="WIW138" s="65"/>
      <c r="WIX138" s="65"/>
      <c r="WIY138" s="65"/>
      <c r="WIZ138" s="65"/>
      <c r="WJA138" s="65"/>
      <c r="WJB138" s="65"/>
      <c r="WJC138" s="65"/>
      <c r="WJD138" s="65"/>
      <c r="WJE138" s="65"/>
      <c r="WJF138" s="65"/>
      <c r="WJG138" s="65"/>
      <c r="WJH138" s="65"/>
      <c r="WJI138" s="65"/>
      <c r="WJJ138" s="65"/>
      <c r="WJK138" s="65"/>
      <c r="WJL138" s="65"/>
      <c r="WJM138" s="65"/>
      <c r="WJN138" s="65"/>
      <c r="WJO138" s="65"/>
      <c r="WJP138" s="65"/>
      <c r="WJQ138" s="65"/>
      <c r="WJR138" s="65"/>
      <c r="WJS138" s="65"/>
      <c r="WJT138" s="65"/>
      <c r="WJU138" s="65"/>
      <c r="WJV138" s="65"/>
      <c r="WJW138" s="65"/>
      <c r="WJX138" s="65"/>
      <c r="WJY138" s="65"/>
      <c r="WJZ138" s="65"/>
      <c r="WKA138" s="65"/>
      <c r="WKB138" s="65"/>
      <c r="WKC138" s="65"/>
      <c r="WKD138" s="65"/>
      <c r="WKE138" s="65"/>
      <c r="WKF138" s="65"/>
      <c r="WKG138" s="65"/>
      <c r="WKH138" s="65"/>
      <c r="WKI138" s="65"/>
      <c r="WKJ138" s="65"/>
      <c r="WKK138" s="65"/>
      <c r="WKL138" s="65"/>
      <c r="WKM138" s="65"/>
      <c r="WKN138" s="65"/>
      <c r="WKO138" s="65"/>
      <c r="WKP138" s="65"/>
      <c r="WKQ138" s="65"/>
      <c r="WKR138" s="65"/>
      <c r="WKS138" s="65"/>
      <c r="WKT138" s="65"/>
      <c r="WKU138" s="65"/>
      <c r="WKV138" s="65"/>
      <c r="WKW138" s="65"/>
      <c r="WKX138" s="65"/>
      <c r="WKY138" s="65"/>
      <c r="WKZ138" s="65"/>
      <c r="WLA138" s="65"/>
      <c r="WLB138" s="65"/>
      <c r="WLC138" s="65"/>
      <c r="WLD138" s="65"/>
      <c r="WLE138" s="65"/>
      <c r="WLF138" s="65"/>
      <c r="WLG138" s="65"/>
      <c r="WLH138" s="65"/>
      <c r="WLI138" s="65"/>
      <c r="WLJ138" s="65"/>
      <c r="WLK138" s="65"/>
      <c r="WLL138" s="65"/>
      <c r="WLM138" s="65"/>
      <c r="WLN138" s="65"/>
      <c r="WLO138" s="65"/>
      <c r="WLP138" s="65"/>
      <c r="WLQ138" s="65"/>
      <c r="WLR138" s="65"/>
      <c r="WLS138" s="65"/>
      <c r="WLT138" s="65"/>
      <c r="WLU138" s="65"/>
      <c r="WLV138" s="65"/>
      <c r="WLW138" s="65"/>
      <c r="WLX138" s="65"/>
      <c r="WLY138" s="65"/>
      <c r="WLZ138" s="65"/>
      <c r="WMA138" s="65"/>
      <c r="WMB138" s="65"/>
      <c r="WMC138" s="65"/>
      <c r="WMD138" s="65"/>
      <c r="WME138" s="65"/>
      <c r="WMF138" s="65"/>
      <c r="WMG138" s="65"/>
      <c r="WMH138" s="65"/>
      <c r="WMI138" s="65"/>
      <c r="WMJ138" s="65"/>
      <c r="WMK138" s="65"/>
      <c r="WML138" s="65"/>
      <c r="WMM138" s="65"/>
      <c r="WMN138" s="65"/>
      <c r="WMO138" s="65"/>
      <c r="WMP138" s="65"/>
      <c r="WMQ138" s="65"/>
      <c r="WMR138" s="65"/>
      <c r="WMS138" s="65"/>
      <c r="WMT138" s="65"/>
      <c r="WMU138" s="65"/>
      <c r="WMV138" s="65"/>
      <c r="WMW138" s="65"/>
      <c r="WMX138" s="65"/>
      <c r="WMY138" s="65"/>
      <c r="WMZ138" s="65"/>
      <c r="WNA138" s="65"/>
      <c r="WNB138" s="65"/>
      <c r="WNC138" s="65"/>
      <c r="WND138" s="65"/>
      <c r="WNE138" s="65"/>
      <c r="WNF138" s="65"/>
      <c r="WNG138" s="65"/>
      <c r="WNH138" s="65"/>
      <c r="WNI138" s="65"/>
      <c r="WNJ138" s="65"/>
      <c r="WNK138" s="65"/>
      <c r="WNL138" s="65"/>
      <c r="WNM138" s="65"/>
      <c r="WNN138" s="65"/>
      <c r="WNO138" s="65"/>
      <c r="WNP138" s="65"/>
      <c r="WNQ138" s="65"/>
      <c r="WNR138" s="65"/>
      <c r="WNS138" s="65"/>
      <c r="WNT138" s="65"/>
      <c r="WNU138" s="65"/>
      <c r="WNV138" s="65"/>
      <c r="WNW138" s="65"/>
      <c r="WNX138" s="65"/>
      <c r="WNY138" s="65"/>
      <c r="WNZ138" s="65"/>
      <c r="WOA138" s="65"/>
      <c r="WOB138" s="65"/>
      <c r="WOC138" s="65"/>
      <c r="WOD138" s="65"/>
      <c r="WOE138" s="65"/>
      <c r="WOF138" s="65"/>
      <c r="WOG138" s="65"/>
      <c r="WOH138" s="65"/>
      <c r="WOI138" s="65"/>
      <c r="WOJ138" s="65"/>
      <c r="WOK138" s="65"/>
      <c r="WOL138" s="65"/>
      <c r="WOM138" s="65"/>
      <c r="WON138" s="65"/>
      <c r="WOO138" s="65"/>
      <c r="WOP138" s="65"/>
      <c r="WOQ138" s="65"/>
      <c r="WOR138" s="65"/>
      <c r="WOS138" s="65"/>
      <c r="WOT138" s="65"/>
      <c r="WOU138" s="65"/>
      <c r="WOV138" s="65"/>
      <c r="WOW138" s="65"/>
      <c r="WOX138" s="65"/>
      <c r="WOY138" s="65"/>
      <c r="WOZ138" s="65"/>
      <c r="WPA138" s="65"/>
      <c r="WPB138" s="65"/>
      <c r="WPC138" s="65"/>
      <c r="WPD138" s="65"/>
      <c r="WPE138" s="65"/>
      <c r="WPF138" s="65"/>
      <c r="WPG138" s="65"/>
      <c r="WPH138" s="65"/>
      <c r="WPI138" s="65"/>
      <c r="WPJ138" s="65"/>
      <c r="WPK138" s="65"/>
      <c r="WPL138" s="65"/>
      <c r="WPM138" s="65"/>
      <c r="WPN138" s="65"/>
      <c r="WPO138" s="65"/>
      <c r="WPP138" s="65"/>
      <c r="WPQ138" s="65"/>
      <c r="WPR138" s="65"/>
      <c r="WPS138" s="65"/>
      <c r="WPT138" s="65"/>
      <c r="WPU138" s="65"/>
      <c r="WPV138" s="65"/>
      <c r="WPW138" s="65"/>
      <c r="WPX138" s="65"/>
      <c r="WPY138" s="65"/>
      <c r="WPZ138" s="65"/>
      <c r="WQA138" s="65"/>
      <c r="WQB138" s="65"/>
      <c r="WQC138" s="65"/>
      <c r="WQD138" s="65"/>
      <c r="WQE138" s="65"/>
      <c r="WQF138" s="65"/>
      <c r="WQG138" s="65"/>
      <c r="WQH138" s="65"/>
      <c r="WQI138" s="65"/>
      <c r="WQJ138" s="65"/>
      <c r="WQK138" s="65"/>
      <c r="WQL138" s="65"/>
      <c r="WQM138" s="65"/>
      <c r="WQN138" s="65"/>
      <c r="WQO138" s="65"/>
      <c r="WQP138" s="65"/>
      <c r="WQQ138" s="65"/>
      <c r="WQR138" s="65"/>
      <c r="WQS138" s="65"/>
      <c r="WQT138" s="65"/>
      <c r="WQU138" s="65"/>
      <c r="WQV138" s="65"/>
      <c r="WQW138" s="65"/>
      <c r="WQX138" s="65"/>
      <c r="WQY138" s="65"/>
      <c r="WQZ138" s="65"/>
      <c r="WRA138" s="65"/>
      <c r="WRB138" s="65"/>
      <c r="WRC138" s="65"/>
      <c r="WRD138" s="65"/>
      <c r="WRE138" s="65"/>
      <c r="WRF138" s="65"/>
      <c r="WRG138" s="65"/>
      <c r="WRH138" s="65"/>
      <c r="WRI138" s="65"/>
      <c r="WRJ138" s="65"/>
      <c r="WRK138" s="65"/>
      <c r="WRL138" s="65"/>
      <c r="WRM138" s="65"/>
      <c r="WRN138" s="65"/>
      <c r="WRO138" s="65"/>
      <c r="WRP138" s="65"/>
      <c r="WRQ138" s="65"/>
      <c r="WRR138" s="65"/>
      <c r="WRS138" s="65"/>
      <c r="WRT138" s="65"/>
      <c r="WRU138" s="65"/>
      <c r="WRV138" s="65"/>
      <c r="WRW138" s="65"/>
      <c r="WRX138" s="65"/>
      <c r="WRY138" s="65"/>
      <c r="WRZ138" s="65"/>
      <c r="WSA138" s="65"/>
      <c r="WSB138" s="65"/>
      <c r="WSC138" s="65"/>
      <c r="WSD138" s="65"/>
      <c r="WSE138" s="65"/>
      <c r="WSF138" s="65"/>
      <c r="WSG138" s="65"/>
      <c r="WSH138" s="65"/>
      <c r="WSI138" s="65"/>
      <c r="WSJ138" s="65"/>
      <c r="WSK138" s="65"/>
      <c r="WSL138" s="65"/>
      <c r="WSM138" s="65"/>
      <c r="WSN138" s="65"/>
      <c r="WSO138" s="65"/>
      <c r="WSP138" s="65"/>
      <c r="WSQ138" s="65"/>
      <c r="WSR138" s="65"/>
      <c r="WSS138" s="65"/>
      <c r="WST138" s="65"/>
      <c r="WSU138" s="65"/>
      <c r="WSV138" s="65"/>
      <c r="WSW138" s="65"/>
      <c r="WSX138" s="65"/>
      <c r="WSY138" s="65"/>
      <c r="WSZ138" s="65"/>
      <c r="WTA138" s="65"/>
      <c r="WTB138" s="65"/>
      <c r="WTC138" s="65"/>
      <c r="WTD138" s="65"/>
      <c r="WTE138" s="65"/>
      <c r="WTF138" s="65"/>
      <c r="WTG138" s="65"/>
      <c r="WTH138" s="65"/>
      <c r="WTI138" s="65"/>
      <c r="WTJ138" s="65"/>
      <c r="WTK138" s="65"/>
      <c r="WTL138" s="65"/>
      <c r="WTM138" s="65"/>
      <c r="WTN138" s="65"/>
      <c r="WTO138" s="65"/>
      <c r="WTP138" s="65"/>
      <c r="WTQ138" s="65"/>
      <c r="WTR138" s="65"/>
      <c r="WTS138" s="65"/>
      <c r="WTT138" s="65"/>
      <c r="WTU138" s="65"/>
      <c r="WTV138" s="65"/>
      <c r="WTW138" s="65"/>
      <c r="WTX138" s="65"/>
      <c r="WTY138" s="65"/>
      <c r="WTZ138" s="65"/>
      <c r="WUA138" s="65"/>
      <c r="WUB138" s="65"/>
      <c r="WUC138" s="65"/>
      <c r="WUD138" s="65"/>
      <c r="WUE138" s="65"/>
      <c r="WUF138" s="65"/>
      <c r="WUG138" s="65"/>
      <c r="WUH138" s="65"/>
      <c r="WUI138" s="65"/>
      <c r="WUJ138" s="65"/>
      <c r="WUK138" s="65"/>
      <c r="WUL138" s="65"/>
      <c r="WUM138" s="65"/>
      <c r="WUN138" s="65"/>
      <c r="WUO138" s="65"/>
      <c r="WUP138" s="65"/>
      <c r="WUQ138" s="65"/>
      <c r="WUR138" s="65"/>
      <c r="WUS138" s="65"/>
      <c r="WUT138" s="65"/>
      <c r="WUU138" s="65"/>
      <c r="WUV138" s="65"/>
      <c r="WUW138" s="65"/>
      <c r="WUX138" s="65"/>
      <c r="WUY138" s="65"/>
      <c r="WUZ138" s="65"/>
      <c r="WVA138" s="65"/>
      <c r="WVB138" s="65"/>
      <c r="WVC138" s="65"/>
      <c r="WVD138" s="65"/>
      <c r="WVE138" s="65"/>
      <c r="WVF138" s="65"/>
      <c r="WVG138" s="65"/>
      <c r="WVH138" s="65"/>
      <c r="WVI138" s="65"/>
      <c r="WVJ138" s="65"/>
      <c r="WVK138" s="65"/>
      <c r="WVL138" s="65"/>
      <c r="WVM138" s="65"/>
      <c r="WVN138" s="65"/>
      <c r="WVO138" s="65"/>
      <c r="WVP138" s="65"/>
      <c r="WVQ138" s="65"/>
      <c r="WVR138" s="65"/>
      <c r="WVS138" s="65"/>
      <c r="WVT138" s="65"/>
      <c r="WVU138" s="65"/>
      <c r="WVV138" s="65"/>
      <c r="WVW138" s="65"/>
      <c r="WVX138" s="65"/>
      <c r="WVY138" s="65"/>
      <c r="WVZ138" s="65"/>
      <c r="WWA138" s="65"/>
      <c r="WWB138" s="65"/>
      <c r="WWC138" s="65"/>
      <c r="WWD138" s="65"/>
      <c r="WWE138" s="65"/>
      <c r="WWF138" s="65"/>
      <c r="WWG138" s="65"/>
      <c r="WWH138" s="65"/>
      <c r="WWI138" s="65"/>
      <c r="WWJ138" s="65"/>
      <c r="WWK138" s="65"/>
      <c r="WWL138" s="65"/>
      <c r="WWM138" s="65"/>
      <c r="WWN138" s="65"/>
      <c r="WWO138" s="65"/>
      <c r="WWP138" s="65"/>
      <c r="WWQ138" s="65"/>
      <c r="WWR138" s="65"/>
      <c r="WWS138" s="65"/>
      <c r="WWT138" s="65"/>
      <c r="WWU138" s="65"/>
      <c r="WWV138" s="65"/>
      <c r="WWW138" s="65"/>
      <c r="WWX138" s="65"/>
      <c r="WWY138" s="65"/>
      <c r="WWZ138" s="65"/>
      <c r="WXA138" s="65"/>
      <c r="WXB138" s="65"/>
      <c r="WXC138" s="65"/>
      <c r="WXD138" s="65"/>
      <c r="WXE138" s="65"/>
      <c r="WXF138" s="65"/>
      <c r="WXG138" s="65"/>
      <c r="WXH138" s="65"/>
      <c r="WXI138" s="65"/>
      <c r="WXJ138" s="65"/>
      <c r="WXK138" s="65"/>
      <c r="WXL138" s="65"/>
      <c r="WXM138" s="65"/>
      <c r="WXN138" s="65"/>
      <c r="WXO138" s="65"/>
      <c r="WXP138" s="65"/>
      <c r="WXQ138" s="65"/>
      <c r="WXR138" s="65"/>
      <c r="WXS138" s="65"/>
      <c r="WXT138" s="65"/>
      <c r="WXU138" s="65"/>
      <c r="WXV138" s="65"/>
      <c r="WXW138" s="65"/>
      <c r="WXX138" s="65"/>
      <c r="WXY138" s="65"/>
      <c r="WXZ138" s="65"/>
      <c r="WYA138" s="65"/>
      <c r="WYB138" s="65"/>
      <c r="WYC138" s="65"/>
      <c r="WYD138" s="65"/>
      <c r="WYE138" s="65"/>
      <c r="WYF138" s="65"/>
      <c r="WYG138" s="65"/>
      <c r="WYH138" s="65"/>
      <c r="WYI138" s="65"/>
      <c r="WYJ138" s="65"/>
      <c r="WYK138" s="65"/>
      <c r="WYL138" s="65"/>
      <c r="WYM138" s="65"/>
      <c r="WYN138" s="65"/>
      <c r="WYO138" s="65"/>
      <c r="WYP138" s="65"/>
      <c r="WYQ138" s="65"/>
      <c r="WYR138" s="65"/>
      <c r="WYS138" s="65"/>
      <c r="WYT138" s="65"/>
      <c r="WYU138" s="65"/>
      <c r="WYV138" s="65"/>
      <c r="WYW138" s="65"/>
      <c r="WYX138" s="65"/>
      <c r="WYY138" s="65"/>
      <c r="WYZ138" s="65"/>
      <c r="WZA138" s="65"/>
      <c r="WZB138" s="65"/>
      <c r="WZC138" s="65"/>
      <c r="WZD138" s="65"/>
      <c r="WZE138" s="65"/>
      <c r="WZF138" s="65"/>
      <c r="WZG138" s="65"/>
      <c r="WZH138" s="65"/>
      <c r="WZI138" s="65"/>
      <c r="WZJ138" s="65"/>
      <c r="WZK138" s="65"/>
      <c r="WZL138" s="65"/>
      <c r="WZM138" s="65"/>
      <c r="WZN138" s="65"/>
      <c r="WZO138" s="65"/>
      <c r="WZP138" s="65"/>
      <c r="WZQ138" s="65"/>
      <c r="WZR138" s="65"/>
      <c r="WZS138" s="65"/>
      <c r="WZT138" s="65"/>
      <c r="WZU138" s="65"/>
      <c r="WZV138" s="65"/>
      <c r="WZW138" s="65"/>
      <c r="WZX138" s="65"/>
      <c r="WZY138" s="65"/>
      <c r="WZZ138" s="65"/>
      <c r="XAA138" s="65"/>
      <c r="XAB138" s="65"/>
      <c r="XAC138" s="65"/>
      <c r="XAD138" s="65"/>
      <c r="XAE138" s="65"/>
      <c r="XAF138" s="65"/>
      <c r="XAG138" s="65"/>
      <c r="XAH138" s="65"/>
      <c r="XAI138" s="65"/>
      <c r="XAJ138" s="65"/>
      <c r="XAK138" s="65"/>
      <c r="XAL138" s="65"/>
      <c r="XAM138" s="65"/>
      <c r="XAN138" s="65"/>
      <c r="XAO138" s="65"/>
      <c r="XAP138" s="65"/>
      <c r="XAQ138" s="65"/>
      <c r="XAR138" s="65"/>
      <c r="XAS138" s="65"/>
      <c r="XAT138" s="65"/>
      <c r="XAU138" s="65"/>
      <c r="XAV138" s="65"/>
      <c r="XAW138" s="65"/>
      <c r="XAX138" s="65"/>
      <c r="XAY138" s="65"/>
      <c r="XAZ138" s="65"/>
      <c r="XBA138" s="65"/>
      <c r="XBB138" s="65"/>
      <c r="XBC138" s="65"/>
      <c r="XBD138" s="65"/>
      <c r="XBE138" s="65"/>
      <c r="XBF138" s="65"/>
      <c r="XBG138" s="65"/>
      <c r="XBH138" s="65"/>
      <c r="XBI138" s="65"/>
      <c r="XBJ138" s="65"/>
      <c r="XBK138" s="65"/>
      <c r="XBL138" s="65"/>
      <c r="XBM138" s="65"/>
      <c r="XBN138" s="65"/>
      <c r="XBO138" s="65"/>
      <c r="XBP138" s="65"/>
      <c r="XBQ138" s="65"/>
      <c r="XBR138" s="65"/>
      <c r="XBS138" s="65"/>
      <c r="XBT138" s="65"/>
      <c r="XBU138" s="65"/>
      <c r="XBV138" s="65"/>
      <c r="XBW138" s="65"/>
      <c r="XBX138" s="65"/>
      <c r="XBY138" s="65"/>
      <c r="XBZ138" s="65"/>
      <c r="XCA138" s="65"/>
      <c r="XCB138" s="65"/>
      <c r="XCC138" s="65"/>
    </row>
    <row r="139" spans="1:16305" s="67" customFormat="1" ht="63.6" customHeight="1" x14ac:dyDescent="0.25">
      <c r="A139" s="65"/>
      <c r="B139" s="908" t="s">
        <v>550</v>
      </c>
      <c r="C139" s="908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  <c r="JI139" s="65"/>
      <c r="JJ139" s="65"/>
      <c r="JK139" s="65"/>
      <c r="JL139" s="65"/>
      <c r="JM139" s="65"/>
      <c r="JN139" s="65"/>
      <c r="JO139" s="65"/>
      <c r="JP139" s="65"/>
      <c r="JQ139" s="65"/>
      <c r="JR139" s="65"/>
      <c r="JS139" s="65"/>
      <c r="JT139" s="65"/>
      <c r="JU139" s="65"/>
      <c r="JV139" s="65"/>
      <c r="JW139" s="65"/>
      <c r="JX139" s="65"/>
      <c r="JY139" s="65"/>
      <c r="JZ139" s="65"/>
      <c r="KA139" s="65"/>
      <c r="KB139" s="65"/>
      <c r="KC139" s="65"/>
      <c r="KD139" s="65"/>
      <c r="KE139" s="65"/>
      <c r="KF139" s="65"/>
      <c r="KG139" s="65"/>
      <c r="KH139" s="65"/>
      <c r="KI139" s="65"/>
      <c r="KJ139" s="65"/>
      <c r="KK139" s="65"/>
      <c r="KL139" s="65"/>
      <c r="KM139" s="65"/>
      <c r="KN139" s="65"/>
      <c r="KO139" s="65"/>
      <c r="KP139" s="65"/>
      <c r="KQ139" s="65"/>
      <c r="KR139" s="65"/>
      <c r="KS139" s="65"/>
      <c r="KT139" s="65"/>
      <c r="KU139" s="65"/>
      <c r="KV139" s="65"/>
      <c r="KW139" s="65"/>
      <c r="KX139" s="65"/>
      <c r="KY139" s="65"/>
      <c r="KZ139" s="65"/>
      <c r="LA139" s="65"/>
      <c r="LB139" s="65"/>
      <c r="LC139" s="65"/>
      <c r="LD139" s="65"/>
      <c r="LE139" s="65"/>
      <c r="LF139" s="65"/>
      <c r="LG139" s="65"/>
      <c r="LH139" s="65"/>
      <c r="LI139" s="65"/>
      <c r="LJ139" s="65"/>
      <c r="LK139" s="65"/>
      <c r="LL139" s="65"/>
      <c r="LM139" s="65"/>
      <c r="LN139" s="65"/>
      <c r="LO139" s="65"/>
      <c r="LP139" s="65"/>
      <c r="LQ139" s="65"/>
      <c r="LR139" s="65"/>
      <c r="LS139" s="65"/>
      <c r="LT139" s="65"/>
      <c r="LU139" s="65"/>
      <c r="LV139" s="65"/>
      <c r="LW139" s="65"/>
      <c r="LX139" s="65"/>
      <c r="LY139" s="65"/>
      <c r="LZ139" s="65"/>
      <c r="MA139" s="65"/>
      <c r="MB139" s="65"/>
      <c r="MC139" s="65"/>
      <c r="MD139" s="65"/>
      <c r="ME139" s="65"/>
      <c r="MF139" s="65"/>
      <c r="MG139" s="65"/>
      <c r="MH139" s="65"/>
      <c r="MI139" s="65"/>
      <c r="MJ139" s="65"/>
      <c r="MK139" s="65"/>
      <c r="ML139" s="65"/>
      <c r="MM139" s="65"/>
      <c r="MN139" s="65"/>
      <c r="MO139" s="65"/>
      <c r="MP139" s="65"/>
      <c r="MQ139" s="65"/>
      <c r="MR139" s="65"/>
      <c r="MS139" s="65"/>
      <c r="MT139" s="65"/>
      <c r="MU139" s="65"/>
      <c r="MV139" s="65"/>
      <c r="MW139" s="65"/>
      <c r="MX139" s="65"/>
      <c r="MY139" s="65"/>
      <c r="MZ139" s="65"/>
      <c r="NA139" s="65"/>
      <c r="NB139" s="65"/>
      <c r="NC139" s="65"/>
      <c r="ND139" s="65"/>
      <c r="NE139" s="65"/>
      <c r="NF139" s="65"/>
      <c r="NG139" s="65"/>
      <c r="NH139" s="65"/>
      <c r="NI139" s="65"/>
      <c r="NJ139" s="65"/>
      <c r="NK139" s="65"/>
      <c r="NL139" s="65"/>
      <c r="NM139" s="65"/>
      <c r="NN139" s="65"/>
      <c r="NO139" s="65"/>
      <c r="NP139" s="65"/>
      <c r="NQ139" s="65"/>
      <c r="NR139" s="65"/>
      <c r="NS139" s="65"/>
      <c r="NT139" s="65"/>
      <c r="NU139" s="65"/>
      <c r="NV139" s="65"/>
      <c r="NW139" s="65"/>
      <c r="NX139" s="65"/>
      <c r="NY139" s="65"/>
      <c r="NZ139" s="65"/>
      <c r="OA139" s="65"/>
      <c r="OB139" s="65"/>
      <c r="OC139" s="65"/>
      <c r="OD139" s="65"/>
      <c r="OE139" s="65"/>
      <c r="OF139" s="65"/>
      <c r="OG139" s="65"/>
      <c r="OH139" s="65"/>
      <c r="OI139" s="65"/>
      <c r="OJ139" s="65"/>
      <c r="OK139" s="65"/>
      <c r="OL139" s="65"/>
      <c r="OM139" s="65"/>
      <c r="ON139" s="65"/>
      <c r="OO139" s="65"/>
      <c r="OP139" s="65"/>
      <c r="OQ139" s="65"/>
      <c r="OR139" s="65"/>
      <c r="OS139" s="65"/>
      <c r="OT139" s="65"/>
      <c r="OU139" s="65"/>
      <c r="OV139" s="65"/>
      <c r="OW139" s="65"/>
      <c r="OX139" s="65"/>
      <c r="OY139" s="65"/>
      <c r="OZ139" s="65"/>
      <c r="PA139" s="65"/>
      <c r="PB139" s="65"/>
      <c r="PC139" s="65"/>
      <c r="PD139" s="65"/>
      <c r="PE139" s="65"/>
      <c r="PF139" s="65"/>
      <c r="PG139" s="65"/>
      <c r="PH139" s="65"/>
      <c r="PI139" s="65"/>
      <c r="PJ139" s="65"/>
      <c r="PK139" s="65"/>
      <c r="PL139" s="65"/>
      <c r="PM139" s="65"/>
      <c r="PN139" s="65"/>
      <c r="PO139" s="65"/>
      <c r="PP139" s="65"/>
      <c r="PQ139" s="65"/>
      <c r="PR139" s="65"/>
      <c r="PS139" s="65"/>
      <c r="PT139" s="65"/>
      <c r="PU139" s="65"/>
      <c r="PV139" s="65"/>
      <c r="PW139" s="65"/>
      <c r="PX139" s="65"/>
      <c r="PY139" s="65"/>
      <c r="PZ139" s="65"/>
      <c r="QA139" s="65"/>
      <c r="QB139" s="65"/>
      <c r="QC139" s="65"/>
      <c r="QD139" s="65"/>
      <c r="QE139" s="65"/>
      <c r="QF139" s="65"/>
      <c r="QG139" s="65"/>
      <c r="QH139" s="65"/>
      <c r="QI139" s="65"/>
      <c r="QJ139" s="65"/>
      <c r="QK139" s="65"/>
      <c r="QL139" s="65"/>
      <c r="QM139" s="65"/>
      <c r="QN139" s="65"/>
      <c r="QO139" s="65"/>
      <c r="QP139" s="65"/>
      <c r="QQ139" s="65"/>
      <c r="QR139" s="65"/>
      <c r="QS139" s="65"/>
      <c r="QT139" s="65"/>
      <c r="QU139" s="65"/>
      <c r="QV139" s="65"/>
      <c r="QW139" s="65"/>
      <c r="QX139" s="65"/>
      <c r="QY139" s="65"/>
      <c r="QZ139" s="65"/>
      <c r="RA139" s="65"/>
      <c r="RB139" s="65"/>
      <c r="RC139" s="65"/>
      <c r="RD139" s="65"/>
      <c r="RE139" s="65"/>
      <c r="RF139" s="65"/>
      <c r="RG139" s="65"/>
      <c r="RH139" s="65"/>
      <c r="RI139" s="65"/>
      <c r="RJ139" s="65"/>
      <c r="RK139" s="65"/>
      <c r="RL139" s="65"/>
      <c r="RM139" s="65"/>
      <c r="RN139" s="65"/>
      <c r="RO139" s="65"/>
      <c r="RP139" s="65"/>
      <c r="RQ139" s="65"/>
      <c r="RR139" s="65"/>
      <c r="RS139" s="65"/>
      <c r="RT139" s="65"/>
      <c r="RU139" s="65"/>
      <c r="RV139" s="65"/>
      <c r="RW139" s="65"/>
      <c r="RX139" s="65"/>
      <c r="RY139" s="65"/>
      <c r="RZ139" s="65"/>
      <c r="SA139" s="65"/>
      <c r="SB139" s="65"/>
      <c r="SC139" s="65"/>
      <c r="SD139" s="65"/>
      <c r="SE139" s="65"/>
      <c r="SF139" s="65"/>
      <c r="SG139" s="65"/>
      <c r="SH139" s="65"/>
      <c r="SI139" s="65"/>
      <c r="SJ139" s="65"/>
      <c r="SK139" s="65"/>
      <c r="SL139" s="65"/>
      <c r="SM139" s="65"/>
      <c r="SN139" s="65"/>
      <c r="SO139" s="65"/>
      <c r="SP139" s="65"/>
      <c r="SQ139" s="65"/>
      <c r="SR139" s="65"/>
      <c r="SS139" s="65"/>
      <c r="ST139" s="65"/>
      <c r="SU139" s="65"/>
      <c r="SV139" s="65"/>
      <c r="SW139" s="65"/>
      <c r="SX139" s="65"/>
      <c r="SY139" s="65"/>
      <c r="SZ139" s="65"/>
      <c r="TA139" s="65"/>
      <c r="TB139" s="65"/>
      <c r="TC139" s="65"/>
      <c r="TD139" s="65"/>
      <c r="TE139" s="65"/>
      <c r="TF139" s="65"/>
      <c r="TG139" s="65"/>
      <c r="TH139" s="65"/>
      <c r="TI139" s="65"/>
      <c r="TJ139" s="65"/>
      <c r="TK139" s="65"/>
      <c r="TL139" s="65"/>
      <c r="TM139" s="65"/>
      <c r="TN139" s="65"/>
      <c r="TO139" s="65"/>
      <c r="TP139" s="65"/>
      <c r="TQ139" s="65"/>
      <c r="TR139" s="65"/>
      <c r="TS139" s="65"/>
      <c r="TT139" s="65"/>
      <c r="TU139" s="65"/>
      <c r="TV139" s="65"/>
      <c r="TW139" s="65"/>
      <c r="TX139" s="65"/>
      <c r="TY139" s="65"/>
      <c r="TZ139" s="65"/>
      <c r="UA139" s="65"/>
      <c r="UB139" s="65"/>
      <c r="UC139" s="65"/>
      <c r="UD139" s="65"/>
      <c r="UE139" s="65"/>
      <c r="UF139" s="65"/>
      <c r="UG139" s="65"/>
      <c r="UH139" s="65"/>
      <c r="UI139" s="65"/>
      <c r="UJ139" s="65"/>
      <c r="UK139" s="65"/>
      <c r="UL139" s="65"/>
      <c r="UM139" s="65"/>
      <c r="UN139" s="65"/>
      <c r="UO139" s="65"/>
      <c r="UP139" s="65"/>
      <c r="UQ139" s="65"/>
      <c r="UR139" s="65"/>
      <c r="US139" s="65"/>
      <c r="UT139" s="65"/>
      <c r="UU139" s="65"/>
      <c r="UV139" s="65"/>
      <c r="UW139" s="65"/>
      <c r="UX139" s="65"/>
      <c r="UY139" s="65"/>
      <c r="UZ139" s="65"/>
      <c r="VA139" s="65"/>
      <c r="VB139" s="65"/>
      <c r="VC139" s="65"/>
      <c r="VD139" s="65"/>
      <c r="VE139" s="65"/>
      <c r="VF139" s="65"/>
      <c r="VG139" s="65"/>
      <c r="VH139" s="65"/>
      <c r="VI139" s="65"/>
      <c r="VJ139" s="65"/>
      <c r="VK139" s="65"/>
      <c r="VL139" s="65"/>
      <c r="VM139" s="65"/>
      <c r="VN139" s="65"/>
      <c r="VO139" s="65"/>
      <c r="VP139" s="65"/>
      <c r="VQ139" s="65"/>
      <c r="VR139" s="65"/>
      <c r="VS139" s="65"/>
      <c r="VT139" s="65"/>
      <c r="VU139" s="65"/>
      <c r="VV139" s="65"/>
      <c r="VW139" s="65"/>
      <c r="VX139" s="65"/>
      <c r="VY139" s="65"/>
      <c r="VZ139" s="65"/>
      <c r="WA139" s="65"/>
      <c r="WB139" s="65"/>
      <c r="WC139" s="65"/>
      <c r="WD139" s="65"/>
      <c r="WE139" s="65"/>
      <c r="WF139" s="65"/>
      <c r="WG139" s="65"/>
      <c r="WH139" s="65"/>
      <c r="WI139" s="65"/>
      <c r="WJ139" s="65"/>
      <c r="WK139" s="65"/>
      <c r="WL139" s="65"/>
      <c r="WM139" s="65"/>
      <c r="WN139" s="65"/>
      <c r="WO139" s="65"/>
      <c r="WP139" s="65"/>
      <c r="WQ139" s="65"/>
      <c r="WR139" s="65"/>
      <c r="WS139" s="65"/>
      <c r="WT139" s="65"/>
      <c r="WU139" s="65"/>
      <c r="WV139" s="65"/>
      <c r="WW139" s="65"/>
      <c r="WX139" s="65"/>
      <c r="WY139" s="65"/>
      <c r="WZ139" s="65"/>
      <c r="XA139" s="65"/>
      <c r="XB139" s="65"/>
      <c r="XC139" s="65"/>
      <c r="XD139" s="65"/>
      <c r="XE139" s="65"/>
      <c r="XF139" s="65"/>
      <c r="XG139" s="65"/>
      <c r="XH139" s="65"/>
      <c r="XI139" s="65"/>
      <c r="XJ139" s="65"/>
      <c r="XK139" s="65"/>
      <c r="XL139" s="65"/>
      <c r="XM139" s="65"/>
      <c r="XN139" s="65"/>
      <c r="XO139" s="65"/>
      <c r="XP139" s="65"/>
      <c r="XQ139" s="65"/>
      <c r="XR139" s="65"/>
      <c r="XS139" s="65"/>
      <c r="XT139" s="65"/>
      <c r="XU139" s="65"/>
      <c r="XV139" s="65"/>
      <c r="XW139" s="65"/>
      <c r="XX139" s="65"/>
      <c r="XY139" s="65"/>
      <c r="XZ139" s="65"/>
      <c r="YA139" s="65"/>
      <c r="YB139" s="65"/>
      <c r="YC139" s="65"/>
      <c r="YD139" s="65"/>
      <c r="YE139" s="65"/>
      <c r="YF139" s="65"/>
      <c r="YG139" s="65"/>
      <c r="YH139" s="65"/>
      <c r="YI139" s="65"/>
      <c r="YJ139" s="65"/>
      <c r="YK139" s="65"/>
      <c r="YL139" s="65"/>
      <c r="YM139" s="65"/>
      <c r="YN139" s="65"/>
      <c r="YO139" s="65"/>
      <c r="YP139" s="65"/>
      <c r="YQ139" s="65"/>
      <c r="YR139" s="65"/>
      <c r="YS139" s="65"/>
      <c r="YT139" s="65"/>
      <c r="YU139" s="65"/>
      <c r="YV139" s="65"/>
      <c r="YW139" s="65"/>
      <c r="YX139" s="65"/>
      <c r="YY139" s="65"/>
      <c r="YZ139" s="65"/>
      <c r="ZA139" s="65"/>
      <c r="ZB139" s="65"/>
      <c r="ZC139" s="65"/>
      <c r="ZD139" s="65"/>
      <c r="ZE139" s="65"/>
      <c r="ZF139" s="65"/>
      <c r="ZG139" s="65"/>
      <c r="ZH139" s="65"/>
      <c r="ZI139" s="65"/>
      <c r="ZJ139" s="65"/>
      <c r="ZK139" s="65"/>
      <c r="ZL139" s="65"/>
      <c r="ZM139" s="65"/>
      <c r="ZN139" s="65"/>
      <c r="ZO139" s="65"/>
      <c r="ZP139" s="65"/>
      <c r="ZQ139" s="65"/>
      <c r="ZR139" s="65"/>
      <c r="ZS139" s="65"/>
      <c r="ZT139" s="65"/>
      <c r="ZU139" s="65"/>
      <c r="ZV139" s="65"/>
      <c r="ZW139" s="65"/>
      <c r="ZX139" s="65"/>
      <c r="ZY139" s="65"/>
      <c r="ZZ139" s="65"/>
      <c r="AAA139" s="65"/>
      <c r="AAB139" s="65"/>
      <c r="AAC139" s="65"/>
      <c r="AAD139" s="65"/>
      <c r="AAE139" s="65"/>
      <c r="AAF139" s="65"/>
      <c r="AAG139" s="65"/>
      <c r="AAH139" s="65"/>
      <c r="AAI139" s="65"/>
      <c r="AAJ139" s="65"/>
      <c r="AAK139" s="65"/>
      <c r="AAL139" s="65"/>
      <c r="AAM139" s="65"/>
      <c r="AAN139" s="65"/>
      <c r="AAO139" s="65"/>
      <c r="AAP139" s="65"/>
      <c r="AAQ139" s="65"/>
      <c r="AAR139" s="65"/>
      <c r="AAS139" s="65"/>
      <c r="AAT139" s="65"/>
      <c r="AAU139" s="65"/>
      <c r="AAV139" s="65"/>
      <c r="AAW139" s="65"/>
      <c r="AAX139" s="65"/>
      <c r="AAY139" s="65"/>
      <c r="AAZ139" s="65"/>
      <c r="ABA139" s="65"/>
      <c r="ABB139" s="65"/>
      <c r="ABC139" s="65"/>
      <c r="ABD139" s="65"/>
      <c r="ABE139" s="65"/>
      <c r="ABF139" s="65"/>
      <c r="ABG139" s="65"/>
      <c r="ABH139" s="65"/>
      <c r="ABI139" s="65"/>
      <c r="ABJ139" s="65"/>
      <c r="ABK139" s="65"/>
      <c r="ABL139" s="65"/>
      <c r="ABM139" s="65"/>
      <c r="ABN139" s="65"/>
      <c r="ABO139" s="65"/>
      <c r="ABP139" s="65"/>
      <c r="ABQ139" s="65"/>
      <c r="ABR139" s="65"/>
      <c r="ABS139" s="65"/>
      <c r="ABT139" s="65"/>
      <c r="ABU139" s="65"/>
      <c r="ABV139" s="65"/>
      <c r="ABW139" s="65"/>
      <c r="ABX139" s="65"/>
      <c r="ABY139" s="65"/>
      <c r="ABZ139" s="65"/>
      <c r="ACA139" s="65"/>
      <c r="ACB139" s="65"/>
      <c r="ACC139" s="65"/>
      <c r="ACD139" s="65"/>
      <c r="ACE139" s="65"/>
      <c r="ACF139" s="65"/>
      <c r="ACG139" s="65"/>
      <c r="ACH139" s="65"/>
      <c r="ACI139" s="65"/>
      <c r="ACJ139" s="65"/>
      <c r="ACK139" s="65"/>
      <c r="ACL139" s="65"/>
      <c r="ACM139" s="65"/>
      <c r="ACN139" s="65"/>
      <c r="ACO139" s="65"/>
      <c r="ACP139" s="65"/>
      <c r="ACQ139" s="65"/>
      <c r="ACR139" s="65"/>
      <c r="ACS139" s="65"/>
      <c r="ACT139" s="65"/>
      <c r="ACU139" s="65"/>
      <c r="ACV139" s="65"/>
      <c r="ACW139" s="65"/>
      <c r="ACX139" s="65"/>
      <c r="ACY139" s="65"/>
      <c r="ACZ139" s="65"/>
      <c r="ADA139" s="65"/>
      <c r="ADB139" s="65"/>
      <c r="ADC139" s="65"/>
      <c r="ADD139" s="65"/>
      <c r="ADE139" s="65"/>
      <c r="ADF139" s="65"/>
      <c r="ADG139" s="65"/>
      <c r="ADH139" s="65"/>
      <c r="ADI139" s="65"/>
      <c r="ADJ139" s="65"/>
      <c r="ADK139" s="65"/>
      <c r="ADL139" s="65"/>
      <c r="ADM139" s="65"/>
      <c r="ADN139" s="65"/>
      <c r="ADO139" s="65"/>
      <c r="ADP139" s="65"/>
      <c r="ADQ139" s="65"/>
      <c r="ADR139" s="65"/>
      <c r="ADS139" s="65"/>
      <c r="ADT139" s="65"/>
      <c r="ADU139" s="65"/>
      <c r="ADV139" s="65"/>
      <c r="ADW139" s="65"/>
      <c r="ADX139" s="65"/>
      <c r="ADY139" s="65"/>
      <c r="ADZ139" s="65"/>
      <c r="AEA139" s="65"/>
      <c r="AEB139" s="65"/>
      <c r="AEC139" s="65"/>
      <c r="AED139" s="65"/>
      <c r="AEE139" s="65"/>
      <c r="AEF139" s="65"/>
      <c r="AEG139" s="65"/>
      <c r="AEH139" s="65"/>
      <c r="AEI139" s="65"/>
      <c r="AEJ139" s="65"/>
      <c r="AEK139" s="65"/>
      <c r="AEL139" s="65"/>
      <c r="AEM139" s="65"/>
      <c r="AEN139" s="65"/>
      <c r="AEO139" s="65"/>
      <c r="AEP139" s="65"/>
      <c r="AEQ139" s="65"/>
      <c r="AER139" s="65"/>
      <c r="AES139" s="65"/>
      <c r="AET139" s="65"/>
      <c r="AEU139" s="65"/>
      <c r="AEV139" s="65"/>
      <c r="AEW139" s="65"/>
      <c r="AEX139" s="65"/>
      <c r="AEY139" s="65"/>
      <c r="AEZ139" s="65"/>
      <c r="AFA139" s="65"/>
      <c r="AFB139" s="65"/>
      <c r="AFC139" s="65"/>
      <c r="AFD139" s="65"/>
      <c r="AFE139" s="65"/>
      <c r="AFF139" s="65"/>
      <c r="AFG139" s="65"/>
      <c r="AFH139" s="65"/>
      <c r="AFI139" s="65"/>
      <c r="AFJ139" s="65"/>
      <c r="AFK139" s="65"/>
      <c r="AFL139" s="65"/>
      <c r="AFM139" s="65"/>
      <c r="AFN139" s="65"/>
      <c r="AFO139" s="65"/>
      <c r="AFP139" s="65"/>
      <c r="AFQ139" s="65"/>
      <c r="AFR139" s="65"/>
      <c r="AFS139" s="65"/>
      <c r="AFT139" s="65"/>
      <c r="AFU139" s="65"/>
      <c r="AFV139" s="65"/>
      <c r="AFW139" s="65"/>
      <c r="AFX139" s="65"/>
      <c r="AFY139" s="65"/>
      <c r="AFZ139" s="65"/>
      <c r="AGA139" s="65"/>
      <c r="AGB139" s="65"/>
      <c r="AGC139" s="65"/>
      <c r="AGD139" s="65"/>
      <c r="AGE139" s="65"/>
      <c r="AGF139" s="65"/>
      <c r="AGG139" s="65"/>
      <c r="AGH139" s="65"/>
      <c r="AGI139" s="65"/>
      <c r="AGJ139" s="65"/>
      <c r="AGK139" s="65"/>
      <c r="AGL139" s="65"/>
      <c r="AGM139" s="65"/>
      <c r="AGN139" s="65"/>
      <c r="AGO139" s="65"/>
      <c r="AGP139" s="65"/>
      <c r="AGQ139" s="65"/>
      <c r="AGR139" s="65"/>
      <c r="AGS139" s="65"/>
      <c r="AGT139" s="65"/>
      <c r="AGU139" s="65"/>
      <c r="AGV139" s="65"/>
      <c r="AGW139" s="65"/>
      <c r="AGX139" s="65"/>
      <c r="AGY139" s="65"/>
      <c r="AGZ139" s="65"/>
      <c r="AHA139" s="65"/>
      <c r="AHB139" s="65"/>
      <c r="AHC139" s="65"/>
      <c r="AHD139" s="65"/>
      <c r="AHE139" s="65"/>
      <c r="AHF139" s="65"/>
      <c r="AHG139" s="65"/>
      <c r="AHH139" s="65"/>
      <c r="AHI139" s="65"/>
      <c r="AHJ139" s="65"/>
      <c r="AHK139" s="65"/>
      <c r="AHL139" s="65"/>
      <c r="AHM139" s="65"/>
      <c r="AHN139" s="65"/>
      <c r="AHO139" s="65"/>
      <c r="AHP139" s="65"/>
      <c r="AHQ139" s="65"/>
      <c r="AHR139" s="65"/>
      <c r="AHS139" s="65"/>
      <c r="AHT139" s="65"/>
      <c r="AHU139" s="65"/>
      <c r="AHV139" s="65"/>
      <c r="AHW139" s="65"/>
      <c r="AHX139" s="65"/>
      <c r="AHY139" s="65"/>
      <c r="AHZ139" s="65"/>
      <c r="AIA139" s="65"/>
      <c r="AIB139" s="65"/>
      <c r="AIC139" s="65"/>
      <c r="AID139" s="65"/>
      <c r="AIE139" s="65"/>
      <c r="AIF139" s="65"/>
      <c r="AIG139" s="65"/>
      <c r="AIH139" s="65"/>
      <c r="AII139" s="65"/>
      <c r="AIJ139" s="65"/>
      <c r="AIK139" s="65"/>
      <c r="AIL139" s="65"/>
      <c r="AIM139" s="65"/>
      <c r="AIN139" s="65"/>
      <c r="AIO139" s="65"/>
      <c r="AIP139" s="65"/>
      <c r="AIQ139" s="65"/>
      <c r="AIR139" s="65"/>
      <c r="AIS139" s="65"/>
      <c r="AIT139" s="65"/>
      <c r="AIU139" s="65"/>
      <c r="AIV139" s="65"/>
      <c r="AIW139" s="65"/>
      <c r="AIX139" s="65"/>
      <c r="AIY139" s="65"/>
      <c r="AIZ139" s="65"/>
      <c r="AJA139" s="65"/>
      <c r="AJB139" s="65"/>
      <c r="AJC139" s="65"/>
      <c r="AJD139" s="65"/>
      <c r="AJE139" s="65"/>
      <c r="AJF139" s="65"/>
      <c r="AJG139" s="65"/>
      <c r="AJH139" s="65"/>
      <c r="AJI139" s="65"/>
      <c r="AJJ139" s="65"/>
      <c r="AJK139" s="65"/>
      <c r="AJL139" s="65"/>
      <c r="AJM139" s="65"/>
      <c r="AJN139" s="65"/>
      <c r="AJO139" s="65"/>
      <c r="AJP139" s="65"/>
      <c r="AJQ139" s="65"/>
      <c r="AJR139" s="65"/>
      <c r="AJS139" s="65"/>
      <c r="AJT139" s="65"/>
      <c r="AJU139" s="65"/>
      <c r="AJV139" s="65"/>
      <c r="AJW139" s="65"/>
      <c r="AJX139" s="65"/>
      <c r="AJY139" s="65"/>
      <c r="AJZ139" s="65"/>
      <c r="AKA139" s="65"/>
      <c r="AKB139" s="65"/>
      <c r="AKC139" s="65"/>
      <c r="AKD139" s="65"/>
      <c r="AKE139" s="65"/>
      <c r="AKF139" s="65"/>
      <c r="AKG139" s="65"/>
      <c r="AKH139" s="65"/>
      <c r="AKI139" s="65"/>
      <c r="AKJ139" s="65"/>
      <c r="AKK139" s="65"/>
      <c r="AKL139" s="65"/>
      <c r="AKM139" s="65"/>
      <c r="AKN139" s="65"/>
      <c r="AKO139" s="65"/>
      <c r="AKP139" s="65"/>
      <c r="AKQ139" s="65"/>
      <c r="AKR139" s="65"/>
      <c r="AKS139" s="65"/>
      <c r="AKT139" s="65"/>
      <c r="AKU139" s="65"/>
      <c r="AKV139" s="65"/>
      <c r="AKW139" s="65"/>
      <c r="AKX139" s="65"/>
      <c r="AKY139" s="65"/>
      <c r="AKZ139" s="65"/>
      <c r="ALA139" s="65"/>
      <c r="ALB139" s="65"/>
      <c r="ALC139" s="65"/>
      <c r="ALD139" s="65"/>
      <c r="ALE139" s="65"/>
      <c r="ALF139" s="65"/>
      <c r="ALG139" s="65"/>
      <c r="ALH139" s="65"/>
      <c r="ALI139" s="65"/>
      <c r="ALJ139" s="65"/>
      <c r="ALK139" s="65"/>
      <c r="ALL139" s="65"/>
      <c r="ALM139" s="65"/>
      <c r="ALN139" s="65"/>
      <c r="ALO139" s="65"/>
      <c r="ALP139" s="65"/>
      <c r="ALQ139" s="65"/>
      <c r="ALR139" s="65"/>
      <c r="ALS139" s="65"/>
      <c r="ALT139" s="65"/>
      <c r="ALU139" s="65"/>
      <c r="ALV139" s="65"/>
      <c r="ALW139" s="65"/>
      <c r="ALX139" s="65"/>
      <c r="ALY139" s="65"/>
      <c r="ALZ139" s="65"/>
      <c r="AMA139" s="65"/>
      <c r="AMB139" s="65"/>
      <c r="AMC139" s="65"/>
      <c r="AMD139" s="65"/>
      <c r="AME139" s="65"/>
      <c r="AMF139" s="65"/>
      <c r="AMG139" s="65"/>
      <c r="AMH139" s="65"/>
      <c r="AMI139" s="65"/>
      <c r="AMJ139" s="65"/>
      <c r="AMK139" s="65"/>
      <c r="AML139" s="65"/>
      <c r="AMM139" s="65"/>
      <c r="AMN139" s="65"/>
      <c r="AMO139" s="65"/>
      <c r="AMP139" s="65"/>
      <c r="AMQ139" s="65"/>
      <c r="AMR139" s="65"/>
      <c r="AMS139" s="65"/>
      <c r="AMT139" s="65"/>
      <c r="AMU139" s="65"/>
      <c r="AMV139" s="65"/>
      <c r="AMW139" s="65"/>
      <c r="AMX139" s="65"/>
      <c r="AMY139" s="65"/>
      <c r="AMZ139" s="65"/>
      <c r="ANA139" s="65"/>
      <c r="ANB139" s="65"/>
      <c r="ANC139" s="65"/>
      <c r="AND139" s="65"/>
      <c r="ANE139" s="65"/>
      <c r="ANF139" s="65"/>
      <c r="ANG139" s="65"/>
      <c r="ANH139" s="65"/>
      <c r="ANI139" s="65"/>
      <c r="ANJ139" s="65"/>
      <c r="ANK139" s="65"/>
      <c r="ANL139" s="65"/>
      <c r="ANM139" s="65"/>
      <c r="ANN139" s="65"/>
      <c r="ANO139" s="65"/>
      <c r="ANP139" s="65"/>
      <c r="ANQ139" s="65"/>
      <c r="ANR139" s="65"/>
      <c r="ANS139" s="65"/>
      <c r="ANT139" s="65"/>
      <c r="ANU139" s="65"/>
      <c r="ANV139" s="65"/>
      <c r="ANW139" s="65"/>
      <c r="ANX139" s="65"/>
      <c r="ANY139" s="65"/>
      <c r="ANZ139" s="65"/>
      <c r="AOA139" s="65"/>
      <c r="AOB139" s="65"/>
      <c r="AOC139" s="65"/>
      <c r="AOD139" s="65"/>
      <c r="AOE139" s="65"/>
      <c r="AOF139" s="65"/>
      <c r="AOG139" s="65"/>
      <c r="AOH139" s="65"/>
      <c r="AOI139" s="65"/>
      <c r="AOJ139" s="65"/>
      <c r="AOK139" s="65"/>
      <c r="AOL139" s="65"/>
      <c r="AOM139" s="65"/>
      <c r="AON139" s="65"/>
      <c r="AOO139" s="65"/>
      <c r="AOP139" s="65"/>
      <c r="AOQ139" s="65"/>
      <c r="AOR139" s="65"/>
      <c r="AOS139" s="65"/>
      <c r="AOT139" s="65"/>
      <c r="AOU139" s="65"/>
      <c r="AOV139" s="65"/>
      <c r="AOW139" s="65"/>
      <c r="AOX139" s="65"/>
      <c r="AOY139" s="65"/>
      <c r="AOZ139" s="65"/>
      <c r="APA139" s="65"/>
      <c r="APB139" s="65"/>
      <c r="APC139" s="65"/>
      <c r="APD139" s="65"/>
      <c r="APE139" s="65"/>
      <c r="APF139" s="65"/>
      <c r="APG139" s="65"/>
      <c r="APH139" s="65"/>
      <c r="API139" s="65"/>
      <c r="APJ139" s="65"/>
      <c r="APK139" s="65"/>
      <c r="APL139" s="65"/>
      <c r="APM139" s="65"/>
      <c r="APN139" s="65"/>
      <c r="APO139" s="65"/>
      <c r="APP139" s="65"/>
      <c r="APQ139" s="65"/>
      <c r="APR139" s="65"/>
      <c r="APS139" s="65"/>
      <c r="APT139" s="65"/>
      <c r="APU139" s="65"/>
      <c r="APV139" s="65"/>
      <c r="APW139" s="65"/>
      <c r="APX139" s="65"/>
      <c r="APY139" s="65"/>
      <c r="APZ139" s="65"/>
      <c r="AQA139" s="65"/>
      <c r="AQB139" s="65"/>
      <c r="AQC139" s="65"/>
      <c r="AQD139" s="65"/>
      <c r="AQE139" s="65"/>
      <c r="AQF139" s="65"/>
      <c r="AQG139" s="65"/>
      <c r="AQH139" s="65"/>
      <c r="AQI139" s="65"/>
      <c r="AQJ139" s="65"/>
      <c r="AQK139" s="65"/>
      <c r="AQL139" s="65"/>
      <c r="AQM139" s="65"/>
      <c r="AQN139" s="65"/>
      <c r="AQO139" s="65"/>
      <c r="AQP139" s="65"/>
      <c r="AQQ139" s="65"/>
      <c r="AQR139" s="65"/>
      <c r="AQS139" s="65"/>
      <c r="AQT139" s="65"/>
      <c r="AQU139" s="65"/>
      <c r="AQV139" s="65"/>
      <c r="AQW139" s="65"/>
      <c r="AQX139" s="65"/>
      <c r="AQY139" s="65"/>
      <c r="AQZ139" s="65"/>
      <c r="ARA139" s="65"/>
      <c r="ARB139" s="65"/>
      <c r="ARC139" s="65"/>
      <c r="ARD139" s="65"/>
      <c r="ARE139" s="65"/>
      <c r="ARF139" s="65"/>
      <c r="ARG139" s="65"/>
      <c r="ARH139" s="65"/>
      <c r="ARI139" s="65"/>
      <c r="ARJ139" s="65"/>
      <c r="ARK139" s="65"/>
      <c r="ARL139" s="65"/>
      <c r="ARM139" s="65"/>
      <c r="ARN139" s="65"/>
      <c r="ARO139" s="65"/>
      <c r="ARP139" s="65"/>
      <c r="ARQ139" s="65"/>
      <c r="ARR139" s="65"/>
      <c r="ARS139" s="65"/>
      <c r="ART139" s="65"/>
      <c r="ARU139" s="65"/>
      <c r="ARV139" s="65"/>
      <c r="ARW139" s="65"/>
      <c r="ARX139" s="65"/>
      <c r="ARY139" s="65"/>
      <c r="ARZ139" s="65"/>
      <c r="ASA139" s="65"/>
      <c r="ASB139" s="65"/>
      <c r="ASC139" s="65"/>
      <c r="ASD139" s="65"/>
      <c r="ASE139" s="65"/>
      <c r="ASF139" s="65"/>
      <c r="ASG139" s="65"/>
      <c r="ASH139" s="65"/>
      <c r="ASI139" s="65"/>
      <c r="ASJ139" s="65"/>
      <c r="ASK139" s="65"/>
      <c r="ASL139" s="65"/>
      <c r="ASM139" s="65"/>
      <c r="ASN139" s="65"/>
      <c r="ASO139" s="65"/>
      <c r="ASP139" s="65"/>
      <c r="ASQ139" s="65"/>
      <c r="ASR139" s="65"/>
      <c r="ASS139" s="65"/>
      <c r="AST139" s="65"/>
      <c r="ASU139" s="65"/>
      <c r="ASV139" s="65"/>
      <c r="ASW139" s="65"/>
      <c r="ASX139" s="65"/>
      <c r="ASY139" s="65"/>
      <c r="ASZ139" s="65"/>
      <c r="ATA139" s="65"/>
      <c r="ATB139" s="65"/>
      <c r="ATC139" s="65"/>
      <c r="ATD139" s="65"/>
      <c r="ATE139" s="65"/>
      <c r="ATF139" s="65"/>
      <c r="ATG139" s="65"/>
      <c r="ATH139" s="65"/>
      <c r="ATI139" s="65"/>
      <c r="ATJ139" s="65"/>
      <c r="ATK139" s="65"/>
      <c r="ATL139" s="65"/>
      <c r="ATM139" s="65"/>
      <c r="ATN139" s="65"/>
      <c r="ATO139" s="65"/>
      <c r="ATP139" s="65"/>
      <c r="ATQ139" s="65"/>
      <c r="ATR139" s="65"/>
      <c r="ATS139" s="65"/>
      <c r="ATT139" s="65"/>
      <c r="ATU139" s="65"/>
      <c r="ATV139" s="65"/>
      <c r="ATW139" s="65"/>
      <c r="ATX139" s="65"/>
      <c r="ATY139" s="65"/>
      <c r="ATZ139" s="65"/>
      <c r="AUA139" s="65"/>
      <c r="AUB139" s="65"/>
      <c r="AUC139" s="65"/>
      <c r="AUD139" s="65"/>
      <c r="AUE139" s="65"/>
      <c r="AUF139" s="65"/>
      <c r="AUG139" s="65"/>
      <c r="AUH139" s="65"/>
      <c r="AUI139" s="65"/>
      <c r="AUJ139" s="65"/>
      <c r="AUK139" s="65"/>
      <c r="AUL139" s="65"/>
      <c r="AUM139" s="65"/>
      <c r="AUN139" s="65"/>
      <c r="AUO139" s="65"/>
      <c r="AUP139" s="65"/>
      <c r="AUQ139" s="65"/>
      <c r="AUR139" s="65"/>
      <c r="AUS139" s="65"/>
      <c r="AUT139" s="65"/>
      <c r="AUU139" s="65"/>
      <c r="AUV139" s="65"/>
      <c r="AUW139" s="65"/>
      <c r="AUX139" s="65"/>
      <c r="AUY139" s="65"/>
      <c r="AUZ139" s="65"/>
      <c r="AVA139" s="65"/>
      <c r="AVB139" s="65"/>
      <c r="AVC139" s="65"/>
      <c r="AVD139" s="65"/>
      <c r="AVE139" s="65"/>
      <c r="AVF139" s="65"/>
      <c r="AVG139" s="65"/>
      <c r="AVH139" s="65"/>
      <c r="AVI139" s="65"/>
      <c r="AVJ139" s="65"/>
      <c r="AVK139" s="65"/>
      <c r="AVL139" s="65"/>
      <c r="AVM139" s="65"/>
      <c r="AVN139" s="65"/>
      <c r="AVO139" s="65"/>
      <c r="AVP139" s="65"/>
      <c r="AVQ139" s="65"/>
      <c r="AVR139" s="65"/>
      <c r="AVS139" s="65"/>
      <c r="AVT139" s="65"/>
      <c r="AVU139" s="65"/>
      <c r="AVV139" s="65"/>
      <c r="AVW139" s="65"/>
      <c r="AVX139" s="65"/>
      <c r="AVY139" s="65"/>
      <c r="AVZ139" s="65"/>
      <c r="AWA139" s="65"/>
      <c r="AWB139" s="65"/>
      <c r="AWC139" s="65"/>
      <c r="AWD139" s="65"/>
      <c r="AWE139" s="65"/>
      <c r="AWF139" s="65"/>
      <c r="AWG139" s="65"/>
      <c r="AWH139" s="65"/>
      <c r="AWI139" s="65"/>
      <c r="AWJ139" s="65"/>
      <c r="AWK139" s="65"/>
      <c r="AWL139" s="65"/>
      <c r="AWM139" s="65"/>
      <c r="AWN139" s="65"/>
      <c r="AWO139" s="65"/>
      <c r="AWP139" s="65"/>
      <c r="AWQ139" s="65"/>
      <c r="AWR139" s="65"/>
      <c r="AWS139" s="65"/>
      <c r="AWT139" s="65"/>
      <c r="AWU139" s="65"/>
      <c r="AWV139" s="65"/>
      <c r="AWW139" s="65"/>
      <c r="AWX139" s="65"/>
      <c r="AWY139" s="65"/>
      <c r="AWZ139" s="65"/>
      <c r="AXA139" s="65"/>
      <c r="AXB139" s="65"/>
      <c r="AXC139" s="65"/>
      <c r="AXD139" s="65"/>
      <c r="AXE139" s="65"/>
      <c r="AXF139" s="65"/>
      <c r="AXG139" s="65"/>
      <c r="AXH139" s="65"/>
      <c r="AXI139" s="65"/>
      <c r="AXJ139" s="65"/>
      <c r="AXK139" s="65"/>
      <c r="AXL139" s="65"/>
      <c r="AXM139" s="65"/>
      <c r="AXN139" s="65"/>
      <c r="AXO139" s="65"/>
      <c r="AXP139" s="65"/>
      <c r="AXQ139" s="65"/>
      <c r="AXR139" s="65"/>
      <c r="AXS139" s="65"/>
      <c r="AXT139" s="65"/>
      <c r="AXU139" s="65"/>
      <c r="AXV139" s="65"/>
      <c r="AXW139" s="65"/>
      <c r="AXX139" s="65"/>
      <c r="AXY139" s="65"/>
      <c r="AXZ139" s="65"/>
      <c r="AYA139" s="65"/>
      <c r="AYB139" s="65"/>
      <c r="AYC139" s="65"/>
      <c r="AYD139" s="65"/>
      <c r="AYE139" s="65"/>
      <c r="AYF139" s="65"/>
      <c r="AYG139" s="65"/>
      <c r="AYH139" s="65"/>
      <c r="AYI139" s="65"/>
      <c r="AYJ139" s="65"/>
      <c r="AYK139" s="65"/>
      <c r="AYL139" s="65"/>
      <c r="AYM139" s="65"/>
      <c r="AYN139" s="65"/>
      <c r="AYO139" s="65"/>
      <c r="AYP139" s="65"/>
      <c r="AYQ139" s="65"/>
      <c r="AYR139" s="65"/>
      <c r="AYS139" s="65"/>
      <c r="AYT139" s="65"/>
      <c r="AYU139" s="65"/>
      <c r="AYV139" s="65"/>
      <c r="AYW139" s="65"/>
      <c r="AYX139" s="65"/>
      <c r="AYY139" s="65"/>
      <c r="AYZ139" s="65"/>
      <c r="AZA139" s="65"/>
      <c r="AZB139" s="65"/>
      <c r="AZC139" s="65"/>
      <c r="AZD139" s="65"/>
      <c r="AZE139" s="65"/>
      <c r="AZF139" s="65"/>
      <c r="AZG139" s="65"/>
      <c r="AZH139" s="65"/>
      <c r="AZI139" s="65"/>
      <c r="AZJ139" s="65"/>
      <c r="AZK139" s="65"/>
      <c r="AZL139" s="65"/>
      <c r="AZM139" s="65"/>
      <c r="AZN139" s="65"/>
      <c r="AZO139" s="65"/>
      <c r="AZP139" s="65"/>
      <c r="AZQ139" s="65"/>
      <c r="AZR139" s="65"/>
      <c r="AZS139" s="65"/>
      <c r="AZT139" s="65"/>
      <c r="AZU139" s="65"/>
      <c r="AZV139" s="65"/>
      <c r="AZW139" s="65"/>
      <c r="AZX139" s="65"/>
      <c r="AZY139" s="65"/>
      <c r="AZZ139" s="65"/>
      <c r="BAA139" s="65"/>
      <c r="BAB139" s="65"/>
      <c r="BAC139" s="65"/>
      <c r="BAD139" s="65"/>
      <c r="BAE139" s="65"/>
      <c r="BAF139" s="65"/>
      <c r="BAG139" s="65"/>
      <c r="BAH139" s="65"/>
      <c r="BAI139" s="65"/>
      <c r="BAJ139" s="65"/>
      <c r="BAK139" s="65"/>
      <c r="BAL139" s="65"/>
      <c r="BAM139" s="65"/>
      <c r="BAN139" s="65"/>
      <c r="BAO139" s="65"/>
      <c r="BAP139" s="65"/>
      <c r="BAQ139" s="65"/>
      <c r="BAR139" s="65"/>
      <c r="BAS139" s="65"/>
      <c r="BAT139" s="65"/>
      <c r="BAU139" s="65"/>
      <c r="BAV139" s="65"/>
      <c r="BAW139" s="65"/>
      <c r="BAX139" s="65"/>
      <c r="BAY139" s="65"/>
      <c r="BAZ139" s="65"/>
      <c r="BBA139" s="65"/>
      <c r="BBB139" s="65"/>
      <c r="BBC139" s="65"/>
      <c r="BBD139" s="65"/>
      <c r="BBE139" s="65"/>
      <c r="BBF139" s="65"/>
      <c r="BBG139" s="65"/>
      <c r="BBH139" s="65"/>
      <c r="BBI139" s="65"/>
      <c r="BBJ139" s="65"/>
      <c r="BBK139" s="65"/>
      <c r="BBL139" s="65"/>
      <c r="BBM139" s="65"/>
      <c r="BBN139" s="65"/>
      <c r="BBO139" s="65"/>
      <c r="BBP139" s="65"/>
      <c r="BBQ139" s="65"/>
      <c r="BBR139" s="65"/>
      <c r="BBS139" s="65"/>
      <c r="BBT139" s="65"/>
      <c r="BBU139" s="65"/>
      <c r="BBV139" s="65"/>
      <c r="BBW139" s="65"/>
      <c r="BBX139" s="65"/>
      <c r="BBY139" s="65"/>
      <c r="BBZ139" s="65"/>
      <c r="BCA139" s="65"/>
      <c r="BCB139" s="65"/>
      <c r="BCC139" s="65"/>
      <c r="BCD139" s="65"/>
      <c r="BCE139" s="65"/>
      <c r="BCF139" s="65"/>
      <c r="BCG139" s="65"/>
      <c r="BCH139" s="65"/>
      <c r="BCI139" s="65"/>
      <c r="BCJ139" s="65"/>
      <c r="BCK139" s="65"/>
      <c r="BCL139" s="65"/>
      <c r="BCM139" s="65"/>
      <c r="BCN139" s="65"/>
      <c r="BCO139" s="65"/>
      <c r="BCP139" s="65"/>
      <c r="BCQ139" s="65"/>
      <c r="BCR139" s="65"/>
      <c r="BCS139" s="65"/>
      <c r="BCT139" s="65"/>
      <c r="BCU139" s="65"/>
      <c r="BCV139" s="65"/>
      <c r="BCW139" s="65"/>
      <c r="BCX139" s="65"/>
      <c r="BCY139" s="65"/>
      <c r="BCZ139" s="65"/>
      <c r="BDA139" s="65"/>
      <c r="BDB139" s="65"/>
      <c r="BDC139" s="65"/>
      <c r="BDD139" s="65"/>
      <c r="BDE139" s="65"/>
      <c r="BDF139" s="65"/>
      <c r="BDG139" s="65"/>
      <c r="BDH139" s="65"/>
      <c r="BDI139" s="65"/>
      <c r="BDJ139" s="65"/>
      <c r="BDK139" s="65"/>
      <c r="BDL139" s="65"/>
      <c r="BDM139" s="65"/>
      <c r="BDN139" s="65"/>
      <c r="BDO139" s="65"/>
      <c r="BDP139" s="65"/>
      <c r="BDQ139" s="65"/>
      <c r="BDR139" s="65"/>
      <c r="BDS139" s="65"/>
      <c r="BDT139" s="65"/>
      <c r="BDU139" s="65"/>
      <c r="BDV139" s="65"/>
      <c r="BDW139" s="65"/>
      <c r="BDX139" s="65"/>
      <c r="BDY139" s="65"/>
      <c r="BDZ139" s="65"/>
      <c r="BEA139" s="65"/>
      <c r="BEB139" s="65"/>
      <c r="BEC139" s="65"/>
      <c r="BED139" s="65"/>
      <c r="BEE139" s="65"/>
      <c r="BEF139" s="65"/>
      <c r="BEG139" s="65"/>
      <c r="BEH139" s="65"/>
      <c r="BEI139" s="65"/>
      <c r="BEJ139" s="65"/>
      <c r="BEK139" s="65"/>
      <c r="BEL139" s="65"/>
      <c r="BEM139" s="65"/>
      <c r="BEN139" s="65"/>
      <c r="BEO139" s="65"/>
      <c r="BEP139" s="65"/>
      <c r="BEQ139" s="65"/>
      <c r="BER139" s="65"/>
      <c r="BES139" s="65"/>
      <c r="BET139" s="65"/>
      <c r="BEU139" s="65"/>
      <c r="BEV139" s="65"/>
      <c r="BEW139" s="65"/>
      <c r="BEX139" s="65"/>
      <c r="BEY139" s="65"/>
      <c r="BEZ139" s="65"/>
      <c r="BFA139" s="65"/>
      <c r="BFB139" s="65"/>
      <c r="BFC139" s="65"/>
      <c r="BFD139" s="65"/>
      <c r="BFE139" s="65"/>
      <c r="BFF139" s="65"/>
      <c r="BFG139" s="65"/>
      <c r="BFH139" s="65"/>
      <c r="BFI139" s="65"/>
      <c r="BFJ139" s="65"/>
      <c r="BFK139" s="65"/>
      <c r="BFL139" s="65"/>
      <c r="BFM139" s="65"/>
      <c r="BFN139" s="65"/>
      <c r="BFO139" s="65"/>
      <c r="BFP139" s="65"/>
      <c r="BFQ139" s="65"/>
      <c r="BFR139" s="65"/>
      <c r="BFS139" s="65"/>
      <c r="BFT139" s="65"/>
      <c r="BFU139" s="65"/>
      <c r="BFV139" s="65"/>
      <c r="BFW139" s="65"/>
      <c r="BFX139" s="65"/>
      <c r="BFY139" s="65"/>
      <c r="BFZ139" s="65"/>
      <c r="BGA139" s="65"/>
      <c r="BGB139" s="65"/>
      <c r="BGC139" s="65"/>
      <c r="BGD139" s="65"/>
      <c r="BGE139" s="65"/>
      <c r="BGF139" s="65"/>
      <c r="BGG139" s="65"/>
      <c r="BGH139" s="65"/>
      <c r="BGI139" s="65"/>
      <c r="BGJ139" s="65"/>
      <c r="BGK139" s="65"/>
      <c r="BGL139" s="65"/>
      <c r="BGM139" s="65"/>
      <c r="BGN139" s="65"/>
      <c r="BGO139" s="65"/>
      <c r="BGP139" s="65"/>
      <c r="BGQ139" s="65"/>
      <c r="BGR139" s="65"/>
      <c r="BGS139" s="65"/>
      <c r="BGT139" s="65"/>
      <c r="BGU139" s="65"/>
      <c r="BGV139" s="65"/>
      <c r="BGW139" s="65"/>
      <c r="BGX139" s="65"/>
      <c r="BGY139" s="65"/>
      <c r="BGZ139" s="65"/>
      <c r="BHA139" s="65"/>
      <c r="BHB139" s="65"/>
      <c r="BHC139" s="65"/>
      <c r="BHD139" s="65"/>
      <c r="BHE139" s="65"/>
      <c r="BHF139" s="65"/>
      <c r="BHG139" s="65"/>
      <c r="BHH139" s="65"/>
      <c r="BHI139" s="65"/>
      <c r="BHJ139" s="65"/>
      <c r="BHK139" s="65"/>
      <c r="BHL139" s="65"/>
      <c r="BHM139" s="65"/>
      <c r="BHN139" s="65"/>
      <c r="BHO139" s="65"/>
      <c r="BHP139" s="65"/>
      <c r="BHQ139" s="65"/>
      <c r="BHR139" s="65"/>
      <c r="BHS139" s="65"/>
      <c r="BHT139" s="65"/>
      <c r="BHU139" s="65"/>
      <c r="BHV139" s="65"/>
      <c r="BHW139" s="65"/>
      <c r="BHX139" s="65"/>
      <c r="BHY139" s="65"/>
      <c r="BHZ139" s="65"/>
      <c r="BIA139" s="65"/>
      <c r="BIB139" s="65"/>
      <c r="BIC139" s="65"/>
      <c r="BID139" s="65"/>
      <c r="BIE139" s="65"/>
      <c r="BIF139" s="65"/>
      <c r="BIG139" s="65"/>
      <c r="BIH139" s="65"/>
      <c r="BII139" s="65"/>
      <c r="BIJ139" s="65"/>
      <c r="BIK139" s="65"/>
      <c r="BIL139" s="65"/>
      <c r="BIM139" s="65"/>
      <c r="BIN139" s="65"/>
      <c r="BIO139" s="65"/>
      <c r="BIP139" s="65"/>
      <c r="BIQ139" s="65"/>
      <c r="BIR139" s="65"/>
      <c r="BIS139" s="65"/>
      <c r="BIT139" s="65"/>
      <c r="BIU139" s="65"/>
      <c r="BIV139" s="65"/>
      <c r="BIW139" s="65"/>
      <c r="BIX139" s="65"/>
      <c r="BIY139" s="65"/>
      <c r="BIZ139" s="65"/>
      <c r="BJA139" s="65"/>
      <c r="BJB139" s="65"/>
      <c r="BJC139" s="65"/>
      <c r="BJD139" s="65"/>
      <c r="BJE139" s="65"/>
      <c r="BJF139" s="65"/>
      <c r="BJG139" s="65"/>
      <c r="BJH139" s="65"/>
      <c r="BJI139" s="65"/>
      <c r="BJJ139" s="65"/>
      <c r="BJK139" s="65"/>
      <c r="BJL139" s="65"/>
      <c r="BJM139" s="65"/>
      <c r="BJN139" s="65"/>
      <c r="BJO139" s="65"/>
      <c r="BJP139" s="65"/>
      <c r="BJQ139" s="65"/>
      <c r="BJR139" s="65"/>
      <c r="BJS139" s="65"/>
      <c r="BJT139" s="65"/>
      <c r="BJU139" s="65"/>
      <c r="BJV139" s="65"/>
      <c r="BJW139" s="65"/>
      <c r="BJX139" s="65"/>
      <c r="BJY139" s="65"/>
      <c r="BJZ139" s="65"/>
      <c r="BKA139" s="65"/>
      <c r="BKB139" s="65"/>
      <c r="BKC139" s="65"/>
      <c r="BKD139" s="65"/>
      <c r="BKE139" s="65"/>
      <c r="BKF139" s="65"/>
      <c r="BKG139" s="65"/>
      <c r="BKH139" s="65"/>
      <c r="BKI139" s="65"/>
      <c r="BKJ139" s="65"/>
      <c r="BKK139" s="65"/>
      <c r="BKL139" s="65"/>
      <c r="BKM139" s="65"/>
      <c r="BKN139" s="65"/>
      <c r="BKO139" s="65"/>
      <c r="BKP139" s="65"/>
      <c r="BKQ139" s="65"/>
      <c r="BKR139" s="65"/>
      <c r="BKS139" s="65"/>
      <c r="BKT139" s="65"/>
      <c r="BKU139" s="65"/>
      <c r="BKV139" s="65"/>
      <c r="BKW139" s="65"/>
      <c r="BKX139" s="65"/>
      <c r="BKY139" s="65"/>
      <c r="BKZ139" s="65"/>
      <c r="BLA139" s="65"/>
      <c r="BLB139" s="65"/>
      <c r="BLC139" s="65"/>
      <c r="BLD139" s="65"/>
      <c r="BLE139" s="65"/>
      <c r="BLF139" s="65"/>
      <c r="BLG139" s="65"/>
      <c r="BLH139" s="65"/>
      <c r="BLI139" s="65"/>
      <c r="BLJ139" s="65"/>
      <c r="BLK139" s="65"/>
      <c r="BLL139" s="65"/>
      <c r="BLM139" s="65"/>
      <c r="BLN139" s="65"/>
      <c r="BLO139" s="65"/>
      <c r="BLP139" s="65"/>
      <c r="BLQ139" s="65"/>
      <c r="BLR139" s="65"/>
      <c r="BLS139" s="65"/>
      <c r="BLT139" s="65"/>
      <c r="BLU139" s="65"/>
      <c r="BLV139" s="65"/>
      <c r="BLW139" s="65"/>
      <c r="BLX139" s="65"/>
      <c r="BLY139" s="65"/>
      <c r="BLZ139" s="65"/>
      <c r="BMA139" s="65"/>
      <c r="BMB139" s="65"/>
      <c r="BMC139" s="65"/>
      <c r="BMD139" s="65"/>
      <c r="BME139" s="65"/>
      <c r="BMF139" s="65"/>
      <c r="BMG139" s="65"/>
      <c r="BMH139" s="65"/>
      <c r="BMI139" s="65"/>
      <c r="BMJ139" s="65"/>
      <c r="BMK139" s="65"/>
      <c r="BML139" s="65"/>
      <c r="BMM139" s="65"/>
      <c r="BMN139" s="65"/>
      <c r="BMO139" s="65"/>
      <c r="BMP139" s="65"/>
      <c r="BMQ139" s="65"/>
      <c r="BMR139" s="65"/>
      <c r="BMS139" s="65"/>
      <c r="BMT139" s="65"/>
      <c r="BMU139" s="65"/>
      <c r="BMV139" s="65"/>
      <c r="BMW139" s="65"/>
      <c r="BMX139" s="65"/>
      <c r="BMY139" s="65"/>
      <c r="BMZ139" s="65"/>
      <c r="BNA139" s="65"/>
      <c r="BNB139" s="65"/>
      <c r="BNC139" s="65"/>
      <c r="BND139" s="65"/>
      <c r="BNE139" s="65"/>
      <c r="BNF139" s="65"/>
      <c r="BNG139" s="65"/>
      <c r="BNH139" s="65"/>
      <c r="BNI139" s="65"/>
      <c r="BNJ139" s="65"/>
      <c r="BNK139" s="65"/>
      <c r="BNL139" s="65"/>
      <c r="BNM139" s="65"/>
      <c r="BNN139" s="65"/>
      <c r="BNO139" s="65"/>
      <c r="BNP139" s="65"/>
      <c r="BNQ139" s="65"/>
      <c r="BNR139" s="65"/>
      <c r="BNS139" s="65"/>
      <c r="BNT139" s="65"/>
      <c r="BNU139" s="65"/>
      <c r="BNV139" s="65"/>
      <c r="BNW139" s="65"/>
      <c r="BNX139" s="65"/>
      <c r="BNY139" s="65"/>
      <c r="BNZ139" s="65"/>
      <c r="BOA139" s="65"/>
      <c r="BOB139" s="65"/>
      <c r="BOC139" s="65"/>
      <c r="BOD139" s="65"/>
      <c r="BOE139" s="65"/>
      <c r="BOF139" s="65"/>
      <c r="BOG139" s="65"/>
      <c r="BOH139" s="65"/>
      <c r="BOI139" s="65"/>
      <c r="BOJ139" s="65"/>
      <c r="BOK139" s="65"/>
      <c r="BOL139" s="65"/>
      <c r="BOM139" s="65"/>
      <c r="BON139" s="65"/>
      <c r="BOO139" s="65"/>
      <c r="BOP139" s="65"/>
      <c r="BOQ139" s="65"/>
      <c r="BOR139" s="65"/>
      <c r="BOS139" s="65"/>
      <c r="BOT139" s="65"/>
      <c r="BOU139" s="65"/>
      <c r="BOV139" s="65"/>
      <c r="BOW139" s="65"/>
      <c r="BOX139" s="65"/>
      <c r="BOY139" s="65"/>
      <c r="BOZ139" s="65"/>
      <c r="BPA139" s="65"/>
      <c r="BPB139" s="65"/>
      <c r="BPC139" s="65"/>
      <c r="BPD139" s="65"/>
      <c r="BPE139" s="65"/>
      <c r="BPF139" s="65"/>
      <c r="BPG139" s="65"/>
      <c r="BPH139" s="65"/>
      <c r="BPI139" s="65"/>
      <c r="BPJ139" s="65"/>
      <c r="BPK139" s="65"/>
      <c r="BPL139" s="65"/>
      <c r="BPM139" s="65"/>
      <c r="BPN139" s="65"/>
      <c r="BPO139" s="65"/>
      <c r="BPP139" s="65"/>
      <c r="BPQ139" s="65"/>
      <c r="BPR139" s="65"/>
      <c r="BPS139" s="65"/>
      <c r="BPT139" s="65"/>
      <c r="BPU139" s="65"/>
      <c r="BPV139" s="65"/>
      <c r="BPW139" s="65"/>
      <c r="BPX139" s="65"/>
      <c r="BPY139" s="65"/>
      <c r="BPZ139" s="65"/>
      <c r="BQA139" s="65"/>
      <c r="BQB139" s="65"/>
      <c r="BQC139" s="65"/>
      <c r="BQD139" s="65"/>
      <c r="BQE139" s="65"/>
      <c r="BQF139" s="65"/>
      <c r="BQG139" s="65"/>
      <c r="BQH139" s="65"/>
      <c r="BQI139" s="65"/>
      <c r="BQJ139" s="65"/>
      <c r="BQK139" s="65"/>
      <c r="BQL139" s="65"/>
      <c r="BQM139" s="65"/>
      <c r="BQN139" s="65"/>
      <c r="BQO139" s="65"/>
      <c r="BQP139" s="65"/>
      <c r="BQQ139" s="65"/>
      <c r="BQR139" s="65"/>
      <c r="BQS139" s="65"/>
      <c r="BQT139" s="65"/>
      <c r="BQU139" s="65"/>
      <c r="BQV139" s="65"/>
      <c r="BQW139" s="65"/>
      <c r="BQX139" s="65"/>
      <c r="BQY139" s="65"/>
      <c r="BQZ139" s="65"/>
      <c r="BRA139" s="65"/>
      <c r="BRB139" s="65"/>
      <c r="BRC139" s="65"/>
      <c r="BRD139" s="65"/>
      <c r="BRE139" s="65"/>
      <c r="BRF139" s="65"/>
      <c r="BRG139" s="65"/>
      <c r="BRH139" s="65"/>
      <c r="BRI139" s="65"/>
      <c r="BRJ139" s="65"/>
      <c r="BRK139" s="65"/>
      <c r="BRL139" s="65"/>
      <c r="BRM139" s="65"/>
      <c r="BRN139" s="65"/>
      <c r="BRO139" s="65"/>
      <c r="BRP139" s="65"/>
      <c r="BRQ139" s="65"/>
      <c r="BRR139" s="65"/>
      <c r="BRS139" s="65"/>
      <c r="BRT139" s="65"/>
      <c r="BRU139" s="65"/>
      <c r="BRV139" s="65"/>
      <c r="BRW139" s="65"/>
      <c r="BRX139" s="65"/>
      <c r="BRY139" s="65"/>
      <c r="BRZ139" s="65"/>
      <c r="BSA139" s="65"/>
      <c r="BSB139" s="65"/>
      <c r="BSC139" s="65"/>
      <c r="BSD139" s="65"/>
      <c r="BSE139" s="65"/>
      <c r="BSF139" s="65"/>
      <c r="BSG139" s="65"/>
      <c r="BSH139" s="65"/>
      <c r="BSI139" s="65"/>
      <c r="BSJ139" s="65"/>
      <c r="BSK139" s="65"/>
      <c r="BSL139" s="65"/>
      <c r="BSM139" s="65"/>
      <c r="BSN139" s="65"/>
      <c r="BSO139" s="65"/>
      <c r="BSP139" s="65"/>
      <c r="BSQ139" s="65"/>
      <c r="BSR139" s="65"/>
      <c r="BSS139" s="65"/>
      <c r="BST139" s="65"/>
      <c r="BSU139" s="65"/>
      <c r="BSV139" s="65"/>
      <c r="BSW139" s="65"/>
      <c r="BSX139" s="65"/>
      <c r="BSY139" s="65"/>
      <c r="BSZ139" s="65"/>
      <c r="BTA139" s="65"/>
      <c r="BTB139" s="65"/>
      <c r="BTC139" s="65"/>
      <c r="BTD139" s="65"/>
      <c r="BTE139" s="65"/>
      <c r="BTF139" s="65"/>
      <c r="BTG139" s="65"/>
      <c r="BTH139" s="65"/>
      <c r="BTI139" s="65"/>
      <c r="BTJ139" s="65"/>
      <c r="BTK139" s="65"/>
      <c r="BTL139" s="65"/>
      <c r="BTM139" s="65"/>
      <c r="BTN139" s="65"/>
      <c r="BTO139" s="65"/>
      <c r="BTP139" s="65"/>
      <c r="BTQ139" s="65"/>
      <c r="BTR139" s="65"/>
      <c r="BTS139" s="65"/>
      <c r="BTT139" s="65"/>
      <c r="BTU139" s="65"/>
      <c r="BTV139" s="65"/>
      <c r="BTW139" s="65"/>
      <c r="BTX139" s="65"/>
      <c r="BTY139" s="65"/>
      <c r="BTZ139" s="65"/>
      <c r="BUA139" s="65"/>
      <c r="BUB139" s="65"/>
      <c r="BUC139" s="65"/>
      <c r="BUD139" s="65"/>
      <c r="BUE139" s="65"/>
      <c r="BUF139" s="65"/>
      <c r="BUG139" s="65"/>
      <c r="BUH139" s="65"/>
      <c r="BUI139" s="65"/>
      <c r="BUJ139" s="65"/>
      <c r="BUK139" s="65"/>
      <c r="BUL139" s="65"/>
      <c r="BUM139" s="65"/>
      <c r="BUN139" s="65"/>
      <c r="BUO139" s="65"/>
      <c r="BUP139" s="65"/>
      <c r="BUQ139" s="65"/>
      <c r="BUR139" s="65"/>
      <c r="BUS139" s="65"/>
      <c r="BUT139" s="65"/>
      <c r="BUU139" s="65"/>
      <c r="BUV139" s="65"/>
      <c r="BUW139" s="65"/>
      <c r="BUX139" s="65"/>
      <c r="BUY139" s="65"/>
      <c r="BUZ139" s="65"/>
      <c r="BVA139" s="65"/>
      <c r="BVB139" s="65"/>
      <c r="BVC139" s="65"/>
      <c r="BVD139" s="65"/>
      <c r="BVE139" s="65"/>
      <c r="BVF139" s="65"/>
      <c r="BVG139" s="65"/>
      <c r="BVH139" s="65"/>
      <c r="BVI139" s="65"/>
      <c r="BVJ139" s="65"/>
      <c r="BVK139" s="65"/>
      <c r="BVL139" s="65"/>
      <c r="BVM139" s="65"/>
      <c r="BVN139" s="65"/>
      <c r="BVO139" s="65"/>
      <c r="BVP139" s="65"/>
      <c r="BVQ139" s="65"/>
      <c r="BVR139" s="65"/>
      <c r="BVS139" s="65"/>
      <c r="BVT139" s="65"/>
      <c r="BVU139" s="65"/>
      <c r="BVV139" s="65"/>
      <c r="BVW139" s="65"/>
      <c r="BVX139" s="65"/>
      <c r="BVY139" s="65"/>
      <c r="BVZ139" s="65"/>
      <c r="BWA139" s="65"/>
      <c r="BWB139" s="65"/>
      <c r="BWC139" s="65"/>
      <c r="BWD139" s="65"/>
      <c r="BWE139" s="65"/>
      <c r="BWF139" s="65"/>
      <c r="BWG139" s="65"/>
      <c r="BWH139" s="65"/>
      <c r="BWI139" s="65"/>
      <c r="BWJ139" s="65"/>
      <c r="BWK139" s="65"/>
      <c r="BWL139" s="65"/>
      <c r="BWM139" s="65"/>
      <c r="BWN139" s="65"/>
      <c r="BWO139" s="65"/>
      <c r="BWP139" s="65"/>
      <c r="BWQ139" s="65"/>
      <c r="BWR139" s="65"/>
      <c r="BWS139" s="65"/>
      <c r="BWT139" s="65"/>
      <c r="BWU139" s="65"/>
      <c r="BWV139" s="65"/>
      <c r="BWW139" s="65"/>
      <c r="BWX139" s="65"/>
      <c r="BWY139" s="65"/>
      <c r="BWZ139" s="65"/>
      <c r="BXA139" s="65"/>
      <c r="BXB139" s="65"/>
      <c r="BXC139" s="65"/>
      <c r="BXD139" s="65"/>
      <c r="BXE139" s="65"/>
      <c r="BXF139" s="65"/>
      <c r="BXG139" s="65"/>
      <c r="BXH139" s="65"/>
      <c r="BXI139" s="65"/>
      <c r="BXJ139" s="65"/>
      <c r="BXK139" s="65"/>
      <c r="BXL139" s="65"/>
      <c r="BXM139" s="65"/>
      <c r="BXN139" s="65"/>
      <c r="BXO139" s="65"/>
      <c r="BXP139" s="65"/>
      <c r="BXQ139" s="65"/>
      <c r="BXR139" s="65"/>
      <c r="BXS139" s="65"/>
      <c r="BXT139" s="65"/>
      <c r="BXU139" s="65"/>
      <c r="BXV139" s="65"/>
      <c r="BXW139" s="65"/>
      <c r="BXX139" s="65"/>
      <c r="BXY139" s="65"/>
      <c r="BXZ139" s="65"/>
      <c r="BYA139" s="65"/>
      <c r="BYB139" s="65"/>
      <c r="BYC139" s="65"/>
      <c r="BYD139" s="65"/>
      <c r="BYE139" s="65"/>
      <c r="BYF139" s="65"/>
      <c r="BYG139" s="65"/>
      <c r="BYH139" s="65"/>
      <c r="BYI139" s="65"/>
      <c r="BYJ139" s="65"/>
      <c r="BYK139" s="65"/>
      <c r="BYL139" s="65"/>
      <c r="BYM139" s="65"/>
      <c r="BYN139" s="65"/>
      <c r="BYO139" s="65"/>
      <c r="BYP139" s="65"/>
      <c r="BYQ139" s="65"/>
      <c r="BYR139" s="65"/>
      <c r="BYS139" s="65"/>
      <c r="BYT139" s="65"/>
      <c r="BYU139" s="65"/>
      <c r="BYV139" s="65"/>
      <c r="BYW139" s="65"/>
      <c r="BYX139" s="65"/>
      <c r="BYY139" s="65"/>
      <c r="BYZ139" s="65"/>
      <c r="BZA139" s="65"/>
      <c r="BZB139" s="65"/>
      <c r="BZC139" s="65"/>
      <c r="BZD139" s="65"/>
      <c r="BZE139" s="65"/>
      <c r="BZF139" s="65"/>
      <c r="BZG139" s="65"/>
      <c r="BZH139" s="65"/>
      <c r="BZI139" s="65"/>
      <c r="BZJ139" s="65"/>
      <c r="BZK139" s="65"/>
      <c r="BZL139" s="65"/>
      <c r="BZM139" s="65"/>
      <c r="BZN139" s="65"/>
      <c r="BZO139" s="65"/>
      <c r="BZP139" s="65"/>
      <c r="BZQ139" s="65"/>
      <c r="BZR139" s="65"/>
      <c r="BZS139" s="65"/>
      <c r="BZT139" s="65"/>
      <c r="BZU139" s="65"/>
      <c r="BZV139" s="65"/>
      <c r="BZW139" s="65"/>
      <c r="BZX139" s="65"/>
      <c r="BZY139" s="65"/>
      <c r="BZZ139" s="65"/>
      <c r="CAA139" s="65"/>
      <c r="CAB139" s="65"/>
      <c r="CAC139" s="65"/>
      <c r="CAD139" s="65"/>
      <c r="CAE139" s="65"/>
      <c r="CAF139" s="65"/>
      <c r="CAG139" s="65"/>
      <c r="CAH139" s="65"/>
      <c r="CAI139" s="65"/>
      <c r="CAJ139" s="65"/>
      <c r="CAK139" s="65"/>
      <c r="CAL139" s="65"/>
      <c r="CAM139" s="65"/>
      <c r="CAN139" s="65"/>
      <c r="CAO139" s="65"/>
      <c r="CAP139" s="65"/>
      <c r="CAQ139" s="65"/>
      <c r="CAR139" s="65"/>
      <c r="CAS139" s="65"/>
      <c r="CAT139" s="65"/>
      <c r="CAU139" s="65"/>
      <c r="CAV139" s="65"/>
      <c r="CAW139" s="65"/>
      <c r="CAX139" s="65"/>
      <c r="CAY139" s="65"/>
      <c r="CAZ139" s="65"/>
      <c r="CBA139" s="65"/>
      <c r="CBB139" s="65"/>
      <c r="CBC139" s="65"/>
      <c r="CBD139" s="65"/>
      <c r="CBE139" s="65"/>
      <c r="CBF139" s="65"/>
      <c r="CBG139" s="65"/>
      <c r="CBH139" s="65"/>
      <c r="CBI139" s="65"/>
      <c r="CBJ139" s="65"/>
      <c r="CBK139" s="65"/>
      <c r="CBL139" s="65"/>
      <c r="CBM139" s="65"/>
      <c r="CBN139" s="65"/>
      <c r="CBO139" s="65"/>
      <c r="CBP139" s="65"/>
      <c r="CBQ139" s="65"/>
      <c r="CBR139" s="65"/>
      <c r="CBS139" s="65"/>
      <c r="CBT139" s="65"/>
      <c r="CBU139" s="65"/>
      <c r="CBV139" s="65"/>
      <c r="CBW139" s="65"/>
      <c r="CBX139" s="65"/>
      <c r="CBY139" s="65"/>
      <c r="CBZ139" s="65"/>
      <c r="CCA139" s="65"/>
      <c r="CCB139" s="65"/>
      <c r="CCC139" s="65"/>
      <c r="CCD139" s="65"/>
      <c r="CCE139" s="65"/>
      <c r="CCF139" s="65"/>
      <c r="CCG139" s="65"/>
      <c r="CCH139" s="65"/>
      <c r="CCI139" s="65"/>
      <c r="CCJ139" s="65"/>
      <c r="CCK139" s="65"/>
      <c r="CCL139" s="65"/>
      <c r="CCM139" s="65"/>
      <c r="CCN139" s="65"/>
      <c r="CCO139" s="65"/>
      <c r="CCP139" s="65"/>
      <c r="CCQ139" s="65"/>
      <c r="CCR139" s="65"/>
      <c r="CCS139" s="65"/>
      <c r="CCT139" s="65"/>
      <c r="CCU139" s="65"/>
      <c r="CCV139" s="65"/>
      <c r="CCW139" s="65"/>
      <c r="CCX139" s="65"/>
      <c r="CCY139" s="65"/>
      <c r="CCZ139" s="65"/>
      <c r="CDA139" s="65"/>
      <c r="CDB139" s="65"/>
      <c r="CDC139" s="65"/>
      <c r="CDD139" s="65"/>
      <c r="CDE139" s="65"/>
      <c r="CDF139" s="65"/>
      <c r="CDG139" s="65"/>
      <c r="CDH139" s="65"/>
      <c r="CDI139" s="65"/>
      <c r="CDJ139" s="65"/>
      <c r="CDK139" s="65"/>
      <c r="CDL139" s="65"/>
      <c r="CDM139" s="65"/>
      <c r="CDN139" s="65"/>
      <c r="CDO139" s="65"/>
      <c r="CDP139" s="65"/>
      <c r="CDQ139" s="65"/>
      <c r="CDR139" s="65"/>
      <c r="CDS139" s="65"/>
      <c r="CDT139" s="65"/>
      <c r="CDU139" s="65"/>
      <c r="CDV139" s="65"/>
      <c r="CDW139" s="65"/>
      <c r="CDX139" s="65"/>
      <c r="CDY139" s="65"/>
      <c r="CDZ139" s="65"/>
      <c r="CEA139" s="65"/>
      <c r="CEB139" s="65"/>
      <c r="CEC139" s="65"/>
      <c r="CED139" s="65"/>
      <c r="CEE139" s="65"/>
      <c r="CEF139" s="65"/>
      <c r="CEG139" s="65"/>
      <c r="CEH139" s="65"/>
      <c r="CEI139" s="65"/>
      <c r="CEJ139" s="65"/>
      <c r="CEK139" s="65"/>
      <c r="CEL139" s="65"/>
      <c r="CEM139" s="65"/>
      <c r="CEN139" s="65"/>
      <c r="CEO139" s="65"/>
      <c r="CEP139" s="65"/>
      <c r="CEQ139" s="65"/>
      <c r="CER139" s="65"/>
      <c r="CES139" s="65"/>
      <c r="CET139" s="65"/>
      <c r="CEU139" s="65"/>
      <c r="CEV139" s="65"/>
      <c r="CEW139" s="65"/>
      <c r="CEX139" s="65"/>
      <c r="CEY139" s="65"/>
      <c r="CEZ139" s="65"/>
      <c r="CFA139" s="65"/>
      <c r="CFB139" s="65"/>
      <c r="CFC139" s="65"/>
      <c r="CFD139" s="65"/>
      <c r="CFE139" s="65"/>
      <c r="CFF139" s="65"/>
      <c r="CFG139" s="65"/>
      <c r="CFH139" s="65"/>
      <c r="CFI139" s="65"/>
      <c r="CFJ139" s="65"/>
      <c r="CFK139" s="65"/>
      <c r="CFL139" s="65"/>
      <c r="CFM139" s="65"/>
      <c r="CFN139" s="65"/>
      <c r="CFO139" s="65"/>
      <c r="CFP139" s="65"/>
      <c r="CFQ139" s="65"/>
      <c r="CFR139" s="65"/>
      <c r="CFS139" s="65"/>
      <c r="CFT139" s="65"/>
      <c r="CFU139" s="65"/>
      <c r="CFV139" s="65"/>
      <c r="CFW139" s="65"/>
      <c r="CFX139" s="65"/>
      <c r="CFY139" s="65"/>
      <c r="CFZ139" s="65"/>
      <c r="CGA139" s="65"/>
      <c r="CGB139" s="65"/>
      <c r="CGC139" s="65"/>
      <c r="CGD139" s="65"/>
      <c r="CGE139" s="65"/>
      <c r="CGF139" s="65"/>
      <c r="CGG139" s="65"/>
      <c r="CGH139" s="65"/>
      <c r="CGI139" s="65"/>
      <c r="CGJ139" s="65"/>
      <c r="CGK139" s="65"/>
      <c r="CGL139" s="65"/>
      <c r="CGM139" s="65"/>
      <c r="CGN139" s="65"/>
      <c r="CGO139" s="65"/>
      <c r="CGP139" s="65"/>
      <c r="CGQ139" s="65"/>
      <c r="CGR139" s="65"/>
      <c r="CGS139" s="65"/>
      <c r="CGT139" s="65"/>
      <c r="CGU139" s="65"/>
      <c r="CGV139" s="65"/>
      <c r="CGW139" s="65"/>
      <c r="CGX139" s="65"/>
      <c r="CGY139" s="65"/>
      <c r="CGZ139" s="65"/>
      <c r="CHA139" s="65"/>
      <c r="CHB139" s="65"/>
      <c r="CHC139" s="65"/>
      <c r="CHD139" s="65"/>
      <c r="CHE139" s="65"/>
      <c r="CHF139" s="65"/>
      <c r="CHG139" s="65"/>
      <c r="CHH139" s="65"/>
      <c r="CHI139" s="65"/>
      <c r="CHJ139" s="65"/>
      <c r="CHK139" s="65"/>
      <c r="CHL139" s="65"/>
      <c r="CHM139" s="65"/>
      <c r="CHN139" s="65"/>
      <c r="CHO139" s="65"/>
      <c r="CHP139" s="65"/>
      <c r="CHQ139" s="65"/>
      <c r="CHR139" s="65"/>
      <c r="CHS139" s="65"/>
      <c r="CHT139" s="65"/>
      <c r="CHU139" s="65"/>
      <c r="CHV139" s="65"/>
      <c r="CHW139" s="65"/>
      <c r="CHX139" s="65"/>
      <c r="CHY139" s="65"/>
      <c r="CHZ139" s="65"/>
      <c r="CIA139" s="65"/>
      <c r="CIB139" s="65"/>
      <c r="CIC139" s="65"/>
      <c r="CID139" s="65"/>
      <c r="CIE139" s="65"/>
      <c r="CIF139" s="65"/>
      <c r="CIG139" s="65"/>
      <c r="CIH139" s="65"/>
      <c r="CII139" s="65"/>
      <c r="CIJ139" s="65"/>
      <c r="CIK139" s="65"/>
      <c r="CIL139" s="65"/>
      <c r="CIM139" s="65"/>
      <c r="CIN139" s="65"/>
      <c r="CIO139" s="65"/>
      <c r="CIP139" s="65"/>
      <c r="CIQ139" s="65"/>
      <c r="CIR139" s="65"/>
      <c r="CIS139" s="65"/>
      <c r="CIT139" s="65"/>
      <c r="CIU139" s="65"/>
      <c r="CIV139" s="65"/>
      <c r="CIW139" s="65"/>
      <c r="CIX139" s="65"/>
      <c r="CIY139" s="65"/>
      <c r="CIZ139" s="65"/>
      <c r="CJA139" s="65"/>
      <c r="CJB139" s="65"/>
      <c r="CJC139" s="65"/>
      <c r="CJD139" s="65"/>
      <c r="CJE139" s="65"/>
      <c r="CJF139" s="65"/>
      <c r="CJG139" s="65"/>
      <c r="CJH139" s="65"/>
      <c r="CJI139" s="65"/>
      <c r="CJJ139" s="65"/>
      <c r="CJK139" s="65"/>
      <c r="CJL139" s="65"/>
      <c r="CJM139" s="65"/>
      <c r="CJN139" s="65"/>
      <c r="CJO139" s="65"/>
      <c r="CJP139" s="65"/>
      <c r="CJQ139" s="65"/>
      <c r="CJR139" s="65"/>
      <c r="CJS139" s="65"/>
      <c r="CJT139" s="65"/>
      <c r="CJU139" s="65"/>
      <c r="CJV139" s="65"/>
      <c r="CJW139" s="65"/>
      <c r="CJX139" s="65"/>
      <c r="CJY139" s="65"/>
      <c r="CJZ139" s="65"/>
      <c r="CKA139" s="65"/>
      <c r="CKB139" s="65"/>
      <c r="CKC139" s="65"/>
      <c r="CKD139" s="65"/>
      <c r="CKE139" s="65"/>
      <c r="CKF139" s="65"/>
      <c r="CKG139" s="65"/>
      <c r="CKH139" s="65"/>
      <c r="CKI139" s="65"/>
      <c r="CKJ139" s="65"/>
      <c r="CKK139" s="65"/>
      <c r="CKL139" s="65"/>
      <c r="CKM139" s="65"/>
      <c r="CKN139" s="65"/>
      <c r="CKO139" s="65"/>
      <c r="CKP139" s="65"/>
      <c r="CKQ139" s="65"/>
      <c r="CKR139" s="65"/>
      <c r="CKS139" s="65"/>
      <c r="CKT139" s="65"/>
      <c r="CKU139" s="65"/>
      <c r="CKV139" s="65"/>
      <c r="CKW139" s="65"/>
      <c r="CKX139" s="65"/>
      <c r="CKY139" s="65"/>
      <c r="CKZ139" s="65"/>
      <c r="CLA139" s="65"/>
      <c r="CLB139" s="65"/>
      <c r="CLC139" s="65"/>
      <c r="CLD139" s="65"/>
      <c r="CLE139" s="65"/>
      <c r="CLF139" s="65"/>
      <c r="CLG139" s="65"/>
      <c r="CLH139" s="65"/>
      <c r="CLI139" s="65"/>
      <c r="CLJ139" s="65"/>
      <c r="CLK139" s="65"/>
      <c r="CLL139" s="65"/>
      <c r="CLM139" s="65"/>
      <c r="CLN139" s="65"/>
      <c r="CLO139" s="65"/>
      <c r="CLP139" s="65"/>
      <c r="CLQ139" s="65"/>
      <c r="CLR139" s="65"/>
      <c r="CLS139" s="65"/>
      <c r="CLT139" s="65"/>
      <c r="CLU139" s="65"/>
      <c r="CLV139" s="65"/>
      <c r="CLW139" s="65"/>
      <c r="CLX139" s="65"/>
      <c r="CLY139" s="65"/>
      <c r="CLZ139" s="65"/>
      <c r="CMA139" s="65"/>
      <c r="CMB139" s="65"/>
      <c r="CMC139" s="65"/>
      <c r="CMD139" s="65"/>
      <c r="CME139" s="65"/>
      <c r="CMF139" s="65"/>
      <c r="CMG139" s="65"/>
      <c r="CMH139" s="65"/>
      <c r="CMI139" s="65"/>
      <c r="CMJ139" s="65"/>
      <c r="CMK139" s="65"/>
      <c r="CML139" s="65"/>
      <c r="CMM139" s="65"/>
      <c r="CMN139" s="65"/>
      <c r="CMO139" s="65"/>
      <c r="CMP139" s="65"/>
      <c r="CMQ139" s="65"/>
      <c r="CMR139" s="65"/>
      <c r="CMS139" s="65"/>
      <c r="CMT139" s="65"/>
      <c r="CMU139" s="65"/>
      <c r="CMV139" s="65"/>
      <c r="CMW139" s="65"/>
      <c r="CMX139" s="65"/>
      <c r="CMY139" s="65"/>
      <c r="CMZ139" s="65"/>
      <c r="CNA139" s="65"/>
      <c r="CNB139" s="65"/>
      <c r="CNC139" s="65"/>
      <c r="CND139" s="65"/>
      <c r="CNE139" s="65"/>
      <c r="CNF139" s="65"/>
      <c r="CNG139" s="65"/>
      <c r="CNH139" s="65"/>
      <c r="CNI139" s="65"/>
      <c r="CNJ139" s="65"/>
      <c r="CNK139" s="65"/>
      <c r="CNL139" s="65"/>
      <c r="CNM139" s="65"/>
      <c r="CNN139" s="65"/>
      <c r="CNO139" s="65"/>
      <c r="CNP139" s="65"/>
      <c r="CNQ139" s="65"/>
      <c r="CNR139" s="65"/>
      <c r="CNS139" s="65"/>
      <c r="CNT139" s="65"/>
      <c r="CNU139" s="65"/>
      <c r="CNV139" s="65"/>
      <c r="CNW139" s="65"/>
      <c r="CNX139" s="65"/>
      <c r="CNY139" s="65"/>
      <c r="CNZ139" s="65"/>
      <c r="COA139" s="65"/>
      <c r="COB139" s="65"/>
      <c r="COC139" s="65"/>
      <c r="COD139" s="65"/>
      <c r="COE139" s="65"/>
      <c r="COF139" s="65"/>
      <c r="COG139" s="65"/>
      <c r="COH139" s="65"/>
      <c r="COI139" s="65"/>
      <c r="COJ139" s="65"/>
      <c r="COK139" s="65"/>
      <c r="COL139" s="65"/>
      <c r="COM139" s="65"/>
      <c r="CON139" s="65"/>
      <c r="COO139" s="65"/>
      <c r="COP139" s="65"/>
      <c r="COQ139" s="65"/>
      <c r="COR139" s="65"/>
      <c r="COS139" s="65"/>
      <c r="COT139" s="65"/>
      <c r="COU139" s="65"/>
      <c r="COV139" s="65"/>
      <c r="COW139" s="65"/>
      <c r="COX139" s="65"/>
      <c r="COY139" s="65"/>
      <c r="COZ139" s="65"/>
      <c r="CPA139" s="65"/>
      <c r="CPB139" s="65"/>
      <c r="CPC139" s="65"/>
      <c r="CPD139" s="65"/>
      <c r="CPE139" s="65"/>
      <c r="CPF139" s="65"/>
      <c r="CPG139" s="65"/>
      <c r="CPH139" s="65"/>
      <c r="CPI139" s="65"/>
      <c r="CPJ139" s="65"/>
      <c r="CPK139" s="65"/>
      <c r="CPL139" s="65"/>
      <c r="CPM139" s="65"/>
      <c r="CPN139" s="65"/>
      <c r="CPO139" s="65"/>
      <c r="CPP139" s="65"/>
      <c r="CPQ139" s="65"/>
      <c r="CPR139" s="65"/>
      <c r="CPS139" s="65"/>
      <c r="CPT139" s="65"/>
      <c r="CPU139" s="65"/>
      <c r="CPV139" s="65"/>
      <c r="CPW139" s="65"/>
      <c r="CPX139" s="65"/>
      <c r="CPY139" s="65"/>
      <c r="CPZ139" s="65"/>
      <c r="CQA139" s="65"/>
      <c r="CQB139" s="65"/>
      <c r="CQC139" s="65"/>
      <c r="CQD139" s="65"/>
      <c r="CQE139" s="65"/>
      <c r="CQF139" s="65"/>
      <c r="CQG139" s="65"/>
      <c r="CQH139" s="65"/>
      <c r="CQI139" s="65"/>
      <c r="CQJ139" s="65"/>
      <c r="CQK139" s="65"/>
      <c r="CQL139" s="65"/>
      <c r="CQM139" s="65"/>
      <c r="CQN139" s="65"/>
      <c r="CQO139" s="65"/>
      <c r="CQP139" s="65"/>
      <c r="CQQ139" s="65"/>
      <c r="CQR139" s="65"/>
      <c r="CQS139" s="65"/>
      <c r="CQT139" s="65"/>
      <c r="CQU139" s="65"/>
      <c r="CQV139" s="65"/>
      <c r="CQW139" s="65"/>
      <c r="CQX139" s="65"/>
      <c r="CQY139" s="65"/>
      <c r="CQZ139" s="65"/>
      <c r="CRA139" s="65"/>
      <c r="CRB139" s="65"/>
      <c r="CRC139" s="65"/>
      <c r="CRD139" s="65"/>
      <c r="CRE139" s="65"/>
      <c r="CRF139" s="65"/>
      <c r="CRG139" s="65"/>
      <c r="CRH139" s="65"/>
      <c r="CRI139" s="65"/>
      <c r="CRJ139" s="65"/>
      <c r="CRK139" s="65"/>
      <c r="CRL139" s="65"/>
      <c r="CRM139" s="65"/>
      <c r="CRN139" s="65"/>
      <c r="CRO139" s="65"/>
      <c r="CRP139" s="65"/>
      <c r="CRQ139" s="65"/>
      <c r="CRR139" s="65"/>
      <c r="CRS139" s="65"/>
      <c r="CRT139" s="65"/>
      <c r="CRU139" s="65"/>
      <c r="CRV139" s="65"/>
      <c r="CRW139" s="65"/>
      <c r="CRX139" s="65"/>
      <c r="CRY139" s="65"/>
      <c r="CRZ139" s="65"/>
      <c r="CSA139" s="65"/>
      <c r="CSB139" s="65"/>
      <c r="CSC139" s="65"/>
      <c r="CSD139" s="65"/>
      <c r="CSE139" s="65"/>
      <c r="CSF139" s="65"/>
      <c r="CSG139" s="65"/>
      <c r="CSH139" s="65"/>
      <c r="CSI139" s="65"/>
      <c r="CSJ139" s="65"/>
      <c r="CSK139" s="65"/>
      <c r="CSL139" s="65"/>
      <c r="CSM139" s="65"/>
      <c r="CSN139" s="65"/>
      <c r="CSO139" s="65"/>
      <c r="CSP139" s="65"/>
      <c r="CSQ139" s="65"/>
      <c r="CSR139" s="65"/>
      <c r="CSS139" s="65"/>
      <c r="CST139" s="65"/>
      <c r="CSU139" s="65"/>
      <c r="CSV139" s="65"/>
      <c r="CSW139" s="65"/>
      <c r="CSX139" s="65"/>
      <c r="CSY139" s="65"/>
      <c r="CSZ139" s="65"/>
      <c r="CTA139" s="65"/>
      <c r="CTB139" s="65"/>
      <c r="CTC139" s="65"/>
      <c r="CTD139" s="65"/>
      <c r="CTE139" s="65"/>
      <c r="CTF139" s="65"/>
      <c r="CTG139" s="65"/>
      <c r="CTH139" s="65"/>
      <c r="CTI139" s="65"/>
      <c r="CTJ139" s="65"/>
      <c r="CTK139" s="65"/>
      <c r="CTL139" s="65"/>
      <c r="CTM139" s="65"/>
      <c r="CTN139" s="65"/>
      <c r="CTO139" s="65"/>
      <c r="CTP139" s="65"/>
      <c r="CTQ139" s="65"/>
      <c r="CTR139" s="65"/>
      <c r="CTS139" s="65"/>
      <c r="CTT139" s="65"/>
      <c r="CTU139" s="65"/>
      <c r="CTV139" s="65"/>
      <c r="CTW139" s="65"/>
      <c r="CTX139" s="65"/>
      <c r="CTY139" s="65"/>
      <c r="CTZ139" s="65"/>
      <c r="CUA139" s="65"/>
      <c r="CUB139" s="65"/>
      <c r="CUC139" s="65"/>
      <c r="CUD139" s="65"/>
      <c r="CUE139" s="65"/>
      <c r="CUF139" s="65"/>
      <c r="CUG139" s="65"/>
      <c r="CUH139" s="65"/>
      <c r="CUI139" s="65"/>
      <c r="CUJ139" s="65"/>
      <c r="CUK139" s="65"/>
      <c r="CUL139" s="65"/>
      <c r="CUM139" s="65"/>
      <c r="CUN139" s="65"/>
      <c r="CUO139" s="65"/>
      <c r="CUP139" s="65"/>
      <c r="CUQ139" s="65"/>
      <c r="CUR139" s="65"/>
      <c r="CUS139" s="65"/>
      <c r="CUT139" s="65"/>
      <c r="CUU139" s="65"/>
      <c r="CUV139" s="65"/>
      <c r="CUW139" s="65"/>
      <c r="CUX139" s="65"/>
      <c r="CUY139" s="65"/>
      <c r="CUZ139" s="65"/>
      <c r="CVA139" s="65"/>
      <c r="CVB139" s="65"/>
      <c r="CVC139" s="65"/>
      <c r="CVD139" s="65"/>
      <c r="CVE139" s="65"/>
      <c r="CVF139" s="65"/>
      <c r="CVG139" s="65"/>
      <c r="CVH139" s="65"/>
      <c r="CVI139" s="65"/>
      <c r="CVJ139" s="65"/>
      <c r="CVK139" s="65"/>
      <c r="CVL139" s="65"/>
      <c r="CVM139" s="65"/>
      <c r="CVN139" s="65"/>
      <c r="CVO139" s="65"/>
      <c r="CVP139" s="65"/>
      <c r="CVQ139" s="65"/>
      <c r="CVR139" s="65"/>
      <c r="CVS139" s="65"/>
      <c r="CVT139" s="65"/>
      <c r="CVU139" s="65"/>
      <c r="CVV139" s="65"/>
      <c r="CVW139" s="65"/>
      <c r="CVX139" s="65"/>
      <c r="CVY139" s="65"/>
      <c r="CVZ139" s="65"/>
      <c r="CWA139" s="65"/>
      <c r="CWB139" s="65"/>
      <c r="CWC139" s="65"/>
      <c r="CWD139" s="65"/>
      <c r="CWE139" s="65"/>
      <c r="CWF139" s="65"/>
      <c r="CWG139" s="65"/>
      <c r="CWH139" s="65"/>
      <c r="CWI139" s="65"/>
      <c r="CWJ139" s="65"/>
      <c r="CWK139" s="65"/>
      <c r="CWL139" s="65"/>
      <c r="CWM139" s="65"/>
      <c r="CWN139" s="65"/>
      <c r="CWO139" s="65"/>
      <c r="CWP139" s="65"/>
      <c r="CWQ139" s="65"/>
      <c r="CWR139" s="65"/>
      <c r="CWS139" s="65"/>
      <c r="CWT139" s="65"/>
      <c r="CWU139" s="65"/>
      <c r="CWV139" s="65"/>
      <c r="CWW139" s="65"/>
      <c r="CWX139" s="65"/>
      <c r="CWY139" s="65"/>
      <c r="CWZ139" s="65"/>
      <c r="CXA139" s="65"/>
      <c r="CXB139" s="65"/>
      <c r="CXC139" s="65"/>
      <c r="CXD139" s="65"/>
      <c r="CXE139" s="65"/>
      <c r="CXF139" s="65"/>
      <c r="CXG139" s="65"/>
      <c r="CXH139" s="65"/>
      <c r="CXI139" s="65"/>
      <c r="CXJ139" s="65"/>
      <c r="CXK139" s="65"/>
      <c r="CXL139" s="65"/>
      <c r="CXM139" s="65"/>
      <c r="CXN139" s="65"/>
      <c r="CXO139" s="65"/>
      <c r="CXP139" s="65"/>
      <c r="CXQ139" s="65"/>
      <c r="CXR139" s="65"/>
      <c r="CXS139" s="65"/>
      <c r="CXT139" s="65"/>
      <c r="CXU139" s="65"/>
      <c r="CXV139" s="65"/>
      <c r="CXW139" s="65"/>
      <c r="CXX139" s="65"/>
      <c r="CXY139" s="65"/>
      <c r="CXZ139" s="65"/>
      <c r="CYA139" s="65"/>
      <c r="CYB139" s="65"/>
      <c r="CYC139" s="65"/>
      <c r="CYD139" s="65"/>
      <c r="CYE139" s="65"/>
      <c r="CYF139" s="65"/>
      <c r="CYG139" s="65"/>
      <c r="CYH139" s="65"/>
      <c r="CYI139" s="65"/>
      <c r="CYJ139" s="65"/>
      <c r="CYK139" s="65"/>
      <c r="CYL139" s="65"/>
      <c r="CYM139" s="65"/>
      <c r="CYN139" s="65"/>
      <c r="CYO139" s="65"/>
      <c r="CYP139" s="65"/>
      <c r="CYQ139" s="65"/>
      <c r="CYR139" s="65"/>
      <c r="CYS139" s="65"/>
      <c r="CYT139" s="65"/>
      <c r="CYU139" s="65"/>
      <c r="CYV139" s="65"/>
      <c r="CYW139" s="65"/>
      <c r="CYX139" s="65"/>
      <c r="CYY139" s="65"/>
      <c r="CYZ139" s="65"/>
      <c r="CZA139" s="65"/>
      <c r="CZB139" s="65"/>
      <c r="CZC139" s="65"/>
      <c r="CZD139" s="65"/>
      <c r="CZE139" s="65"/>
      <c r="CZF139" s="65"/>
      <c r="CZG139" s="65"/>
      <c r="CZH139" s="65"/>
      <c r="CZI139" s="65"/>
      <c r="CZJ139" s="65"/>
      <c r="CZK139" s="65"/>
      <c r="CZL139" s="65"/>
      <c r="CZM139" s="65"/>
      <c r="CZN139" s="65"/>
      <c r="CZO139" s="65"/>
      <c r="CZP139" s="65"/>
      <c r="CZQ139" s="65"/>
      <c r="CZR139" s="65"/>
      <c r="CZS139" s="65"/>
      <c r="CZT139" s="65"/>
      <c r="CZU139" s="65"/>
      <c r="CZV139" s="65"/>
      <c r="CZW139" s="65"/>
      <c r="CZX139" s="65"/>
      <c r="CZY139" s="65"/>
      <c r="CZZ139" s="65"/>
      <c r="DAA139" s="65"/>
      <c r="DAB139" s="65"/>
      <c r="DAC139" s="65"/>
      <c r="DAD139" s="65"/>
      <c r="DAE139" s="65"/>
      <c r="DAF139" s="65"/>
      <c r="DAG139" s="65"/>
      <c r="DAH139" s="65"/>
      <c r="DAI139" s="65"/>
      <c r="DAJ139" s="65"/>
      <c r="DAK139" s="65"/>
      <c r="DAL139" s="65"/>
      <c r="DAM139" s="65"/>
      <c r="DAN139" s="65"/>
      <c r="DAO139" s="65"/>
      <c r="DAP139" s="65"/>
      <c r="DAQ139" s="65"/>
      <c r="DAR139" s="65"/>
      <c r="DAS139" s="65"/>
      <c r="DAT139" s="65"/>
      <c r="DAU139" s="65"/>
      <c r="DAV139" s="65"/>
      <c r="DAW139" s="65"/>
      <c r="DAX139" s="65"/>
      <c r="DAY139" s="65"/>
      <c r="DAZ139" s="65"/>
      <c r="DBA139" s="65"/>
      <c r="DBB139" s="65"/>
      <c r="DBC139" s="65"/>
      <c r="DBD139" s="65"/>
      <c r="DBE139" s="65"/>
      <c r="DBF139" s="65"/>
      <c r="DBG139" s="65"/>
      <c r="DBH139" s="65"/>
      <c r="DBI139" s="65"/>
      <c r="DBJ139" s="65"/>
      <c r="DBK139" s="65"/>
      <c r="DBL139" s="65"/>
      <c r="DBM139" s="65"/>
      <c r="DBN139" s="65"/>
      <c r="DBO139" s="65"/>
      <c r="DBP139" s="65"/>
      <c r="DBQ139" s="65"/>
      <c r="DBR139" s="65"/>
      <c r="DBS139" s="65"/>
      <c r="DBT139" s="65"/>
      <c r="DBU139" s="65"/>
      <c r="DBV139" s="65"/>
      <c r="DBW139" s="65"/>
      <c r="DBX139" s="65"/>
      <c r="DBY139" s="65"/>
      <c r="DBZ139" s="65"/>
      <c r="DCA139" s="65"/>
      <c r="DCB139" s="65"/>
      <c r="DCC139" s="65"/>
      <c r="DCD139" s="65"/>
      <c r="DCE139" s="65"/>
      <c r="DCF139" s="65"/>
      <c r="DCG139" s="65"/>
      <c r="DCH139" s="65"/>
      <c r="DCI139" s="65"/>
      <c r="DCJ139" s="65"/>
      <c r="DCK139" s="65"/>
      <c r="DCL139" s="65"/>
      <c r="DCM139" s="65"/>
      <c r="DCN139" s="65"/>
      <c r="DCO139" s="65"/>
      <c r="DCP139" s="65"/>
      <c r="DCQ139" s="65"/>
      <c r="DCR139" s="65"/>
      <c r="DCS139" s="65"/>
      <c r="DCT139" s="65"/>
      <c r="DCU139" s="65"/>
      <c r="DCV139" s="65"/>
      <c r="DCW139" s="65"/>
      <c r="DCX139" s="65"/>
      <c r="DCY139" s="65"/>
      <c r="DCZ139" s="65"/>
      <c r="DDA139" s="65"/>
      <c r="DDB139" s="65"/>
      <c r="DDC139" s="65"/>
      <c r="DDD139" s="65"/>
      <c r="DDE139" s="65"/>
      <c r="DDF139" s="65"/>
      <c r="DDG139" s="65"/>
      <c r="DDH139" s="65"/>
      <c r="DDI139" s="65"/>
      <c r="DDJ139" s="65"/>
      <c r="DDK139" s="65"/>
      <c r="DDL139" s="65"/>
      <c r="DDM139" s="65"/>
      <c r="DDN139" s="65"/>
      <c r="DDO139" s="65"/>
      <c r="DDP139" s="65"/>
      <c r="DDQ139" s="65"/>
      <c r="DDR139" s="65"/>
      <c r="DDS139" s="65"/>
      <c r="DDT139" s="65"/>
      <c r="DDU139" s="65"/>
      <c r="DDV139" s="65"/>
      <c r="DDW139" s="65"/>
      <c r="DDX139" s="65"/>
      <c r="DDY139" s="65"/>
      <c r="DDZ139" s="65"/>
      <c r="DEA139" s="65"/>
      <c r="DEB139" s="65"/>
      <c r="DEC139" s="65"/>
      <c r="DED139" s="65"/>
      <c r="DEE139" s="65"/>
      <c r="DEF139" s="65"/>
      <c r="DEG139" s="65"/>
      <c r="DEH139" s="65"/>
      <c r="DEI139" s="65"/>
      <c r="DEJ139" s="65"/>
      <c r="DEK139" s="65"/>
      <c r="DEL139" s="65"/>
      <c r="DEM139" s="65"/>
      <c r="DEN139" s="65"/>
      <c r="DEO139" s="65"/>
      <c r="DEP139" s="65"/>
      <c r="DEQ139" s="65"/>
      <c r="DER139" s="65"/>
      <c r="DES139" s="65"/>
      <c r="DET139" s="65"/>
      <c r="DEU139" s="65"/>
      <c r="DEV139" s="65"/>
      <c r="DEW139" s="65"/>
      <c r="DEX139" s="65"/>
      <c r="DEY139" s="65"/>
      <c r="DEZ139" s="65"/>
      <c r="DFA139" s="65"/>
      <c r="DFB139" s="65"/>
      <c r="DFC139" s="65"/>
      <c r="DFD139" s="65"/>
      <c r="DFE139" s="65"/>
      <c r="DFF139" s="65"/>
      <c r="DFG139" s="65"/>
      <c r="DFH139" s="65"/>
      <c r="DFI139" s="65"/>
      <c r="DFJ139" s="65"/>
      <c r="DFK139" s="65"/>
      <c r="DFL139" s="65"/>
      <c r="DFM139" s="65"/>
      <c r="DFN139" s="65"/>
      <c r="DFO139" s="65"/>
      <c r="DFP139" s="65"/>
      <c r="DFQ139" s="65"/>
      <c r="DFR139" s="65"/>
      <c r="DFS139" s="65"/>
      <c r="DFT139" s="65"/>
      <c r="DFU139" s="65"/>
      <c r="DFV139" s="65"/>
      <c r="DFW139" s="65"/>
      <c r="DFX139" s="65"/>
      <c r="DFY139" s="65"/>
      <c r="DFZ139" s="65"/>
      <c r="DGA139" s="65"/>
      <c r="DGB139" s="65"/>
      <c r="DGC139" s="65"/>
      <c r="DGD139" s="65"/>
      <c r="DGE139" s="65"/>
      <c r="DGF139" s="65"/>
      <c r="DGG139" s="65"/>
      <c r="DGH139" s="65"/>
      <c r="DGI139" s="65"/>
      <c r="DGJ139" s="65"/>
      <c r="DGK139" s="65"/>
      <c r="DGL139" s="65"/>
      <c r="DGM139" s="65"/>
      <c r="DGN139" s="65"/>
      <c r="DGO139" s="65"/>
      <c r="DGP139" s="65"/>
      <c r="DGQ139" s="65"/>
      <c r="DGR139" s="65"/>
      <c r="DGS139" s="65"/>
      <c r="DGT139" s="65"/>
      <c r="DGU139" s="65"/>
      <c r="DGV139" s="65"/>
      <c r="DGW139" s="65"/>
      <c r="DGX139" s="65"/>
      <c r="DGY139" s="65"/>
      <c r="DGZ139" s="65"/>
      <c r="DHA139" s="65"/>
      <c r="DHB139" s="65"/>
      <c r="DHC139" s="65"/>
      <c r="DHD139" s="65"/>
      <c r="DHE139" s="65"/>
      <c r="DHF139" s="65"/>
      <c r="DHG139" s="65"/>
      <c r="DHH139" s="65"/>
      <c r="DHI139" s="65"/>
      <c r="DHJ139" s="65"/>
      <c r="DHK139" s="65"/>
      <c r="DHL139" s="65"/>
      <c r="DHM139" s="65"/>
      <c r="DHN139" s="65"/>
      <c r="DHO139" s="65"/>
      <c r="DHP139" s="65"/>
      <c r="DHQ139" s="65"/>
      <c r="DHR139" s="65"/>
      <c r="DHS139" s="65"/>
      <c r="DHT139" s="65"/>
      <c r="DHU139" s="65"/>
      <c r="DHV139" s="65"/>
      <c r="DHW139" s="65"/>
      <c r="DHX139" s="65"/>
      <c r="DHY139" s="65"/>
      <c r="DHZ139" s="65"/>
      <c r="DIA139" s="65"/>
      <c r="DIB139" s="65"/>
      <c r="DIC139" s="65"/>
      <c r="DID139" s="65"/>
      <c r="DIE139" s="65"/>
      <c r="DIF139" s="65"/>
      <c r="DIG139" s="65"/>
      <c r="DIH139" s="65"/>
      <c r="DII139" s="65"/>
      <c r="DIJ139" s="65"/>
      <c r="DIK139" s="65"/>
      <c r="DIL139" s="65"/>
      <c r="DIM139" s="65"/>
      <c r="DIN139" s="65"/>
      <c r="DIO139" s="65"/>
      <c r="DIP139" s="65"/>
      <c r="DIQ139" s="65"/>
      <c r="DIR139" s="65"/>
      <c r="DIS139" s="65"/>
      <c r="DIT139" s="65"/>
      <c r="DIU139" s="65"/>
      <c r="DIV139" s="65"/>
      <c r="DIW139" s="65"/>
      <c r="DIX139" s="65"/>
      <c r="DIY139" s="65"/>
      <c r="DIZ139" s="65"/>
      <c r="DJA139" s="65"/>
      <c r="DJB139" s="65"/>
      <c r="DJC139" s="65"/>
      <c r="DJD139" s="65"/>
      <c r="DJE139" s="65"/>
      <c r="DJF139" s="65"/>
      <c r="DJG139" s="65"/>
      <c r="DJH139" s="65"/>
      <c r="DJI139" s="65"/>
      <c r="DJJ139" s="65"/>
      <c r="DJK139" s="65"/>
      <c r="DJL139" s="65"/>
      <c r="DJM139" s="65"/>
      <c r="DJN139" s="65"/>
      <c r="DJO139" s="65"/>
      <c r="DJP139" s="65"/>
      <c r="DJQ139" s="65"/>
      <c r="DJR139" s="65"/>
      <c r="DJS139" s="65"/>
      <c r="DJT139" s="65"/>
      <c r="DJU139" s="65"/>
      <c r="DJV139" s="65"/>
      <c r="DJW139" s="65"/>
      <c r="DJX139" s="65"/>
      <c r="DJY139" s="65"/>
      <c r="DJZ139" s="65"/>
      <c r="DKA139" s="65"/>
      <c r="DKB139" s="65"/>
      <c r="DKC139" s="65"/>
      <c r="DKD139" s="65"/>
      <c r="DKE139" s="65"/>
      <c r="DKF139" s="65"/>
      <c r="DKG139" s="65"/>
      <c r="DKH139" s="65"/>
      <c r="DKI139" s="65"/>
      <c r="DKJ139" s="65"/>
      <c r="DKK139" s="65"/>
      <c r="DKL139" s="65"/>
      <c r="DKM139" s="65"/>
      <c r="DKN139" s="65"/>
      <c r="DKO139" s="65"/>
      <c r="DKP139" s="65"/>
      <c r="DKQ139" s="65"/>
      <c r="DKR139" s="65"/>
      <c r="DKS139" s="65"/>
      <c r="DKT139" s="65"/>
      <c r="DKU139" s="65"/>
      <c r="DKV139" s="65"/>
      <c r="DKW139" s="65"/>
      <c r="DKX139" s="65"/>
      <c r="DKY139" s="65"/>
      <c r="DKZ139" s="65"/>
      <c r="DLA139" s="65"/>
      <c r="DLB139" s="65"/>
      <c r="DLC139" s="65"/>
      <c r="DLD139" s="65"/>
      <c r="DLE139" s="65"/>
      <c r="DLF139" s="65"/>
      <c r="DLG139" s="65"/>
      <c r="DLH139" s="65"/>
      <c r="DLI139" s="65"/>
      <c r="DLJ139" s="65"/>
      <c r="DLK139" s="65"/>
      <c r="DLL139" s="65"/>
      <c r="DLM139" s="65"/>
      <c r="DLN139" s="65"/>
      <c r="DLO139" s="65"/>
      <c r="DLP139" s="65"/>
      <c r="DLQ139" s="65"/>
      <c r="DLR139" s="65"/>
      <c r="DLS139" s="65"/>
      <c r="DLT139" s="65"/>
      <c r="DLU139" s="65"/>
      <c r="DLV139" s="65"/>
      <c r="DLW139" s="65"/>
      <c r="DLX139" s="65"/>
      <c r="DLY139" s="65"/>
      <c r="DLZ139" s="65"/>
      <c r="DMA139" s="65"/>
      <c r="DMB139" s="65"/>
      <c r="DMC139" s="65"/>
      <c r="DMD139" s="65"/>
      <c r="DME139" s="65"/>
      <c r="DMF139" s="65"/>
      <c r="DMG139" s="65"/>
      <c r="DMH139" s="65"/>
      <c r="DMI139" s="65"/>
      <c r="DMJ139" s="65"/>
      <c r="DMK139" s="65"/>
      <c r="DML139" s="65"/>
      <c r="DMM139" s="65"/>
      <c r="DMN139" s="65"/>
      <c r="DMO139" s="65"/>
      <c r="DMP139" s="65"/>
      <c r="DMQ139" s="65"/>
      <c r="DMR139" s="65"/>
      <c r="DMS139" s="65"/>
      <c r="DMT139" s="65"/>
      <c r="DMU139" s="65"/>
      <c r="DMV139" s="65"/>
      <c r="DMW139" s="65"/>
      <c r="DMX139" s="65"/>
      <c r="DMY139" s="65"/>
      <c r="DMZ139" s="65"/>
      <c r="DNA139" s="65"/>
      <c r="DNB139" s="65"/>
      <c r="DNC139" s="65"/>
      <c r="DND139" s="65"/>
      <c r="DNE139" s="65"/>
      <c r="DNF139" s="65"/>
      <c r="DNG139" s="65"/>
      <c r="DNH139" s="65"/>
      <c r="DNI139" s="65"/>
      <c r="DNJ139" s="65"/>
      <c r="DNK139" s="65"/>
      <c r="DNL139" s="65"/>
      <c r="DNM139" s="65"/>
      <c r="DNN139" s="65"/>
      <c r="DNO139" s="65"/>
      <c r="DNP139" s="65"/>
      <c r="DNQ139" s="65"/>
      <c r="DNR139" s="65"/>
      <c r="DNS139" s="65"/>
      <c r="DNT139" s="65"/>
      <c r="DNU139" s="65"/>
      <c r="DNV139" s="65"/>
      <c r="DNW139" s="65"/>
      <c r="DNX139" s="65"/>
      <c r="DNY139" s="65"/>
      <c r="DNZ139" s="65"/>
      <c r="DOA139" s="65"/>
      <c r="DOB139" s="65"/>
      <c r="DOC139" s="65"/>
      <c r="DOD139" s="65"/>
      <c r="DOE139" s="65"/>
      <c r="DOF139" s="65"/>
      <c r="DOG139" s="65"/>
      <c r="DOH139" s="65"/>
      <c r="DOI139" s="65"/>
      <c r="DOJ139" s="65"/>
      <c r="DOK139" s="65"/>
      <c r="DOL139" s="65"/>
      <c r="DOM139" s="65"/>
      <c r="DON139" s="65"/>
      <c r="DOO139" s="65"/>
      <c r="DOP139" s="65"/>
      <c r="DOQ139" s="65"/>
      <c r="DOR139" s="65"/>
      <c r="DOS139" s="65"/>
      <c r="DOT139" s="65"/>
      <c r="DOU139" s="65"/>
      <c r="DOV139" s="65"/>
      <c r="DOW139" s="65"/>
      <c r="DOX139" s="65"/>
      <c r="DOY139" s="65"/>
      <c r="DOZ139" s="65"/>
      <c r="DPA139" s="65"/>
      <c r="DPB139" s="65"/>
      <c r="DPC139" s="65"/>
      <c r="DPD139" s="65"/>
      <c r="DPE139" s="65"/>
      <c r="DPF139" s="65"/>
      <c r="DPG139" s="65"/>
      <c r="DPH139" s="65"/>
      <c r="DPI139" s="65"/>
      <c r="DPJ139" s="65"/>
      <c r="DPK139" s="65"/>
      <c r="DPL139" s="65"/>
      <c r="DPM139" s="65"/>
      <c r="DPN139" s="65"/>
      <c r="DPO139" s="65"/>
      <c r="DPP139" s="65"/>
      <c r="DPQ139" s="65"/>
      <c r="DPR139" s="65"/>
      <c r="DPS139" s="65"/>
      <c r="DPT139" s="65"/>
      <c r="DPU139" s="65"/>
      <c r="DPV139" s="65"/>
      <c r="DPW139" s="65"/>
      <c r="DPX139" s="65"/>
      <c r="DPY139" s="65"/>
      <c r="DPZ139" s="65"/>
      <c r="DQA139" s="65"/>
      <c r="DQB139" s="65"/>
      <c r="DQC139" s="65"/>
      <c r="DQD139" s="65"/>
      <c r="DQE139" s="65"/>
      <c r="DQF139" s="65"/>
      <c r="DQG139" s="65"/>
      <c r="DQH139" s="65"/>
      <c r="DQI139" s="65"/>
      <c r="DQJ139" s="65"/>
      <c r="DQK139" s="65"/>
      <c r="DQL139" s="65"/>
      <c r="DQM139" s="65"/>
      <c r="DQN139" s="65"/>
      <c r="DQO139" s="65"/>
      <c r="DQP139" s="65"/>
      <c r="DQQ139" s="65"/>
      <c r="DQR139" s="65"/>
      <c r="DQS139" s="65"/>
      <c r="DQT139" s="65"/>
      <c r="DQU139" s="65"/>
      <c r="DQV139" s="65"/>
      <c r="DQW139" s="65"/>
      <c r="DQX139" s="65"/>
      <c r="DQY139" s="65"/>
      <c r="DQZ139" s="65"/>
      <c r="DRA139" s="65"/>
      <c r="DRB139" s="65"/>
      <c r="DRC139" s="65"/>
      <c r="DRD139" s="65"/>
      <c r="DRE139" s="65"/>
      <c r="DRF139" s="65"/>
      <c r="DRG139" s="65"/>
      <c r="DRH139" s="65"/>
      <c r="DRI139" s="65"/>
      <c r="DRJ139" s="65"/>
      <c r="DRK139" s="65"/>
      <c r="DRL139" s="65"/>
      <c r="DRM139" s="65"/>
      <c r="DRN139" s="65"/>
      <c r="DRO139" s="65"/>
      <c r="DRP139" s="65"/>
      <c r="DRQ139" s="65"/>
      <c r="DRR139" s="65"/>
      <c r="DRS139" s="65"/>
      <c r="DRT139" s="65"/>
      <c r="DRU139" s="65"/>
      <c r="DRV139" s="65"/>
      <c r="DRW139" s="65"/>
      <c r="DRX139" s="65"/>
      <c r="DRY139" s="65"/>
      <c r="DRZ139" s="65"/>
      <c r="DSA139" s="65"/>
      <c r="DSB139" s="65"/>
      <c r="DSC139" s="65"/>
      <c r="DSD139" s="65"/>
      <c r="DSE139" s="65"/>
      <c r="DSF139" s="65"/>
      <c r="DSG139" s="65"/>
      <c r="DSH139" s="65"/>
      <c r="DSI139" s="65"/>
      <c r="DSJ139" s="65"/>
      <c r="DSK139" s="65"/>
      <c r="DSL139" s="65"/>
      <c r="DSM139" s="65"/>
      <c r="DSN139" s="65"/>
      <c r="DSO139" s="65"/>
      <c r="DSP139" s="65"/>
      <c r="DSQ139" s="65"/>
      <c r="DSR139" s="65"/>
      <c r="DSS139" s="65"/>
      <c r="DST139" s="65"/>
      <c r="DSU139" s="65"/>
      <c r="DSV139" s="65"/>
      <c r="DSW139" s="65"/>
      <c r="DSX139" s="65"/>
      <c r="DSY139" s="65"/>
      <c r="DSZ139" s="65"/>
      <c r="DTA139" s="65"/>
      <c r="DTB139" s="65"/>
      <c r="DTC139" s="65"/>
      <c r="DTD139" s="65"/>
      <c r="DTE139" s="65"/>
      <c r="DTF139" s="65"/>
      <c r="DTG139" s="65"/>
      <c r="DTH139" s="65"/>
      <c r="DTI139" s="65"/>
      <c r="DTJ139" s="65"/>
      <c r="DTK139" s="65"/>
      <c r="DTL139" s="65"/>
      <c r="DTM139" s="65"/>
      <c r="DTN139" s="65"/>
      <c r="DTO139" s="65"/>
      <c r="DTP139" s="65"/>
      <c r="DTQ139" s="65"/>
      <c r="DTR139" s="65"/>
      <c r="DTS139" s="65"/>
      <c r="DTT139" s="65"/>
      <c r="DTU139" s="65"/>
      <c r="DTV139" s="65"/>
      <c r="DTW139" s="65"/>
      <c r="DTX139" s="65"/>
      <c r="DTY139" s="65"/>
      <c r="DTZ139" s="65"/>
      <c r="DUA139" s="65"/>
      <c r="DUB139" s="65"/>
      <c r="DUC139" s="65"/>
      <c r="DUD139" s="65"/>
      <c r="DUE139" s="65"/>
      <c r="DUF139" s="65"/>
      <c r="DUG139" s="65"/>
      <c r="DUH139" s="65"/>
      <c r="DUI139" s="65"/>
      <c r="DUJ139" s="65"/>
      <c r="DUK139" s="65"/>
      <c r="DUL139" s="65"/>
      <c r="DUM139" s="65"/>
      <c r="DUN139" s="65"/>
      <c r="DUO139" s="65"/>
      <c r="DUP139" s="65"/>
      <c r="DUQ139" s="65"/>
      <c r="DUR139" s="65"/>
      <c r="DUS139" s="65"/>
      <c r="DUT139" s="65"/>
      <c r="DUU139" s="65"/>
      <c r="DUV139" s="65"/>
      <c r="DUW139" s="65"/>
      <c r="DUX139" s="65"/>
      <c r="DUY139" s="65"/>
      <c r="DUZ139" s="65"/>
      <c r="DVA139" s="65"/>
      <c r="DVB139" s="65"/>
      <c r="DVC139" s="65"/>
      <c r="DVD139" s="65"/>
      <c r="DVE139" s="65"/>
      <c r="DVF139" s="65"/>
      <c r="DVG139" s="65"/>
      <c r="DVH139" s="65"/>
      <c r="DVI139" s="65"/>
      <c r="DVJ139" s="65"/>
      <c r="DVK139" s="65"/>
      <c r="DVL139" s="65"/>
      <c r="DVM139" s="65"/>
      <c r="DVN139" s="65"/>
      <c r="DVO139" s="65"/>
      <c r="DVP139" s="65"/>
      <c r="DVQ139" s="65"/>
      <c r="DVR139" s="65"/>
      <c r="DVS139" s="65"/>
      <c r="DVT139" s="65"/>
      <c r="DVU139" s="65"/>
      <c r="DVV139" s="65"/>
      <c r="DVW139" s="65"/>
      <c r="DVX139" s="65"/>
      <c r="DVY139" s="65"/>
      <c r="DVZ139" s="65"/>
      <c r="DWA139" s="65"/>
      <c r="DWB139" s="65"/>
      <c r="DWC139" s="65"/>
      <c r="DWD139" s="65"/>
      <c r="DWE139" s="65"/>
      <c r="DWF139" s="65"/>
      <c r="DWG139" s="65"/>
      <c r="DWH139" s="65"/>
      <c r="DWI139" s="65"/>
      <c r="DWJ139" s="65"/>
      <c r="DWK139" s="65"/>
      <c r="DWL139" s="65"/>
      <c r="DWM139" s="65"/>
      <c r="DWN139" s="65"/>
      <c r="DWO139" s="65"/>
      <c r="DWP139" s="65"/>
      <c r="DWQ139" s="65"/>
      <c r="DWR139" s="65"/>
      <c r="DWS139" s="65"/>
      <c r="DWT139" s="65"/>
      <c r="DWU139" s="65"/>
      <c r="DWV139" s="65"/>
      <c r="DWW139" s="65"/>
      <c r="DWX139" s="65"/>
      <c r="DWY139" s="65"/>
      <c r="DWZ139" s="65"/>
      <c r="DXA139" s="65"/>
      <c r="DXB139" s="65"/>
      <c r="DXC139" s="65"/>
      <c r="DXD139" s="65"/>
      <c r="DXE139" s="65"/>
      <c r="DXF139" s="65"/>
      <c r="DXG139" s="65"/>
      <c r="DXH139" s="65"/>
      <c r="DXI139" s="65"/>
      <c r="DXJ139" s="65"/>
      <c r="DXK139" s="65"/>
      <c r="DXL139" s="65"/>
      <c r="DXM139" s="65"/>
      <c r="DXN139" s="65"/>
      <c r="DXO139" s="65"/>
      <c r="DXP139" s="65"/>
      <c r="DXQ139" s="65"/>
      <c r="DXR139" s="65"/>
      <c r="DXS139" s="65"/>
      <c r="DXT139" s="65"/>
      <c r="DXU139" s="65"/>
      <c r="DXV139" s="65"/>
      <c r="DXW139" s="65"/>
      <c r="DXX139" s="65"/>
      <c r="DXY139" s="65"/>
      <c r="DXZ139" s="65"/>
      <c r="DYA139" s="65"/>
      <c r="DYB139" s="65"/>
      <c r="DYC139" s="65"/>
      <c r="DYD139" s="65"/>
      <c r="DYE139" s="65"/>
      <c r="DYF139" s="65"/>
      <c r="DYG139" s="65"/>
      <c r="DYH139" s="65"/>
      <c r="DYI139" s="65"/>
      <c r="DYJ139" s="65"/>
      <c r="DYK139" s="65"/>
      <c r="DYL139" s="65"/>
      <c r="DYM139" s="65"/>
      <c r="DYN139" s="65"/>
      <c r="DYO139" s="65"/>
      <c r="DYP139" s="65"/>
      <c r="DYQ139" s="65"/>
      <c r="DYR139" s="65"/>
      <c r="DYS139" s="65"/>
      <c r="DYT139" s="65"/>
      <c r="DYU139" s="65"/>
      <c r="DYV139" s="65"/>
      <c r="DYW139" s="65"/>
      <c r="DYX139" s="65"/>
      <c r="DYY139" s="65"/>
      <c r="DYZ139" s="65"/>
      <c r="DZA139" s="65"/>
      <c r="DZB139" s="65"/>
      <c r="DZC139" s="65"/>
      <c r="DZD139" s="65"/>
      <c r="DZE139" s="65"/>
      <c r="DZF139" s="65"/>
      <c r="DZG139" s="65"/>
      <c r="DZH139" s="65"/>
      <c r="DZI139" s="65"/>
      <c r="DZJ139" s="65"/>
      <c r="DZK139" s="65"/>
      <c r="DZL139" s="65"/>
      <c r="DZM139" s="65"/>
      <c r="DZN139" s="65"/>
      <c r="DZO139" s="65"/>
      <c r="DZP139" s="65"/>
      <c r="DZQ139" s="65"/>
      <c r="DZR139" s="65"/>
      <c r="DZS139" s="65"/>
      <c r="DZT139" s="65"/>
      <c r="DZU139" s="65"/>
      <c r="DZV139" s="65"/>
      <c r="DZW139" s="65"/>
      <c r="DZX139" s="65"/>
      <c r="DZY139" s="65"/>
      <c r="DZZ139" s="65"/>
      <c r="EAA139" s="65"/>
      <c r="EAB139" s="65"/>
      <c r="EAC139" s="65"/>
      <c r="EAD139" s="65"/>
      <c r="EAE139" s="65"/>
      <c r="EAF139" s="65"/>
      <c r="EAG139" s="65"/>
      <c r="EAH139" s="65"/>
      <c r="EAI139" s="65"/>
      <c r="EAJ139" s="65"/>
      <c r="EAK139" s="65"/>
      <c r="EAL139" s="65"/>
      <c r="EAM139" s="65"/>
      <c r="EAN139" s="65"/>
      <c r="EAO139" s="65"/>
      <c r="EAP139" s="65"/>
      <c r="EAQ139" s="65"/>
      <c r="EAR139" s="65"/>
      <c r="EAS139" s="65"/>
      <c r="EAT139" s="65"/>
      <c r="EAU139" s="65"/>
      <c r="EAV139" s="65"/>
      <c r="EAW139" s="65"/>
      <c r="EAX139" s="65"/>
      <c r="EAY139" s="65"/>
      <c r="EAZ139" s="65"/>
      <c r="EBA139" s="65"/>
      <c r="EBB139" s="65"/>
      <c r="EBC139" s="65"/>
      <c r="EBD139" s="65"/>
      <c r="EBE139" s="65"/>
      <c r="EBF139" s="65"/>
      <c r="EBG139" s="65"/>
      <c r="EBH139" s="65"/>
      <c r="EBI139" s="65"/>
      <c r="EBJ139" s="65"/>
      <c r="EBK139" s="65"/>
      <c r="EBL139" s="65"/>
      <c r="EBM139" s="65"/>
      <c r="EBN139" s="65"/>
      <c r="EBO139" s="65"/>
      <c r="EBP139" s="65"/>
      <c r="EBQ139" s="65"/>
      <c r="EBR139" s="65"/>
      <c r="EBS139" s="65"/>
      <c r="EBT139" s="65"/>
      <c r="EBU139" s="65"/>
      <c r="EBV139" s="65"/>
      <c r="EBW139" s="65"/>
      <c r="EBX139" s="65"/>
      <c r="EBY139" s="65"/>
      <c r="EBZ139" s="65"/>
      <c r="ECA139" s="65"/>
      <c r="ECB139" s="65"/>
      <c r="ECC139" s="65"/>
      <c r="ECD139" s="65"/>
      <c r="ECE139" s="65"/>
      <c r="ECF139" s="65"/>
      <c r="ECG139" s="65"/>
      <c r="ECH139" s="65"/>
      <c r="ECI139" s="65"/>
      <c r="ECJ139" s="65"/>
      <c r="ECK139" s="65"/>
      <c r="ECL139" s="65"/>
      <c r="ECM139" s="65"/>
      <c r="ECN139" s="65"/>
      <c r="ECO139" s="65"/>
      <c r="ECP139" s="65"/>
      <c r="ECQ139" s="65"/>
      <c r="ECR139" s="65"/>
      <c r="ECS139" s="65"/>
      <c r="ECT139" s="65"/>
      <c r="ECU139" s="65"/>
      <c r="ECV139" s="65"/>
      <c r="ECW139" s="65"/>
      <c r="ECX139" s="65"/>
      <c r="ECY139" s="65"/>
      <c r="ECZ139" s="65"/>
      <c r="EDA139" s="65"/>
      <c r="EDB139" s="65"/>
      <c r="EDC139" s="65"/>
      <c r="EDD139" s="65"/>
      <c r="EDE139" s="65"/>
      <c r="EDF139" s="65"/>
      <c r="EDG139" s="65"/>
      <c r="EDH139" s="65"/>
      <c r="EDI139" s="65"/>
      <c r="EDJ139" s="65"/>
      <c r="EDK139" s="65"/>
      <c r="EDL139" s="65"/>
      <c r="EDM139" s="65"/>
      <c r="EDN139" s="65"/>
      <c r="EDO139" s="65"/>
      <c r="EDP139" s="65"/>
      <c r="EDQ139" s="65"/>
      <c r="EDR139" s="65"/>
      <c r="EDS139" s="65"/>
      <c r="EDT139" s="65"/>
      <c r="EDU139" s="65"/>
      <c r="EDV139" s="65"/>
      <c r="EDW139" s="65"/>
      <c r="EDX139" s="65"/>
      <c r="EDY139" s="65"/>
      <c r="EDZ139" s="65"/>
      <c r="EEA139" s="65"/>
      <c r="EEB139" s="65"/>
      <c r="EEC139" s="65"/>
      <c r="EED139" s="65"/>
      <c r="EEE139" s="65"/>
      <c r="EEF139" s="65"/>
      <c r="EEG139" s="65"/>
      <c r="EEH139" s="65"/>
      <c r="EEI139" s="65"/>
      <c r="EEJ139" s="65"/>
      <c r="EEK139" s="65"/>
      <c r="EEL139" s="65"/>
      <c r="EEM139" s="65"/>
      <c r="EEN139" s="65"/>
      <c r="EEO139" s="65"/>
      <c r="EEP139" s="65"/>
      <c r="EEQ139" s="65"/>
      <c r="EER139" s="65"/>
      <c r="EES139" s="65"/>
      <c r="EET139" s="65"/>
      <c r="EEU139" s="65"/>
      <c r="EEV139" s="65"/>
      <c r="EEW139" s="65"/>
      <c r="EEX139" s="65"/>
      <c r="EEY139" s="65"/>
      <c r="EEZ139" s="65"/>
      <c r="EFA139" s="65"/>
      <c r="EFB139" s="65"/>
      <c r="EFC139" s="65"/>
      <c r="EFD139" s="65"/>
      <c r="EFE139" s="65"/>
      <c r="EFF139" s="65"/>
      <c r="EFG139" s="65"/>
      <c r="EFH139" s="65"/>
      <c r="EFI139" s="65"/>
      <c r="EFJ139" s="65"/>
      <c r="EFK139" s="65"/>
      <c r="EFL139" s="65"/>
      <c r="EFM139" s="65"/>
      <c r="EFN139" s="65"/>
      <c r="EFO139" s="65"/>
      <c r="EFP139" s="65"/>
      <c r="EFQ139" s="65"/>
      <c r="EFR139" s="65"/>
      <c r="EFS139" s="65"/>
      <c r="EFT139" s="65"/>
      <c r="EFU139" s="65"/>
      <c r="EFV139" s="65"/>
      <c r="EFW139" s="65"/>
      <c r="EFX139" s="65"/>
      <c r="EFY139" s="65"/>
      <c r="EFZ139" s="65"/>
      <c r="EGA139" s="65"/>
      <c r="EGB139" s="65"/>
      <c r="EGC139" s="65"/>
      <c r="EGD139" s="65"/>
      <c r="EGE139" s="65"/>
      <c r="EGF139" s="65"/>
      <c r="EGG139" s="65"/>
      <c r="EGH139" s="65"/>
      <c r="EGI139" s="65"/>
      <c r="EGJ139" s="65"/>
      <c r="EGK139" s="65"/>
      <c r="EGL139" s="65"/>
      <c r="EGM139" s="65"/>
      <c r="EGN139" s="65"/>
      <c r="EGO139" s="65"/>
      <c r="EGP139" s="65"/>
      <c r="EGQ139" s="65"/>
      <c r="EGR139" s="65"/>
      <c r="EGS139" s="65"/>
      <c r="EGT139" s="65"/>
      <c r="EGU139" s="65"/>
      <c r="EGV139" s="65"/>
      <c r="EGW139" s="65"/>
      <c r="EGX139" s="65"/>
      <c r="EGY139" s="65"/>
      <c r="EGZ139" s="65"/>
      <c r="EHA139" s="65"/>
      <c r="EHB139" s="65"/>
      <c r="EHC139" s="65"/>
      <c r="EHD139" s="65"/>
      <c r="EHE139" s="65"/>
      <c r="EHF139" s="65"/>
      <c r="EHG139" s="65"/>
      <c r="EHH139" s="65"/>
      <c r="EHI139" s="65"/>
      <c r="EHJ139" s="65"/>
      <c r="EHK139" s="65"/>
      <c r="EHL139" s="65"/>
      <c r="EHM139" s="65"/>
      <c r="EHN139" s="65"/>
      <c r="EHO139" s="65"/>
      <c r="EHP139" s="65"/>
      <c r="EHQ139" s="65"/>
      <c r="EHR139" s="65"/>
      <c r="EHS139" s="65"/>
      <c r="EHT139" s="65"/>
      <c r="EHU139" s="65"/>
      <c r="EHV139" s="65"/>
      <c r="EHW139" s="65"/>
      <c r="EHX139" s="65"/>
      <c r="EHY139" s="65"/>
      <c r="EHZ139" s="65"/>
      <c r="EIA139" s="65"/>
      <c r="EIB139" s="65"/>
      <c r="EIC139" s="65"/>
      <c r="EID139" s="65"/>
      <c r="EIE139" s="65"/>
      <c r="EIF139" s="65"/>
      <c r="EIG139" s="65"/>
      <c r="EIH139" s="65"/>
      <c r="EII139" s="65"/>
      <c r="EIJ139" s="65"/>
      <c r="EIK139" s="65"/>
      <c r="EIL139" s="65"/>
      <c r="EIM139" s="65"/>
      <c r="EIN139" s="65"/>
      <c r="EIO139" s="65"/>
      <c r="EIP139" s="65"/>
      <c r="EIQ139" s="65"/>
      <c r="EIR139" s="65"/>
      <c r="EIS139" s="65"/>
      <c r="EIT139" s="65"/>
      <c r="EIU139" s="65"/>
      <c r="EIV139" s="65"/>
      <c r="EIW139" s="65"/>
      <c r="EIX139" s="65"/>
      <c r="EIY139" s="65"/>
      <c r="EIZ139" s="65"/>
      <c r="EJA139" s="65"/>
      <c r="EJB139" s="65"/>
      <c r="EJC139" s="65"/>
      <c r="EJD139" s="65"/>
      <c r="EJE139" s="65"/>
      <c r="EJF139" s="65"/>
      <c r="EJG139" s="65"/>
      <c r="EJH139" s="65"/>
      <c r="EJI139" s="65"/>
      <c r="EJJ139" s="65"/>
      <c r="EJK139" s="65"/>
      <c r="EJL139" s="65"/>
      <c r="EJM139" s="65"/>
      <c r="EJN139" s="65"/>
      <c r="EJO139" s="65"/>
      <c r="EJP139" s="65"/>
      <c r="EJQ139" s="65"/>
      <c r="EJR139" s="65"/>
      <c r="EJS139" s="65"/>
      <c r="EJT139" s="65"/>
      <c r="EJU139" s="65"/>
      <c r="EJV139" s="65"/>
      <c r="EJW139" s="65"/>
      <c r="EJX139" s="65"/>
      <c r="EJY139" s="65"/>
      <c r="EJZ139" s="65"/>
      <c r="EKA139" s="65"/>
      <c r="EKB139" s="65"/>
      <c r="EKC139" s="65"/>
      <c r="EKD139" s="65"/>
      <c r="EKE139" s="65"/>
      <c r="EKF139" s="65"/>
      <c r="EKG139" s="65"/>
      <c r="EKH139" s="65"/>
      <c r="EKI139" s="65"/>
      <c r="EKJ139" s="65"/>
      <c r="EKK139" s="65"/>
      <c r="EKL139" s="65"/>
      <c r="EKM139" s="65"/>
      <c r="EKN139" s="65"/>
      <c r="EKO139" s="65"/>
      <c r="EKP139" s="65"/>
      <c r="EKQ139" s="65"/>
      <c r="EKR139" s="65"/>
      <c r="EKS139" s="65"/>
      <c r="EKT139" s="65"/>
      <c r="EKU139" s="65"/>
      <c r="EKV139" s="65"/>
      <c r="EKW139" s="65"/>
      <c r="EKX139" s="65"/>
      <c r="EKY139" s="65"/>
      <c r="EKZ139" s="65"/>
      <c r="ELA139" s="65"/>
      <c r="ELB139" s="65"/>
      <c r="ELC139" s="65"/>
      <c r="ELD139" s="65"/>
      <c r="ELE139" s="65"/>
      <c r="ELF139" s="65"/>
      <c r="ELG139" s="65"/>
      <c r="ELH139" s="65"/>
      <c r="ELI139" s="65"/>
      <c r="ELJ139" s="65"/>
      <c r="ELK139" s="65"/>
      <c r="ELL139" s="65"/>
      <c r="ELM139" s="65"/>
      <c r="ELN139" s="65"/>
      <c r="ELO139" s="65"/>
      <c r="ELP139" s="65"/>
      <c r="ELQ139" s="65"/>
      <c r="ELR139" s="65"/>
      <c r="ELS139" s="65"/>
      <c r="ELT139" s="65"/>
      <c r="ELU139" s="65"/>
      <c r="ELV139" s="65"/>
      <c r="ELW139" s="65"/>
      <c r="ELX139" s="65"/>
      <c r="ELY139" s="65"/>
      <c r="ELZ139" s="65"/>
      <c r="EMA139" s="65"/>
      <c r="EMB139" s="65"/>
      <c r="EMC139" s="65"/>
      <c r="EMD139" s="65"/>
      <c r="EME139" s="65"/>
      <c r="EMF139" s="65"/>
      <c r="EMG139" s="65"/>
      <c r="EMH139" s="65"/>
      <c r="EMI139" s="65"/>
      <c r="EMJ139" s="65"/>
      <c r="EMK139" s="65"/>
      <c r="EML139" s="65"/>
      <c r="EMM139" s="65"/>
      <c r="EMN139" s="65"/>
      <c r="EMO139" s="65"/>
      <c r="EMP139" s="65"/>
      <c r="EMQ139" s="65"/>
      <c r="EMR139" s="65"/>
      <c r="EMS139" s="65"/>
      <c r="EMT139" s="65"/>
      <c r="EMU139" s="65"/>
      <c r="EMV139" s="65"/>
      <c r="EMW139" s="65"/>
      <c r="EMX139" s="65"/>
      <c r="EMY139" s="65"/>
      <c r="EMZ139" s="65"/>
      <c r="ENA139" s="65"/>
      <c r="ENB139" s="65"/>
      <c r="ENC139" s="65"/>
      <c r="END139" s="65"/>
      <c r="ENE139" s="65"/>
      <c r="ENF139" s="65"/>
      <c r="ENG139" s="65"/>
      <c r="ENH139" s="65"/>
      <c r="ENI139" s="65"/>
      <c r="ENJ139" s="65"/>
      <c r="ENK139" s="65"/>
      <c r="ENL139" s="65"/>
      <c r="ENM139" s="65"/>
      <c r="ENN139" s="65"/>
      <c r="ENO139" s="65"/>
      <c r="ENP139" s="65"/>
      <c r="ENQ139" s="65"/>
      <c r="ENR139" s="65"/>
      <c r="ENS139" s="65"/>
      <c r="ENT139" s="65"/>
      <c r="ENU139" s="65"/>
      <c r="ENV139" s="65"/>
      <c r="ENW139" s="65"/>
      <c r="ENX139" s="65"/>
      <c r="ENY139" s="65"/>
      <c r="ENZ139" s="65"/>
      <c r="EOA139" s="65"/>
      <c r="EOB139" s="65"/>
      <c r="EOC139" s="65"/>
      <c r="EOD139" s="65"/>
      <c r="EOE139" s="65"/>
      <c r="EOF139" s="65"/>
      <c r="EOG139" s="65"/>
      <c r="EOH139" s="65"/>
      <c r="EOI139" s="65"/>
      <c r="EOJ139" s="65"/>
      <c r="EOK139" s="65"/>
      <c r="EOL139" s="65"/>
      <c r="EOM139" s="65"/>
      <c r="EON139" s="65"/>
      <c r="EOO139" s="65"/>
      <c r="EOP139" s="65"/>
      <c r="EOQ139" s="65"/>
      <c r="EOR139" s="65"/>
      <c r="EOS139" s="65"/>
      <c r="EOT139" s="65"/>
      <c r="EOU139" s="65"/>
      <c r="EOV139" s="65"/>
      <c r="EOW139" s="65"/>
      <c r="EOX139" s="65"/>
      <c r="EOY139" s="65"/>
      <c r="EOZ139" s="65"/>
      <c r="EPA139" s="65"/>
      <c r="EPB139" s="65"/>
      <c r="EPC139" s="65"/>
      <c r="EPD139" s="65"/>
      <c r="EPE139" s="65"/>
      <c r="EPF139" s="65"/>
      <c r="EPG139" s="65"/>
      <c r="EPH139" s="65"/>
      <c r="EPI139" s="65"/>
      <c r="EPJ139" s="65"/>
      <c r="EPK139" s="65"/>
      <c r="EPL139" s="65"/>
      <c r="EPM139" s="65"/>
      <c r="EPN139" s="65"/>
      <c r="EPO139" s="65"/>
      <c r="EPP139" s="65"/>
      <c r="EPQ139" s="65"/>
      <c r="EPR139" s="65"/>
      <c r="EPS139" s="65"/>
      <c r="EPT139" s="65"/>
      <c r="EPU139" s="65"/>
      <c r="EPV139" s="65"/>
      <c r="EPW139" s="65"/>
      <c r="EPX139" s="65"/>
      <c r="EPY139" s="65"/>
      <c r="EPZ139" s="65"/>
      <c r="EQA139" s="65"/>
      <c r="EQB139" s="65"/>
      <c r="EQC139" s="65"/>
      <c r="EQD139" s="65"/>
      <c r="EQE139" s="65"/>
      <c r="EQF139" s="65"/>
      <c r="EQG139" s="65"/>
      <c r="EQH139" s="65"/>
      <c r="EQI139" s="65"/>
      <c r="EQJ139" s="65"/>
      <c r="EQK139" s="65"/>
      <c r="EQL139" s="65"/>
      <c r="EQM139" s="65"/>
      <c r="EQN139" s="65"/>
      <c r="EQO139" s="65"/>
      <c r="EQP139" s="65"/>
      <c r="EQQ139" s="65"/>
      <c r="EQR139" s="65"/>
      <c r="EQS139" s="65"/>
      <c r="EQT139" s="65"/>
      <c r="EQU139" s="65"/>
      <c r="EQV139" s="65"/>
      <c r="EQW139" s="65"/>
      <c r="EQX139" s="65"/>
      <c r="EQY139" s="65"/>
      <c r="EQZ139" s="65"/>
      <c r="ERA139" s="65"/>
      <c r="ERB139" s="65"/>
      <c r="ERC139" s="65"/>
      <c r="ERD139" s="65"/>
      <c r="ERE139" s="65"/>
      <c r="ERF139" s="65"/>
      <c r="ERG139" s="65"/>
      <c r="ERH139" s="65"/>
      <c r="ERI139" s="65"/>
      <c r="ERJ139" s="65"/>
      <c r="ERK139" s="65"/>
      <c r="ERL139" s="65"/>
      <c r="ERM139" s="65"/>
      <c r="ERN139" s="65"/>
      <c r="ERO139" s="65"/>
      <c r="ERP139" s="65"/>
      <c r="ERQ139" s="65"/>
      <c r="ERR139" s="65"/>
      <c r="ERS139" s="65"/>
      <c r="ERT139" s="65"/>
      <c r="ERU139" s="65"/>
      <c r="ERV139" s="65"/>
      <c r="ERW139" s="65"/>
      <c r="ERX139" s="65"/>
      <c r="ERY139" s="65"/>
      <c r="ERZ139" s="65"/>
      <c r="ESA139" s="65"/>
      <c r="ESB139" s="65"/>
      <c r="ESC139" s="65"/>
      <c r="ESD139" s="65"/>
      <c r="ESE139" s="65"/>
      <c r="ESF139" s="65"/>
      <c r="ESG139" s="65"/>
      <c r="ESH139" s="65"/>
      <c r="ESI139" s="65"/>
      <c r="ESJ139" s="65"/>
      <c r="ESK139" s="65"/>
      <c r="ESL139" s="65"/>
      <c r="ESM139" s="65"/>
      <c r="ESN139" s="65"/>
      <c r="ESO139" s="65"/>
      <c r="ESP139" s="65"/>
      <c r="ESQ139" s="65"/>
      <c r="ESR139" s="65"/>
      <c r="ESS139" s="65"/>
      <c r="EST139" s="65"/>
      <c r="ESU139" s="65"/>
      <c r="ESV139" s="65"/>
      <c r="ESW139" s="65"/>
      <c r="ESX139" s="65"/>
      <c r="ESY139" s="65"/>
      <c r="ESZ139" s="65"/>
      <c r="ETA139" s="65"/>
      <c r="ETB139" s="65"/>
      <c r="ETC139" s="65"/>
      <c r="ETD139" s="65"/>
      <c r="ETE139" s="65"/>
      <c r="ETF139" s="65"/>
      <c r="ETG139" s="65"/>
      <c r="ETH139" s="65"/>
      <c r="ETI139" s="65"/>
      <c r="ETJ139" s="65"/>
      <c r="ETK139" s="65"/>
      <c r="ETL139" s="65"/>
      <c r="ETM139" s="65"/>
      <c r="ETN139" s="65"/>
      <c r="ETO139" s="65"/>
      <c r="ETP139" s="65"/>
      <c r="ETQ139" s="65"/>
      <c r="ETR139" s="65"/>
      <c r="ETS139" s="65"/>
      <c r="ETT139" s="65"/>
      <c r="ETU139" s="65"/>
      <c r="ETV139" s="65"/>
      <c r="ETW139" s="65"/>
      <c r="ETX139" s="65"/>
      <c r="ETY139" s="65"/>
      <c r="ETZ139" s="65"/>
      <c r="EUA139" s="65"/>
      <c r="EUB139" s="65"/>
      <c r="EUC139" s="65"/>
      <c r="EUD139" s="65"/>
      <c r="EUE139" s="65"/>
      <c r="EUF139" s="65"/>
      <c r="EUG139" s="65"/>
      <c r="EUH139" s="65"/>
      <c r="EUI139" s="65"/>
      <c r="EUJ139" s="65"/>
      <c r="EUK139" s="65"/>
      <c r="EUL139" s="65"/>
      <c r="EUM139" s="65"/>
      <c r="EUN139" s="65"/>
      <c r="EUO139" s="65"/>
      <c r="EUP139" s="65"/>
      <c r="EUQ139" s="65"/>
      <c r="EUR139" s="65"/>
      <c r="EUS139" s="65"/>
      <c r="EUT139" s="65"/>
      <c r="EUU139" s="65"/>
      <c r="EUV139" s="65"/>
      <c r="EUW139" s="65"/>
      <c r="EUX139" s="65"/>
      <c r="EUY139" s="65"/>
      <c r="EUZ139" s="65"/>
      <c r="EVA139" s="65"/>
      <c r="EVB139" s="65"/>
      <c r="EVC139" s="65"/>
      <c r="EVD139" s="65"/>
      <c r="EVE139" s="65"/>
      <c r="EVF139" s="65"/>
      <c r="EVG139" s="65"/>
      <c r="EVH139" s="65"/>
      <c r="EVI139" s="65"/>
      <c r="EVJ139" s="65"/>
      <c r="EVK139" s="65"/>
      <c r="EVL139" s="65"/>
      <c r="EVM139" s="65"/>
      <c r="EVN139" s="65"/>
      <c r="EVO139" s="65"/>
      <c r="EVP139" s="65"/>
      <c r="EVQ139" s="65"/>
      <c r="EVR139" s="65"/>
      <c r="EVS139" s="65"/>
      <c r="EVT139" s="65"/>
      <c r="EVU139" s="65"/>
      <c r="EVV139" s="65"/>
      <c r="EVW139" s="65"/>
      <c r="EVX139" s="65"/>
      <c r="EVY139" s="65"/>
      <c r="EVZ139" s="65"/>
      <c r="EWA139" s="65"/>
      <c r="EWB139" s="65"/>
      <c r="EWC139" s="65"/>
      <c r="EWD139" s="65"/>
      <c r="EWE139" s="65"/>
      <c r="EWF139" s="65"/>
      <c r="EWG139" s="65"/>
      <c r="EWH139" s="65"/>
      <c r="EWI139" s="65"/>
      <c r="EWJ139" s="65"/>
      <c r="EWK139" s="65"/>
      <c r="EWL139" s="65"/>
      <c r="EWM139" s="65"/>
      <c r="EWN139" s="65"/>
      <c r="EWO139" s="65"/>
      <c r="EWP139" s="65"/>
      <c r="EWQ139" s="65"/>
      <c r="EWR139" s="65"/>
      <c r="EWS139" s="65"/>
      <c r="EWT139" s="65"/>
      <c r="EWU139" s="65"/>
      <c r="EWV139" s="65"/>
      <c r="EWW139" s="65"/>
      <c r="EWX139" s="65"/>
      <c r="EWY139" s="65"/>
      <c r="EWZ139" s="65"/>
      <c r="EXA139" s="65"/>
      <c r="EXB139" s="65"/>
      <c r="EXC139" s="65"/>
      <c r="EXD139" s="65"/>
      <c r="EXE139" s="65"/>
      <c r="EXF139" s="65"/>
      <c r="EXG139" s="65"/>
      <c r="EXH139" s="65"/>
      <c r="EXI139" s="65"/>
      <c r="EXJ139" s="65"/>
      <c r="EXK139" s="65"/>
      <c r="EXL139" s="65"/>
      <c r="EXM139" s="65"/>
      <c r="EXN139" s="65"/>
      <c r="EXO139" s="65"/>
      <c r="EXP139" s="65"/>
      <c r="EXQ139" s="65"/>
      <c r="EXR139" s="65"/>
      <c r="EXS139" s="65"/>
      <c r="EXT139" s="65"/>
      <c r="EXU139" s="65"/>
      <c r="EXV139" s="65"/>
      <c r="EXW139" s="65"/>
      <c r="EXX139" s="65"/>
      <c r="EXY139" s="65"/>
      <c r="EXZ139" s="65"/>
      <c r="EYA139" s="65"/>
      <c r="EYB139" s="65"/>
      <c r="EYC139" s="65"/>
      <c r="EYD139" s="65"/>
      <c r="EYE139" s="65"/>
      <c r="EYF139" s="65"/>
      <c r="EYG139" s="65"/>
      <c r="EYH139" s="65"/>
      <c r="EYI139" s="65"/>
      <c r="EYJ139" s="65"/>
      <c r="EYK139" s="65"/>
      <c r="EYL139" s="65"/>
      <c r="EYM139" s="65"/>
      <c r="EYN139" s="65"/>
      <c r="EYO139" s="65"/>
      <c r="EYP139" s="65"/>
      <c r="EYQ139" s="65"/>
      <c r="EYR139" s="65"/>
      <c r="EYS139" s="65"/>
      <c r="EYT139" s="65"/>
      <c r="EYU139" s="65"/>
      <c r="EYV139" s="65"/>
      <c r="EYW139" s="65"/>
      <c r="EYX139" s="65"/>
      <c r="EYY139" s="65"/>
      <c r="EYZ139" s="65"/>
      <c r="EZA139" s="65"/>
      <c r="EZB139" s="65"/>
      <c r="EZC139" s="65"/>
      <c r="EZD139" s="65"/>
      <c r="EZE139" s="65"/>
      <c r="EZF139" s="65"/>
      <c r="EZG139" s="65"/>
      <c r="EZH139" s="65"/>
      <c r="EZI139" s="65"/>
      <c r="EZJ139" s="65"/>
      <c r="EZK139" s="65"/>
      <c r="EZL139" s="65"/>
      <c r="EZM139" s="65"/>
      <c r="EZN139" s="65"/>
      <c r="EZO139" s="65"/>
      <c r="EZP139" s="65"/>
      <c r="EZQ139" s="65"/>
      <c r="EZR139" s="65"/>
      <c r="EZS139" s="65"/>
      <c r="EZT139" s="65"/>
      <c r="EZU139" s="65"/>
      <c r="EZV139" s="65"/>
      <c r="EZW139" s="65"/>
      <c r="EZX139" s="65"/>
      <c r="EZY139" s="65"/>
      <c r="EZZ139" s="65"/>
      <c r="FAA139" s="65"/>
      <c r="FAB139" s="65"/>
      <c r="FAC139" s="65"/>
      <c r="FAD139" s="65"/>
      <c r="FAE139" s="65"/>
      <c r="FAF139" s="65"/>
      <c r="FAG139" s="65"/>
      <c r="FAH139" s="65"/>
      <c r="FAI139" s="65"/>
      <c r="FAJ139" s="65"/>
      <c r="FAK139" s="65"/>
      <c r="FAL139" s="65"/>
      <c r="FAM139" s="65"/>
      <c r="FAN139" s="65"/>
      <c r="FAO139" s="65"/>
      <c r="FAP139" s="65"/>
      <c r="FAQ139" s="65"/>
      <c r="FAR139" s="65"/>
      <c r="FAS139" s="65"/>
      <c r="FAT139" s="65"/>
      <c r="FAU139" s="65"/>
      <c r="FAV139" s="65"/>
      <c r="FAW139" s="65"/>
      <c r="FAX139" s="65"/>
      <c r="FAY139" s="65"/>
      <c r="FAZ139" s="65"/>
      <c r="FBA139" s="65"/>
      <c r="FBB139" s="65"/>
      <c r="FBC139" s="65"/>
      <c r="FBD139" s="65"/>
      <c r="FBE139" s="65"/>
      <c r="FBF139" s="65"/>
      <c r="FBG139" s="65"/>
      <c r="FBH139" s="65"/>
      <c r="FBI139" s="65"/>
      <c r="FBJ139" s="65"/>
      <c r="FBK139" s="65"/>
      <c r="FBL139" s="65"/>
      <c r="FBM139" s="65"/>
      <c r="FBN139" s="65"/>
      <c r="FBO139" s="65"/>
      <c r="FBP139" s="65"/>
      <c r="FBQ139" s="65"/>
      <c r="FBR139" s="65"/>
      <c r="FBS139" s="65"/>
      <c r="FBT139" s="65"/>
      <c r="FBU139" s="65"/>
      <c r="FBV139" s="65"/>
      <c r="FBW139" s="65"/>
      <c r="FBX139" s="65"/>
      <c r="FBY139" s="65"/>
      <c r="FBZ139" s="65"/>
      <c r="FCA139" s="65"/>
      <c r="FCB139" s="65"/>
      <c r="FCC139" s="65"/>
      <c r="FCD139" s="65"/>
      <c r="FCE139" s="65"/>
      <c r="FCF139" s="65"/>
      <c r="FCG139" s="65"/>
      <c r="FCH139" s="65"/>
      <c r="FCI139" s="65"/>
      <c r="FCJ139" s="65"/>
      <c r="FCK139" s="65"/>
      <c r="FCL139" s="65"/>
      <c r="FCM139" s="65"/>
      <c r="FCN139" s="65"/>
      <c r="FCO139" s="65"/>
      <c r="FCP139" s="65"/>
      <c r="FCQ139" s="65"/>
      <c r="FCR139" s="65"/>
      <c r="FCS139" s="65"/>
      <c r="FCT139" s="65"/>
      <c r="FCU139" s="65"/>
      <c r="FCV139" s="65"/>
      <c r="FCW139" s="65"/>
      <c r="FCX139" s="65"/>
      <c r="FCY139" s="65"/>
      <c r="FCZ139" s="65"/>
      <c r="FDA139" s="65"/>
      <c r="FDB139" s="65"/>
      <c r="FDC139" s="65"/>
      <c r="FDD139" s="65"/>
      <c r="FDE139" s="65"/>
      <c r="FDF139" s="65"/>
      <c r="FDG139" s="65"/>
      <c r="FDH139" s="65"/>
      <c r="FDI139" s="65"/>
      <c r="FDJ139" s="65"/>
      <c r="FDK139" s="65"/>
      <c r="FDL139" s="65"/>
      <c r="FDM139" s="65"/>
      <c r="FDN139" s="65"/>
      <c r="FDO139" s="65"/>
      <c r="FDP139" s="65"/>
      <c r="FDQ139" s="65"/>
      <c r="FDR139" s="65"/>
      <c r="FDS139" s="65"/>
      <c r="FDT139" s="65"/>
      <c r="FDU139" s="65"/>
      <c r="FDV139" s="65"/>
      <c r="FDW139" s="65"/>
      <c r="FDX139" s="65"/>
      <c r="FDY139" s="65"/>
      <c r="FDZ139" s="65"/>
      <c r="FEA139" s="65"/>
      <c r="FEB139" s="65"/>
      <c r="FEC139" s="65"/>
      <c r="FED139" s="65"/>
      <c r="FEE139" s="65"/>
      <c r="FEF139" s="65"/>
      <c r="FEG139" s="65"/>
      <c r="FEH139" s="65"/>
      <c r="FEI139" s="65"/>
      <c r="FEJ139" s="65"/>
      <c r="FEK139" s="65"/>
      <c r="FEL139" s="65"/>
      <c r="FEM139" s="65"/>
      <c r="FEN139" s="65"/>
      <c r="FEO139" s="65"/>
      <c r="FEP139" s="65"/>
      <c r="FEQ139" s="65"/>
      <c r="FER139" s="65"/>
      <c r="FES139" s="65"/>
      <c r="FET139" s="65"/>
      <c r="FEU139" s="65"/>
      <c r="FEV139" s="65"/>
      <c r="FEW139" s="65"/>
      <c r="FEX139" s="65"/>
      <c r="FEY139" s="65"/>
      <c r="FEZ139" s="65"/>
      <c r="FFA139" s="65"/>
      <c r="FFB139" s="65"/>
      <c r="FFC139" s="65"/>
      <c r="FFD139" s="65"/>
      <c r="FFE139" s="65"/>
      <c r="FFF139" s="65"/>
      <c r="FFG139" s="65"/>
      <c r="FFH139" s="65"/>
      <c r="FFI139" s="65"/>
      <c r="FFJ139" s="65"/>
      <c r="FFK139" s="65"/>
      <c r="FFL139" s="65"/>
      <c r="FFM139" s="65"/>
      <c r="FFN139" s="65"/>
      <c r="FFO139" s="65"/>
      <c r="FFP139" s="65"/>
      <c r="FFQ139" s="65"/>
      <c r="FFR139" s="65"/>
      <c r="FFS139" s="65"/>
      <c r="FFT139" s="65"/>
      <c r="FFU139" s="65"/>
      <c r="FFV139" s="65"/>
      <c r="FFW139" s="65"/>
      <c r="FFX139" s="65"/>
      <c r="FFY139" s="65"/>
      <c r="FFZ139" s="65"/>
      <c r="FGA139" s="65"/>
      <c r="FGB139" s="65"/>
      <c r="FGC139" s="65"/>
      <c r="FGD139" s="65"/>
      <c r="FGE139" s="65"/>
      <c r="FGF139" s="65"/>
      <c r="FGG139" s="65"/>
      <c r="FGH139" s="65"/>
      <c r="FGI139" s="65"/>
      <c r="FGJ139" s="65"/>
      <c r="FGK139" s="65"/>
      <c r="FGL139" s="65"/>
      <c r="FGM139" s="65"/>
      <c r="FGN139" s="65"/>
      <c r="FGO139" s="65"/>
      <c r="FGP139" s="65"/>
      <c r="FGQ139" s="65"/>
      <c r="FGR139" s="65"/>
      <c r="FGS139" s="65"/>
      <c r="FGT139" s="65"/>
      <c r="FGU139" s="65"/>
      <c r="FGV139" s="65"/>
      <c r="FGW139" s="65"/>
      <c r="FGX139" s="65"/>
      <c r="FGY139" s="65"/>
      <c r="FGZ139" s="65"/>
      <c r="FHA139" s="65"/>
      <c r="FHB139" s="65"/>
      <c r="FHC139" s="65"/>
      <c r="FHD139" s="65"/>
      <c r="FHE139" s="65"/>
      <c r="FHF139" s="65"/>
      <c r="FHG139" s="65"/>
      <c r="FHH139" s="65"/>
      <c r="FHI139" s="65"/>
      <c r="FHJ139" s="65"/>
      <c r="FHK139" s="65"/>
      <c r="FHL139" s="65"/>
      <c r="FHM139" s="65"/>
      <c r="FHN139" s="65"/>
      <c r="FHO139" s="65"/>
      <c r="FHP139" s="65"/>
      <c r="FHQ139" s="65"/>
      <c r="FHR139" s="65"/>
      <c r="FHS139" s="65"/>
      <c r="FHT139" s="65"/>
      <c r="FHU139" s="65"/>
      <c r="FHV139" s="65"/>
      <c r="FHW139" s="65"/>
      <c r="FHX139" s="65"/>
      <c r="FHY139" s="65"/>
      <c r="FHZ139" s="65"/>
      <c r="FIA139" s="65"/>
      <c r="FIB139" s="65"/>
      <c r="FIC139" s="65"/>
      <c r="FID139" s="65"/>
      <c r="FIE139" s="65"/>
      <c r="FIF139" s="65"/>
      <c r="FIG139" s="65"/>
      <c r="FIH139" s="65"/>
      <c r="FII139" s="65"/>
      <c r="FIJ139" s="65"/>
      <c r="FIK139" s="65"/>
      <c r="FIL139" s="65"/>
      <c r="FIM139" s="65"/>
      <c r="FIN139" s="65"/>
      <c r="FIO139" s="65"/>
      <c r="FIP139" s="65"/>
      <c r="FIQ139" s="65"/>
      <c r="FIR139" s="65"/>
      <c r="FIS139" s="65"/>
      <c r="FIT139" s="65"/>
      <c r="FIU139" s="65"/>
      <c r="FIV139" s="65"/>
      <c r="FIW139" s="65"/>
      <c r="FIX139" s="65"/>
      <c r="FIY139" s="65"/>
      <c r="FIZ139" s="65"/>
      <c r="FJA139" s="65"/>
      <c r="FJB139" s="65"/>
      <c r="FJC139" s="65"/>
      <c r="FJD139" s="65"/>
      <c r="FJE139" s="65"/>
      <c r="FJF139" s="65"/>
      <c r="FJG139" s="65"/>
      <c r="FJH139" s="65"/>
      <c r="FJI139" s="65"/>
      <c r="FJJ139" s="65"/>
      <c r="FJK139" s="65"/>
      <c r="FJL139" s="65"/>
      <c r="FJM139" s="65"/>
      <c r="FJN139" s="65"/>
      <c r="FJO139" s="65"/>
      <c r="FJP139" s="65"/>
      <c r="FJQ139" s="65"/>
      <c r="FJR139" s="65"/>
      <c r="FJS139" s="65"/>
      <c r="FJT139" s="65"/>
      <c r="FJU139" s="65"/>
      <c r="FJV139" s="65"/>
      <c r="FJW139" s="65"/>
      <c r="FJX139" s="65"/>
      <c r="FJY139" s="65"/>
      <c r="FJZ139" s="65"/>
      <c r="FKA139" s="65"/>
      <c r="FKB139" s="65"/>
      <c r="FKC139" s="65"/>
      <c r="FKD139" s="65"/>
      <c r="FKE139" s="65"/>
      <c r="FKF139" s="65"/>
      <c r="FKG139" s="65"/>
      <c r="FKH139" s="65"/>
      <c r="FKI139" s="65"/>
      <c r="FKJ139" s="65"/>
      <c r="FKK139" s="65"/>
      <c r="FKL139" s="65"/>
      <c r="FKM139" s="65"/>
      <c r="FKN139" s="65"/>
      <c r="FKO139" s="65"/>
      <c r="FKP139" s="65"/>
      <c r="FKQ139" s="65"/>
      <c r="FKR139" s="65"/>
      <c r="FKS139" s="65"/>
      <c r="FKT139" s="65"/>
      <c r="FKU139" s="65"/>
      <c r="FKV139" s="65"/>
      <c r="FKW139" s="65"/>
      <c r="FKX139" s="65"/>
      <c r="FKY139" s="65"/>
      <c r="FKZ139" s="65"/>
      <c r="FLA139" s="65"/>
      <c r="FLB139" s="65"/>
      <c r="FLC139" s="65"/>
      <c r="FLD139" s="65"/>
      <c r="FLE139" s="65"/>
      <c r="FLF139" s="65"/>
      <c r="FLG139" s="65"/>
      <c r="FLH139" s="65"/>
      <c r="FLI139" s="65"/>
      <c r="FLJ139" s="65"/>
      <c r="FLK139" s="65"/>
      <c r="FLL139" s="65"/>
      <c r="FLM139" s="65"/>
      <c r="FLN139" s="65"/>
      <c r="FLO139" s="65"/>
      <c r="FLP139" s="65"/>
      <c r="FLQ139" s="65"/>
      <c r="FLR139" s="65"/>
      <c r="FLS139" s="65"/>
      <c r="FLT139" s="65"/>
      <c r="FLU139" s="65"/>
      <c r="FLV139" s="65"/>
      <c r="FLW139" s="65"/>
      <c r="FLX139" s="65"/>
      <c r="FLY139" s="65"/>
      <c r="FLZ139" s="65"/>
      <c r="FMA139" s="65"/>
      <c r="FMB139" s="65"/>
      <c r="FMC139" s="65"/>
      <c r="FMD139" s="65"/>
      <c r="FME139" s="65"/>
      <c r="FMF139" s="65"/>
      <c r="FMG139" s="65"/>
      <c r="FMH139" s="65"/>
      <c r="FMI139" s="65"/>
      <c r="FMJ139" s="65"/>
      <c r="FMK139" s="65"/>
      <c r="FML139" s="65"/>
      <c r="FMM139" s="65"/>
      <c r="FMN139" s="65"/>
      <c r="FMO139" s="65"/>
      <c r="FMP139" s="65"/>
      <c r="FMQ139" s="65"/>
      <c r="FMR139" s="65"/>
      <c r="FMS139" s="65"/>
      <c r="FMT139" s="65"/>
      <c r="FMU139" s="65"/>
      <c r="FMV139" s="65"/>
      <c r="FMW139" s="65"/>
      <c r="FMX139" s="65"/>
      <c r="FMY139" s="65"/>
      <c r="FMZ139" s="65"/>
      <c r="FNA139" s="65"/>
      <c r="FNB139" s="65"/>
      <c r="FNC139" s="65"/>
      <c r="FND139" s="65"/>
      <c r="FNE139" s="65"/>
      <c r="FNF139" s="65"/>
      <c r="FNG139" s="65"/>
      <c r="FNH139" s="65"/>
      <c r="FNI139" s="65"/>
      <c r="FNJ139" s="65"/>
      <c r="FNK139" s="65"/>
      <c r="FNL139" s="65"/>
      <c r="FNM139" s="65"/>
      <c r="FNN139" s="65"/>
      <c r="FNO139" s="65"/>
      <c r="FNP139" s="65"/>
      <c r="FNQ139" s="65"/>
      <c r="FNR139" s="65"/>
      <c r="FNS139" s="65"/>
      <c r="FNT139" s="65"/>
      <c r="FNU139" s="65"/>
      <c r="FNV139" s="65"/>
      <c r="FNW139" s="65"/>
      <c r="FNX139" s="65"/>
      <c r="FNY139" s="65"/>
      <c r="FNZ139" s="65"/>
      <c r="FOA139" s="65"/>
      <c r="FOB139" s="65"/>
      <c r="FOC139" s="65"/>
      <c r="FOD139" s="65"/>
      <c r="FOE139" s="65"/>
      <c r="FOF139" s="65"/>
      <c r="FOG139" s="65"/>
      <c r="FOH139" s="65"/>
      <c r="FOI139" s="65"/>
      <c r="FOJ139" s="65"/>
      <c r="FOK139" s="65"/>
      <c r="FOL139" s="65"/>
      <c r="FOM139" s="65"/>
      <c r="FON139" s="65"/>
      <c r="FOO139" s="65"/>
      <c r="FOP139" s="65"/>
      <c r="FOQ139" s="65"/>
      <c r="FOR139" s="65"/>
      <c r="FOS139" s="65"/>
      <c r="FOT139" s="65"/>
      <c r="FOU139" s="65"/>
      <c r="FOV139" s="65"/>
      <c r="FOW139" s="65"/>
      <c r="FOX139" s="65"/>
      <c r="FOY139" s="65"/>
      <c r="FOZ139" s="65"/>
      <c r="FPA139" s="65"/>
      <c r="FPB139" s="65"/>
      <c r="FPC139" s="65"/>
      <c r="FPD139" s="65"/>
      <c r="FPE139" s="65"/>
      <c r="FPF139" s="65"/>
      <c r="FPG139" s="65"/>
      <c r="FPH139" s="65"/>
      <c r="FPI139" s="65"/>
      <c r="FPJ139" s="65"/>
      <c r="FPK139" s="65"/>
      <c r="FPL139" s="65"/>
      <c r="FPM139" s="65"/>
      <c r="FPN139" s="65"/>
      <c r="FPO139" s="65"/>
      <c r="FPP139" s="65"/>
      <c r="FPQ139" s="65"/>
      <c r="FPR139" s="65"/>
      <c r="FPS139" s="65"/>
      <c r="FPT139" s="65"/>
      <c r="FPU139" s="65"/>
      <c r="FPV139" s="65"/>
      <c r="FPW139" s="65"/>
      <c r="FPX139" s="65"/>
      <c r="FPY139" s="65"/>
      <c r="FPZ139" s="65"/>
      <c r="FQA139" s="65"/>
      <c r="FQB139" s="65"/>
      <c r="FQC139" s="65"/>
      <c r="FQD139" s="65"/>
      <c r="FQE139" s="65"/>
      <c r="FQF139" s="65"/>
      <c r="FQG139" s="65"/>
      <c r="FQH139" s="65"/>
      <c r="FQI139" s="65"/>
      <c r="FQJ139" s="65"/>
      <c r="FQK139" s="65"/>
      <c r="FQL139" s="65"/>
      <c r="FQM139" s="65"/>
      <c r="FQN139" s="65"/>
      <c r="FQO139" s="65"/>
      <c r="FQP139" s="65"/>
      <c r="FQQ139" s="65"/>
      <c r="FQR139" s="65"/>
      <c r="FQS139" s="65"/>
      <c r="FQT139" s="65"/>
      <c r="FQU139" s="65"/>
      <c r="FQV139" s="65"/>
      <c r="FQW139" s="65"/>
      <c r="FQX139" s="65"/>
      <c r="FQY139" s="65"/>
      <c r="FQZ139" s="65"/>
      <c r="FRA139" s="65"/>
      <c r="FRB139" s="65"/>
      <c r="FRC139" s="65"/>
      <c r="FRD139" s="65"/>
      <c r="FRE139" s="65"/>
      <c r="FRF139" s="65"/>
      <c r="FRG139" s="65"/>
      <c r="FRH139" s="65"/>
      <c r="FRI139" s="65"/>
      <c r="FRJ139" s="65"/>
      <c r="FRK139" s="65"/>
      <c r="FRL139" s="65"/>
      <c r="FRM139" s="65"/>
      <c r="FRN139" s="65"/>
      <c r="FRO139" s="65"/>
      <c r="FRP139" s="65"/>
      <c r="FRQ139" s="65"/>
      <c r="FRR139" s="65"/>
      <c r="FRS139" s="65"/>
      <c r="FRT139" s="65"/>
      <c r="FRU139" s="65"/>
      <c r="FRV139" s="65"/>
      <c r="FRW139" s="65"/>
      <c r="FRX139" s="65"/>
      <c r="FRY139" s="65"/>
      <c r="FRZ139" s="65"/>
      <c r="FSA139" s="65"/>
      <c r="FSB139" s="65"/>
      <c r="FSC139" s="65"/>
      <c r="FSD139" s="65"/>
      <c r="FSE139" s="65"/>
      <c r="FSF139" s="65"/>
      <c r="FSG139" s="65"/>
      <c r="FSH139" s="65"/>
      <c r="FSI139" s="65"/>
      <c r="FSJ139" s="65"/>
      <c r="FSK139" s="65"/>
      <c r="FSL139" s="65"/>
      <c r="FSM139" s="65"/>
      <c r="FSN139" s="65"/>
      <c r="FSO139" s="65"/>
      <c r="FSP139" s="65"/>
      <c r="FSQ139" s="65"/>
      <c r="FSR139" s="65"/>
      <c r="FSS139" s="65"/>
      <c r="FST139" s="65"/>
      <c r="FSU139" s="65"/>
      <c r="FSV139" s="65"/>
      <c r="FSW139" s="65"/>
      <c r="FSX139" s="65"/>
      <c r="FSY139" s="65"/>
      <c r="FSZ139" s="65"/>
      <c r="FTA139" s="65"/>
      <c r="FTB139" s="65"/>
      <c r="FTC139" s="65"/>
      <c r="FTD139" s="65"/>
      <c r="FTE139" s="65"/>
      <c r="FTF139" s="65"/>
      <c r="FTG139" s="65"/>
      <c r="FTH139" s="65"/>
      <c r="FTI139" s="65"/>
      <c r="FTJ139" s="65"/>
      <c r="FTK139" s="65"/>
      <c r="FTL139" s="65"/>
      <c r="FTM139" s="65"/>
      <c r="FTN139" s="65"/>
      <c r="FTO139" s="65"/>
      <c r="FTP139" s="65"/>
      <c r="FTQ139" s="65"/>
      <c r="FTR139" s="65"/>
      <c r="FTS139" s="65"/>
      <c r="FTT139" s="65"/>
      <c r="FTU139" s="65"/>
      <c r="FTV139" s="65"/>
      <c r="FTW139" s="65"/>
      <c r="FTX139" s="65"/>
      <c r="FTY139" s="65"/>
      <c r="FTZ139" s="65"/>
      <c r="FUA139" s="65"/>
      <c r="FUB139" s="65"/>
      <c r="FUC139" s="65"/>
      <c r="FUD139" s="65"/>
      <c r="FUE139" s="65"/>
      <c r="FUF139" s="65"/>
      <c r="FUG139" s="65"/>
      <c r="FUH139" s="65"/>
      <c r="FUI139" s="65"/>
      <c r="FUJ139" s="65"/>
      <c r="FUK139" s="65"/>
      <c r="FUL139" s="65"/>
      <c r="FUM139" s="65"/>
      <c r="FUN139" s="65"/>
      <c r="FUO139" s="65"/>
      <c r="FUP139" s="65"/>
      <c r="FUQ139" s="65"/>
      <c r="FUR139" s="65"/>
      <c r="FUS139" s="65"/>
      <c r="FUT139" s="65"/>
      <c r="FUU139" s="65"/>
      <c r="FUV139" s="65"/>
      <c r="FUW139" s="65"/>
      <c r="FUX139" s="65"/>
      <c r="FUY139" s="65"/>
      <c r="FUZ139" s="65"/>
      <c r="FVA139" s="65"/>
      <c r="FVB139" s="65"/>
      <c r="FVC139" s="65"/>
      <c r="FVD139" s="65"/>
      <c r="FVE139" s="65"/>
      <c r="FVF139" s="65"/>
      <c r="FVG139" s="65"/>
      <c r="FVH139" s="65"/>
      <c r="FVI139" s="65"/>
      <c r="FVJ139" s="65"/>
      <c r="FVK139" s="65"/>
      <c r="FVL139" s="65"/>
      <c r="FVM139" s="65"/>
      <c r="FVN139" s="65"/>
      <c r="FVO139" s="65"/>
      <c r="FVP139" s="65"/>
      <c r="FVQ139" s="65"/>
      <c r="FVR139" s="65"/>
      <c r="FVS139" s="65"/>
      <c r="FVT139" s="65"/>
      <c r="FVU139" s="65"/>
      <c r="FVV139" s="65"/>
      <c r="FVW139" s="65"/>
      <c r="FVX139" s="65"/>
      <c r="FVY139" s="65"/>
      <c r="FVZ139" s="65"/>
      <c r="FWA139" s="65"/>
      <c r="FWB139" s="65"/>
      <c r="FWC139" s="65"/>
      <c r="FWD139" s="65"/>
      <c r="FWE139" s="65"/>
      <c r="FWF139" s="65"/>
      <c r="FWG139" s="65"/>
      <c r="FWH139" s="65"/>
      <c r="FWI139" s="65"/>
      <c r="FWJ139" s="65"/>
      <c r="FWK139" s="65"/>
      <c r="FWL139" s="65"/>
      <c r="FWM139" s="65"/>
      <c r="FWN139" s="65"/>
      <c r="FWO139" s="65"/>
      <c r="FWP139" s="65"/>
      <c r="FWQ139" s="65"/>
      <c r="FWR139" s="65"/>
      <c r="FWS139" s="65"/>
      <c r="FWT139" s="65"/>
      <c r="FWU139" s="65"/>
      <c r="FWV139" s="65"/>
      <c r="FWW139" s="65"/>
      <c r="FWX139" s="65"/>
      <c r="FWY139" s="65"/>
      <c r="FWZ139" s="65"/>
      <c r="FXA139" s="65"/>
      <c r="FXB139" s="65"/>
      <c r="FXC139" s="65"/>
      <c r="FXD139" s="65"/>
      <c r="FXE139" s="65"/>
      <c r="FXF139" s="65"/>
      <c r="FXG139" s="65"/>
      <c r="FXH139" s="65"/>
      <c r="FXI139" s="65"/>
      <c r="FXJ139" s="65"/>
      <c r="FXK139" s="65"/>
      <c r="FXL139" s="65"/>
      <c r="FXM139" s="65"/>
      <c r="FXN139" s="65"/>
      <c r="FXO139" s="65"/>
      <c r="FXP139" s="65"/>
      <c r="FXQ139" s="65"/>
      <c r="FXR139" s="65"/>
      <c r="FXS139" s="65"/>
      <c r="FXT139" s="65"/>
      <c r="FXU139" s="65"/>
      <c r="FXV139" s="65"/>
      <c r="FXW139" s="65"/>
      <c r="FXX139" s="65"/>
      <c r="FXY139" s="65"/>
      <c r="FXZ139" s="65"/>
      <c r="FYA139" s="65"/>
      <c r="FYB139" s="65"/>
      <c r="FYC139" s="65"/>
      <c r="FYD139" s="65"/>
      <c r="FYE139" s="65"/>
      <c r="FYF139" s="65"/>
      <c r="FYG139" s="65"/>
      <c r="FYH139" s="65"/>
      <c r="FYI139" s="65"/>
      <c r="FYJ139" s="65"/>
      <c r="FYK139" s="65"/>
      <c r="FYL139" s="65"/>
      <c r="FYM139" s="65"/>
      <c r="FYN139" s="65"/>
      <c r="FYO139" s="65"/>
      <c r="FYP139" s="65"/>
      <c r="FYQ139" s="65"/>
      <c r="FYR139" s="65"/>
      <c r="FYS139" s="65"/>
      <c r="FYT139" s="65"/>
      <c r="FYU139" s="65"/>
      <c r="FYV139" s="65"/>
      <c r="FYW139" s="65"/>
      <c r="FYX139" s="65"/>
      <c r="FYY139" s="65"/>
      <c r="FYZ139" s="65"/>
      <c r="FZA139" s="65"/>
      <c r="FZB139" s="65"/>
      <c r="FZC139" s="65"/>
      <c r="FZD139" s="65"/>
      <c r="FZE139" s="65"/>
      <c r="FZF139" s="65"/>
      <c r="FZG139" s="65"/>
      <c r="FZH139" s="65"/>
      <c r="FZI139" s="65"/>
      <c r="FZJ139" s="65"/>
      <c r="FZK139" s="65"/>
      <c r="FZL139" s="65"/>
      <c r="FZM139" s="65"/>
      <c r="FZN139" s="65"/>
      <c r="FZO139" s="65"/>
      <c r="FZP139" s="65"/>
      <c r="FZQ139" s="65"/>
      <c r="FZR139" s="65"/>
      <c r="FZS139" s="65"/>
      <c r="FZT139" s="65"/>
      <c r="FZU139" s="65"/>
      <c r="FZV139" s="65"/>
      <c r="FZW139" s="65"/>
      <c r="FZX139" s="65"/>
      <c r="FZY139" s="65"/>
      <c r="FZZ139" s="65"/>
      <c r="GAA139" s="65"/>
      <c r="GAB139" s="65"/>
      <c r="GAC139" s="65"/>
      <c r="GAD139" s="65"/>
      <c r="GAE139" s="65"/>
      <c r="GAF139" s="65"/>
      <c r="GAG139" s="65"/>
      <c r="GAH139" s="65"/>
      <c r="GAI139" s="65"/>
      <c r="GAJ139" s="65"/>
      <c r="GAK139" s="65"/>
      <c r="GAL139" s="65"/>
      <c r="GAM139" s="65"/>
      <c r="GAN139" s="65"/>
      <c r="GAO139" s="65"/>
      <c r="GAP139" s="65"/>
      <c r="GAQ139" s="65"/>
      <c r="GAR139" s="65"/>
      <c r="GAS139" s="65"/>
      <c r="GAT139" s="65"/>
      <c r="GAU139" s="65"/>
      <c r="GAV139" s="65"/>
      <c r="GAW139" s="65"/>
      <c r="GAX139" s="65"/>
      <c r="GAY139" s="65"/>
      <c r="GAZ139" s="65"/>
      <c r="GBA139" s="65"/>
      <c r="GBB139" s="65"/>
      <c r="GBC139" s="65"/>
      <c r="GBD139" s="65"/>
      <c r="GBE139" s="65"/>
      <c r="GBF139" s="65"/>
      <c r="GBG139" s="65"/>
      <c r="GBH139" s="65"/>
      <c r="GBI139" s="65"/>
      <c r="GBJ139" s="65"/>
      <c r="GBK139" s="65"/>
      <c r="GBL139" s="65"/>
      <c r="GBM139" s="65"/>
      <c r="GBN139" s="65"/>
      <c r="GBO139" s="65"/>
      <c r="GBP139" s="65"/>
      <c r="GBQ139" s="65"/>
      <c r="GBR139" s="65"/>
      <c r="GBS139" s="65"/>
      <c r="GBT139" s="65"/>
      <c r="GBU139" s="65"/>
      <c r="GBV139" s="65"/>
      <c r="GBW139" s="65"/>
      <c r="GBX139" s="65"/>
      <c r="GBY139" s="65"/>
      <c r="GBZ139" s="65"/>
      <c r="GCA139" s="65"/>
      <c r="GCB139" s="65"/>
      <c r="GCC139" s="65"/>
      <c r="GCD139" s="65"/>
      <c r="GCE139" s="65"/>
      <c r="GCF139" s="65"/>
      <c r="GCG139" s="65"/>
      <c r="GCH139" s="65"/>
      <c r="GCI139" s="65"/>
      <c r="GCJ139" s="65"/>
      <c r="GCK139" s="65"/>
      <c r="GCL139" s="65"/>
      <c r="GCM139" s="65"/>
      <c r="GCN139" s="65"/>
      <c r="GCO139" s="65"/>
      <c r="GCP139" s="65"/>
      <c r="GCQ139" s="65"/>
      <c r="GCR139" s="65"/>
      <c r="GCS139" s="65"/>
      <c r="GCT139" s="65"/>
      <c r="GCU139" s="65"/>
      <c r="GCV139" s="65"/>
      <c r="GCW139" s="65"/>
      <c r="GCX139" s="65"/>
      <c r="GCY139" s="65"/>
      <c r="GCZ139" s="65"/>
      <c r="GDA139" s="65"/>
      <c r="GDB139" s="65"/>
      <c r="GDC139" s="65"/>
      <c r="GDD139" s="65"/>
      <c r="GDE139" s="65"/>
      <c r="GDF139" s="65"/>
      <c r="GDG139" s="65"/>
      <c r="GDH139" s="65"/>
      <c r="GDI139" s="65"/>
      <c r="GDJ139" s="65"/>
      <c r="GDK139" s="65"/>
      <c r="GDL139" s="65"/>
      <c r="GDM139" s="65"/>
      <c r="GDN139" s="65"/>
      <c r="GDO139" s="65"/>
      <c r="GDP139" s="65"/>
      <c r="GDQ139" s="65"/>
      <c r="GDR139" s="65"/>
      <c r="GDS139" s="65"/>
      <c r="GDT139" s="65"/>
      <c r="GDU139" s="65"/>
      <c r="GDV139" s="65"/>
      <c r="GDW139" s="65"/>
      <c r="GDX139" s="65"/>
      <c r="GDY139" s="65"/>
      <c r="GDZ139" s="65"/>
      <c r="GEA139" s="65"/>
      <c r="GEB139" s="65"/>
      <c r="GEC139" s="65"/>
      <c r="GED139" s="65"/>
      <c r="GEE139" s="65"/>
      <c r="GEF139" s="65"/>
      <c r="GEG139" s="65"/>
      <c r="GEH139" s="65"/>
      <c r="GEI139" s="65"/>
      <c r="GEJ139" s="65"/>
      <c r="GEK139" s="65"/>
      <c r="GEL139" s="65"/>
      <c r="GEM139" s="65"/>
      <c r="GEN139" s="65"/>
      <c r="GEO139" s="65"/>
      <c r="GEP139" s="65"/>
      <c r="GEQ139" s="65"/>
      <c r="GER139" s="65"/>
      <c r="GES139" s="65"/>
      <c r="GET139" s="65"/>
      <c r="GEU139" s="65"/>
      <c r="GEV139" s="65"/>
      <c r="GEW139" s="65"/>
      <c r="GEX139" s="65"/>
      <c r="GEY139" s="65"/>
      <c r="GEZ139" s="65"/>
      <c r="GFA139" s="65"/>
      <c r="GFB139" s="65"/>
      <c r="GFC139" s="65"/>
      <c r="GFD139" s="65"/>
      <c r="GFE139" s="65"/>
      <c r="GFF139" s="65"/>
      <c r="GFG139" s="65"/>
      <c r="GFH139" s="65"/>
      <c r="GFI139" s="65"/>
      <c r="GFJ139" s="65"/>
      <c r="GFK139" s="65"/>
      <c r="GFL139" s="65"/>
      <c r="GFM139" s="65"/>
      <c r="GFN139" s="65"/>
      <c r="GFO139" s="65"/>
      <c r="GFP139" s="65"/>
      <c r="GFQ139" s="65"/>
      <c r="GFR139" s="65"/>
      <c r="GFS139" s="65"/>
      <c r="GFT139" s="65"/>
      <c r="GFU139" s="65"/>
      <c r="GFV139" s="65"/>
      <c r="GFW139" s="65"/>
      <c r="GFX139" s="65"/>
      <c r="GFY139" s="65"/>
      <c r="GFZ139" s="65"/>
      <c r="GGA139" s="65"/>
      <c r="GGB139" s="65"/>
      <c r="GGC139" s="65"/>
      <c r="GGD139" s="65"/>
      <c r="GGE139" s="65"/>
      <c r="GGF139" s="65"/>
      <c r="GGG139" s="65"/>
      <c r="GGH139" s="65"/>
      <c r="GGI139" s="65"/>
      <c r="GGJ139" s="65"/>
      <c r="GGK139" s="65"/>
      <c r="GGL139" s="65"/>
      <c r="GGM139" s="65"/>
      <c r="GGN139" s="65"/>
      <c r="GGO139" s="65"/>
      <c r="GGP139" s="65"/>
      <c r="GGQ139" s="65"/>
      <c r="GGR139" s="65"/>
      <c r="GGS139" s="65"/>
      <c r="GGT139" s="65"/>
      <c r="GGU139" s="65"/>
      <c r="GGV139" s="65"/>
      <c r="GGW139" s="65"/>
      <c r="GGX139" s="65"/>
      <c r="GGY139" s="65"/>
      <c r="GGZ139" s="65"/>
      <c r="GHA139" s="65"/>
      <c r="GHB139" s="65"/>
      <c r="GHC139" s="65"/>
      <c r="GHD139" s="65"/>
      <c r="GHE139" s="65"/>
      <c r="GHF139" s="65"/>
      <c r="GHG139" s="65"/>
      <c r="GHH139" s="65"/>
      <c r="GHI139" s="65"/>
      <c r="GHJ139" s="65"/>
      <c r="GHK139" s="65"/>
      <c r="GHL139" s="65"/>
      <c r="GHM139" s="65"/>
      <c r="GHN139" s="65"/>
      <c r="GHO139" s="65"/>
      <c r="GHP139" s="65"/>
      <c r="GHQ139" s="65"/>
      <c r="GHR139" s="65"/>
      <c r="GHS139" s="65"/>
      <c r="GHT139" s="65"/>
      <c r="GHU139" s="65"/>
      <c r="GHV139" s="65"/>
      <c r="GHW139" s="65"/>
      <c r="GHX139" s="65"/>
      <c r="GHY139" s="65"/>
      <c r="GHZ139" s="65"/>
      <c r="GIA139" s="65"/>
      <c r="GIB139" s="65"/>
      <c r="GIC139" s="65"/>
      <c r="GID139" s="65"/>
      <c r="GIE139" s="65"/>
      <c r="GIF139" s="65"/>
      <c r="GIG139" s="65"/>
      <c r="GIH139" s="65"/>
      <c r="GII139" s="65"/>
      <c r="GIJ139" s="65"/>
      <c r="GIK139" s="65"/>
      <c r="GIL139" s="65"/>
      <c r="GIM139" s="65"/>
      <c r="GIN139" s="65"/>
      <c r="GIO139" s="65"/>
      <c r="GIP139" s="65"/>
      <c r="GIQ139" s="65"/>
      <c r="GIR139" s="65"/>
      <c r="GIS139" s="65"/>
      <c r="GIT139" s="65"/>
      <c r="GIU139" s="65"/>
      <c r="GIV139" s="65"/>
      <c r="GIW139" s="65"/>
      <c r="GIX139" s="65"/>
      <c r="GIY139" s="65"/>
      <c r="GIZ139" s="65"/>
      <c r="GJA139" s="65"/>
      <c r="GJB139" s="65"/>
      <c r="GJC139" s="65"/>
      <c r="GJD139" s="65"/>
      <c r="GJE139" s="65"/>
      <c r="GJF139" s="65"/>
      <c r="GJG139" s="65"/>
      <c r="GJH139" s="65"/>
      <c r="GJI139" s="65"/>
      <c r="GJJ139" s="65"/>
      <c r="GJK139" s="65"/>
      <c r="GJL139" s="65"/>
      <c r="GJM139" s="65"/>
      <c r="GJN139" s="65"/>
      <c r="GJO139" s="65"/>
      <c r="GJP139" s="65"/>
      <c r="GJQ139" s="65"/>
      <c r="GJR139" s="65"/>
      <c r="GJS139" s="65"/>
      <c r="GJT139" s="65"/>
      <c r="GJU139" s="65"/>
      <c r="GJV139" s="65"/>
      <c r="GJW139" s="65"/>
      <c r="GJX139" s="65"/>
      <c r="GJY139" s="65"/>
      <c r="GJZ139" s="65"/>
      <c r="GKA139" s="65"/>
      <c r="GKB139" s="65"/>
      <c r="GKC139" s="65"/>
      <c r="GKD139" s="65"/>
      <c r="GKE139" s="65"/>
      <c r="GKF139" s="65"/>
      <c r="GKG139" s="65"/>
      <c r="GKH139" s="65"/>
      <c r="GKI139" s="65"/>
      <c r="GKJ139" s="65"/>
      <c r="GKK139" s="65"/>
      <c r="GKL139" s="65"/>
      <c r="GKM139" s="65"/>
      <c r="GKN139" s="65"/>
      <c r="GKO139" s="65"/>
      <c r="GKP139" s="65"/>
      <c r="GKQ139" s="65"/>
      <c r="GKR139" s="65"/>
      <c r="GKS139" s="65"/>
      <c r="GKT139" s="65"/>
      <c r="GKU139" s="65"/>
      <c r="GKV139" s="65"/>
      <c r="GKW139" s="65"/>
      <c r="GKX139" s="65"/>
      <c r="GKY139" s="65"/>
      <c r="GKZ139" s="65"/>
      <c r="GLA139" s="65"/>
      <c r="GLB139" s="65"/>
      <c r="GLC139" s="65"/>
      <c r="GLD139" s="65"/>
      <c r="GLE139" s="65"/>
      <c r="GLF139" s="65"/>
      <c r="GLG139" s="65"/>
      <c r="GLH139" s="65"/>
      <c r="GLI139" s="65"/>
      <c r="GLJ139" s="65"/>
      <c r="GLK139" s="65"/>
      <c r="GLL139" s="65"/>
      <c r="GLM139" s="65"/>
      <c r="GLN139" s="65"/>
      <c r="GLO139" s="65"/>
      <c r="GLP139" s="65"/>
      <c r="GLQ139" s="65"/>
      <c r="GLR139" s="65"/>
      <c r="GLS139" s="65"/>
      <c r="GLT139" s="65"/>
      <c r="GLU139" s="65"/>
      <c r="GLV139" s="65"/>
      <c r="GLW139" s="65"/>
      <c r="GLX139" s="65"/>
      <c r="GLY139" s="65"/>
      <c r="GLZ139" s="65"/>
      <c r="GMA139" s="65"/>
      <c r="GMB139" s="65"/>
      <c r="GMC139" s="65"/>
      <c r="GMD139" s="65"/>
      <c r="GME139" s="65"/>
      <c r="GMF139" s="65"/>
      <c r="GMG139" s="65"/>
      <c r="GMH139" s="65"/>
      <c r="GMI139" s="65"/>
      <c r="GMJ139" s="65"/>
      <c r="GMK139" s="65"/>
      <c r="GML139" s="65"/>
      <c r="GMM139" s="65"/>
      <c r="GMN139" s="65"/>
      <c r="GMO139" s="65"/>
      <c r="GMP139" s="65"/>
      <c r="GMQ139" s="65"/>
      <c r="GMR139" s="65"/>
      <c r="GMS139" s="65"/>
      <c r="GMT139" s="65"/>
      <c r="GMU139" s="65"/>
      <c r="GMV139" s="65"/>
      <c r="GMW139" s="65"/>
      <c r="GMX139" s="65"/>
      <c r="GMY139" s="65"/>
      <c r="GMZ139" s="65"/>
      <c r="GNA139" s="65"/>
      <c r="GNB139" s="65"/>
      <c r="GNC139" s="65"/>
      <c r="GND139" s="65"/>
      <c r="GNE139" s="65"/>
      <c r="GNF139" s="65"/>
      <c r="GNG139" s="65"/>
      <c r="GNH139" s="65"/>
      <c r="GNI139" s="65"/>
      <c r="GNJ139" s="65"/>
      <c r="GNK139" s="65"/>
      <c r="GNL139" s="65"/>
      <c r="GNM139" s="65"/>
      <c r="GNN139" s="65"/>
      <c r="GNO139" s="65"/>
      <c r="GNP139" s="65"/>
      <c r="GNQ139" s="65"/>
      <c r="GNR139" s="65"/>
      <c r="GNS139" s="65"/>
      <c r="GNT139" s="65"/>
      <c r="GNU139" s="65"/>
      <c r="GNV139" s="65"/>
      <c r="GNW139" s="65"/>
      <c r="GNX139" s="65"/>
      <c r="GNY139" s="65"/>
      <c r="GNZ139" s="65"/>
      <c r="GOA139" s="65"/>
      <c r="GOB139" s="65"/>
      <c r="GOC139" s="65"/>
      <c r="GOD139" s="65"/>
      <c r="GOE139" s="65"/>
      <c r="GOF139" s="65"/>
      <c r="GOG139" s="65"/>
      <c r="GOH139" s="65"/>
      <c r="GOI139" s="65"/>
      <c r="GOJ139" s="65"/>
      <c r="GOK139" s="65"/>
      <c r="GOL139" s="65"/>
      <c r="GOM139" s="65"/>
      <c r="GON139" s="65"/>
      <c r="GOO139" s="65"/>
      <c r="GOP139" s="65"/>
      <c r="GOQ139" s="65"/>
      <c r="GOR139" s="65"/>
      <c r="GOS139" s="65"/>
      <c r="GOT139" s="65"/>
      <c r="GOU139" s="65"/>
      <c r="GOV139" s="65"/>
      <c r="GOW139" s="65"/>
      <c r="GOX139" s="65"/>
      <c r="GOY139" s="65"/>
      <c r="GOZ139" s="65"/>
      <c r="GPA139" s="65"/>
      <c r="GPB139" s="65"/>
      <c r="GPC139" s="65"/>
      <c r="GPD139" s="65"/>
      <c r="GPE139" s="65"/>
      <c r="GPF139" s="65"/>
      <c r="GPG139" s="65"/>
      <c r="GPH139" s="65"/>
      <c r="GPI139" s="65"/>
      <c r="GPJ139" s="65"/>
      <c r="GPK139" s="65"/>
      <c r="GPL139" s="65"/>
      <c r="GPM139" s="65"/>
      <c r="GPN139" s="65"/>
      <c r="GPO139" s="65"/>
      <c r="GPP139" s="65"/>
      <c r="GPQ139" s="65"/>
      <c r="GPR139" s="65"/>
      <c r="GPS139" s="65"/>
      <c r="GPT139" s="65"/>
      <c r="GPU139" s="65"/>
      <c r="GPV139" s="65"/>
      <c r="GPW139" s="65"/>
      <c r="GPX139" s="65"/>
      <c r="GPY139" s="65"/>
      <c r="GPZ139" s="65"/>
      <c r="GQA139" s="65"/>
      <c r="GQB139" s="65"/>
      <c r="GQC139" s="65"/>
      <c r="GQD139" s="65"/>
      <c r="GQE139" s="65"/>
      <c r="GQF139" s="65"/>
      <c r="GQG139" s="65"/>
      <c r="GQH139" s="65"/>
      <c r="GQI139" s="65"/>
      <c r="GQJ139" s="65"/>
      <c r="GQK139" s="65"/>
      <c r="GQL139" s="65"/>
      <c r="GQM139" s="65"/>
      <c r="GQN139" s="65"/>
      <c r="GQO139" s="65"/>
      <c r="GQP139" s="65"/>
      <c r="GQQ139" s="65"/>
      <c r="GQR139" s="65"/>
      <c r="GQS139" s="65"/>
      <c r="GQT139" s="65"/>
      <c r="GQU139" s="65"/>
      <c r="GQV139" s="65"/>
      <c r="GQW139" s="65"/>
      <c r="GQX139" s="65"/>
      <c r="GQY139" s="65"/>
      <c r="GQZ139" s="65"/>
      <c r="GRA139" s="65"/>
      <c r="GRB139" s="65"/>
      <c r="GRC139" s="65"/>
      <c r="GRD139" s="65"/>
      <c r="GRE139" s="65"/>
      <c r="GRF139" s="65"/>
      <c r="GRG139" s="65"/>
      <c r="GRH139" s="65"/>
      <c r="GRI139" s="65"/>
      <c r="GRJ139" s="65"/>
      <c r="GRK139" s="65"/>
      <c r="GRL139" s="65"/>
      <c r="GRM139" s="65"/>
      <c r="GRN139" s="65"/>
      <c r="GRO139" s="65"/>
      <c r="GRP139" s="65"/>
      <c r="GRQ139" s="65"/>
      <c r="GRR139" s="65"/>
      <c r="GRS139" s="65"/>
      <c r="GRT139" s="65"/>
      <c r="GRU139" s="65"/>
      <c r="GRV139" s="65"/>
      <c r="GRW139" s="65"/>
      <c r="GRX139" s="65"/>
      <c r="GRY139" s="65"/>
      <c r="GRZ139" s="65"/>
      <c r="GSA139" s="65"/>
      <c r="GSB139" s="65"/>
      <c r="GSC139" s="65"/>
      <c r="GSD139" s="65"/>
      <c r="GSE139" s="65"/>
      <c r="GSF139" s="65"/>
      <c r="GSG139" s="65"/>
      <c r="GSH139" s="65"/>
      <c r="GSI139" s="65"/>
      <c r="GSJ139" s="65"/>
      <c r="GSK139" s="65"/>
      <c r="GSL139" s="65"/>
      <c r="GSM139" s="65"/>
      <c r="GSN139" s="65"/>
      <c r="GSO139" s="65"/>
      <c r="GSP139" s="65"/>
      <c r="GSQ139" s="65"/>
      <c r="GSR139" s="65"/>
      <c r="GSS139" s="65"/>
      <c r="GST139" s="65"/>
      <c r="GSU139" s="65"/>
      <c r="GSV139" s="65"/>
      <c r="GSW139" s="65"/>
      <c r="GSX139" s="65"/>
      <c r="GSY139" s="65"/>
      <c r="GSZ139" s="65"/>
      <c r="GTA139" s="65"/>
      <c r="GTB139" s="65"/>
      <c r="GTC139" s="65"/>
      <c r="GTD139" s="65"/>
      <c r="GTE139" s="65"/>
      <c r="GTF139" s="65"/>
      <c r="GTG139" s="65"/>
      <c r="GTH139" s="65"/>
      <c r="GTI139" s="65"/>
      <c r="GTJ139" s="65"/>
      <c r="GTK139" s="65"/>
      <c r="GTL139" s="65"/>
      <c r="GTM139" s="65"/>
      <c r="GTN139" s="65"/>
      <c r="GTO139" s="65"/>
      <c r="GTP139" s="65"/>
      <c r="GTQ139" s="65"/>
      <c r="GTR139" s="65"/>
      <c r="GTS139" s="65"/>
      <c r="GTT139" s="65"/>
      <c r="GTU139" s="65"/>
      <c r="GTV139" s="65"/>
      <c r="GTW139" s="65"/>
      <c r="GTX139" s="65"/>
      <c r="GTY139" s="65"/>
      <c r="GTZ139" s="65"/>
      <c r="GUA139" s="65"/>
      <c r="GUB139" s="65"/>
      <c r="GUC139" s="65"/>
      <c r="GUD139" s="65"/>
      <c r="GUE139" s="65"/>
      <c r="GUF139" s="65"/>
      <c r="GUG139" s="65"/>
      <c r="GUH139" s="65"/>
      <c r="GUI139" s="65"/>
      <c r="GUJ139" s="65"/>
      <c r="GUK139" s="65"/>
      <c r="GUL139" s="65"/>
      <c r="GUM139" s="65"/>
      <c r="GUN139" s="65"/>
      <c r="GUO139" s="65"/>
      <c r="GUP139" s="65"/>
      <c r="GUQ139" s="65"/>
      <c r="GUR139" s="65"/>
      <c r="GUS139" s="65"/>
      <c r="GUT139" s="65"/>
      <c r="GUU139" s="65"/>
      <c r="GUV139" s="65"/>
      <c r="GUW139" s="65"/>
      <c r="GUX139" s="65"/>
      <c r="GUY139" s="65"/>
      <c r="GUZ139" s="65"/>
      <c r="GVA139" s="65"/>
      <c r="GVB139" s="65"/>
      <c r="GVC139" s="65"/>
      <c r="GVD139" s="65"/>
      <c r="GVE139" s="65"/>
      <c r="GVF139" s="65"/>
      <c r="GVG139" s="65"/>
      <c r="GVH139" s="65"/>
      <c r="GVI139" s="65"/>
      <c r="GVJ139" s="65"/>
      <c r="GVK139" s="65"/>
      <c r="GVL139" s="65"/>
      <c r="GVM139" s="65"/>
      <c r="GVN139" s="65"/>
      <c r="GVO139" s="65"/>
      <c r="GVP139" s="65"/>
      <c r="GVQ139" s="65"/>
      <c r="GVR139" s="65"/>
      <c r="GVS139" s="65"/>
      <c r="GVT139" s="65"/>
      <c r="GVU139" s="65"/>
      <c r="GVV139" s="65"/>
      <c r="GVW139" s="65"/>
      <c r="GVX139" s="65"/>
      <c r="GVY139" s="65"/>
      <c r="GVZ139" s="65"/>
      <c r="GWA139" s="65"/>
      <c r="GWB139" s="65"/>
      <c r="GWC139" s="65"/>
      <c r="GWD139" s="65"/>
      <c r="GWE139" s="65"/>
      <c r="GWF139" s="65"/>
      <c r="GWG139" s="65"/>
      <c r="GWH139" s="65"/>
      <c r="GWI139" s="65"/>
      <c r="GWJ139" s="65"/>
      <c r="GWK139" s="65"/>
      <c r="GWL139" s="65"/>
      <c r="GWM139" s="65"/>
      <c r="GWN139" s="65"/>
      <c r="GWO139" s="65"/>
      <c r="GWP139" s="65"/>
      <c r="GWQ139" s="65"/>
      <c r="GWR139" s="65"/>
      <c r="GWS139" s="65"/>
      <c r="GWT139" s="65"/>
      <c r="GWU139" s="65"/>
      <c r="GWV139" s="65"/>
      <c r="GWW139" s="65"/>
      <c r="GWX139" s="65"/>
      <c r="GWY139" s="65"/>
      <c r="GWZ139" s="65"/>
      <c r="GXA139" s="65"/>
      <c r="GXB139" s="65"/>
      <c r="GXC139" s="65"/>
      <c r="GXD139" s="65"/>
      <c r="GXE139" s="65"/>
      <c r="GXF139" s="65"/>
      <c r="GXG139" s="65"/>
      <c r="GXH139" s="65"/>
      <c r="GXI139" s="65"/>
      <c r="GXJ139" s="65"/>
      <c r="GXK139" s="65"/>
      <c r="GXL139" s="65"/>
      <c r="GXM139" s="65"/>
      <c r="GXN139" s="65"/>
      <c r="GXO139" s="65"/>
      <c r="GXP139" s="65"/>
      <c r="GXQ139" s="65"/>
      <c r="GXR139" s="65"/>
      <c r="GXS139" s="65"/>
      <c r="GXT139" s="65"/>
      <c r="GXU139" s="65"/>
      <c r="GXV139" s="65"/>
      <c r="GXW139" s="65"/>
      <c r="GXX139" s="65"/>
      <c r="GXY139" s="65"/>
      <c r="GXZ139" s="65"/>
      <c r="GYA139" s="65"/>
      <c r="GYB139" s="65"/>
      <c r="GYC139" s="65"/>
      <c r="GYD139" s="65"/>
      <c r="GYE139" s="65"/>
      <c r="GYF139" s="65"/>
      <c r="GYG139" s="65"/>
      <c r="GYH139" s="65"/>
      <c r="GYI139" s="65"/>
      <c r="GYJ139" s="65"/>
      <c r="GYK139" s="65"/>
      <c r="GYL139" s="65"/>
      <c r="GYM139" s="65"/>
      <c r="GYN139" s="65"/>
      <c r="GYO139" s="65"/>
      <c r="GYP139" s="65"/>
      <c r="GYQ139" s="65"/>
      <c r="GYR139" s="65"/>
      <c r="GYS139" s="65"/>
      <c r="GYT139" s="65"/>
      <c r="GYU139" s="65"/>
      <c r="GYV139" s="65"/>
      <c r="GYW139" s="65"/>
      <c r="GYX139" s="65"/>
      <c r="GYY139" s="65"/>
      <c r="GYZ139" s="65"/>
      <c r="GZA139" s="65"/>
      <c r="GZB139" s="65"/>
      <c r="GZC139" s="65"/>
      <c r="GZD139" s="65"/>
      <c r="GZE139" s="65"/>
      <c r="GZF139" s="65"/>
      <c r="GZG139" s="65"/>
      <c r="GZH139" s="65"/>
      <c r="GZI139" s="65"/>
      <c r="GZJ139" s="65"/>
      <c r="GZK139" s="65"/>
      <c r="GZL139" s="65"/>
      <c r="GZM139" s="65"/>
      <c r="GZN139" s="65"/>
      <c r="GZO139" s="65"/>
      <c r="GZP139" s="65"/>
      <c r="GZQ139" s="65"/>
      <c r="GZR139" s="65"/>
      <c r="GZS139" s="65"/>
      <c r="GZT139" s="65"/>
      <c r="GZU139" s="65"/>
      <c r="GZV139" s="65"/>
      <c r="GZW139" s="65"/>
      <c r="GZX139" s="65"/>
      <c r="GZY139" s="65"/>
      <c r="GZZ139" s="65"/>
      <c r="HAA139" s="65"/>
      <c r="HAB139" s="65"/>
      <c r="HAC139" s="65"/>
      <c r="HAD139" s="65"/>
      <c r="HAE139" s="65"/>
      <c r="HAF139" s="65"/>
      <c r="HAG139" s="65"/>
      <c r="HAH139" s="65"/>
      <c r="HAI139" s="65"/>
      <c r="HAJ139" s="65"/>
      <c r="HAK139" s="65"/>
      <c r="HAL139" s="65"/>
      <c r="HAM139" s="65"/>
      <c r="HAN139" s="65"/>
      <c r="HAO139" s="65"/>
      <c r="HAP139" s="65"/>
      <c r="HAQ139" s="65"/>
      <c r="HAR139" s="65"/>
      <c r="HAS139" s="65"/>
      <c r="HAT139" s="65"/>
      <c r="HAU139" s="65"/>
      <c r="HAV139" s="65"/>
      <c r="HAW139" s="65"/>
      <c r="HAX139" s="65"/>
      <c r="HAY139" s="65"/>
      <c r="HAZ139" s="65"/>
      <c r="HBA139" s="65"/>
      <c r="HBB139" s="65"/>
      <c r="HBC139" s="65"/>
      <c r="HBD139" s="65"/>
      <c r="HBE139" s="65"/>
      <c r="HBF139" s="65"/>
      <c r="HBG139" s="65"/>
      <c r="HBH139" s="65"/>
      <c r="HBI139" s="65"/>
      <c r="HBJ139" s="65"/>
      <c r="HBK139" s="65"/>
      <c r="HBL139" s="65"/>
      <c r="HBM139" s="65"/>
      <c r="HBN139" s="65"/>
      <c r="HBO139" s="65"/>
      <c r="HBP139" s="65"/>
      <c r="HBQ139" s="65"/>
      <c r="HBR139" s="65"/>
      <c r="HBS139" s="65"/>
      <c r="HBT139" s="65"/>
      <c r="HBU139" s="65"/>
      <c r="HBV139" s="65"/>
      <c r="HBW139" s="65"/>
      <c r="HBX139" s="65"/>
      <c r="HBY139" s="65"/>
      <c r="HBZ139" s="65"/>
      <c r="HCA139" s="65"/>
      <c r="HCB139" s="65"/>
      <c r="HCC139" s="65"/>
      <c r="HCD139" s="65"/>
      <c r="HCE139" s="65"/>
      <c r="HCF139" s="65"/>
      <c r="HCG139" s="65"/>
      <c r="HCH139" s="65"/>
      <c r="HCI139" s="65"/>
      <c r="HCJ139" s="65"/>
      <c r="HCK139" s="65"/>
      <c r="HCL139" s="65"/>
      <c r="HCM139" s="65"/>
      <c r="HCN139" s="65"/>
      <c r="HCO139" s="65"/>
      <c r="HCP139" s="65"/>
      <c r="HCQ139" s="65"/>
      <c r="HCR139" s="65"/>
      <c r="HCS139" s="65"/>
      <c r="HCT139" s="65"/>
      <c r="HCU139" s="65"/>
      <c r="HCV139" s="65"/>
      <c r="HCW139" s="65"/>
      <c r="HCX139" s="65"/>
      <c r="HCY139" s="65"/>
      <c r="HCZ139" s="65"/>
      <c r="HDA139" s="65"/>
      <c r="HDB139" s="65"/>
      <c r="HDC139" s="65"/>
      <c r="HDD139" s="65"/>
      <c r="HDE139" s="65"/>
      <c r="HDF139" s="65"/>
      <c r="HDG139" s="65"/>
      <c r="HDH139" s="65"/>
      <c r="HDI139" s="65"/>
      <c r="HDJ139" s="65"/>
      <c r="HDK139" s="65"/>
      <c r="HDL139" s="65"/>
      <c r="HDM139" s="65"/>
      <c r="HDN139" s="65"/>
      <c r="HDO139" s="65"/>
      <c r="HDP139" s="65"/>
      <c r="HDQ139" s="65"/>
      <c r="HDR139" s="65"/>
      <c r="HDS139" s="65"/>
      <c r="HDT139" s="65"/>
      <c r="HDU139" s="65"/>
      <c r="HDV139" s="65"/>
      <c r="HDW139" s="65"/>
      <c r="HDX139" s="65"/>
      <c r="HDY139" s="65"/>
      <c r="HDZ139" s="65"/>
      <c r="HEA139" s="65"/>
      <c r="HEB139" s="65"/>
      <c r="HEC139" s="65"/>
      <c r="HED139" s="65"/>
      <c r="HEE139" s="65"/>
      <c r="HEF139" s="65"/>
      <c r="HEG139" s="65"/>
      <c r="HEH139" s="65"/>
      <c r="HEI139" s="65"/>
      <c r="HEJ139" s="65"/>
      <c r="HEK139" s="65"/>
      <c r="HEL139" s="65"/>
      <c r="HEM139" s="65"/>
      <c r="HEN139" s="65"/>
      <c r="HEO139" s="65"/>
      <c r="HEP139" s="65"/>
      <c r="HEQ139" s="65"/>
      <c r="HER139" s="65"/>
      <c r="HES139" s="65"/>
      <c r="HET139" s="65"/>
      <c r="HEU139" s="65"/>
      <c r="HEV139" s="65"/>
      <c r="HEW139" s="65"/>
      <c r="HEX139" s="65"/>
      <c r="HEY139" s="65"/>
      <c r="HEZ139" s="65"/>
      <c r="HFA139" s="65"/>
      <c r="HFB139" s="65"/>
      <c r="HFC139" s="65"/>
      <c r="HFD139" s="65"/>
      <c r="HFE139" s="65"/>
      <c r="HFF139" s="65"/>
      <c r="HFG139" s="65"/>
      <c r="HFH139" s="65"/>
      <c r="HFI139" s="65"/>
      <c r="HFJ139" s="65"/>
      <c r="HFK139" s="65"/>
      <c r="HFL139" s="65"/>
      <c r="HFM139" s="65"/>
      <c r="HFN139" s="65"/>
      <c r="HFO139" s="65"/>
      <c r="HFP139" s="65"/>
      <c r="HFQ139" s="65"/>
      <c r="HFR139" s="65"/>
      <c r="HFS139" s="65"/>
      <c r="HFT139" s="65"/>
      <c r="HFU139" s="65"/>
      <c r="HFV139" s="65"/>
      <c r="HFW139" s="65"/>
      <c r="HFX139" s="65"/>
      <c r="HFY139" s="65"/>
      <c r="HFZ139" s="65"/>
      <c r="HGA139" s="65"/>
      <c r="HGB139" s="65"/>
      <c r="HGC139" s="65"/>
      <c r="HGD139" s="65"/>
      <c r="HGE139" s="65"/>
      <c r="HGF139" s="65"/>
      <c r="HGG139" s="65"/>
      <c r="HGH139" s="65"/>
      <c r="HGI139" s="65"/>
      <c r="HGJ139" s="65"/>
      <c r="HGK139" s="65"/>
      <c r="HGL139" s="65"/>
      <c r="HGM139" s="65"/>
      <c r="HGN139" s="65"/>
      <c r="HGO139" s="65"/>
      <c r="HGP139" s="65"/>
      <c r="HGQ139" s="65"/>
      <c r="HGR139" s="65"/>
      <c r="HGS139" s="65"/>
      <c r="HGT139" s="65"/>
      <c r="HGU139" s="65"/>
      <c r="HGV139" s="65"/>
      <c r="HGW139" s="65"/>
      <c r="HGX139" s="65"/>
      <c r="HGY139" s="65"/>
      <c r="HGZ139" s="65"/>
      <c r="HHA139" s="65"/>
      <c r="HHB139" s="65"/>
      <c r="HHC139" s="65"/>
      <c r="HHD139" s="65"/>
      <c r="HHE139" s="65"/>
      <c r="HHF139" s="65"/>
      <c r="HHG139" s="65"/>
      <c r="HHH139" s="65"/>
      <c r="HHI139" s="65"/>
      <c r="HHJ139" s="65"/>
      <c r="HHK139" s="65"/>
      <c r="HHL139" s="65"/>
      <c r="HHM139" s="65"/>
      <c r="HHN139" s="65"/>
      <c r="HHO139" s="65"/>
      <c r="HHP139" s="65"/>
      <c r="HHQ139" s="65"/>
      <c r="HHR139" s="65"/>
      <c r="HHS139" s="65"/>
      <c r="HHT139" s="65"/>
      <c r="HHU139" s="65"/>
      <c r="HHV139" s="65"/>
      <c r="HHW139" s="65"/>
      <c r="HHX139" s="65"/>
      <c r="HHY139" s="65"/>
      <c r="HHZ139" s="65"/>
      <c r="HIA139" s="65"/>
      <c r="HIB139" s="65"/>
      <c r="HIC139" s="65"/>
      <c r="HID139" s="65"/>
      <c r="HIE139" s="65"/>
      <c r="HIF139" s="65"/>
      <c r="HIG139" s="65"/>
      <c r="HIH139" s="65"/>
      <c r="HII139" s="65"/>
      <c r="HIJ139" s="65"/>
      <c r="HIK139" s="65"/>
      <c r="HIL139" s="65"/>
      <c r="HIM139" s="65"/>
      <c r="HIN139" s="65"/>
      <c r="HIO139" s="65"/>
      <c r="HIP139" s="65"/>
      <c r="HIQ139" s="65"/>
      <c r="HIR139" s="65"/>
      <c r="HIS139" s="65"/>
      <c r="HIT139" s="65"/>
      <c r="HIU139" s="65"/>
      <c r="HIV139" s="65"/>
      <c r="HIW139" s="65"/>
      <c r="HIX139" s="65"/>
      <c r="HIY139" s="65"/>
      <c r="HIZ139" s="65"/>
      <c r="HJA139" s="65"/>
      <c r="HJB139" s="65"/>
      <c r="HJC139" s="65"/>
      <c r="HJD139" s="65"/>
      <c r="HJE139" s="65"/>
      <c r="HJF139" s="65"/>
      <c r="HJG139" s="65"/>
      <c r="HJH139" s="65"/>
      <c r="HJI139" s="65"/>
      <c r="HJJ139" s="65"/>
      <c r="HJK139" s="65"/>
      <c r="HJL139" s="65"/>
      <c r="HJM139" s="65"/>
      <c r="HJN139" s="65"/>
      <c r="HJO139" s="65"/>
      <c r="HJP139" s="65"/>
      <c r="HJQ139" s="65"/>
      <c r="HJR139" s="65"/>
      <c r="HJS139" s="65"/>
      <c r="HJT139" s="65"/>
      <c r="HJU139" s="65"/>
      <c r="HJV139" s="65"/>
      <c r="HJW139" s="65"/>
      <c r="HJX139" s="65"/>
      <c r="HJY139" s="65"/>
      <c r="HJZ139" s="65"/>
      <c r="HKA139" s="65"/>
      <c r="HKB139" s="65"/>
      <c r="HKC139" s="65"/>
      <c r="HKD139" s="65"/>
      <c r="HKE139" s="65"/>
      <c r="HKF139" s="65"/>
      <c r="HKG139" s="65"/>
      <c r="HKH139" s="65"/>
      <c r="HKI139" s="65"/>
      <c r="HKJ139" s="65"/>
      <c r="HKK139" s="65"/>
      <c r="HKL139" s="65"/>
      <c r="HKM139" s="65"/>
      <c r="HKN139" s="65"/>
      <c r="HKO139" s="65"/>
      <c r="HKP139" s="65"/>
      <c r="HKQ139" s="65"/>
      <c r="HKR139" s="65"/>
      <c r="HKS139" s="65"/>
      <c r="HKT139" s="65"/>
      <c r="HKU139" s="65"/>
      <c r="HKV139" s="65"/>
      <c r="HKW139" s="65"/>
      <c r="HKX139" s="65"/>
      <c r="HKY139" s="65"/>
      <c r="HKZ139" s="65"/>
      <c r="HLA139" s="65"/>
      <c r="HLB139" s="65"/>
      <c r="HLC139" s="65"/>
      <c r="HLD139" s="65"/>
      <c r="HLE139" s="65"/>
      <c r="HLF139" s="65"/>
      <c r="HLG139" s="65"/>
      <c r="HLH139" s="65"/>
      <c r="HLI139" s="65"/>
      <c r="HLJ139" s="65"/>
      <c r="HLK139" s="65"/>
      <c r="HLL139" s="65"/>
      <c r="HLM139" s="65"/>
      <c r="HLN139" s="65"/>
      <c r="HLO139" s="65"/>
      <c r="HLP139" s="65"/>
      <c r="HLQ139" s="65"/>
      <c r="HLR139" s="65"/>
      <c r="HLS139" s="65"/>
      <c r="HLT139" s="65"/>
      <c r="HLU139" s="65"/>
      <c r="HLV139" s="65"/>
      <c r="HLW139" s="65"/>
      <c r="HLX139" s="65"/>
      <c r="HLY139" s="65"/>
      <c r="HLZ139" s="65"/>
      <c r="HMA139" s="65"/>
      <c r="HMB139" s="65"/>
      <c r="HMC139" s="65"/>
      <c r="HMD139" s="65"/>
      <c r="HME139" s="65"/>
      <c r="HMF139" s="65"/>
      <c r="HMG139" s="65"/>
      <c r="HMH139" s="65"/>
      <c r="HMI139" s="65"/>
      <c r="HMJ139" s="65"/>
      <c r="HMK139" s="65"/>
      <c r="HML139" s="65"/>
      <c r="HMM139" s="65"/>
      <c r="HMN139" s="65"/>
      <c r="HMO139" s="65"/>
      <c r="HMP139" s="65"/>
      <c r="HMQ139" s="65"/>
      <c r="HMR139" s="65"/>
      <c r="HMS139" s="65"/>
      <c r="HMT139" s="65"/>
      <c r="HMU139" s="65"/>
      <c r="HMV139" s="65"/>
      <c r="HMW139" s="65"/>
      <c r="HMX139" s="65"/>
      <c r="HMY139" s="65"/>
      <c r="HMZ139" s="65"/>
      <c r="HNA139" s="65"/>
      <c r="HNB139" s="65"/>
      <c r="HNC139" s="65"/>
      <c r="HND139" s="65"/>
      <c r="HNE139" s="65"/>
      <c r="HNF139" s="65"/>
      <c r="HNG139" s="65"/>
      <c r="HNH139" s="65"/>
      <c r="HNI139" s="65"/>
      <c r="HNJ139" s="65"/>
      <c r="HNK139" s="65"/>
      <c r="HNL139" s="65"/>
      <c r="HNM139" s="65"/>
      <c r="HNN139" s="65"/>
      <c r="HNO139" s="65"/>
      <c r="HNP139" s="65"/>
      <c r="HNQ139" s="65"/>
      <c r="HNR139" s="65"/>
      <c r="HNS139" s="65"/>
      <c r="HNT139" s="65"/>
      <c r="HNU139" s="65"/>
      <c r="HNV139" s="65"/>
      <c r="HNW139" s="65"/>
      <c r="HNX139" s="65"/>
      <c r="HNY139" s="65"/>
      <c r="HNZ139" s="65"/>
      <c r="HOA139" s="65"/>
      <c r="HOB139" s="65"/>
      <c r="HOC139" s="65"/>
      <c r="HOD139" s="65"/>
      <c r="HOE139" s="65"/>
      <c r="HOF139" s="65"/>
      <c r="HOG139" s="65"/>
      <c r="HOH139" s="65"/>
      <c r="HOI139" s="65"/>
      <c r="HOJ139" s="65"/>
      <c r="HOK139" s="65"/>
      <c r="HOL139" s="65"/>
      <c r="HOM139" s="65"/>
      <c r="HON139" s="65"/>
      <c r="HOO139" s="65"/>
      <c r="HOP139" s="65"/>
      <c r="HOQ139" s="65"/>
      <c r="HOR139" s="65"/>
      <c r="HOS139" s="65"/>
      <c r="HOT139" s="65"/>
      <c r="HOU139" s="65"/>
      <c r="HOV139" s="65"/>
      <c r="HOW139" s="65"/>
      <c r="HOX139" s="65"/>
      <c r="HOY139" s="65"/>
      <c r="HOZ139" s="65"/>
      <c r="HPA139" s="65"/>
      <c r="HPB139" s="65"/>
      <c r="HPC139" s="65"/>
      <c r="HPD139" s="65"/>
      <c r="HPE139" s="65"/>
      <c r="HPF139" s="65"/>
      <c r="HPG139" s="65"/>
      <c r="HPH139" s="65"/>
      <c r="HPI139" s="65"/>
      <c r="HPJ139" s="65"/>
      <c r="HPK139" s="65"/>
      <c r="HPL139" s="65"/>
      <c r="HPM139" s="65"/>
      <c r="HPN139" s="65"/>
      <c r="HPO139" s="65"/>
      <c r="HPP139" s="65"/>
      <c r="HPQ139" s="65"/>
      <c r="HPR139" s="65"/>
      <c r="HPS139" s="65"/>
      <c r="HPT139" s="65"/>
      <c r="HPU139" s="65"/>
      <c r="HPV139" s="65"/>
      <c r="HPW139" s="65"/>
      <c r="HPX139" s="65"/>
      <c r="HPY139" s="65"/>
      <c r="HPZ139" s="65"/>
      <c r="HQA139" s="65"/>
      <c r="HQB139" s="65"/>
      <c r="HQC139" s="65"/>
      <c r="HQD139" s="65"/>
      <c r="HQE139" s="65"/>
      <c r="HQF139" s="65"/>
      <c r="HQG139" s="65"/>
      <c r="HQH139" s="65"/>
      <c r="HQI139" s="65"/>
      <c r="HQJ139" s="65"/>
      <c r="HQK139" s="65"/>
      <c r="HQL139" s="65"/>
      <c r="HQM139" s="65"/>
      <c r="HQN139" s="65"/>
      <c r="HQO139" s="65"/>
      <c r="HQP139" s="65"/>
      <c r="HQQ139" s="65"/>
      <c r="HQR139" s="65"/>
      <c r="HQS139" s="65"/>
      <c r="HQT139" s="65"/>
      <c r="HQU139" s="65"/>
      <c r="HQV139" s="65"/>
      <c r="HQW139" s="65"/>
      <c r="HQX139" s="65"/>
      <c r="HQY139" s="65"/>
      <c r="HQZ139" s="65"/>
      <c r="HRA139" s="65"/>
      <c r="HRB139" s="65"/>
      <c r="HRC139" s="65"/>
      <c r="HRD139" s="65"/>
      <c r="HRE139" s="65"/>
      <c r="HRF139" s="65"/>
      <c r="HRG139" s="65"/>
      <c r="HRH139" s="65"/>
      <c r="HRI139" s="65"/>
      <c r="HRJ139" s="65"/>
      <c r="HRK139" s="65"/>
      <c r="HRL139" s="65"/>
      <c r="HRM139" s="65"/>
      <c r="HRN139" s="65"/>
      <c r="HRO139" s="65"/>
      <c r="HRP139" s="65"/>
      <c r="HRQ139" s="65"/>
      <c r="HRR139" s="65"/>
      <c r="HRS139" s="65"/>
      <c r="HRT139" s="65"/>
      <c r="HRU139" s="65"/>
      <c r="HRV139" s="65"/>
      <c r="HRW139" s="65"/>
      <c r="HRX139" s="65"/>
      <c r="HRY139" s="65"/>
      <c r="HRZ139" s="65"/>
      <c r="HSA139" s="65"/>
      <c r="HSB139" s="65"/>
      <c r="HSC139" s="65"/>
      <c r="HSD139" s="65"/>
      <c r="HSE139" s="65"/>
      <c r="HSF139" s="65"/>
      <c r="HSG139" s="65"/>
      <c r="HSH139" s="65"/>
      <c r="HSI139" s="65"/>
      <c r="HSJ139" s="65"/>
      <c r="HSK139" s="65"/>
      <c r="HSL139" s="65"/>
      <c r="HSM139" s="65"/>
      <c r="HSN139" s="65"/>
      <c r="HSO139" s="65"/>
      <c r="HSP139" s="65"/>
      <c r="HSQ139" s="65"/>
      <c r="HSR139" s="65"/>
      <c r="HSS139" s="65"/>
      <c r="HST139" s="65"/>
      <c r="HSU139" s="65"/>
      <c r="HSV139" s="65"/>
      <c r="HSW139" s="65"/>
      <c r="HSX139" s="65"/>
      <c r="HSY139" s="65"/>
      <c r="HSZ139" s="65"/>
      <c r="HTA139" s="65"/>
      <c r="HTB139" s="65"/>
      <c r="HTC139" s="65"/>
      <c r="HTD139" s="65"/>
      <c r="HTE139" s="65"/>
      <c r="HTF139" s="65"/>
      <c r="HTG139" s="65"/>
      <c r="HTH139" s="65"/>
      <c r="HTI139" s="65"/>
      <c r="HTJ139" s="65"/>
      <c r="HTK139" s="65"/>
      <c r="HTL139" s="65"/>
      <c r="HTM139" s="65"/>
      <c r="HTN139" s="65"/>
      <c r="HTO139" s="65"/>
      <c r="HTP139" s="65"/>
      <c r="HTQ139" s="65"/>
      <c r="HTR139" s="65"/>
      <c r="HTS139" s="65"/>
      <c r="HTT139" s="65"/>
      <c r="HTU139" s="65"/>
      <c r="HTV139" s="65"/>
      <c r="HTW139" s="65"/>
      <c r="HTX139" s="65"/>
      <c r="HTY139" s="65"/>
      <c r="HTZ139" s="65"/>
      <c r="HUA139" s="65"/>
      <c r="HUB139" s="65"/>
      <c r="HUC139" s="65"/>
      <c r="HUD139" s="65"/>
      <c r="HUE139" s="65"/>
      <c r="HUF139" s="65"/>
      <c r="HUG139" s="65"/>
      <c r="HUH139" s="65"/>
      <c r="HUI139" s="65"/>
      <c r="HUJ139" s="65"/>
      <c r="HUK139" s="65"/>
      <c r="HUL139" s="65"/>
      <c r="HUM139" s="65"/>
      <c r="HUN139" s="65"/>
      <c r="HUO139" s="65"/>
      <c r="HUP139" s="65"/>
      <c r="HUQ139" s="65"/>
      <c r="HUR139" s="65"/>
      <c r="HUS139" s="65"/>
      <c r="HUT139" s="65"/>
      <c r="HUU139" s="65"/>
      <c r="HUV139" s="65"/>
      <c r="HUW139" s="65"/>
      <c r="HUX139" s="65"/>
      <c r="HUY139" s="65"/>
      <c r="HUZ139" s="65"/>
      <c r="HVA139" s="65"/>
      <c r="HVB139" s="65"/>
      <c r="HVC139" s="65"/>
      <c r="HVD139" s="65"/>
      <c r="HVE139" s="65"/>
      <c r="HVF139" s="65"/>
      <c r="HVG139" s="65"/>
      <c r="HVH139" s="65"/>
      <c r="HVI139" s="65"/>
      <c r="HVJ139" s="65"/>
      <c r="HVK139" s="65"/>
      <c r="HVL139" s="65"/>
      <c r="HVM139" s="65"/>
      <c r="HVN139" s="65"/>
      <c r="HVO139" s="65"/>
      <c r="HVP139" s="65"/>
      <c r="HVQ139" s="65"/>
      <c r="HVR139" s="65"/>
      <c r="HVS139" s="65"/>
      <c r="HVT139" s="65"/>
      <c r="HVU139" s="65"/>
      <c r="HVV139" s="65"/>
      <c r="HVW139" s="65"/>
      <c r="HVX139" s="65"/>
      <c r="HVY139" s="65"/>
      <c r="HVZ139" s="65"/>
      <c r="HWA139" s="65"/>
      <c r="HWB139" s="65"/>
      <c r="HWC139" s="65"/>
      <c r="HWD139" s="65"/>
      <c r="HWE139" s="65"/>
      <c r="HWF139" s="65"/>
      <c r="HWG139" s="65"/>
      <c r="HWH139" s="65"/>
      <c r="HWI139" s="65"/>
      <c r="HWJ139" s="65"/>
      <c r="HWK139" s="65"/>
      <c r="HWL139" s="65"/>
      <c r="HWM139" s="65"/>
      <c r="HWN139" s="65"/>
      <c r="HWO139" s="65"/>
      <c r="HWP139" s="65"/>
      <c r="HWQ139" s="65"/>
      <c r="HWR139" s="65"/>
      <c r="HWS139" s="65"/>
      <c r="HWT139" s="65"/>
      <c r="HWU139" s="65"/>
      <c r="HWV139" s="65"/>
      <c r="HWW139" s="65"/>
      <c r="HWX139" s="65"/>
      <c r="HWY139" s="65"/>
      <c r="HWZ139" s="65"/>
      <c r="HXA139" s="65"/>
      <c r="HXB139" s="65"/>
      <c r="HXC139" s="65"/>
      <c r="HXD139" s="65"/>
      <c r="HXE139" s="65"/>
      <c r="HXF139" s="65"/>
      <c r="HXG139" s="65"/>
      <c r="HXH139" s="65"/>
      <c r="HXI139" s="65"/>
      <c r="HXJ139" s="65"/>
      <c r="HXK139" s="65"/>
      <c r="HXL139" s="65"/>
      <c r="HXM139" s="65"/>
      <c r="HXN139" s="65"/>
      <c r="HXO139" s="65"/>
      <c r="HXP139" s="65"/>
      <c r="HXQ139" s="65"/>
      <c r="HXR139" s="65"/>
      <c r="HXS139" s="65"/>
      <c r="HXT139" s="65"/>
      <c r="HXU139" s="65"/>
      <c r="HXV139" s="65"/>
      <c r="HXW139" s="65"/>
      <c r="HXX139" s="65"/>
      <c r="HXY139" s="65"/>
      <c r="HXZ139" s="65"/>
      <c r="HYA139" s="65"/>
      <c r="HYB139" s="65"/>
      <c r="HYC139" s="65"/>
      <c r="HYD139" s="65"/>
      <c r="HYE139" s="65"/>
      <c r="HYF139" s="65"/>
      <c r="HYG139" s="65"/>
      <c r="HYH139" s="65"/>
      <c r="HYI139" s="65"/>
      <c r="HYJ139" s="65"/>
      <c r="HYK139" s="65"/>
      <c r="HYL139" s="65"/>
      <c r="HYM139" s="65"/>
      <c r="HYN139" s="65"/>
      <c r="HYO139" s="65"/>
      <c r="HYP139" s="65"/>
      <c r="HYQ139" s="65"/>
      <c r="HYR139" s="65"/>
      <c r="HYS139" s="65"/>
      <c r="HYT139" s="65"/>
      <c r="HYU139" s="65"/>
      <c r="HYV139" s="65"/>
      <c r="HYW139" s="65"/>
      <c r="HYX139" s="65"/>
      <c r="HYY139" s="65"/>
      <c r="HYZ139" s="65"/>
      <c r="HZA139" s="65"/>
      <c r="HZB139" s="65"/>
      <c r="HZC139" s="65"/>
      <c r="HZD139" s="65"/>
      <c r="HZE139" s="65"/>
      <c r="HZF139" s="65"/>
      <c r="HZG139" s="65"/>
      <c r="HZH139" s="65"/>
      <c r="HZI139" s="65"/>
      <c r="HZJ139" s="65"/>
      <c r="HZK139" s="65"/>
      <c r="HZL139" s="65"/>
      <c r="HZM139" s="65"/>
      <c r="HZN139" s="65"/>
      <c r="HZO139" s="65"/>
      <c r="HZP139" s="65"/>
      <c r="HZQ139" s="65"/>
      <c r="HZR139" s="65"/>
      <c r="HZS139" s="65"/>
      <c r="HZT139" s="65"/>
      <c r="HZU139" s="65"/>
      <c r="HZV139" s="65"/>
      <c r="HZW139" s="65"/>
      <c r="HZX139" s="65"/>
      <c r="HZY139" s="65"/>
      <c r="HZZ139" s="65"/>
      <c r="IAA139" s="65"/>
      <c r="IAB139" s="65"/>
      <c r="IAC139" s="65"/>
      <c r="IAD139" s="65"/>
      <c r="IAE139" s="65"/>
      <c r="IAF139" s="65"/>
      <c r="IAG139" s="65"/>
      <c r="IAH139" s="65"/>
      <c r="IAI139" s="65"/>
      <c r="IAJ139" s="65"/>
      <c r="IAK139" s="65"/>
      <c r="IAL139" s="65"/>
      <c r="IAM139" s="65"/>
      <c r="IAN139" s="65"/>
      <c r="IAO139" s="65"/>
      <c r="IAP139" s="65"/>
      <c r="IAQ139" s="65"/>
      <c r="IAR139" s="65"/>
      <c r="IAS139" s="65"/>
      <c r="IAT139" s="65"/>
      <c r="IAU139" s="65"/>
      <c r="IAV139" s="65"/>
      <c r="IAW139" s="65"/>
      <c r="IAX139" s="65"/>
      <c r="IAY139" s="65"/>
      <c r="IAZ139" s="65"/>
      <c r="IBA139" s="65"/>
      <c r="IBB139" s="65"/>
      <c r="IBC139" s="65"/>
      <c r="IBD139" s="65"/>
      <c r="IBE139" s="65"/>
      <c r="IBF139" s="65"/>
      <c r="IBG139" s="65"/>
      <c r="IBH139" s="65"/>
      <c r="IBI139" s="65"/>
      <c r="IBJ139" s="65"/>
      <c r="IBK139" s="65"/>
      <c r="IBL139" s="65"/>
      <c r="IBM139" s="65"/>
      <c r="IBN139" s="65"/>
      <c r="IBO139" s="65"/>
      <c r="IBP139" s="65"/>
      <c r="IBQ139" s="65"/>
      <c r="IBR139" s="65"/>
      <c r="IBS139" s="65"/>
      <c r="IBT139" s="65"/>
      <c r="IBU139" s="65"/>
      <c r="IBV139" s="65"/>
      <c r="IBW139" s="65"/>
      <c r="IBX139" s="65"/>
      <c r="IBY139" s="65"/>
      <c r="IBZ139" s="65"/>
      <c r="ICA139" s="65"/>
      <c r="ICB139" s="65"/>
      <c r="ICC139" s="65"/>
      <c r="ICD139" s="65"/>
      <c r="ICE139" s="65"/>
      <c r="ICF139" s="65"/>
      <c r="ICG139" s="65"/>
      <c r="ICH139" s="65"/>
      <c r="ICI139" s="65"/>
      <c r="ICJ139" s="65"/>
      <c r="ICK139" s="65"/>
      <c r="ICL139" s="65"/>
      <c r="ICM139" s="65"/>
      <c r="ICN139" s="65"/>
      <c r="ICO139" s="65"/>
      <c r="ICP139" s="65"/>
      <c r="ICQ139" s="65"/>
      <c r="ICR139" s="65"/>
      <c r="ICS139" s="65"/>
      <c r="ICT139" s="65"/>
      <c r="ICU139" s="65"/>
      <c r="ICV139" s="65"/>
      <c r="ICW139" s="65"/>
      <c r="ICX139" s="65"/>
      <c r="ICY139" s="65"/>
      <c r="ICZ139" s="65"/>
      <c r="IDA139" s="65"/>
      <c r="IDB139" s="65"/>
      <c r="IDC139" s="65"/>
      <c r="IDD139" s="65"/>
      <c r="IDE139" s="65"/>
      <c r="IDF139" s="65"/>
      <c r="IDG139" s="65"/>
      <c r="IDH139" s="65"/>
      <c r="IDI139" s="65"/>
      <c r="IDJ139" s="65"/>
      <c r="IDK139" s="65"/>
      <c r="IDL139" s="65"/>
      <c r="IDM139" s="65"/>
      <c r="IDN139" s="65"/>
      <c r="IDO139" s="65"/>
      <c r="IDP139" s="65"/>
      <c r="IDQ139" s="65"/>
      <c r="IDR139" s="65"/>
      <c r="IDS139" s="65"/>
      <c r="IDT139" s="65"/>
      <c r="IDU139" s="65"/>
      <c r="IDV139" s="65"/>
      <c r="IDW139" s="65"/>
      <c r="IDX139" s="65"/>
      <c r="IDY139" s="65"/>
      <c r="IDZ139" s="65"/>
      <c r="IEA139" s="65"/>
      <c r="IEB139" s="65"/>
      <c r="IEC139" s="65"/>
      <c r="IED139" s="65"/>
      <c r="IEE139" s="65"/>
      <c r="IEF139" s="65"/>
      <c r="IEG139" s="65"/>
      <c r="IEH139" s="65"/>
      <c r="IEI139" s="65"/>
      <c r="IEJ139" s="65"/>
      <c r="IEK139" s="65"/>
      <c r="IEL139" s="65"/>
      <c r="IEM139" s="65"/>
      <c r="IEN139" s="65"/>
      <c r="IEO139" s="65"/>
      <c r="IEP139" s="65"/>
      <c r="IEQ139" s="65"/>
      <c r="IER139" s="65"/>
      <c r="IES139" s="65"/>
      <c r="IET139" s="65"/>
      <c r="IEU139" s="65"/>
      <c r="IEV139" s="65"/>
      <c r="IEW139" s="65"/>
      <c r="IEX139" s="65"/>
      <c r="IEY139" s="65"/>
      <c r="IEZ139" s="65"/>
      <c r="IFA139" s="65"/>
      <c r="IFB139" s="65"/>
      <c r="IFC139" s="65"/>
      <c r="IFD139" s="65"/>
      <c r="IFE139" s="65"/>
      <c r="IFF139" s="65"/>
      <c r="IFG139" s="65"/>
      <c r="IFH139" s="65"/>
      <c r="IFI139" s="65"/>
      <c r="IFJ139" s="65"/>
      <c r="IFK139" s="65"/>
      <c r="IFL139" s="65"/>
      <c r="IFM139" s="65"/>
      <c r="IFN139" s="65"/>
      <c r="IFO139" s="65"/>
      <c r="IFP139" s="65"/>
      <c r="IFQ139" s="65"/>
      <c r="IFR139" s="65"/>
      <c r="IFS139" s="65"/>
      <c r="IFT139" s="65"/>
      <c r="IFU139" s="65"/>
      <c r="IFV139" s="65"/>
      <c r="IFW139" s="65"/>
      <c r="IFX139" s="65"/>
      <c r="IFY139" s="65"/>
      <c r="IFZ139" s="65"/>
      <c r="IGA139" s="65"/>
      <c r="IGB139" s="65"/>
      <c r="IGC139" s="65"/>
      <c r="IGD139" s="65"/>
      <c r="IGE139" s="65"/>
      <c r="IGF139" s="65"/>
      <c r="IGG139" s="65"/>
      <c r="IGH139" s="65"/>
      <c r="IGI139" s="65"/>
      <c r="IGJ139" s="65"/>
      <c r="IGK139" s="65"/>
      <c r="IGL139" s="65"/>
      <c r="IGM139" s="65"/>
      <c r="IGN139" s="65"/>
      <c r="IGO139" s="65"/>
      <c r="IGP139" s="65"/>
      <c r="IGQ139" s="65"/>
      <c r="IGR139" s="65"/>
      <c r="IGS139" s="65"/>
      <c r="IGT139" s="65"/>
      <c r="IGU139" s="65"/>
      <c r="IGV139" s="65"/>
      <c r="IGW139" s="65"/>
      <c r="IGX139" s="65"/>
      <c r="IGY139" s="65"/>
      <c r="IGZ139" s="65"/>
      <c r="IHA139" s="65"/>
      <c r="IHB139" s="65"/>
      <c r="IHC139" s="65"/>
      <c r="IHD139" s="65"/>
      <c r="IHE139" s="65"/>
      <c r="IHF139" s="65"/>
      <c r="IHG139" s="65"/>
      <c r="IHH139" s="65"/>
      <c r="IHI139" s="65"/>
      <c r="IHJ139" s="65"/>
      <c r="IHK139" s="65"/>
      <c r="IHL139" s="65"/>
      <c r="IHM139" s="65"/>
      <c r="IHN139" s="65"/>
      <c r="IHO139" s="65"/>
      <c r="IHP139" s="65"/>
      <c r="IHQ139" s="65"/>
      <c r="IHR139" s="65"/>
      <c r="IHS139" s="65"/>
      <c r="IHT139" s="65"/>
      <c r="IHU139" s="65"/>
      <c r="IHV139" s="65"/>
      <c r="IHW139" s="65"/>
      <c r="IHX139" s="65"/>
      <c r="IHY139" s="65"/>
      <c r="IHZ139" s="65"/>
      <c r="IIA139" s="65"/>
      <c r="IIB139" s="65"/>
      <c r="IIC139" s="65"/>
      <c r="IID139" s="65"/>
      <c r="IIE139" s="65"/>
      <c r="IIF139" s="65"/>
      <c r="IIG139" s="65"/>
      <c r="IIH139" s="65"/>
      <c r="III139" s="65"/>
      <c r="IIJ139" s="65"/>
      <c r="IIK139" s="65"/>
      <c r="IIL139" s="65"/>
      <c r="IIM139" s="65"/>
      <c r="IIN139" s="65"/>
      <c r="IIO139" s="65"/>
      <c r="IIP139" s="65"/>
      <c r="IIQ139" s="65"/>
      <c r="IIR139" s="65"/>
      <c r="IIS139" s="65"/>
      <c r="IIT139" s="65"/>
      <c r="IIU139" s="65"/>
      <c r="IIV139" s="65"/>
      <c r="IIW139" s="65"/>
      <c r="IIX139" s="65"/>
      <c r="IIY139" s="65"/>
      <c r="IIZ139" s="65"/>
      <c r="IJA139" s="65"/>
      <c r="IJB139" s="65"/>
      <c r="IJC139" s="65"/>
      <c r="IJD139" s="65"/>
      <c r="IJE139" s="65"/>
      <c r="IJF139" s="65"/>
      <c r="IJG139" s="65"/>
      <c r="IJH139" s="65"/>
      <c r="IJI139" s="65"/>
      <c r="IJJ139" s="65"/>
      <c r="IJK139" s="65"/>
      <c r="IJL139" s="65"/>
      <c r="IJM139" s="65"/>
      <c r="IJN139" s="65"/>
      <c r="IJO139" s="65"/>
      <c r="IJP139" s="65"/>
      <c r="IJQ139" s="65"/>
      <c r="IJR139" s="65"/>
      <c r="IJS139" s="65"/>
      <c r="IJT139" s="65"/>
      <c r="IJU139" s="65"/>
      <c r="IJV139" s="65"/>
      <c r="IJW139" s="65"/>
      <c r="IJX139" s="65"/>
      <c r="IJY139" s="65"/>
      <c r="IJZ139" s="65"/>
      <c r="IKA139" s="65"/>
      <c r="IKB139" s="65"/>
      <c r="IKC139" s="65"/>
      <c r="IKD139" s="65"/>
      <c r="IKE139" s="65"/>
      <c r="IKF139" s="65"/>
      <c r="IKG139" s="65"/>
      <c r="IKH139" s="65"/>
      <c r="IKI139" s="65"/>
      <c r="IKJ139" s="65"/>
      <c r="IKK139" s="65"/>
      <c r="IKL139" s="65"/>
      <c r="IKM139" s="65"/>
      <c r="IKN139" s="65"/>
      <c r="IKO139" s="65"/>
      <c r="IKP139" s="65"/>
      <c r="IKQ139" s="65"/>
      <c r="IKR139" s="65"/>
      <c r="IKS139" s="65"/>
      <c r="IKT139" s="65"/>
      <c r="IKU139" s="65"/>
      <c r="IKV139" s="65"/>
      <c r="IKW139" s="65"/>
      <c r="IKX139" s="65"/>
      <c r="IKY139" s="65"/>
      <c r="IKZ139" s="65"/>
      <c r="ILA139" s="65"/>
      <c r="ILB139" s="65"/>
      <c r="ILC139" s="65"/>
      <c r="ILD139" s="65"/>
      <c r="ILE139" s="65"/>
      <c r="ILF139" s="65"/>
      <c r="ILG139" s="65"/>
      <c r="ILH139" s="65"/>
      <c r="ILI139" s="65"/>
      <c r="ILJ139" s="65"/>
      <c r="ILK139" s="65"/>
      <c r="ILL139" s="65"/>
      <c r="ILM139" s="65"/>
      <c r="ILN139" s="65"/>
      <c r="ILO139" s="65"/>
      <c r="ILP139" s="65"/>
      <c r="ILQ139" s="65"/>
      <c r="ILR139" s="65"/>
      <c r="ILS139" s="65"/>
      <c r="ILT139" s="65"/>
      <c r="ILU139" s="65"/>
      <c r="ILV139" s="65"/>
      <c r="ILW139" s="65"/>
      <c r="ILX139" s="65"/>
      <c r="ILY139" s="65"/>
      <c r="ILZ139" s="65"/>
      <c r="IMA139" s="65"/>
      <c r="IMB139" s="65"/>
      <c r="IMC139" s="65"/>
      <c r="IMD139" s="65"/>
      <c r="IME139" s="65"/>
      <c r="IMF139" s="65"/>
      <c r="IMG139" s="65"/>
      <c r="IMH139" s="65"/>
      <c r="IMI139" s="65"/>
      <c r="IMJ139" s="65"/>
      <c r="IMK139" s="65"/>
      <c r="IML139" s="65"/>
      <c r="IMM139" s="65"/>
      <c r="IMN139" s="65"/>
      <c r="IMO139" s="65"/>
      <c r="IMP139" s="65"/>
      <c r="IMQ139" s="65"/>
      <c r="IMR139" s="65"/>
      <c r="IMS139" s="65"/>
      <c r="IMT139" s="65"/>
      <c r="IMU139" s="65"/>
      <c r="IMV139" s="65"/>
      <c r="IMW139" s="65"/>
      <c r="IMX139" s="65"/>
      <c r="IMY139" s="65"/>
      <c r="IMZ139" s="65"/>
      <c r="INA139" s="65"/>
      <c r="INB139" s="65"/>
      <c r="INC139" s="65"/>
      <c r="IND139" s="65"/>
      <c r="INE139" s="65"/>
      <c r="INF139" s="65"/>
      <c r="ING139" s="65"/>
      <c r="INH139" s="65"/>
      <c r="INI139" s="65"/>
      <c r="INJ139" s="65"/>
      <c r="INK139" s="65"/>
      <c r="INL139" s="65"/>
      <c r="INM139" s="65"/>
      <c r="INN139" s="65"/>
      <c r="INO139" s="65"/>
      <c r="INP139" s="65"/>
      <c r="INQ139" s="65"/>
      <c r="INR139" s="65"/>
      <c r="INS139" s="65"/>
      <c r="INT139" s="65"/>
      <c r="INU139" s="65"/>
      <c r="INV139" s="65"/>
      <c r="INW139" s="65"/>
      <c r="INX139" s="65"/>
      <c r="INY139" s="65"/>
      <c r="INZ139" s="65"/>
      <c r="IOA139" s="65"/>
      <c r="IOB139" s="65"/>
      <c r="IOC139" s="65"/>
      <c r="IOD139" s="65"/>
      <c r="IOE139" s="65"/>
      <c r="IOF139" s="65"/>
      <c r="IOG139" s="65"/>
      <c r="IOH139" s="65"/>
      <c r="IOI139" s="65"/>
      <c r="IOJ139" s="65"/>
      <c r="IOK139" s="65"/>
      <c r="IOL139" s="65"/>
      <c r="IOM139" s="65"/>
      <c r="ION139" s="65"/>
      <c r="IOO139" s="65"/>
      <c r="IOP139" s="65"/>
      <c r="IOQ139" s="65"/>
      <c r="IOR139" s="65"/>
      <c r="IOS139" s="65"/>
      <c r="IOT139" s="65"/>
      <c r="IOU139" s="65"/>
      <c r="IOV139" s="65"/>
      <c r="IOW139" s="65"/>
      <c r="IOX139" s="65"/>
      <c r="IOY139" s="65"/>
      <c r="IOZ139" s="65"/>
      <c r="IPA139" s="65"/>
      <c r="IPB139" s="65"/>
      <c r="IPC139" s="65"/>
      <c r="IPD139" s="65"/>
      <c r="IPE139" s="65"/>
      <c r="IPF139" s="65"/>
      <c r="IPG139" s="65"/>
      <c r="IPH139" s="65"/>
      <c r="IPI139" s="65"/>
      <c r="IPJ139" s="65"/>
      <c r="IPK139" s="65"/>
      <c r="IPL139" s="65"/>
      <c r="IPM139" s="65"/>
      <c r="IPN139" s="65"/>
      <c r="IPO139" s="65"/>
      <c r="IPP139" s="65"/>
      <c r="IPQ139" s="65"/>
      <c r="IPR139" s="65"/>
      <c r="IPS139" s="65"/>
      <c r="IPT139" s="65"/>
      <c r="IPU139" s="65"/>
      <c r="IPV139" s="65"/>
      <c r="IPW139" s="65"/>
      <c r="IPX139" s="65"/>
      <c r="IPY139" s="65"/>
      <c r="IPZ139" s="65"/>
      <c r="IQA139" s="65"/>
      <c r="IQB139" s="65"/>
      <c r="IQC139" s="65"/>
      <c r="IQD139" s="65"/>
      <c r="IQE139" s="65"/>
      <c r="IQF139" s="65"/>
      <c r="IQG139" s="65"/>
      <c r="IQH139" s="65"/>
      <c r="IQI139" s="65"/>
      <c r="IQJ139" s="65"/>
      <c r="IQK139" s="65"/>
      <c r="IQL139" s="65"/>
      <c r="IQM139" s="65"/>
      <c r="IQN139" s="65"/>
      <c r="IQO139" s="65"/>
      <c r="IQP139" s="65"/>
      <c r="IQQ139" s="65"/>
      <c r="IQR139" s="65"/>
      <c r="IQS139" s="65"/>
      <c r="IQT139" s="65"/>
      <c r="IQU139" s="65"/>
      <c r="IQV139" s="65"/>
      <c r="IQW139" s="65"/>
      <c r="IQX139" s="65"/>
      <c r="IQY139" s="65"/>
      <c r="IQZ139" s="65"/>
      <c r="IRA139" s="65"/>
      <c r="IRB139" s="65"/>
      <c r="IRC139" s="65"/>
      <c r="IRD139" s="65"/>
      <c r="IRE139" s="65"/>
      <c r="IRF139" s="65"/>
      <c r="IRG139" s="65"/>
      <c r="IRH139" s="65"/>
      <c r="IRI139" s="65"/>
      <c r="IRJ139" s="65"/>
      <c r="IRK139" s="65"/>
      <c r="IRL139" s="65"/>
      <c r="IRM139" s="65"/>
      <c r="IRN139" s="65"/>
      <c r="IRO139" s="65"/>
      <c r="IRP139" s="65"/>
      <c r="IRQ139" s="65"/>
      <c r="IRR139" s="65"/>
      <c r="IRS139" s="65"/>
      <c r="IRT139" s="65"/>
      <c r="IRU139" s="65"/>
      <c r="IRV139" s="65"/>
      <c r="IRW139" s="65"/>
      <c r="IRX139" s="65"/>
      <c r="IRY139" s="65"/>
      <c r="IRZ139" s="65"/>
      <c r="ISA139" s="65"/>
      <c r="ISB139" s="65"/>
      <c r="ISC139" s="65"/>
      <c r="ISD139" s="65"/>
      <c r="ISE139" s="65"/>
      <c r="ISF139" s="65"/>
      <c r="ISG139" s="65"/>
      <c r="ISH139" s="65"/>
      <c r="ISI139" s="65"/>
      <c r="ISJ139" s="65"/>
      <c r="ISK139" s="65"/>
      <c r="ISL139" s="65"/>
      <c r="ISM139" s="65"/>
      <c r="ISN139" s="65"/>
      <c r="ISO139" s="65"/>
      <c r="ISP139" s="65"/>
      <c r="ISQ139" s="65"/>
      <c r="ISR139" s="65"/>
      <c r="ISS139" s="65"/>
      <c r="IST139" s="65"/>
      <c r="ISU139" s="65"/>
      <c r="ISV139" s="65"/>
      <c r="ISW139" s="65"/>
      <c r="ISX139" s="65"/>
      <c r="ISY139" s="65"/>
      <c r="ISZ139" s="65"/>
      <c r="ITA139" s="65"/>
      <c r="ITB139" s="65"/>
      <c r="ITC139" s="65"/>
      <c r="ITD139" s="65"/>
      <c r="ITE139" s="65"/>
      <c r="ITF139" s="65"/>
      <c r="ITG139" s="65"/>
      <c r="ITH139" s="65"/>
      <c r="ITI139" s="65"/>
      <c r="ITJ139" s="65"/>
      <c r="ITK139" s="65"/>
      <c r="ITL139" s="65"/>
      <c r="ITM139" s="65"/>
      <c r="ITN139" s="65"/>
      <c r="ITO139" s="65"/>
      <c r="ITP139" s="65"/>
      <c r="ITQ139" s="65"/>
      <c r="ITR139" s="65"/>
      <c r="ITS139" s="65"/>
      <c r="ITT139" s="65"/>
      <c r="ITU139" s="65"/>
      <c r="ITV139" s="65"/>
      <c r="ITW139" s="65"/>
      <c r="ITX139" s="65"/>
      <c r="ITY139" s="65"/>
      <c r="ITZ139" s="65"/>
      <c r="IUA139" s="65"/>
      <c r="IUB139" s="65"/>
      <c r="IUC139" s="65"/>
      <c r="IUD139" s="65"/>
      <c r="IUE139" s="65"/>
      <c r="IUF139" s="65"/>
      <c r="IUG139" s="65"/>
      <c r="IUH139" s="65"/>
      <c r="IUI139" s="65"/>
      <c r="IUJ139" s="65"/>
      <c r="IUK139" s="65"/>
      <c r="IUL139" s="65"/>
      <c r="IUM139" s="65"/>
      <c r="IUN139" s="65"/>
      <c r="IUO139" s="65"/>
      <c r="IUP139" s="65"/>
      <c r="IUQ139" s="65"/>
      <c r="IUR139" s="65"/>
      <c r="IUS139" s="65"/>
      <c r="IUT139" s="65"/>
      <c r="IUU139" s="65"/>
      <c r="IUV139" s="65"/>
      <c r="IUW139" s="65"/>
      <c r="IUX139" s="65"/>
      <c r="IUY139" s="65"/>
      <c r="IUZ139" s="65"/>
      <c r="IVA139" s="65"/>
      <c r="IVB139" s="65"/>
      <c r="IVC139" s="65"/>
      <c r="IVD139" s="65"/>
      <c r="IVE139" s="65"/>
      <c r="IVF139" s="65"/>
      <c r="IVG139" s="65"/>
      <c r="IVH139" s="65"/>
      <c r="IVI139" s="65"/>
      <c r="IVJ139" s="65"/>
      <c r="IVK139" s="65"/>
      <c r="IVL139" s="65"/>
      <c r="IVM139" s="65"/>
      <c r="IVN139" s="65"/>
      <c r="IVO139" s="65"/>
      <c r="IVP139" s="65"/>
      <c r="IVQ139" s="65"/>
      <c r="IVR139" s="65"/>
      <c r="IVS139" s="65"/>
      <c r="IVT139" s="65"/>
      <c r="IVU139" s="65"/>
      <c r="IVV139" s="65"/>
      <c r="IVW139" s="65"/>
      <c r="IVX139" s="65"/>
      <c r="IVY139" s="65"/>
      <c r="IVZ139" s="65"/>
      <c r="IWA139" s="65"/>
      <c r="IWB139" s="65"/>
      <c r="IWC139" s="65"/>
      <c r="IWD139" s="65"/>
      <c r="IWE139" s="65"/>
      <c r="IWF139" s="65"/>
      <c r="IWG139" s="65"/>
      <c r="IWH139" s="65"/>
      <c r="IWI139" s="65"/>
      <c r="IWJ139" s="65"/>
      <c r="IWK139" s="65"/>
      <c r="IWL139" s="65"/>
      <c r="IWM139" s="65"/>
      <c r="IWN139" s="65"/>
      <c r="IWO139" s="65"/>
      <c r="IWP139" s="65"/>
      <c r="IWQ139" s="65"/>
      <c r="IWR139" s="65"/>
      <c r="IWS139" s="65"/>
      <c r="IWT139" s="65"/>
      <c r="IWU139" s="65"/>
      <c r="IWV139" s="65"/>
      <c r="IWW139" s="65"/>
      <c r="IWX139" s="65"/>
      <c r="IWY139" s="65"/>
      <c r="IWZ139" s="65"/>
      <c r="IXA139" s="65"/>
      <c r="IXB139" s="65"/>
      <c r="IXC139" s="65"/>
      <c r="IXD139" s="65"/>
      <c r="IXE139" s="65"/>
      <c r="IXF139" s="65"/>
      <c r="IXG139" s="65"/>
      <c r="IXH139" s="65"/>
      <c r="IXI139" s="65"/>
      <c r="IXJ139" s="65"/>
      <c r="IXK139" s="65"/>
      <c r="IXL139" s="65"/>
      <c r="IXM139" s="65"/>
      <c r="IXN139" s="65"/>
      <c r="IXO139" s="65"/>
      <c r="IXP139" s="65"/>
      <c r="IXQ139" s="65"/>
      <c r="IXR139" s="65"/>
      <c r="IXS139" s="65"/>
      <c r="IXT139" s="65"/>
      <c r="IXU139" s="65"/>
      <c r="IXV139" s="65"/>
      <c r="IXW139" s="65"/>
      <c r="IXX139" s="65"/>
      <c r="IXY139" s="65"/>
      <c r="IXZ139" s="65"/>
      <c r="IYA139" s="65"/>
      <c r="IYB139" s="65"/>
      <c r="IYC139" s="65"/>
      <c r="IYD139" s="65"/>
      <c r="IYE139" s="65"/>
      <c r="IYF139" s="65"/>
      <c r="IYG139" s="65"/>
      <c r="IYH139" s="65"/>
      <c r="IYI139" s="65"/>
      <c r="IYJ139" s="65"/>
      <c r="IYK139" s="65"/>
      <c r="IYL139" s="65"/>
      <c r="IYM139" s="65"/>
      <c r="IYN139" s="65"/>
      <c r="IYO139" s="65"/>
      <c r="IYP139" s="65"/>
      <c r="IYQ139" s="65"/>
      <c r="IYR139" s="65"/>
      <c r="IYS139" s="65"/>
      <c r="IYT139" s="65"/>
      <c r="IYU139" s="65"/>
      <c r="IYV139" s="65"/>
      <c r="IYW139" s="65"/>
      <c r="IYX139" s="65"/>
      <c r="IYY139" s="65"/>
      <c r="IYZ139" s="65"/>
      <c r="IZA139" s="65"/>
      <c r="IZB139" s="65"/>
      <c r="IZC139" s="65"/>
      <c r="IZD139" s="65"/>
      <c r="IZE139" s="65"/>
      <c r="IZF139" s="65"/>
      <c r="IZG139" s="65"/>
      <c r="IZH139" s="65"/>
      <c r="IZI139" s="65"/>
      <c r="IZJ139" s="65"/>
      <c r="IZK139" s="65"/>
      <c r="IZL139" s="65"/>
      <c r="IZM139" s="65"/>
      <c r="IZN139" s="65"/>
      <c r="IZO139" s="65"/>
      <c r="IZP139" s="65"/>
      <c r="IZQ139" s="65"/>
      <c r="IZR139" s="65"/>
      <c r="IZS139" s="65"/>
      <c r="IZT139" s="65"/>
      <c r="IZU139" s="65"/>
      <c r="IZV139" s="65"/>
      <c r="IZW139" s="65"/>
      <c r="IZX139" s="65"/>
      <c r="IZY139" s="65"/>
      <c r="IZZ139" s="65"/>
      <c r="JAA139" s="65"/>
      <c r="JAB139" s="65"/>
      <c r="JAC139" s="65"/>
      <c r="JAD139" s="65"/>
      <c r="JAE139" s="65"/>
      <c r="JAF139" s="65"/>
      <c r="JAG139" s="65"/>
      <c r="JAH139" s="65"/>
      <c r="JAI139" s="65"/>
      <c r="JAJ139" s="65"/>
      <c r="JAK139" s="65"/>
      <c r="JAL139" s="65"/>
      <c r="JAM139" s="65"/>
      <c r="JAN139" s="65"/>
      <c r="JAO139" s="65"/>
      <c r="JAP139" s="65"/>
      <c r="JAQ139" s="65"/>
      <c r="JAR139" s="65"/>
      <c r="JAS139" s="65"/>
      <c r="JAT139" s="65"/>
      <c r="JAU139" s="65"/>
      <c r="JAV139" s="65"/>
      <c r="JAW139" s="65"/>
      <c r="JAX139" s="65"/>
      <c r="JAY139" s="65"/>
      <c r="JAZ139" s="65"/>
      <c r="JBA139" s="65"/>
      <c r="JBB139" s="65"/>
      <c r="JBC139" s="65"/>
      <c r="JBD139" s="65"/>
      <c r="JBE139" s="65"/>
      <c r="JBF139" s="65"/>
      <c r="JBG139" s="65"/>
      <c r="JBH139" s="65"/>
      <c r="JBI139" s="65"/>
      <c r="JBJ139" s="65"/>
      <c r="JBK139" s="65"/>
      <c r="JBL139" s="65"/>
      <c r="JBM139" s="65"/>
      <c r="JBN139" s="65"/>
      <c r="JBO139" s="65"/>
      <c r="JBP139" s="65"/>
      <c r="JBQ139" s="65"/>
      <c r="JBR139" s="65"/>
      <c r="JBS139" s="65"/>
      <c r="JBT139" s="65"/>
      <c r="JBU139" s="65"/>
      <c r="JBV139" s="65"/>
      <c r="JBW139" s="65"/>
      <c r="JBX139" s="65"/>
      <c r="JBY139" s="65"/>
      <c r="JBZ139" s="65"/>
      <c r="JCA139" s="65"/>
      <c r="JCB139" s="65"/>
      <c r="JCC139" s="65"/>
      <c r="JCD139" s="65"/>
      <c r="JCE139" s="65"/>
      <c r="JCF139" s="65"/>
      <c r="JCG139" s="65"/>
      <c r="JCH139" s="65"/>
      <c r="JCI139" s="65"/>
      <c r="JCJ139" s="65"/>
      <c r="JCK139" s="65"/>
      <c r="JCL139" s="65"/>
      <c r="JCM139" s="65"/>
      <c r="JCN139" s="65"/>
      <c r="JCO139" s="65"/>
      <c r="JCP139" s="65"/>
      <c r="JCQ139" s="65"/>
      <c r="JCR139" s="65"/>
      <c r="JCS139" s="65"/>
      <c r="JCT139" s="65"/>
      <c r="JCU139" s="65"/>
      <c r="JCV139" s="65"/>
      <c r="JCW139" s="65"/>
      <c r="JCX139" s="65"/>
      <c r="JCY139" s="65"/>
      <c r="JCZ139" s="65"/>
      <c r="JDA139" s="65"/>
      <c r="JDB139" s="65"/>
      <c r="JDC139" s="65"/>
      <c r="JDD139" s="65"/>
      <c r="JDE139" s="65"/>
      <c r="JDF139" s="65"/>
      <c r="JDG139" s="65"/>
      <c r="JDH139" s="65"/>
      <c r="JDI139" s="65"/>
      <c r="JDJ139" s="65"/>
      <c r="JDK139" s="65"/>
      <c r="JDL139" s="65"/>
      <c r="JDM139" s="65"/>
      <c r="JDN139" s="65"/>
      <c r="JDO139" s="65"/>
      <c r="JDP139" s="65"/>
      <c r="JDQ139" s="65"/>
      <c r="JDR139" s="65"/>
      <c r="JDS139" s="65"/>
      <c r="JDT139" s="65"/>
      <c r="JDU139" s="65"/>
      <c r="JDV139" s="65"/>
      <c r="JDW139" s="65"/>
      <c r="JDX139" s="65"/>
      <c r="JDY139" s="65"/>
      <c r="JDZ139" s="65"/>
      <c r="JEA139" s="65"/>
      <c r="JEB139" s="65"/>
      <c r="JEC139" s="65"/>
      <c r="JED139" s="65"/>
      <c r="JEE139" s="65"/>
      <c r="JEF139" s="65"/>
      <c r="JEG139" s="65"/>
      <c r="JEH139" s="65"/>
      <c r="JEI139" s="65"/>
      <c r="JEJ139" s="65"/>
      <c r="JEK139" s="65"/>
      <c r="JEL139" s="65"/>
      <c r="JEM139" s="65"/>
      <c r="JEN139" s="65"/>
      <c r="JEO139" s="65"/>
      <c r="JEP139" s="65"/>
      <c r="JEQ139" s="65"/>
      <c r="JER139" s="65"/>
      <c r="JES139" s="65"/>
      <c r="JET139" s="65"/>
      <c r="JEU139" s="65"/>
      <c r="JEV139" s="65"/>
      <c r="JEW139" s="65"/>
      <c r="JEX139" s="65"/>
      <c r="JEY139" s="65"/>
      <c r="JEZ139" s="65"/>
      <c r="JFA139" s="65"/>
      <c r="JFB139" s="65"/>
      <c r="JFC139" s="65"/>
      <c r="JFD139" s="65"/>
      <c r="JFE139" s="65"/>
      <c r="JFF139" s="65"/>
      <c r="JFG139" s="65"/>
      <c r="JFH139" s="65"/>
      <c r="JFI139" s="65"/>
      <c r="JFJ139" s="65"/>
      <c r="JFK139" s="65"/>
      <c r="JFL139" s="65"/>
      <c r="JFM139" s="65"/>
      <c r="JFN139" s="65"/>
      <c r="JFO139" s="65"/>
      <c r="JFP139" s="65"/>
      <c r="JFQ139" s="65"/>
      <c r="JFR139" s="65"/>
      <c r="JFS139" s="65"/>
      <c r="JFT139" s="65"/>
      <c r="JFU139" s="65"/>
      <c r="JFV139" s="65"/>
      <c r="JFW139" s="65"/>
      <c r="JFX139" s="65"/>
      <c r="JFY139" s="65"/>
      <c r="JFZ139" s="65"/>
      <c r="JGA139" s="65"/>
      <c r="JGB139" s="65"/>
      <c r="JGC139" s="65"/>
      <c r="JGD139" s="65"/>
      <c r="JGE139" s="65"/>
      <c r="JGF139" s="65"/>
      <c r="JGG139" s="65"/>
      <c r="JGH139" s="65"/>
      <c r="JGI139" s="65"/>
      <c r="JGJ139" s="65"/>
      <c r="JGK139" s="65"/>
      <c r="JGL139" s="65"/>
      <c r="JGM139" s="65"/>
      <c r="JGN139" s="65"/>
      <c r="JGO139" s="65"/>
      <c r="JGP139" s="65"/>
      <c r="JGQ139" s="65"/>
      <c r="JGR139" s="65"/>
      <c r="JGS139" s="65"/>
      <c r="JGT139" s="65"/>
      <c r="JGU139" s="65"/>
      <c r="JGV139" s="65"/>
      <c r="JGW139" s="65"/>
      <c r="JGX139" s="65"/>
      <c r="JGY139" s="65"/>
      <c r="JGZ139" s="65"/>
      <c r="JHA139" s="65"/>
      <c r="JHB139" s="65"/>
      <c r="JHC139" s="65"/>
      <c r="JHD139" s="65"/>
      <c r="JHE139" s="65"/>
      <c r="JHF139" s="65"/>
      <c r="JHG139" s="65"/>
      <c r="JHH139" s="65"/>
      <c r="JHI139" s="65"/>
      <c r="JHJ139" s="65"/>
      <c r="JHK139" s="65"/>
      <c r="JHL139" s="65"/>
      <c r="JHM139" s="65"/>
      <c r="JHN139" s="65"/>
      <c r="JHO139" s="65"/>
      <c r="JHP139" s="65"/>
      <c r="JHQ139" s="65"/>
      <c r="JHR139" s="65"/>
      <c r="JHS139" s="65"/>
      <c r="JHT139" s="65"/>
      <c r="JHU139" s="65"/>
      <c r="JHV139" s="65"/>
      <c r="JHW139" s="65"/>
      <c r="JHX139" s="65"/>
      <c r="JHY139" s="65"/>
      <c r="JHZ139" s="65"/>
      <c r="JIA139" s="65"/>
      <c r="JIB139" s="65"/>
      <c r="JIC139" s="65"/>
      <c r="JID139" s="65"/>
      <c r="JIE139" s="65"/>
      <c r="JIF139" s="65"/>
      <c r="JIG139" s="65"/>
      <c r="JIH139" s="65"/>
      <c r="JII139" s="65"/>
      <c r="JIJ139" s="65"/>
      <c r="JIK139" s="65"/>
      <c r="JIL139" s="65"/>
      <c r="JIM139" s="65"/>
      <c r="JIN139" s="65"/>
      <c r="JIO139" s="65"/>
      <c r="JIP139" s="65"/>
      <c r="JIQ139" s="65"/>
      <c r="JIR139" s="65"/>
      <c r="JIS139" s="65"/>
      <c r="JIT139" s="65"/>
      <c r="JIU139" s="65"/>
      <c r="JIV139" s="65"/>
      <c r="JIW139" s="65"/>
      <c r="JIX139" s="65"/>
      <c r="JIY139" s="65"/>
      <c r="JIZ139" s="65"/>
      <c r="JJA139" s="65"/>
      <c r="JJB139" s="65"/>
      <c r="JJC139" s="65"/>
      <c r="JJD139" s="65"/>
      <c r="JJE139" s="65"/>
      <c r="JJF139" s="65"/>
      <c r="JJG139" s="65"/>
      <c r="JJH139" s="65"/>
      <c r="JJI139" s="65"/>
      <c r="JJJ139" s="65"/>
      <c r="JJK139" s="65"/>
      <c r="JJL139" s="65"/>
      <c r="JJM139" s="65"/>
      <c r="JJN139" s="65"/>
      <c r="JJO139" s="65"/>
      <c r="JJP139" s="65"/>
      <c r="JJQ139" s="65"/>
      <c r="JJR139" s="65"/>
      <c r="JJS139" s="65"/>
      <c r="JJT139" s="65"/>
      <c r="JJU139" s="65"/>
      <c r="JJV139" s="65"/>
      <c r="JJW139" s="65"/>
      <c r="JJX139" s="65"/>
      <c r="JJY139" s="65"/>
      <c r="JJZ139" s="65"/>
      <c r="JKA139" s="65"/>
      <c r="JKB139" s="65"/>
      <c r="JKC139" s="65"/>
      <c r="JKD139" s="65"/>
      <c r="JKE139" s="65"/>
      <c r="JKF139" s="65"/>
      <c r="JKG139" s="65"/>
      <c r="JKH139" s="65"/>
      <c r="JKI139" s="65"/>
      <c r="JKJ139" s="65"/>
      <c r="JKK139" s="65"/>
      <c r="JKL139" s="65"/>
      <c r="JKM139" s="65"/>
      <c r="JKN139" s="65"/>
      <c r="JKO139" s="65"/>
      <c r="JKP139" s="65"/>
      <c r="JKQ139" s="65"/>
      <c r="JKR139" s="65"/>
      <c r="JKS139" s="65"/>
      <c r="JKT139" s="65"/>
      <c r="JKU139" s="65"/>
      <c r="JKV139" s="65"/>
      <c r="JKW139" s="65"/>
      <c r="JKX139" s="65"/>
      <c r="JKY139" s="65"/>
      <c r="JKZ139" s="65"/>
      <c r="JLA139" s="65"/>
      <c r="JLB139" s="65"/>
      <c r="JLC139" s="65"/>
      <c r="JLD139" s="65"/>
      <c r="JLE139" s="65"/>
      <c r="JLF139" s="65"/>
      <c r="JLG139" s="65"/>
      <c r="JLH139" s="65"/>
      <c r="JLI139" s="65"/>
      <c r="JLJ139" s="65"/>
      <c r="JLK139" s="65"/>
      <c r="JLL139" s="65"/>
      <c r="JLM139" s="65"/>
      <c r="JLN139" s="65"/>
      <c r="JLO139" s="65"/>
      <c r="JLP139" s="65"/>
      <c r="JLQ139" s="65"/>
      <c r="JLR139" s="65"/>
      <c r="JLS139" s="65"/>
      <c r="JLT139" s="65"/>
      <c r="JLU139" s="65"/>
      <c r="JLV139" s="65"/>
      <c r="JLW139" s="65"/>
      <c r="JLX139" s="65"/>
      <c r="JLY139" s="65"/>
      <c r="JLZ139" s="65"/>
      <c r="JMA139" s="65"/>
      <c r="JMB139" s="65"/>
      <c r="JMC139" s="65"/>
      <c r="JMD139" s="65"/>
      <c r="JME139" s="65"/>
      <c r="JMF139" s="65"/>
      <c r="JMG139" s="65"/>
      <c r="JMH139" s="65"/>
      <c r="JMI139" s="65"/>
      <c r="JMJ139" s="65"/>
      <c r="JMK139" s="65"/>
      <c r="JML139" s="65"/>
      <c r="JMM139" s="65"/>
      <c r="JMN139" s="65"/>
      <c r="JMO139" s="65"/>
      <c r="JMP139" s="65"/>
      <c r="JMQ139" s="65"/>
      <c r="JMR139" s="65"/>
      <c r="JMS139" s="65"/>
      <c r="JMT139" s="65"/>
      <c r="JMU139" s="65"/>
      <c r="JMV139" s="65"/>
      <c r="JMW139" s="65"/>
      <c r="JMX139" s="65"/>
      <c r="JMY139" s="65"/>
      <c r="JMZ139" s="65"/>
      <c r="JNA139" s="65"/>
      <c r="JNB139" s="65"/>
      <c r="JNC139" s="65"/>
      <c r="JND139" s="65"/>
      <c r="JNE139" s="65"/>
      <c r="JNF139" s="65"/>
      <c r="JNG139" s="65"/>
      <c r="JNH139" s="65"/>
      <c r="JNI139" s="65"/>
      <c r="JNJ139" s="65"/>
      <c r="JNK139" s="65"/>
      <c r="JNL139" s="65"/>
      <c r="JNM139" s="65"/>
      <c r="JNN139" s="65"/>
      <c r="JNO139" s="65"/>
      <c r="JNP139" s="65"/>
      <c r="JNQ139" s="65"/>
      <c r="JNR139" s="65"/>
      <c r="JNS139" s="65"/>
      <c r="JNT139" s="65"/>
      <c r="JNU139" s="65"/>
      <c r="JNV139" s="65"/>
      <c r="JNW139" s="65"/>
      <c r="JNX139" s="65"/>
      <c r="JNY139" s="65"/>
      <c r="JNZ139" s="65"/>
      <c r="JOA139" s="65"/>
      <c r="JOB139" s="65"/>
      <c r="JOC139" s="65"/>
      <c r="JOD139" s="65"/>
      <c r="JOE139" s="65"/>
      <c r="JOF139" s="65"/>
      <c r="JOG139" s="65"/>
      <c r="JOH139" s="65"/>
      <c r="JOI139" s="65"/>
      <c r="JOJ139" s="65"/>
      <c r="JOK139" s="65"/>
      <c r="JOL139" s="65"/>
      <c r="JOM139" s="65"/>
      <c r="JON139" s="65"/>
      <c r="JOO139" s="65"/>
      <c r="JOP139" s="65"/>
      <c r="JOQ139" s="65"/>
      <c r="JOR139" s="65"/>
      <c r="JOS139" s="65"/>
      <c r="JOT139" s="65"/>
      <c r="JOU139" s="65"/>
      <c r="JOV139" s="65"/>
      <c r="JOW139" s="65"/>
      <c r="JOX139" s="65"/>
      <c r="JOY139" s="65"/>
      <c r="JOZ139" s="65"/>
      <c r="JPA139" s="65"/>
      <c r="JPB139" s="65"/>
      <c r="JPC139" s="65"/>
      <c r="JPD139" s="65"/>
      <c r="JPE139" s="65"/>
      <c r="JPF139" s="65"/>
      <c r="JPG139" s="65"/>
      <c r="JPH139" s="65"/>
      <c r="JPI139" s="65"/>
      <c r="JPJ139" s="65"/>
      <c r="JPK139" s="65"/>
      <c r="JPL139" s="65"/>
      <c r="JPM139" s="65"/>
      <c r="JPN139" s="65"/>
      <c r="JPO139" s="65"/>
      <c r="JPP139" s="65"/>
      <c r="JPQ139" s="65"/>
      <c r="JPR139" s="65"/>
      <c r="JPS139" s="65"/>
      <c r="JPT139" s="65"/>
      <c r="JPU139" s="65"/>
      <c r="JPV139" s="65"/>
      <c r="JPW139" s="65"/>
      <c r="JPX139" s="65"/>
      <c r="JPY139" s="65"/>
      <c r="JPZ139" s="65"/>
      <c r="JQA139" s="65"/>
      <c r="JQB139" s="65"/>
      <c r="JQC139" s="65"/>
      <c r="JQD139" s="65"/>
      <c r="JQE139" s="65"/>
      <c r="JQF139" s="65"/>
      <c r="JQG139" s="65"/>
      <c r="JQH139" s="65"/>
      <c r="JQI139" s="65"/>
      <c r="JQJ139" s="65"/>
      <c r="JQK139" s="65"/>
      <c r="JQL139" s="65"/>
      <c r="JQM139" s="65"/>
      <c r="JQN139" s="65"/>
      <c r="JQO139" s="65"/>
      <c r="JQP139" s="65"/>
      <c r="JQQ139" s="65"/>
      <c r="JQR139" s="65"/>
      <c r="JQS139" s="65"/>
      <c r="JQT139" s="65"/>
      <c r="JQU139" s="65"/>
      <c r="JQV139" s="65"/>
      <c r="JQW139" s="65"/>
      <c r="JQX139" s="65"/>
      <c r="JQY139" s="65"/>
      <c r="JQZ139" s="65"/>
      <c r="JRA139" s="65"/>
      <c r="JRB139" s="65"/>
      <c r="JRC139" s="65"/>
      <c r="JRD139" s="65"/>
      <c r="JRE139" s="65"/>
      <c r="JRF139" s="65"/>
      <c r="JRG139" s="65"/>
      <c r="JRH139" s="65"/>
      <c r="JRI139" s="65"/>
      <c r="JRJ139" s="65"/>
      <c r="JRK139" s="65"/>
      <c r="JRL139" s="65"/>
      <c r="JRM139" s="65"/>
      <c r="JRN139" s="65"/>
      <c r="JRO139" s="65"/>
      <c r="JRP139" s="65"/>
      <c r="JRQ139" s="65"/>
      <c r="JRR139" s="65"/>
      <c r="JRS139" s="65"/>
      <c r="JRT139" s="65"/>
      <c r="JRU139" s="65"/>
      <c r="JRV139" s="65"/>
      <c r="JRW139" s="65"/>
      <c r="JRX139" s="65"/>
      <c r="JRY139" s="65"/>
      <c r="JRZ139" s="65"/>
      <c r="JSA139" s="65"/>
      <c r="JSB139" s="65"/>
      <c r="JSC139" s="65"/>
      <c r="JSD139" s="65"/>
      <c r="JSE139" s="65"/>
      <c r="JSF139" s="65"/>
      <c r="JSG139" s="65"/>
      <c r="JSH139" s="65"/>
      <c r="JSI139" s="65"/>
      <c r="JSJ139" s="65"/>
      <c r="JSK139" s="65"/>
      <c r="JSL139" s="65"/>
      <c r="JSM139" s="65"/>
      <c r="JSN139" s="65"/>
      <c r="JSO139" s="65"/>
      <c r="JSP139" s="65"/>
      <c r="JSQ139" s="65"/>
      <c r="JSR139" s="65"/>
      <c r="JSS139" s="65"/>
      <c r="JST139" s="65"/>
      <c r="JSU139" s="65"/>
      <c r="JSV139" s="65"/>
      <c r="JSW139" s="65"/>
      <c r="JSX139" s="65"/>
      <c r="JSY139" s="65"/>
      <c r="JSZ139" s="65"/>
      <c r="JTA139" s="65"/>
      <c r="JTB139" s="65"/>
      <c r="JTC139" s="65"/>
      <c r="JTD139" s="65"/>
      <c r="JTE139" s="65"/>
      <c r="JTF139" s="65"/>
      <c r="JTG139" s="65"/>
      <c r="JTH139" s="65"/>
      <c r="JTI139" s="65"/>
      <c r="JTJ139" s="65"/>
      <c r="JTK139" s="65"/>
      <c r="JTL139" s="65"/>
      <c r="JTM139" s="65"/>
      <c r="JTN139" s="65"/>
      <c r="JTO139" s="65"/>
      <c r="JTP139" s="65"/>
      <c r="JTQ139" s="65"/>
      <c r="JTR139" s="65"/>
      <c r="JTS139" s="65"/>
      <c r="JTT139" s="65"/>
      <c r="JTU139" s="65"/>
      <c r="JTV139" s="65"/>
      <c r="JTW139" s="65"/>
      <c r="JTX139" s="65"/>
      <c r="JTY139" s="65"/>
      <c r="JTZ139" s="65"/>
      <c r="JUA139" s="65"/>
      <c r="JUB139" s="65"/>
      <c r="JUC139" s="65"/>
      <c r="JUD139" s="65"/>
      <c r="JUE139" s="65"/>
      <c r="JUF139" s="65"/>
      <c r="JUG139" s="65"/>
      <c r="JUH139" s="65"/>
      <c r="JUI139" s="65"/>
      <c r="JUJ139" s="65"/>
      <c r="JUK139" s="65"/>
      <c r="JUL139" s="65"/>
      <c r="JUM139" s="65"/>
      <c r="JUN139" s="65"/>
      <c r="JUO139" s="65"/>
      <c r="JUP139" s="65"/>
      <c r="JUQ139" s="65"/>
      <c r="JUR139" s="65"/>
      <c r="JUS139" s="65"/>
      <c r="JUT139" s="65"/>
      <c r="JUU139" s="65"/>
      <c r="JUV139" s="65"/>
      <c r="JUW139" s="65"/>
      <c r="JUX139" s="65"/>
      <c r="JUY139" s="65"/>
      <c r="JUZ139" s="65"/>
      <c r="JVA139" s="65"/>
      <c r="JVB139" s="65"/>
      <c r="JVC139" s="65"/>
      <c r="JVD139" s="65"/>
      <c r="JVE139" s="65"/>
      <c r="JVF139" s="65"/>
      <c r="JVG139" s="65"/>
      <c r="JVH139" s="65"/>
      <c r="JVI139" s="65"/>
      <c r="JVJ139" s="65"/>
      <c r="JVK139" s="65"/>
      <c r="JVL139" s="65"/>
      <c r="JVM139" s="65"/>
      <c r="JVN139" s="65"/>
      <c r="JVO139" s="65"/>
      <c r="JVP139" s="65"/>
      <c r="JVQ139" s="65"/>
      <c r="JVR139" s="65"/>
      <c r="JVS139" s="65"/>
      <c r="JVT139" s="65"/>
      <c r="JVU139" s="65"/>
      <c r="JVV139" s="65"/>
      <c r="JVW139" s="65"/>
      <c r="JVX139" s="65"/>
      <c r="JVY139" s="65"/>
      <c r="JVZ139" s="65"/>
      <c r="JWA139" s="65"/>
      <c r="JWB139" s="65"/>
      <c r="JWC139" s="65"/>
      <c r="JWD139" s="65"/>
      <c r="JWE139" s="65"/>
      <c r="JWF139" s="65"/>
      <c r="JWG139" s="65"/>
      <c r="JWH139" s="65"/>
      <c r="JWI139" s="65"/>
      <c r="JWJ139" s="65"/>
      <c r="JWK139" s="65"/>
      <c r="JWL139" s="65"/>
      <c r="JWM139" s="65"/>
      <c r="JWN139" s="65"/>
      <c r="JWO139" s="65"/>
      <c r="JWP139" s="65"/>
      <c r="JWQ139" s="65"/>
      <c r="JWR139" s="65"/>
      <c r="JWS139" s="65"/>
      <c r="JWT139" s="65"/>
      <c r="JWU139" s="65"/>
      <c r="JWV139" s="65"/>
      <c r="JWW139" s="65"/>
      <c r="JWX139" s="65"/>
      <c r="JWY139" s="65"/>
      <c r="JWZ139" s="65"/>
      <c r="JXA139" s="65"/>
      <c r="JXB139" s="65"/>
      <c r="JXC139" s="65"/>
      <c r="JXD139" s="65"/>
      <c r="JXE139" s="65"/>
      <c r="JXF139" s="65"/>
      <c r="JXG139" s="65"/>
      <c r="JXH139" s="65"/>
      <c r="JXI139" s="65"/>
      <c r="JXJ139" s="65"/>
      <c r="JXK139" s="65"/>
      <c r="JXL139" s="65"/>
      <c r="JXM139" s="65"/>
      <c r="JXN139" s="65"/>
      <c r="JXO139" s="65"/>
      <c r="JXP139" s="65"/>
      <c r="JXQ139" s="65"/>
      <c r="JXR139" s="65"/>
      <c r="JXS139" s="65"/>
      <c r="JXT139" s="65"/>
      <c r="JXU139" s="65"/>
      <c r="JXV139" s="65"/>
      <c r="JXW139" s="65"/>
      <c r="JXX139" s="65"/>
      <c r="JXY139" s="65"/>
      <c r="JXZ139" s="65"/>
      <c r="JYA139" s="65"/>
      <c r="JYB139" s="65"/>
      <c r="JYC139" s="65"/>
      <c r="JYD139" s="65"/>
      <c r="JYE139" s="65"/>
      <c r="JYF139" s="65"/>
      <c r="JYG139" s="65"/>
      <c r="JYH139" s="65"/>
      <c r="JYI139" s="65"/>
      <c r="JYJ139" s="65"/>
      <c r="JYK139" s="65"/>
      <c r="JYL139" s="65"/>
      <c r="JYM139" s="65"/>
      <c r="JYN139" s="65"/>
      <c r="JYO139" s="65"/>
      <c r="JYP139" s="65"/>
      <c r="JYQ139" s="65"/>
      <c r="JYR139" s="65"/>
      <c r="JYS139" s="65"/>
      <c r="JYT139" s="65"/>
      <c r="JYU139" s="65"/>
      <c r="JYV139" s="65"/>
      <c r="JYW139" s="65"/>
      <c r="JYX139" s="65"/>
      <c r="JYY139" s="65"/>
      <c r="JYZ139" s="65"/>
      <c r="JZA139" s="65"/>
      <c r="JZB139" s="65"/>
      <c r="JZC139" s="65"/>
      <c r="JZD139" s="65"/>
      <c r="JZE139" s="65"/>
      <c r="JZF139" s="65"/>
      <c r="JZG139" s="65"/>
      <c r="JZH139" s="65"/>
      <c r="JZI139" s="65"/>
      <c r="JZJ139" s="65"/>
      <c r="JZK139" s="65"/>
      <c r="JZL139" s="65"/>
      <c r="JZM139" s="65"/>
      <c r="JZN139" s="65"/>
      <c r="JZO139" s="65"/>
      <c r="JZP139" s="65"/>
      <c r="JZQ139" s="65"/>
      <c r="JZR139" s="65"/>
      <c r="JZS139" s="65"/>
      <c r="JZT139" s="65"/>
      <c r="JZU139" s="65"/>
      <c r="JZV139" s="65"/>
      <c r="JZW139" s="65"/>
      <c r="JZX139" s="65"/>
      <c r="JZY139" s="65"/>
      <c r="JZZ139" s="65"/>
      <c r="KAA139" s="65"/>
      <c r="KAB139" s="65"/>
      <c r="KAC139" s="65"/>
      <c r="KAD139" s="65"/>
      <c r="KAE139" s="65"/>
      <c r="KAF139" s="65"/>
      <c r="KAG139" s="65"/>
      <c r="KAH139" s="65"/>
      <c r="KAI139" s="65"/>
      <c r="KAJ139" s="65"/>
      <c r="KAK139" s="65"/>
      <c r="KAL139" s="65"/>
      <c r="KAM139" s="65"/>
      <c r="KAN139" s="65"/>
      <c r="KAO139" s="65"/>
      <c r="KAP139" s="65"/>
      <c r="KAQ139" s="65"/>
      <c r="KAR139" s="65"/>
      <c r="KAS139" s="65"/>
      <c r="KAT139" s="65"/>
      <c r="KAU139" s="65"/>
      <c r="KAV139" s="65"/>
      <c r="KAW139" s="65"/>
      <c r="KAX139" s="65"/>
      <c r="KAY139" s="65"/>
      <c r="KAZ139" s="65"/>
      <c r="KBA139" s="65"/>
      <c r="KBB139" s="65"/>
      <c r="KBC139" s="65"/>
      <c r="KBD139" s="65"/>
      <c r="KBE139" s="65"/>
      <c r="KBF139" s="65"/>
      <c r="KBG139" s="65"/>
      <c r="KBH139" s="65"/>
      <c r="KBI139" s="65"/>
      <c r="KBJ139" s="65"/>
      <c r="KBK139" s="65"/>
      <c r="KBL139" s="65"/>
      <c r="KBM139" s="65"/>
      <c r="KBN139" s="65"/>
      <c r="KBO139" s="65"/>
      <c r="KBP139" s="65"/>
      <c r="KBQ139" s="65"/>
      <c r="KBR139" s="65"/>
      <c r="KBS139" s="65"/>
      <c r="KBT139" s="65"/>
      <c r="KBU139" s="65"/>
      <c r="KBV139" s="65"/>
      <c r="KBW139" s="65"/>
      <c r="KBX139" s="65"/>
      <c r="KBY139" s="65"/>
      <c r="KBZ139" s="65"/>
      <c r="KCA139" s="65"/>
      <c r="KCB139" s="65"/>
      <c r="KCC139" s="65"/>
      <c r="KCD139" s="65"/>
      <c r="KCE139" s="65"/>
      <c r="KCF139" s="65"/>
      <c r="KCG139" s="65"/>
      <c r="KCH139" s="65"/>
      <c r="KCI139" s="65"/>
      <c r="KCJ139" s="65"/>
      <c r="KCK139" s="65"/>
      <c r="KCL139" s="65"/>
      <c r="KCM139" s="65"/>
      <c r="KCN139" s="65"/>
      <c r="KCO139" s="65"/>
      <c r="KCP139" s="65"/>
      <c r="KCQ139" s="65"/>
      <c r="KCR139" s="65"/>
      <c r="KCS139" s="65"/>
      <c r="KCT139" s="65"/>
      <c r="KCU139" s="65"/>
      <c r="KCV139" s="65"/>
      <c r="KCW139" s="65"/>
      <c r="KCX139" s="65"/>
      <c r="KCY139" s="65"/>
      <c r="KCZ139" s="65"/>
      <c r="KDA139" s="65"/>
      <c r="KDB139" s="65"/>
      <c r="KDC139" s="65"/>
      <c r="KDD139" s="65"/>
      <c r="KDE139" s="65"/>
      <c r="KDF139" s="65"/>
      <c r="KDG139" s="65"/>
      <c r="KDH139" s="65"/>
      <c r="KDI139" s="65"/>
      <c r="KDJ139" s="65"/>
      <c r="KDK139" s="65"/>
      <c r="KDL139" s="65"/>
      <c r="KDM139" s="65"/>
      <c r="KDN139" s="65"/>
      <c r="KDO139" s="65"/>
      <c r="KDP139" s="65"/>
      <c r="KDQ139" s="65"/>
      <c r="KDR139" s="65"/>
      <c r="KDS139" s="65"/>
      <c r="KDT139" s="65"/>
      <c r="KDU139" s="65"/>
      <c r="KDV139" s="65"/>
      <c r="KDW139" s="65"/>
      <c r="KDX139" s="65"/>
      <c r="KDY139" s="65"/>
      <c r="KDZ139" s="65"/>
      <c r="KEA139" s="65"/>
      <c r="KEB139" s="65"/>
      <c r="KEC139" s="65"/>
      <c r="KED139" s="65"/>
      <c r="KEE139" s="65"/>
      <c r="KEF139" s="65"/>
      <c r="KEG139" s="65"/>
      <c r="KEH139" s="65"/>
      <c r="KEI139" s="65"/>
      <c r="KEJ139" s="65"/>
      <c r="KEK139" s="65"/>
      <c r="KEL139" s="65"/>
      <c r="KEM139" s="65"/>
      <c r="KEN139" s="65"/>
      <c r="KEO139" s="65"/>
      <c r="KEP139" s="65"/>
      <c r="KEQ139" s="65"/>
      <c r="KER139" s="65"/>
      <c r="KES139" s="65"/>
      <c r="KET139" s="65"/>
      <c r="KEU139" s="65"/>
      <c r="KEV139" s="65"/>
      <c r="KEW139" s="65"/>
      <c r="KEX139" s="65"/>
      <c r="KEY139" s="65"/>
      <c r="KEZ139" s="65"/>
      <c r="KFA139" s="65"/>
      <c r="KFB139" s="65"/>
      <c r="KFC139" s="65"/>
      <c r="KFD139" s="65"/>
      <c r="KFE139" s="65"/>
      <c r="KFF139" s="65"/>
      <c r="KFG139" s="65"/>
      <c r="KFH139" s="65"/>
      <c r="KFI139" s="65"/>
      <c r="KFJ139" s="65"/>
      <c r="KFK139" s="65"/>
      <c r="KFL139" s="65"/>
      <c r="KFM139" s="65"/>
      <c r="KFN139" s="65"/>
      <c r="KFO139" s="65"/>
      <c r="KFP139" s="65"/>
      <c r="KFQ139" s="65"/>
      <c r="KFR139" s="65"/>
      <c r="KFS139" s="65"/>
      <c r="KFT139" s="65"/>
      <c r="KFU139" s="65"/>
      <c r="KFV139" s="65"/>
      <c r="KFW139" s="65"/>
      <c r="KFX139" s="65"/>
      <c r="KFY139" s="65"/>
      <c r="KFZ139" s="65"/>
      <c r="KGA139" s="65"/>
      <c r="KGB139" s="65"/>
      <c r="KGC139" s="65"/>
      <c r="KGD139" s="65"/>
      <c r="KGE139" s="65"/>
      <c r="KGF139" s="65"/>
      <c r="KGG139" s="65"/>
      <c r="KGH139" s="65"/>
      <c r="KGI139" s="65"/>
      <c r="KGJ139" s="65"/>
      <c r="KGK139" s="65"/>
      <c r="KGL139" s="65"/>
      <c r="KGM139" s="65"/>
      <c r="KGN139" s="65"/>
      <c r="KGO139" s="65"/>
      <c r="KGP139" s="65"/>
      <c r="KGQ139" s="65"/>
      <c r="KGR139" s="65"/>
      <c r="KGS139" s="65"/>
      <c r="KGT139" s="65"/>
      <c r="KGU139" s="65"/>
      <c r="KGV139" s="65"/>
      <c r="KGW139" s="65"/>
      <c r="KGX139" s="65"/>
      <c r="KGY139" s="65"/>
      <c r="KGZ139" s="65"/>
      <c r="KHA139" s="65"/>
      <c r="KHB139" s="65"/>
      <c r="KHC139" s="65"/>
      <c r="KHD139" s="65"/>
      <c r="KHE139" s="65"/>
      <c r="KHF139" s="65"/>
      <c r="KHG139" s="65"/>
      <c r="KHH139" s="65"/>
      <c r="KHI139" s="65"/>
      <c r="KHJ139" s="65"/>
      <c r="KHK139" s="65"/>
      <c r="KHL139" s="65"/>
      <c r="KHM139" s="65"/>
      <c r="KHN139" s="65"/>
      <c r="KHO139" s="65"/>
      <c r="KHP139" s="65"/>
      <c r="KHQ139" s="65"/>
      <c r="KHR139" s="65"/>
      <c r="KHS139" s="65"/>
      <c r="KHT139" s="65"/>
      <c r="KHU139" s="65"/>
      <c r="KHV139" s="65"/>
      <c r="KHW139" s="65"/>
      <c r="KHX139" s="65"/>
      <c r="KHY139" s="65"/>
      <c r="KHZ139" s="65"/>
      <c r="KIA139" s="65"/>
      <c r="KIB139" s="65"/>
      <c r="KIC139" s="65"/>
      <c r="KID139" s="65"/>
      <c r="KIE139" s="65"/>
      <c r="KIF139" s="65"/>
      <c r="KIG139" s="65"/>
      <c r="KIH139" s="65"/>
      <c r="KII139" s="65"/>
      <c r="KIJ139" s="65"/>
      <c r="KIK139" s="65"/>
      <c r="KIL139" s="65"/>
      <c r="KIM139" s="65"/>
      <c r="KIN139" s="65"/>
      <c r="KIO139" s="65"/>
      <c r="KIP139" s="65"/>
      <c r="KIQ139" s="65"/>
      <c r="KIR139" s="65"/>
      <c r="KIS139" s="65"/>
      <c r="KIT139" s="65"/>
      <c r="KIU139" s="65"/>
      <c r="KIV139" s="65"/>
      <c r="KIW139" s="65"/>
      <c r="KIX139" s="65"/>
      <c r="KIY139" s="65"/>
      <c r="KIZ139" s="65"/>
      <c r="KJA139" s="65"/>
      <c r="KJB139" s="65"/>
      <c r="KJC139" s="65"/>
      <c r="KJD139" s="65"/>
      <c r="KJE139" s="65"/>
      <c r="KJF139" s="65"/>
      <c r="KJG139" s="65"/>
      <c r="KJH139" s="65"/>
      <c r="KJI139" s="65"/>
      <c r="KJJ139" s="65"/>
      <c r="KJK139" s="65"/>
      <c r="KJL139" s="65"/>
      <c r="KJM139" s="65"/>
      <c r="KJN139" s="65"/>
      <c r="KJO139" s="65"/>
      <c r="KJP139" s="65"/>
      <c r="KJQ139" s="65"/>
      <c r="KJR139" s="65"/>
      <c r="KJS139" s="65"/>
      <c r="KJT139" s="65"/>
      <c r="KJU139" s="65"/>
      <c r="KJV139" s="65"/>
      <c r="KJW139" s="65"/>
      <c r="KJX139" s="65"/>
      <c r="KJY139" s="65"/>
      <c r="KJZ139" s="65"/>
      <c r="KKA139" s="65"/>
      <c r="KKB139" s="65"/>
      <c r="KKC139" s="65"/>
      <c r="KKD139" s="65"/>
      <c r="KKE139" s="65"/>
      <c r="KKF139" s="65"/>
      <c r="KKG139" s="65"/>
      <c r="KKH139" s="65"/>
      <c r="KKI139" s="65"/>
      <c r="KKJ139" s="65"/>
      <c r="KKK139" s="65"/>
      <c r="KKL139" s="65"/>
      <c r="KKM139" s="65"/>
      <c r="KKN139" s="65"/>
      <c r="KKO139" s="65"/>
      <c r="KKP139" s="65"/>
      <c r="KKQ139" s="65"/>
      <c r="KKR139" s="65"/>
      <c r="KKS139" s="65"/>
      <c r="KKT139" s="65"/>
      <c r="KKU139" s="65"/>
      <c r="KKV139" s="65"/>
      <c r="KKW139" s="65"/>
      <c r="KKX139" s="65"/>
      <c r="KKY139" s="65"/>
      <c r="KKZ139" s="65"/>
      <c r="KLA139" s="65"/>
      <c r="KLB139" s="65"/>
      <c r="KLC139" s="65"/>
      <c r="KLD139" s="65"/>
      <c r="KLE139" s="65"/>
      <c r="KLF139" s="65"/>
      <c r="KLG139" s="65"/>
      <c r="KLH139" s="65"/>
      <c r="KLI139" s="65"/>
      <c r="KLJ139" s="65"/>
      <c r="KLK139" s="65"/>
      <c r="KLL139" s="65"/>
      <c r="KLM139" s="65"/>
      <c r="KLN139" s="65"/>
      <c r="KLO139" s="65"/>
      <c r="KLP139" s="65"/>
      <c r="KLQ139" s="65"/>
      <c r="KLR139" s="65"/>
      <c r="KLS139" s="65"/>
      <c r="KLT139" s="65"/>
      <c r="KLU139" s="65"/>
      <c r="KLV139" s="65"/>
      <c r="KLW139" s="65"/>
      <c r="KLX139" s="65"/>
      <c r="KLY139" s="65"/>
      <c r="KLZ139" s="65"/>
      <c r="KMA139" s="65"/>
      <c r="KMB139" s="65"/>
      <c r="KMC139" s="65"/>
      <c r="KMD139" s="65"/>
      <c r="KME139" s="65"/>
      <c r="KMF139" s="65"/>
      <c r="KMG139" s="65"/>
      <c r="KMH139" s="65"/>
      <c r="KMI139" s="65"/>
      <c r="KMJ139" s="65"/>
      <c r="KMK139" s="65"/>
      <c r="KML139" s="65"/>
      <c r="KMM139" s="65"/>
      <c r="KMN139" s="65"/>
      <c r="KMO139" s="65"/>
      <c r="KMP139" s="65"/>
      <c r="KMQ139" s="65"/>
      <c r="KMR139" s="65"/>
      <c r="KMS139" s="65"/>
      <c r="KMT139" s="65"/>
      <c r="KMU139" s="65"/>
      <c r="KMV139" s="65"/>
      <c r="KMW139" s="65"/>
      <c r="KMX139" s="65"/>
      <c r="KMY139" s="65"/>
      <c r="KMZ139" s="65"/>
      <c r="KNA139" s="65"/>
      <c r="KNB139" s="65"/>
      <c r="KNC139" s="65"/>
      <c r="KND139" s="65"/>
      <c r="KNE139" s="65"/>
      <c r="KNF139" s="65"/>
      <c r="KNG139" s="65"/>
      <c r="KNH139" s="65"/>
      <c r="KNI139" s="65"/>
      <c r="KNJ139" s="65"/>
      <c r="KNK139" s="65"/>
      <c r="KNL139" s="65"/>
      <c r="KNM139" s="65"/>
      <c r="KNN139" s="65"/>
      <c r="KNO139" s="65"/>
      <c r="KNP139" s="65"/>
      <c r="KNQ139" s="65"/>
      <c r="KNR139" s="65"/>
      <c r="KNS139" s="65"/>
      <c r="KNT139" s="65"/>
      <c r="KNU139" s="65"/>
      <c r="KNV139" s="65"/>
      <c r="KNW139" s="65"/>
      <c r="KNX139" s="65"/>
      <c r="KNY139" s="65"/>
      <c r="KNZ139" s="65"/>
      <c r="KOA139" s="65"/>
      <c r="KOB139" s="65"/>
      <c r="KOC139" s="65"/>
      <c r="KOD139" s="65"/>
      <c r="KOE139" s="65"/>
      <c r="KOF139" s="65"/>
      <c r="KOG139" s="65"/>
      <c r="KOH139" s="65"/>
      <c r="KOI139" s="65"/>
      <c r="KOJ139" s="65"/>
      <c r="KOK139" s="65"/>
      <c r="KOL139" s="65"/>
      <c r="KOM139" s="65"/>
      <c r="KON139" s="65"/>
      <c r="KOO139" s="65"/>
      <c r="KOP139" s="65"/>
      <c r="KOQ139" s="65"/>
      <c r="KOR139" s="65"/>
      <c r="KOS139" s="65"/>
      <c r="KOT139" s="65"/>
      <c r="KOU139" s="65"/>
      <c r="KOV139" s="65"/>
      <c r="KOW139" s="65"/>
      <c r="KOX139" s="65"/>
      <c r="KOY139" s="65"/>
      <c r="KOZ139" s="65"/>
      <c r="KPA139" s="65"/>
      <c r="KPB139" s="65"/>
      <c r="KPC139" s="65"/>
      <c r="KPD139" s="65"/>
      <c r="KPE139" s="65"/>
      <c r="KPF139" s="65"/>
      <c r="KPG139" s="65"/>
      <c r="KPH139" s="65"/>
      <c r="KPI139" s="65"/>
      <c r="KPJ139" s="65"/>
      <c r="KPK139" s="65"/>
      <c r="KPL139" s="65"/>
      <c r="KPM139" s="65"/>
      <c r="KPN139" s="65"/>
      <c r="KPO139" s="65"/>
      <c r="KPP139" s="65"/>
      <c r="KPQ139" s="65"/>
      <c r="KPR139" s="65"/>
      <c r="KPS139" s="65"/>
      <c r="KPT139" s="65"/>
      <c r="KPU139" s="65"/>
      <c r="KPV139" s="65"/>
      <c r="KPW139" s="65"/>
      <c r="KPX139" s="65"/>
      <c r="KPY139" s="65"/>
      <c r="KPZ139" s="65"/>
      <c r="KQA139" s="65"/>
      <c r="KQB139" s="65"/>
      <c r="KQC139" s="65"/>
      <c r="KQD139" s="65"/>
      <c r="KQE139" s="65"/>
      <c r="KQF139" s="65"/>
      <c r="KQG139" s="65"/>
      <c r="KQH139" s="65"/>
      <c r="KQI139" s="65"/>
      <c r="KQJ139" s="65"/>
      <c r="KQK139" s="65"/>
      <c r="KQL139" s="65"/>
      <c r="KQM139" s="65"/>
      <c r="KQN139" s="65"/>
      <c r="KQO139" s="65"/>
      <c r="KQP139" s="65"/>
      <c r="KQQ139" s="65"/>
      <c r="KQR139" s="65"/>
      <c r="KQS139" s="65"/>
      <c r="KQT139" s="65"/>
      <c r="KQU139" s="65"/>
      <c r="KQV139" s="65"/>
      <c r="KQW139" s="65"/>
      <c r="KQX139" s="65"/>
      <c r="KQY139" s="65"/>
      <c r="KQZ139" s="65"/>
      <c r="KRA139" s="65"/>
      <c r="KRB139" s="65"/>
      <c r="KRC139" s="65"/>
      <c r="KRD139" s="65"/>
      <c r="KRE139" s="65"/>
      <c r="KRF139" s="65"/>
      <c r="KRG139" s="65"/>
      <c r="KRH139" s="65"/>
      <c r="KRI139" s="65"/>
      <c r="KRJ139" s="65"/>
      <c r="KRK139" s="65"/>
      <c r="KRL139" s="65"/>
      <c r="KRM139" s="65"/>
      <c r="KRN139" s="65"/>
      <c r="KRO139" s="65"/>
      <c r="KRP139" s="65"/>
      <c r="KRQ139" s="65"/>
      <c r="KRR139" s="65"/>
      <c r="KRS139" s="65"/>
      <c r="KRT139" s="65"/>
      <c r="KRU139" s="65"/>
      <c r="KRV139" s="65"/>
      <c r="KRW139" s="65"/>
      <c r="KRX139" s="65"/>
      <c r="KRY139" s="65"/>
      <c r="KRZ139" s="65"/>
      <c r="KSA139" s="65"/>
      <c r="KSB139" s="65"/>
      <c r="KSC139" s="65"/>
      <c r="KSD139" s="65"/>
      <c r="KSE139" s="65"/>
      <c r="KSF139" s="65"/>
      <c r="KSG139" s="65"/>
      <c r="KSH139" s="65"/>
      <c r="KSI139" s="65"/>
      <c r="KSJ139" s="65"/>
      <c r="KSK139" s="65"/>
      <c r="KSL139" s="65"/>
      <c r="KSM139" s="65"/>
      <c r="KSN139" s="65"/>
      <c r="KSO139" s="65"/>
      <c r="KSP139" s="65"/>
      <c r="KSQ139" s="65"/>
      <c r="KSR139" s="65"/>
      <c r="KSS139" s="65"/>
      <c r="KST139" s="65"/>
      <c r="KSU139" s="65"/>
      <c r="KSV139" s="65"/>
      <c r="KSW139" s="65"/>
      <c r="KSX139" s="65"/>
      <c r="KSY139" s="65"/>
      <c r="KSZ139" s="65"/>
      <c r="KTA139" s="65"/>
      <c r="KTB139" s="65"/>
      <c r="KTC139" s="65"/>
      <c r="KTD139" s="65"/>
      <c r="KTE139" s="65"/>
      <c r="KTF139" s="65"/>
      <c r="KTG139" s="65"/>
      <c r="KTH139" s="65"/>
      <c r="KTI139" s="65"/>
      <c r="KTJ139" s="65"/>
      <c r="KTK139" s="65"/>
      <c r="KTL139" s="65"/>
      <c r="KTM139" s="65"/>
      <c r="KTN139" s="65"/>
      <c r="KTO139" s="65"/>
      <c r="KTP139" s="65"/>
      <c r="KTQ139" s="65"/>
      <c r="KTR139" s="65"/>
      <c r="KTS139" s="65"/>
      <c r="KTT139" s="65"/>
      <c r="KTU139" s="65"/>
      <c r="KTV139" s="65"/>
      <c r="KTW139" s="65"/>
      <c r="KTX139" s="65"/>
      <c r="KTY139" s="65"/>
      <c r="KTZ139" s="65"/>
      <c r="KUA139" s="65"/>
      <c r="KUB139" s="65"/>
      <c r="KUC139" s="65"/>
      <c r="KUD139" s="65"/>
      <c r="KUE139" s="65"/>
      <c r="KUF139" s="65"/>
      <c r="KUG139" s="65"/>
      <c r="KUH139" s="65"/>
      <c r="KUI139" s="65"/>
      <c r="KUJ139" s="65"/>
      <c r="KUK139" s="65"/>
      <c r="KUL139" s="65"/>
      <c r="KUM139" s="65"/>
      <c r="KUN139" s="65"/>
      <c r="KUO139" s="65"/>
      <c r="KUP139" s="65"/>
      <c r="KUQ139" s="65"/>
      <c r="KUR139" s="65"/>
      <c r="KUS139" s="65"/>
      <c r="KUT139" s="65"/>
      <c r="KUU139" s="65"/>
      <c r="KUV139" s="65"/>
      <c r="KUW139" s="65"/>
      <c r="KUX139" s="65"/>
      <c r="KUY139" s="65"/>
      <c r="KUZ139" s="65"/>
      <c r="KVA139" s="65"/>
      <c r="KVB139" s="65"/>
      <c r="KVC139" s="65"/>
      <c r="KVD139" s="65"/>
      <c r="KVE139" s="65"/>
      <c r="KVF139" s="65"/>
      <c r="KVG139" s="65"/>
      <c r="KVH139" s="65"/>
      <c r="KVI139" s="65"/>
      <c r="KVJ139" s="65"/>
      <c r="KVK139" s="65"/>
      <c r="KVL139" s="65"/>
      <c r="KVM139" s="65"/>
      <c r="KVN139" s="65"/>
      <c r="KVO139" s="65"/>
      <c r="KVP139" s="65"/>
      <c r="KVQ139" s="65"/>
      <c r="KVR139" s="65"/>
      <c r="KVS139" s="65"/>
      <c r="KVT139" s="65"/>
      <c r="KVU139" s="65"/>
      <c r="KVV139" s="65"/>
      <c r="KVW139" s="65"/>
      <c r="KVX139" s="65"/>
      <c r="KVY139" s="65"/>
      <c r="KVZ139" s="65"/>
      <c r="KWA139" s="65"/>
      <c r="KWB139" s="65"/>
      <c r="KWC139" s="65"/>
      <c r="KWD139" s="65"/>
      <c r="KWE139" s="65"/>
      <c r="KWF139" s="65"/>
      <c r="KWG139" s="65"/>
      <c r="KWH139" s="65"/>
      <c r="KWI139" s="65"/>
      <c r="KWJ139" s="65"/>
      <c r="KWK139" s="65"/>
      <c r="KWL139" s="65"/>
      <c r="KWM139" s="65"/>
      <c r="KWN139" s="65"/>
      <c r="KWO139" s="65"/>
      <c r="KWP139" s="65"/>
      <c r="KWQ139" s="65"/>
      <c r="KWR139" s="65"/>
      <c r="KWS139" s="65"/>
      <c r="KWT139" s="65"/>
      <c r="KWU139" s="65"/>
      <c r="KWV139" s="65"/>
      <c r="KWW139" s="65"/>
      <c r="KWX139" s="65"/>
      <c r="KWY139" s="65"/>
      <c r="KWZ139" s="65"/>
      <c r="KXA139" s="65"/>
      <c r="KXB139" s="65"/>
      <c r="KXC139" s="65"/>
      <c r="KXD139" s="65"/>
      <c r="KXE139" s="65"/>
      <c r="KXF139" s="65"/>
      <c r="KXG139" s="65"/>
      <c r="KXH139" s="65"/>
      <c r="KXI139" s="65"/>
      <c r="KXJ139" s="65"/>
      <c r="KXK139" s="65"/>
      <c r="KXL139" s="65"/>
      <c r="KXM139" s="65"/>
      <c r="KXN139" s="65"/>
      <c r="KXO139" s="65"/>
      <c r="KXP139" s="65"/>
      <c r="KXQ139" s="65"/>
      <c r="KXR139" s="65"/>
      <c r="KXS139" s="65"/>
      <c r="KXT139" s="65"/>
      <c r="KXU139" s="65"/>
      <c r="KXV139" s="65"/>
      <c r="KXW139" s="65"/>
      <c r="KXX139" s="65"/>
      <c r="KXY139" s="65"/>
      <c r="KXZ139" s="65"/>
      <c r="KYA139" s="65"/>
      <c r="KYB139" s="65"/>
      <c r="KYC139" s="65"/>
      <c r="KYD139" s="65"/>
      <c r="KYE139" s="65"/>
      <c r="KYF139" s="65"/>
      <c r="KYG139" s="65"/>
      <c r="KYH139" s="65"/>
      <c r="KYI139" s="65"/>
      <c r="KYJ139" s="65"/>
      <c r="KYK139" s="65"/>
      <c r="KYL139" s="65"/>
      <c r="KYM139" s="65"/>
      <c r="KYN139" s="65"/>
      <c r="KYO139" s="65"/>
      <c r="KYP139" s="65"/>
      <c r="KYQ139" s="65"/>
      <c r="KYR139" s="65"/>
      <c r="KYS139" s="65"/>
      <c r="KYT139" s="65"/>
      <c r="KYU139" s="65"/>
      <c r="KYV139" s="65"/>
      <c r="KYW139" s="65"/>
      <c r="KYX139" s="65"/>
      <c r="KYY139" s="65"/>
      <c r="KYZ139" s="65"/>
      <c r="KZA139" s="65"/>
      <c r="KZB139" s="65"/>
      <c r="KZC139" s="65"/>
      <c r="KZD139" s="65"/>
      <c r="KZE139" s="65"/>
      <c r="KZF139" s="65"/>
      <c r="KZG139" s="65"/>
      <c r="KZH139" s="65"/>
      <c r="KZI139" s="65"/>
      <c r="KZJ139" s="65"/>
      <c r="KZK139" s="65"/>
      <c r="KZL139" s="65"/>
      <c r="KZM139" s="65"/>
      <c r="KZN139" s="65"/>
      <c r="KZO139" s="65"/>
      <c r="KZP139" s="65"/>
      <c r="KZQ139" s="65"/>
      <c r="KZR139" s="65"/>
      <c r="KZS139" s="65"/>
      <c r="KZT139" s="65"/>
      <c r="KZU139" s="65"/>
      <c r="KZV139" s="65"/>
      <c r="KZW139" s="65"/>
      <c r="KZX139" s="65"/>
      <c r="KZY139" s="65"/>
      <c r="KZZ139" s="65"/>
      <c r="LAA139" s="65"/>
      <c r="LAB139" s="65"/>
      <c r="LAC139" s="65"/>
      <c r="LAD139" s="65"/>
      <c r="LAE139" s="65"/>
      <c r="LAF139" s="65"/>
      <c r="LAG139" s="65"/>
      <c r="LAH139" s="65"/>
      <c r="LAI139" s="65"/>
      <c r="LAJ139" s="65"/>
      <c r="LAK139" s="65"/>
      <c r="LAL139" s="65"/>
      <c r="LAM139" s="65"/>
      <c r="LAN139" s="65"/>
      <c r="LAO139" s="65"/>
      <c r="LAP139" s="65"/>
      <c r="LAQ139" s="65"/>
      <c r="LAR139" s="65"/>
      <c r="LAS139" s="65"/>
      <c r="LAT139" s="65"/>
      <c r="LAU139" s="65"/>
      <c r="LAV139" s="65"/>
      <c r="LAW139" s="65"/>
      <c r="LAX139" s="65"/>
      <c r="LAY139" s="65"/>
      <c r="LAZ139" s="65"/>
      <c r="LBA139" s="65"/>
      <c r="LBB139" s="65"/>
      <c r="LBC139" s="65"/>
      <c r="LBD139" s="65"/>
      <c r="LBE139" s="65"/>
      <c r="LBF139" s="65"/>
      <c r="LBG139" s="65"/>
      <c r="LBH139" s="65"/>
      <c r="LBI139" s="65"/>
      <c r="LBJ139" s="65"/>
      <c r="LBK139" s="65"/>
      <c r="LBL139" s="65"/>
      <c r="LBM139" s="65"/>
      <c r="LBN139" s="65"/>
      <c r="LBO139" s="65"/>
      <c r="LBP139" s="65"/>
      <c r="LBQ139" s="65"/>
      <c r="LBR139" s="65"/>
      <c r="LBS139" s="65"/>
      <c r="LBT139" s="65"/>
      <c r="LBU139" s="65"/>
      <c r="LBV139" s="65"/>
      <c r="LBW139" s="65"/>
      <c r="LBX139" s="65"/>
      <c r="LBY139" s="65"/>
      <c r="LBZ139" s="65"/>
      <c r="LCA139" s="65"/>
      <c r="LCB139" s="65"/>
      <c r="LCC139" s="65"/>
      <c r="LCD139" s="65"/>
      <c r="LCE139" s="65"/>
      <c r="LCF139" s="65"/>
      <c r="LCG139" s="65"/>
      <c r="LCH139" s="65"/>
      <c r="LCI139" s="65"/>
      <c r="LCJ139" s="65"/>
      <c r="LCK139" s="65"/>
      <c r="LCL139" s="65"/>
      <c r="LCM139" s="65"/>
      <c r="LCN139" s="65"/>
      <c r="LCO139" s="65"/>
      <c r="LCP139" s="65"/>
      <c r="LCQ139" s="65"/>
      <c r="LCR139" s="65"/>
      <c r="LCS139" s="65"/>
      <c r="LCT139" s="65"/>
      <c r="LCU139" s="65"/>
      <c r="LCV139" s="65"/>
      <c r="LCW139" s="65"/>
      <c r="LCX139" s="65"/>
      <c r="LCY139" s="65"/>
      <c r="LCZ139" s="65"/>
      <c r="LDA139" s="65"/>
      <c r="LDB139" s="65"/>
      <c r="LDC139" s="65"/>
      <c r="LDD139" s="65"/>
      <c r="LDE139" s="65"/>
      <c r="LDF139" s="65"/>
      <c r="LDG139" s="65"/>
      <c r="LDH139" s="65"/>
      <c r="LDI139" s="65"/>
      <c r="LDJ139" s="65"/>
      <c r="LDK139" s="65"/>
      <c r="LDL139" s="65"/>
      <c r="LDM139" s="65"/>
      <c r="LDN139" s="65"/>
      <c r="LDO139" s="65"/>
      <c r="LDP139" s="65"/>
      <c r="LDQ139" s="65"/>
      <c r="LDR139" s="65"/>
      <c r="LDS139" s="65"/>
      <c r="LDT139" s="65"/>
      <c r="LDU139" s="65"/>
      <c r="LDV139" s="65"/>
      <c r="LDW139" s="65"/>
      <c r="LDX139" s="65"/>
      <c r="LDY139" s="65"/>
      <c r="LDZ139" s="65"/>
      <c r="LEA139" s="65"/>
      <c r="LEB139" s="65"/>
      <c r="LEC139" s="65"/>
      <c r="LED139" s="65"/>
      <c r="LEE139" s="65"/>
      <c r="LEF139" s="65"/>
      <c r="LEG139" s="65"/>
      <c r="LEH139" s="65"/>
      <c r="LEI139" s="65"/>
      <c r="LEJ139" s="65"/>
      <c r="LEK139" s="65"/>
      <c r="LEL139" s="65"/>
      <c r="LEM139" s="65"/>
      <c r="LEN139" s="65"/>
      <c r="LEO139" s="65"/>
      <c r="LEP139" s="65"/>
      <c r="LEQ139" s="65"/>
      <c r="LER139" s="65"/>
      <c r="LES139" s="65"/>
      <c r="LET139" s="65"/>
      <c r="LEU139" s="65"/>
      <c r="LEV139" s="65"/>
      <c r="LEW139" s="65"/>
      <c r="LEX139" s="65"/>
      <c r="LEY139" s="65"/>
      <c r="LEZ139" s="65"/>
      <c r="LFA139" s="65"/>
      <c r="LFB139" s="65"/>
      <c r="LFC139" s="65"/>
      <c r="LFD139" s="65"/>
      <c r="LFE139" s="65"/>
      <c r="LFF139" s="65"/>
      <c r="LFG139" s="65"/>
      <c r="LFH139" s="65"/>
      <c r="LFI139" s="65"/>
      <c r="LFJ139" s="65"/>
      <c r="LFK139" s="65"/>
      <c r="LFL139" s="65"/>
      <c r="LFM139" s="65"/>
      <c r="LFN139" s="65"/>
      <c r="LFO139" s="65"/>
      <c r="LFP139" s="65"/>
      <c r="LFQ139" s="65"/>
      <c r="LFR139" s="65"/>
      <c r="LFS139" s="65"/>
      <c r="LFT139" s="65"/>
      <c r="LFU139" s="65"/>
      <c r="LFV139" s="65"/>
      <c r="LFW139" s="65"/>
      <c r="LFX139" s="65"/>
      <c r="LFY139" s="65"/>
      <c r="LFZ139" s="65"/>
      <c r="LGA139" s="65"/>
      <c r="LGB139" s="65"/>
      <c r="LGC139" s="65"/>
      <c r="LGD139" s="65"/>
      <c r="LGE139" s="65"/>
      <c r="LGF139" s="65"/>
      <c r="LGG139" s="65"/>
      <c r="LGH139" s="65"/>
      <c r="LGI139" s="65"/>
      <c r="LGJ139" s="65"/>
      <c r="LGK139" s="65"/>
      <c r="LGL139" s="65"/>
      <c r="LGM139" s="65"/>
      <c r="LGN139" s="65"/>
      <c r="LGO139" s="65"/>
      <c r="LGP139" s="65"/>
      <c r="LGQ139" s="65"/>
      <c r="LGR139" s="65"/>
      <c r="LGS139" s="65"/>
      <c r="LGT139" s="65"/>
      <c r="LGU139" s="65"/>
      <c r="LGV139" s="65"/>
      <c r="LGW139" s="65"/>
      <c r="LGX139" s="65"/>
      <c r="LGY139" s="65"/>
      <c r="LGZ139" s="65"/>
      <c r="LHA139" s="65"/>
      <c r="LHB139" s="65"/>
      <c r="LHC139" s="65"/>
      <c r="LHD139" s="65"/>
      <c r="LHE139" s="65"/>
      <c r="LHF139" s="65"/>
      <c r="LHG139" s="65"/>
      <c r="LHH139" s="65"/>
      <c r="LHI139" s="65"/>
      <c r="LHJ139" s="65"/>
      <c r="LHK139" s="65"/>
      <c r="LHL139" s="65"/>
      <c r="LHM139" s="65"/>
      <c r="LHN139" s="65"/>
      <c r="LHO139" s="65"/>
      <c r="LHP139" s="65"/>
      <c r="LHQ139" s="65"/>
      <c r="LHR139" s="65"/>
      <c r="LHS139" s="65"/>
      <c r="LHT139" s="65"/>
      <c r="LHU139" s="65"/>
      <c r="LHV139" s="65"/>
      <c r="LHW139" s="65"/>
      <c r="LHX139" s="65"/>
      <c r="LHY139" s="65"/>
      <c r="LHZ139" s="65"/>
      <c r="LIA139" s="65"/>
      <c r="LIB139" s="65"/>
      <c r="LIC139" s="65"/>
      <c r="LID139" s="65"/>
      <c r="LIE139" s="65"/>
      <c r="LIF139" s="65"/>
      <c r="LIG139" s="65"/>
      <c r="LIH139" s="65"/>
      <c r="LII139" s="65"/>
      <c r="LIJ139" s="65"/>
      <c r="LIK139" s="65"/>
      <c r="LIL139" s="65"/>
      <c r="LIM139" s="65"/>
      <c r="LIN139" s="65"/>
      <c r="LIO139" s="65"/>
      <c r="LIP139" s="65"/>
      <c r="LIQ139" s="65"/>
      <c r="LIR139" s="65"/>
      <c r="LIS139" s="65"/>
      <c r="LIT139" s="65"/>
      <c r="LIU139" s="65"/>
      <c r="LIV139" s="65"/>
      <c r="LIW139" s="65"/>
      <c r="LIX139" s="65"/>
      <c r="LIY139" s="65"/>
      <c r="LIZ139" s="65"/>
      <c r="LJA139" s="65"/>
      <c r="LJB139" s="65"/>
      <c r="LJC139" s="65"/>
      <c r="LJD139" s="65"/>
      <c r="LJE139" s="65"/>
      <c r="LJF139" s="65"/>
      <c r="LJG139" s="65"/>
      <c r="LJH139" s="65"/>
      <c r="LJI139" s="65"/>
      <c r="LJJ139" s="65"/>
      <c r="LJK139" s="65"/>
      <c r="LJL139" s="65"/>
      <c r="LJM139" s="65"/>
      <c r="LJN139" s="65"/>
      <c r="LJO139" s="65"/>
      <c r="LJP139" s="65"/>
      <c r="LJQ139" s="65"/>
      <c r="LJR139" s="65"/>
      <c r="LJS139" s="65"/>
      <c r="LJT139" s="65"/>
      <c r="LJU139" s="65"/>
      <c r="LJV139" s="65"/>
      <c r="LJW139" s="65"/>
      <c r="LJX139" s="65"/>
      <c r="LJY139" s="65"/>
      <c r="LJZ139" s="65"/>
      <c r="LKA139" s="65"/>
      <c r="LKB139" s="65"/>
      <c r="LKC139" s="65"/>
      <c r="LKD139" s="65"/>
      <c r="LKE139" s="65"/>
      <c r="LKF139" s="65"/>
      <c r="LKG139" s="65"/>
      <c r="LKH139" s="65"/>
      <c r="LKI139" s="65"/>
      <c r="LKJ139" s="65"/>
      <c r="LKK139" s="65"/>
      <c r="LKL139" s="65"/>
      <c r="LKM139" s="65"/>
      <c r="LKN139" s="65"/>
      <c r="LKO139" s="65"/>
      <c r="LKP139" s="65"/>
      <c r="LKQ139" s="65"/>
      <c r="LKR139" s="65"/>
      <c r="LKS139" s="65"/>
      <c r="LKT139" s="65"/>
      <c r="LKU139" s="65"/>
      <c r="LKV139" s="65"/>
      <c r="LKW139" s="65"/>
      <c r="LKX139" s="65"/>
      <c r="LKY139" s="65"/>
      <c r="LKZ139" s="65"/>
      <c r="LLA139" s="65"/>
      <c r="LLB139" s="65"/>
      <c r="LLC139" s="65"/>
      <c r="LLD139" s="65"/>
      <c r="LLE139" s="65"/>
      <c r="LLF139" s="65"/>
      <c r="LLG139" s="65"/>
      <c r="LLH139" s="65"/>
      <c r="LLI139" s="65"/>
      <c r="LLJ139" s="65"/>
      <c r="LLK139" s="65"/>
      <c r="LLL139" s="65"/>
      <c r="LLM139" s="65"/>
      <c r="LLN139" s="65"/>
      <c r="LLO139" s="65"/>
      <c r="LLP139" s="65"/>
      <c r="LLQ139" s="65"/>
      <c r="LLR139" s="65"/>
      <c r="LLS139" s="65"/>
      <c r="LLT139" s="65"/>
      <c r="LLU139" s="65"/>
      <c r="LLV139" s="65"/>
      <c r="LLW139" s="65"/>
      <c r="LLX139" s="65"/>
      <c r="LLY139" s="65"/>
      <c r="LLZ139" s="65"/>
      <c r="LMA139" s="65"/>
      <c r="LMB139" s="65"/>
      <c r="LMC139" s="65"/>
      <c r="LMD139" s="65"/>
      <c r="LME139" s="65"/>
      <c r="LMF139" s="65"/>
      <c r="LMG139" s="65"/>
      <c r="LMH139" s="65"/>
      <c r="LMI139" s="65"/>
      <c r="LMJ139" s="65"/>
      <c r="LMK139" s="65"/>
      <c r="LML139" s="65"/>
      <c r="LMM139" s="65"/>
      <c r="LMN139" s="65"/>
      <c r="LMO139" s="65"/>
      <c r="LMP139" s="65"/>
      <c r="LMQ139" s="65"/>
      <c r="LMR139" s="65"/>
      <c r="LMS139" s="65"/>
      <c r="LMT139" s="65"/>
      <c r="LMU139" s="65"/>
      <c r="LMV139" s="65"/>
      <c r="LMW139" s="65"/>
      <c r="LMX139" s="65"/>
      <c r="LMY139" s="65"/>
      <c r="LMZ139" s="65"/>
      <c r="LNA139" s="65"/>
      <c r="LNB139" s="65"/>
      <c r="LNC139" s="65"/>
      <c r="LND139" s="65"/>
      <c r="LNE139" s="65"/>
      <c r="LNF139" s="65"/>
      <c r="LNG139" s="65"/>
      <c r="LNH139" s="65"/>
      <c r="LNI139" s="65"/>
      <c r="LNJ139" s="65"/>
      <c r="LNK139" s="65"/>
      <c r="LNL139" s="65"/>
      <c r="LNM139" s="65"/>
      <c r="LNN139" s="65"/>
      <c r="LNO139" s="65"/>
      <c r="LNP139" s="65"/>
      <c r="LNQ139" s="65"/>
      <c r="LNR139" s="65"/>
      <c r="LNS139" s="65"/>
      <c r="LNT139" s="65"/>
      <c r="LNU139" s="65"/>
      <c r="LNV139" s="65"/>
      <c r="LNW139" s="65"/>
      <c r="LNX139" s="65"/>
      <c r="LNY139" s="65"/>
      <c r="LNZ139" s="65"/>
      <c r="LOA139" s="65"/>
      <c r="LOB139" s="65"/>
      <c r="LOC139" s="65"/>
      <c r="LOD139" s="65"/>
      <c r="LOE139" s="65"/>
      <c r="LOF139" s="65"/>
      <c r="LOG139" s="65"/>
      <c r="LOH139" s="65"/>
      <c r="LOI139" s="65"/>
      <c r="LOJ139" s="65"/>
      <c r="LOK139" s="65"/>
      <c r="LOL139" s="65"/>
      <c r="LOM139" s="65"/>
      <c r="LON139" s="65"/>
      <c r="LOO139" s="65"/>
      <c r="LOP139" s="65"/>
      <c r="LOQ139" s="65"/>
      <c r="LOR139" s="65"/>
      <c r="LOS139" s="65"/>
      <c r="LOT139" s="65"/>
      <c r="LOU139" s="65"/>
      <c r="LOV139" s="65"/>
      <c r="LOW139" s="65"/>
      <c r="LOX139" s="65"/>
      <c r="LOY139" s="65"/>
      <c r="LOZ139" s="65"/>
      <c r="LPA139" s="65"/>
      <c r="LPB139" s="65"/>
      <c r="LPC139" s="65"/>
      <c r="LPD139" s="65"/>
      <c r="LPE139" s="65"/>
      <c r="LPF139" s="65"/>
      <c r="LPG139" s="65"/>
      <c r="LPH139" s="65"/>
      <c r="LPI139" s="65"/>
      <c r="LPJ139" s="65"/>
      <c r="LPK139" s="65"/>
      <c r="LPL139" s="65"/>
      <c r="LPM139" s="65"/>
      <c r="LPN139" s="65"/>
      <c r="LPO139" s="65"/>
      <c r="LPP139" s="65"/>
      <c r="LPQ139" s="65"/>
      <c r="LPR139" s="65"/>
      <c r="LPS139" s="65"/>
      <c r="LPT139" s="65"/>
      <c r="LPU139" s="65"/>
      <c r="LPV139" s="65"/>
      <c r="LPW139" s="65"/>
      <c r="LPX139" s="65"/>
      <c r="LPY139" s="65"/>
      <c r="LPZ139" s="65"/>
      <c r="LQA139" s="65"/>
      <c r="LQB139" s="65"/>
      <c r="LQC139" s="65"/>
      <c r="LQD139" s="65"/>
      <c r="LQE139" s="65"/>
      <c r="LQF139" s="65"/>
      <c r="LQG139" s="65"/>
      <c r="LQH139" s="65"/>
      <c r="LQI139" s="65"/>
      <c r="LQJ139" s="65"/>
      <c r="LQK139" s="65"/>
      <c r="LQL139" s="65"/>
      <c r="LQM139" s="65"/>
      <c r="LQN139" s="65"/>
      <c r="LQO139" s="65"/>
      <c r="LQP139" s="65"/>
      <c r="LQQ139" s="65"/>
      <c r="LQR139" s="65"/>
      <c r="LQS139" s="65"/>
      <c r="LQT139" s="65"/>
      <c r="LQU139" s="65"/>
      <c r="LQV139" s="65"/>
      <c r="LQW139" s="65"/>
      <c r="LQX139" s="65"/>
      <c r="LQY139" s="65"/>
      <c r="LQZ139" s="65"/>
      <c r="LRA139" s="65"/>
      <c r="LRB139" s="65"/>
      <c r="LRC139" s="65"/>
      <c r="LRD139" s="65"/>
      <c r="LRE139" s="65"/>
      <c r="LRF139" s="65"/>
      <c r="LRG139" s="65"/>
      <c r="LRH139" s="65"/>
      <c r="LRI139" s="65"/>
      <c r="LRJ139" s="65"/>
      <c r="LRK139" s="65"/>
      <c r="LRL139" s="65"/>
      <c r="LRM139" s="65"/>
      <c r="LRN139" s="65"/>
      <c r="LRO139" s="65"/>
      <c r="LRP139" s="65"/>
      <c r="LRQ139" s="65"/>
      <c r="LRR139" s="65"/>
      <c r="LRS139" s="65"/>
      <c r="LRT139" s="65"/>
      <c r="LRU139" s="65"/>
      <c r="LRV139" s="65"/>
      <c r="LRW139" s="65"/>
      <c r="LRX139" s="65"/>
      <c r="LRY139" s="65"/>
      <c r="LRZ139" s="65"/>
      <c r="LSA139" s="65"/>
      <c r="LSB139" s="65"/>
      <c r="LSC139" s="65"/>
      <c r="LSD139" s="65"/>
      <c r="LSE139" s="65"/>
      <c r="LSF139" s="65"/>
      <c r="LSG139" s="65"/>
      <c r="LSH139" s="65"/>
      <c r="LSI139" s="65"/>
      <c r="LSJ139" s="65"/>
      <c r="LSK139" s="65"/>
      <c r="LSL139" s="65"/>
      <c r="LSM139" s="65"/>
      <c r="LSN139" s="65"/>
      <c r="LSO139" s="65"/>
      <c r="LSP139" s="65"/>
      <c r="LSQ139" s="65"/>
      <c r="LSR139" s="65"/>
      <c r="LSS139" s="65"/>
      <c r="LST139" s="65"/>
      <c r="LSU139" s="65"/>
      <c r="LSV139" s="65"/>
      <c r="LSW139" s="65"/>
      <c r="LSX139" s="65"/>
      <c r="LSY139" s="65"/>
      <c r="LSZ139" s="65"/>
      <c r="LTA139" s="65"/>
      <c r="LTB139" s="65"/>
      <c r="LTC139" s="65"/>
      <c r="LTD139" s="65"/>
      <c r="LTE139" s="65"/>
      <c r="LTF139" s="65"/>
      <c r="LTG139" s="65"/>
      <c r="LTH139" s="65"/>
      <c r="LTI139" s="65"/>
      <c r="LTJ139" s="65"/>
      <c r="LTK139" s="65"/>
      <c r="LTL139" s="65"/>
      <c r="LTM139" s="65"/>
      <c r="LTN139" s="65"/>
      <c r="LTO139" s="65"/>
      <c r="LTP139" s="65"/>
      <c r="LTQ139" s="65"/>
      <c r="LTR139" s="65"/>
      <c r="LTS139" s="65"/>
      <c r="LTT139" s="65"/>
      <c r="LTU139" s="65"/>
      <c r="LTV139" s="65"/>
      <c r="LTW139" s="65"/>
      <c r="LTX139" s="65"/>
      <c r="LTY139" s="65"/>
      <c r="LTZ139" s="65"/>
      <c r="LUA139" s="65"/>
      <c r="LUB139" s="65"/>
      <c r="LUC139" s="65"/>
      <c r="LUD139" s="65"/>
      <c r="LUE139" s="65"/>
      <c r="LUF139" s="65"/>
      <c r="LUG139" s="65"/>
      <c r="LUH139" s="65"/>
      <c r="LUI139" s="65"/>
      <c r="LUJ139" s="65"/>
      <c r="LUK139" s="65"/>
      <c r="LUL139" s="65"/>
      <c r="LUM139" s="65"/>
      <c r="LUN139" s="65"/>
      <c r="LUO139" s="65"/>
      <c r="LUP139" s="65"/>
      <c r="LUQ139" s="65"/>
      <c r="LUR139" s="65"/>
      <c r="LUS139" s="65"/>
      <c r="LUT139" s="65"/>
      <c r="LUU139" s="65"/>
      <c r="LUV139" s="65"/>
      <c r="LUW139" s="65"/>
      <c r="LUX139" s="65"/>
      <c r="LUY139" s="65"/>
      <c r="LUZ139" s="65"/>
      <c r="LVA139" s="65"/>
      <c r="LVB139" s="65"/>
      <c r="LVC139" s="65"/>
      <c r="LVD139" s="65"/>
      <c r="LVE139" s="65"/>
      <c r="LVF139" s="65"/>
      <c r="LVG139" s="65"/>
      <c r="LVH139" s="65"/>
      <c r="LVI139" s="65"/>
      <c r="LVJ139" s="65"/>
      <c r="LVK139" s="65"/>
      <c r="LVL139" s="65"/>
      <c r="LVM139" s="65"/>
      <c r="LVN139" s="65"/>
      <c r="LVO139" s="65"/>
      <c r="LVP139" s="65"/>
      <c r="LVQ139" s="65"/>
      <c r="LVR139" s="65"/>
      <c r="LVS139" s="65"/>
      <c r="LVT139" s="65"/>
      <c r="LVU139" s="65"/>
      <c r="LVV139" s="65"/>
      <c r="LVW139" s="65"/>
      <c r="LVX139" s="65"/>
      <c r="LVY139" s="65"/>
      <c r="LVZ139" s="65"/>
      <c r="LWA139" s="65"/>
      <c r="LWB139" s="65"/>
      <c r="LWC139" s="65"/>
      <c r="LWD139" s="65"/>
      <c r="LWE139" s="65"/>
      <c r="LWF139" s="65"/>
      <c r="LWG139" s="65"/>
      <c r="LWH139" s="65"/>
      <c r="LWI139" s="65"/>
      <c r="LWJ139" s="65"/>
      <c r="LWK139" s="65"/>
      <c r="LWL139" s="65"/>
      <c r="LWM139" s="65"/>
      <c r="LWN139" s="65"/>
      <c r="LWO139" s="65"/>
      <c r="LWP139" s="65"/>
      <c r="LWQ139" s="65"/>
      <c r="LWR139" s="65"/>
      <c r="LWS139" s="65"/>
      <c r="LWT139" s="65"/>
      <c r="LWU139" s="65"/>
      <c r="LWV139" s="65"/>
      <c r="LWW139" s="65"/>
      <c r="LWX139" s="65"/>
      <c r="LWY139" s="65"/>
      <c r="LWZ139" s="65"/>
      <c r="LXA139" s="65"/>
      <c r="LXB139" s="65"/>
      <c r="LXC139" s="65"/>
      <c r="LXD139" s="65"/>
      <c r="LXE139" s="65"/>
      <c r="LXF139" s="65"/>
      <c r="LXG139" s="65"/>
      <c r="LXH139" s="65"/>
      <c r="LXI139" s="65"/>
      <c r="LXJ139" s="65"/>
      <c r="LXK139" s="65"/>
      <c r="LXL139" s="65"/>
      <c r="LXM139" s="65"/>
      <c r="LXN139" s="65"/>
      <c r="LXO139" s="65"/>
      <c r="LXP139" s="65"/>
      <c r="LXQ139" s="65"/>
      <c r="LXR139" s="65"/>
      <c r="LXS139" s="65"/>
      <c r="LXT139" s="65"/>
      <c r="LXU139" s="65"/>
      <c r="LXV139" s="65"/>
      <c r="LXW139" s="65"/>
      <c r="LXX139" s="65"/>
      <c r="LXY139" s="65"/>
      <c r="LXZ139" s="65"/>
      <c r="LYA139" s="65"/>
      <c r="LYB139" s="65"/>
      <c r="LYC139" s="65"/>
      <c r="LYD139" s="65"/>
      <c r="LYE139" s="65"/>
      <c r="LYF139" s="65"/>
      <c r="LYG139" s="65"/>
      <c r="LYH139" s="65"/>
      <c r="LYI139" s="65"/>
      <c r="LYJ139" s="65"/>
      <c r="LYK139" s="65"/>
      <c r="LYL139" s="65"/>
      <c r="LYM139" s="65"/>
      <c r="LYN139" s="65"/>
      <c r="LYO139" s="65"/>
      <c r="LYP139" s="65"/>
      <c r="LYQ139" s="65"/>
      <c r="LYR139" s="65"/>
      <c r="LYS139" s="65"/>
      <c r="LYT139" s="65"/>
      <c r="LYU139" s="65"/>
      <c r="LYV139" s="65"/>
      <c r="LYW139" s="65"/>
      <c r="LYX139" s="65"/>
      <c r="LYY139" s="65"/>
      <c r="LYZ139" s="65"/>
      <c r="LZA139" s="65"/>
      <c r="LZB139" s="65"/>
      <c r="LZC139" s="65"/>
      <c r="LZD139" s="65"/>
      <c r="LZE139" s="65"/>
      <c r="LZF139" s="65"/>
      <c r="LZG139" s="65"/>
      <c r="LZH139" s="65"/>
      <c r="LZI139" s="65"/>
      <c r="LZJ139" s="65"/>
      <c r="LZK139" s="65"/>
      <c r="LZL139" s="65"/>
      <c r="LZM139" s="65"/>
      <c r="LZN139" s="65"/>
      <c r="LZO139" s="65"/>
      <c r="LZP139" s="65"/>
      <c r="LZQ139" s="65"/>
      <c r="LZR139" s="65"/>
      <c r="LZS139" s="65"/>
      <c r="LZT139" s="65"/>
      <c r="LZU139" s="65"/>
      <c r="LZV139" s="65"/>
      <c r="LZW139" s="65"/>
      <c r="LZX139" s="65"/>
      <c r="LZY139" s="65"/>
      <c r="LZZ139" s="65"/>
      <c r="MAA139" s="65"/>
      <c r="MAB139" s="65"/>
      <c r="MAC139" s="65"/>
      <c r="MAD139" s="65"/>
      <c r="MAE139" s="65"/>
      <c r="MAF139" s="65"/>
      <c r="MAG139" s="65"/>
      <c r="MAH139" s="65"/>
      <c r="MAI139" s="65"/>
      <c r="MAJ139" s="65"/>
      <c r="MAK139" s="65"/>
      <c r="MAL139" s="65"/>
      <c r="MAM139" s="65"/>
      <c r="MAN139" s="65"/>
      <c r="MAO139" s="65"/>
      <c r="MAP139" s="65"/>
      <c r="MAQ139" s="65"/>
      <c r="MAR139" s="65"/>
      <c r="MAS139" s="65"/>
      <c r="MAT139" s="65"/>
      <c r="MAU139" s="65"/>
      <c r="MAV139" s="65"/>
      <c r="MAW139" s="65"/>
      <c r="MAX139" s="65"/>
      <c r="MAY139" s="65"/>
      <c r="MAZ139" s="65"/>
      <c r="MBA139" s="65"/>
      <c r="MBB139" s="65"/>
      <c r="MBC139" s="65"/>
      <c r="MBD139" s="65"/>
      <c r="MBE139" s="65"/>
      <c r="MBF139" s="65"/>
      <c r="MBG139" s="65"/>
      <c r="MBH139" s="65"/>
      <c r="MBI139" s="65"/>
      <c r="MBJ139" s="65"/>
      <c r="MBK139" s="65"/>
      <c r="MBL139" s="65"/>
      <c r="MBM139" s="65"/>
      <c r="MBN139" s="65"/>
      <c r="MBO139" s="65"/>
      <c r="MBP139" s="65"/>
      <c r="MBQ139" s="65"/>
      <c r="MBR139" s="65"/>
      <c r="MBS139" s="65"/>
      <c r="MBT139" s="65"/>
      <c r="MBU139" s="65"/>
      <c r="MBV139" s="65"/>
      <c r="MBW139" s="65"/>
      <c r="MBX139" s="65"/>
      <c r="MBY139" s="65"/>
      <c r="MBZ139" s="65"/>
      <c r="MCA139" s="65"/>
      <c r="MCB139" s="65"/>
      <c r="MCC139" s="65"/>
      <c r="MCD139" s="65"/>
      <c r="MCE139" s="65"/>
      <c r="MCF139" s="65"/>
      <c r="MCG139" s="65"/>
      <c r="MCH139" s="65"/>
      <c r="MCI139" s="65"/>
      <c r="MCJ139" s="65"/>
      <c r="MCK139" s="65"/>
      <c r="MCL139" s="65"/>
      <c r="MCM139" s="65"/>
      <c r="MCN139" s="65"/>
      <c r="MCO139" s="65"/>
      <c r="MCP139" s="65"/>
      <c r="MCQ139" s="65"/>
      <c r="MCR139" s="65"/>
      <c r="MCS139" s="65"/>
      <c r="MCT139" s="65"/>
      <c r="MCU139" s="65"/>
      <c r="MCV139" s="65"/>
      <c r="MCW139" s="65"/>
      <c r="MCX139" s="65"/>
      <c r="MCY139" s="65"/>
      <c r="MCZ139" s="65"/>
      <c r="MDA139" s="65"/>
      <c r="MDB139" s="65"/>
      <c r="MDC139" s="65"/>
      <c r="MDD139" s="65"/>
      <c r="MDE139" s="65"/>
      <c r="MDF139" s="65"/>
      <c r="MDG139" s="65"/>
      <c r="MDH139" s="65"/>
      <c r="MDI139" s="65"/>
      <c r="MDJ139" s="65"/>
      <c r="MDK139" s="65"/>
      <c r="MDL139" s="65"/>
      <c r="MDM139" s="65"/>
      <c r="MDN139" s="65"/>
      <c r="MDO139" s="65"/>
      <c r="MDP139" s="65"/>
      <c r="MDQ139" s="65"/>
      <c r="MDR139" s="65"/>
      <c r="MDS139" s="65"/>
      <c r="MDT139" s="65"/>
      <c r="MDU139" s="65"/>
      <c r="MDV139" s="65"/>
      <c r="MDW139" s="65"/>
      <c r="MDX139" s="65"/>
      <c r="MDY139" s="65"/>
      <c r="MDZ139" s="65"/>
      <c r="MEA139" s="65"/>
      <c r="MEB139" s="65"/>
      <c r="MEC139" s="65"/>
      <c r="MED139" s="65"/>
      <c r="MEE139" s="65"/>
      <c r="MEF139" s="65"/>
      <c r="MEG139" s="65"/>
      <c r="MEH139" s="65"/>
      <c r="MEI139" s="65"/>
      <c r="MEJ139" s="65"/>
      <c r="MEK139" s="65"/>
      <c r="MEL139" s="65"/>
      <c r="MEM139" s="65"/>
      <c r="MEN139" s="65"/>
      <c r="MEO139" s="65"/>
      <c r="MEP139" s="65"/>
      <c r="MEQ139" s="65"/>
      <c r="MER139" s="65"/>
      <c r="MES139" s="65"/>
      <c r="MET139" s="65"/>
      <c r="MEU139" s="65"/>
      <c r="MEV139" s="65"/>
      <c r="MEW139" s="65"/>
      <c r="MEX139" s="65"/>
      <c r="MEY139" s="65"/>
      <c r="MEZ139" s="65"/>
      <c r="MFA139" s="65"/>
      <c r="MFB139" s="65"/>
      <c r="MFC139" s="65"/>
      <c r="MFD139" s="65"/>
      <c r="MFE139" s="65"/>
      <c r="MFF139" s="65"/>
      <c r="MFG139" s="65"/>
      <c r="MFH139" s="65"/>
      <c r="MFI139" s="65"/>
      <c r="MFJ139" s="65"/>
      <c r="MFK139" s="65"/>
      <c r="MFL139" s="65"/>
      <c r="MFM139" s="65"/>
      <c r="MFN139" s="65"/>
      <c r="MFO139" s="65"/>
      <c r="MFP139" s="65"/>
      <c r="MFQ139" s="65"/>
      <c r="MFR139" s="65"/>
      <c r="MFS139" s="65"/>
      <c r="MFT139" s="65"/>
      <c r="MFU139" s="65"/>
      <c r="MFV139" s="65"/>
      <c r="MFW139" s="65"/>
      <c r="MFX139" s="65"/>
      <c r="MFY139" s="65"/>
      <c r="MFZ139" s="65"/>
      <c r="MGA139" s="65"/>
      <c r="MGB139" s="65"/>
      <c r="MGC139" s="65"/>
      <c r="MGD139" s="65"/>
      <c r="MGE139" s="65"/>
      <c r="MGF139" s="65"/>
      <c r="MGG139" s="65"/>
      <c r="MGH139" s="65"/>
      <c r="MGI139" s="65"/>
      <c r="MGJ139" s="65"/>
      <c r="MGK139" s="65"/>
      <c r="MGL139" s="65"/>
      <c r="MGM139" s="65"/>
      <c r="MGN139" s="65"/>
      <c r="MGO139" s="65"/>
      <c r="MGP139" s="65"/>
      <c r="MGQ139" s="65"/>
      <c r="MGR139" s="65"/>
      <c r="MGS139" s="65"/>
      <c r="MGT139" s="65"/>
      <c r="MGU139" s="65"/>
      <c r="MGV139" s="65"/>
      <c r="MGW139" s="65"/>
      <c r="MGX139" s="65"/>
      <c r="MGY139" s="65"/>
      <c r="MGZ139" s="65"/>
      <c r="MHA139" s="65"/>
      <c r="MHB139" s="65"/>
      <c r="MHC139" s="65"/>
      <c r="MHD139" s="65"/>
      <c r="MHE139" s="65"/>
      <c r="MHF139" s="65"/>
      <c r="MHG139" s="65"/>
      <c r="MHH139" s="65"/>
      <c r="MHI139" s="65"/>
      <c r="MHJ139" s="65"/>
      <c r="MHK139" s="65"/>
      <c r="MHL139" s="65"/>
      <c r="MHM139" s="65"/>
      <c r="MHN139" s="65"/>
      <c r="MHO139" s="65"/>
      <c r="MHP139" s="65"/>
      <c r="MHQ139" s="65"/>
      <c r="MHR139" s="65"/>
      <c r="MHS139" s="65"/>
      <c r="MHT139" s="65"/>
      <c r="MHU139" s="65"/>
      <c r="MHV139" s="65"/>
      <c r="MHW139" s="65"/>
      <c r="MHX139" s="65"/>
      <c r="MHY139" s="65"/>
      <c r="MHZ139" s="65"/>
      <c r="MIA139" s="65"/>
      <c r="MIB139" s="65"/>
      <c r="MIC139" s="65"/>
      <c r="MID139" s="65"/>
      <c r="MIE139" s="65"/>
      <c r="MIF139" s="65"/>
      <c r="MIG139" s="65"/>
      <c r="MIH139" s="65"/>
      <c r="MII139" s="65"/>
      <c r="MIJ139" s="65"/>
      <c r="MIK139" s="65"/>
      <c r="MIL139" s="65"/>
      <c r="MIM139" s="65"/>
      <c r="MIN139" s="65"/>
      <c r="MIO139" s="65"/>
      <c r="MIP139" s="65"/>
      <c r="MIQ139" s="65"/>
      <c r="MIR139" s="65"/>
      <c r="MIS139" s="65"/>
      <c r="MIT139" s="65"/>
      <c r="MIU139" s="65"/>
      <c r="MIV139" s="65"/>
      <c r="MIW139" s="65"/>
      <c r="MIX139" s="65"/>
      <c r="MIY139" s="65"/>
      <c r="MIZ139" s="65"/>
      <c r="MJA139" s="65"/>
      <c r="MJB139" s="65"/>
      <c r="MJC139" s="65"/>
      <c r="MJD139" s="65"/>
      <c r="MJE139" s="65"/>
      <c r="MJF139" s="65"/>
      <c r="MJG139" s="65"/>
      <c r="MJH139" s="65"/>
      <c r="MJI139" s="65"/>
      <c r="MJJ139" s="65"/>
      <c r="MJK139" s="65"/>
      <c r="MJL139" s="65"/>
      <c r="MJM139" s="65"/>
      <c r="MJN139" s="65"/>
      <c r="MJO139" s="65"/>
      <c r="MJP139" s="65"/>
      <c r="MJQ139" s="65"/>
      <c r="MJR139" s="65"/>
      <c r="MJS139" s="65"/>
      <c r="MJT139" s="65"/>
      <c r="MJU139" s="65"/>
      <c r="MJV139" s="65"/>
      <c r="MJW139" s="65"/>
      <c r="MJX139" s="65"/>
      <c r="MJY139" s="65"/>
      <c r="MJZ139" s="65"/>
      <c r="MKA139" s="65"/>
      <c r="MKB139" s="65"/>
      <c r="MKC139" s="65"/>
      <c r="MKD139" s="65"/>
      <c r="MKE139" s="65"/>
      <c r="MKF139" s="65"/>
      <c r="MKG139" s="65"/>
      <c r="MKH139" s="65"/>
      <c r="MKI139" s="65"/>
      <c r="MKJ139" s="65"/>
      <c r="MKK139" s="65"/>
      <c r="MKL139" s="65"/>
      <c r="MKM139" s="65"/>
      <c r="MKN139" s="65"/>
      <c r="MKO139" s="65"/>
      <c r="MKP139" s="65"/>
      <c r="MKQ139" s="65"/>
      <c r="MKR139" s="65"/>
      <c r="MKS139" s="65"/>
      <c r="MKT139" s="65"/>
      <c r="MKU139" s="65"/>
      <c r="MKV139" s="65"/>
      <c r="MKW139" s="65"/>
      <c r="MKX139" s="65"/>
      <c r="MKY139" s="65"/>
      <c r="MKZ139" s="65"/>
      <c r="MLA139" s="65"/>
      <c r="MLB139" s="65"/>
      <c r="MLC139" s="65"/>
      <c r="MLD139" s="65"/>
      <c r="MLE139" s="65"/>
      <c r="MLF139" s="65"/>
      <c r="MLG139" s="65"/>
      <c r="MLH139" s="65"/>
      <c r="MLI139" s="65"/>
      <c r="MLJ139" s="65"/>
      <c r="MLK139" s="65"/>
      <c r="MLL139" s="65"/>
      <c r="MLM139" s="65"/>
      <c r="MLN139" s="65"/>
      <c r="MLO139" s="65"/>
      <c r="MLP139" s="65"/>
      <c r="MLQ139" s="65"/>
      <c r="MLR139" s="65"/>
      <c r="MLS139" s="65"/>
      <c r="MLT139" s="65"/>
      <c r="MLU139" s="65"/>
      <c r="MLV139" s="65"/>
      <c r="MLW139" s="65"/>
      <c r="MLX139" s="65"/>
      <c r="MLY139" s="65"/>
      <c r="MLZ139" s="65"/>
      <c r="MMA139" s="65"/>
      <c r="MMB139" s="65"/>
      <c r="MMC139" s="65"/>
      <c r="MMD139" s="65"/>
      <c r="MME139" s="65"/>
      <c r="MMF139" s="65"/>
      <c r="MMG139" s="65"/>
      <c r="MMH139" s="65"/>
      <c r="MMI139" s="65"/>
      <c r="MMJ139" s="65"/>
      <c r="MMK139" s="65"/>
      <c r="MML139" s="65"/>
      <c r="MMM139" s="65"/>
      <c r="MMN139" s="65"/>
      <c r="MMO139" s="65"/>
      <c r="MMP139" s="65"/>
      <c r="MMQ139" s="65"/>
      <c r="MMR139" s="65"/>
      <c r="MMS139" s="65"/>
      <c r="MMT139" s="65"/>
      <c r="MMU139" s="65"/>
      <c r="MMV139" s="65"/>
      <c r="MMW139" s="65"/>
      <c r="MMX139" s="65"/>
      <c r="MMY139" s="65"/>
      <c r="MMZ139" s="65"/>
      <c r="MNA139" s="65"/>
      <c r="MNB139" s="65"/>
      <c r="MNC139" s="65"/>
      <c r="MND139" s="65"/>
      <c r="MNE139" s="65"/>
      <c r="MNF139" s="65"/>
      <c r="MNG139" s="65"/>
      <c r="MNH139" s="65"/>
      <c r="MNI139" s="65"/>
      <c r="MNJ139" s="65"/>
      <c r="MNK139" s="65"/>
      <c r="MNL139" s="65"/>
      <c r="MNM139" s="65"/>
      <c r="MNN139" s="65"/>
      <c r="MNO139" s="65"/>
      <c r="MNP139" s="65"/>
      <c r="MNQ139" s="65"/>
      <c r="MNR139" s="65"/>
      <c r="MNS139" s="65"/>
      <c r="MNT139" s="65"/>
      <c r="MNU139" s="65"/>
      <c r="MNV139" s="65"/>
      <c r="MNW139" s="65"/>
      <c r="MNX139" s="65"/>
      <c r="MNY139" s="65"/>
      <c r="MNZ139" s="65"/>
      <c r="MOA139" s="65"/>
      <c r="MOB139" s="65"/>
      <c r="MOC139" s="65"/>
      <c r="MOD139" s="65"/>
      <c r="MOE139" s="65"/>
      <c r="MOF139" s="65"/>
      <c r="MOG139" s="65"/>
      <c r="MOH139" s="65"/>
      <c r="MOI139" s="65"/>
      <c r="MOJ139" s="65"/>
      <c r="MOK139" s="65"/>
      <c r="MOL139" s="65"/>
      <c r="MOM139" s="65"/>
      <c r="MON139" s="65"/>
      <c r="MOO139" s="65"/>
      <c r="MOP139" s="65"/>
      <c r="MOQ139" s="65"/>
      <c r="MOR139" s="65"/>
      <c r="MOS139" s="65"/>
      <c r="MOT139" s="65"/>
      <c r="MOU139" s="65"/>
      <c r="MOV139" s="65"/>
      <c r="MOW139" s="65"/>
      <c r="MOX139" s="65"/>
      <c r="MOY139" s="65"/>
      <c r="MOZ139" s="65"/>
      <c r="MPA139" s="65"/>
      <c r="MPB139" s="65"/>
      <c r="MPC139" s="65"/>
      <c r="MPD139" s="65"/>
      <c r="MPE139" s="65"/>
      <c r="MPF139" s="65"/>
      <c r="MPG139" s="65"/>
      <c r="MPH139" s="65"/>
      <c r="MPI139" s="65"/>
      <c r="MPJ139" s="65"/>
      <c r="MPK139" s="65"/>
      <c r="MPL139" s="65"/>
      <c r="MPM139" s="65"/>
      <c r="MPN139" s="65"/>
      <c r="MPO139" s="65"/>
      <c r="MPP139" s="65"/>
      <c r="MPQ139" s="65"/>
      <c r="MPR139" s="65"/>
      <c r="MPS139" s="65"/>
      <c r="MPT139" s="65"/>
      <c r="MPU139" s="65"/>
      <c r="MPV139" s="65"/>
      <c r="MPW139" s="65"/>
      <c r="MPX139" s="65"/>
      <c r="MPY139" s="65"/>
      <c r="MPZ139" s="65"/>
      <c r="MQA139" s="65"/>
      <c r="MQB139" s="65"/>
      <c r="MQC139" s="65"/>
      <c r="MQD139" s="65"/>
      <c r="MQE139" s="65"/>
      <c r="MQF139" s="65"/>
      <c r="MQG139" s="65"/>
      <c r="MQH139" s="65"/>
      <c r="MQI139" s="65"/>
      <c r="MQJ139" s="65"/>
      <c r="MQK139" s="65"/>
      <c r="MQL139" s="65"/>
      <c r="MQM139" s="65"/>
      <c r="MQN139" s="65"/>
      <c r="MQO139" s="65"/>
      <c r="MQP139" s="65"/>
      <c r="MQQ139" s="65"/>
      <c r="MQR139" s="65"/>
      <c r="MQS139" s="65"/>
      <c r="MQT139" s="65"/>
      <c r="MQU139" s="65"/>
      <c r="MQV139" s="65"/>
      <c r="MQW139" s="65"/>
      <c r="MQX139" s="65"/>
      <c r="MQY139" s="65"/>
      <c r="MQZ139" s="65"/>
      <c r="MRA139" s="65"/>
      <c r="MRB139" s="65"/>
      <c r="MRC139" s="65"/>
      <c r="MRD139" s="65"/>
      <c r="MRE139" s="65"/>
      <c r="MRF139" s="65"/>
      <c r="MRG139" s="65"/>
      <c r="MRH139" s="65"/>
      <c r="MRI139" s="65"/>
      <c r="MRJ139" s="65"/>
      <c r="MRK139" s="65"/>
      <c r="MRL139" s="65"/>
      <c r="MRM139" s="65"/>
      <c r="MRN139" s="65"/>
      <c r="MRO139" s="65"/>
      <c r="MRP139" s="65"/>
      <c r="MRQ139" s="65"/>
      <c r="MRR139" s="65"/>
      <c r="MRS139" s="65"/>
      <c r="MRT139" s="65"/>
      <c r="MRU139" s="65"/>
      <c r="MRV139" s="65"/>
      <c r="MRW139" s="65"/>
      <c r="MRX139" s="65"/>
      <c r="MRY139" s="65"/>
      <c r="MRZ139" s="65"/>
      <c r="MSA139" s="65"/>
      <c r="MSB139" s="65"/>
      <c r="MSC139" s="65"/>
      <c r="MSD139" s="65"/>
      <c r="MSE139" s="65"/>
      <c r="MSF139" s="65"/>
      <c r="MSG139" s="65"/>
      <c r="MSH139" s="65"/>
      <c r="MSI139" s="65"/>
      <c r="MSJ139" s="65"/>
      <c r="MSK139" s="65"/>
      <c r="MSL139" s="65"/>
      <c r="MSM139" s="65"/>
      <c r="MSN139" s="65"/>
      <c r="MSO139" s="65"/>
      <c r="MSP139" s="65"/>
      <c r="MSQ139" s="65"/>
      <c r="MSR139" s="65"/>
      <c r="MSS139" s="65"/>
      <c r="MST139" s="65"/>
      <c r="MSU139" s="65"/>
      <c r="MSV139" s="65"/>
      <c r="MSW139" s="65"/>
      <c r="MSX139" s="65"/>
      <c r="MSY139" s="65"/>
      <c r="MSZ139" s="65"/>
      <c r="MTA139" s="65"/>
      <c r="MTB139" s="65"/>
      <c r="MTC139" s="65"/>
      <c r="MTD139" s="65"/>
      <c r="MTE139" s="65"/>
      <c r="MTF139" s="65"/>
      <c r="MTG139" s="65"/>
      <c r="MTH139" s="65"/>
      <c r="MTI139" s="65"/>
      <c r="MTJ139" s="65"/>
      <c r="MTK139" s="65"/>
      <c r="MTL139" s="65"/>
      <c r="MTM139" s="65"/>
      <c r="MTN139" s="65"/>
      <c r="MTO139" s="65"/>
      <c r="MTP139" s="65"/>
      <c r="MTQ139" s="65"/>
      <c r="MTR139" s="65"/>
      <c r="MTS139" s="65"/>
      <c r="MTT139" s="65"/>
      <c r="MTU139" s="65"/>
      <c r="MTV139" s="65"/>
      <c r="MTW139" s="65"/>
      <c r="MTX139" s="65"/>
      <c r="MTY139" s="65"/>
      <c r="MTZ139" s="65"/>
      <c r="MUA139" s="65"/>
      <c r="MUB139" s="65"/>
      <c r="MUC139" s="65"/>
      <c r="MUD139" s="65"/>
      <c r="MUE139" s="65"/>
      <c r="MUF139" s="65"/>
      <c r="MUG139" s="65"/>
      <c r="MUH139" s="65"/>
      <c r="MUI139" s="65"/>
      <c r="MUJ139" s="65"/>
      <c r="MUK139" s="65"/>
      <c r="MUL139" s="65"/>
      <c r="MUM139" s="65"/>
      <c r="MUN139" s="65"/>
      <c r="MUO139" s="65"/>
      <c r="MUP139" s="65"/>
      <c r="MUQ139" s="65"/>
      <c r="MUR139" s="65"/>
      <c r="MUS139" s="65"/>
      <c r="MUT139" s="65"/>
      <c r="MUU139" s="65"/>
      <c r="MUV139" s="65"/>
      <c r="MUW139" s="65"/>
      <c r="MUX139" s="65"/>
      <c r="MUY139" s="65"/>
      <c r="MUZ139" s="65"/>
      <c r="MVA139" s="65"/>
      <c r="MVB139" s="65"/>
      <c r="MVC139" s="65"/>
      <c r="MVD139" s="65"/>
      <c r="MVE139" s="65"/>
      <c r="MVF139" s="65"/>
      <c r="MVG139" s="65"/>
      <c r="MVH139" s="65"/>
      <c r="MVI139" s="65"/>
      <c r="MVJ139" s="65"/>
      <c r="MVK139" s="65"/>
      <c r="MVL139" s="65"/>
      <c r="MVM139" s="65"/>
      <c r="MVN139" s="65"/>
      <c r="MVO139" s="65"/>
      <c r="MVP139" s="65"/>
      <c r="MVQ139" s="65"/>
      <c r="MVR139" s="65"/>
      <c r="MVS139" s="65"/>
      <c r="MVT139" s="65"/>
      <c r="MVU139" s="65"/>
      <c r="MVV139" s="65"/>
      <c r="MVW139" s="65"/>
      <c r="MVX139" s="65"/>
      <c r="MVY139" s="65"/>
      <c r="MVZ139" s="65"/>
      <c r="MWA139" s="65"/>
      <c r="MWB139" s="65"/>
      <c r="MWC139" s="65"/>
      <c r="MWD139" s="65"/>
      <c r="MWE139" s="65"/>
      <c r="MWF139" s="65"/>
      <c r="MWG139" s="65"/>
      <c r="MWH139" s="65"/>
      <c r="MWI139" s="65"/>
      <c r="MWJ139" s="65"/>
      <c r="MWK139" s="65"/>
      <c r="MWL139" s="65"/>
      <c r="MWM139" s="65"/>
      <c r="MWN139" s="65"/>
      <c r="MWO139" s="65"/>
      <c r="MWP139" s="65"/>
      <c r="MWQ139" s="65"/>
      <c r="MWR139" s="65"/>
      <c r="MWS139" s="65"/>
      <c r="MWT139" s="65"/>
      <c r="MWU139" s="65"/>
      <c r="MWV139" s="65"/>
      <c r="MWW139" s="65"/>
      <c r="MWX139" s="65"/>
      <c r="MWY139" s="65"/>
      <c r="MWZ139" s="65"/>
      <c r="MXA139" s="65"/>
      <c r="MXB139" s="65"/>
      <c r="MXC139" s="65"/>
      <c r="MXD139" s="65"/>
      <c r="MXE139" s="65"/>
      <c r="MXF139" s="65"/>
      <c r="MXG139" s="65"/>
      <c r="MXH139" s="65"/>
      <c r="MXI139" s="65"/>
      <c r="MXJ139" s="65"/>
      <c r="MXK139" s="65"/>
      <c r="MXL139" s="65"/>
      <c r="MXM139" s="65"/>
      <c r="MXN139" s="65"/>
      <c r="MXO139" s="65"/>
      <c r="MXP139" s="65"/>
      <c r="MXQ139" s="65"/>
      <c r="MXR139" s="65"/>
      <c r="MXS139" s="65"/>
      <c r="MXT139" s="65"/>
      <c r="MXU139" s="65"/>
      <c r="MXV139" s="65"/>
      <c r="MXW139" s="65"/>
      <c r="MXX139" s="65"/>
      <c r="MXY139" s="65"/>
      <c r="MXZ139" s="65"/>
      <c r="MYA139" s="65"/>
      <c r="MYB139" s="65"/>
      <c r="MYC139" s="65"/>
      <c r="MYD139" s="65"/>
      <c r="MYE139" s="65"/>
      <c r="MYF139" s="65"/>
      <c r="MYG139" s="65"/>
      <c r="MYH139" s="65"/>
      <c r="MYI139" s="65"/>
      <c r="MYJ139" s="65"/>
      <c r="MYK139" s="65"/>
      <c r="MYL139" s="65"/>
      <c r="MYM139" s="65"/>
      <c r="MYN139" s="65"/>
      <c r="MYO139" s="65"/>
      <c r="MYP139" s="65"/>
      <c r="MYQ139" s="65"/>
      <c r="MYR139" s="65"/>
      <c r="MYS139" s="65"/>
      <c r="MYT139" s="65"/>
      <c r="MYU139" s="65"/>
      <c r="MYV139" s="65"/>
      <c r="MYW139" s="65"/>
      <c r="MYX139" s="65"/>
      <c r="MYY139" s="65"/>
      <c r="MYZ139" s="65"/>
      <c r="MZA139" s="65"/>
      <c r="MZB139" s="65"/>
      <c r="MZC139" s="65"/>
      <c r="MZD139" s="65"/>
      <c r="MZE139" s="65"/>
      <c r="MZF139" s="65"/>
      <c r="MZG139" s="65"/>
      <c r="MZH139" s="65"/>
      <c r="MZI139" s="65"/>
      <c r="MZJ139" s="65"/>
      <c r="MZK139" s="65"/>
      <c r="MZL139" s="65"/>
      <c r="MZM139" s="65"/>
      <c r="MZN139" s="65"/>
      <c r="MZO139" s="65"/>
      <c r="MZP139" s="65"/>
      <c r="MZQ139" s="65"/>
      <c r="MZR139" s="65"/>
      <c r="MZS139" s="65"/>
      <c r="MZT139" s="65"/>
      <c r="MZU139" s="65"/>
      <c r="MZV139" s="65"/>
      <c r="MZW139" s="65"/>
      <c r="MZX139" s="65"/>
      <c r="MZY139" s="65"/>
      <c r="MZZ139" s="65"/>
      <c r="NAA139" s="65"/>
      <c r="NAB139" s="65"/>
      <c r="NAC139" s="65"/>
      <c r="NAD139" s="65"/>
      <c r="NAE139" s="65"/>
      <c r="NAF139" s="65"/>
      <c r="NAG139" s="65"/>
      <c r="NAH139" s="65"/>
      <c r="NAI139" s="65"/>
      <c r="NAJ139" s="65"/>
      <c r="NAK139" s="65"/>
      <c r="NAL139" s="65"/>
      <c r="NAM139" s="65"/>
      <c r="NAN139" s="65"/>
      <c r="NAO139" s="65"/>
      <c r="NAP139" s="65"/>
      <c r="NAQ139" s="65"/>
      <c r="NAR139" s="65"/>
      <c r="NAS139" s="65"/>
      <c r="NAT139" s="65"/>
      <c r="NAU139" s="65"/>
      <c r="NAV139" s="65"/>
      <c r="NAW139" s="65"/>
      <c r="NAX139" s="65"/>
      <c r="NAY139" s="65"/>
      <c r="NAZ139" s="65"/>
      <c r="NBA139" s="65"/>
      <c r="NBB139" s="65"/>
      <c r="NBC139" s="65"/>
      <c r="NBD139" s="65"/>
      <c r="NBE139" s="65"/>
      <c r="NBF139" s="65"/>
      <c r="NBG139" s="65"/>
      <c r="NBH139" s="65"/>
      <c r="NBI139" s="65"/>
      <c r="NBJ139" s="65"/>
      <c r="NBK139" s="65"/>
      <c r="NBL139" s="65"/>
      <c r="NBM139" s="65"/>
      <c r="NBN139" s="65"/>
      <c r="NBO139" s="65"/>
      <c r="NBP139" s="65"/>
      <c r="NBQ139" s="65"/>
      <c r="NBR139" s="65"/>
      <c r="NBS139" s="65"/>
      <c r="NBT139" s="65"/>
      <c r="NBU139" s="65"/>
      <c r="NBV139" s="65"/>
      <c r="NBW139" s="65"/>
      <c r="NBX139" s="65"/>
      <c r="NBY139" s="65"/>
      <c r="NBZ139" s="65"/>
      <c r="NCA139" s="65"/>
      <c r="NCB139" s="65"/>
      <c r="NCC139" s="65"/>
      <c r="NCD139" s="65"/>
      <c r="NCE139" s="65"/>
      <c r="NCF139" s="65"/>
      <c r="NCG139" s="65"/>
      <c r="NCH139" s="65"/>
      <c r="NCI139" s="65"/>
      <c r="NCJ139" s="65"/>
      <c r="NCK139" s="65"/>
      <c r="NCL139" s="65"/>
      <c r="NCM139" s="65"/>
      <c r="NCN139" s="65"/>
      <c r="NCO139" s="65"/>
      <c r="NCP139" s="65"/>
      <c r="NCQ139" s="65"/>
      <c r="NCR139" s="65"/>
      <c r="NCS139" s="65"/>
      <c r="NCT139" s="65"/>
      <c r="NCU139" s="65"/>
      <c r="NCV139" s="65"/>
      <c r="NCW139" s="65"/>
      <c r="NCX139" s="65"/>
      <c r="NCY139" s="65"/>
      <c r="NCZ139" s="65"/>
      <c r="NDA139" s="65"/>
      <c r="NDB139" s="65"/>
      <c r="NDC139" s="65"/>
      <c r="NDD139" s="65"/>
      <c r="NDE139" s="65"/>
      <c r="NDF139" s="65"/>
      <c r="NDG139" s="65"/>
      <c r="NDH139" s="65"/>
      <c r="NDI139" s="65"/>
      <c r="NDJ139" s="65"/>
      <c r="NDK139" s="65"/>
      <c r="NDL139" s="65"/>
      <c r="NDM139" s="65"/>
      <c r="NDN139" s="65"/>
      <c r="NDO139" s="65"/>
      <c r="NDP139" s="65"/>
      <c r="NDQ139" s="65"/>
      <c r="NDR139" s="65"/>
      <c r="NDS139" s="65"/>
      <c r="NDT139" s="65"/>
      <c r="NDU139" s="65"/>
      <c r="NDV139" s="65"/>
      <c r="NDW139" s="65"/>
      <c r="NDX139" s="65"/>
      <c r="NDY139" s="65"/>
      <c r="NDZ139" s="65"/>
      <c r="NEA139" s="65"/>
      <c r="NEB139" s="65"/>
      <c r="NEC139" s="65"/>
      <c r="NED139" s="65"/>
      <c r="NEE139" s="65"/>
      <c r="NEF139" s="65"/>
      <c r="NEG139" s="65"/>
      <c r="NEH139" s="65"/>
      <c r="NEI139" s="65"/>
      <c r="NEJ139" s="65"/>
      <c r="NEK139" s="65"/>
      <c r="NEL139" s="65"/>
      <c r="NEM139" s="65"/>
      <c r="NEN139" s="65"/>
      <c r="NEO139" s="65"/>
      <c r="NEP139" s="65"/>
      <c r="NEQ139" s="65"/>
      <c r="NER139" s="65"/>
      <c r="NES139" s="65"/>
      <c r="NET139" s="65"/>
      <c r="NEU139" s="65"/>
      <c r="NEV139" s="65"/>
      <c r="NEW139" s="65"/>
      <c r="NEX139" s="65"/>
      <c r="NEY139" s="65"/>
      <c r="NEZ139" s="65"/>
      <c r="NFA139" s="65"/>
      <c r="NFB139" s="65"/>
      <c r="NFC139" s="65"/>
      <c r="NFD139" s="65"/>
      <c r="NFE139" s="65"/>
      <c r="NFF139" s="65"/>
      <c r="NFG139" s="65"/>
      <c r="NFH139" s="65"/>
      <c r="NFI139" s="65"/>
      <c r="NFJ139" s="65"/>
      <c r="NFK139" s="65"/>
      <c r="NFL139" s="65"/>
      <c r="NFM139" s="65"/>
      <c r="NFN139" s="65"/>
      <c r="NFO139" s="65"/>
      <c r="NFP139" s="65"/>
      <c r="NFQ139" s="65"/>
      <c r="NFR139" s="65"/>
      <c r="NFS139" s="65"/>
      <c r="NFT139" s="65"/>
      <c r="NFU139" s="65"/>
      <c r="NFV139" s="65"/>
      <c r="NFW139" s="65"/>
      <c r="NFX139" s="65"/>
      <c r="NFY139" s="65"/>
      <c r="NFZ139" s="65"/>
      <c r="NGA139" s="65"/>
      <c r="NGB139" s="65"/>
      <c r="NGC139" s="65"/>
      <c r="NGD139" s="65"/>
      <c r="NGE139" s="65"/>
      <c r="NGF139" s="65"/>
      <c r="NGG139" s="65"/>
      <c r="NGH139" s="65"/>
      <c r="NGI139" s="65"/>
      <c r="NGJ139" s="65"/>
      <c r="NGK139" s="65"/>
      <c r="NGL139" s="65"/>
      <c r="NGM139" s="65"/>
      <c r="NGN139" s="65"/>
      <c r="NGO139" s="65"/>
      <c r="NGP139" s="65"/>
      <c r="NGQ139" s="65"/>
      <c r="NGR139" s="65"/>
      <c r="NGS139" s="65"/>
      <c r="NGT139" s="65"/>
      <c r="NGU139" s="65"/>
      <c r="NGV139" s="65"/>
      <c r="NGW139" s="65"/>
      <c r="NGX139" s="65"/>
      <c r="NGY139" s="65"/>
      <c r="NGZ139" s="65"/>
      <c r="NHA139" s="65"/>
      <c r="NHB139" s="65"/>
      <c r="NHC139" s="65"/>
      <c r="NHD139" s="65"/>
      <c r="NHE139" s="65"/>
      <c r="NHF139" s="65"/>
      <c r="NHG139" s="65"/>
      <c r="NHH139" s="65"/>
      <c r="NHI139" s="65"/>
      <c r="NHJ139" s="65"/>
      <c r="NHK139" s="65"/>
      <c r="NHL139" s="65"/>
      <c r="NHM139" s="65"/>
      <c r="NHN139" s="65"/>
      <c r="NHO139" s="65"/>
      <c r="NHP139" s="65"/>
      <c r="NHQ139" s="65"/>
      <c r="NHR139" s="65"/>
      <c r="NHS139" s="65"/>
      <c r="NHT139" s="65"/>
      <c r="NHU139" s="65"/>
      <c r="NHV139" s="65"/>
      <c r="NHW139" s="65"/>
      <c r="NHX139" s="65"/>
      <c r="NHY139" s="65"/>
      <c r="NHZ139" s="65"/>
      <c r="NIA139" s="65"/>
      <c r="NIB139" s="65"/>
      <c r="NIC139" s="65"/>
      <c r="NID139" s="65"/>
      <c r="NIE139" s="65"/>
      <c r="NIF139" s="65"/>
      <c r="NIG139" s="65"/>
      <c r="NIH139" s="65"/>
      <c r="NII139" s="65"/>
      <c r="NIJ139" s="65"/>
      <c r="NIK139" s="65"/>
      <c r="NIL139" s="65"/>
      <c r="NIM139" s="65"/>
      <c r="NIN139" s="65"/>
      <c r="NIO139" s="65"/>
      <c r="NIP139" s="65"/>
      <c r="NIQ139" s="65"/>
      <c r="NIR139" s="65"/>
      <c r="NIS139" s="65"/>
      <c r="NIT139" s="65"/>
      <c r="NIU139" s="65"/>
      <c r="NIV139" s="65"/>
      <c r="NIW139" s="65"/>
      <c r="NIX139" s="65"/>
      <c r="NIY139" s="65"/>
      <c r="NIZ139" s="65"/>
      <c r="NJA139" s="65"/>
      <c r="NJB139" s="65"/>
      <c r="NJC139" s="65"/>
      <c r="NJD139" s="65"/>
      <c r="NJE139" s="65"/>
      <c r="NJF139" s="65"/>
      <c r="NJG139" s="65"/>
      <c r="NJH139" s="65"/>
      <c r="NJI139" s="65"/>
      <c r="NJJ139" s="65"/>
      <c r="NJK139" s="65"/>
      <c r="NJL139" s="65"/>
      <c r="NJM139" s="65"/>
      <c r="NJN139" s="65"/>
      <c r="NJO139" s="65"/>
      <c r="NJP139" s="65"/>
      <c r="NJQ139" s="65"/>
      <c r="NJR139" s="65"/>
      <c r="NJS139" s="65"/>
      <c r="NJT139" s="65"/>
      <c r="NJU139" s="65"/>
      <c r="NJV139" s="65"/>
      <c r="NJW139" s="65"/>
      <c r="NJX139" s="65"/>
      <c r="NJY139" s="65"/>
      <c r="NJZ139" s="65"/>
      <c r="NKA139" s="65"/>
      <c r="NKB139" s="65"/>
      <c r="NKC139" s="65"/>
      <c r="NKD139" s="65"/>
      <c r="NKE139" s="65"/>
      <c r="NKF139" s="65"/>
      <c r="NKG139" s="65"/>
      <c r="NKH139" s="65"/>
      <c r="NKI139" s="65"/>
      <c r="NKJ139" s="65"/>
      <c r="NKK139" s="65"/>
      <c r="NKL139" s="65"/>
      <c r="NKM139" s="65"/>
      <c r="NKN139" s="65"/>
      <c r="NKO139" s="65"/>
      <c r="NKP139" s="65"/>
      <c r="NKQ139" s="65"/>
      <c r="NKR139" s="65"/>
      <c r="NKS139" s="65"/>
      <c r="NKT139" s="65"/>
      <c r="NKU139" s="65"/>
      <c r="NKV139" s="65"/>
      <c r="NKW139" s="65"/>
      <c r="NKX139" s="65"/>
      <c r="NKY139" s="65"/>
      <c r="NKZ139" s="65"/>
      <c r="NLA139" s="65"/>
      <c r="NLB139" s="65"/>
      <c r="NLC139" s="65"/>
      <c r="NLD139" s="65"/>
      <c r="NLE139" s="65"/>
      <c r="NLF139" s="65"/>
      <c r="NLG139" s="65"/>
      <c r="NLH139" s="65"/>
      <c r="NLI139" s="65"/>
      <c r="NLJ139" s="65"/>
      <c r="NLK139" s="65"/>
      <c r="NLL139" s="65"/>
      <c r="NLM139" s="65"/>
      <c r="NLN139" s="65"/>
      <c r="NLO139" s="65"/>
      <c r="NLP139" s="65"/>
      <c r="NLQ139" s="65"/>
      <c r="NLR139" s="65"/>
      <c r="NLS139" s="65"/>
      <c r="NLT139" s="65"/>
      <c r="NLU139" s="65"/>
      <c r="NLV139" s="65"/>
      <c r="NLW139" s="65"/>
      <c r="NLX139" s="65"/>
      <c r="NLY139" s="65"/>
      <c r="NLZ139" s="65"/>
      <c r="NMA139" s="65"/>
      <c r="NMB139" s="65"/>
      <c r="NMC139" s="65"/>
      <c r="NMD139" s="65"/>
      <c r="NME139" s="65"/>
      <c r="NMF139" s="65"/>
      <c r="NMG139" s="65"/>
      <c r="NMH139" s="65"/>
      <c r="NMI139" s="65"/>
      <c r="NMJ139" s="65"/>
      <c r="NMK139" s="65"/>
      <c r="NML139" s="65"/>
      <c r="NMM139" s="65"/>
      <c r="NMN139" s="65"/>
      <c r="NMO139" s="65"/>
      <c r="NMP139" s="65"/>
      <c r="NMQ139" s="65"/>
      <c r="NMR139" s="65"/>
      <c r="NMS139" s="65"/>
      <c r="NMT139" s="65"/>
      <c r="NMU139" s="65"/>
      <c r="NMV139" s="65"/>
      <c r="NMW139" s="65"/>
      <c r="NMX139" s="65"/>
      <c r="NMY139" s="65"/>
      <c r="NMZ139" s="65"/>
      <c r="NNA139" s="65"/>
      <c r="NNB139" s="65"/>
      <c r="NNC139" s="65"/>
      <c r="NND139" s="65"/>
      <c r="NNE139" s="65"/>
      <c r="NNF139" s="65"/>
      <c r="NNG139" s="65"/>
      <c r="NNH139" s="65"/>
      <c r="NNI139" s="65"/>
      <c r="NNJ139" s="65"/>
      <c r="NNK139" s="65"/>
      <c r="NNL139" s="65"/>
      <c r="NNM139" s="65"/>
      <c r="NNN139" s="65"/>
      <c r="NNO139" s="65"/>
      <c r="NNP139" s="65"/>
      <c r="NNQ139" s="65"/>
      <c r="NNR139" s="65"/>
      <c r="NNS139" s="65"/>
      <c r="NNT139" s="65"/>
      <c r="NNU139" s="65"/>
      <c r="NNV139" s="65"/>
      <c r="NNW139" s="65"/>
      <c r="NNX139" s="65"/>
      <c r="NNY139" s="65"/>
      <c r="NNZ139" s="65"/>
      <c r="NOA139" s="65"/>
      <c r="NOB139" s="65"/>
      <c r="NOC139" s="65"/>
      <c r="NOD139" s="65"/>
      <c r="NOE139" s="65"/>
      <c r="NOF139" s="65"/>
      <c r="NOG139" s="65"/>
      <c r="NOH139" s="65"/>
      <c r="NOI139" s="65"/>
      <c r="NOJ139" s="65"/>
      <c r="NOK139" s="65"/>
      <c r="NOL139" s="65"/>
      <c r="NOM139" s="65"/>
      <c r="NON139" s="65"/>
      <c r="NOO139" s="65"/>
      <c r="NOP139" s="65"/>
      <c r="NOQ139" s="65"/>
      <c r="NOR139" s="65"/>
      <c r="NOS139" s="65"/>
      <c r="NOT139" s="65"/>
      <c r="NOU139" s="65"/>
      <c r="NOV139" s="65"/>
      <c r="NOW139" s="65"/>
      <c r="NOX139" s="65"/>
      <c r="NOY139" s="65"/>
      <c r="NOZ139" s="65"/>
      <c r="NPA139" s="65"/>
      <c r="NPB139" s="65"/>
      <c r="NPC139" s="65"/>
      <c r="NPD139" s="65"/>
      <c r="NPE139" s="65"/>
      <c r="NPF139" s="65"/>
      <c r="NPG139" s="65"/>
      <c r="NPH139" s="65"/>
      <c r="NPI139" s="65"/>
      <c r="NPJ139" s="65"/>
      <c r="NPK139" s="65"/>
      <c r="NPL139" s="65"/>
      <c r="NPM139" s="65"/>
      <c r="NPN139" s="65"/>
      <c r="NPO139" s="65"/>
      <c r="NPP139" s="65"/>
      <c r="NPQ139" s="65"/>
      <c r="NPR139" s="65"/>
      <c r="NPS139" s="65"/>
      <c r="NPT139" s="65"/>
      <c r="NPU139" s="65"/>
      <c r="NPV139" s="65"/>
      <c r="NPW139" s="65"/>
      <c r="NPX139" s="65"/>
      <c r="NPY139" s="65"/>
      <c r="NPZ139" s="65"/>
      <c r="NQA139" s="65"/>
      <c r="NQB139" s="65"/>
      <c r="NQC139" s="65"/>
      <c r="NQD139" s="65"/>
      <c r="NQE139" s="65"/>
      <c r="NQF139" s="65"/>
      <c r="NQG139" s="65"/>
      <c r="NQH139" s="65"/>
      <c r="NQI139" s="65"/>
      <c r="NQJ139" s="65"/>
      <c r="NQK139" s="65"/>
      <c r="NQL139" s="65"/>
      <c r="NQM139" s="65"/>
      <c r="NQN139" s="65"/>
      <c r="NQO139" s="65"/>
      <c r="NQP139" s="65"/>
      <c r="NQQ139" s="65"/>
      <c r="NQR139" s="65"/>
      <c r="NQS139" s="65"/>
      <c r="NQT139" s="65"/>
      <c r="NQU139" s="65"/>
      <c r="NQV139" s="65"/>
      <c r="NQW139" s="65"/>
      <c r="NQX139" s="65"/>
      <c r="NQY139" s="65"/>
      <c r="NQZ139" s="65"/>
      <c r="NRA139" s="65"/>
      <c r="NRB139" s="65"/>
      <c r="NRC139" s="65"/>
      <c r="NRD139" s="65"/>
      <c r="NRE139" s="65"/>
      <c r="NRF139" s="65"/>
      <c r="NRG139" s="65"/>
      <c r="NRH139" s="65"/>
      <c r="NRI139" s="65"/>
      <c r="NRJ139" s="65"/>
      <c r="NRK139" s="65"/>
      <c r="NRL139" s="65"/>
      <c r="NRM139" s="65"/>
      <c r="NRN139" s="65"/>
      <c r="NRO139" s="65"/>
      <c r="NRP139" s="65"/>
      <c r="NRQ139" s="65"/>
      <c r="NRR139" s="65"/>
      <c r="NRS139" s="65"/>
      <c r="NRT139" s="65"/>
      <c r="NRU139" s="65"/>
      <c r="NRV139" s="65"/>
      <c r="NRW139" s="65"/>
      <c r="NRX139" s="65"/>
      <c r="NRY139" s="65"/>
      <c r="NRZ139" s="65"/>
      <c r="NSA139" s="65"/>
      <c r="NSB139" s="65"/>
      <c r="NSC139" s="65"/>
      <c r="NSD139" s="65"/>
      <c r="NSE139" s="65"/>
      <c r="NSF139" s="65"/>
      <c r="NSG139" s="65"/>
      <c r="NSH139" s="65"/>
      <c r="NSI139" s="65"/>
      <c r="NSJ139" s="65"/>
      <c r="NSK139" s="65"/>
      <c r="NSL139" s="65"/>
      <c r="NSM139" s="65"/>
      <c r="NSN139" s="65"/>
      <c r="NSO139" s="65"/>
      <c r="NSP139" s="65"/>
      <c r="NSQ139" s="65"/>
      <c r="NSR139" s="65"/>
      <c r="NSS139" s="65"/>
      <c r="NST139" s="65"/>
      <c r="NSU139" s="65"/>
      <c r="NSV139" s="65"/>
      <c r="NSW139" s="65"/>
      <c r="NSX139" s="65"/>
      <c r="NSY139" s="65"/>
      <c r="NSZ139" s="65"/>
      <c r="NTA139" s="65"/>
      <c r="NTB139" s="65"/>
      <c r="NTC139" s="65"/>
      <c r="NTD139" s="65"/>
      <c r="NTE139" s="65"/>
      <c r="NTF139" s="65"/>
      <c r="NTG139" s="65"/>
      <c r="NTH139" s="65"/>
      <c r="NTI139" s="65"/>
      <c r="NTJ139" s="65"/>
      <c r="NTK139" s="65"/>
      <c r="NTL139" s="65"/>
      <c r="NTM139" s="65"/>
      <c r="NTN139" s="65"/>
      <c r="NTO139" s="65"/>
      <c r="NTP139" s="65"/>
      <c r="NTQ139" s="65"/>
      <c r="NTR139" s="65"/>
      <c r="NTS139" s="65"/>
      <c r="NTT139" s="65"/>
      <c r="NTU139" s="65"/>
      <c r="NTV139" s="65"/>
      <c r="NTW139" s="65"/>
      <c r="NTX139" s="65"/>
      <c r="NTY139" s="65"/>
      <c r="NTZ139" s="65"/>
      <c r="NUA139" s="65"/>
      <c r="NUB139" s="65"/>
      <c r="NUC139" s="65"/>
      <c r="NUD139" s="65"/>
      <c r="NUE139" s="65"/>
      <c r="NUF139" s="65"/>
      <c r="NUG139" s="65"/>
      <c r="NUH139" s="65"/>
      <c r="NUI139" s="65"/>
      <c r="NUJ139" s="65"/>
      <c r="NUK139" s="65"/>
      <c r="NUL139" s="65"/>
      <c r="NUM139" s="65"/>
      <c r="NUN139" s="65"/>
      <c r="NUO139" s="65"/>
      <c r="NUP139" s="65"/>
      <c r="NUQ139" s="65"/>
      <c r="NUR139" s="65"/>
      <c r="NUS139" s="65"/>
      <c r="NUT139" s="65"/>
      <c r="NUU139" s="65"/>
      <c r="NUV139" s="65"/>
      <c r="NUW139" s="65"/>
      <c r="NUX139" s="65"/>
      <c r="NUY139" s="65"/>
      <c r="NUZ139" s="65"/>
      <c r="NVA139" s="65"/>
      <c r="NVB139" s="65"/>
      <c r="NVC139" s="65"/>
      <c r="NVD139" s="65"/>
      <c r="NVE139" s="65"/>
      <c r="NVF139" s="65"/>
      <c r="NVG139" s="65"/>
      <c r="NVH139" s="65"/>
      <c r="NVI139" s="65"/>
      <c r="NVJ139" s="65"/>
      <c r="NVK139" s="65"/>
      <c r="NVL139" s="65"/>
      <c r="NVM139" s="65"/>
      <c r="NVN139" s="65"/>
      <c r="NVO139" s="65"/>
      <c r="NVP139" s="65"/>
      <c r="NVQ139" s="65"/>
      <c r="NVR139" s="65"/>
      <c r="NVS139" s="65"/>
      <c r="NVT139" s="65"/>
      <c r="NVU139" s="65"/>
      <c r="NVV139" s="65"/>
      <c r="NVW139" s="65"/>
      <c r="NVX139" s="65"/>
      <c r="NVY139" s="65"/>
      <c r="NVZ139" s="65"/>
      <c r="NWA139" s="65"/>
      <c r="NWB139" s="65"/>
      <c r="NWC139" s="65"/>
      <c r="NWD139" s="65"/>
      <c r="NWE139" s="65"/>
      <c r="NWF139" s="65"/>
      <c r="NWG139" s="65"/>
      <c r="NWH139" s="65"/>
      <c r="NWI139" s="65"/>
      <c r="NWJ139" s="65"/>
      <c r="NWK139" s="65"/>
      <c r="NWL139" s="65"/>
      <c r="NWM139" s="65"/>
      <c r="NWN139" s="65"/>
      <c r="NWO139" s="65"/>
      <c r="NWP139" s="65"/>
      <c r="NWQ139" s="65"/>
      <c r="NWR139" s="65"/>
      <c r="NWS139" s="65"/>
      <c r="NWT139" s="65"/>
      <c r="NWU139" s="65"/>
      <c r="NWV139" s="65"/>
      <c r="NWW139" s="65"/>
      <c r="NWX139" s="65"/>
      <c r="NWY139" s="65"/>
      <c r="NWZ139" s="65"/>
      <c r="NXA139" s="65"/>
      <c r="NXB139" s="65"/>
      <c r="NXC139" s="65"/>
      <c r="NXD139" s="65"/>
      <c r="NXE139" s="65"/>
      <c r="NXF139" s="65"/>
      <c r="NXG139" s="65"/>
      <c r="NXH139" s="65"/>
      <c r="NXI139" s="65"/>
      <c r="NXJ139" s="65"/>
      <c r="NXK139" s="65"/>
      <c r="NXL139" s="65"/>
      <c r="NXM139" s="65"/>
      <c r="NXN139" s="65"/>
      <c r="NXO139" s="65"/>
      <c r="NXP139" s="65"/>
      <c r="NXQ139" s="65"/>
      <c r="NXR139" s="65"/>
      <c r="NXS139" s="65"/>
      <c r="NXT139" s="65"/>
      <c r="NXU139" s="65"/>
      <c r="NXV139" s="65"/>
      <c r="NXW139" s="65"/>
      <c r="NXX139" s="65"/>
      <c r="NXY139" s="65"/>
      <c r="NXZ139" s="65"/>
      <c r="NYA139" s="65"/>
      <c r="NYB139" s="65"/>
      <c r="NYC139" s="65"/>
      <c r="NYD139" s="65"/>
      <c r="NYE139" s="65"/>
      <c r="NYF139" s="65"/>
      <c r="NYG139" s="65"/>
      <c r="NYH139" s="65"/>
      <c r="NYI139" s="65"/>
      <c r="NYJ139" s="65"/>
      <c r="NYK139" s="65"/>
      <c r="NYL139" s="65"/>
      <c r="NYM139" s="65"/>
      <c r="NYN139" s="65"/>
      <c r="NYO139" s="65"/>
      <c r="NYP139" s="65"/>
      <c r="NYQ139" s="65"/>
      <c r="NYR139" s="65"/>
      <c r="NYS139" s="65"/>
      <c r="NYT139" s="65"/>
      <c r="NYU139" s="65"/>
      <c r="NYV139" s="65"/>
      <c r="NYW139" s="65"/>
      <c r="NYX139" s="65"/>
      <c r="NYY139" s="65"/>
      <c r="NYZ139" s="65"/>
      <c r="NZA139" s="65"/>
      <c r="NZB139" s="65"/>
      <c r="NZC139" s="65"/>
      <c r="NZD139" s="65"/>
      <c r="NZE139" s="65"/>
      <c r="NZF139" s="65"/>
      <c r="NZG139" s="65"/>
      <c r="NZH139" s="65"/>
      <c r="NZI139" s="65"/>
      <c r="NZJ139" s="65"/>
      <c r="NZK139" s="65"/>
      <c r="NZL139" s="65"/>
      <c r="NZM139" s="65"/>
      <c r="NZN139" s="65"/>
      <c r="NZO139" s="65"/>
      <c r="NZP139" s="65"/>
      <c r="NZQ139" s="65"/>
      <c r="NZR139" s="65"/>
      <c r="NZS139" s="65"/>
      <c r="NZT139" s="65"/>
      <c r="NZU139" s="65"/>
      <c r="NZV139" s="65"/>
      <c r="NZW139" s="65"/>
      <c r="NZX139" s="65"/>
      <c r="NZY139" s="65"/>
      <c r="NZZ139" s="65"/>
      <c r="OAA139" s="65"/>
      <c r="OAB139" s="65"/>
      <c r="OAC139" s="65"/>
      <c r="OAD139" s="65"/>
      <c r="OAE139" s="65"/>
      <c r="OAF139" s="65"/>
      <c r="OAG139" s="65"/>
      <c r="OAH139" s="65"/>
      <c r="OAI139" s="65"/>
      <c r="OAJ139" s="65"/>
      <c r="OAK139" s="65"/>
      <c r="OAL139" s="65"/>
      <c r="OAM139" s="65"/>
      <c r="OAN139" s="65"/>
      <c r="OAO139" s="65"/>
      <c r="OAP139" s="65"/>
      <c r="OAQ139" s="65"/>
      <c r="OAR139" s="65"/>
      <c r="OAS139" s="65"/>
      <c r="OAT139" s="65"/>
      <c r="OAU139" s="65"/>
      <c r="OAV139" s="65"/>
      <c r="OAW139" s="65"/>
      <c r="OAX139" s="65"/>
      <c r="OAY139" s="65"/>
      <c r="OAZ139" s="65"/>
      <c r="OBA139" s="65"/>
      <c r="OBB139" s="65"/>
      <c r="OBC139" s="65"/>
      <c r="OBD139" s="65"/>
      <c r="OBE139" s="65"/>
      <c r="OBF139" s="65"/>
      <c r="OBG139" s="65"/>
      <c r="OBH139" s="65"/>
      <c r="OBI139" s="65"/>
      <c r="OBJ139" s="65"/>
      <c r="OBK139" s="65"/>
      <c r="OBL139" s="65"/>
      <c r="OBM139" s="65"/>
      <c r="OBN139" s="65"/>
      <c r="OBO139" s="65"/>
      <c r="OBP139" s="65"/>
      <c r="OBQ139" s="65"/>
      <c r="OBR139" s="65"/>
      <c r="OBS139" s="65"/>
      <c r="OBT139" s="65"/>
      <c r="OBU139" s="65"/>
      <c r="OBV139" s="65"/>
      <c r="OBW139" s="65"/>
      <c r="OBX139" s="65"/>
      <c r="OBY139" s="65"/>
      <c r="OBZ139" s="65"/>
      <c r="OCA139" s="65"/>
      <c r="OCB139" s="65"/>
      <c r="OCC139" s="65"/>
      <c r="OCD139" s="65"/>
      <c r="OCE139" s="65"/>
      <c r="OCF139" s="65"/>
      <c r="OCG139" s="65"/>
      <c r="OCH139" s="65"/>
      <c r="OCI139" s="65"/>
      <c r="OCJ139" s="65"/>
      <c r="OCK139" s="65"/>
      <c r="OCL139" s="65"/>
      <c r="OCM139" s="65"/>
      <c r="OCN139" s="65"/>
      <c r="OCO139" s="65"/>
      <c r="OCP139" s="65"/>
      <c r="OCQ139" s="65"/>
      <c r="OCR139" s="65"/>
      <c r="OCS139" s="65"/>
      <c r="OCT139" s="65"/>
      <c r="OCU139" s="65"/>
      <c r="OCV139" s="65"/>
      <c r="OCW139" s="65"/>
      <c r="OCX139" s="65"/>
      <c r="OCY139" s="65"/>
      <c r="OCZ139" s="65"/>
      <c r="ODA139" s="65"/>
      <c r="ODB139" s="65"/>
      <c r="ODC139" s="65"/>
      <c r="ODD139" s="65"/>
      <c r="ODE139" s="65"/>
      <c r="ODF139" s="65"/>
      <c r="ODG139" s="65"/>
      <c r="ODH139" s="65"/>
      <c r="ODI139" s="65"/>
      <c r="ODJ139" s="65"/>
      <c r="ODK139" s="65"/>
      <c r="ODL139" s="65"/>
      <c r="ODM139" s="65"/>
      <c r="ODN139" s="65"/>
      <c r="ODO139" s="65"/>
      <c r="ODP139" s="65"/>
      <c r="ODQ139" s="65"/>
      <c r="ODR139" s="65"/>
      <c r="ODS139" s="65"/>
      <c r="ODT139" s="65"/>
      <c r="ODU139" s="65"/>
      <c r="ODV139" s="65"/>
      <c r="ODW139" s="65"/>
      <c r="ODX139" s="65"/>
      <c r="ODY139" s="65"/>
      <c r="ODZ139" s="65"/>
      <c r="OEA139" s="65"/>
      <c r="OEB139" s="65"/>
      <c r="OEC139" s="65"/>
      <c r="OED139" s="65"/>
      <c r="OEE139" s="65"/>
      <c r="OEF139" s="65"/>
      <c r="OEG139" s="65"/>
      <c r="OEH139" s="65"/>
      <c r="OEI139" s="65"/>
      <c r="OEJ139" s="65"/>
      <c r="OEK139" s="65"/>
      <c r="OEL139" s="65"/>
      <c r="OEM139" s="65"/>
      <c r="OEN139" s="65"/>
      <c r="OEO139" s="65"/>
      <c r="OEP139" s="65"/>
      <c r="OEQ139" s="65"/>
      <c r="OER139" s="65"/>
      <c r="OES139" s="65"/>
      <c r="OET139" s="65"/>
      <c r="OEU139" s="65"/>
      <c r="OEV139" s="65"/>
      <c r="OEW139" s="65"/>
      <c r="OEX139" s="65"/>
      <c r="OEY139" s="65"/>
      <c r="OEZ139" s="65"/>
      <c r="OFA139" s="65"/>
      <c r="OFB139" s="65"/>
      <c r="OFC139" s="65"/>
      <c r="OFD139" s="65"/>
      <c r="OFE139" s="65"/>
      <c r="OFF139" s="65"/>
      <c r="OFG139" s="65"/>
      <c r="OFH139" s="65"/>
      <c r="OFI139" s="65"/>
      <c r="OFJ139" s="65"/>
      <c r="OFK139" s="65"/>
      <c r="OFL139" s="65"/>
      <c r="OFM139" s="65"/>
      <c r="OFN139" s="65"/>
      <c r="OFO139" s="65"/>
      <c r="OFP139" s="65"/>
      <c r="OFQ139" s="65"/>
      <c r="OFR139" s="65"/>
      <c r="OFS139" s="65"/>
      <c r="OFT139" s="65"/>
      <c r="OFU139" s="65"/>
      <c r="OFV139" s="65"/>
      <c r="OFW139" s="65"/>
      <c r="OFX139" s="65"/>
      <c r="OFY139" s="65"/>
      <c r="OFZ139" s="65"/>
      <c r="OGA139" s="65"/>
      <c r="OGB139" s="65"/>
      <c r="OGC139" s="65"/>
      <c r="OGD139" s="65"/>
      <c r="OGE139" s="65"/>
      <c r="OGF139" s="65"/>
      <c r="OGG139" s="65"/>
      <c r="OGH139" s="65"/>
      <c r="OGI139" s="65"/>
      <c r="OGJ139" s="65"/>
      <c r="OGK139" s="65"/>
      <c r="OGL139" s="65"/>
      <c r="OGM139" s="65"/>
      <c r="OGN139" s="65"/>
      <c r="OGO139" s="65"/>
      <c r="OGP139" s="65"/>
      <c r="OGQ139" s="65"/>
      <c r="OGR139" s="65"/>
      <c r="OGS139" s="65"/>
      <c r="OGT139" s="65"/>
      <c r="OGU139" s="65"/>
      <c r="OGV139" s="65"/>
      <c r="OGW139" s="65"/>
      <c r="OGX139" s="65"/>
      <c r="OGY139" s="65"/>
      <c r="OGZ139" s="65"/>
      <c r="OHA139" s="65"/>
      <c r="OHB139" s="65"/>
      <c r="OHC139" s="65"/>
      <c r="OHD139" s="65"/>
      <c r="OHE139" s="65"/>
      <c r="OHF139" s="65"/>
      <c r="OHG139" s="65"/>
      <c r="OHH139" s="65"/>
      <c r="OHI139" s="65"/>
      <c r="OHJ139" s="65"/>
      <c r="OHK139" s="65"/>
      <c r="OHL139" s="65"/>
      <c r="OHM139" s="65"/>
      <c r="OHN139" s="65"/>
      <c r="OHO139" s="65"/>
      <c r="OHP139" s="65"/>
      <c r="OHQ139" s="65"/>
      <c r="OHR139" s="65"/>
      <c r="OHS139" s="65"/>
      <c r="OHT139" s="65"/>
      <c r="OHU139" s="65"/>
      <c r="OHV139" s="65"/>
      <c r="OHW139" s="65"/>
      <c r="OHX139" s="65"/>
      <c r="OHY139" s="65"/>
      <c r="OHZ139" s="65"/>
      <c r="OIA139" s="65"/>
      <c r="OIB139" s="65"/>
      <c r="OIC139" s="65"/>
      <c r="OID139" s="65"/>
      <c r="OIE139" s="65"/>
      <c r="OIF139" s="65"/>
      <c r="OIG139" s="65"/>
      <c r="OIH139" s="65"/>
      <c r="OII139" s="65"/>
      <c r="OIJ139" s="65"/>
      <c r="OIK139" s="65"/>
      <c r="OIL139" s="65"/>
      <c r="OIM139" s="65"/>
      <c r="OIN139" s="65"/>
      <c r="OIO139" s="65"/>
      <c r="OIP139" s="65"/>
      <c r="OIQ139" s="65"/>
      <c r="OIR139" s="65"/>
      <c r="OIS139" s="65"/>
      <c r="OIT139" s="65"/>
      <c r="OIU139" s="65"/>
      <c r="OIV139" s="65"/>
      <c r="OIW139" s="65"/>
      <c r="OIX139" s="65"/>
      <c r="OIY139" s="65"/>
      <c r="OIZ139" s="65"/>
      <c r="OJA139" s="65"/>
      <c r="OJB139" s="65"/>
      <c r="OJC139" s="65"/>
      <c r="OJD139" s="65"/>
      <c r="OJE139" s="65"/>
      <c r="OJF139" s="65"/>
      <c r="OJG139" s="65"/>
      <c r="OJH139" s="65"/>
      <c r="OJI139" s="65"/>
      <c r="OJJ139" s="65"/>
      <c r="OJK139" s="65"/>
      <c r="OJL139" s="65"/>
      <c r="OJM139" s="65"/>
      <c r="OJN139" s="65"/>
      <c r="OJO139" s="65"/>
      <c r="OJP139" s="65"/>
      <c r="OJQ139" s="65"/>
      <c r="OJR139" s="65"/>
      <c r="OJS139" s="65"/>
      <c r="OJT139" s="65"/>
      <c r="OJU139" s="65"/>
      <c r="OJV139" s="65"/>
      <c r="OJW139" s="65"/>
      <c r="OJX139" s="65"/>
      <c r="OJY139" s="65"/>
      <c r="OJZ139" s="65"/>
      <c r="OKA139" s="65"/>
      <c r="OKB139" s="65"/>
      <c r="OKC139" s="65"/>
      <c r="OKD139" s="65"/>
      <c r="OKE139" s="65"/>
      <c r="OKF139" s="65"/>
      <c r="OKG139" s="65"/>
      <c r="OKH139" s="65"/>
      <c r="OKI139" s="65"/>
      <c r="OKJ139" s="65"/>
      <c r="OKK139" s="65"/>
      <c r="OKL139" s="65"/>
      <c r="OKM139" s="65"/>
      <c r="OKN139" s="65"/>
      <c r="OKO139" s="65"/>
      <c r="OKP139" s="65"/>
      <c r="OKQ139" s="65"/>
      <c r="OKR139" s="65"/>
      <c r="OKS139" s="65"/>
      <c r="OKT139" s="65"/>
      <c r="OKU139" s="65"/>
      <c r="OKV139" s="65"/>
      <c r="OKW139" s="65"/>
      <c r="OKX139" s="65"/>
      <c r="OKY139" s="65"/>
      <c r="OKZ139" s="65"/>
      <c r="OLA139" s="65"/>
      <c r="OLB139" s="65"/>
      <c r="OLC139" s="65"/>
      <c r="OLD139" s="65"/>
      <c r="OLE139" s="65"/>
      <c r="OLF139" s="65"/>
      <c r="OLG139" s="65"/>
      <c r="OLH139" s="65"/>
      <c r="OLI139" s="65"/>
      <c r="OLJ139" s="65"/>
      <c r="OLK139" s="65"/>
      <c r="OLL139" s="65"/>
      <c r="OLM139" s="65"/>
      <c r="OLN139" s="65"/>
      <c r="OLO139" s="65"/>
      <c r="OLP139" s="65"/>
      <c r="OLQ139" s="65"/>
      <c r="OLR139" s="65"/>
      <c r="OLS139" s="65"/>
      <c r="OLT139" s="65"/>
      <c r="OLU139" s="65"/>
      <c r="OLV139" s="65"/>
      <c r="OLW139" s="65"/>
      <c r="OLX139" s="65"/>
      <c r="OLY139" s="65"/>
      <c r="OLZ139" s="65"/>
      <c r="OMA139" s="65"/>
      <c r="OMB139" s="65"/>
      <c r="OMC139" s="65"/>
      <c r="OMD139" s="65"/>
      <c r="OME139" s="65"/>
      <c r="OMF139" s="65"/>
      <c r="OMG139" s="65"/>
      <c r="OMH139" s="65"/>
      <c r="OMI139" s="65"/>
      <c r="OMJ139" s="65"/>
      <c r="OMK139" s="65"/>
      <c r="OML139" s="65"/>
      <c r="OMM139" s="65"/>
      <c r="OMN139" s="65"/>
      <c r="OMO139" s="65"/>
      <c r="OMP139" s="65"/>
      <c r="OMQ139" s="65"/>
      <c r="OMR139" s="65"/>
      <c r="OMS139" s="65"/>
      <c r="OMT139" s="65"/>
      <c r="OMU139" s="65"/>
      <c r="OMV139" s="65"/>
      <c r="OMW139" s="65"/>
      <c r="OMX139" s="65"/>
      <c r="OMY139" s="65"/>
      <c r="OMZ139" s="65"/>
      <c r="ONA139" s="65"/>
      <c r="ONB139" s="65"/>
      <c r="ONC139" s="65"/>
      <c r="OND139" s="65"/>
      <c r="ONE139" s="65"/>
      <c r="ONF139" s="65"/>
      <c r="ONG139" s="65"/>
      <c r="ONH139" s="65"/>
      <c r="ONI139" s="65"/>
      <c r="ONJ139" s="65"/>
      <c r="ONK139" s="65"/>
      <c r="ONL139" s="65"/>
      <c r="ONM139" s="65"/>
      <c r="ONN139" s="65"/>
      <c r="ONO139" s="65"/>
      <c r="ONP139" s="65"/>
      <c r="ONQ139" s="65"/>
      <c r="ONR139" s="65"/>
      <c r="ONS139" s="65"/>
      <c r="ONT139" s="65"/>
      <c r="ONU139" s="65"/>
      <c r="ONV139" s="65"/>
      <c r="ONW139" s="65"/>
      <c r="ONX139" s="65"/>
      <c r="ONY139" s="65"/>
      <c r="ONZ139" s="65"/>
      <c r="OOA139" s="65"/>
      <c r="OOB139" s="65"/>
      <c r="OOC139" s="65"/>
      <c r="OOD139" s="65"/>
      <c r="OOE139" s="65"/>
      <c r="OOF139" s="65"/>
      <c r="OOG139" s="65"/>
      <c r="OOH139" s="65"/>
      <c r="OOI139" s="65"/>
      <c r="OOJ139" s="65"/>
      <c r="OOK139" s="65"/>
      <c r="OOL139" s="65"/>
      <c r="OOM139" s="65"/>
      <c r="OON139" s="65"/>
      <c r="OOO139" s="65"/>
      <c r="OOP139" s="65"/>
      <c r="OOQ139" s="65"/>
      <c r="OOR139" s="65"/>
      <c r="OOS139" s="65"/>
      <c r="OOT139" s="65"/>
      <c r="OOU139" s="65"/>
      <c r="OOV139" s="65"/>
      <c r="OOW139" s="65"/>
      <c r="OOX139" s="65"/>
      <c r="OOY139" s="65"/>
      <c r="OOZ139" s="65"/>
      <c r="OPA139" s="65"/>
      <c r="OPB139" s="65"/>
      <c r="OPC139" s="65"/>
      <c r="OPD139" s="65"/>
      <c r="OPE139" s="65"/>
      <c r="OPF139" s="65"/>
      <c r="OPG139" s="65"/>
      <c r="OPH139" s="65"/>
      <c r="OPI139" s="65"/>
      <c r="OPJ139" s="65"/>
      <c r="OPK139" s="65"/>
      <c r="OPL139" s="65"/>
      <c r="OPM139" s="65"/>
      <c r="OPN139" s="65"/>
      <c r="OPO139" s="65"/>
      <c r="OPP139" s="65"/>
      <c r="OPQ139" s="65"/>
      <c r="OPR139" s="65"/>
      <c r="OPS139" s="65"/>
      <c r="OPT139" s="65"/>
      <c r="OPU139" s="65"/>
      <c r="OPV139" s="65"/>
      <c r="OPW139" s="65"/>
      <c r="OPX139" s="65"/>
      <c r="OPY139" s="65"/>
      <c r="OPZ139" s="65"/>
      <c r="OQA139" s="65"/>
      <c r="OQB139" s="65"/>
      <c r="OQC139" s="65"/>
      <c r="OQD139" s="65"/>
      <c r="OQE139" s="65"/>
      <c r="OQF139" s="65"/>
      <c r="OQG139" s="65"/>
      <c r="OQH139" s="65"/>
      <c r="OQI139" s="65"/>
      <c r="OQJ139" s="65"/>
      <c r="OQK139" s="65"/>
      <c r="OQL139" s="65"/>
      <c r="OQM139" s="65"/>
      <c r="OQN139" s="65"/>
      <c r="OQO139" s="65"/>
      <c r="OQP139" s="65"/>
      <c r="OQQ139" s="65"/>
      <c r="OQR139" s="65"/>
      <c r="OQS139" s="65"/>
      <c r="OQT139" s="65"/>
      <c r="OQU139" s="65"/>
      <c r="OQV139" s="65"/>
      <c r="OQW139" s="65"/>
      <c r="OQX139" s="65"/>
      <c r="OQY139" s="65"/>
      <c r="OQZ139" s="65"/>
      <c r="ORA139" s="65"/>
      <c r="ORB139" s="65"/>
      <c r="ORC139" s="65"/>
      <c r="ORD139" s="65"/>
      <c r="ORE139" s="65"/>
      <c r="ORF139" s="65"/>
      <c r="ORG139" s="65"/>
      <c r="ORH139" s="65"/>
      <c r="ORI139" s="65"/>
      <c r="ORJ139" s="65"/>
      <c r="ORK139" s="65"/>
      <c r="ORL139" s="65"/>
      <c r="ORM139" s="65"/>
      <c r="ORN139" s="65"/>
      <c r="ORO139" s="65"/>
      <c r="ORP139" s="65"/>
      <c r="ORQ139" s="65"/>
      <c r="ORR139" s="65"/>
      <c r="ORS139" s="65"/>
      <c r="ORT139" s="65"/>
      <c r="ORU139" s="65"/>
      <c r="ORV139" s="65"/>
      <c r="ORW139" s="65"/>
      <c r="ORX139" s="65"/>
      <c r="ORY139" s="65"/>
      <c r="ORZ139" s="65"/>
      <c r="OSA139" s="65"/>
      <c r="OSB139" s="65"/>
      <c r="OSC139" s="65"/>
      <c r="OSD139" s="65"/>
      <c r="OSE139" s="65"/>
      <c r="OSF139" s="65"/>
      <c r="OSG139" s="65"/>
      <c r="OSH139" s="65"/>
      <c r="OSI139" s="65"/>
      <c r="OSJ139" s="65"/>
      <c r="OSK139" s="65"/>
      <c r="OSL139" s="65"/>
      <c r="OSM139" s="65"/>
      <c r="OSN139" s="65"/>
      <c r="OSO139" s="65"/>
      <c r="OSP139" s="65"/>
      <c r="OSQ139" s="65"/>
      <c r="OSR139" s="65"/>
      <c r="OSS139" s="65"/>
      <c r="OST139" s="65"/>
      <c r="OSU139" s="65"/>
      <c r="OSV139" s="65"/>
      <c r="OSW139" s="65"/>
      <c r="OSX139" s="65"/>
      <c r="OSY139" s="65"/>
      <c r="OSZ139" s="65"/>
      <c r="OTA139" s="65"/>
      <c r="OTB139" s="65"/>
      <c r="OTC139" s="65"/>
      <c r="OTD139" s="65"/>
      <c r="OTE139" s="65"/>
      <c r="OTF139" s="65"/>
      <c r="OTG139" s="65"/>
      <c r="OTH139" s="65"/>
      <c r="OTI139" s="65"/>
      <c r="OTJ139" s="65"/>
      <c r="OTK139" s="65"/>
      <c r="OTL139" s="65"/>
      <c r="OTM139" s="65"/>
      <c r="OTN139" s="65"/>
      <c r="OTO139" s="65"/>
      <c r="OTP139" s="65"/>
      <c r="OTQ139" s="65"/>
      <c r="OTR139" s="65"/>
      <c r="OTS139" s="65"/>
      <c r="OTT139" s="65"/>
      <c r="OTU139" s="65"/>
      <c r="OTV139" s="65"/>
      <c r="OTW139" s="65"/>
      <c r="OTX139" s="65"/>
      <c r="OTY139" s="65"/>
      <c r="OTZ139" s="65"/>
      <c r="OUA139" s="65"/>
      <c r="OUB139" s="65"/>
      <c r="OUC139" s="65"/>
      <c r="OUD139" s="65"/>
      <c r="OUE139" s="65"/>
      <c r="OUF139" s="65"/>
      <c r="OUG139" s="65"/>
      <c r="OUH139" s="65"/>
      <c r="OUI139" s="65"/>
      <c r="OUJ139" s="65"/>
      <c r="OUK139" s="65"/>
      <c r="OUL139" s="65"/>
      <c r="OUM139" s="65"/>
      <c r="OUN139" s="65"/>
      <c r="OUO139" s="65"/>
      <c r="OUP139" s="65"/>
      <c r="OUQ139" s="65"/>
      <c r="OUR139" s="65"/>
      <c r="OUS139" s="65"/>
      <c r="OUT139" s="65"/>
      <c r="OUU139" s="65"/>
      <c r="OUV139" s="65"/>
      <c r="OUW139" s="65"/>
      <c r="OUX139" s="65"/>
      <c r="OUY139" s="65"/>
      <c r="OUZ139" s="65"/>
      <c r="OVA139" s="65"/>
      <c r="OVB139" s="65"/>
      <c r="OVC139" s="65"/>
      <c r="OVD139" s="65"/>
      <c r="OVE139" s="65"/>
      <c r="OVF139" s="65"/>
      <c r="OVG139" s="65"/>
      <c r="OVH139" s="65"/>
      <c r="OVI139" s="65"/>
      <c r="OVJ139" s="65"/>
      <c r="OVK139" s="65"/>
      <c r="OVL139" s="65"/>
      <c r="OVM139" s="65"/>
      <c r="OVN139" s="65"/>
      <c r="OVO139" s="65"/>
      <c r="OVP139" s="65"/>
      <c r="OVQ139" s="65"/>
      <c r="OVR139" s="65"/>
      <c r="OVS139" s="65"/>
      <c r="OVT139" s="65"/>
      <c r="OVU139" s="65"/>
      <c r="OVV139" s="65"/>
      <c r="OVW139" s="65"/>
      <c r="OVX139" s="65"/>
      <c r="OVY139" s="65"/>
      <c r="OVZ139" s="65"/>
      <c r="OWA139" s="65"/>
      <c r="OWB139" s="65"/>
      <c r="OWC139" s="65"/>
      <c r="OWD139" s="65"/>
      <c r="OWE139" s="65"/>
      <c r="OWF139" s="65"/>
      <c r="OWG139" s="65"/>
      <c r="OWH139" s="65"/>
      <c r="OWI139" s="65"/>
      <c r="OWJ139" s="65"/>
      <c r="OWK139" s="65"/>
      <c r="OWL139" s="65"/>
      <c r="OWM139" s="65"/>
      <c r="OWN139" s="65"/>
      <c r="OWO139" s="65"/>
      <c r="OWP139" s="65"/>
      <c r="OWQ139" s="65"/>
      <c r="OWR139" s="65"/>
      <c r="OWS139" s="65"/>
      <c r="OWT139" s="65"/>
      <c r="OWU139" s="65"/>
      <c r="OWV139" s="65"/>
      <c r="OWW139" s="65"/>
      <c r="OWX139" s="65"/>
      <c r="OWY139" s="65"/>
      <c r="OWZ139" s="65"/>
      <c r="OXA139" s="65"/>
      <c r="OXB139" s="65"/>
      <c r="OXC139" s="65"/>
      <c r="OXD139" s="65"/>
      <c r="OXE139" s="65"/>
      <c r="OXF139" s="65"/>
      <c r="OXG139" s="65"/>
      <c r="OXH139" s="65"/>
      <c r="OXI139" s="65"/>
      <c r="OXJ139" s="65"/>
      <c r="OXK139" s="65"/>
      <c r="OXL139" s="65"/>
      <c r="OXM139" s="65"/>
      <c r="OXN139" s="65"/>
      <c r="OXO139" s="65"/>
      <c r="OXP139" s="65"/>
      <c r="OXQ139" s="65"/>
      <c r="OXR139" s="65"/>
      <c r="OXS139" s="65"/>
      <c r="OXT139" s="65"/>
      <c r="OXU139" s="65"/>
      <c r="OXV139" s="65"/>
      <c r="OXW139" s="65"/>
      <c r="OXX139" s="65"/>
      <c r="OXY139" s="65"/>
      <c r="OXZ139" s="65"/>
      <c r="OYA139" s="65"/>
      <c r="OYB139" s="65"/>
      <c r="OYC139" s="65"/>
      <c r="OYD139" s="65"/>
      <c r="OYE139" s="65"/>
      <c r="OYF139" s="65"/>
      <c r="OYG139" s="65"/>
      <c r="OYH139" s="65"/>
      <c r="OYI139" s="65"/>
      <c r="OYJ139" s="65"/>
      <c r="OYK139" s="65"/>
      <c r="OYL139" s="65"/>
      <c r="OYM139" s="65"/>
      <c r="OYN139" s="65"/>
      <c r="OYO139" s="65"/>
      <c r="OYP139" s="65"/>
      <c r="OYQ139" s="65"/>
      <c r="OYR139" s="65"/>
      <c r="OYS139" s="65"/>
      <c r="OYT139" s="65"/>
      <c r="OYU139" s="65"/>
      <c r="OYV139" s="65"/>
      <c r="OYW139" s="65"/>
      <c r="OYX139" s="65"/>
      <c r="OYY139" s="65"/>
      <c r="OYZ139" s="65"/>
      <c r="OZA139" s="65"/>
      <c r="OZB139" s="65"/>
      <c r="OZC139" s="65"/>
      <c r="OZD139" s="65"/>
      <c r="OZE139" s="65"/>
      <c r="OZF139" s="65"/>
      <c r="OZG139" s="65"/>
      <c r="OZH139" s="65"/>
      <c r="OZI139" s="65"/>
      <c r="OZJ139" s="65"/>
      <c r="OZK139" s="65"/>
      <c r="OZL139" s="65"/>
      <c r="OZM139" s="65"/>
      <c r="OZN139" s="65"/>
      <c r="OZO139" s="65"/>
      <c r="OZP139" s="65"/>
      <c r="OZQ139" s="65"/>
      <c r="OZR139" s="65"/>
      <c r="OZS139" s="65"/>
      <c r="OZT139" s="65"/>
      <c r="OZU139" s="65"/>
      <c r="OZV139" s="65"/>
      <c r="OZW139" s="65"/>
      <c r="OZX139" s="65"/>
      <c r="OZY139" s="65"/>
      <c r="OZZ139" s="65"/>
      <c r="PAA139" s="65"/>
      <c r="PAB139" s="65"/>
      <c r="PAC139" s="65"/>
      <c r="PAD139" s="65"/>
      <c r="PAE139" s="65"/>
      <c r="PAF139" s="65"/>
      <c r="PAG139" s="65"/>
      <c r="PAH139" s="65"/>
      <c r="PAI139" s="65"/>
      <c r="PAJ139" s="65"/>
      <c r="PAK139" s="65"/>
      <c r="PAL139" s="65"/>
      <c r="PAM139" s="65"/>
      <c r="PAN139" s="65"/>
      <c r="PAO139" s="65"/>
      <c r="PAP139" s="65"/>
      <c r="PAQ139" s="65"/>
      <c r="PAR139" s="65"/>
      <c r="PAS139" s="65"/>
      <c r="PAT139" s="65"/>
      <c r="PAU139" s="65"/>
      <c r="PAV139" s="65"/>
      <c r="PAW139" s="65"/>
      <c r="PAX139" s="65"/>
      <c r="PAY139" s="65"/>
      <c r="PAZ139" s="65"/>
      <c r="PBA139" s="65"/>
      <c r="PBB139" s="65"/>
      <c r="PBC139" s="65"/>
      <c r="PBD139" s="65"/>
      <c r="PBE139" s="65"/>
      <c r="PBF139" s="65"/>
      <c r="PBG139" s="65"/>
      <c r="PBH139" s="65"/>
      <c r="PBI139" s="65"/>
      <c r="PBJ139" s="65"/>
      <c r="PBK139" s="65"/>
      <c r="PBL139" s="65"/>
      <c r="PBM139" s="65"/>
      <c r="PBN139" s="65"/>
      <c r="PBO139" s="65"/>
      <c r="PBP139" s="65"/>
      <c r="PBQ139" s="65"/>
      <c r="PBR139" s="65"/>
      <c r="PBS139" s="65"/>
      <c r="PBT139" s="65"/>
      <c r="PBU139" s="65"/>
      <c r="PBV139" s="65"/>
      <c r="PBW139" s="65"/>
      <c r="PBX139" s="65"/>
      <c r="PBY139" s="65"/>
      <c r="PBZ139" s="65"/>
      <c r="PCA139" s="65"/>
      <c r="PCB139" s="65"/>
      <c r="PCC139" s="65"/>
      <c r="PCD139" s="65"/>
      <c r="PCE139" s="65"/>
      <c r="PCF139" s="65"/>
      <c r="PCG139" s="65"/>
      <c r="PCH139" s="65"/>
      <c r="PCI139" s="65"/>
      <c r="PCJ139" s="65"/>
      <c r="PCK139" s="65"/>
      <c r="PCL139" s="65"/>
      <c r="PCM139" s="65"/>
      <c r="PCN139" s="65"/>
      <c r="PCO139" s="65"/>
      <c r="PCP139" s="65"/>
      <c r="PCQ139" s="65"/>
      <c r="PCR139" s="65"/>
      <c r="PCS139" s="65"/>
      <c r="PCT139" s="65"/>
      <c r="PCU139" s="65"/>
      <c r="PCV139" s="65"/>
      <c r="PCW139" s="65"/>
      <c r="PCX139" s="65"/>
      <c r="PCY139" s="65"/>
      <c r="PCZ139" s="65"/>
      <c r="PDA139" s="65"/>
      <c r="PDB139" s="65"/>
      <c r="PDC139" s="65"/>
      <c r="PDD139" s="65"/>
      <c r="PDE139" s="65"/>
      <c r="PDF139" s="65"/>
      <c r="PDG139" s="65"/>
      <c r="PDH139" s="65"/>
      <c r="PDI139" s="65"/>
      <c r="PDJ139" s="65"/>
      <c r="PDK139" s="65"/>
      <c r="PDL139" s="65"/>
      <c r="PDM139" s="65"/>
      <c r="PDN139" s="65"/>
      <c r="PDO139" s="65"/>
      <c r="PDP139" s="65"/>
      <c r="PDQ139" s="65"/>
      <c r="PDR139" s="65"/>
      <c r="PDS139" s="65"/>
      <c r="PDT139" s="65"/>
      <c r="PDU139" s="65"/>
      <c r="PDV139" s="65"/>
      <c r="PDW139" s="65"/>
      <c r="PDX139" s="65"/>
      <c r="PDY139" s="65"/>
      <c r="PDZ139" s="65"/>
      <c r="PEA139" s="65"/>
      <c r="PEB139" s="65"/>
      <c r="PEC139" s="65"/>
      <c r="PED139" s="65"/>
      <c r="PEE139" s="65"/>
      <c r="PEF139" s="65"/>
      <c r="PEG139" s="65"/>
      <c r="PEH139" s="65"/>
      <c r="PEI139" s="65"/>
      <c r="PEJ139" s="65"/>
      <c r="PEK139" s="65"/>
      <c r="PEL139" s="65"/>
      <c r="PEM139" s="65"/>
      <c r="PEN139" s="65"/>
      <c r="PEO139" s="65"/>
      <c r="PEP139" s="65"/>
      <c r="PEQ139" s="65"/>
      <c r="PER139" s="65"/>
      <c r="PES139" s="65"/>
      <c r="PET139" s="65"/>
      <c r="PEU139" s="65"/>
      <c r="PEV139" s="65"/>
      <c r="PEW139" s="65"/>
      <c r="PEX139" s="65"/>
      <c r="PEY139" s="65"/>
      <c r="PEZ139" s="65"/>
      <c r="PFA139" s="65"/>
      <c r="PFB139" s="65"/>
      <c r="PFC139" s="65"/>
      <c r="PFD139" s="65"/>
      <c r="PFE139" s="65"/>
      <c r="PFF139" s="65"/>
      <c r="PFG139" s="65"/>
      <c r="PFH139" s="65"/>
      <c r="PFI139" s="65"/>
      <c r="PFJ139" s="65"/>
      <c r="PFK139" s="65"/>
      <c r="PFL139" s="65"/>
      <c r="PFM139" s="65"/>
      <c r="PFN139" s="65"/>
      <c r="PFO139" s="65"/>
      <c r="PFP139" s="65"/>
      <c r="PFQ139" s="65"/>
      <c r="PFR139" s="65"/>
      <c r="PFS139" s="65"/>
      <c r="PFT139" s="65"/>
      <c r="PFU139" s="65"/>
      <c r="PFV139" s="65"/>
      <c r="PFW139" s="65"/>
      <c r="PFX139" s="65"/>
      <c r="PFY139" s="65"/>
      <c r="PFZ139" s="65"/>
      <c r="PGA139" s="65"/>
      <c r="PGB139" s="65"/>
      <c r="PGC139" s="65"/>
      <c r="PGD139" s="65"/>
      <c r="PGE139" s="65"/>
      <c r="PGF139" s="65"/>
      <c r="PGG139" s="65"/>
      <c r="PGH139" s="65"/>
      <c r="PGI139" s="65"/>
      <c r="PGJ139" s="65"/>
      <c r="PGK139" s="65"/>
      <c r="PGL139" s="65"/>
      <c r="PGM139" s="65"/>
      <c r="PGN139" s="65"/>
      <c r="PGO139" s="65"/>
      <c r="PGP139" s="65"/>
      <c r="PGQ139" s="65"/>
      <c r="PGR139" s="65"/>
      <c r="PGS139" s="65"/>
      <c r="PGT139" s="65"/>
      <c r="PGU139" s="65"/>
      <c r="PGV139" s="65"/>
      <c r="PGW139" s="65"/>
      <c r="PGX139" s="65"/>
      <c r="PGY139" s="65"/>
      <c r="PGZ139" s="65"/>
      <c r="PHA139" s="65"/>
      <c r="PHB139" s="65"/>
      <c r="PHC139" s="65"/>
      <c r="PHD139" s="65"/>
      <c r="PHE139" s="65"/>
      <c r="PHF139" s="65"/>
      <c r="PHG139" s="65"/>
      <c r="PHH139" s="65"/>
      <c r="PHI139" s="65"/>
      <c r="PHJ139" s="65"/>
      <c r="PHK139" s="65"/>
      <c r="PHL139" s="65"/>
      <c r="PHM139" s="65"/>
      <c r="PHN139" s="65"/>
      <c r="PHO139" s="65"/>
      <c r="PHP139" s="65"/>
      <c r="PHQ139" s="65"/>
      <c r="PHR139" s="65"/>
      <c r="PHS139" s="65"/>
      <c r="PHT139" s="65"/>
      <c r="PHU139" s="65"/>
      <c r="PHV139" s="65"/>
      <c r="PHW139" s="65"/>
      <c r="PHX139" s="65"/>
      <c r="PHY139" s="65"/>
      <c r="PHZ139" s="65"/>
      <c r="PIA139" s="65"/>
      <c r="PIB139" s="65"/>
      <c r="PIC139" s="65"/>
      <c r="PID139" s="65"/>
      <c r="PIE139" s="65"/>
      <c r="PIF139" s="65"/>
      <c r="PIG139" s="65"/>
      <c r="PIH139" s="65"/>
      <c r="PII139" s="65"/>
      <c r="PIJ139" s="65"/>
      <c r="PIK139" s="65"/>
      <c r="PIL139" s="65"/>
      <c r="PIM139" s="65"/>
      <c r="PIN139" s="65"/>
      <c r="PIO139" s="65"/>
      <c r="PIP139" s="65"/>
      <c r="PIQ139" s="65"/>
      <c r="PIR139" s="65"/>
      <c r="PIS139" s="65"/>
      <c r="PIT139" s="65"/>
      <c r="PIU139" s="65"/>
      <c r="PIV139" s="65"/>
      <c r="PIW139" s="65"/>
      <c r="PIX139" s="65"/>
      <c r="PIY139" s="65"/>
      <c r="PIZ139" s="65"/>
      <c r="PJA139" s="65"/>
      <c r="PJB139" s="65"/>
      <c r="PJC139" s="65"/>
      <c r="PJD139" s="65"/>
      <c r="PJE139" s="65"/>
      <c r="PJF139" s="65"/>
      <c r="PJG139" s="65"/>
      <c r="PJH139" s="65"/>
      <c r="PJI139" s="65"/>
      <c r="PJJ139" s="65"/>
      <c r="PJK139" s="65"/>
      <c r="PJL139" s="65"/>
      <c r="PJM139" s="65"/>
      <c r="PJN139" s="65"/>
      <c r="PJO139" s="65"/>
      <c r="PJP139" s="65"/>
      <c r="PJQ139" s="65"/>
      <c r="PJR139" s="65"/>
      <c r="PJS139" s="65"/>
      <c r="PJT139" s="65"/>
      <c r="PJU139" s="65"/>
      <c r="PJV139" s="65"/>
      <c r="PJW139" s="65"/>
      <c r="PJX139" s="65"/>
      <c r="PJY139" s="65"/>
      <c r="PJZ139" s="65"/>
      <c r="PKA139" s="65"/>
      <c r="PKB139" s="65"/>
      <c r="PKC139" s="65"/>
      <c r="PKD139" s="65"/>
      <c r="PKE139" s="65"/>
      <c r="PKF139" s="65"/>
      <c r="PKG139" s="65"/>
      <c r="PKH139" s="65"/>
      <c r="PKI139" s="65"/>
      <c r="PKJ139" s="65"/>
      <c r="PKK139" s="65"/>
      <c r="PKL139" s="65"/>
      <c r="PKM139" s="65"/>
      <c r="PKN139" s="65"/>
      <c r="PKO139" s="65"/>
      <c r="PKP139" s="65"/>
      <c r="PKQ139" s="65"/>
      <c r="PKR139" s="65"/>
      <c r="PKS139" s="65"/>
      <c r="PKT139" s="65"/>
      <c r="PKU139" s="65"/>
      <c r="PKV139" s="65"/>
      <c r="PKW139" s="65"/>
      <c r="PKX139" s="65"/>
      <c r="PKY139" s="65"/>
      <c r="PKZ139" s="65"/>
      <c r="PLA139" s="65"/>
      <c r="PLB139" s="65"/>
      <c r="PLC139" s="65"/>
      <c r="PLD139" s="65"/>
      <c r="PLE139" s="65"/>
      <c r="PLF139" s="65"/>
      <c r="PLG139" s="65"/>
      <c r="PLH139" s="65"/>
      <c r="PLI139" s="65"/>
      <c r="PLJ139" s="65"/>
      <c r="PLK139" s="65"/>
      <c r="PLL139" s="65"/>
      <c r="PLM139" s="65"/>
      <c r="PLN139" s="65"/>
      <c r="PLO139" s="65"/>
      <c r="PLP139" s="65"/>
      <c r="PLQ139" s="65"/>
      <c r="PLR139" s="65"/>
      <c r="PLS139" s="65"/>
      <c r="PLT139" s="65"/>
      <c r="PLU139" s="65"/>
      <c r="PLV139" s="65"/>
      <c r="PLW139" s="65"/>
      <c r="PLX139" s="65"/>
      <c r="PLY139" s="65"/>
      <c r="PLZ139" s="65"/>
      <c r="PMA139" s="65"/>
      <c r="PMB139" s="65"/>
      <c r="PMC139" s="65"/>
      <c r="PMD139" s="65"/>
      <c r="PME139" s="65"/>
      <c r="PMF139" s="65"/>
      <c r="PMG139" s="65"/>
      <c r="PMH139" s="65"/>
      <c r="PMI139" s="65"/>
      <c r="PMJ139" s="65"/>
      <c r="PMK139" s="65"/>
      <c r="PML139" s="65"/>
      <c r="PMM139" s="65"/>
      <c r="PMN139" s="65"/>
      <c r="PMO139" s="65"/>
      <c r="PMP139" s="65"/>
      <c r="PMQ139" s="65"/>
      <c r="PMR139" s="65"/>
      <c r="PMS139" s="65"/>
      <c r="PMT139" s="65"/>
      <c r="PMU139" s="65"/>
      <c r="PMV139" s="65"/>
      <c r="PMW139" s="65"/>
      <c r="PMX139" s="65"/>
      <c r="PMY139" s="65"/>
      <c r="PMZ139" s="65"/>
      <c r="PNA139" s="65"/>
      <c r="PNB139" s="65"/>
      <c r="PNC139" s="65"/>
      <c r="PND139" s="65"/>
      <c r="PNE139" s="65"/>
      <c r="PNF139" s="65"/>
      <c r="PNG139" s="65"/>
      <c r="PNH139" s="65"/>
      <c r="PNI139" s="65"/>
      <c r="PNJ139" s="65"/>
      <c r="PNK139" s="65"/>
      <c r="PNL139" s="65"/>
      <c r="PNM139" s="65"/>
      <c r="PNN139" s="65"/>
      <c r="PNO139" s="65"/>
      <c r="PNP139" s="65"/>
      <c r="PNQ139" s="65"/>
      <c r="PNR139" s="65"/>
      <c r="PNS139" s="65"/>
      <c r="PNT139" s="65"/>
      <c r="PNU139" s="65"/>
      <c r="PNV139" s="65"/>
      <c r="PNW139" s="65"/>
      <c r="PNX139" s="65"/>
      <c r="PNY139" s="65"/>
      <c r="PNZ139" s="65"/>
      <c r="POA139" s="65"/>
      <c r="POB139" s="65"/>
      <c r="POC139" s="65"/>
      <c r="POD139" s="65"/>
      <c r="POE139" s="65"/>
      <c r="POF139" s="65"/>
      <c r="POG139" s="65"/>
      <c r="POH139" s="65"/>
      <c r="POI139" s="65"/>
      <c r="POJ139" s="65"/>
      <c r="POK139" s="65"/>
      <c r="POL139" s="65"/>
      <c r="POM139" s="65"/>
      <c r="PON139" s="65"/>
      <c r="POO139" s="65"/>
      <c r="POP139" s="65"/>
      <c r="POQ139" s="65"/>
      <c r="POR139" s="65"/>
      <c r="POS139" s="65"/>
      <c r="POT139" s="65"/>
      <c r="POU139" s="65"/>
      <c r="POV139" s="65"/>
      <c r="POW139" s="65"/>
      <c r="POX139" s="65"/>
      <c r="POY139" s="65"/>
      <c r="POZ139" s="65"/>
      <c r="PPA139" s="65"/>
      <c r="PPB139" s="65"/>
      <c r="PPC139" s="65"/>
      <c r="PPD139" s="65"/>
      <c r="PPE139" s="65"/>
      <c r="PPF139" s="65"/>
      <c r="PPG139" s="65"/>
      <c r="PPH139" s="65"/>
      <c r="PPI139" s="65"/>
      <c r="PPJ139" s="65"/>
      <c r="PPK139" s="65"/>
      <c r="PPL139" s="65"/>
      <c r="PPM139" s="65"/>
      <c r="PPN139" s="65"/>
      <c r="PPO139" s="65"/>
      <c r="PPP139" s="65"/>
      <c r="PPQ139" s="65"/>
      <c r="PPR139" s="65"/>
      <c r="PPS139" s="65"/>
      <c r="PPT139" s="65"/>
      <c r="PPU139" s="65"/>
      <c r="PPV139" s="65"/>
      <c r="PPW139" s="65"/>
      <c r="PPX139" s="65"/>
      <c r="PPY139" s="65"/>
      <c r="PPZ139" s="65"/>
      <c r="PQA139" s="65"/>
      <c r="PQB139" s="65"/>
      <c r="PQC139" s="65"/>
      <c r="PQD139" s="65"/>
      <c r="PQE139" s="65"/>
      <c r="PQF139" s="65"/>
      <c r="PQG139" s="65"/>
      <c r="PQH139" s="65"/>
      <c r="PQI139" s="65"/>
      <c r="PQJ139" s="65"/>
      <c r="PQK139" s="65"/>
      <c r="PQL139" s="65"/>
      <c r="PQM139" s="65"/>
      <c r="PQN139" s="65"/>
      <c r="PQO139" s="65"/>
      <c r="PQP139" s="65"/>
      <c r="PQQ139" s="65"/>
      <c r="PQR139" s="65"/>
      <c r="PQS139" s="65"/>
      <c r="PQT139" s="65"/>
      <c r="PQU139" s="65"/>
      <c r="PQV139" s="65"/>
      <c r="PQW139" s="65"/>
      <c r="PQX139" s="65"/>
      <c r="PQY139" s="65"/>
      <c r="PQZ139" s="65"/>
      <c r="PRA139" s="65"/>
      <c r="PRB139" s="65"/>
      <c r="PRC139" s="65"/>
      <c r="PRD139" s="65"/>
      <c r="PRE139" s="65"/>
      <c r="PRF139" s="65"/>
      <c r="PRG139" s="65"/>
      <c r="PRH139" s="65"/>
      <c r="PRI139" s="65"/>
      <c r="PRJ139" s="65"/>
      <c r="PRK139" s="65"/>
      <c r="PRL139" s="65"/>
      <c r="PRM139" s="65"/>
      <c r="PRN139" s="65"/>
      <c r="PRO139" s="65"/>
      <c r="PRP139" s="65"/>
      <c r="PRQ139" s="65"/>
      <c r="PRR139" s="65"/>
      <c r="PRS139" s="65"/>
      <c r="PRT139" s="65"/>
      <c r="PRU139" s="65"/>
      <c r="PRV139" s="65"/>
      <c r="PRW139" s="65"/>
      <c r="PRX139" s="65"/>
      <c r="PRY139" s="65"/>
      <c r="PRZ139" s="65"/>
      <c r="PSA139" s="65"/>
      <c r="PSB139" s="65"/>
      <c r="PSC139" s="65"/>
      <c r="PSD139" s="65"/>
      <c r="PSE139" s="65"/>
      <c r="PSF139" s="65"/>
      <c r="PSG139" s="65"/>
      <c r="PSH139" s="65"/>
      <c r="PSI139" s="65"/>
      <c r="PSJ139" s="65"/>
      <c r="PSK139" s="65"/>
      <c r="PSL139" s="65"/>
      <c r="PSM139" s="65"/>
      <c r="PSN139" s="65"/>
      <c r="PSO139" s="65"/>
      <c r="PSP139" s="65"/>
      <c r="PSQ139" s="65"/>
      <c r="PSR139" s="65"/>
      <c r="PSS139" s="65"/>
      <c r="PST139" s="65"/>
      <c r="PSU139" s="65"/>
      <c r="PSV139" s="65"/>
      <c r="PSW139" s="65"/>
      <c r="PSX139" s="65"/>
      <c r="PSY139" s="65"/>
      <c r="PSZ139" s="65"/>
      <c r="PTA139" s="65"/>
      <c r="PTB139" s="65"/>
      <c r="PTC139" s="65"/>
      <c r="PTD139" s="65"/>
      <c r="PTE139" s="65"/>
      <c r="PTF139" s="65"/>
      <c r="PTG139" s="65"/>
      <c r="PTH139" s="65"/>
      <c r="PTI139" s="65"/>
      <c r="PTJ139" s="65"/>
      <c r="PTK139" s="65"/>
      <c r="PTL139" s="65"/>
      <c r="PTM139" s="65"/>
      <c r="PTN139" s="65"/>
      <c r="PTO139" s="65"/>
      <c r="PTP139" s="65"/>
      <c r="PTQ139" s="65"/>
      <c r="PTR139" s="65"/>
      <c r="PTS139" s="65"/>
      <c r="PTT139" s="65"/>
      <c r="PTU139" s="65"/>
      <c r="PTV139" s="65"/>
      <c r="PTW139" s="65"/>
      <c r="PTX139" s="65"/>
      <c r="PTY139" s="65"/>
      <c r="PTZ139" s="65"/>
      <c r="PUA139" s="65"/>
      <c r="PUB139" s="65"/>
      <c r="PUC139" s="65"/>
      <c r="PUD139" s="65"/>
      <c r="PUE139" s="65"/>
      <c r="PUF139" s="65"/>
      <c r="PUG139" s="65"/>
      <c r="PUH139" s="65"/>
      <c r="PUI139" s="65"/>
      <c r="PUJ139" s="65"/>
      <c r="PUK139" s="65"/>
      <c r="PUL139" s="65"/>
      <c r="PUM139" s="65"/>
      <c r="PUN139" s="65"/>
      <c r="PUO139" s="65"/>
      <c r="PUP139" s="65"/>
      <c r="PUQ139" s="65"/>
      <c r="PUR139" s="65"/>
      <c r="PUS139" s="65"/>
      <c r="PUT139" s="65"/>
      <c r="PUU139" s="65"/>
      <c r="PUV139" s="65"/>
      <c r="PUW139" s="65"/>
      <c r="PUX139" s="65"/>
      <c r="PUY139" s="65"/>
      <c r="PUZ139" s="65"/>
      <c r="PVA139" s="65"/>
      <c r="PVB139" s="65"/>
      <c r="PVC139" s="65"/>
      <c r="PVD139" s="65"/>
      <c r="PVE139" s="65"/>
      <c r="PVF139" s="65"/>
      <c r="PVG139" s="65"/>
      <c r="PVH139" s="65"/>
      <c r="PVI139" s="65"/>
      <c r="PVJ139" s="65"/>
      <c r="PVK139" s="65"/>
      <c r="PVL139" s="65"/>
      <c r="PVM139" s="65"/>
      <c r="PVN139" s="65"/>
      <c r="PVO139" s="65"/>
      <c r="PVP139" s="65"/>
      <c r="PVQ139" s="65"/>
      <c r="PVR139" s="65"/>
      <c r="PVS139" s="65"/>
      <c r="PVT139" s="65"/>
      <c r="PVU139" s="65"/>
      <c r="PVV139" s="65"/>
      <c r="PVW139" s="65"/>
      <c r="PVX139" s="65"/>
      <c r="PVY139" s="65"/>
      <c r="PVZ139" s="65"/>
      <c r="PWA139" s="65"/>
      <c r="PWB139" s="65"/>
      <c r="PWC139" s="65"/>
      <c r="PWD139" s="65"/>
      <c r="PWE139" s="65"/>
      <c r="PWF139" s="65"/>
      <c r="PWG139" s="65"/>
      <c r="PWH139" s="65"/>
      <c r="PWI139" s="65"/>
      <c r="PWJ139" s="65"/>
      <c r="PWK139" s="65"/>
      <c r="PWL139" s="65"/>
      <c r="PWM139" s="65"/>
      <c r="PWN139" s="65"/>
      <c r="PWO139" s="65"/>
      <c r="PWP139" s="65"/>
      <c r="PWQ139" s="65"/>
      <c r="PWR139" s="65"/>
      <c r="PWS139" s="65"/>
      <c r="PWT139" s="65"/>
      <c r="PWU139" s="65"/>
      <c r="PWV139" s="65"/>
      <c r="PWW139" s="65"/>
      <c r="PWX139" s="65"/>
      <c r="PWY139" s="65"/>
      <c r="PWZ139" s="65"/>
      <c r="PXA139" s="65"/>
      <c r="PXB139" s="65"/>
      <c r="PXC139" s="65"/>
      <c r="PXD139" s="65"/>
      <c r="PXE139" s="65"/>
      <c r="PXF139" s="65"/>
      <c r="PXG139" s="65"/>
      <c r="PXH139" s="65"/>
      <c r="PXI139" s="65"/>
      <c r="PXJ139" s="65"/>
      <c r="PXK139" s="65"/>
      <c r="PXL139" s="65"/>
      <c r="PXM139" s="65"/>
      <c r="PXN139" s="65"/>
      <c r="PXO139" s="65"/>
      <c r="PXP139" s="65"/>
      <c r="PXQ139" s="65"/>
      <c r="PXR139" s="65"/>
      <c r="PXS139" s="65"/>
      <c r="PXT139" s="65"/>
      <c r="PXU139" s="65"/>
      <c r="PXV139" s="65"/>
      <c r="PXW139" s="65"/>
      <c r="PXX139" s="65"/>
      <c r="PXY139" s="65"/>
      <c r="PXZ139" s="65"/>
      <c r="PYA139" s="65"/>
      <c r="PYB139" s="65"/>
      <c r="PYC139" s="65"/>
      <c r="PYD139" s="65"/>
      <c r="PYE139" s="65"/>
      <c r="PYF139" s="65"/>
      <c r="PYG139" s="65"/>
      <c r="PYH139" s="65"/>
      <c r="PYI139" s="65"/>
      <c r="PYJ139" s="65"/>
      <c r="PYK139" s="65"/>
      <c r="PYL139" s="65"/>
      <c r="PYM139" s="65"/>
      <c r="PYN139" s="65"/>
      <c r="PYO139" s="65"/>
      <c r="PYP139" s="65"/>
      <c r="PYQ139" s="65"/>
      <c r="PYR139" s="65"/>
      <c r="PYS139" s="65"/>
      <c r="PYT139" s="65"/>
      <c r="PYU139" s="65"/>
      <c r="PYV139" s="65"/>
      <c r="PYW139" s="65"/>
      <c r="PYX139" s="65"/>
      <c r="PYY139" s="65"/>
      <c r="PYZ139" s="65"/>
      <c r="PZA139" s="65"/>
      <c r="PZB139" s="65"/>
      <c r="PZC139" s="65"/>
      <c r="PZD139" s="65"/>
      <c r="PZE139" s="65"/>
      <c r="PZF139" s="65"/>
      <c r="PZG139" s="65"/>
      <c r="PZH139" s="65"/>
      <c r="PZI139" s="65"/>
      <c r="PZJ139" s="65"/>
      <c r="PZK139" s="65"/>
      <c r="PZL139" s="65"/>
      <c r="PZM139" s="65"/>
      <c r="PZN139" s="65"/>
      <c r="PZO139" s="65"/>
      <c r="PZP139" s="65"/>
      <c r="PZQ139" s="65"/>
      <c r="PZR139" s="65"/>
      <c r="PZS139" s="65"/>
      <c r="PZT139" s="65"/>
      <c r="PZU139" s="65"/>
      <c r="PZV139" s="65"/>
      <c r="PZW139" s="65"/>
      <c r="PZX139" s="65"/>
      <c r="PZY139" s="65"/>
      <c r="PZZ139" s="65"/>
      <c r="QAA139" s="65"/>
      <c r="QAB139" s="65"/>
      <c r="QAC139" s="65"/>
      <c r="QAD139" s="65"/>
      <c r="QAE139" s="65"/>
      <c r="QAF139" s="65"/>
      <c r="QAG139" s="65"/>
      <c r="QAH139" s="65"/>
      <c r="QAI139" s="65"/>
      <c r="QAJ139" s="65"/>
      <c r="QAK139" s="65"/>
      <c r="QAL139" s="65"/>
      <c r="QAM139" s="65"/>
      <c r="QAN139" s="65"/>
      <c r="QAO139" s="65"/>
      <c r="QAP139" s="65"/>
      <c r="QAQ139" s="65"/>
      <c r="QAR139" s="65"/>
      <c r="QAS139" s="65"/>
      <c r="QAT139" s="65"/>
      <c r="QAU139" s="65"/>
      <c r="QAV139" s="65"/>
      <c r="QAW139" s="65"/>
      <c r="QAX139" s="65"/>
      <c r="QAY139" s="65"/>
      <c r="QAZ139" s="65"/>
      <c r="QBA139" s="65"/>
      <c r="QBB139" s="65"/>
      <c r="QBC139" s="65"/>
      <c r="QBD139" s="65"/>
      <c r="QBE139" s="65"/>
      <c r="QBF139" s="65"/>
      <c r="QBG139" s="65"/>
      <c r="QBH139" s="65"/>
      <c r="QBI139" s="65"/>
      <c r="QBJ139" s="65"/>
      <c r="QBK139" s="65"/>
      <c r="QBL139" s="65"/>
      <c r="QBM139" s="65"/>
      <c r="QBN139" s="65"/>
      <c r="QBO139" s="65"/>
      <c r="QBP139" s="65"/>
      <c r="QBQ139" s="65"/>
      <c r="QBR139" s="65"/>
      <c r="QBS139" s="65"/>
      <c r="QBT139" s="65"/>
      <c r="QBU139" s="65"/>
      <c r="QBV139" s="65"/>
      <c r="QBW139" s="65"/>
      <c r="QBX139" s="65"/>
      <c r="QBY139" s="65"/>
      <c r="QBZ139" s="65"/>
      <c r="QCA139" s="65"/>
      <c r="QCB139" s="65"/>
      <c r="QCC139" s="65"/>
      <c r="QCD139" s="65"/>
      <c r="QCE139" s="65"/>
      <c r="QCF139" s="65"/>
      <c r="QCG139" s="65"/>
      <c r="QCH139" s="65"/>
      <c r="QCI139" s="65"/>
      <c r="QCJ139" s="65"/>
      <c r="QCK139" s="65"/>
      <c r="QCL139" s="65"/>
      <c r="QCM139" s="65"/>
      <c r="QCN139" s="65"/>
      <c r="QCO139" s="65"/>
      <c r="QCP139" s="65"/>
      <c r="QCQ139" s="65"/>
      <c r="QCR139" s="65"/>
      <c r="QCS139" s="65"/>
      <c r="QCT139" s="65"/>
      <c r="QCU139" s="65"/>
      <c r="QCV139" s="65"/>
      <c r="QCW139" s="65"/>
      <c r="QCX139" s="65"/>
      <c r="QCY139" s="65"/>
      <c r="QCZ139" s="65"/>
      <c r="QDA139" s="65"/>
      <c r="QDB139" s="65"/>
      <c r="QDC139" s="65"/>
      <c r="QDD139" s="65"/>
      <c r="QDE139" s="65"/>
      <c r="QDF139" s="65"/>
      <c r="QDG139" s="65"/>
      <c r="QDH139" s="65"/>
      <c r="QDI139" s="65"/>
      <c r="QDJ139" s="65"/>
      <c r="QDK139" s="65"/>
      <c r="QDL139" s="65"/>
      <c r="QDM139" s="65"/>
      <c r="QDN139" s="65"/>
      <c r="QDO139" s="65"/>
      <c r="QDP139" s="65"/>
      <c r="QDQ139" s="65"/>
      <c r="QDR139" s="65"/>
      <c r="QDS139" s="65"/>
      <c r="QDT139" s="65"/>
      <c r="QDU139" s="65"/>
      <c r="QDV139" s="65"/>
      <c r="QDW139" s="65"/>
      <c r="QDX139" s="65"/>
      <c r="QDY139" s="65"/>
      <c r="QDZ139" s="65"/>
      <c r="QEA139" s="65"/>
      <c r="QEB139" s="65"/>
      <c r="QEC139" s="65"/>
      <c r="QED139" s="65"/>
      <c r="QEE139" s="65"/>
      <c r="QEF139" s="65"/>
      <c r="QEG139" s="65"/>
      <c r="QEH139" s="65"/>
      <c r="QEI139" s="65"/>
      <c r="QEJ139" s="65"/>
      <c r="QEK139" s="65"/>
      <c r="QEL139" s="65"/>
      <c r="QEM139" s="65"/>
      <c r="QEN139" s="65"/>
      <c r="QEO139" s="65"/>
      <c r="QEP139" s="65"/>
      <c r="QEQ139" s="65"/>
      <c r="QER139" s="65"/>
      <c r="QES139" s="65"/>
      <c r="QET139" s="65"/>
      <c r="QEU139" s="65"/>
      <c r="QEV139" s="65"/>
      <c r="QEW139" s="65"/>
      <c r="QEX139" s="65"/>
      <c r="QEY139" s="65"/>
      <c r="QEZ139" s="65"/>
      <c r="QFA139" s="65"/>
      <c r="QFB139" s="65"/>
      <c r="QFC139" s="65"/>
      <c r="QFD139" s="65"/>
      <c r="QFE139" s="65"/>
      <c r="QFF139" s="65"/>
      <c r="QFG139" s="65"/>
      <c r="QFH139" s="65"/>
      <c r="QFI139" s="65"/>
      <c r="QFJ139" s="65"/>
      <c r="QFK139" s="65"/>
      <c r="QFL139" s="65"/>
      <c r="QFM139" s="65"/>
      <c r="QFN139" s="65"/>
      <c r="QFO139" s="65"/>
      <c r="QFP139" s="65"/>
      <c r="QFQ139" s="65"/>
      <c r="QFR139" s="65"/>
      <c r="QFS139" s="65"/>
      <c r="QFT139" s="65"/>
      <c r="QFU139" s="65"/>
      <c r="QFV139" s="65"/>
      <c r="QFW139" s="65"/>
      <c r="QFX139" s="65"/>
      <c r="QFY139" s="65"/>
      <c r="QFZ139" s="65"/>
      <c r="QGA139" s="65"/>
      <c r="QGB139" s="65"/>
      <c r="QGC139" s="65"/>
      <c r="QGD139" s="65"/>
      <c r="QGE139" s="65"/>
      <c r="QGF139" s="65"/>
      <c r="QGG139" s="65"/>
      <c r="QGH139" s="65"/>
      <c r="QGI139" s="65"/>
      <c r="QGJ139" s="65"/>
      <c r="QGK139" s="65"/>
      <c r="QGL139" s="65"/>
      <c r="QGM139" s="65"/>
      <c r="QGN139" s="65"/>
      <c r="QGO139" s="65"/>
      <c r="QGP139" s="65"/>
      <c r="QGQ139" s="65"/>
      <c r="QGR139" s="65"/>
      <c r="QGS139" s="65"/>
      <c r="QGT139" s="65"/>
      <c r="QGU139" s="65"/>
      <c r="QGV139" s="65"/>
      <c r="QGW139" s="65"/>
      <c r="QGX139" s="65"/>
      <c r="QGY139" s="65"/>
      <c r="QGZ139" s="65"/>
      <c r="QHA139" s="65"/>
      <c r="QHB139" s="65"/>
      <c r="QHC139" s="65"/>
      <c r="QHD139" s="65"/>
      <c r="QHE139" s="65"/>
      <c r="QHF139" s="65"/>
      <c r="QHG139" s="65"/>
      <c r="QHH139" s="65"/>
      <c r="QHI139" s="65"/>
      <c r="QHJ139" s="65"/>
      <c r="QHK139" s="65"/>
      <c r="QHL139" s="65"/>
      <c r="QHM139" s="65"/>
      <c r="QHN139" s="65"/>
      <c r="QHO139" s="65"/>
      <c r="QHP139" s="65"/>
      <c r="QHQ139" s="65"/>
      <c r="QHR139" s="65"/>
      <c r="QHS139" s="65"/>
      <c r="QHT139" s="65"/>
      <c r="QHU139" s="65"/>
      <c r="QHV139" s="65"/>
      <c r="QHW139" s="65"/>
      <c r="QHX139" s="65"/>
      <c r="QHY139" s="65"/>
      <c r="QHZ139" s="65"/>
      <c r="QIA139" s="65"/>
      <c r="QIB139" s="65"/>
      <c r="QIC139" s="65"/>
      <c r="QID139" s="65"/>
      <c r="QIE139" s="65"/>
      <c r="QIF139" s="65"/>
      <c r="QIG139" s="65"/>
      <c r="QIH139" s="65"/>
      <c r="QII139" s="65"/>
      <c r="QIJ139" s="65"/>
      <c r="QIK139" s="65"/>
      <c r="QIL139" s="65"/>
      <c r="QIM139" s="65"/>
      <c r="QIN139" s="65"/>
      <c r="QIO139" s="65"/>
      <c r="QIP139" s="65"/>
      <c r="QIQ139" s="65"/>
      <c r="QIR139" s="65"/>
      <c r="QIS139" s="65"/>
      <c r="QIT139" s="65"/>
      <c r="QIU139" s="65"/>
      <c r="QIV139" s="65"/>
      <c r="QIW139" s="65"/>
      <c r="QIX139" s="65"/>
      <c r="QIY139" s="65"/>
      <c r="QIZ139" s="65"/>
      <c r="QJA139" s="65"/>
      <c r="QJB139" s="65"/>
      <c r="QJC139" s="65"/>
      <c r="QJD139" s="65"/>
      <c r="QJE139" s="65"/>
      <c r="QJF139" s="65"/>
      <c r="QJG139" s="65"/>
      <c r="QJH139" s="65"/>
      <c r="QJI139" s="65"/>
      <c r="QJJ139" s="65"/>
      <c r="QJK139" s="65"/>
      <c r="QJL139" s="65"/>
      <c r="QJM139" s="65"/>
      <c r="QJN139" s="65"/>
      <c r="QJO139" s="65"/>
      <c r="QJP139" s="65"/>
      <c r="QJQ139" s="65"/>
      <c r="QJR139" s="65"/>
      <c r="QJS139" s="65"/>
      <c r="QJT139" s="65"/>
      <c r="QJU139" s="65"/>
      <c r="QJV139" s="65"/>
      <c r="QJW139" s="65"/>
      <c r="QJX139" s="65"/>
      <c r="QJY139" s="65"/>
      <c r="QJZ139" s="65"/>
      <c r="QKA139" s="65"/>
      <c r="QKB139" s="65"/>
      <c r="QKC139" s="65"/>
      <c r="QKD139" s="65"/>
      <c r="QKE139" s="65"/>
      <c r="QKF139" s="65"/>
      <c r="QKG139" s="65"/>
      <c r="QKH139" s="65"/>
      <c r="QKI139" s="65"/>
      <c r="QKJ139" s="65"/>
      <c r="QKK139" s="65"/>
      <c r="QKL139" s="65"/>
      <c r="QKM139" s="65"/>
      <c r="QKN139" s="65"/>
      <c r="QKO139" s="65"/>
      <c r="QKP139" s="65"/>
      <c r="QKQ139" s="65"/>
      <c r="QKR139" s="65"/>
      <c r="QKS139" s="65"/>
      <c r="QKT139" s="65"/>
      <c r="QKU139" s="65"/>
      <c r="QKV139" s="65"/>
      <c r="QKW139" s="65"/>
      <c r="QKX139" s="65"/>
      <c r="QKY139" s="65"/>
      <c r="QKZ139" s="65"/>
      <c r="QLA139" s="65"/>
      <c r="QLB139" s="65"/>
      <c r="QLC139" s="65"/>
      <c r="QLD139" s="65"/>
      <c r="QLE139" s="65"/>
      <c r="QLF139" s="65"/>
      <c r="QLG139" s="65"/>
      <c r="QLH139" s="65"/>
      <c r="QLI139" s="65"/>
      <c r="QLJ139" s="65"/>
      <c r="QLK139" s="65"/>
      <c r="QLL139" s="65"/>
      <c r="QLM139" s="65"/>
      <c r="QLN139" s="65"/>
      <c r="QLO139" s="65"/>
      <c r="QLP139" s="65"/>
      <c r="QLQ139" s="65"/>
      <c r="QLR139" s="65"/>
      <c r="QLS139" s="65"/>
      <c r="QLT139" s="65"/>
      <c r="QLU139" s="65"/>
      <c r="QLV139" s="65"/>
      <c r="QLW139" s="65"/>
      <c r="QLX139" s="65"/>
      <c r="QLY139" s="65"/>
      <c r="QLZ139" s="65"/>
      <c r="QMA139" s="65"/>
      <c r="QMB139" s="65"/>
      <c r="QMC139" s="65"/>
      <c r="QMD139" s="65"/>
      <c r="QME139" s="65"/>
      <c r="QMF139" s="65"/>
      <c r="QMG139" s="65"/>
      <c r="QMH139" s="65"/>
      <c r="QMI139" s="65"/>
      <c r="QMJ139" s="65"/>
      <c r="QMK139" s="65"/>
      <c r="QML139" s="65"/>
      <c r="QMM139" s="65"/>
      <c r="QMN139" s="65"/>
      <c r="QMO139" s="65"/>
      <c r="QMP139" s="65"/>
      <c r="QMQ139" s="65"/>
      <c r="QMR139" s="65"/>
      <c r="QMS139" s="65"/>
      <c r="QMT139" s="65"/>
      <c r="QMU139" s="65"/>
      <c r="QMV139" s="65"/>
      <c r="QMW139" s="65"/>
      <c r="QMX139" s="65"/>
      <c r="QMY139" s="65"/>
      <c r="QMZ139" s="65"/>
      <c r="QNA139" s="65"/>
      <c r="QNB139" s="65"/>
      <c r="QNC139" s="65"/>
      <c r="QND139" s="65"/>
      <c r="QNE139" s="65"/>
      <c r="QNF139" s="65"/>
      <c r="QNG139" s="65"/>
      <c r="QNH139" s="65"/>
      <c r="QNI139" s="65"/>
      <c r="QNJ139" s="65"/>
      <c r="QNK139" s="65"/>
      <c r="QNL139" s="65"/>
      <c r="QNM139" s="65"/>
      <c r="QNN139" s="65"/>
      <c r="QNO139" s="65"/>
      <c r="QNP139" s="65"/>
      <c r="QNQ139" s="65"/>
      <c r="QNR139" s="65"/>
      <c r="QNS139" s="65"/>
      <c r="QNT139" s="65"/>
      <c r="QNU139" s="65"/>
      <c r="QNV139" s="65"/>
      <c r="QNW139" s="65"/>
      <c r="QNX139" s="65"/>
      <c r="QNY139" s="65"/>
      <c r="QNZ139" s="65"/>
      <c r="QOA139" s="65"/>
      <c r="QOB139" s="65"/>
      <c r="QOC139" s="65"/>
      <c r="QOD139" s="65"/>
      <c r="QOE139" s="65"/>
      <c r="QOF139" s="65"/>
      <c r="QOG139" s="65"/>
      <c r="QOH139" s="65"/>
      <c r="QOI139" s="65"/>
      <c r="QOJ139" s="65"/>
      <c r="QOK139" s="65"/>
      <c r="QOL139" s="65"/>
      <c r="QOM139" s="65"/>
      <c r="QON139" s="65"/>
      <c r="QOO139" s="65"/>
      <c r="QOP139" s="65"/>
      <c r="QOQ139" s="65"/>
      <c r="QOR139" s="65"/>
      <c r="QOS139" s="65"/>
      <c r="QOT139" s="65"/>
      <c r="QOU139" s="65"/>
      <c r="QOV139" s="65"/>
      <c r="QOW139" s="65"/>
      <c r="QOX139" s="65"/>
      <c r="QOY139" s="65"/>
      <c r="QOZ139" s="65"/>
      <c r="QPA139" s="65"/>
      <c r="QPB139" s="65"/>
      <c r="QPC139" s="65"/>
      <c r="QPD139" s="65"/>
      <c r="QPE139" s="65"/>
      <c r="QPF139" s="65"/>
      <c r="QPG139" s="65"/>
      <c r="QPH139" s="65"/>
      <c r="QPI139" s="65"/>
      <c r="QPJ139" s="65"/>
      <c r="QPK139" s="65"/>
      <c r="QPL139" s="65"/>
      <c r="QPM139" s="65"/>
      <c r="QPN139" s="65"/>
      <c r="QPO139" s="65"/>
      <c r="QPP139" s="65"/>
      <c r="QPQ139" s="65"/>
      <c r="QPR139" s="65"/>
      <c r="QPS139" s="65"/>
      <c r="QPT139" s="65"/>
      <c r="QPU139" s="65"/>
      <c r="QPV139" s="65"/>
      <c r="QPW139" s="65"/>
      <c r="QPX139" s="65"/>
      <c r="QPY139" s="65"/>
      <c r="QPZ139" s="65"/>
      <c r="QQA139" s="65"/>
      <c r="QQB139" s="65"/>
      <c r="QQC139" s="65"/>
      <c r="QQD139" s="65"/>
      <c r="QQE139" s="65"/>
      <c r="QQF139" s="65"/>
      <c r="QQG139" s="65"/>
      <c r="QQH139" s="65"/>
      <c r="QQI139" s="65"/>
      <c r="QQJ139" s="65"/>
      <c r="QQK139" s="65"/>
      <c r="QQL139" s="65"/>
      <c r="QQM139" s="65"/>
      <c r="QQN139" s="65"/>
      <c r="QQO139" s="65"/>
      <c r="QQP139" s="65"/>
      <c r="QQQ139" s="65"/>
      <c r="QQR139" s="65"/>
      <c r="QQS139" s="65"/>
      <c r="QQT139" s="65"/>
      <c r="QQU139" s="65"/>
      <c r="QQV139" s="65"/>
      <c r="QQW139" s="65"/>
      <c r="QQX139" s="65"/>
      <c r="QQY139" s="65"/>
      <c r="QQZ139" s="65"/>
      <c r="QRA139" s="65"/>
      <c r="QRB139" s="65"/>
      <c r="QRC139" s="65"/>
      <c r="QRD139" s="65"/>
      <c r="QRE139" s="65"/>
      <c r="QRF139" s="65"/>
      <c r="QRG139" s="65"/>
      <c r="QRH139" s="65"/>
      <c r="QRI139" s="65"/>
      <c r="QRJ139" s="65"/>
      <c r="QRK139" s="65"/>
      <c r="QRL139" s="65"/>
      <c r="QRM139" s="65"/>
      <c r="QRN139" s="65"/>
      <c r="QRO139" s="65"/>
      <c r="QRP139" s="65"/>
      <c r="QRQ139" s="65"/>
      <c r="QRR139" s="65"/>
      <c r="QRS139" s="65"/>
      <c r="QRT139" s="65"/>
      <c r="QRU139" s="65"/>
      <c r="QRV139" s="65"/>
      <c r="QRW139" s="65"/>
      <c r="QRX139" s="65"/>
      <c r="QRY139" s="65"/>
      <c r="QRZ139" s="65"/>
      <c r="QSA139" s="65"/>
      <c r="QSB139" s="65"/>
      <c r="QSC139" s="65"/>
      <c r="QSD139" s="65"/>
      <c r="QSE139" s="65"/>
      <c r="QSF139" s="65"/>
      <c r="QSG139" s="65"/>
      <c r="QSH139" s="65"/>
      <c r="QSI139" s="65"/>
      <c r="QSJ139" s="65"/>
      <c r="QSK139" s="65"/>
      <c r="QSL139" s="65"/>
      <c r="QSM139" s="65"/>
      <c r="QSN139" s="65"/>
      <c r="QSO139" s="65"/>
      <c r="QSP139" s="65"/>
      <c r="QSQ139" s="65"/>
      <c r="QSR139" s="65"/>
      <c r="QSS139" s="65"/>
      <c r="QST139" s="65"/>
      <c r="QSU139" s="65"/>
      <c r="QSV139" s="65"/>
      <c r="QSW139" s="65"/>
      <c r="QSX139" s="65"/>
      <c r="QSY139" s="65"/>
      <c r="QSZ139" s="65"/>
      <c r="QTA139" s="65"/>
      <c r="QTB139" s="65"/>
      <c r="QTC139" s="65"/>
      <c r="QTD139" s="65"/>
      <c r="QTE139" s="65"/>
      <c r="QTF139" s="65"/>
      <c r="QTG139" s="65"/>
      <c r="QTH139" s="65"/>
      <c r="QTI139" s="65"/>
      <c r="QTJ139" s="65"/>
      <c r="QTK139" s="65"/>
      <c r="QTL139" s="65"/>
      <c r="QTM139" s="65"/>
      <c r="QTN139" s="65"/>
      <c r="QTO139" s="65"/>
      <c r="QTP139" s="65"/>
      <c r="QTQ139" s="65"/>
      <c r="QTR139" s="65"/>
      <c r="QTS139" s="65"/>
      <c r="QTT139" s="65"/>
      <c r="QTU139" s="65"/>
      <c r="QTV139" s="65"/>
      <c r="QTW139" s="65"/>
      <c r="QTX139" s="65"/>
      <c r="QTY139" s="65"/>
      <c r="QTZ139" s="65"/>
      <c r="QUA139" s="65"/>
      <c r="QUB139" s="65"/>
      <c r="QUC139" s="65"/>
      <c r="QUD139" s="65"/>
      <c r="QUE139" s="65"/>
      <c r="QUF139" s="65"/>
      <c r="QUG139" s="65"/>
      <c r="QUH139" s="65"/>
      <c r="QUI139" s="65"/>
      <c r="QUJ139" s="65"/>
      <c r="QUK139" s="65"/>
      <c r="QUL139" s="65"/>
      <c r="QUM139" s="65"/>
      <c r="QUN139" s="65"/>
      <c r="QUO139" s="65"/>
      <c r="QUP139" s="65"/>
      <c r="QUQ139" s="65"/>
      <c r="QUR139" s="65"/>
      <c r="QUS139" s="65"/>
      <c r="QUT139" s="65"/>
      <c r="QUU139" s="65"/>
      <c r="QUV139" s="65"/>
      <c r="QUW139" s="65"/>
      <c r="QUX139" s="65"/>
      <c r="QUY139" s="65"/>
      <c r="QUZ139" s="65"/>
      <c r="QVA139" s="65"/>
      <c r="QVB139" s="65"/>
      <c r="QVC139" s="65"/>
      <c r="QVD139" s="65"/>
      <c r="QVE139" s="65"/>
      <c r="QVF139" s="65"/>
      <c r="QVG139" s="65"/>
      <c r="QVH139" s="65"/>
      <c r="QVI139" s="65"/>
      <c r="QVJ139" s="65"/>
      <c r="QVK139" s="65"/>
      <c r="QVL139" s="65"/>
      <c r="QVM139" s="65"/>
      <c r="QVN139" s="65"/>
      <c r="QVO139" s="65"/>
      <c r="QVP139" s="65"/>
      <c r="QVQ139" s="65"/>
      <c r="QVR139" s="65"/>
      <c r="QVS139" s="65"/>
      <c r="QVT139" s="65"/>
      <c r="QVU139" s="65"/>
      <c r="QVV139" s="65"/>
      <c r="QVW139" s="65"/>
      <c r="QVX139" s="65"/>
      <c r="QVY139" s="65"/>
      <c r="QVZ139" s="65"/>
      <c r="QWA139" s="65"/>
      <c r="QWB139" s="65"/>
      <c r="QWC139" s="65"/>
      <c r="QWD139" s="65"/>
      <c r="QWE139" s="65"/>
      <c r="QWF139" s="65"/>
      <c r="QWG139" s="65"/>
      <c r="QWH139" s="65"/>
      <c r="QWI139" s="65"/>
      <c r="QWJ139" s="65"/>
      <c r="QWK139" s="65"/>
      <c r="QWL139" s="65"/>
      <c r="QWM139" s="65"/>
      <c r="QWN139" s="65"/>
      <c r="QWO139" s="65"/>
      <c r="QWP139" s="65"/>
      <c r="QWQ139" s="65"/>
      <c r="QWR139" s="65"/>
      <c r="QWS139" s="65"/>
      <c r="QWT139" s="65"/>
      <c r="QWU139" s="65"/>
      <c r="QWV139" s="65"/>
      <c r="QWW139" s="65"/>
      <c r="QWX139" s="65"/>
      <c r="QWY139" s="65"/>
      <c r="QWZ139" s="65"/>
      <c r="QXA139" s="65"/>
      <c r="QXB139" s="65"/>
      <c r="QXC139" s="65"/>
      <c r="QXD139" s="65"/>
      <c r="QXE139" s="65"/>
      <c r="QXF139" s="65"/>
      <c r="QXG139" s="65"/>
      <c r="QXH139" s="65"/>
      <c r="QXI139" s="65"/>
      <c r="QXJ139" s="65"/>
      <c r="QXK139" s="65"/>
      <c r="QXL139" s="65"/>
      <c r="QXM139" s="65"/>
      <c r="QXN139" s="65"/>
      <c r="QXO139" s="65"/>
      <c r="QXP139" s="65"/>
      <c r="QXQ139" s="65"/>
      <c r="QXR139" s="65"/>
      <c r="QXS139" s="65"/>
      <c r="QXT139" s="65"/>
      <c r="QXU139" s="65"/>
      <c r="QXV139" s="65"/>
      <c r="QXW139" s="65"/>
      <c r="QXX139" s="65"/>
      <c r="QXY139" s="65"/>
      <c r="QXZ139" s="65"/>
      <c r="QYA139" s="65"/>
      <c r="QYB139" s="65"/>
      <c r="QYC139" s="65"/>
      <c r="QYD139" s="65"/>
      <c r="QYE139" s="65"/>
      <c r="QYF139" s="65"/>
      <c r="QYG139" s="65"/>
      <c r="QYH139" s="65"/>
      <c r="QYI139" s="65"/>
      <c r="QYJ139" s="65"/>
      <c r="QYK139" s="65"/>
      <c r="QYL139" s="65"/>
      <c r="QYM139" s="65"/>
      <c r="QYN139" s="65"/>
      <c r="QYO139" s="65"/>
      <c r="QYP139" s="65"/>
      <c r="QYQ139" s="65"/>
      <c r="QYR139" s="65"/>
      <c r="QYS139" s="65"/>
      <c r="QYT139" s="65"/>
      <c r="QYU139" s="65"/>
      <c r="QYV139" s="65"/>
      <c r="QYW139" s="65"/>
      <c r="QYX139" s="65"/>
      <c r="QYY139" s="65"/>
      <c r="QYZ139" s="65"/>
      <c r="QZA139" s="65"/>
      <c r="QZB139" s="65"/>
      <c r="QZC139" s="65"/>
      <c r="QZD139" s="65"/>
      <c r="QZE139" s="65"/>
      <c r="QZF139" s="65"/>
      <c r="QZG139" s="65"/>
      <c r="QZH139" s="65"/>
      <c r="QZI139" s="65"/>
      <c r="QZJ139" s="65"/>
      <c r="QZK139" s="65"/>
      <c r="QZL139" s="65"/>
      <c r="QZM139" s="65"/>
      <c r="QZN139" s="65"/>
      <c r="QZO139" s="65"/>
      <c r="QZP139" s="65"/>
      <c r="QZQ139" s="65"/>
      <c r="QZR139" s="65"/>
      <c r="QZS139" s="65"/>
      <c r="QZT139" s="65"/>
      <c r="QZU139" s="65"/>
      <c r="QZV139" s="65"/>
      <c r="QZW139" s="65"/>
      <c r="QZX139" s="65"/>
      <c r="QZY139" s="65"/>
      <c r="QZZ139" s="65"/>
      <c r="RAA139" s="65"/>
      <c r="RAB139" s="65"/>
      <c r="RAC139" s="65"/>
      <c r="RAD139" s="65"/>
      <c r="RAE139" s="65"/>
      <c r="RAF139" s="65"/>
      <c r="RAG139" s="65"/>
      <c r="RAH139" s="65"/>
      <c r="RAI139" s="65"/>
      <c r="RAJ139" s="65"/>
      <c r="RAK139" s="65"/>
      <c r="RAL139" s="65"/>
      <c r="RAM139" s="65"/>
      <c r="RAN139" s="65"/>
      <c r="RAO139" s="65"/>
      <c r="RAP139" s="65"/>
      <c r="RAQ139" s="65"/>
      <c r="RAR139" s="65"/>
      <c r="RAS139" s="65"/>
      <c r="RAT139" s="65"/>
      <c r="RAU139" s="65"/>
      <c r="RAV139" s="65"/>
      <c r="RAW139" s="65"/>
      <c r="RAX139" s="65"/>
      <c r="RAY139" s="65"/>
      <c r="RAZ139" s="65"/>
      <c r="RBA139" s="65"/>
      <c r="RBB139" s="65"/>
      <c r="RBC139" s="65"/>
      <c r="RBD139" s="65"/>
      <c r="RBE139" s="65"/>
      <c r="RBF139" s="65"/>
      <c r="RBG139" s="65"/>
      <c r="RBH139" s="65"/>
      <c r="RBI139" s="65"/>
      <c r="RBJ139" s="65"/>
      <c r="RBK139" s="65"/>
      <c r="RBL139" s="65"/>
      <c r="RBM139" s="65"/>
      <c r="RBN139" s="65"/>
      <c r="RBO139" s="65"/>
      <c r="RBP139" s="65"/>
      <c r="RBQ139" s="65"/>
      <c r="RBR139" s="65"/>
      <c r="RBS139" s="65"/>
      <c r="RBT139" s="65"/>
      <c r="RBU139" s="65"/>
      <c r="RBV139" s="65"/>
      <c r="RBW139" s="65"/>
      <c r="RBX139" s="65"/>
      <c r="RBY139" s="65"/>
      <c r="RBZ139" s="65"/>
      <c r="RCA139" s="65"/>
      <c r="RCB139" s="65"/>
      <c r="RCC139" s="65"/>
      <c r="RCD139" s="65"/>
      <c r="RCE139" s="65"/>
      <c r="RCF139" s="65"/>
      <c r="RCG139" s="65"/>
      <c r="RCH139" s="65"/>
      <c r="RCI139" s="65"/>
      <c r="RCJ139" s="65"/>
      <c r="RCK139" s="65"/>
      <c r="RCL139" s="65"/>
      <c r="RCM139" s="65"/>
      <c r="RCN139" s="65"/>
      <c r="RCO139" s="65"/>
      <c r="RCP139" s="65"/>
      <c r="RCQ139" s="65"/>
      <c r="RCR139" s="65"/>
      <c r="RCS139" s="65"/>
      <c r="RCT139" s="65"/>
      <c r="RCU139" s="65"/>
      <c r="RCV139" s="65"/>
      <c r="RCW139" s="65"/>
      <c r="RCX139" s="65"/>
      <c r="RCY139" s="65"/>
      <c r="RCZ139" s="65"/>
      <c r="RDA139" s="65"/>
      <c r="RDB139" s="65"/>
      <c r="RDC139" s="65"/>
      <c r="RDD139" s="65"/>
      <c r="RDE139" s="65"/>
      <c r="RDF139" s="65"/>
      <c r="RDG139" s="65"/>
      <c r="RDH139" s="65"/>
      <c r="RDI139" s="65"/>
      <c r="RDJ139" s="65"/>
      <c r="RDK139" s="65"/>
      <c r="RDL139" s="65"/>
      <c r="RDM139" s="65"/>
      <c r="RDN139" s="65"/>
      <c r="RDO139" s="65"/>
      <c r="RDP139" s="65"/>
      <c r="RDQ139" s="65"/>
      <c r="RDR139" s="65"/>
      <c r="RDS139" s="65"/>
      <c r="RDT139" s="65"/>
      <c r="RDU139" s="65"/>
      <c r="RDV139" s="65"/>
      <c r="RDW139" s="65"/>
      <c r="RDX139" s="65"/>
      <c r="RDY139" s="65"/>
      <c r="RDZ139" s="65"/>
      <c r="REA139" s="65"/>
      <c r="REB139" s="65"/>
      <c r="REC139" s="65"/>
      <c r="RED139" s="65"/>
      <c r="REE139" s="65"/>
      <c r="REF139" s="65"/>
      <c r="REG139" s="65"/>
      <c r="REH139" s="65"/>
      <c r="REI139" s="65"/>
      <c r="REJ139" s="65"/>
      <c r="REK139" s="65"/>
      <c r="REL139" s="65"/>
      <c r="REM139" s="65"/>
      <c r="REN139" s="65"/>
      <c r="REO139" s="65"/>
      <c r="REP139" s="65"/>
      <c r="REQ139" s="65"/>
      <c r="RER139" s="65"/>
      <c r="RES139" s="65"/>
      <c r="RET139" s="65"/>
      <c r="REU139" s="65"/>
      <c r="REV139" s="65"/>
      <c r="REW139" s="65"/>
      <c r="REX139" s="65"/>
      <c r="REY139" s="65"/>
      <c r="REZ139" s="65"/>
      <c r="RFA139" s="65"/>
      <c r="RFB139" s="65"/>
      <c r="RFC139" s="65"/>
      <c r="RFD139" s="65"/>
      <c r="RFE139" s="65"/>
      <c r="RFF139" s="65"/>
      <c r="RFG139" s="65"/>
      <c r="RFH139" s="65"/>
      <c r="RFI139" s="65"/>
      <c r="RFJ139" s="65"/>
      <c r="RFK139" s="65"/>
      <c r="RFL139" s="65"/>
      <c r="RFM139" s="65"/>
      <c r="RFN139" s="65"/>
      <c r="RFO139" s="65"/>
      <c r="RFP139" s="65"/>
      <c r="RFQ139" s="65"/>
      <c r="RFR139" s="65"/>
      <c r="RFS139" s="65"/>
      <c r="RFT139" s="65"/>
      <c r="RFU139" s="65"/>
      <c r="RFV139" s="65"/>
      <c r="RFW139" s="65"/>
      <c r="RFX139" s="65"/>
      <c r="RFY139" s="65"/>
      <c r="RFZ139" s="65"/>
      <c r="RGA139" s="65"/>
      <c r="RGB139" s="65"/>
      <c r="RGC139" s="65"/>
      <c r="RGD139" s="65"/>
      <c r="RGE139" s="65"/>
      <c r="RGF139" s="65"/>
      <c r="RGG139" s="65"/>
      <c r="RGH139" s="65"/>
      <c r="RGI139" s="65"/>
      <c r="RGJ139" s="65"/>
      <c r="RGK139" s="65"/>
      <c r="RGL139" s="65"/>
      <c r="RGM139" s="65"/>
      <c r="RGN139" s="65"/>
      <c r="RGO139" s="65"/>
      <c r="RGP139" s="65"/>
      <c r="RGQ139" s="65"/>
      <c r="RGR139" s="65"/>
      <c r="RGS139" s="65"/>
      <c r="RGT139" s="65"/>
      <c r="RGU139" s="65"/>
      <c r="RGV139" s="65"/>
      <c r="RGW139" s="65"/>
      <c r="RGX139" s="65"/>
      <c r="RGY139" s="65"/>
      <c r="RGZ139" s="65"/>
      <c r="RHA139" s="65"/>
      <c r="RHB139" s="65"/>
      <c r="RHC139" s="65"/>
      <c r="RHD139" s="65"/>
      <c r="RHE139" s="65"/>
      <c r="RHF139" s="65"/>
      <c r="RHG139" s="65"/>
      <c r="RHH139" s="65"/>
      <c r="RHI139" s="65"/>
      <c r="RHJ139" s="65"/>
      <c r="RHK139" s="65"/>
      <c r="RHL139" s="65"/>
      <c r="RHM139" s="65"/>
      <c r="RHN139" s="65"/>
      <c r="RHO139" s="65"/>
      <c r="RHP139" s="65"/>
      <c r="RHQ139" s="65"/>
      <c r="RHR139" s="65"/>
      <c r="RHS139" s="65"/>
      <c r="RHT139" s="65"/>
      <c r="RHU139" s="65"/>
      <c r="RHV139" s="65"/>
      <c r="RHW139" s="65"/>
      <c r="RHX139" s="65"/>
      <c r="RHY139" s="65"/>
      <c r="RHZ139" s="65"/>
      <c r="RIA139" s="65"/>
      <c r="RIB139" s="65"/>
      <c r="RIC139" s="65"/>
      <c r="RID139" s="65"/>
      <c r="RIE139" s="65"/>
      <c r="RIF139" s="65"/>
      <c r="RIG139" s="65"/>
      <c r="RIH139" s="65"/>
      <c r="RII139" s="65"/>
      <c r="RIJ139" s="65"/>
      <c r="RIK139" s="65"/>
      <c r="RIL139" s="65"/>
      <c r="RIM139" s="65"/>
      <c r="RIN139" s="65"/>
      <c r="RIO139" s="65"/>
      <c r="RIP139" s="65"/>
      <c r="RIQ139" s="65"/>
      <c r="RIR139" s="65"/>
      <c r="RIS139" s="65"/>
      <c r="RIT139" s="65"/>
      <c r="RIU139" s="65"/>
      <c r="RIV139" s="65"/>
      <c r="RIW139" s="65"/>
      <c r="RIX139" s="65"/>
      <c r="RIY139" s="65"/>
      <c r="RIZ139" s="65"/>
      <c r="RJA139" s="65"/>
      <c r="RJB139" s="65"/>
      <c r="RJC139" s="65"/>
      <c r="RJD139" s="65"/>
      <c r="RJE139" s="65"/>
      <c r="RJF139" s="65"/>
      <c r="RJG139" s="65"/>
      <c r="RJH139" s="65"/>
      <c r="RJI139" s="65"/>
      <c r="RJJ139" s="65"/>
      <c r="RJK139" s="65"/>
      <c r="RJL139" s="65"/>
      <c r="RJM139" s="65"/>
      <c r="RJN139" s="65"/>
      <c r="RJO139" s="65"/>
      <c r="RJP139" s="65"/>
      <c r="RJQ139" s="65"/>
      <c r="RJR139" s="65"/>
      <c r="RJS139" s="65"/>
      <c r="RJT139" s="65"/>
      <c r="RJU139" s="65"/>
      <c r="RJV139" s="65"/>
      <c r="RJW139" s="65"/>
      <c r="RJX139" s="65"/>
      <c r="RJY139" s="65"/>
      <c r="RJZ139" s="65"/>
      <c r="RKA139" s="65"/>
      <c r="RKB139" s="65"/>
      <c r="RKC139" s="65"/>
      <c r="RKD139" s="65"/>
      <c r="RKE139" s="65"/>
      <c r="RKF139" s="65"/>
      <c r="RKG139" s="65"/>
      <c r="RKH139" s="65"/>
      <c r="RKI139" s="65"/>
      <c r="RKJ139" s="65"/>
      <c r="RKK139" s="65"/>
      <c r="RKL139" s="65"/>
      <c r="RKM139" s="65"/>
      <c r="RKN139" s="65"/>
      <c r="RKO139" s="65"/>
      <c r="RKP139" s="65"/>
      <c r="RKQ139" s="65"/>
      <c r="RKR139" s="65"/>
      <c r="RKS139" s="65"/>
      <c r="RKT139" s="65"/>
      <c r="RKU139" s="65"/>
      <c r="RKV139" s="65"/>
      <c r="RKW139" s="65"/>
      <c r="RKX139" s="65"/>
      <c r="RKY139" s="65"/>
      <c r="RKZ139" s="65"/>
      <c r="RLA139" s="65"/>
      <c r="RLB139" s="65"/>
      <c r="RLC139" s="65"/>
      <c r="RLD139" s="65"/>
      <c r="RLE139" s="65"/>
      <c r="RLF139" s="65"/>
      <c r="RLG139" s="65"/>
      <c r="RLH139" s="65"/>
      <c r="RLI139" s="65"/>
      <c r="RLJ139" s="65"/>
      <c r="RLK139" s="65"/>
      <c r="RLL139" s="65"/>
      <c r="RLM139" s="65"/>
      <c r="RLN139" s="65"/>
      <c r="RLO139" s="65"/>
      <c r="RLP139" s="65"/>
      <c r="RLQ139" s="65"/>
      <c r="RLR139" s="65"/>
      <c r="RLS139" s="65"/>
      <c r="RLT139" s="65"/>
      <c r="RLU139" s="65"/>
      <c r="RLV139" s="65"/>
      <c r="RLW139" s="65"/>
      <c r="RLX139" s="65"/>
      <c r="RLY139" s="65"/>
      <c r="RLZ139" s="65"/>
      <c r="RMA139" s="65"/>
      <c r="RMB139" s="65"/>
      <c r="RMC139" s="65"/>
      <c r="RMD139" s="65"/>
      <c r="RME139" s="65"/>
      <c r="RMF139" s="65"/>
      <c r="RMG139" s="65"/>
      <c r="RMH139" s="65"/>
      <c r="RMI139" s="65"/>
      <c r="RMJ139" s="65"/>
      <c r="RMK139" s="65"/>
      <c r="RML139" s="65"/>
      <c r="RMM139" s="65"/>
      <c r="RMN139" s="65"/>
      <c r="RMO139" s="65"/>
      <c r="RMP139" s="65"/>
      <c r="RMQ139" s="65"/>
      <c r="RMR139" s="65"/>
      <c r="RMS139" s="65"/>
      <c r="RMT139" s="65"/>
      <c r="RMU139" s="65"/>
      <c r="RMV139" s="65"/>
      <c r="RMW139" s="65"/>
      <c r="RMX139" s="65"/>
      <c r="RMY139" s="65"/>
      <c r="RMZ139" s="65"/>
      <c r="RNA139" s="65"/>
      <c r="RNB139" s="65"/>
      <c r="RNC139" s="65"/>
      <c r="RND139" s="65"/>
      <c r="RNE139" s="65"/>
      <c r="RNF139" s="65"/>
      <c r="RNG139" s="65"/>
      <c r="RNH139" s="65"/>
      <c r="RNI139" s="65"/>
      <c r="RNJ139" s="65"/>
      <c r="RNK139" s="65"/>
      <c r="RNL139" s="65"/>
      <c r="RNM139" s="65"/>
      <c r="RNN139" s="65"/>
      <c r="RNO139" s="65"/>
      <c r="RNP139" s="65"/>
      <c r="RNQ139" s="65"/>
      <c r="RNR139" s="65"/>
      <c r="RNS139" s="65"/>
      <c r="RNT139" s="65"/>
      <c r="RNU139" s="65"/>
      <c r="RNV139" s="65"/>
      <c r="RNW139" s="65"/>
      <c r="RNX139" s="65"/>
      <c r="RNY139" s="65"/>
      <c r="RNZ139" s="65"/>
      <c r="ROA139" s="65"/>
      <c r="ROB139" s="65"/>
      <c r="ROC139" s="65"/>
      <c r="ROD139" s="65"/>
      <c r="ROE139" s="65"/>
      <c r="ROF139" s="65"/>
      <c r="ROG139" s="65"/>
      <c r="ROH139" s="65"/>
      <c r="ROI139" s="65"/>
      <c r="ROJ139" s="65"/>
      <c r="ROK139" s="65"/>
      <c r="ROL139" s="65"/>
      <c r="ROM139" s="65"/>
      <c r="RON139" s="65"/>
      <c r="ROO139" s="65"/>
      <c r="ROP139" s="65"/>
      <c r="ROQ139" s="65"/>
      <c r="ROR139" s="65"/>
      <c r="ROS139" s="65"/>
      <c r="ROT139" s="65"/>
      <c r="ROU139" s="65"/>
      <c r="ROV139" s="65"/>
      <c r="ROW139" s="65"/>
      <c r="ROX139" s="65"/>
      <c r="ROY139" s="65"/>
      <c r="ROZ139" s="65"/>
      <c r="RPA139" s="65"/>
      <c r="RPB139" s="65"/>
      <c r="RPC139" s="65"/>
      <c r="RPD139" s="65"/>
      <c r="RPE139" s="65"/>
      <c r="RPF139" s="65"/>
      <c r="RPG139" s="65"/>
      <c r="RPH139" s="65"/>
      <c r="RPI139" s="65"/>
      <c r="RPJ139" s="65"/>
      <c r="RPK139" s="65"/>
      <c r="RPL139" s="65"/>
      <c r="RPM139" s="65"/>
      <c r="RPN139" s="65"/>
      <c r="RPO139" s="65"/>
      <c r="RPP139" s="65"/>
      <c r="RPQ139" s="65"/>
      <c r="RPR139" s="65"/>
      <c r="RPS139" s="65"/>
      <c r="RPT139" s="65"/>
      <c r="RPU139" s="65"/>
      <c r="RPV139" s="65"/>
      <c r="RPW139" s="65"/>
      <c r="RPX139" s="65"/>
      <c r="RPY139" s="65"/>
      <c r="RPZ139" s="65"/>
      <c r="RQA139" s="65"/>
      <c r="RQB139" s="65"/>
      <c r="RQC139" s="65"/>
      <c r="RQD139" s="65"/>
      <c r="RQE139" s="65"/>
      <c r="RQF139" s="65"/>
      <c r="RQG139" s="65"/>
      <c r="RQH139" s="65"/>
      <c r="RQI139" s="65"/>
      <c r="RQJ139" s="65"/>
      <c r="RQK139" s="65"/>
      <c r="RQL139" s="65"/>
      <c r="RQM139" s="65"/>
      <c r="RQN139" s="65"/>
      <c r="RQO139" s="65"/>
      <c r="RQP139" s="65"/>
      <c r="RQQ139" s="65"/>
      <c r="RQR139" s="65"/>
      <c r="RQS139" s="65"/>
      <c r="RQT139" s="65"/>
      <c r="RQU139" s="65"/>
      <c r="RQV139" s="65"/>
      <c r="RQW139" s="65"/>
      <c r="RQX139" s="65"/>
      <c r="RQY139" s="65"/>
      <c r="RQZ139" s="65"/>
      <c r="RRA139" s="65"/>
      <c r="RRB139" s="65"/>
      <c r="RRC139" s="65"/>
      <c r="RRD139" s="65"/>
      <c r="RRE139" s="65"/>
      <c r="RRF139" s="65"/>
      <c r="RRG139" s="65"/>
      <c r="RRH139" s="65"/>
      <c r="RRI139" s="65"/>
      <c r="RRJ139" s="65"/>
      <c r="RRK139" s="65"/>
      <c r="RRL139" s="65"/>
      <c r="RRM139" s="65"/>
      <c r="RRN139" s="65"/>
      <c r="RRO139" s="65"/>
      <c r="RRP139" s="65"/>
      <c r="RRQ139" s="65"/>
      <c r="RRR139" s="65"/>
      <c r="RRS139" s="65"/>
      <c r="RRT139" s="65"/>
      <c r="RRU139" s="65"/>
      <c r="RRV139" s="65"/>
      <c r="RRW139" s="65"/>
      <c r="RRX139" s="65"/>
      <c r="RRY139" s="65"/>
      <c r="RRZ139" s="65"/>
      <c r="RSA139" s="65"/>
      <c r="RSB139" s="65"/>
      <c r="RSC139" s="65"/>
      <c r="RSD139" s="65"/>
      <c r="RSE139" s="65"/>
      <c r="RSF139" s="65"/>
      <c r="RSG139" s="65"/>
      <c r="RSH139" s="65"/>
      <c r="RSI139" s="65"/>
      <c r="RSJ139" s="65"/>
      <c r="RSK139" s="65"/>
      <c r="RSL139" s="65"/>
      <c r="RSM139" s="65"/>
      <c r="RSN139" s="65"/>
      <c r="RSO139" s="65"/>
      <c r="RSP139" s="65"/>
      <c r="RSQ139" s="65"/>
      <c r="RSR139" s="65"/>
      <c r="RSS139" s="65"/>
      <c r="RST139" s="65"/>
      <c r="RSU139" s="65"/>
      <c r="RSV139" s="65"/>
      <c r="RSW139" s="65"/>
      <c r="RSX139" s="65"/>
      <c r="RSY139" s="65"/>
      <c r="RSZ139" s="65"/>
      <c r="RTA139" s="65"/>
      <c r="RTB139" s="65"/>
      <c r="RTC139" s="65"/>
      <c r="RTD139" s="65"/>
      <c r="RTE139" s="65"/>
      <c r="RTF139" s="65"/>
      <c r="RTG139" s="65"/>
      <c r="RTH139" s="65"/>
      <c r="RTI139" s="65"/>
      <c r="RTJ139" s="65"/>
      <c r="RTK139" s="65"/>
      <c r="RTL139" s="65"/>
      <c r="RTM139" s="65"/>
      <c r="RTN139" s="65"/>
      <c r="RTO139" s="65"/>
      <c r="RTP139" s="65"/>
      <c r="RTQ139" s="65"/>
      <c r="RTR139" s="65"/>
      <c r="RTS139" s="65"/>
      <c r="RTT139" s="65"/>
      <c r="RTU139" s="65"/>
      <c r="RTV139" s="65"/>
      <c r="RTW139" s="65"/>
      <c r="RTX139" s="65"/>
      <c r="RTY139" s="65"/>
      <c r="RTZ139" s="65"/>
      <c r="RUA139" s="65"/>
      <c r="RUB139" s="65"/>
      <c r="RUC139" s="65"/>
      <c r="RUD139" s="65"/>
      <c r="RUE139" s="65"/>
      <c r="RUF139" s="65"/>
      <c r="RUG139" s="65"/>
      <c r="RUH139" s="65"/>
      <c r="RUI139" s="65"/>
      <c r="RUJ139" s="65"/>
      <c r="RUK139" s="65"/>
      <c r="RUL139" s="65"/>
      <c r="RUM139" s="65"/>
      <c r="RUN139" s="65"/>
      <c r="RUO139" s="65"/>
      <c r="RUP139" s="65"/>
      <c r="RUQ139" s="65"/>
      <c r="RUR139" s="65"/>
      <c r="RUS139" s="65"/>
      <c r="RUT139" s="65"/>
      <c r="RUU139" s="65"/>
      <c r="RUV139" s="65"/>
      <c r="RUW139" s="65"/>
      <c r="RUX139" s="65"/>
      <c r="RUY139" s="65"/>
      <c r="RUZ139" s="65"/>
      <c r="RVA139" s="65"/>
      <c r="RVB139" s="65"/>
      <c r="RVC139" s="65"/>
      <c r="RVD139" s="65"/>
      <c r="RVE139" s="65"/>
      <c r="RVF139" s="65"/>
      <c r="RVG139" s="65"/>
      <c r="RVH139" s="65"/>
      <c r="RVI139" s="65"/>
      <c r="RVJ139" s="65"/>
      <c r="RVK139" s="65"/>
      <c r="RVL139" s="65"/>
      <c r="RVM139" s="65"/>
      <c r="RVN139" s="65"/>
      <c r="RVO139" s="65"/>
      <c r="RVP139" s="65"/>
      <c r="RVQ139" s="65"/>
      <c r="RVR139" s="65"/>
      <c r="RVS139" s="65"/>
      <c r="RVT139" s="65"/>
      <c r="RVU139" s="65"/>
      <c r="RVV139" s="65"/>
      <c r="RVW139" s="65"/>
      <c r="RVX139" s="65"/>
      <c r="RVY139" s="65"/>
      <c r="RVZ139" s="65"/>
      <c r="RWA139" s="65"/>
      <c r="RWB139" s="65"/>
      <c r="RWC139" s="65"/>
      <c r="RWD139" s="65"/>
      <c r="RWE139" s="65"/>
      <c r="RWF139" s="65"/>
      <c r="RWG139" s="65"/>
      <c r="RWH139" s="65"/>
      <c r="RWI139" s="65"/>
      <c r="RWJ139" s="65"/>
      <c r="RWK139" s="65"/>
      <c r="RWL139" s="65"/>
      <c r="RWM139" s="65"/>
      <c r="RWN139" s="65"/>
      <c r="RWO139" s="65"/>
      <c r="RWP139" s="65"/>
      <c r="RWQ139" s="65"/>
      <c r="RWR139" s="65"/>
      <c r="RWS139" s="65"/>
      <c r="RWT139" s="65"/>
      <c r="RWU139" s="65"/>
      <c r="RWV139" s="65"/>
      <c r="RWW139" s="65"/>
      <c r="RWX139" s="65"/>
      <c r="RWY139" s="65"/>
      <c r="RWZ139" s="65"/>
      <c r="RXA139" s="65"/>
      <c r="RXB139" s="65"/>
      <c r="RXC139" s="65"/>
      <c r="RXD139" s="65"/>
      <c r="RXE139" s="65"/>
      <c r="RXF139" s="65"/>
      <c r="RXG139" s="65"/>
      <c r="RXH139" s="65"/>
      <c r="RXI139" s="65"/>
      <c r="RXJ139" s="65"/>
      <c r="RXK139" s="65"/>
      <c r="RXL139" s="65"/>
      <c r="RXM139" s="65"/>
      <c r="RXN139" s="65"/>
      <c r="RXO139" s="65"/>
      <c r="RXP139" s="65"/>
      <c r="RXQ139" s="65"/>
      <c r="RXR139" s="65"/>
      <c r="RXS139" s="65"/>
      <c r="RXT139" s="65"/>
      <c r="RXU139" s="65"/>
      <c r="RXV139" s="65"/>
      <c r="RXW139" s="65"/>
      <c r="RXX139" s="65"/>
      <c r="RXY139" s="65"/>
      <c r="RXZ139" s="65"/>
      <c r="RYA139" s="65"/>
      <c r="RYB139" s="65"/>
      <c r="RYC139" s="65"/>
      <c r="RYD139" s="65"/>
      <c r="RYE139" s="65"/>
      <c r="RYF139" s="65"/>
      <c r="RYG139" s="65"/>
      <c r="RYH139" s="65"/>
      <c r="RYI139" s="65"/>
      <c r="RYJ139" s="65"/>
      <c r="RYK139" s="65"/>
      <c r="RYL139" s="65"/>
      <c r="RYM139" s="65"/>
      <c r="RYN139" s="65"/>
      <c r="RYO139" s="65"/>
      <c r="RYP139" s="65"/>
      <c r="RYQ139" s="65"/>
      <c r="RYR139" s="65"/>
      <c r="RYS139" s="65"/>
      <c r="RYT139" s="65"/>
      <c r="RYU139" s="65"/>
      <c r="RYV139" s="65"/>
      <c r="RYW139" s="65"/>
      <c r="RYX139" s="65"/>
      <c r="RYY139" s="65"/>
      <c r="RYZ139" s="65"/>
      <c r="RZA139" s="65"/>
      <c r="RZB139" s="65"/>
      <c r="RZC139" s="65"/>
      <c r="RZD139" s="65"/>
      <c r="RZE139" s="65"/>
      <c r="RZF139" s="65"/>
      <c r="RZG139" s="65"/>
      <c r="RZH139" s="65"/>
      <c r="RZI139" s="65"/>
      <c r="RZJ139" s="65"/>
      <c r="RZK139" s="65"/>
      <c r="RZL139" s="65"/>
      <c r="RZM139" s="65"/>
      <c r="RZN139" s="65"/>
      <c r="RZO139" s="65"/>
      <c r="RZP139" s="65"/>
      <c r="RZQ139" s="65"/>
      <c r="RZR139" s="65"/>
      <c r="RZS139" s="65"/>
      <c r="RZT139" s="65"/>
      <c r="RZU139" s="65"/>
      <c r="RZV139" s="65"/>
      <c r="RZW139" s="65"/>
      <c r="RZX139" s="65"/>
      <c r="RZY139" s="65"/>
      <c r="RZZ139" s="65"/>
      <c r="SAA139" s="65"/>
      <c r="SAB139" s="65"/>
      <c r="SAC139" s="65"/>
      <c r="SAD139" s="65"/>
      <c r="SAE139" s="65"/>
      <c r="SAF139" s="65"/>
      <c r="SAG139" s="65"/>
      <c r="SAH139" s="65"/>
      <c r="SAI139" s="65"/>
      <c r="SAJ139" s="65"/>
      <c r="SAK139" s="65"/>
      <c r="SAL139" s="65"/>
      <c r="SAM139" s="65"/>
      <c r="SAN139" s="65"/>
      <c r="SAO139" s="65"/>
      <c r="SAP139" s="65"/>
      <c r="SAQ139" s="65"/>
      <c r="SAR139" s="65"/>
      <c r="SAS139" s="65"/>
      <c r="SAT139" s="65"/>
      <c r="SAU139" s="65"/>
      <c r="SAV139" s="65"/>
      <c r="SAW139" s="65"/>
      <c r="SAX139" s="65"/>
      <c r="SAY139" s="65"/>
      <c r="SAZ139" s="65"/>
      <c r="SBA139" s="65"/>
      <c r="SBB139" s="65"/>
      <c r="SBC139" s="65"/>
      <c r="SBD139" s="65"/>
      <c r="SBE139" s="65"/>
      <c r="SBF139" s="65"/>
      <c r="SBG139" s="65"/>
      <c r="SBH139" s="65"/>
      <c r="SBI139" s="65"/>
      <c r="SBJ139" s="65"/>
      <c r="SBK139" s="65"/>
      <c r="SBL139" s="65"/>
      <c r="SBM139" s="65"/>
      <c r="SBN139" s="65"/>
      <c r="SBO139" s="65"/>
      <c r="SBP139" s="65"/>
      <c r="SBQ139" s="65"/>
      <c r="SBR139" s="65"/>
      <c r="SBS139" s="65"/>
      <c r="SBT139" s="65"/>
      <c r="SBU139" s="65"/>
      <c r="SBV139" s="65"/>
      <c r="SBW139" s="65"/>
      <c r="SBX139" s="65"/>
      <c r="SBY139" s="65"/>
      <c r="SBZ139" s="65"/>
      <c r="SCA139" s="65"/>
      <c r="SCB139" s="65"/>
      <c r="SCC139" s="65"/>
      <c r="SCD139" s="65"/>
      <c r="SCE139" s="65"/>
      <c r="SCF139" s="65"/>
      <c r="SCG139" s="65"/>
      <c r="SCH139" s="65"/>
      <c r="SCI139" s="65"/>
      <c r="SCJ139" s="65"/>
      <c r="SCK139" s="65"/>
      <c r="SCL139" s="65"/>
      <c r="SCM139" s="65"/>
      <c r="SCN139" s="65"/>
      <c r="SCO139" s="65"/>
      <c r="SCP139" s="65"/>
      <c r="SCQ139" s="65"/>
      <c r="SCR139" s="65"/>
      <c r="SCS139" s="65"/>
      <c r="SCT139" s="65"/>
      <c r="SCU139" s="65"/>
      <c r="SCV139" s="65"/>
      <c r="SCW139" s="65"/>
      <c r="SCX139" s="65"/>
      <c r="SCY139" s="65"/>
      <c r="SCZ139" s="65"/>
      <c r="SDA139" s="65"/>
      <c r="SDB139" s="65"/>
      <c r="SDC139" s="65"/>
      <c r="SDD139" s="65"/>
      <c r="SDE139" s="65"/>
      <c r="SDF139" s="65"/>
      <c r="SDG139" s="65"/>
      <c r="SDH139" s="65"/>
      <c r="SDI139" s="65"/>
      <c r="SDJ139" s="65"/>
      <c r="SDK139" s="65"/>
      <c r="SDL139" s="65"/>
      <c r="SDM139" s="65"/>
      <c r="SDN139" s="65"/>
      <c r="SDO139" s="65"/>
      <c r="SDP139" s="65"/>
      <c r="SDQ139" s="65"/>
      <c r="SDR139" s="65"/>
      <c r="SDS139" s="65"/>
      <c r="SDT139" s="65"/>
      <c r="SDU139" s="65"/>
      <c r="SDV139" s="65"/>
      <c r="SDW139" s="65"/>
      <c r="SDX139" s="65"/>
      <c r="SDY139" s="65"/>
      <c r="SDZ139" s="65"/>
      <c r="SEA139" s="65"/>
      <c r="SEB139" s="65"/>
      <c r="SEC139" s="65"/>
      <c r="SED139" s="65"/>
      <c r="SEE139" s="65"/>
      <c r="SEF139" s="65"/>
      <c r="SEG139" s="65"/>
      <c r="SEH139" s="65"/>
      <c r="SEI139" s="65"/>
      <c r="SEJ139" s="65"/>
      <c r="SEK139" s="65"/>
      <c r="SEL139" s="65"/>
      <c r="SEM139" s="65"/>
      <c r="SEN139" s="65"/>
      <c r="SEO139" s="65"/>
      <c r="SEP139" s="65"/>
      <c r="SEQ139" s="65"/>
      <c r="SER139" s="65"/>
      <c r="SES139" s="65"/>
      <c r="SET139" s="65"/>
      <c r="SEU139" s="65"/>
      <c r="SEV139" s="65"/>
      <c r="SEW139" s="65"/>
      <c r="SEX139" s="65"/>
      <c r="SEY139" s="65"/>
      <c r="SEZ139" s="65"/>
      <c r="SFA139" s="65"/>
      <c r="SFB139" s="65"/>
      <c r="SFC139" s="65"/>
      <c r="SFD139" s="65"/>
      <c r="SFE139" s="65"/>
      <c r="SFF139" s="65"/>
      <c r="SFG139" s="65"/>
      <c r="SFH139" s="65"/>
      <c r="SFI139" s="65"/>
      <c r="SFJ139" s="65"/>
      <c r="SFK139" s="65"/>
      <c r="SFL139" s="65"/>
      <c r="SFM139" s="65"/>
      <c r="SFN139" s="65"/>
      <c r="SFO139" s="65"/>
      <c r="SFP139" s="65"/>
      <c r="SFQ139" s="65"/>
      <c r="SFR139" s="65"/>
      <c r="SFS139" s="65"/>
      <c r="SFT139" s="65"/>
      <c r="SFU139" s="65"/>
      <c r="SFV139" s="65"/>
      <c r="SFW139" s="65"/>
      <c r="SFX139" s="65"/>
      <c r="SFY139" s="65"/>
      <c r="SFZ139" s="65"/>
      <c r="SGA139" s="65"/>
      <c r="SGB139" s="65"/>
      <c r="SGC139" s="65"/>
      <c r="SGD139" s="65"/>
      <c r="SGE139" s="65"/>
      <c r="SGF139" s="65"/>
      <c r="SGG139" s="65"/>
      <c r="SGH139" s="65"/>
      <c r="SGI139" s="65"/>
      <c r="SGJ139" s="65"/>
      <c r="SGK139" s="65"/>
      <c r="SGL139" s="65"/>
      <c r="SGM139" s="65"/>
      <c r="SGN139" s="65"/>
      <c r="SGO139" s="65"/>
      <c r="SGP139" s="65"/>
      <c r="SGQ139" s="65"/>
      <c r="SGR139" s="65"/>
      <c r="SGS139" s="65"/>
      <c r="SGT139" s="65"/>
      <c r="SGU139" s="65"/>
      <c r="SGV139" s="65"/>
      <c r="SGW139" s="65"/>
      <c r="SGX139" s="65"/>
      <c r="SGY139" s="65"/>
      <c r="SGZ139" s="65"/>
      <c r="SHA139" s="65"/>
      <c r="SHB139" s="65"/>
      <c r="SHC139" s="65"/>
      <c r="SHD139" s="65"/>
      <c r="SHE139" s="65"/>
      <c r="SHF139" s="65"/>
      <c r="SHG139" s="65"/>
      <c r="SHH139" s="65"/>
      <c r="SHI139" s="65"/>
      <c r="SHJ139" s="65"/>
      <c r="SHK139" s="65"/>
      <c r="SHL139" s="65"/>
      <c r="SHM139" s="65"/>
      <c r="SHN139" s="65"/>
      <c r="SHO139" s="65"/>
      <c r="SHP139" s="65"/>
      <c r="SHQ139" s="65"/>
      <c r="SHR139" s="65"/>
      <c r="SHS139" s="65"/>
      <c r="SHT139" s="65"/>
      <c r="SHU139" s="65"/>
      <c r="SHV139" s="65"/>
      <c r="SHW139" s="65"/>
      <c r="SHX139" s="65"/>
      <c r="SHY139" s="65"/>
      <c r="SHZ139" s="65"/>
      <c r="SIA139" s="65"/>
      <c r="SIB139" s="65"/>
      <c r="SIC139" s="65"/>
      <c r="SID139" s="65"/>
      <c r="SIE139" s="65"/>
      <c r="SIF139" s="65"/>
      <c r="SIG139" s="65"/>
      <c r="SIH139" s="65"/>
      <c r="SII139" s="65"/>
      <c r="SIJ139" s="65"/>
      <c r="SIK139" s="65"/>
      <c r="SIL139" s="65"/>
      <c r="SIM139" s="65"/>
      <c r="SIN139" s="65"/>
      <c r="SIO139" s="65"/>
      <c r="SIP139" s="65"/>
      <c r="SIQ139" s="65"/>
      <c r="SIR139" s="65"/>
      <c r="SIS139" s="65"/>
      <c r="SIT139" s="65"/>
      <c r="SIU139" s="65"/>
      <c r="SIV139" s="65"/>
      <c r="SIW139" s="65"/>
      <c r="SIX139" s="65"/>
      <c r="SIY139" s="65"/>
      <c r="SIZ139" s="65"/>
      <c r="SJA139" s="65"/>
      <c r="SJB139" s="65"/>
      <c r="SJC139" s="65"/>
      <c r="SJD139" s="65"/>
      <c r="SJE139" s="65"/>
      <c r="SJF139" s="65"/>
      <c r="SJG139" s="65"/>
      <c r="SJH139" s="65"/>
      <c r="SJI139" s="65"/>
      <c r="SJJ139" s="65"/>
      <c r="SJK139" s="65"/>
      <c r="SJL139" s="65"/>
      <c r="SJM139" s="65"/>
      <c r="SJN139" s="65"/>
      <c r="SJO139" s="65"/>
      <c r="SJP139" s="65"/>
      <c r="SJQ139" s="65"/>
      <c r="SJR139" s="65"/>
      <c r="SJS139" s="65"/>
      <c r="SJT139" s="65"/>
      <c r="SJU139" s="65"/>
      <c r="SJV139" s="65"/>
      <c r="SJW139" s="65"/>
      <c r="SJX139" s="65"/>
      <c r="SJY139" s="65"/>
      <c r="SJZ139" s="65"/>
      <c r="SKA139" s="65"/>
      <c r="SKB139" s="65"/>
      <c r="SKC139" s="65"/>
      <c r="SKD139" s="65"/>
      <c r="SKE139" s="65"/>
      <c r="SKF139" s="65"/>
      <c r="SKG139" s="65"/>
      <c r="SKH139" s="65"/>
      <c r="SKI139" s="65"/>
      <c r="SKJ139" s="65"/>
      <c r="SKK139" s="65"/>
      <c r="SKL139" s="65"/>
      <c r="SKM139" s="65"/>
      <c r="SKN139" s="65"/>
      <c r="SKO139" s="65"/>
      <c r="SKP139" s="65"/>
      <c r="SKQ139" s="65"/>
      <c r="SKR139" s="65"/>
      <c r="SKS139" s="65"/>
      <c r="SKT139" s="65"/>
      <c r="SKU139" s="65"/>
      <c r="SKV139" s="65"/>
      <c r="SKW139" s="65"/>
      <c r="SKX139" s="65"/>
      <c r="SKY139" s="65"/>
      <c r="SKZ139" s="65"/>
      <c r="SLA139" s="65"/>
      <c r="SLB139" s="65"/>
      <c r="SLC139" s="65"/>
      <c r="SLD139" s="65"/>
      <c r="SLE139" s="65"/>
      <c r="SLF139" s="65"/>
      <c r="SLG139" s="65"/>
      <c r="SLH139" s="65"/>
      <c r="SLI139" s="65"/>
      <c r="SLJ139" s="65"/>
      <c r="SLK139" s="65"/>
      <c r="SLL139" s="65"/>
      <c r="SLM139" s="65"/>
      <c r="SLN139" s="65"/>
      <c r="SLO139" s="65"/>
      <c r="SLP139" s="65"/>
      <c r="SLQ139" s="65"/>
      <c r="SLR139" s="65"/>
      <c r="SLS139" s="65"/>
      <c r="SLT139" s="65"/>
      <c r="SLU139" s="65"/>
      <c r="SLV139" s="65"/>
      <c r="SLW139" s="65"/>
      <c r="SLX139" s="65"/>
      <c r="SLY139" s="65"/>
      <c r="SLZ139" s="65"/>
      <c r="SMA139" s="65"/>
      <c r="SMB139" s="65"/>
      <c r="SMC139" s="65"/>
      <c r="SMD139" s="65"/>
      <c r="SME139" s="65"/>
      <c r="SMF139" s="65"/>
      <c r="SMG139" s="65"/>
      <c r="SMH139" s="65"/>
      <c r="SMI139" s="65"/>
      <c r="SMJ139" s="65"/>
      <c r="SMK139" s="65"/>
      <c r="SML139" s="65"/>
      <c r="SMM139" s="65"/>
      <c r="SMN139" s="65"/>
      <c r="SMO139" s="65"/>
      <c r="SMP139" s="65"/>
      <c r="SMQ139" s="65"/>
      <c r="SMR139" s="65"/>
      <c r="SMS139" s="65"/>
      <c r="SMT139" s="65"/>
      <c r="SMU139" s="65"/>
      <c r="SMV139" s="65"/>
      <c r="SMW139" s="65"/>
      <c r="SMX139" s="65"/>
      <c r="SMY139" s="65"/>
      <c r="SMZ139" s="65"/>
      <c r="SNA139" s="65"/>
      <c r="SNB139" s="65"/>
      <c r="SNC139" s="65"/>
      <c r="SND139" s="65"/>
      <c r="SNE139" s="65"/>
      <c r="SNF139" s="65"/>
      <c r="SNG139" s="65"/>
      <c r="SNH139" s="65"/>
      <c r="SNI139" s="65"/>
      <c r="SNJ139" s="65"/>
      <c r="SNK139" s="65"/>
      <c r="SNL139" s="65"/>
      <c r="SNM139" s="65"/>
      <c r="SNN139" s="65"/>
      <c r="SNO139" s="65"/>
      <c r="SNP139" s="65"/>
      <c r="SNQ139" s="65"/>
      <c r="SNR139" s="65"/>
      <c r="SNS139" s="65"/>
      <c r="SNT139" s="65"/>
      <c r="SNU139" s="65"/>
      <c r="SNV139" s="65"/>
      <c r="SNW139" s="65"/>
      <c r="SNX139" s="65"/>
      <c r="SNY139" s="65"/>
      <c r="SNZ139" s="65"/>
      <c r="SOA139" s="65"/>
      <c r="SOB139" s="65"/>
      <c r="SOC139" s="65"/>
      <c r="SOD139" s="65"/>
      <c r="SOE139" s="65"/>
      <c r="SOF139" s="65"/>
      <c r="SOG139" s="65"/>
      <c r="SOH139" s="65"/>
      <c r="SOI139" s="65"/>
      <c r="SOJ139" s="65"/>
      <c r="SOK139" s="65"/>
      <c r="SOL139" s="65"/>
      <c r="SOM139" s="65"/>
      <c r="SON139" s="65"/>
      <c r="SOO139" s="65"/>
      <c r="SOP139" s="65"/>
      <c r="SOQ139" s="65"/>
      <c r="SOR139" s="65"/>
      <c r="SOS139" s="65"/>
      <c r="SOT139" s="65"/>
      <c r="SOU139" s="65"/>
      <c r="SOV139" s="65"/>
      <c r="SOW139" s="65"/>
      <c r="SOX139" s="65"/>
      <c r="SOY139" s="65"/>
      <c r="SOZ139" s="65"/>
      <c r="SPA139" s="65"/>
      <c r="SPB139" s="65"/>
      <c r="SPC139" s="65"/>
      <c r="SPD139" s="65"/>
      <c r="SPE139" s="65"/>
      <c r="SPF139" s="65"/>
      <c r="SPG139" s="65"/>
      <c r="SPH139" s="65"/>
      <c r="SPI139" s="65"/>
      <c r="SPJ139" s="65"/>
      <c r="SPK139" s="65"/>
      <c r="SPL139" s="65"/>
      <c r="SPM139" s="65"/>
      <c r="SPN139" s="65"/>
      <c r="SPO139" s="65"/>
      <c r="SPP139" s="65"/>
      <c r="SPQ139" s="65"/>
      <c r="SPR139" s="65"/>
      <c r="SPS139" s="65"/>
      <c r="SPT139" s="65"/>
      <c r="SPU139" s="65"/>
      <c r="SPV139" s="65"/>
      <c r="SPW139" s="65"/>
      <c r="SPX139" s="65"/>
      <c r="SPY139" s="65"/>
      <c r="SPZ139" s="65"/>
      <c r="SQA139" s="65"/>
      <c r="SQB139" s="65"/>
      <c r="SQC139" s="65"/>
      <c r="SQD139" s="65"/>
      <c r="SQE139" s="65"/>
      <c r="SQF139" s="65"/>
      <c r="SQG139" s="65"/>
      <c r="SQH139" s="65"/>
      <c r="SQI139" s="65"/>
      <c r="SQJ139" s="65"/>
      <c r="SQK139" s="65"/>
      <c r="SQL139" s="65"/>
      <c r="SQM139" s="65"/>
      <c r="SQN139" s="65"/>
      <c r="SQO139" s="65"/>
      <c r="SQP139" s="65"/>
      <c r="SQQ139" s="65"/>
      <c r="SQR139" s="65"/>
      <c r="SQS139" s="65"/>
      <c r="SQT139" s="65"/>
      <c r="SQU139" s="65"/>
      <c r="SQV139" s="65"/>
      <c r="SQW139" s="65"/>
      <c r="SQX139" s="65"/>
      <c r="SQY139" s="65"/>
      <c r="SQZ139" s="65"/>
      <c r="SRA139" s="65"/>
      <c r="SRB139" s="65"/>
      <c r="SRC139" s="65"/>
      <c r="SRD139" s="65"/>
      <c r="SRE139" s="65"/>
      <c r="SRF139" s="65"/>
      <c r="SRG139" s="65"/>
      <c r="SRH139" s="65"/>
      <c r="SRI139" s="65"/>
      <c r="SRJ139" s="65"/>
      <c r="SRK139" s="65"/>
      <c r="SRL139" s="65"/>
      <c r="SRM139" s="65"/>
      <c r="SRN139" s="65"/>
      <c r="SRO139" s="65"/>
      <c r="SRP139" s="65"/>
      <c r="SRQ139" s="65"/>
      <c r="SRR139" s="65"/>
      <c r="SRS139" s="65"/>
      <c r="SRT139" s="65"/>
      <c r="SRU139" s="65"/>
      <c r="SRV139" s="65"/>
      <c r="SRW139" s="65"/>
      <c r="SRX139" s="65"/>
      <c r="SRY139" s="65"/>
      <c r="SRZ139" s="65"/>
      <c r="SSA139" s="65"/>
      <c r="SSB139" s="65"/>
      <c r="SSC139" s="65"/>
      <c r="SSD139" s="65"/>
      <c r="SSE139" s="65"/>
      <c r="SSF139" s="65"/>
      <c r="SSG139" s="65"/>
      <c r="SSH139" s="65"/>
      <c r="SSI139" s="65"/>
      <c r="SSJ139" s="65"/>
      <c r="SSK139" s="65"/>
      <c r="SSL139" s="65"/>
      <c r="SSM139" s="65"/>
      <c r="SSN139" s="65"/>
      <c r="SSO139" s="65"/>
      <c r="SSP139" s="65"/>
      <c r="SSQ139" s="65"/>
      <c r="SSR139" s="65"/>
      <c r="SSS139" s="65"/>
      <c r="SST139" s="65"/>
      <c r="SSU139" s="65"/>
      <c r="SSV139" s="65"/>
      <c r="SSW139" s="65"/>
      <c r="SSX139" s="65"/>
      <c r="SSY139" s="65"/>
      <c r="SSZ139" s="65"/>
      <c r="STA139" s="65"/>
      <c r="STB139" s="65"/>
      <c r="STC139" s="65"/>
      <c r="STD139" s="65"/>
      <c r="STE139" s="65"/>
      <c r="STF139" s="65"/>
      <c r="STG139" s="65"/>
      <c r="STH139" s="65"/>
      <c r="STI139" s="65"/>
      <c r="STJ139" s="65"/>
      <c r="STK139" s="65"/>
      <c r="STL139" s="65"/>
      <c r="STM139" s="65"/>
      <c r="STN139" s="65"/>
      <c r="STO139" s="65"/>
      <c r="STP139" s="65"/>
      <c r="STQ139" s="65"/>
      <c r="STR139" s="65"/>
      <c r="STS139" s="65"/>
      <c r="STT139" s="65"/>
      <c r="STU139" s="65"/>
      <c r="STV139" s="65"/>
      <c r="STW139" s="65"/>
      <c r="STX139" s="65"/>
      <c r="STY139" s="65"/>
      <c r="STZ139" s="65"/>
      <c r="SUA139" s="65"/>
      <c r="SUB139" s="65"/>
      <c r="SUC139" s="65"/>
      <c r="SUD139" s="65"/>
      <c r="SUE139" s="65"/>
      <c r="SUF139" s="65"/>
      <c r="SUG139" s="65"/>
      <c r="SUH139" s="65"/>
      <c r="SUI139" s="65"/>
      <c r="SUJ139" s="65"/>
      <c r="SUK139" s="65"/>
      <c r="SUL139" s="65"/>
      <c r="SUM139" s="65"/>
      <c r="SUN139" s="65"/>
      <c r="SUO139" s="65"/>
      <c r="SUP139" s="65"/>
      <c r="SUQ139" s="65"/>
      <c r="SUR139" s="65"/>
      <c r="SUS139" s="65"/>
      <c r="SUT139" s="65"/>
      <c r="SUU139" s="65"/>
      <c r="SUV139" s="65"/>
      <c r="SUW139" s="65"/>
      <c r="SUX139" s="65"/>
      <c r="SUY139" s="65"/>
      <c r="SUZ139" s="65"/>
      <c r="SVA139" s="65"/>
      <c r="SVB139" s="65"/>
      <c r="SVC139" s="65"/>
      <c r="SVD139" s="65"/>
      <c r="SVE139" s="65"/>
      <c r="SVF139" s="65"/>
      <c r="SVG139" s="65"/>
      <c r="SVH139" s="65"/>
      <c r="SVI139" s="65"/>
      <c r="SVJ139" s="65"/>
      <c r="SVK139" s="65"/>
      <c r="SVL139" s="65"/>
      <c r="SVM139" s="65"/>
      <c r="SVN139" s="65"/>
      <c r="SVO139" s="65"/>
      <c r="SVP139" s="65"/>
      <c r="SVQ139" s="65"/>
      <c r="SVR139" s="65"/>
      <c r="SVS139" s="65"/>
      <c r="SVT139" s="65"/>
      <c r="SVU139" s="65"/>
      <c r="SVV139" s="65"/>
      <c r="SVW139" s="65"/>
      <c r="SVX139" s="65"/>
      <c r="SVY139" s="65"/>
      <c r="SVZ139" s="65"/>
      <c r="SWA139" s="65"/>
      <c r="SWB139" s="65"/>
      <c r="SWC139" s="65"/>
      <c r="SWD139" s="65"/>
      <c r="SWE139" s="65"/>
      <c r="SWF139" s="65"/>
      <c r="SWG139" s="65"/>
      <c r="SWH139" s="65"/>
      <c r="SWI139" s="65"/>
      <c r="SWJ139" s="65"/>
      <c r="SWK139" s="65"/>
      <c r="SWL139" s="65"/>
      <c r="SWM139" s="65"/>
      <c r="SWN139" s="65"/>
      <c r="SWO139" s="65"/>
      <c r="SWP139" s="65"/>
      <c r="SWQ139" s="65"/>
      <c r="SWR139" s="65"/>
      <c r="SWS139" s="65"/>
      <c r="SWT139" s="65"/>
      <c r="SWU139" s="65"/>
      <c r="SWV139" s="65"/>
      <c r="SWW139" s="65"/>
      <c r="SWX139" s="65"/>
      <c r="SWY139" s="65"/>
      <c r="SWZ139" s="65"/>
      <c r="SXA139" s="65"/>
      <c r="SXB139" s="65"/>
      <c r="SXC139" s="65"/>
      <c r="SXD139" s="65"/>
      <c r="SXE139" s="65"/>
      <c r="SXF139" s="65"/>
      <c r="SXG139" s="65"/>
      <c r="SXH139" s="65"/>
      <c r="SXI139" s="65"/>
      <c r="SXJ139" s="65"/>
      <c r="SXK139" s="65"/>
      <c r="SXL139" s="65"/>
      <c r="SXM139" s="65"/>
      <c r="SXN139" s="65"/>
      <c r="SXO139" s="65"/>
      <c r="SXP139" s="65"/>
      <c r="SXQ139" s="65"/>
      <c r="SXR139" s="65"/>
      <c r="SXS139" s="65"/>
      <c r="SXT139" s="65"/>
      <c r="SXU139" s="65"/>
      <c r="SXV139" s="65"/>
      <c r="SXW139" s="65"/>
      <c r="SXX139" s="65"/>
      <c r="SXY139" s="65"/>
      <c r="SXZ139" s="65"/>
      <c r="SYA139" s="65"/>
      <c r="SYB139" s="65"/>
      <c r="SYC139" s="65"/>
      <c r="SYD139" s="65"/>
      <c r="SYE139" s="65"/>
      <c r="SYF139" s="65"/>
      <c r="SYG139" s="65"/>
      <c r="SYH139" s="65"/>
      <c r="SYI139" s="65"/>
      <c r="SYJ139" s="65"/>
      <c r="SYK139" s="65"/>
      <c r="SYL139" s="65"/>
      <c r="SYM139" s="65"/>
      <c r="SYN139" s="65"/>
      <c r="SYO139" s="65"/>
      <c r="SYP139" s="65"/>
      <c r="SYQ139" s="65"/>
      <c r="SYR139" s="65"/>
      <c r="SYS139" s="65"/>
      <c r="SYT139" s="65"/>
      <c r="SYU139" s="65"/>
      <c r="SYV139" s="65"/>
      <c r="SYW139" s="65"/>
      <c r="SYX139" s="65"/>
      <c r="SYY139" s="65"/>
      <c r="SYZ139" s="65"/>
      <c r="SZA139" s="65"/>
      <c r="SZB139" s="65"/>
      <c r="SZC139" s="65"/>
      <c r="SZD139" s="65"/>
      <c r="SZE139" s="65"/>
      <c r="SZF139" s="65"/>
      <c r="SZG139" s="65"/>
      <c r="SZH139" s="65"/>
      <c r="SZI139" s="65"/>
      <c r="SZJ139" s="65"/>
      <c r="SZK139" s="65"/>
      <c r="SZL139" s="65"/>
      <c r="SZM139" s="65"/>
      <c r="SZN139" s="65"/>
      <c r="SZO139" s="65"/>
      <c r="SZP139" s="65"/>
      <c r="SZQ139" s="65"/>
      <c r="SZR139" s="65"/>
      <c r="SZS139" s="65"/>
      <c r="SZT139" s="65"/>
      <c r="SZU139" s="65"/>
      <c r="SZV139" s="65"/>
      <c r="SZW139" s="65"/>
      <c r="SZX139" s="65"/>
      <c r="SZY139" s="65"/>
      <c r="SZZ139" s="65"/>
      <c r="TAA139" s="65"/>
      <c r="TAB139" s="65"/>
      <c r="TAC139" s="65"/>
      <c r="TAD139" s="65"/>
      <c r="TAE139" s="65"/>
      <c r="TAF139" s="65"/>
      <c r="TAG139" s="65"/>
      <c r="TAH139" s="65"/>
      <c r="TAI139" s="65"/>
      <c r="TAJ139" s="65"/>
      <c r="TAK139" s="65"/>
      <c r="TAL139" s="65"/>
      <c r="TAM139" s="65"/>
      <c r="TAN139" s="65"/>
      <c r="TAO139" s="65"/>
      <c r="TAP139" s="65"/>
      <c r="TAQ139" s="65"/>
      <c r="TAR139" s="65"/>
      <c r="TAS139" s="65"/>
      <c r="TAT139" s="65"/>
      <c r="TAU139" s="65"/>
      <c r="TAV139" s="65"/>
      <c r="TAW139" s="65"/>
      <c r="TAX139" s="65"/>
      <c r="TAY139" s="65"/>
      <c r="TAZ139" s="65"/>
      <c r="TBA139" s="65"/>
      <c r="TBB139" s="65"/>
      <c r="TBC139" s="65"/>
      <c r="TBD139" s="65"/>
      <c r="TBE139" s="65"/>
      <c r="TBF139" s="65"/>
      <c r="TBG139" s="65"/>
      <c r="TBH139" s="65"/>
      <c r="TBI139" s="65"/>
      <c r="TBJ139" s="65"/>
      <c r="TBK139" s="65"/>
      <c r="TBL139" s="65"/>
      <c r="TBM139" s="65"/>
      <c r="TBN139" s="65"/>
      <c r="TBO139" s="65"/>
      <c r="TBP139" s="65"/>
      <c r="TBQ139" s="65"/>
      <c r="TBR139" s="65"/>
      <c r="TBS139" s="65"/>
      <c r="TBT139" s="65"/>
      <c r="TBU139" s="65"/>
      <c r="TBV139" s="65"/>
      <c r="TBW139" s="65"/>
      <c r="TBX139" s="65"/>
      <c r="TBY139" s="65"/>
      <c r="TBZ139" s="65"/>
      <c r="TCA139" s="65"/>
      <c r="TCB139" s="65"/>
      <c r="TCC139" s="65"/>
      <c r="TCD139" s="65"/>
      <c r="TCE139" s="65"/>
      <c r="TCF139" s="65"/>
      <c r="TCG139" s="65"/>
      <c r="TCH139" s="65"/>
      <c r="TCI139" s="65"/>
      <c r="TCJ139" s="65"/>
      <c r="TCK139" s="65"/>
      <c r="TCL139" s="65"/>
      <c r="TCM139" s="65"/>
      <c r="TCN139" s="65"/>
      <c r="TCO139" s="65"/>
      <c r="TCP139" s="65"/>
      <c r="TCQ139" s="65"/>
      <c r="TCR139" s="65"/>
      <c r="TCS139" s="65"/>
      <c r="TCT139" s="65"/>
      <c r="TCU139" s="65"/>
      <c r="TCV139" s="65"/>
      <c r="TCW139" s="65"/>
      <c r="TCX139" s="65"/>
      <c r="TCY139" s="65"/>
      <c r="TCZ139" s="65"/>
      <c r="TDA139" s="65"/>
      <c r="TDB139" s="65"/>
      <c r="TDC139" s="65"/>
      <c r="TDD139" s="65"/>
      <c r="TDE139" s="65"/>
      <c r="TDF139" s="65"/>
      <c r="TDG139" s="65"/>
      <c r="TDH139" s="65"/>
      <c r="TDI139" s="65"/>
      <c r="TDJ139" s="65"/>
      <c r="TDK139" s="65"/>
      <c r="TDL139" s="65"/>
      <c r="TDM139" s="65"/>
      <c r="TDN139" s="65"/>
      <c r="TDO139" s="65"/>
      <c r="TDP139" s="65"/>
      <c r="TDQ139" s="65"/>
      <c r="TDR139" s="65"/>
      <c r="TDS139" s="65"/>
      <c r="TDT139" s="65"/>
      <c r="TDU139" s="65"/>
      <c r="TDV139" s="65"/>
      <c r="TDW139" s="65"/>
      <c r="TDX139" s="65"/>
      <c r="TDY139" s="65"/>
      <c r="TDZ139" s="65"/>
      <c r="TEA139" s="65"/>
      <c r="TEB139" s="65"/>
      <c r="TEC139" s="65"/>
      <c r="TED139" s="65"/>
      <c r="TEE139" s="65"/>
      <c r="TEF139" s="65"/>
      <c r="TEG139" s="65"/>
      <c r="TEH139" s="65"/>
      <c r="TEI139" s="65"/>
      <c r="TEJ139" s="65"/>
      <c r="TEK139" s="65"/>
      <c r="TEL139" s="65"/>
      <c r="TEM139" s="65"/>
      <c r="TEN139" s="65"/>
      <c r="TEO139" s="65"/>
      <c r="TEP139" s="65"/>
      <c r="TEQ139" s="65"/>
      <c r="TER139" s="65"/>
      <c r="TES139" s="65"/>
      <c r="TET139" s="65"/>
      <c r="TEU139" s="65"/>
      <c r="TEV139" s="65"/>
      <c r="TEW139" s="65"/>
      <c r="TEX139" s="65"/>
      <c r="TEY139" s="65"/>
      <c r="TEZ139" s="65"/>
      <c r="TFA139" s="65"/>
      <c r="TFB139" s="65"/>
      <c r="TFC139" s="65"/>
      <c r="TFD139" s="65"/>
      <c r="TFE139" s="65"/>
      <c r="TFF139" s="65"/>
      <c r="TFG139" s="65"/>
      <c r="TFH139" s="65"/>
      <c r="TFI139" s="65"/>
      <c r="TFJ139" s="65"/>
      <c r="TFK139" s="65"/>
      <c r="TFL139" s="65"/>
      <c r="TFM139" s="65"/>
      <c r="TFN139" s="65"/>
      <c r="TFO139" s="65"/>
      <c r="TFP139" s="65"/>
      <c r="TFQ139" s="65"/>
      <c r="TFR139" s="65"/>
      <c r="TFS139" s="65"/>
      <c r="TFT139" s="65"/>
      <c r="TFU139" s="65"/>
      <c r="TFV139" s="65"/>
      <c r="TFW139" s="65"/>
      <c r="TFX139" s="65"/>
      <c r="TFY139" s="65"/>
      <c r="TFZ139" s="65"/>
      <c r="TGA139" s="65"/>
      <c r="TGB139" s="65"/>
      <c r="TGC139" s="65"/>
      <c r="TGD139" s="65"/>
      <c r="TGE139" s="65"/>
      <c r="TGF139" s="65"/>
      <c r="TGG139" s="65"/>
      <c r="TGH139" s="65"/>
      <c r="TGI139" s="65"/>
      <c r="TGJ139" s="65"/>
      <c r="TGK139" s="65"/>
      <c r="TGL139" s="65"/>
      <c r="TGM139" s="65"/>
      <c r="TGN139" s="65"/>
      <c r="TGO139" s="65"/>
      <c r="TGP139" s="65"/>
      <c r="TGQ139" s="65"/>
      <c r="TGR139" s="65"/>
      <c r="TGS139" s="65"/>
      <c r="TGT139" s="65"/>
      <c r="TGU139" s="65"/>
      <c r="TGV139" s="65"/>
      <c r="TGW139" s="65"/>
      <c r="TGX139" s="65"/>
      <c r="TGY139" s="65"/>
      <c r="TGZ139" s="65"/>
      <c r="THA139" s="65"/>
      <c r="THB139" s="65"/>
      <c r="THC139" s="65"/>
      <c r="THD139" s="65"/>
      <c r="THE139" s="65"/>
      <c r="THF139" s="65"/>
      <c r="THG139" s="65"/>
      <c r="THH139" s="65"/>
      <c r="THI139" s="65"/>
      <c r="THJ139" s="65"/>
      <c r="THK139" s="65"/>
      <c r="THL139" s="65"/>
      <c r="THM139" s="65"/>
      <c r="THN139" s="65"/>
      <c r="THO139" s="65"/>
      <c r="THP139" s="65"/>
      <c r="THQ139" s="65"/>
      <c r="THR139" s="65"/>
      <c r="THS139" s="65"/>
      <c r="THT139" s="65"/>
      <c r="THU139" s="65"/>
      <c r="THV139" s="65"/>
      <c r="THW139" s="65"/>
      <c r="THX139" s="65"/>
      <c r="THY139" s="65"/>
      <c r="THZ139" s="65"/>
      <c r="TIA139" s="65"/>
      <c r="TIB139" s="65"/>
      <c r="TIC139" s="65"/>
      <c r="TID139" s="65"/>
      <c r="TIE139" s="65"/>
      <c r="TIF139" s="65"/>
      <c r="TIG139" s="65"/>
      <c r="TIH139" s="65"/>
      <c r="TII139" s="65"/>
      <c r="TIJ139" s="65"/>
      <c r="TIK139" s="65"/>
      <c r="TIL139" s="65"/>
      <c r="TIM139" s="65"/>
      <c r="TIN139" s="65"/>
      <c r="TIO139" s="65"/>
      <c r="TIP139" s="65"/>
      <c r="TIQ139" s="65"/>
      <c r="TIR139" s="65"/>
      <c r="TIS139" s="65"/>
      <c r="TIT139" s="65"/>
      <c r="TIU139" s="65"/>
      <c r="TIV139" s="65"/>
      <c r="TIW139" s="65"/>
      <c r="TIX139" s="65"/>
      <c r="TIY139" s="65"/>
      <c r="TIZ139" s="65"/>
      <c r="TJA139" s="65"/>
      <c r="TJB139" s="65"/>
      <c r="TJC139" s="65"/>
      <c r="TJD139" s="65"/>
      <c r="TJE139" s="65"/>
      <c r="TJF139" s="65"/>
      <c r="TJG139" s="65"/>
      <c r="TJH139" s="65"/>
      <c r="TJI139" s="65"/>
      <c r="TJJ139" s="65"/>
      <c r="TJK139" s="65"/>
      <c r="TJL139" s="65"/>
      <c r="TJM139" s="65"/>
      <c r="TJN139" s="65"/>
      <c r="TJO139" s="65"/>
      <c r="TJP139" s="65"/>
      <c r="TJQ139" s="65"/>
      <c r="TJR139" s="65"/>
      <c r="TJS139" s="65"/>
      <c r="TJT139" s="65"/>
      <c r="TJU139" s="65"/>
      <c r="TJV139" s="65"/>
      <c r="TJW139" s="65"/>
      <c r="TJX139" s="65"/>
      <c r="TJY139" s="65"/>
      <c r="TJZ139" s="65"/>
      <c r="TKA139" s="65"/>
      <c r="TKB139" s="65"/>
      <c r="TKC139" s="65"/>
      <c r="TKD139" s="65"/>
      <c r="TKE139" s="65"/>
      <c r="TKF139" s="65"/>
      <c r="TKG139" s="65"/>
      <c r="TKH139" s="65"/>
      <c r="TKI139" s="65"/>
      <c r="TKJ139" s="65"/>
      <c r="TKK139" s="65"/>
      <c r="TKL139" s="65"/>
      <c r="TKM139" s="65"/>
      <c r="TKN139" s="65"/>
      <c r="TKO139" s="65"/>
      <c r="TKP139" s="65"/>
      <c r="TKQ139" s="65"/>
      <c r="TKR139" s="65"/>
      <c r="TKS139" s="65"/>
      <c r="TKT139" s="65"/>
      <c r="TKU139" s="65"/>
      <c r="TKV139" s="65"/>
      <c r="TKW139" s="65"/>
      <c r="TKX139" s="65"/>
      <c r="TKY139" s="65"/>
      <c r="TKZ139" s="65"/>
      <c r="TLA139" s="65"/>
      <c r="TLB139" s="65"/>
      <c r="TLC139" s="65"/>
      <c r="TLD139" s="65"/>
      <c r="TLE139" s="65"/>
      <c r="TLF139" s="65"/>
      <c r="TLG139" s="65"/>
      <c r="TLH139" s="65"/>
      <c r="TLI139" s="65"/>
      <c r="TLJ139" s="65"/>
      <c r="TLK139" s="65"/>
      <c r="TLL139" s="65"/>
      <c r="TLM139" s="65"/>
      <c r="TLN139" s="65"/>
      <c r="TLO139" s="65"/>
      <c r="TLP139" s="65"/>
      <c r="TLQ139" s="65"/>
      <c r="TLR139" s="65"/>
      <c r="TLS139" s="65"/>
      <c r="TLT139" s="65"/>
      <c r="TLU139" s="65"/>
      <c r="TLV139" s="65"/>
      <c r="TLW139" s="65"/>
      <c r="TLX139" s="65"/>
      <c r="TLY139" s="65"/>
      <c r="TLZ139" s="65"/>
      <c r="TMA139" s="65"/>
      <c r="TMB139" s="65"/>
      <c r="TMC139" s="65"/>
      <c r="TMD139" s="65"/>
      <c r="TME139" s="65"/>
      <c r="TMF139" s="65"/>
      <c r="TMG139" s="65"/>
      <c r="TMH139" s="65"/>
      <c r="TMI139" s="65"/>
      <c r="TMJ139" s="65"/>
      <c r="TMK139" s="65"/>
      <c r="TML139" s="65"/>
      <c r="TMM139" s="65"/>
      <c r="TMN139" s="65"/>
      <c r="TMO139" s="65"/>
      <c r="TMP139" s="65"/>
      <c r="TMQ139" s="65"/>
      <c r="TMR139" s="65"/>
      <c r="TMS139" s="65"/>
      <c r="TMT139" s="65"/>
      <c r="TMU139" s="65"/>
      <c r="TMV139" s="65"/>
      <c r="TMW139" s="65"/>
      <c r="TMX139" s="65"/>
      <c r="TMY139" s="65"/>
      <c r="TMZ139" s="65"/>
      <c r="TNA139" s="65"/>
      <c r="TNB139" s="65"/>
      <c r="TNC139" s="65"/>
      <c r="TND139" s="65"/>
      <c r="TNE139" s="65"/>
      <c r="TNF139" s="65"/>
      <c r="TNG139" s="65"/>
      <c r="TNH139" s="65"/>
      <c r="TNI139" s="65"/>
      <c r="TNJ139" s="65"/>
      <c r="TNK139" s="65"/>
      <c r="TNL139" s="65"/>
      <c r="TNM139" s="65"/>
      <c r="TNN139" s="65"/>
      <c r="TNO139" s="65"/>
      <c r="TNP139" s="65"/>
      <c r="TNQ139" s="65"/>
      <c r="TNR139" s="65"/>
      <c r="TNS139" s="65"/>
      <c r="TNT139" s="65"/>
      <c r="TNU139" s="65"/>
      <c r="TNV139" s="65"/>
      <c r="TNW139" s="65"/>
      <c r="TNX139" s="65"/>
      <c r="TNY139" s="65"/>
      <c r="TNZ139" s="65"/>
      <c r="TOA139" s="65"/>
      <c r="TOB139" s="65"/>
      <c r="TOC139" s="65"/>
      <c r="TOD139" s="65"/>
      <c r="TOE139" s="65"/>
      <c r="TOF139" s="65"/>
      <c r="TOG139" s="65"/>
      <c r="TOH139" s="65"/>
      <c r="TOI139" s="65"/>
      <c r="TOJ139" s="65"/>
      <c r="TOK139" s="65"/>
      <c r="TOL139" s="65"/>
      <c r="TOM139" s="65"/>
      <c r="TON139" s="65"/>
      <c r="TOO139" s="65"/>
      <c r="TOP139" s="65"/>
      <c r="TOQ139" s="65"/>
      <c r="TOR139" s="65"/>
      <c r="TOS139" s="65"/>
      <c r="TOT139" s="65"/>
      <c r="TOU139" s="65"/>
      <c r="TOV139" s="65"/>
      <c r="TOW139" s="65"/>
      <c r="TOX139" s="65"/>
      <c r="TOY139" s="65"/>
      <c r="TOZ139" s="65"/>
      <c r="TPA139" s="65"/>
      <c r="TPB139" s="65"/>
      <c r="TPC139" s="65"/>
      <c r="TPD139" s="65"/>
      <c r="TPE139" s="65"/>
      <c r="TPF139" s="65"/>
      <c r="TPG139" s="65"/>
      <c r="TPH139" s="65"/>
      <c r="TPI139" s="65"/>
      <c r="TPJ139" s="65"/>
      <c r="TPK139" s="65"/>
      <c r="TPL139" s="65"/>
      <c r="TPM139" s="65"/>
      <c r="TPN139" s="65"/>
      <c r="TPO139" s="65"/>
      <c r="TPP139" s="65"/>
      <c r="TPQ139" s="65"/>
      <c r="TPR139" s="65"/>
      <c r="TPS139" s="65"/>
      <c r="TPT139" s="65"/>
      <c r="TPU139" s="65"/>
      <c r="TPV139" s="65"/>
      <c r="TPW139" s="65"/>
      <c r="TPX139" s="65"/>
      <c r="TPY139" s="65"/>
      <c r="TPZ139" s="65"/>
      <c r="TQA139" s="65"/>
      <c r="TQB139" s="65"/>
      <c r="TQC139" s="65"/>
      <c r="TQD139" s="65"/>
      <c r="TQE139" s="65"/>
      <c r="TQF139" s="65"/>
      <c r="TQG139" s="65"/>
      <c r="TQH139" s="65"/>
      <c r="TQI139" s="65"/>
      <c r="TQJ139" s="65"/>
      <c r="TQK139" s="65"/>
      <c r="TQL139" s="65"/>
      <c r="TQM139" s="65"/>
      <c r="TQN139" s="65"/>
      <c r="TQO139" s="65"/>
      <c r="TQP139" s="65"/>
      <c r="TQQ139" s="65"/>
      <c r="TQR139" s="65"/>
      <c r="TQS139" s="65"/>
      <c r="TQT139" s="65"/>
      <c r="TQU139" s="65"/>
      <c r="TQV139" s="65"/>
      <c r="TQW139" s="65"/>
      <c r="TQX139" s="65"/>
      <c r="TQY139" s="65"/>
      <c r="TQZ139" s="65"/>
      <c r="TRA139" s="65"/>
      <c r="TRB139" s="65"/>
      <c r="TRC139" s="65"/>
      <c r="TRD139" s="65"/>
      <c r="TRE139" s="65"/>
      <c r="TRF139" s="65"/>
      <c r="TRG139" s="65"/>
      <c r="TRH139" s="65"/>
      <c r="TRI139" s="65"/>
      <c r="TRJ139" s="65"/>
      <c r="TRK139" s="65"/>
      <c r="TRL139" s="65"/>
      <c r="TRM139" s="65"/>
      <c r="TRN139" s="65"/>
      <c r="TRO139" s="65"/>
      <c r="TRP139" s="65"/>
      <c r="TRQ139" s="65"/>
      <c r="TRR139" s="65"/>
      <c r="TRS139" s="65"/>
      <c r="TRT139" s="65"/>
      <c r="TRU139" s="65"/>
      <c r="TRV139" s="65"/>
      <c r="TRW139" s="65"/>
      <c r="TRX139" s="65"/>
      <c r="TRY139" s="65"/>
      <c r="TRZ139" s="65"/>
      <c r="TSA139" s="65"/>
      <c r="TSB139" s="65"/>
      <c r="TSC139" s="65"/>
      <c r="TSD139" s="65"/>
      <c r="TSE139" s="65"/>
      <c r="TSF139" s="65"/>
      <c r="TSG139" s="65"/>
      <c r="TSH139" s="65"/>
      <c r="TSI139" s="65"/>
      <c r="TSJ139" s="65"/>
      <c r="TSK139" s="65"/>
      <c r="TSL139" s="65"/>
      <c r="TSM139" s="65"/>
      <c r="TSN139" s="65"/>
      <c r="TSO139" s="65"/>
      <c r="TSP139" s="65"/>
      <c r="TSQ139" s="65"/>
      <c r="TSR139" s="65"/>
      <c r="TSS139" s="65"/>
      <c r="TST139" s="65"/>
      <c r="TSU139" s="65"/>
      <c r="TSV139" s="65"/>
      <c r="TSW139" s="65"/>
      <c r="TSX139" s="65"/>
      <c r="TSY139" s="65"/>
      <c r="TSZ139" s="65"/>
      <c r="TTA139" s="65"/>
      <c r="TTB139" s="65"/>
      <c r="TTC139" s="65"/>
      <c r="TTD139" s="65"/>
      <c r="TTE139" s="65"/>
      <c r="TTF139" s="65"/>
      <c r="TTG139" s="65"/>
      <c r="TTH139" s="65"/>
      <c r="TTI139" s="65"/>
      <c r="TTJ139" s="65"/>
      <c r="TTK139" s="65"/>
      <c r="TTL139" s="65"/>
      <c r="TTM139" s="65"/>
      <c r="TTN139" s="65"/>
      <c r="TTO139" s="65"/>
      <c r="TTP139" s="65"/>
      <c r="TTQ139" s="65"/>
      <c r="TTR139" s="65"/>
      <c r="TTS139" s="65"/>
      <c r="TTT139" s="65"/>
      <c r="TTU139" s="65"/>
      <c r="TTV139" s="65"/>
      <c r="TTW139" s="65"/>
      <c r="TTX139" s="65"/>
      <c r="TTY139" s="65"/>
      <c r="TTZ139" s="65"/>
      <c r="TUA139" s="65"/>
      <c r="TUB139" s="65"/>
      <c r="TUC139" s="65"/>
      <c r="TUD139" s="65"/>
      <c r="TUE139" s="65"/>
      <c r="TUF139" s="65"/>
      <c r="TUG139" s="65"/>
      <c r="TUH139" s="65"/>
      <c r="TUI139" s="65"/>
      <c r="TUJ139" s="65"/>
      <c r="TUK139" s="65"/>
      <c r="TUL139" s="65"/>
      <c r="TUM139" s="65"/>
      <c r="TUN139" s="65"/>
      <c r="TUO139" s="65"/>
      <c r="TUP139" s="65"/>
      <c r="TUQ139" s="65"/>
      <c r="TUR139" s="65"/>
      <c r="TUS139" s="65"/>
      <c r="TUT139" s="65"/>
      <c r="TUU139" s="65"/>
      <c r="TUV139" s="65"/>
      <c r="TUW139" s="65"/>
      <c r="TUX139" s="65"/>
      <c r="TUY139" s="65"/>
      <c r="TUZ139" s="65"/>
      <c r="TVA139" s="65"/>
      <c r="TVB139" s="65"/>
      <c r="TVC139" s="65"/>
      <c r="TVD139" s="65"/>
      <c r="TVE139" s="65"/>
      <c r="TVF139" s="65"/>
      <c r="TVG139" s="65"/>
      <c r="TVH139" s="65"/>
      <c r="TVI139" s="65"/>
      <c r="TVJ139" s="65"/>
      <c r="TVK139" s="65"/>
      <c r="TVL139" s="65"/>
      <c r="TVM139" s="65"/>
      <c r="TVN139" s="65"/>
      <c r="TVO139" s="65"/>
      <c r="TVP139" s="65"/>
      <c r="TVQ139" s="65"/>
      <c r="TVR139" s="65"/>
      <c r="TVS139" s="65"/>
      <c r="TVT139" s="65"/>
      <c r="TVU139" s="65"/>
      <c r="TVV139" s="65"/>
      <c r="TVW139" s="65"/>
      <c r="TVX139" s="65"/>
      <c r="TVY139" s="65"/>
      <c r="TVZ139" s="65"/>
      <c r="TWA139" s="65"/>
      <c r="TWB139" s="65"/>
      <c r="TWC139" s="65"/>
      <c r="TWD139" s="65"/>
      <c r="TWE139" s="65"/>
      <c r="TWF139" s="65"/>
      <c r="TWG139" s="65"/>
      <c r="TWH139" s="65"/>
      <c r="TWI139" s="65"/>
      <c r="TWJ139" s="65"/>
      <c r="TWK139" s="65"/>
      <c r="TWL139" s="65"/>
      <c r="TWM139" s="65"/>
      <c r="TWN139" s="65"/>
      <c r="TWO139" s="65"/>
      <c r="TWP139" s="65"/>
      <c r="TWQ139" s="65"/>
      <c r="TWR139" s="65"/>
      <c r="TWS139" s="65"/>
      <c r="TWT139" s="65"/>
      <c r="TWU139" s="65"/>
      <c r="TWV139" s="65"/>
      <c r="TWW139" s="65"/>
      <c r="TWX139" s="65"/>
      <c r="TWY139" s="65"/>
      <c r="TWZ139" s="65"/>
      <c r="TXA139" s="65"/>
      <c r="TXB139" s="65"/>
      <c r="TXC139" s="65"/>
      <c r="TXD139" s="65"/>
      <c r="TXE139" s="65"/>
      <c r="TXF139" s="65"/>
      <c r="TXG139" s="65"/>
      <c r="TXH139" s="65"/>
      <c r="TXI139" s="65"/>
      <c r="TXJ139" s="65"/>
      <c r="TXK139" s="65"/>
      <c r="TXL139" s="65"/>
      <c r="TXM139" s="65"/>
      <c r="TXN139" s="65"/>
      <c r="TXO139" s="65"/>
      <c r="TXP139" s="65"/>
      <c r="TXQ139" s="65"/>
      <c r="TXR139" s="65"/>
      <c r="TXS139" s="65"/>
      <c r="TXT139" s="65"/>
      <c r="TXU139" s="65"/>
      <c r="TXV139" s="65"/>
      <c r="TXW139" s="65"/>
      <c r="TXX139" s="65"/>
      <c r="TXY139" s="65"/>
      <c r="TXZ139" s="65"/>
      <c r="TYA139" s="65"/>
      <c r="TYB139" s="65"/>
      <c r="TYC139" s="65"/>
      <c r="TYD139" s="65"/>
      <c r="TYE139" s="65"/>
      <c r="TYF139" s="65"/>
      <c r="TYG139" s="65"/>
      <c r="TYH139" s="65"/>
      <c r="TYI139" s="65"/>
      <c r="TYJ139" s="65"/>
      <c r="TYK139" s="65"/>
      <c r="TYL139" s="65"/>
      <c r="TYM139" s="65"/>
      <c r="TYN139" s="65"/>
      <c r="TYO139" s="65"/>
      <c r="TYP139" s="65"/>
      <c r="TYQ139" s="65"/>
      <c r="TYR139" s="65"/>
      <c r="TYS139" s="65"/>
      <c r="TYT139" s="65"/>
      <c r="TYU139" s="65"/>
      <c r="TYV139" s="65"/>
      <c r="TYW139" s="65"/>
      <c r="TYX139" s="65"/>
      <c r="TYY139" s="65"/>
      <c r="TYZ139" s="65"/>
      <c r="TZA139" s="65"/>
      <c r="TZB139" s="65"/>
      <c r="TZC139" s="65"/>
      <c r="TZD139" s="65"/>
      <c r="TZE139" s="65"/>
      <c r="TZF139" s="65"/>
      <c r="TZG139" s="65"/>
      <c r="TZH139" s="65"/>
      <c r="TZI139" s="65"/>
      <c r="TZJ139" s="65"/>
      <c r="TZK139" s="65"/>
      <c r="TZL139" s="65"/>
      <c r="TZM139" s="65"/>
      <c r="TZN139" s="65"/>
      <c r="TZO139" s="65"/>
      <c r="TZP139" s="65"/>
      <c r="TZQ139" s="65"/>
      <c r="TZR139" s="65"/>
      <c r="TZS139" s="65"/>
      <c r="TZT139" s="65"/>
      <c r="TZU139" s="65"/>
      <c r="TZV139" s="65"/>
      <c r="TZW139" s="65"/>
      <c r="TZX139" s="65"/>
      <c r="TZY139" s="65"/>
      <c r="TZZ139" s="65"/>
      <c r="UAA139" s="65"/>
      <c r="UAB139" s="65"/>
      <c r="UAC139" s="65"/>
      <c r="UAD139" s="65"/>
      <c r="UAE139" s="65"/>
      <c r="UAF139" s="65"/>
      <c r="UAG139" s="65"/>
      <c r="UAH139" s="65"/>
      <c r="UAI139" s="65"/>
      <c r="UAJ139" s="65"/>
      <c r="UAK139" s="65"/>
      <c r="UAL139" s="65"/>
      <c r="UAM139" s="65"/>
      <c r="UAN139" s="65"/>
      <c r="UAO139" s="65"/>
      <c r="UAP139" s="65"/>
      <c r="UAQ139" s="65"/>
      <c r="UAR139" s="65"/>
      <c r="UAS139" s="65"/>
      <c r="UAT139" s="65"/>
      <c r="UAU139" s="65"/>
      <c r="UAV139" s="65"/>
      <c r="UAW139" s="65"/>
      <c r="UAX139" s="65"/>
      <c r="UAY139" s="65"/>
      <c r="UAZ139" s="65"/>
      <c r="UBA139" s="65"/>
      <c r="UBB139" s="65"/>
      <c r="UBC139" s="65"/>
      <c r="UBD139" s="65"/>
      <c r="UBE139" s="65"/>
      <c r="UBF139" s="65"/>
      <c r="UBG139" s="65"/>
      <c r="UBH139" s="65"/>
      <c r="UBI139" s="65"/>
      <c r="UBJ139" s="65"/>
      <c r="UBK139" s="65"/>
      <c r="UBL139" s="65"/>
      <c r="UBM139" s="65"/>
      <c r="UBN139" s="65"/>
      <c r="UBO139" s="65"/>
      <c r="UBP139" s="65"/>
      <c r="UBQ139" s="65"/>
      <c r="UBR139" s="65"/>
      <c r="UBS139" s="65"/>
      <c r="UBT139" s="65"/>
      <c r="UBU139" s="65"/>
      <c r="UBV139" s="65"/>
      <c r="UBW139" s="65"/>
      <c r="UBX139" s="65"/>
      <c r="UBY139" s="65"/>
      <c r="UBZ139" s="65"/>
      <c r="UCA139" s="65"/>
      <c r="UCB139" s="65"/>
      <c r="UCC139" s="65"/>
      <c r="UCD139" s="65"/>
      <c r="UCE139" s="65"/>
      <c r="UCF139" s="65"/>
      <c r="UCG139" s="65"/>
      <c r="UCH139" s="65"/>
      <c r="UCI139" s="65"/>
      <c r="UCJ139" s="65"/>
      <c r="UCK139" s="65"/>
      <c r="UCL139" s="65"/>
      <c r="UCM139" s="65"/>
      <c r="UCN139" s="65"/>
      <c r="UCO139" s="65"/>
      <c r="UCP139" s="65"/>
      <c r="UCQ139" s="65"/>
      <c r="UCR139" s="65"/>
      <c r="UCS139" s="65"/>
      <c r="UCT139" s="65"/>
      <c r="UCU139" s="65"/>
      <c r="UCV139" s="65"/>
      <c r="UCW139" s="65"/>
      <c r="UCX139" s="65"/>
      <c r="UCY139" s="65"/>
      <c r="UCZ139" s="65"/>
      <c r="UDA139" s="65"/>
      <c r="UDB139" s="65"/>
      <c r="UDC139" s="65"/>
      <c r="UDD139" s="65"/>
      <c r="UDE139" s="65"/>
      <c r="UDF139" s="65"/>
      <c r="UDG139" s="65"/>
      <c r="UDH139" s="65"/>
      <c r="UDI139" s="65"/>
      <c r="UDJ139" s="65"/>
      <c r="UDK139" s="65"/>
      <c r="UDL139" s="65"/>
      <c r="UDM139" s="65"/>
      <c r="UDN139" s="65"/>
      <c r="UDO139" s="65"/>
      <c r="UDP139" s="65"/>
      <c r="UDQ139" s="65"/>
      <c r="UDR139" s="65"/>
      <c r="UDS139" s="65"/>
      <c r="UDT139" s="65"/>
      <c r="UDU139" s="65"/>
      <c r="UDV139" s="65"/>
      <c r="UDW139" s="65"/>
      <c r="UDX139" s="65"/>
      <c r="UDY139" s="65"/>
      <c r="UDZ139" s="65"/>
      <c r="UEA139" s="65"/>
      <c r="UEB139" s="65"/>
      <c r="UEC139" s="65"/>
      <c r="UED139" s="65"/>
      <c r="UEE139" s="65"/>
      <c r="UEF139" s="65"/>
      <c r="UEG139" s="65"/>
      <c r="UEH139" s="65"/>
      <c r="UEI139" s="65"/>
      <c r="UEJ139" s="65"/>
      <c r="UEK139" s="65"/>
      <c r="UEL139" s="65"/>
      <c r="UEM139" s="65"/>
      <c r="UEN139" s="65"/>
      <c r="UEO139" s="65"/>
      <c r="UEP139" s="65"/>
      <c r="UEQ139" s="65"/>
      <c r="UER139" s="65"/>
      <c r="UES139" s="65"/>
      <c r="UET139" s="65"/>
      <c r="UEU139" s="65"/>
      <c r="UEV139" s="65"/>
      <c r="UEW139" s="65"/>
      <c r="UEX139" s="65"/>
      <c r="UEY139" s="65"/>
      <c r="UEZ139" s="65"/>
      <c r="UFA139" s="65"/>
      <c r="UFB139" s="65"/>
      <c r="UFC139" s="65"/>
      <c r="UFD139" s="65"/>
      <c r="UFE139" s="65"/>
      <c r="UFF139" s="65"/>
      <c r="UFG139" s="65"/>
      <c r="UFH139" s="65"/>
      <c r="UFI139" s="65"/>
      <c r="UFJ139" s="65"/>
      <c r="UFK139" s="65"/>
      <c r="UFL139" s="65"/>
      <c r="UFM139" s="65"/>
      <c r="UFN139" s="65"/>
      <c r="UFO139" s="65"/>
      <c r="UFP139" s="65"/>
      <c r="UFQ139" s="65"/>
      <c r="UFR139" s="65"/>
      <c r="UFS139" s="65"/>
      <c r="UFT139" s="65"/>
      <c r="UFU139" s="65"/>
      <c r="UFV139" s="65"/>
      <c r="UFW139" s="65"/>
      <c r="UFX139" s="65"/>
      <c r="UFY139" s="65"/>
      <c r="UFZ139" s="65"/>
      <c r="UGA139" s="65"/>
      <c r="UGB139" s="65"/>
      <c r="UGC139" s="65"/>
      <c r="UGD139" s="65"/>
      <c r="UGE139" s="65"/>
      <c r="UGF139" s="65"/>
      <c r="UGG139" s="65"/>
      <c r="UGH139" s="65"/>
      <c r="UGI139" s="65"/>
      <c r="UGJ139" s="65"/>
      <c r="UGK139" s="65"/>
      <c r="UGL139" s="65"/>
      <c r="UGM139" s="65"/>
      <c r="UGN139" s="65"/>
      <c r="UGO139" s="65"/>
      <c r="UGP139" s="65"/>
      <c r="UGQ139" s="65"/>
      <c r="UGR139" s="65"/>
      <c r="UGS139" s="65"/>
      <c r="UGT139" s="65"/>
      <c r="UGU139" s="65"/>
      <c r="UGV139" s="65"/>
      <c r="UGW139" s="65"/>
      <c r="UGX139" s="65"/>
      <c r="UGY139" s="65"/>
      <c r="UGZ139" s="65"/>
      <c r="UHA139" s="65"/>
      <c r="UHB139" s="65"/>
      <c r="UHC139" s="65"/>
      <c r="UHD139" s="65"/>
      <c r="UHE139" s="65"/>
      <c r="UHF139" s="65"/>
      <c r="UHG139" s="65"/>
      <c r="UHH139" s="65"/>
      <c r="UHI139" s="65"/>
      <c r="UHJ139" s="65"/>
      <c r="UHK139" s="65"/>
      <c r="UHL139" s="65"/>
      <c r="UHM139" s="65"/>
      <c r="UHN139" s="65"/>
      <c r="UHO139" s="65"/>
      <c r="UHP139" s="65"/>
      <c r="UHQ139" s="65"/>
      <c r="UHR139" s="65"/>
      <c r="UHS139" s="65"/>
      <c r="UHT139" s="65"/>
      <c r="UHU139" s="65"/>
      <c r="UHV139" s="65"/>
      <c r="UHW139" s="65"/>
      <c r="UHX139" s="65"/>
      <c r="UHY139" s="65"/>
      <c r="UHZ139" s="65"/>
      <c r="UIA139" s="65"/>
      <c r="UIB139" s="65"/>
      <c r="UIC139" s="65"/>
      <c r="UID139" s="65"/>
      <c r="UIE139" s="65"/>
      <c r="UIF139" s="65"/>
      <c r="UIG139" s="65"/>
      <c r="UIH139" s="65"/>
      <c r="UII139" s="65"/>
      <c r="UIJ139" s="65"/>
      <c r="UIK139" s="65"/>
      <c r="UIL139" s="65"/>
      <c r="UIM139" s="65"/>
      <c r="UIN139" s="65"/>
      <c r="UIO139" s="65"/>
      <c r="UIP139" s="65"/>
      <c r="UIQ139" s="65"/>
      <c r="UIR139" s="65"/>
      <c r="UIS139" s="65"/>
      <c r="UIT139" s="65"/>
      <c r="UIU139" s="65"/>
      <c r="UIV139" s="65"/>
      <c r="UIW139" s="65"/>
      <c r="UIX139" s="65"/>
      <c r="UIY139" s="65"/>
      <c r="UIZ139" s="65"/>
      <c r="UJA139" s="65"/>
      <c r="UJB139" s="65"/>
      <c r="UJC139" s="65"/>
      <c r="UJD139" s="65"/>
      <c r="UJE139" s="65"/>
      <c r="UJF139" s="65"/>
      <c r="UJG139" s="65"/>
      <c r="UJH139" s="65"/>
      <c r="UJI139" s="65"/>
      <c r="UJJ139" s="65"/>
      <c r="UJK139" s="65"/>
      <c r="UJL139" s="65"/>
      <c r="UJM139" s="65"/>
      <c r="UJN139" s="65"/>
      <c r="UJO139" s="65"/>
      <c r="UJP139" s="65"/>
      <c r="UJQ139" s="65"/>
      <c r="UJR139" s="65"/>
      <c r="UJS139" s="65"/>
      <c r="UJT139" s="65"/>
      <c r="UJU139" s="65"/>
      <c r="UJV139" s="65"/>
      <c r="UJW139" s="65"/>
      <c r="UJX139" s="65"/>
      <c r="UJY139" s="65"/>
      <c r="UJZ139" s="65"/>
      <c r="UKA139" s="65"/>
      <c r="UKB139" s="65"/>
      <c r="UKC139" s="65"/>
      <c r="UKD139" s="65"/>
      <c r="UKE139" s="65"/>
      <c r="UKF139" s="65"/>
      <c r="UKG139" s="65"/>
      <c r="UKH139" s="65"/>
      <c r="UKI139" s="65"/>
      <c r="UKJ139" s="65"/>
      <c r="UKK139" s="65"/>
      <c r="UKL139" s="65"/>
      <c r="UKM139" s="65"/>
      <c r="UKN139" s="65"/>
      <c r="UKO139" s="65"/>
      <c r="UKP139" s="65"/>
      <c r="UKQ139" s="65"/>
      <c r="UKR139" s="65"/>
      <c r="UKS139" s="65"/>
      <c r="UKT139" s="65"/>
      <c r="UKU139" s="65"/>
      <c r="UKV139" s="65"/>
      <c r="UKW139" s="65"/>
      <c r="UKX139" s="65"/>
      <c r="UKY139" s="65"/>
      <c r="UKZ139" s="65"/>
      <c r="ULA139" s="65"/>
      <c r="ULB139" s="65"/>
      <c r="ULC139" s="65"/>
      <c r="ULD139" s="65"/>
      <c r="ULE139" s="65"/>
      <c r="ULF139" s="65"/>
      <c r="ULG139" s="65"/>
      <c r="ULH139" s="65"/>
      <c r="ULI139" s="65"/>
      <c r="ULJ139" s="65"/>
      <c r="ULK139" s="65"/>
      <c r="ULL139" s="65"/>
      <c r="ULM139" s="65"/>
      <c r="ULN139" s="65"/>
      <c r="ULO139" s="65"/>
      <c r="ULP139" s="65"/>
      <c r="ULQ139" s="65"/>
      <c r="ULR139" s="65"/>
      <c r="ULS139" s="65"/>
      <c r="ULT139" s="65"/>
      <c r="ULU139" s="65"/>
      <c r="ULV139" s="65"/>
      <c r="ULW139" s="65"/>
      <c r="ULX139" s="65"/>
      <c r="ULY139" s="65"/>
      <c r="ULZ139" s="65"/>
      <c r="UMA139" s="65"/>
      <c r="UMB139" s="65"/>
      <c r="UMC139" s="65"/>
      <c r="UMD139" s="65"/>
      <c r="UME139" s="65"/>
      <c r="UMF139" s="65"/>
      <c r="UMG139" s="65"/>
      <c r="UMH139" s="65"/>
      <c r="UMI139" s="65"/>
      <c r="UMJ139" s="65"/>
      <c r="UMK139" s="65"/>
      <c r="UML139" s="65"/>
      <c r="UMM139" s="65"/>
      <c r="UMN139" s="65"/>
      <c r="UMO139" s="65"/>
      <c r="UMP139" s="65"/>
      <c r="UMQ139" s="65"/>
      <c r="UMR139" s="65"/>
      <c r="UMS139" s="65"/>
      <c r="UMT139" s="65"/>
      <c r="UMU139" s="65"/>
      <c r="UMV139" s="65"/>
      <c r="UMW139" s="65"/>
      <c r="UMX139" s="65"/>
      <c r="UMY139" s="65"/>
      <c r="UMZ139" s="65"/>
      <c r="UNA139" s="65"/>
      <c r="UNB139" s="65"/>
      <c r="UNC139" s="65"/>
      <c r="UND139" s="65"/>
      <c r="UNE139" s="65"/>
      <c r="UNF139" s="65"/>
      <c r="UNG139" s="65"/>
      <c r="UNH139" s="65"/>
      <c r="UNI139" s="65"/>
      <c r="UNJ139" s="65"/>
      <c r="UNK139" s="65"/>
      <c r="UNL139" s="65"/>
      <c r="UNM139" s="65"/>
      <c r="UNN139" s="65"/>
      <c r="UNO139" s="65"/>
      <c r="UNP139" s="65"/>
      <c r="UNQ139" s="65"/>
      <c r="UNR139" s="65"/>
      <c r="UNS139" s="65"/>
      <c r="UNT139" s="65"/>
      <c r="UNU139" s="65"/>
      <c r="UNV139" s="65"/>
      <c r="UNW139" s="65"/>
      <c r="UNX139" s="65"/>
      <c r="UNY139" s="65"/>
      <c r="UNZ139" s="65"/>
      <c r="UOA139" s="65"/>
      <c r="UOB139" s="65"/>
      <c r="UOC139" s="65"/>
      <c r="UOD139" s="65"/>
      <c r="UOE139" s="65"/>
      <c r="UOF139" s="65"/>
      <c r="UOG139" s="65"/>
      <c r="UOH139" s="65"/>
      <c r="UOI139" s="65"/>
      <c r="UOJ139" s="65"/>
      <c r="UOK139" s="65"/>
      <c r="UOL139" s="65"/>
      <c r="UOM139" s="65"/>
      <c r="UON139" s="65"/>
      <c r="UOO139" s="65"/>
      <c r="UOP139" s="65"/>
      <c r="UOQ139" s="65"/>
      <c r="UOR139" s="65"/>
      <c r="UOS139" s="65"/>
      <c r="UOT139" s="65"/>
      <c r="UOU139" s="65"/>
      <c r="UOV139" s="65"/>
      <c r="UOW139" s="65"/>
      <c r="UOX139" s="65"/>
      <c r="UOY139" s="65"/>
      <c r="UOZ139" s="65"/>
      <c r="UPA139" s="65"/>
      <c r="UPB139" s="65"/>
      <c r="UPC139" s="65"/>
      <c r="UPD139" s="65"/>
      <c r="UPE139" s="65"/>
      <c r="UPF139" s="65"/>
      <c r="UPG139" s="65"/>
      <c r="UPH139" s="65"/>
      <c r="UPI139" s="65"/>
      <c r="UPJ139" s="65"/>
      <c r="UPK139" s="65"/>
      <c r="UPL139" s="65"/>
      <c r="UPM139" s="65"/>
      <c r="UPN139" s="65"/>
      <c r="UPO139" s="65"/>
      <c r="UPP139" s="65"/>
      <c r="UPQ139" s="65"/>
      <c r="UPR139" s="65"/>
      <c r="UPS139" s="65"/>
      <c r="UPT139" s="65"/>
      <c r="UPU139" s="65"/>
      <c r="UPV139" s="65"/>
      <c r="UPW139" s="65"/>
      <c r="UPX139" s="65"/>
      <c r="UPY139" s="65"/>
      <c r="UPZ139" s="65"/>
      <c r="UQA139" s="65"/>
      <c r="UQB139" s="65"/>
      <c r="UQC139" s="65"/>
      <c r="UQD139" s="65"/>
      <c r="UQE139" s="65"/>
      <c r="UQF139" s="65"/>
      <c r="UQG139" s="65"/>
      <c r="UQH139" s="65"/>
      <c r="UQI139" s="65"/>
      <c r="UQJ139" s="65"/>
      <c r="UQK139" s="65"/>
      <c r="UQL139" s="65"/>
      <c r="UQM139" s="65"/>
      <c r="UQN139" s="65"/>
      <c r="UQO139" s="65"/>
      <c r="UQP139" s="65"/>
      <c r="UQQ139" s="65"/>
      <c r="UQR139" s="65"/>
      <c r="UQS139" s="65"/>
      <c r="UQT139" s="65"/>
      <c r="UQU139" s="65"/>
      <c r="UQV139" s="65"/>
      <c r="UQW139" s="65"/>
      <c r="UQX139" s="65"/>
      <c r="UQY139" s="65"/>
      <c r="UQZ139" s="65"/>
      <c r="URA139" s="65"/>
      <c r="URB139" s="65"/>
      <c r="URC139" s="65"/>
      <c r="URD139" s="65"/>
      <c r="URE139" s="65"/>
      <c r="URF139" s="65"/>
      <c r="URG139" s="65"/>
      <c r="URH139" s="65"/>
      <c r="URI139" s="65"/>
      <c r="URJ139" s="65"/>
      <c r="URK139" s="65"/>
      <c r="URL139" s="65"/>
      <c r="URM139" s="65"/>
      <c r="URN139" s="65"/>
      <c r="URO139" s="65"/>
      <c r="URP139" s="65"/>
      <c r="URQ139" s="65"/>
      <c r="URR139" s="65"/>
      <c r="URS139" s="65"/>
      <c r="URT139" s="65"/>
      <c r="URU139" s="65"/>
      <c r="URV139" s="65"/>
      <c r="URW139" s="65"/>
      <c r="URX139" s="65"/>
      <c r="URY139" s="65"/>
      <c r="URZ139" s="65"/>
      <c r="USA139" s="65"/>
      <c r="USB139" s="65"/>
      <c r="USC139" s="65"/>
      <c r="USD139" s="65"/>
      <c r="USE139" s="65"/>
      <c r="USF139" s="65"/>
      <c r="USG139" s="65"/>
      <c r="USH139" s="65"/>
      <c r="USI139" s="65"/>
      <c r="USJ139" s="65"/>
      <c r="USK139" s="65"/>
      <c r="USL139" s="65"/>
      <c r="USM139" s="65"/>
      <c r="USN139" s="65"/>
      <c r="USO139" s="65"/>
      <c r="USP139" s="65"/>
      <c r="USQ139" s="65"/>
      <c r="USR139" s="65"/>
      <c r="USS139" s="65"/>
      <c r="UST139" s="65"/>
      <c r="USU139" s="65"/>
      <c r="USV139" s="65"/>
      <c r="USW139" s="65"/>
      <c r="USX139" s="65"/>
      <c r="USY139" s="65"/>
      <c r="USZ139" s="65"/>
      <c r="UTA139" s="65"/>
      <c r="UTB139" s="65"/>
      <c r="UTC139" s="65"/>
      <c r="UTD139" s="65"/>
      <c r="UTE139" s="65"/>
      <c r="UTF139" s="65"/>
      <c r="UTG139" s="65"/>
      <c r="UTH139" s="65"/>
      <c r="UTI139" s="65"/>
      <c r="UTJ139" s="65"/>
      <c r="UTK139" s="65"/>
      <c r="UTL139" s="65"/>
      <c r="UTM139" s="65"/>
      <c r="UTN139" s="65"/>
      <c r="UTO139" s="65"/>
      <c r="UTP139" s="65"/>
      <c r="UTQ139" s="65"/>
      <c r="UTR139" s="65"/>
      <c r="UTS139" s="65"/>
      <c r="UTT139" s="65"/>
      <c r="UTU139" s="65"/>
      <c r="UTV139" s="65"/>
      <c r="UTW139" s="65"/>
      <c r="UTX139" s="65"/>
      <c r="UTY139" s="65"/>
      <c r="UTZ139" s="65"/>
      <c r="UUA139" s="65"/>
      <c r="UUB139" s="65"/>
      <c r="UUC139" s="65"/>
      <c r="UUD139" s="65"/>
      <c r="UUE139" s="65"/>
      <c r="UUF139" s="65"/>
      <c r="UUG139" s="65"/>
      <c r="UUH139" s="65"/>
      <c r="UUI139" s="65"/>
      <c r="UUJ139" s="65"/>
      <c r="UUK139" s="65"/>
      <c r="UUL139" s="65"/>
      <c r="UUM139" s="65"/>
      <c r="UUN139" s="65"/>
      <c r="UUO139" s="65"/>
      <c r="UUP139" s="65"/>
      <c r="UUQ139" s="65"/>
      <c r="UUR139" s="65"/>
      <c r="UUS139" s="65"/>
      <c r="UUT139" s="65"/>
      <c r="UUU139" s="65"/>
      <c r="UUV139" s="65"/>
      <c r="UUW139" s="65"/>
      <c r="UUX139" s="65"/>
      <c r="UUY139" s="65"/>
      <c r="UUZ139" s="65"/>
      <c r="UVA139" s="65"/>
      <c r="UVB139" s="65"/>
      <c r="UVC139" s="65"/>
      <c r="UVD139" s="65"/>
      <c r="UVE139" s="65"/>
      <c r="UVF139" s="65"/>
      <c r="UVG139" s="65"/>
      <c r="UVH139" s="65"/>
      <c r="UVI139" s="65"/>
      <c r="UVJ139" s="65"/>
      <c r="UVK139" s="65"/>
      <c r="UVL139" s="65"/>
      <c r="UVM139" s="65"/>
      <c r="UVN139" s="65"/>
      <c r="UVO139" s="65"/>
      <c r="UVP139" s="65"/>
      <c r="UVQ139" s="65"/>
      <c r="UVR139" s="65"/>
      <c r="UVS139" s="65"/>
      <c r="UVT139" s="65"/>
      <c r="UVU139" s="65"/>
      <c r="UVV139" s="65"/>
      <c r="UVW139" s="65"/>
      <c r="UVX139" s="65"/>
      <c r="UVY139" s="65"/>
      <c r="UVZ139" s="65"/>
      <c r="UWA139" s="65"/>
      <c r="UWB139" s="65"/>
      <c r="UWC139" s="65"/>
      <c r="UWD139" s="65"/>
      <c r="UWE139" s="65"/>
      <c r="UWF139" s="65"/>
      <c r="UWG139" s="65"/>
      <c r="UWH139" s="65"/>
      <c r="UWI139" s="65"/>
      <c r="UWJ139" s="65"/>
      <c r="UWK139" s="65"/>
      <c r="UWL139" s="65"/>
      <c r="UWM139" s="65"/>
      <c r="UWN139" s="65"/>
      <c r="UWO139" s="65"/>
      <c r="UWP139" s="65"/>
      <c r="UWQ139" s="65"/>
      <c r="UWR139" s="65"/>
      <c r="UWS139" s="65"/>
      <c r="UWT139" s="65"/>
      <c r="UWU139" s="65"/>
      <c r="UWV139" s="65"/>
      <c r="UWW139" s="65"/>
      <c r="UWX139" s="65"/>
      <c r="UWY139" s="65"/>
      <c r="UWZ139" s="65"/>
      <c r="UXA139" s="65"/>
      <c r="UXB139" s="65"/>
      <c r="UXC139" s="65"/>
      <c r="UXD139" s="65"/>
      <c r="UXE139" s="65"/>
      <c r="UXF139" s="65"/>
      <c r="UXG139" s="65"/>
      <c r="UXH139" s="65"/>
      <c r="UXI139" s="65"/>
      <c r="UXJ139" s="65"/>
      <c r="UXK139" s="65"/>
      <c r="UXL139" s="65"/>
      <c r="UXM139" s="65"/>
      <c r="UXN139" s="65"/>
      <c r="UXO139" s="65"/>
      <c r="UXP139" s="65"/>
      <c r="UXQ139" s="65"/>
      <c r="UXR139" s="65"/>
      <c r="UXS139" s="65"/>
      <c r="UXT139" s="65"/>
      <c r="UXU139" s="65"/>
      <c r="UXV139" s="65"/>
      <c r="UXW139" s="65"/>
      <c r="UXX139" s="65"/>
      <c r="UXY139" s="65"/>
      <c r="UXZ139" s="65"/>
      <c r="UYA139" s="65"/>
      <c r="UYB139" s="65"/>
      <c r="UYC139" s="65"/>
      <c r="UYD139" s="65"/>
      <c r="UYE139" s="65"/>
      <c r="UYF139" s="65"/>
      <c r="UYG139" s="65"/>
      <c r="UYH139" s="65"/>
      <c r="UYI139" s="65"/>
      <c r="UYJ139" s="65"/>
      <c r="UYK139" s="65"/>
      <c r="UYL139" s="65"/>
      <c r="UYM139" s="65"/>
      <c r="UYN139" s="65"/>
      <c r="UYO139" s="65"/>
      <c r="UYP139" s="65"/>
      <c r="UYQ139" s="65"/>
      <c r="UYR139" s="65"/>
      <c r="UYS139" s="65"/>
      <c r="UYT139" s="65"/>
      <c r="UYU139" s="65"/>
      <c r="UYV139" s="65"/>
      <c r="UYW139" s="65"/>
      <c r="UYX139" s="65"/>
      <c r="UYY139" s="65"/>
      <c r="UYZ139" s="65"/>
      <c r="UZA139" s="65"/>
      <c r="UZB139" s="65"/>
      <c r="UZC139" s="65"/>
      <c r="UZD139" s="65"/>
      <c r="UZE139" s="65"/>
      <c r="UZF139" s="65"/>
      <c r="UZG139" s="65"/>
      <c r="UZH139" s="65"/>
      <c r="UZI139" s="65"/>
      <c r="UZJ139" s="65"/>
      <c r="UZK139" s="65"/>
      <c r="UZL139" s="65"/>
      <c r="UZM139" s="65"/>
      <c r="UZN139" s="65"/>
      <c r="UZO139" s="65"/>
      <c r="UZP139" s="65"/>
      <c r="UZQ139" s="65"/>
      <c r="UZR139" s="65"/>
      <c r="UZS139" s="65"/>
      <c r="UZT139" s="65"/>
      <c r="UZU139" s="65"/>
      <c r="UZV139" s="65"/>
      <c r="UZW139" s="65"/>
      <c r="UZX139" s="65"/>
      <c r="UZY139" s="65"/>
      <c r="UZZ139" s="65"/>
      <c r="VAA139" s="65"/>
      <c r="VAB139" s="65"/>
      <c r="VAC139" s="65"/>
      <c r="VAD139" s="65"/>
      <c r="VAE139" s="65"/>
      <c r="VAF139" s="65"/>
      <c r="VAG139" s="65"/>
      <c r="VAH139" s="65"/>
      <c r="VAI139" s="65"/>
      <c r="VAJ139" s="65"/>
      <c r="VAK139" s="65"/>
      <c r="VAL139" s="65"/>
      <c r="VAM139" s="65"/>
      <c r="VAN139" s="65"/>
      <c r="VAO139" s="65"/>
      <c r="VAP139" s="65"/>
      <c r="VAQ139" s="65"/>
      <c r="VAR139" s="65"/>
      <c r="VAS139" s="65"/>
      <c r="VAT139" s="65"/>
      <c r="VAU139" s="65"/>
      <c r="VAV139" s="65"/>
      <c r="VAW139" s="65"/>
      <c r="VAX139" s="65"/>
      <c r="VAY139" s="65"/>
      <c r="VAZ139" s="65"/>
      <c r="VBA139" s="65"/>
      <c r="VBB139" s="65"/>
      <c r="VBC139" s="65"/>
      <c r="VBD139" s="65"/>
      <c r="VBE139" s="65"/>
      <c r="VBF139" s="65"/>
      <c r="VBG139" s="65"/>
      <c r="VBH139" s="65"/>
      <c r="VBI139" s="65"/>
      <c r="VBJ139" s="65"/>
      <c r="VBK139" s="65"/>
      <c r="VBL139" s="65"/>
      <c r="VBM139" s="65"/>
      <c r="VBN139" s="65"/>
      <c r="VBO139" s="65"/>
      <c r="VBP139" s="65"/>
      <c r="VBQ139" s="65"/>
      <c r="VBR139" s="65"/>
      <c r="VBS139" s="65"/>
      <c r="VBT139" s="65"/>
      <c r="VBU139" s="65"/>
      <c r="VBV139" s="65"/>
      <c r="VBW139" s="65"/>
      <c r="VBX139" s="65"/>
      <c r="VBY139" s="65"/>
      <c r="VBZ139" s="65"/>
      <c r="VCA139" s="65"/>
      <c r="VCB139" s="65"/>
      <c r="VCC139" s="65"/>
      <c r="VCD139" s="65"/>
      <c r="VCE139" s="65"/>
      <c r="VCF139" s="65"/>
      <c r="VCG139" s="65"/>
      <c r="VCH139" s="65"/>
      <c r="VCI139" s="65"/>
      <c r="VCJ139" s="65"/>
      <c r="VCK139" s="65"/>
      <c r="VCL139" s="65"/>
      <c r="VCM139" s="65"/>
      <c r="VCN139" s="65"/>
      <c r="VCO139" s="65"/>
      <c r="VCP139" s="65"/>
      <c r="VCQ139" s="65"/>
      <c r="VCR139" s="65"/>
      <c r="VCS139" s="65"/>
      <c r="VCT139" s="65"/>
      <c r="VCU139" s="65"/>
      <c r="VCV139" s="65"/>
      <c r="VCW139" s="65"/>
      <c r="VCX139" s="65"/>
      <c r="VCY139" s="65"/>
      <c r="VCZ139" s="65"/>
      <c r="VDA139" s="65"/>
      <c r="VDB139" s="65"/>
      <c r="VDC139" s="65"/>
      <c r="VDD139" s="65"/>
      <c r="VDE139" s="65"/>
      <c r="VDF139" s="65"/>
      <c r="VDG139" s="65"/>
      <c r="VDH139" s="65"/>
      <c r="VDI139" s="65"/>
      <c r="VDJ139" s="65"/>
      <c r="VDK139" s="65"/>
      <c r="VDL139" s="65"/>
      <c r="VDM139" s="65"/>
      <c r="VDN139" s="65"/>
      <c r="VDO139" s="65"/>
      <c r="VDP139" s="65"/>
      <c r="VDQ139" s="65"/>
      <c r="VDR139" s="65"/>
      <c r="VDS139" s="65"/>
      <c r="VDT139" s="65"/>
      <c r="VDU139" s="65"/>
      <c r="VDV139" s="65"/>
      <c r="VDW139" s="65"/>
      <c r="VDX139" s="65"/>
      <c r="VDY139" s="65"/>
      <c r="VDZ139" s="65"/>
      <c r="VEA139" s="65"/>
      <c r="VEB139" s="65"/>
      <c r="VEC139" s="65"/>
      <c r="VED139" s="65"/>
      <c r="VEE139" s="65"/>
      <c r="VEF139" s="65"/>
      <c r="VEG139" s="65"/>
      <c r="VEH139" s="65"/>
      <c r="VEI139" s="65"/>
      <c r="VEJ139" s="65"/>
      <c r="VEK139" s="65"/>
      <c r="VEL139" s="65"/>
      <c r="VEM139" s="65"/>
      <c r="VEN139" s="65"/>
      <c r="VEO139" s="65"/>
      <c r="VEP139" s="65"/>
      <c r="VEQ139" s="65"/>
      <c r="VER139" s="65"/>
      <c r="VES139" s="65"/>
      <c r="VET139" s="65"/>
      <c r="VEU139" s="65"/>
      <c r="VEV139" s="65"/>
      <c r="VEW139" s="65"/>
      <c r="VEX139" s="65"/>
      <c r="VEY139" s="65"/>
      <c r="VEZ139" s="65"/>
      <c r="VFA139" s="65"/>
      <c r="VFB139" s="65"/>
      <c r="VFC139" s="65"/>
      <c r="VFD139" s="65"/>
      <c r="VFE139" s="65"/>
      <c r="VFF139" s="65"/>
      <c r="VFG139" s="65"/>
      <c r="VFH139" s="65"/>
      <c r="VFI139" s="65"/>
      <c r="VFJ139" s="65"/>
      <c r="VFK139" s="65"/>
      <c r="VFL139" s="65"/>
      <c r="VFM139" s="65"/>
      <c r="VFN139" s="65"/>
      <c r="VFO139" s="65"/>
      <c r="VFP139" s="65"/>
      <c r="VFQ139" s="65"/>
      <c r="VFR139" s="65"/>
      <c r="VFS139" s="65"/>
      <c r="VFT139" s="65"/>
      <c r="VFU139" s="65"/>
      <c r="VFV139" s="65"/>
      <c r="VFW139" s="65"/>
      <c r="VFX139" s="65"/>
      <c r="VFY139" s="65"/>
      <c r="VFZ139" s="65"/>
      <c r="VGA139" s="65"/>
      <c r="VGB139" s="65"/>
      <c r="VGC139" s="65"/>
      <c r="VGD139" s="65"/>
      <c r="VGE139" s="65"/>
      <c r="VGF139" s="65"/>
      <c r="VGG139" s="65"/>
      <c r="VGH139" s="65"/>
      <c r="VGI139" s="65"/>
      <c r="VGJ139" s="65"/>
      <c r="VGK139" s="65"/>
      <c r="VGL139" s="65"/>
      <c r="VGM139" s="65"/>
      <c r="VGN139" s="65"/>
      <c r="VGO139" s="65"/>
      <c r="VGP139" s="65"/>
      <c r="VGQ139" s="65"/>
      <c r="VGR139" s="65"/>
      <c r="VGS139" s="65"/>
      <c r="VGT139" s="65"/>
      <c r="VGU139" s="65"/>
      <c r="VGV139" s="65"/>
      <c r="VGW139" s="65"/>
      <c r="VGX139" s="65"/>
      <c r="VGY139" s="65"/>
      <c r="VGZ139" s="65"/>
      <c r="VHA139" s="65"/>
      <c r="VHB139" s="65"/>
      <c r="VHC139" s="65"/>
      <c r="VHD139" s="65"/>
      <c r="VHE139" s="65"/>
      <c r="VHF139" s="65"/>
      <c r="VHG139" s="65"/>
      <c r="VHH139" s="65"/>
      <c r="VHI139" s="65"/>
      <c r="VHJ139" s="65"/>
      <c r="VHK139" s="65"/>
      <c r="VHL139" s="65"/>
      <c r="VHM139" s="65"/>
      <c r="VHN139" s="65"/>
      <c r="VHO139" s="65"/>
      <c r="VHP139" s="65"/>
      <c r="VHQ139" s="65"/>
      <c r="VHR139" s="65"/>
      <c r="VHS139" s="65"/>
      <c r="VHT139" s="65"/>
      <c r="VHU139" s="65"/>
      <c r="VHV139" s="65"/>
      <c r="VHW139" s="65"/>
      <c r="VHX139" s="65"/>
      <c r="VHY139" s="65"/>
      <c r="VHZ139" s="65"/>
      <c r="VIA139" s="65"/>
      <c r="VIB139" s="65"/>
      <c r="VIC139" s="65"/>
      <c r="VID139" s="65"/>
      <c r="VIE139" s="65"/>
      <c r="VIF139" s="65"/>
      <c r="VIG139" s="65"/>
      <c r="VIH139" s="65"/>
      <c r="VII139" s="65"/>
      <c r="VIJ139" s="65"/>
      <c r="VIK139" s="65"/>
      <c r="VIL139" s="65"/>
      <c r="VIM139" s="65"/>
      <c r="VIN139" s="65"/>
      <c r="VIO139" s="65"/>
      <c r="VIP139" s="65"/>
      <c r="VIQ139" s="65"/>
      <c r="VIR139" s="65"/>
      <c r="VIS139" s="65"/>
      <c r="VIT139" s="65"/>
      <c r="VIU139" s="65"/>
      <c r="VIV139" s="65"/>
      <c r="VIW139" s="65"/>
      <c r="VIX139" s="65"/>
      <c r="VIY139" s="65"/>
      <c r="VIZ139" s="65"/>
      <c r="VJA139" s="65"/>
      <c r="VJB139" s="65"/>
      <c r="VJC139" s="65"/>
      <c r="VJD139" s="65"/>
      <c r="VJE139" s="65"/>
      <c r="VJF139" s="65"/>
      <c r="VJG139" s="65"/>
      <c r="VJH139" s="65"/>
      <c r="VJI139" s="65"/>
      <c r="VJJ139" s="65"/>
      <c r="VJK139" s="65"/>
      <c r="VJL139" s="65"/>
      <c r="VJM139" s="65"/>
      <c r="VJN139" s="65"/>
      <c r="VJO139" s="65"/>
      <c r="VJP139" s="65"/>
      <c r="VJQ139" s="65"/>
      <c r="VJR139" s="65"/>
      <c r="VJS139" s="65"/>
      <c r="VJT139" s="65"/>
      <c r="VJU139" s="65"/>
      <c r="VJV139" s="65"/>
      <c r="VJW139" s="65"/>
      <c r="VJX139" s="65"/>
      <c r="VJY139" s="65"/>
      <c r="VJZ139" s="65"/>
      <c r="VKA139" s="65"/>
      <c r="VKB139" s="65"/>
      <c r="VKC139" s="65"/>
      <c r="VKD139" s="65"/>
      <c r="VKE139" s="65"/>
      <c r="VKF139" s="65"/>
      <c r="VKG139" s="65"/>
      <c r="VKH139" s="65"/>
      <c r="VKI139" s="65"/>
      <c r="VKJ139" s="65"/>
      <c r="VKK139" s="65"/>
      <c r="VKL139" s="65"/>
      <c r="VKM139" s="65"/>
      <c r="VKN139" s="65"/>
      <c r="VKO139" s="65"/>
      <c r="VKP139" s="65"/>
      <c r="VKQ139" s="65"/>
      <c r="VKR139" s="65"/>
      <c r="VKS139" s="65"/>
      <c r="VKT139" s="65"/>
      <c r="VKU139" s="65"/>
      <c r="VKV139" s="65"/>
      <c r="VKW139" s="65"/>
      <c r="VKX139" s="65"/>
      <c r="VKY139" s="65"/>
      <c r="VKZ139" s="65"/>
      <c r="VLA139" s="65"/>
      <c r="VLB139" s="65"/>
      <c r="VLC139" s="65"/>
      <c r="VLD139" s="65"/>
      <c r="VLE139" s="65"/>
      <c r="VLF139" s="65"/>
      <c r="VLG139" s="65"/>
      <c r="VLH139" s="65"/>
      <c r="VLI139" s="65"/>
      <c r="VLJ139" s="65"/>
      <c r="VLK139" s="65"/>
      <c r="VLL139" s="65"/>
      <c r="VLM139" s="65"/>
      <c r="VLN139" s="65"/>
      <c r="VLO139" s="65"/>
      <c r="VLP139" s="65"/>
      <c r="VLQ139" s="65"/>
      <c r="VLR139" s="65"/>
      <c r="VLS139" s="65"/>
      <c r="VLT139" s="65"/>
      <c r="VLU139" s="65"/>
      <c r="VLV139" s="65"/>
      <c r="VLW139" s="65"/>
      <c r="VLX139" s="65"/>
      <c r="VLY139" s="65"/>
      <c r="VLZ139" s="65"/>
      <c r="VMA139" s="65"/>
      <c r="VMB139" s="65"/>
      <c r="VMC139" s="65"/>
      <c r="VMD139" s="65"/>
      <c r="VME139" s="65"/>
      <c r="VMF139" s="65"/>
      <c r="VMG139" s="65"/>
      <c r="VMH139" s="65"/>
      <c r="VMI139" s="65"/>
      <c r="VMJ139" s="65"/>
      <c r="VMK139" s="65"/>
      <c r="VML139" s="65"/>
      <c r="VMM139" s="65"/>
      <c r="VMN139" s="65"/>
      <c r="VMO139" s="65"/>
      <c r="VMP139" s="65"/>
      <c r="VMQ139" s="65"/>
      <c r="VMR139" s="65"/>
      <c r="VMS139" s="65"/>
      <c r="VMT139" s="65"/>
      <c r="VMU139" s="65"/>
      <c r="VMV139" s="65"/>
      <c r="VMW139" s="65"/>
      <c r="VMX139" s="65"/>
      <c r="VMY139" s="65"/>
      <c r="VMZ139" s="65"/>
      <c r="VNA139" s="65"/>
      <c r="VNB139" s="65"/>
      <c r="VNC139" s="65"/>
      <c r="VND139" s="65"/>
      <c r="VNE139" s="65"/>
      <c r="VNF139" s="65"/>
      <c r="VNG139" s="65"/>
      <c r="VNH139" s="65"/>
      <c r="VNI139" s="65"/>
      <c r="VNJ139" s="65"/>
      <c r="VNK139" s="65"/>
      <c r="VNL139" s="65"/>
      <c r="VNM139" s="65"/>
      <c r="VNN139" s="65"/>
      <c r="VNO139" s="65"/>
      <c r="VNP139" s="65"/>
      <c r="VNQ139" s="65"/>
      <c r="VNR139" s="65"/>
      <c r="VNS139" s="65"/>
      <c r="VNT139" s="65"/>
      <c r="VNU139" s="65"/>
      <c r="VNV139" s="65"/>
      <c r="VNW139" s="65"/>
      <c r="VNX139" s="65"/>
      <c r="VNY139" s="65"/>
      <c r="VNZ139" s="65"/>
      <c r="VOA139" s="65"/>
      <c r="VOB139" s="65"/>
      <c r="VOC139" s="65"/>
      <c r="VOD139" s="65"/>
      <c r="VOE139" s="65"/>
      <c r="VOF139" s="65"/>
      <c r="VOG139" s="65"/>
      <c r="VOH139" s="65"/>
      <c r="VOI139" s="65"/>
      <c r="VOJ139" s="65"/>
      <c r="VOK139" s="65"/>
      <c r="VOL139" s="65"/>
      <c r="VOM139" s="65"/>
      <c r="VON139" s="65"/>
      <c r="VOO139" s="65"/>
      <c r="VOP139" s="65"/>
      <c r="VOQ139" s="65"/>
      <c r="VOR139" s="65"/>
      <c r="VOS139" s="65"/>
      <c r="VOT139" s="65"/>
      <c r="VOU139" s="65"/>
      <c r="VOV139" s="65"/>
      <c r="VOW139" s="65"/>
      <c r="VOX139" s="65"/>
      <c r="VOY139" s="65"/>
      <c r="VOZ139" s="65"/>
      <c r="VPA139" s="65"/>
      <c r="VPB139" s="65"/>
      <c r="VPC139" s="65"/>
      <c r="VPD139" s="65"/>
      <c r="VPE139" s="65"/>
      <c r="VPF139" s="65"/>
      <c r="VPG139" s="65"/>
      <c r="VPH139" s="65"/>
      <c r="VPI139" s="65"/>
      <c r="VPJ139" s="65"/>
      <c r="VPK139" s="65"/>
      <c r="VPL139" s="65"/>
      <c r="VPM139" s="65"/>
      <c r="VPN139" s="65"/>
      <c r="VPO139" s="65"/>
      <c r="VPP139" s="65"/>
      <c r="VPQ139" s="65"/>
      <c r="VPR139" s="65"/>
      <c r="VPS139" s="65"/>
      <c r="VPT139" s="65"/>
      <c r="VPU139" s="65"/>
      <c r="VPV139" s="65"/>
      <c r="VPW139" s="65"/>
      <c r="VPX139" s="65"/>
      <c r="VPY139" s="65"/>
      <c r="VPZ139" s="65"/>
      <c r="VQA139" s="65"/>
      <c r="VQB139" s="65"/>
      <c r="VQC139" s="65"/>
      <c r="VQD139" s="65"/>
      <c r="VQE139" s="65"/>
      <c r="VQF139" s="65"/>
      <c r="VQG139" s="65"/>
      <c r="VQH139" s="65"/>
      <c r="VQI139" s="65"/>
      <c r="VQJ139" s="65"/>
      <c r="VQK139" s="65"/>
      <c r="VQL139" s="65"/>
      <c r="VQM139" s="65"/>
      <c r="VQN139" s="65"/>
      <c r="VQO139" s="65"/>
      <c r="VQP139" s="65"/>
      <c r="VQQ139" s="65"/>
      <c r="VQR139" s="65"/>
      <c r="VQS139" s="65"/>
      <c r="VQT139" s="65"/>
      <c r="VQU139" s="65"/>
      <c r="VQV139" s="65"/>
      <c r="VQW139" s="65"/>
      <c r="VQX139" s="65"/>
      <c r="VQY139" s="65"/>
      <c r="VQZ139" s="65"/>
      <c r="VRA139" s="65"/>
      <c r="VRB139" s="65"/>
      <c r="VRC139" s="65"/>
      <c r="VRD139" s="65"/>
      <c r="VRE139" s="65"/>
      <c r="VRF139" s="65"/>
      <c r="VRG139" s="65"/>
      <c r="VRH139" s="65"/>
      <c r="VRI139" s="65"/>
      <c r="VRJ139" s="65"/>
      <c r="VRK139" s="65"/>
      <c r="VRL139" s="65"/>
      <c r="VRM139" s="65"/>
      <c r="VRN139" s="65"/>
      <c r="VRO139" s="65"/>
      <c r="VRP139" s="65"/>
      <c r="VRQ139" s="65"/>
      <c r="VRR139" s="65"/>
      <c r="VRS139" s="65"/>
      <c r="VRT139" s="65"/>
      <c r="VRU139" s="65"/>
      <c r="VRV139" s="65"/>
      <c r="VRW139" s="65"/>
      <c r="VRX139" s="65"/>
      <c r="VRY139" s="65"/>
      <c r="VRZ139" s="65"/>
      <c r="VSA139" s="65"/>
      <c r="VSB139" s="65"/>
      <c r="VSC139" s="65"/>
      <c r="VSD139" s="65"/>
      <c r="VSE139" s="65"/>
      <c r="VSF139" s="65"/>
      <c r="VSG139" s="65"/>
      <c r="VSH139" s="65"/>
      <c r="VSI139" s="65"/>
      <c r="VSJ139" s="65"/>
      <c r="VSK139" s="65"/>
      <c r="VSL139" s="65"/>
      <c r="VSM139" s="65"/>
      <c r="VSN139" s="65"/>
      <c r="VSO139" s="65"/>
      <c r="VSP139" s="65"/>
      <c r="VSQ139" s="65"/>
      <c r="VSR139" s="65"/>
      <c r="VSS139" s="65"/>
      <c r="VST139" s="65"/>
      <c r="VSU139" s="65"/>
      <c r="VSV139" s="65"/>
      <c r="VSW139" s="65"/>
      <c r="VSX139" s="65"/>
      <c r="VSY139" s="65"/>
      <c r="VSZ139" s="65"/>
      <c r="VTA139" s="65"/>
      <c r="VTB139" s="65"/>
      <c r="VTC139" s="65"/>
      <c r="VTD139" s="65"/>
      <c r="VTE139" s="65"/>
      <c r="VTF139" s="65"/>
      <c r="VTG139" s="65"/>
      <c r="VTH139" s="65"/>
      <c r="VTI139" s="65"/>
      <c r="VTJ139" s="65"/>
      <c r="VTK139" s="65"/>
      <c r="VTL139" s="65"/>
      <c r="VTM139" s="65"/>
      <c r="VTN139" s="65"/>
      <c r="VTO139" s="65"/>
      <c r="VTP139" s="65"/>
      <c r="VTQ139" s="65"/>
      <c r="VTR139" s="65"/>
      <c r="VTS139" s="65"/>
      <c r="VTT139" s="65"/>
      <c r="VTU139" s="65"/>
      <c r="VTV139" s="65"/>
      <c r="VTW139" s="65"/>
      <c r="VTX139" s="65"/>
      <c r="VTY139" s="65"/>
      <c r="VTZ139" s="65"/>
      <c r="VUA139" s="65"/>
      <c r="VUB139" s="65"/>
      <c r="VUC139" s="65"/>
      <c r="VUD139" s="65"/>
      <c r="VUE139" s="65"/>
      <c r="VUF139" s="65"/>
      <c r="VUG139" s="65"/>
      <c r="VUH139" s="65"/>
      <c r="VUI139" s="65"/>
      <c r="VUJ139" s="65"/>
      <c r="VUK139" s="65"/>
      <c r="VUL139" s="65"/>
      <c r="VUM139" s="65"/>
      <c r="VUN139" s="65"/>
      <c r="VUO139" s="65"/>
      <c r="VUP139" s="65"/>
      <c r="VUQ139" s="65"/>
      <c r="VUR139" s="65"/>
      <c r="VUS139" s="65"/>
      <c r="VUT139" s="65"/>
      <c r="VUU139" s="65"/>
      <c r="VUV139" s="65"/>
      <c r="VUW139" s="65"/>
      <c r="VUX139" s="65"/>
      <c r="VUY139" s="65"/>
      <c r="VUZ139" s="65"/>
      <c r="VVA139" s="65"/>
      <c r="VVB139" s="65"/>
      <c r="VVC139" s="65"/>
      <c r="VVD139" s="65"/>
      <c r="VVE139" s="65"/>
      <c r="VVF139" s="65"/>
      <c r="VVG139" s="65"/>
      <c r="VVH139" s="65"/>
      <c r="VVI139" s="65"/>
      <c r="VVJ139" s="65"/>
      <c r="VVK139" s="65"/>
      <c r="VVL139" s="65"/>
      <c r="VVM139" s="65"/>
      <c r="VVN139" s="65"/>
      <c r="VVO139" s="65"/>
      <c r="VVP139" s="65"/>
      <c r="VVQ139" s="65"/>
      <c r="VVR139" s="65"/>
      <c r="VVS139" s="65"/>
      <c r="VVT139" s="65"/>
      <c r="VVU139" s="65"/>
      <c r="VVV139" s="65"/>
      <c r="VVW139" s="65"/>
      <c r="VVX139" s="65"/>
      <c r="VVY139" s="65"/>
      <c r="VVZ139" s="65"/>
      <c r="VWA139" s="65"/>
      <c r="VWB139" s="65"/>
      <c r="VWC139" s="65"/>
      <c r="VWD139" s="65"/>
      <c r="VWE139" s="65"/>
      <c r="VWF139" s="65"/>
      <c r="VWG139" s="65"/>
      <c r="VWH139" s="65"/>
      <c r="VWI139" s="65"/>
      <c r="VWJ139" s="65"/>
      <c r="VWK139" s="65"/>
      <c r="VWL139" s="65"/>
      <c r="VWM139" s="65"/>
      <c r="VWN139" s="65"/>
      <c r="VWO139" s="65"/>
      <c r="VWP139" s="65"/>
      <c r="VWQ139" s="65"/>
      <c r="VWR139" s="65"/>
      <c r="VWS139" s="65"/>
      <c r="VWT139" s="65"/>
      <c r="VWU139" s="65"/>
      <c r="VWV139" s="65"/>
      <c r="VWW139" s="65"/>
      <c r="VWX139" s="65"/>
      <c r="VWY139" s="65"/>
      <c r="VWZ139" s="65"/>
      <c r="VXA139" s="65"/>
      <c r="VXB139" s="65"/>
      <c r="VXC139" s="65"/>
      <c r="VXD139" s="65"/>
      <c r="VXE139" s="65"/>
      <c r="VXF139" s="65"/>
      <c r="VXG139" s="65"/>
      <c r="VXH139" s="65"/>
      <c r="VXI139" s="65"/>
      <c r="VXJ139" s="65"/>
      <c r="VXK139" s="65"/>
      <c r="VXL139" s="65"/>
      <c r="VXM139" s="65"/>
      <c r="VXN139" s="65"/>
      <c r="VXO139" s="65"/>
      <c r="VXP139" s="65"/>
      <c r="VXQ139" s="65"/>
      <c r="VXR139" s="65"/>
      <c r="VXS139" s="65"/>
      <c r="VXT139" s="65"/>
      <c r="VXU139" s="65"/>
      <c r="VXV139" s="65"/>
      <c r="VXW139" s="65"/>
      <c r="VXX139" s="65"/>
      <c r="VXY139" s="65"/>
      <c r="VXZ139" s="65"/>
      <c r="VYA139" s="65"/>
      <c r="VYB139" s="65"/>
      <c r="VYC139" s="65"/>
      <c r="VYD139" s="65"/>
      <c r="VYE139" s="65"/>
      <c r="VYF139" s="65"/>
      <c r="VYG139" s="65"/>
      <c r="VYH139" s="65"/>
      <c r="VYI139" s="65"/>
      <c r="VYJ139" s="65"/>
      <c r="VYK139" s="65"/>
      <c r="VYL139" s="65"/>
      <c r="VYM139" s="65"/>
      <c r="VYN139" s="65"/>
      <c r="VYO139" s="65"/>
      <c r="VYP139" s="65"/>
      <c r="VYQ139" s="65"/>
      <c r="VYR139" s="65"/>
      <c r="VYS139" s="65"/>
      <c r="VYT139" s="65"/>
      <c r="VYU139" s="65"/>
      <c r="VYV139" s="65"/>
      <c r="VYW139" s="65"/>
      <c r="VYX139" s="65"/>
      <c r="VYY139" s="65"/>
      <c r="VYZ139" s="65"/>
      <c r="VZA139" s="65"/>
      <c r="VZB139" s="65"/>
      <c r="VZC139" s="65"/>
      <c r="VZD139" s="65"/>
      <c r="VZE139" s="65"/>
      <c r="VZF139" s="65"/>
      <c r="VZG139" s="65"/>
      <c r="VZH139" s="65"/>
      <c r="VZI139" s="65"/>
      <c r="VZJ139" s="65"/>
      <c r="VZK139" s="65"/>
      <c r="VZL139" s="65"/>
      <c r="VZM139" s="65"/>
      <c r="VZN139" s="65"/>
      <c r="VZO139" s="65"/>
      <c r="VZP139" s="65"/>
      <c r="VZQ139" s="65"/>
      <c r="VZR139" s="65"/>
      <c r="VZS139" s="65"/>
      <c r="VZT139" s="65"/>
      <c r="VZU139" s="65"/>
      <c r="VZV139" s="65"/>
      <c r="VZW139" s="65"/>
      <c r="VZX139" s="65"/>
      <c r="VZY139" s="65"/>
      <c r="VZZ139" s="65"/>
      <c r="WAA139" s="65"/>
      <c r="WAB139" s="65"/>
      <c r="WAC139" s="65"/>
      <c r="WAD139" s="65"/>
      <c r="WAE139" s="65"/>
      <c r="WAF139" s="65"/>
      <c r="WAG139" s="65"/>
      <c r="WAH139" s="65"/>
      <c r="WAI139" s="65"/>
      <c r="WAJ139" s="65"/>
      <c r="WAK139" s="65"/>
      <c r="WAL139" s="65"/>
      <c r="WAM139" s="65"/>
      <c r="WAN139" s="65"/>
      <c r="WAO139" s="65"/>
      <c r="WAP139" s="65"/>
      <c r="WAQ139" s="65"/>
      <c r="WAR139" s="65"/>
      <c r="WAS139" s="65"/>
      <c r="WAT139" s="65"/>
      <c r="WAU139" s="65"/>
      <c r="WAV139" s="65"/>
      <c r="WAW139" s="65"/>
      <c r="WAX139" s="65"/>
      <c r="WAY139" s="65"/>
      <c r="WAZ139" s="65"/>
      <c r="WBA139" s="65"/>
      <c r="WBB139" s="65"/>
      <c r="WBC139" s="65"/>
      <c r="WBD139" s="65"/>
      <c r="WBE139" s="65"/>
      <c r="WBF139" s="65"/>
      <c r="WBG139" s="65"/>
      <c r="WBH139" s="65"/>
      <c r="WBI139" s="65"/>
      <c r="WBJ139" s="65"/>
      <c r="WBK139" s="65"/>
      <c r="WBL139" s="65"/>
      <c r="WBM139" s="65"/>
      <c r="WBN139" s="65"/>
      <c r="WBO139" s="65"/>
      <c r="WBP139" s="65"/>
      <c r="WBQ139" s="65"/>
      <c r="WBR139" s="65"/>
      <c r="WBS139" s="65"/>
      <c r="WBT139" s="65"/>
      <c r="WBU139" s="65"/>
      <c r="WBV139" s="65"/>
      <c r="WBW139" s="65"/>
      <c r="WBX139" s="65"/>
      <c r="WBY139" s="65"/>
      <c r="WBZ139" s="65"/>
      <c r="WCA139" s="65"/>
      <c r="WCB139" s="65"/>
      <c r="WCC139" s="65"/>
      <c r="WCD139" s="65"/>
      <c r="WCE139" s="65"/>
      <c r="WCF139" s="65"/>
      <c r="WCG139" s="65"/>
      <c r="WCH139" s="65"/>
      <c r="WCI139" s="65"/>
      <c r="WCJ139" s="65"/>
      <c r="WCK139" s="65"/>
      <c r="WCL139" s="65"/>
      <c r="WCM139" s="65"/>
      <c r="WCN139" s="65"/>
      <c r="WCO139" s="65"/>
      <c r="WCP139" s="65"/>
      <c r="WCQ139" s="65"/>
      <c r="WCR139" s="65"/>
      <c r="WCS139" s="65"/>
      <c r="WCT139" s="65"/>
      <c r="WCU139" s="65"/>
      <c r="WCV139" s="65"/>
      <c r="WCW139" s="65"/>
      <c r="WCX139" s="65"/>
      <c r="WCY139" s="65"/>
      <c r="WCZ139" s="65"/>
      <c r="WDA139" s="65"/>
      <c r="WDB139" s="65"/>
      <c r="WDC139" s="65"/>
      <c r="WDD139" s="65"/>
      <c r="WDE139" s="65"/>
      <c r="WDF139" s="65"/>
      <c r="WDG139" s="65"/>
      <c r="WDH139" s="65"/>
      <c r="WDI139" s="65"/>
      <c r="WDJ139" s="65"/>
      <c r="WDK139" s="65"/>
      <c r="WDL139" s="65"/>
      <c r="WDM139" s="65"/>
      <c r="WDN139" s="65"/>
      <c r="WDO139" s="65"/>
      <c r="WDP139" s="65"/>
      <c r="WDQ139" s="65"/>
      <c r="WDR139" s="65"/>
      <c r="WDS139" s="65"/>
      <c r="WDT139" s="65"/>
      <c r="WDU139" s="65"/>
      <c r="WDV139" s="65"/>
      <c r="WDW139" s="65"/>
      <c r="WDX139" s="65"/>
      <c r="WDY139" s="65"/>
      <c r="WDZ139" s="65"/>
      <c r="WEA139" s="65"/>
      <c r="WEB139" s="65"/>
      <c r="WEC139" s="65"/>
      <c r="WED139" s="65"/>
      <c r="WEE139" s="65"/>
      <c r="WEF139" s="65"/>
      <c r="WEG139" s="65"/>
      <c r="WEH139" s="65"/>
      <c r="WEI139" s="65"/>
      <c r="WEJ139" s="65"/>
      <c r="WEK139" s="65"/>
      <c r="WEL139" s="65"/>
      <c r="WEM139" s="65"/>
      <c r="WEN139" s="65"/>
      <c r="WEO139" s="65"/>
      <c r="WEP139" s="65"/>
      <c r="WEQ139" s="65"/>
      <c r="WER139" s="65"/>
      <c r="WES139" s="65"/>
      <c r="WET139" s="65"/>
      <c r="WEU139" s="65"/>
      <c r="WEV139" s="65"/>
      <c r="WEW139" s="65"/>
      <c r="WEX139" s="65"/>
      <c r="WEY139" s="65"/>
      <c r="WEZ139" s="65"/>
      <c r="WFA139" s="65"/>
      <c r="WFB139" s="65"/>
      <c r="WFC139" s="65"/>
      <c r="WFD139" s="65"/>
      <c r="WFE139" s="65"/>
      <c r="WFF139" s="65"/>
      <c r="WFG139" s="65"/>
      <c r="WFH139" s="65"/>
      <c r="WFI139" s="65"/>
      <c r="WFJ139" s="65"/>
      <c r="WFK139" s="65"/>
      <c r="WFL139" s="65"/>
      <c r="WFM139" s="65"/>
      <c r="WFN139" s="65"/>
      <c r="WFO139" s="65"/>
      <c r="WFP139" s="65"/>
      <c r="WFQ139" s="65"/>
      <c r="WFR139" s="65"/>
      <c r="WFS139" s="65"/>
      <c r="WFT139" s="65"/>
      <c r="WFU139" s="65"/>
      <c r="WFV139" s="65"/>
      <c r="WFW139" s="65"/>
      <c r="WFX139" s="65"/>
      <c r="WFY139" s="65"/>
      <c r="WFZ139" s="65"/>
      <c r="WGA139" s="65"/>
      <c r="WGB139" s="65"/>
      <c r="WGC139" s="65"/>
      <c r="WGD139" s="65"/>
      <c r="WGE139" s="65"/>
      <c r="WGF139" s="65"/>
      <c r="WGG139" s="65"/>
      <c r="WGH139" s="65"/>
      <c r="WGI139" s="65"/>
      <c r="WGJ139" s="65"/>
      <c r="WGK139" s="65"/>
      <c r="WGL139" s="65"/>
      <c r="WGM139" s="65"/>
      <c r="WGN139" s="65"/>
      <c r="WGO139" s="65"/>
      <c r="WGP139" s="65"/>
      <c r="WGQ139" s="65"/>
      <c r="WGR139" s="65"/>
      <c r="WGS139" s="65"/>
      <c r="WGT139" s="65"/>
      <c r="WGU139" s="65"/>
      <c r="WGV139" s="65"/>
      <c r="WGW139" s="65"/>
      <c r="WGX139" s="65"/>
      <c r="WGY139" s="65"/>
      <c r="WGZ139" s="65"/>
      <c r="WHA139" s="65"/>
      <c r="WHB139" s="65"/>
      <c r="WHC139" s="65"/>
      <c r="WHD139" s="65"/>
      <c r="WHE139" s="65"/>
      <c r="WHF139" s="65"/>
      <c r="WHG139" s="65"/>
      <c r="WHH139" s="65"/>
      <c r="WHI139" s="65"/>
      <c r="WHJ139" s="65"/>
      <c r="WHK139" s="65"/>
      <c r="WHL139" s="65"/>
      <c r="WHM139" s="65"/>
      <c r="WHN139" s="65"/>
      <c r="WHO139" s="65"/>
      <c r="WHP139" s="65"/>
      <c r="WHQ139" s="65"/>
      <c r="WHR139" s="65"/>
      <c r="WHS139" s="65"/>
      <c r="WHT139" s="65"/>
      <c r="WHU139" s="65"/>
      <c r="WHV139" s="65"/>
      <c r="WHW139" s="65"/>
      <c r="WHX139" s="65"/>
      <c r="WHY139" s="65"/>
      <c r="WHZ139" s="65"/>
      <c r="WIA139" s="65"/>
      <c r="WIB139" s="65"/>
      <c r="WIC139" s="65"/>
      <c r="WID139" s="65"/>
      <c r="WIE139" s="65"/>
      <c r="WIF139" s="65"/>
      <c r="WIG139" s="65"/>
      <c r="WIH139" s="65"/>
      <c r="WII139" s="65"/>
      <c r="WIJ139" s="65"/>
      <c r="WIK139" s="65"/>
      <c r="WIL139" s="65"/>
      <c r="WIM139" s="65"/>
      <c r="WIN139" s="65"/>
      <c r="WIO139" s="65"/>
      <c r="WIP139" s="65"/>
      <c r="WIQ139" s="65"/>
      <c r="WIR139" s="65"/>
      <c r="WIS139" s="65"/>
      <c r="WIT139" s="65"/>
      <c r="WIU139" s="65"/>
      <c r="WIV139" s="65"/>
      <c r="WIW139" s="65"/>
      <c r="WIX139" s="65"/>
      <c r="WIY139" s="65"/>
      <c r="WIZ139" s="65"/>
      <c r="WJA139" s="65"/>
      <c r="WJB139" s="65"/>
      <c r="WJC139" s="65"/>
      <c r="WJD139" s="65"/>
      <c r="WJE139" s="65"/>
      <c r="WJF139" s="65"/>
      <c r="WJG139" s="65"/>
      <c r="WJH139" s="65"/>
      <c r="WJI139" s="65"/>
      <c r="WJJ139" s="65"/>
      <c r="WJK139" s="65"/>
      <c r="WJL139" s="65"/>
      <c r="WJM139" s="65"/>
      <c r="WJN139" s="65"/>
      <c r="WJO139" s="65"/>
      <c r="WJP139" s="65"/>
      <c r="WJQ139" s="65"/>
      <c r="WJR139" s="65"/>
      <c r="WJS139" s="65"/>
      <c r="WJT139" s="65"/>
      <c r="WJU139" s="65"/>
      <c r="WJV139" s="65"/>
      <c r="WJW139" s="65"/>
      <c r="WJX139" s="65"/>
      <c r="WJY139" s="65"/>
      <c r="WJZ139" s="65"/>
      <c r="WKA139" s="65"/>
      <c r="WKB139" s="65"/>
      <c r="WKC139" s="65"/>
      <c r="WKD139" s="65"/>
      <c r="WKE139" s="65"/>
      <c r="WKF139" s="65"/>
      <c r="WKG139" s="65"/>
      <c r="WKH139" s="65"/>
      <c r="WKI139" s="65"/>
      <c r="WKJ139" s="65"/>
      <c r="WKK139" s="65"/>
      <c r="WKL139" s="65"/>
      <c r="WKM139" s="65"/>
      <c r="WKN139" s="65"/>
      <c r="WKO139" s="65"/>
      <c r="WKP139" s="65"/>
      <c r="WKQ139" s="65"/>
      <c r="WKR139" s="65"/>
      <c r="WKS139" s="65"/>
      <c r="WKT139" s="65"/>
      <c r="WKU139" s="65"/>
      <c r="WKV139" s="65"/>
      <c r="WKW139" s="65"/>
      <c r="WKX139" s="65"/>
      <c r="WKY139" s="65"/>
      <c r="WKZ139" s="65"/>
      <c r="WLA139" s="65"/>
      <c r="WLB139" s="65"/>
      <c r="WLC139" s="65"/>
      <c r="WLD139" s="65"/>
      <c r="WLE139" s="65"/>
      <c r="WLF139" s="65"/>
      <c r="WLG139" s="65"/>
      <c r="WLH139" s="65"/>
      <c r="WLI139" s="65"/>
      <c r="WLJ139" s="65"/>
      <c r="WLK139" s="65"/>
      <c r="WLL139" s="65"/>
      <c r="WLM139" s="65"/>
      <c r="WLN139" s="65"/>
      <c r="WLO139" s="65"/>
      <c r="WLP139" s="65"/>
      <c r="WLQ139" s="65"/>
      <c r="WLR139" s="65"/>
      <c r="WLS139" s="65"/>
      <c r="WLT139" s="65"/>
      <c r="WLU139" s="65"/>
      <c r="WLV139" s="65"/>
      <c r="WLW139" s="65"/>
      <c r="WLX139" s="65"/>
      <c r="WLY139" s="65"/>
      <c r="WLZ139" s="65"/>
      <c r="WMA139" s="65"/>
      <c r="WMB139" s="65"/>
      <c r="WMC139" s="65"/>
      <c r="WMD139" s="65"/>
      <c r="WME139" s="65"/>
      <c r="WMF139" s="65"/>
      <c r="WMG139" s="65"/>
      <c r="WMH139" s="65"/>
      <c r="WMI139" s="65"/>
      <c r="WMJ139" s="65"/>
      <c r="WMK139" s="65"/>
      <c r="WML139" s="65"/>
      <c r="WMM139" s="65"/>
      <c r="WMN139" s="65"/>
      <c r="WMO139" s="65"/>
      <c r="WMP139" s="65"/>
      <c r="WMQ139" s="65"/>
      <c r="WMR139" s="65"/>
      <c r="WMS139" s="65"/>
      <c r="WMT139" s="65"/>
      <c r="WMU139" s="65"/>
      <c r="WMV139" s="65"/>
      <c r="WMW139" s="65"/>
      <c r="WMX139" s="65"/>
      <c r="WMY139" s="65"/>
      <c r="WMZ139" s="65"/>
      <c r="WNA139" s="65"/>
      <c r="WNB139" s="65"/>
      <c r="WNC139" s="65"/>
      <c r="WND139" s="65"/>
      <c r="WNE139" s="65"/>
      <c r="WNF139" s="65"/>
      <c r="WNG139" s="65"/>
      <c r="WNH139" s="65"/>
      <c r="WNI139" s="65"/>
      <c r="WNJ139" s="65"/>
      <c r="WNK139" s="65"/>
      <c r="WNL139" s="65"/>
      <c r="WNM139" s="65"/>
      <c r="WNN139" s="65"/>
      <c r="WNO139" s="65"/>
      <c r="WNP139" s="65"/>
      <c r="WNQ139" s="65"/>
      <c r="WNR139" s="65"/>
      <c r="WNS139" s="65"/>
      <c r="WNT139" s="65"/>
      <c r="WNU139" s="65"/>
      <c r="WNV139" s="65"/>
      <c r="WNW139" s="65"/>
      <c r="WNX139" s="65"/>
      <c r="WNY139" s="65"/>
      <c r="WNZ139" s="65"/>
      <c r="WOA139" s="65"/>
      <c r="WOB139" s="65"/>
      <c r="WOC139" s="65"/>
      <c r="WOD139" s="65"/>
      <c r="WOE139" s="65"/>
      <c r="WOF139" s="65"/>
      <c r="WOG139" s="65"/>
      <c r="WOH139" s="65"/>
      <c r="WOI139" s="65"/>
      <c r="WOJ139" s="65"/>
      <c r="WOK139" s="65"/>
      <c r="WOL139" s="65"/>
      <c r="WOM139" s="65"/>
      <c r="WON139" s="65"/>
      <c r="WOO139" s="65"/>
      <c r="WOP139" s="65"/>
      <c r="WOQ139" s="65"/>
      <c r="WOR139" s="65"/>
      <c r="WOS139" s="65"/>
      <c r="WOT139" s="65"/>
      <c r="WOU139" s="65"/>
      <c r="WOV139" s="65"/>
      <c r="WOW139" s="65"/>
      <c r="WOX139" s="65"/>
      <c r="WOY139" s="65"/>
      <c r="WOZ139" s="65"/>
      <c r="WPA139" s="65"/>
      <c r="WPB139" s="65"/>
      <c r="WPC139" s="65"/>
      <c r="WPD139" s="65"/>
      <c r="WPE139" s="65"/>
      <c r="WPF139" s="65"/>
      <c r="WPG139" s="65"/>
      <c r="WPH139" s="65"/>
      <c r="WPI139" s="65"/>
      <c r="WPJ139" s="65"/>
      <c r="WPK139" s="65"/>
      <c r="WPL139" s="65"/>
      <c r="WPM139" s="65"/>
      <c r="WPN139" s="65"/>
      <c r="WPO139" s="65"/>
      <c r="WPP139" s="65"/>
      <c r="WPQ139" s="65"/>
      <c r="WPR139" s="65"/>
      <c r="WPS139" s="65"/>
      <c r="WPT139" s="65"/>
      <c r="WPU139" s="65"/>
      <c r="WPV139" s="65"/>
      <c r="WPW139" s="65"/>
      <c r="WPX139" s="65"/>
      <c r="WPY139" s="65"/>
      <c r="WPZ139" s="65"/>
      <c r="WQA139" s="65"/>
      <c r="WQB139" s="65"/>
      <c r="WQC139" s="65"/>
      <c r="WQD139" s="65"/>
      <c r="WQE139" s="65"/>
      <c r="WQF139" s="65"/>
      <c r="WQG139" s="65"/>
      <c r="WQH139" s="65"/>
      <c r="WQI139" s="65"/>
      <c r="WQJ139" s="65"/>
      <c r="WQK139" s="65"/>
      <c r="WQL139" s="65"/>
      <c r="WQM139" s="65"/>
      <c r="WQN139" s="65"/>
      <c r="WQO139" s="65"/>
      <c r="WQP139" s="65"/>
      <c r="WQQ139" s="65"/>
      <c r="WQR139" s="65"/>
      <c r="WQS139" s="65"/>
      <c r="WQT139" s="65"/>
      <c r="WQU139" s="65"/>
      <c r="WQV139" s="65"/>
      <c r="WQW139" s="65"/>
      <c r="WQX139" s="65"/>
      <c r="WQY139" s="65"/>
      <c r="WQZ139" s="65"/>
      <c r="WRA139" s="65"/>
      <c r="WRB139" s="65"/>
      <c r="WRC139" s="65"/>
      <c r="WRD139" s="65"/>
      <c r="WRE139" s="65"/>
      <c r="WRF139" s="65"/>
      <c r="WRG139" s="65"/>
      <c r="WRH139" s="65"/>
      <c r="WRI139" s="65"/>
      <c r="WRJ139" s="65"/>
      <c r="WRK139" s="65"/>
      <c r="WRL139" s="65"/>
      <c r="WRM139" s="65"/>
      <c r="WRN139" s="65"/>
      <c r="WRO139" s="65"/>
      <c r="WRP139" s="65"/>
      <c r="WRQ139" s="65"/>
      <c r="WRR139" s="65"/>
      <c r="WRS139" s="65"/>
      <c r="WRT139" s="65"/>
      <c r="WRU139" s="65"/>
      <c r="WRV139" s="65"/>
      <c r="WRW139" s="65"/>
      <c r="WRX139" s="65"/>
      <c r="WRY139" s="65"/>
      <c r="WRZ139" s="65"/>
      <c r="WSA139" s="65"/>
      <c r="WSB139" s="65"/>
      <c r="WSC139" s="65"/>
      <c r="WSD139" s="65"/>
      <c r="WSE139" s="65"/>
      <c r="WSF139" s="65"/>
      <c r="WSG139" s="65"/>
      <c r="WSH139" s="65"/>
      <c r="WSI139" s="65"/>
      <c r="WSJ139" s="65"/>
      <c r="WSK139" s="65"/>
      <c r="WSL139" s="65"/>
      <c r="WSM139" s="65"/>
      <c r="WSN139" s="65"/>
      <c r="WSO139" s="65"/>
      <c r="WSP139" s="65"/>
      <c r="WSQ139" s="65"/>
      <c r="WSR139" s="65"/>
      <c r="WSS139" s="65"/>
      <c r="WST139" s="65"/>
      <c r="WSU139" s="65"/>
      <c r="WSV139" s="65"/>
      <c r="WSW139" s="65"/>
      <c r="WSX139" s="65"/>
      <c r="WSY139" s="65"/>
      <c r="WSZ139" s="65"/>
      <c r="WTA139" s="65"/>
      <c r="WTB139" s="65"/>
      <c r="WTC139" s="65"/>
      <c r="WTD139" s="65"/>
      <c r="WTE139" s="65"/>
      <c r="WTF139" s="65"/>
      <c r="WTG139" s="65"/>
      <c r="WTH139" s="65"/>
      <c r="WTI139" s="65"/>
      <c r="WTJ139" s="65"/>
      <c r="WTK139" s="65"/>
      <c r="WTL139" s="65"/>
      <c r="WTM139" s="65"/>
      <c r="WTN139" s="65"/>
      <c r="WTO139" s="65"/>
      <c r="WTP139" s="65"/>
      <c r="WTQ139" s="65"/>
      <c r="WTR139" s="65"/>
      <c r="WTS139" s="65"/>
      <c r="WTT139" s="65"/>
      <c r="WTU139" s="65"/>
      <c r="WTV139" s="65"/>
      <c r="WTW139" s="65"/>
      <c r="WTX139" s="65"/>
      <c r="WTY139" s="65"/>
      <c r="WTZ139" s="65"/>
      <c r="WUA139" s="65"/>
      <c r="WUB139" s="65"/>
      <c r="WUC139" s="65"/>
      <c r="WUD139" s="65"/>
      <c r="WUE139" s="65"/>
      <c r="WUF139" s="65"/>
      <c r="WUG139" s="65"/>
      <c r="WUH139" s="65"/>
      <c r="WUI139" s="65"/>
      <c r="WUJ139" s="65"/>
      <c r="WUK139" s="65"/>
      <c r="WUL139" s="65"/>
      <c r="WUM139" s="65"/>
      <c r="WUN139" s="65"/>
      <c r="WUO139" s="65"/>
      <c r="WUP139" s="65"/>
      <c r="WUQ139" s="65"/>
      <c r="WUR139" s="65"/>
      <c r="WUS139" s="65"/>
      <c r="WUT139" s="65"/>
      <c r="WUU139" s="65"/>
      <c r="WUV139" s="65"/>
      <c r="WUW139" s="65"/>
      <c r="WUX139" s="65"/>
      <c r="WUY139" s="65"/>
      <c r="WUZ139" s="65"/>
      <c r="WVA139" s="65"/>
      <c r="WVB139" s="65"/>
      <c r="WVC139" s="65"/>
      <c r="WVD139" s="65"/>
      <c r="WVE139" s="65"/>
      <c r="WVF139" s="65"/>
      <c r="WVG139" s="65"/>
      <c r="WVH139" s="65"/>
      <c r="WVI139" s="65"/>
      <c r="WVJ139" s="65"/>
      <c r="WVK139" s="65"/>
      <c r="WVL139" s="65"/>
      <c r="WVM139" s="65"/>
      <c r="WVN139" s="65"/>
      <c r="WVO139" s="65"/>
      <c r="WVP139" s="65"/>
      <c r="WVQ139" s="65"/>
      <c r="WVR139" s="65"/>
      <c r="WVS139" s="65"/>
      <c r="WVT139" s="65"/>
      <c r="WVU139" s="65"/>
      <c r="WVV139" s="65"/>
      <c r="WVW139" s="65"/>
      <c r="WVX139" s="65"/>
      <c r="WVY139" s="65"/>
      <c r="WVZ139" s="65"/>
      <c r="WWA139" s="65"/>
      <c r="WWB139" s="65"/>
      <c r="WWC139" s="65"/>
      <c r="WWD139" s="65"/>
      <c r="WWE139" s="65"/>
      <c r="WWF139" s="65"/>
      <c r="WWG139" s="65"/>
      <c r="WWH139" s="65"/>
      <c r="WWI139" s="65"/>
      <c r="WWJ139" s="65"/>
      <c r="WWK139" s="65"/>
      <c r="WWL139" s="65"/>
      <c r="WWM139" s="65"/>
      <c r="WWN139" s="65"/>
      <c r="WWO139" s="65"/>
      <c r="WWP139" s="65"/>
      <c r="WWQ139" s="65"/>
      <c r="WWR139" s="65"/>
      <c r="WWS139" s="65"/>
      <c r="WWT139" s="65"/>
      <c r="WWU139" s="65"/>
      <c r="WWV139" s="65"/>
      <c r="WWW139" s="65"/>
      <c r="WWX139" s="65"/>
      <c r="WWY139" s="65"/>
      <c r="WWZ139" s="65"/>
      <c r="WXA139" s="65"/>
      <c r="WXB139" s="65"/>
      <c r="WXC139" s="65"/>
      <c r="WXD139" s="65"/>
      <c r="WXE139" s="65"/>
      <c r="WXF139" s="65"/>
      <c r="WXG139" s="65"/>
      <c r="WXH139" s="65"/>
      <c r="WXI139" s="65"/>
      <c r="WXJ139" s="65"/>
      <c r="WXK139" s="65"/>
      <c r="WXL139" s="65"/>
      <c r="WXM139" s="65"/>
      <c r="WXN139" s="65"/>
      <c r="WXO139" s="65"/>
      <c r="WXP139" s="65"/>
      <c r="WXQ139" s="65"/>
      <c r="WXR139" s="65"/>
      <c r="WXS139" s="65"/>
      <c r="WXT139" s="65"/>
      <c r="WXU139" s="65"/>
      <c r="WXV139" s="65"/>
      <c r="WXW139" s="65"/>
      <c r="WXX139" s="65"/>
      <c r="WXY139" s="65"/>
      <c r="WXZ139" s="65"/>
      <c r="WYA139" s="65"/>
      <c r="WYB139" s="65"/>
      <c r="WYC139" s="65"/>
      <c r="WYD139" s="65"/>
      <c r="WYE139" s="65"/>
      <c r="WYF139" s="65"/>
      <c r="WYG139" s="65"/>
      <c r="WYH139" s="65"/>
      <c r="WYI139" s="65"/>
      <c r="WYJ139" s="65"/>
      <c r="WYK139" s="65"/>
      <c r="WYL139" s="65"/>
      <c r="WYM139" s="65"/>
      <c r="WYN139" s="65"/>
      <c r="WYO139" s="65"/>
      <c r="WYP139" s="65"/>
      <c r="WYQ139" s="65"/>
      <c r="WYR139" s="65"/>
      <c r="WYS139" s="65"/>
      <c r="WYT139" s="65"/>
      <c r="WYU139" s="65"/>
      <c r="WYV139" s="65"/>
      <c r="WYW139" s="65"/>
      <c r="WYX139" s="65"/>
      <c r="WYY139" s="65"/>
      <c r="WYZ139" s="65"/>
      <c r="WZA139" s="65"/>
      <c r="WZB139" s="65"/>
      <c r="WZC139" s="65"/>
      <c r="WZD139" s="65"/>
      <c r="WZE139" s="65"/>
      <c r="WZF139" s="65"/>
      <c r="WZG139" s="65"/>
      <c r="WZH139" s="65"/>
      <c r="WZI139" s="65"/>
      <c r="WZJ139" s="65"/>
      <c r="WZK139" s="65"/>
      <c r="WZL139" s="65"/>
      <c r="WZM139" s="65"/>
      <c r="WZN139" s="65"/>
      <c r="WZO139" s="65"/>
      <c r="WZP139" s="65"/>
      <c r="WZQ139" s="65"/>
      <c r="WZR139" s="65"/>
      <c r="WZS139" s="65"/>
      <c r="WZT139" s="65"/>
      <c r="WZU139" s="65"/>
      <c r="WZV139" s="65"/>
      <c r="WZW139" s="65"/>
      <c r="WZX139" s="65"/>
      <c r="WZY139" s="65"/>
      <c r="WZZ139" s="65"/>
      <c r="XAA139" s="65"/>
      <c r="XAB139" s="65"/>
      <c r="XAC139" s="65"/>
      <c r="XAD139" s="65"/>
      <c r="XAE139" s="65"/>
      <c r="XAF139" s="65"/>
      <c r="XAG139" s="65"/>
      <c r="XAH139" s="65"/>
      <c r="XAI139" s="65"/>
      <c r="XAJ139" s="65"/>
      <c r="XAK139" s="65"/>
      <c r="XAL139" s="65"/>
      <c r="XAM139" s="65"/>
      <c r="XAN139" s="65"/>
      <c r="XAO139" s="65"/>
      <c r="XAP139" s="65"/>
      <c r="XAQ139" s="65"/>
      <c r="XAR139" s="65"/>
      <c r="XAS139" s="65"/>
      <c r="XAT139" s="65"/>
      <c r="XAU139" s="65"/>
      <c r="XAV139" s="65"/>
      <c r="XAW139" s="65"/>
      <c r="XAX139" s="65"/>
      <c r="XAY139" s="65"/>
      <c r="XAZ139" s="65"/>
      <c r="XBA139" s="65"/>
      <c r="XBB139" s="65"/>
      <c r="XBC139" s="65"/>
      <c r="XBD139" s="65"/>
      <c r="XBE139" s="65"/>
      <c r="XBF139" s="65"/>
      <c r="XBG139" s="65"/>
      <c r="XBH139" s="65"/>
      <c r="XBI139" s="65"/>
      <c r="XBJ139" s="65"/>
      <c r="XBK139" s="65"/>
      <c r="XBL139" s="65"/>
      <c r="XBM139" s="65"/>
      <c r="XBN139" s="65"/>
      <c r="XBO139" s="65"/>
      <c r="XBP139" s="65"/>
      <c r="XBQ139" s="65"/>
      <c r="XBR139" s="65"/>
      <c r="XBS139" s="65"/>
      <c r="XBT139" s="65"/>
      <c r="XBU139" s="65"/>
      <c r="XBV139" s="65"/>
      <c r="XBW139" s="65"/>
      <c r="XBX139" s="65"/>
      <c r="XBY139" s="65"/>
      <c r="XBZ139" s="65"/>
      <c r="XCA139" s="65"/>
      <c r="XCB139" s="65"/>
      <c r="XCC139" s="65"/>
    </row>
    <row r="140" spans="1:16305" ht="33" customHeight="1" x14ac:dyDescent="0.25">
      <c r="B140" s="61" t="s">
        <v>331</v>
      </c>
      <c r="C140" s="489">
        <f>SUMIF(F91:F96,"до 1 року",E91:E96)+SUMIF(F98:F99,"до 1 року",E98:E99)+SUMIF(F101,"до 1 року",E101)</f>
        <v>0</v>
      </c>
      <c r="D140" s="910"/>
      <c r="E140" s="910"/>
      <c r="F140" s="910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</row>
    <row r="141" spans="1:16305" ht="33" customHeight="1" x14ac:dyDescent="0.25">
      <c r="B141" s="61" t="s">
        <v>329</v>
      </c>
      <c r="C141" s="489">
        <f>SUMIFS(E91:E96,F91:F96,"більше 1 року",D91:D96,"&gt;=20000")+SUMIFS(E98:E99,F98:F99,"більше 1 року",D98:D99,"&gt;=20000")+SUMIFS(E101,F101,"більше 1 року",D101,"&gt;=20000")</f>
        <v>0</v>
      </c>
      <c r="D141" s="910"/>
      <c r="E141" s="910"/>
      <c r="F141" s="910"/>
    </row>
    <row r="142" spans="1:16305" ht="33" customHeight="1" x14ac:dyDescent="0.25">
      <c r="B142" s="61" t="s">
        <v>330</v>
      </c>
      <c r="C142" s="489">
        <f>SUMIFS(E91:E96,F91:F96,"більше 1 року",D91:D96,"&lt;20000")+SUMIFS(E98:E99,F98:F99,"більше 1 року",D98:D99,"&lt;20000")+SUMIFS(E101,F101,"більше 1 року",D101,"&lt;20000")</f>
        <v>0</v>
      </c>
      <c r="D142" s="910"/>
      <c r="E142" s="910"/>
      <c r="F142" s="910"/>
    </row>
    <row r="144" spans="1:16305" ht="25.9" customHeight="1" x14ac:dyDescent="0.25"/>
    <row r="145" spans="1:6" ht="60" customHeight="1" x14ac:dyDescent="0.25">
      <c r="B145" s="908" t="s">
        <v>551</v>
      </c>
      <c r="C145" s="908"/>
    </row>
    <row r="146" spans="1:6" ht="25.9" customHeight="1" x14ac:dyDescent="0.25">
      <c r="B146" s="61" t="s">
        <v>331</v>
      </c>
      <c r="C146" s="489">
        <f>SUMIF(F21:F37,"до 1 року",E21:E37)+SUMIF(F39:F48,"до 1 року",E39:E48)+SUMIF(F50:F68,"до 1 року",E50:E68)+SUMIF(F70:F89,"до 1 року",E70:E89)+SUMIF(F100,"до 1 року",E100)+SUMIF(F102:F103,"до 1 року",E102:E103)+SUMIF(F105:F117,"до 1 року",E105:E117)+SUMIF(F119:F123,"до 1 року",E119:E123)+SUMIF(F125:F135,"до 1 року",E125:E135)</f>
        <v>0</v>
      </c>
    </row>
    <row r="147" spans="1:6" ht="25.9" customHeight="1" x14ac:dyDescent="0.25">
      <c r="B147" s="61" t="s">
        <v>329</v>
      </c>
      <c r="C147" s="494">
        <f>SUMIFS(E21:E37,F21:F37,"більше 1 року",D21:D37,"&gt;=20000")+SUMIFS(E39:E48,F39:F48,"більше 1 року",D39:D48,"&gt;=20000")+SUMIFS(E50:E68,F50:F68,"більше 1 року",D50:D68,"&gt;=20000")+SUMIFS(E70:E89,F70:F89,"більше 1 року",D70:D89,"&gt;=20000")+SUMIFS(E100,F100,"більше 1 року",D100,"&gt;=20000")+SUMIFS(E102:E103,F102:F103,"більше 1 року",D102:D103,"&gt;=20000")+SUMIFS(E105:E117,F105:F117,"більше 1 року",D105:D117,"&gt;=20000")+SUMIFS(E119:E123,F119:F123,"більше 1 року",D119:D123,"&gt;=20000")+SUMIFS(E125:E135,F125:F135,"більше 1 року",D125:D135,"&gt;=20000")</f>
        <v>0</v>
      </c>
    </row>
    <row r="148" spans="1:6" ht="25.9" customHeight="1" x14ac:dyDescent="0.25">
      <c r="B148" s="61" t="s">
        <v>330</v>
      </c>
      <c r="C148" s="489">
        <f>SUMIFS(E21:E37,F21:F37,"більше 1 року",D21:D37,"&lt;20000")+SUMIFS(E39:E48,F39:F48,"більше 1 року",D39:D48,"&lt;20000")+SUMIFS(E50:E68,F50:F68,"більше 1 року",D50:D68,"&lt;20000")+SUMIFS(E70:E89,F70:F89,"більше 1 року",D70:D89,"&lt;20000")+SUMIFS(E100,F100,"більше 1 року",D100,"&lt;20000")+SUMIFS(E102:E103,F102:F103,"більше 1 року",D102:D103,"&lt;20000")+SUMIFS(E105:E117,F105:F117,"більше 1 року",D105:D117,"&lt;20000")+SUMIFS(E119:E123,F119:F123,"більше 1 року",D119:D123,"&lt;20000")+SUMIFS(E125:E135,F125:F135,"більше 1 року",D125:D135,"&lt;20000")</f>
        <v>0</v>
      </c>
    </row>
    <row r="149" spans="1:6" ht="25.9" customHeight="1" x14ac:dyDescent="0.25"/>
    <row r="150" spans="1:6" ht="46.5" x14ac:dyDescent="0.25">
      <c r="B150" s="90" t="s">
        <v>524</v>
      </c>
      <c r="C150" s="91">
        <v>0.25</v>
      </c>
      <c r="D150" s="91">
        <v>0.25</v>
      </c>
      <c r="E150" s="91">
        <v>0.25</v>
      </c>
      <c r="F150" s="91">
        <v>0.25</v>
      </c>
    </row>
    <row r="151" spans="1:6" ht="25.9" customHeight="1" x14ac:dyDescent="0.25">
      <c r="B151" s="92"/>
      <c r="C151" s="93"/>
      <c r="D151" s="93"/>
      <c r="E151" s="93"/>
      <c r="F151" s="93"/>
    </row>
    <row r="152" spans="1:6" ht="81" x14ac:dyDescent="0.3">
      <c r="B152" s="68" t="s">
        <v>522</v>
      </c>
      <c r="C152" s="94" t="s">
        <v>170</v>
      </c>
      <c r="D152" s="94" t="s">
        <v>149</v>
      </c>
      <c r="E152" s="94" t="s">
        <v>150</v>
      </c>
      <c r="F152" s="94" t="s">
        <v>333</v>
      </c>
    </row>
    <row r="153" spans="1:6" ht="38.450000000000003" customHeight="1" x14ac:dyDescent="0.25">
      <c r="B153" s="61" t="s">
        <v>331</v>
      </c>
      <c r="C153" s="490">
        <f>C140*C150</f>
        <v>0</v>
      </c>
      <c r="D153" s="490">
        <f>C140*D150</f>
        <v>0</v>
      </c>
      <c r="E153" s="490">
        <f>C140*E150</f>
        <v>0</v>
      </c>
      <c r="F153" s="490">
        <f>C140*F150</f>
        <v>0</v>
      </c>
    </row>
    <row r="154" spans="1:6" ht="38.450000000000003" customHeight="1" x14ac:dyDescent="0.25">
      <c r="B154" s="61" t="s">
        <v>329</v>
      </c>
      <c r="C154" s="490">
        <f>C141*C150</f>
        <v>0</v>
      </c>
      <c r="D154" s="490">
        <f>C141*D150</f>
        <v>0</v>
      </c>
      <c r="E154" s="490">
        <f>C141*E150</f>
        <v>0</v>
      </c>
      <c r="F154" s="490">
        <f>C141*F150</f>
        <v>0</v>
      </c>
    </row>
    <row r="155" spans="1:6" ht="38.450000000000003" customHeight="1" x14ac:dyDescent="0.25">
      <c r="B155" s="61" t="s">
        <v>330</v>
      </c>
      <c r="C155" s="490">
        <f>C142*C150</f>
        <v>0</v>
      </c>
      <c r="D155" s="490">
        <f>C142*D150</f>
        <v>0</v>
      </c>
      <c r="E155" s="490">
        <f>C142*E150</f>
        <v>0</v>
      </c>
      <c r="F155" s="490">
        <f>C142*F150</f>
        <v>0</v>
      </c>
    </row>
    <row r="156" spans="1:6" s="493" customFormat="1" ht="38.450000000000003" customHeight="1" x14ac:dyDescent="0.25">
      <c r="A156" s="491"/>
      <c r="B156" s="463" t="s">
        <v>452</v>
      </c>
      <c r="C156" s="492">
        <f>C153+C154+C155</f>
        <v>0</v>
      </c>
      <c r="D156" s="492">
        <f>D153+D154+D155</f>
        <v>0</v>
      </c>
      <c r="E156" s="492">
        <f>E153+E154+E155</f>
        <v>0</v>
      </c>
      <c r="F156" s="492">
        <f>F153+F154+F155</f>
        <v>0</v>
      </c>
    </row>
    <row r="157" spans="1:6" ht="48.6" customHeight="1" x14ac:dyDescent="0.25">
      <c r="B157" s="69"/>
      <c r="C157" s="95"/>
      <c r="D157" s="95"/>
      <c r="E157" s="95"/>
      <c r="F157" s="95"/>
    </row>
    <row r="158" spans="1:6" ht="77.45" customHeight="1" x14ac:dyDescent="0.25">
      <c r="B158" s="90" t="s">
        <v>523</v>
      </c>
      <c r="C158" s="91">
        <v>0.25</v>
      </c>
      <c r="D158" s="91">
        <v>0.25</v>
      </c>
      <c r="E158" s="91">
        <v>0.25</v>
      </c>
      <c r="F158" s="91">
        <v>0.25</v>
      </c>
    </row>
    <row r="159" spans="1:6" ht="33.6" customHeight="1" x14ac:dyDescent="0.25">
      <c r="B159" s="92"/>
      <c r="C159" s="93"/>
      <c r="D159" s="93"/>
      <c r="E159" s="93"/>
      <c r="F159" s="93"/>
    </row>
    <row r="160" spans="1:6" ht="97.15" customHeight="1" x14ac:dyDescent="0.25">
      <c r="B160" s="70" t="s">
        <v>525</v>
      </c>
      <c r="C160" s="94" t="s">
        <v>170</v>
      </c>
      <c r="D160" s="94" t="s">
        <v>149</v>
      </c>
      <c r="E160" s="94" t="s">
        <v>150</v>
      </c>
      <c r="F160" s="94" t="s">
        <v>333</v>
      </c>
    </row>
    <row r="161" spans="1:6" ht="32.450000000000003" customHeight="1" x14ac:dyDescent="0.25">
      <c r="B161" s="61" t="s">
        <v>331</v>
      </c>
      <c r="C161" s="490">
        <f>$C$146*C158</f>
        <v>0</v>
      </c>
      <c r="D161" s="490">
        <f>$C$146*D158</f>
        <v>0</v>
      </c>
      <c r="E161" s="490">
        <f>$C$146*E158</f>
        <v>0</v>
      </c>
      <c r="F161" s="490">
        <f>$C$146*F158</f>
        <v>0</v>
      </c>
    </row>
    <row r="162" spans="1:6" ht="29.45" customHeight="1" x14ac:dyDescent="0.25">
      <c r="B162" s="61" t="s">
        <v>329</v>
      </c>
      <c r="C162" s="490">
        <f>$C$147*C158</f>
        <v>0</v>
      </c>
      <c r="D162" s="490">
        <f>$C$147*D158</f>
        <v>0</v>
      </c>
      <c r="E162" s="490">
        <f>$C$147*E158</f>
        <v>0</v>
      </c>
      <c r="F162" s="490">
        <f>$C$147*F158</f>
        <v>0</v>
      </c>
    </row>
    <row r="163" spans="1:6" ht="30.6" customHeight="1" x14ac:dyDescent="0.25">
      <c r="B163" s="61" t="s">
        <v>330</v>
      </c>
      <c r="C163" s="490">
        <f>$C$148*C158</f>
        <v>0</v>
      </c>
      <c r="D163" s="490">
        <f>$C$148*D158</f>
        <v>0</v>
      </c>
      <c r="E163" s="490">
        <f>$C$148*E158</f>
        <v>0</v>
      </c>
      <c r="F163" s="490">
        <f>$C$148*F158</f>
        <v>0</v>
      </c>
    </row>
    <row r="164" spans="1:6" s="493" customFormat="1" ht="33" customHeight="1" x14ac:dyDescent="0.25">
      <c r="A164" s="491"/>
      <c r="B164" s="463" t="s">
        <v>452</v>
      </c>
      <c r="C164" s="492">
        <f>C161+C162+C163</f>
        <v>0</v>
      </c>
      <c r="D164" s="492">
        <f>D161+D162+D163</f>
        <v>0</v>
      </c>
      <c r="E164" s="492">
        <f>E161+E162+E163</f>
        <v>0</v>
      </c>
      <c r="F164" s="492">
        <f>F161+F162+F163</f>
        <v>0</v>
      </c>
    </row>
  </sheetData>
  <sheetProtection autoFilter="0"/>
  <protectedRanges>
    <protectedRange sqref="B125:B135" name="Найменування інші"/>
    <protectedRange sqref="D91:D96 D98:D103 D105:D117 D119:D123 D125:D135 D39:D89 D21:D37" name="Оціночна вартість"/>
  </protectedRanges>
  <autoFilter ref="B19:E19" xr:uid="{00000000-0009-0000-0000-000006000000}"/>
  <mergeCells count="21">
    <mergeCell ref="B8:D8"/>
    <mergeCell ref="E8:G8"/>
    <mergeCell ref="B145:C145"/>
    <mergeCell ref="A2:AF2"/>
    <mergeCell ref="D140:F140"/>
    <mergeCell ref="D141:F141"/>
    <mergeCell ref="D142:F142"/>
    <mergeCell ref="B10:D10"/>
    <mergeCell ref="B12:D12"/>
    <mergeCell ref="B15:D15"/>
    <mergeCell ref="B16:D16"/>
    <mergeCell ref="B11:D11"/>
    <mergeCell ref="B13:D13"/>
    <mergeCell ref="B14:D14"/>
    <mergeCell ref="B139:C139"/>
    <mergeCell ref="B6:D6"/>
    <mergeCell ref="B3:G3"/>
    <mergeCell ref="E6:G6"/>
    <mergeCell ref="B7:D7"/>
    <mergeCell ref="A1:M1"/>
    <mergeCell ref="E7:G7"/>
  </mergeCells>
  <conditionalFormatting sqref="C21:D135 F21:F135">
    <cfRule type="notContainsBlanks" dxfId="29" priority="3">
      <formula>LEN(TRIM(C21))&gt;0</formula>
    </cfRule>
  </conditionalFormatting>
  <dataValidations count="3">
    <dataValidation type="decimal" operator="greaterThanOrEqual" allowBlank="1" showInputMessage="1" showErrorMessage="1" error="Розділення цілої та дробової частини числа має бути введено через крапку &quot;.&quot;_x000a_Наприклад: 23.10" sqref="D105:D117 D119:D123 D125:D135 D21:D103" xr:uid="{136496D3-4738-415C-B98D-612FAD0240BE}">
      <formula1>0</formula1>
    </dataValidation>
    <dataValidation type="list" allowBlank="1" showInputMessage="1" showErrorMessage="1" sqref="F125:F135 F119:F123 F105:F117" xr:uid="{F25011F4-F38E-4A4D-9462-BD90770BD9C4}">
      <formula1>$F$14:$F$15</formula1>
    </dataValidation>
    <dataValidation type="list" allowBlank="1" showInputMessage="1" showErrorMessage="1" sqref="F21:F37 F39:F48 F50:F68 F70:F89 F91:F96 F98:F103" xr:uid="{ADB9F13A-2F28-4F59-9062-12472C1627AE}">
      <formula1>$H$6:$H$7</formula1>
    </dataValidation>
  </dataValidations>
  <pageMargins left="0.7" right="0.7" top="0.75" bottom="0.75" header="0.3" footer="0.3"/>
  <pageSetup paperSize="9" orientation="portrait" r:id="rId1"/>
  <ignoredErrors>
    <ignoredError sqref="C147:C148 C141:C142" formulaRange="1"/>
    <ignoredError sqref="E104 E118 E124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O50"/>
  <sheetViews>
    <sheetView showGridLines="0" view="pageBreakPreview" zoomScale="70" zoomScaleNormal="70" zoomScaleSheetLayoutView="70" workbookViewId="0">
      <selection activeCell="J4" sqref="J4"/>
    </sheetView>
  </sheetViews>
  <sheetFormatPr defaultColWidth="8.85546875" defaultRowHeight="15" x14ac:dyDescent="0.25"/>
  <cols>
    <col min="1" max="1" width="6.28515625" style="135" customWidth="1"/>
    <col min="2" max="2" width="8.140625" style="135" customWidth="1"/>
    <col min="3" max="3" width="89.140625" style="135" customWidth="1"/>
    <col min="4" max="4" width="31.85546875" style="135" bestFit="1" customWidth="1"/>
    <col min="5" max="8" width="20.85546875" style="135" customWidth="1"/>
    <col min="9" max="9" width="17.5703125" style="135" customWidth="1"/>
    <col min="10" max="18" width="12.5703125" style="439" customWidth="1"/>
    <col min="19" max="21" width="11.7109375" style="138" customWidth="1"/>
    <col min="22" max="16384" width="8.85546875" style="135"/>
  </cols>
  <sheetData>
    <row r="1" spans="1:41" s="649" customFormat="1" ht="36" customHeight="1" x14ac:dyDescent="0.3">
      <c r="A1" s="916" t="s">
        <v>770</v>
      </c>
      <c r="B1" s="916"/>
      <c r="C1" s="916"/>
      <c r="D1" s="916"/>
      <c r="E1" s="916"/>
      <c r="F1" s="916"/>
      <c r="G1" s="916"/>
      <c r="H1" s="916"/>
      <c r="I1" s="916"/>
      <c r="J1" s="916"/>
      <c r="K1" s="916"/>
      <c r="L1" s="916"/>
      <c r="M1" s="916"/>
    </row>
    <row r="2" spans="1:41" s="77" customFormat="1" ht="27" x14ac:dyDescent="0.35">
      <c r="A2" s="926"/>
      <c r="B2" s="926"/>
      <c r="C2" s="926"/>
      <c r="D2" s="926"/>
      <c r="E2" s="926"/>
      <c r="F2" s="926"/>
      <c r="G2" s="926"/>
      <c r="H2" s="926"/>
      <c r="I2" s="926"/>
      <c r="J2" s="926"/>
      <c r="K2" s="926"/>
      <c r="L2" s="926"/>
      <c r="M2" s="926"/>
      <c r="N2" s="926"/>
      <c r="O2" s="926"/>
      <c r="P2" s="926"/>
      <c r="Q2" s="926"/>
      <c r="R2" s="926"/>
      <c r="S2" s="926"/>
      <c r="T2" s="926"/>
      <c r="U2" s="926"/>
      <c r="V2" s="926"/>
      <c r="W2" s="926"/>
      <c r="X2" s="926"/>
      <c r="Y2" s="926"/>
      <c r="Z2" s="926"/>
      <c r="AA2" s="926"/>
      <c r="AB2" s="926"/>
      <c r="AC2" s="926"/>
      <c r="AD2" s="926"/>
      <c r="AE2" s="926"/>
      <c r="AF2" s="926"/>
      <c r="AG2" s="76"/>
      <c r="AH2" s="76"/>
      <c r="AI2" s="76"/>
      <c r="AJ2" s="76"/>
      <c r="AK2" s="76"/>
      <c r="AL2" s="76"/>
      <c r="AM2" s="76"/>
      <c r="AN2" s="76"/>
      <c r="AO2" s="76"/>
    </row>
    <row r="3" spans="1:41" s="77" customFormat="1" ht="26.25" thickBot="1" x14ac:dyDescent="0.3">
      <c r="G3" s="137"/>
      <c r="H3" s="137"/>
      <c r="I3" s="137"/>
      <c r="J3" s="436"/>
      <c r="K3" s="436"/>
      <c r="L3" s="436"/>
      <c r="M3" s="436"/>
      <c r="N3" s="436"/>
      <c r="O3" s="436"/>
      <c r="P3" s="436"/>
      <c r="Q3" s="436"/>
      <c r="R3" s="437"/>
      <c r="S3" s="133"/>
      <c r="T3" s="133"/>
      <c r="U3" s="464"/>
      <c r="Z3" s="271"/>
      <c r="AE3" s="271"/>
      <c r="AJ3" s="271"/>
      <c r="AO3" s="271"/>
    </row>
    <row r="4" spans="1:41" ht="43.9" customHeight="1" thickTop="1" thickBot="1" x14ac:dyDescent="0.5">
      <c r="B4" s="868" t="s">
        <v>204</v>
      </c>
      <c r="C4" s="869"/>
      <c r="D4" s="869"/>
      <c r="E4" s="869"/>
      <c r="F4" s="869"/>
      <c r="G4" s="869"/>
      <c r="H4" s="870"/>
      <c r="I4" s="438"/>
    </row>
    <row r="5" spans="1:41" ht="61.9" customHeight="1" thickTop="1" x14ac:dyDescent="0.25">
      <c r="C5" s="927" t="s">
        <v>517</v>
      </c>
      <c r="D5" s="928"/>
      <c r="E5" s="928"/>
      <c r="F5" s="928"/>
      <c r="G5" s="928"/>
    </row>
    <row r="7" spans="1:41" s="166" customFormat="1" ht="27.75" customHeight="1" x14ac:dyDescent="0.3">
      <c r="C7" s="525" t="str">
        <f>'0_Загальне'!B7</f>
        <v>Офіційна повна назва надавача ПМД:</v>
      </c>
      <c r="D7" s="922">
        <f>'0_Загальне'!C7</f>
        <v>0</v>
      </c>
      <c r="E7" s="922"/>
      <c r="G7" s="930" t="s">
        <v>443</v>
      </c>
      <c r="H7" s="930"/>
      <c r="I7" s="440"/>
      <c r="J7" s="437"/>
      <c r="K7" s="437"/>
      <c r="L7" s="437"/>
      <c r="M7" s="437"/>
      <c r="N7" s="437"/>
      <c r="O7" s="437"/>
      <c r="P7" s="437"/>
      <c r="Q7" s="437"/>
      <c r="R7" s="437"/>
      <c r="S7" s="465"/>
      <c r="T7" s="465"/>
      <c r="U7" s="465"/>
    </row>
    <row r="8" spans="1:41" s="166" customFormat="1" ht="33" customHeight="1" x14ac:dyDescent="0.3">
      <c r="C8" s="525" t="str">
        <f>'0_Загальне'!B28</f>
        <v>Плановий період (рік):</v>
      </c>
      <c r="D8" s="922">
        <f>'0_Загальне'!C28</f>
        <v>0</v>
      </c>
      <c r="E8" s="922"/>
      <c r="G8" s="930"/>
      <c r="H8" s="930"/>
      <c r="I8" s="440"/>
      <c r="J8" s="437"/>
      <c r="K8" s="437"/>
      <c r="L8" s="437"/>
      <c r="M8" s="437"/>
      <c r="N8" s="437"/>
      <c r="O8" s="437"/>
      <c r="P8" s="437"/>
      <c r="Q8" s="437"/>
      <c r="R8" s="437"/>
      <c r="S8" s="465"/>
      <c r="T8" s="465"/>
      <c r="U8" s="465"/>
    </row>
    <row r="9" spans="1:41" ht="38.25" customHeight="1" x14ac:dyDescent="0.25">
      <c r="C9" s="575" t="s">
        <v>490</v>
      </c>
      <c r="D9" s="925">
        <f>'0_Загальне'!C30</f>
        <v>0</v>
      </c>
      <c r="E9" s="925"/>
      <c r="G9" s="930"/>
      <c r="H9" s="930"/>
    </row>
    <row r="12" spans="1:41" s="239" customFormat="1" ht="30.75" customHeight="1" x14ac:dyDescent="0.3">
      <c r="B12" s="929" t="s">
        <v>9</v>
      </c>
      <c r="C12" s="929" t="s">
        <v>457</v>
      </c>
      <c r="D12" s="932" t="s">
        <v>518</v>
      </c>
      <c r="E12" s="929" t="s">
        <v>22</v>
      </c>
      <c r="F12" s="929"/>
      <c r="G12" s="929"/>
      <c r="H12" s="929"/>
      <c r="I12" s="442"/>
      <c r="J12" s="924" t="s">
        <v>441</v>
      </c>
      <c r="K12" s="924"/>
      <c r="L12" s="924"/>
      <c r="M12" s="924"/>
      <c r="N12" s="924"/>
      <c r="O12" s="924"/>
      <c r="P12" s="924"/>
      <c r="Q12" s="924"/>
      <c r="R12" s="924" t="s">
        <v>442</v>
      </c>
      <c r="S12" s="924"/>
      <c r="T12" s="924"/>
      <c r="U12" s="924"/>
    </row>
    <row r="13" spans="1:41" s="239" customFormat="1" ht="35.25" customHeight="1" x14ac:dyDescent="0.3">
      <c r="B13" s="929"/>
      <c r="C13" s="929"/>
      <c r="D13" s="932"/>
      <c r="E13" s="441" t="s">
        <v>148</v>
      </c>
      <c r="F13" s="444" t="s">
        <v>149</v>
      </c>
      <c r="G13" s="444" t="s">
        <v>150</v>
      </c>
      <c r="H13" s="444" t="s">
        <v>151</v>
      </c>
      <c r="I13" s="235"/>
      <c r="J13" s="923" t="s">
        <v>148</v>
      </c>
      <c r="K13" s="923"/>
      <c r="L13" s="924" t="s">
        <v>149</v>
      </c>
      <c r="M13" s="924"/>
      <c r="N13" s="924" t="s">
        <v>150</v>
      </c>
      <c r="O13" s="924"/>
      <c r="P13" s="924" t="s">
        <v>151</v>
      </c>
      <c r="Q13" s="924"/>
      <c r="R13" s="443" t="s">
        <v>148</v>
      </c>
      <c r="S13" s="443" t="s">
        <v>149</v>
      </c>
      <c r="T13" s="443" t="s">
        <v>150</v>
      </c>
      <c r="U13" s="443" t="s">
        <v>151</v>
      </c>
    </row>
    <row r="14" spans="1:41" s="81" customFormat="1" ht="38.25" customHeight="1" x14ac:dyDescent="0.4">
      <c r="B14" s="931" t="s">
        <v>11</v>
      </c>
      <c r="C14" s="931"/>
      <c r="D14" s="931"/>
      <c r="E14" s="931"/>
      <c r="F14" s="931"/>
      <c r="G14" s="931"/>
      <c r="H14" s="931"/>
      <c r="I14" s="445"/>
      <c r="J14" s="439"/>
      <c r="K14" s="439"/>
      <c r="L14" s="439"/>
      <c r="M14" s="439"/>
      <c r="N14" s="439"/>
      <c r="O14" s="439"/>
      <c r="P14" s="439"/>
      <c r="Q14" s="439"/>
      <c r="R14" s="439"/>
      <c r="S14" s="154"/>
      <c r="T14" s="154"/>
      <c r="U14" s="154"/>
    </row>
    <row r="15" spans="1:41" s="236" customFormat="1" ht="30" customHeight="1" x14ac:dyDescent="0.3">
      <c r="B15" s="933">
        <v>1</v>
      </c>
      <c r="C15" s="447" t="s">
        <v>421</v>
      </c>
      <c r="D15" s="448"/>
      <c r="E15" s="448"/>
      <c r="F15" s="448"/>
      <c r="G15" s="448"/>
      <c r="H15" s="448"/>
      <c r="J15" s="439"/>
      <c r="K15" s="439"/>
      <c r="L15" s="439"/>
      <c r="M15" s="439"/>
      <c r="N15" s="439"/>
      <c r="O15" s="439"/>
      <c r="P15" s="439"/>
      <c r="Q15" s="439"/>
      <c r="R15" s="439"/>
      <c r="S15" s="237"/>
      <c r="T15" s="237"/>
      <c r="U15" s="237"/>
    </row>
    <row r="16" spans="1:41" s="236" customFormat="1" ht="27.6" customHeight="1" x14ac:dyDescent="0.3">
      <c r="B16" s="934"/>
      <c r="C16" s="449" t="s">
        <v>201</v>
      </c>
      <c r="D16" s="467">
        <v>900</v>
      </c>
      <c r="E16" s="611">
        <f>IFERROR(J16/R16,0)</f>
        <v>0</v>
      </c>
      <c r="F16" s="611">
        <f>IFERROR(L16/S16,0)</f>
        <v>0</v>
      </c>
      <c r="G16" s="611">
        <f>IFERROR(N16/T16,0)</f>
        <v>0</v>
      </c>
      <c r="H16" s="611">
        <f>IFERROR(P16/U16,0)</f>
        <v>0</v>
      </c>
      <c r="I16" s="451"/>
      <c r="J16" s="482">
        <f>IF('01_Доходи'!$B$32="Лікар-педіатр",'01_Доходи'!L36,0)+IF('01_Доходи'!$B$45="Лікар-педіатр",'01_Доходи'!L49,0)+IF('01_Доходи'!$B$58="Лікар-педіатр",'01_Доходи'!L62,0)+IF('01_Доходи'!$B$71="Лікар-педіатр",'01_Доходи'!L75,0)+IF('01_Доходи'!$B$84="Лікар-педіатр",'01_Доходи'!L88,0)+IF('01_Доходи'!$B$97="Лікар-педіатр",'01_Доходи'!L101,0)+IF('01_Доходи'!$B$110="Лікар-педіатр",'01_Доходи'!L106,0)+IF('01_Доходи'!$B$123="Лікар-педіатр",'01_Доходи'!L127,0)+IF('01_Доходи'!$B$136="Лікар-педіатр",'01_Доходи'!L140,0)+IF('01_Доходи'!$B$149="Лікар-педіатр",'01_Доходи'!L153,0)+IF('01_Доходи'!$B$162="Лікар-педіатр",'01_Доходи'!L166,0)+IF('01_Доходи'!$B$175="Лікар-педіатр",'01_Доходи'!L179,0)+IF('01_Доходи'!$B$188="Лікар-педіатр",'01_Доходи'!L192,0)+IF('01_Доходи'!$B$201="Лікар-педіатр",'01_Доходи'!L205,0)+IF('01_Доходи'!$B$214="Лікар-педіатр",'01_Доходи'!L218,0)+IF('01_Доходи'!$B$227="Лікар-педіатр",'01_Доходи'!L231,0)+IF('01_Доходи'!$B$240="Лікар-педіатр",'01_Доходи'!L244,0)+IF('01_Доходи'!$B$253="Лікар-педіатр",'01_Доходи'!L257,0)+IF('01_Доходи'!$B$266="Лікар-педіатр",'01_Доходи'!L270,0)+IF('01_Доходи'!$B$279="Лікар-педіатр",'01_Доходи'!L283,0)+IF('01_Доходи'!$B$292="Лікар-педіатр",'01_Доходи'!L296,0)+IF('01_Доходи'!$B$305="Лікар-педіатр",'01_Доходи'!L309,0)+IF('01_Доходи'!$B$318="Лікар-педіатр",'01_Доходи'!L322,0)+IF('01_Доходи'!$B$331="Лікар-педіатр",'01_Доходи'!L335,0)+IF('01_Доходи'!$B$344="Лікар-педіатр",'01_Доходи'!L348,0)+IF('01_Доходи'!$B$357="Лікар-педіатр",'01_Доходи'!L361,0)+IF('01_Доходи'!$B$370="Лікар-педіатр",'01_Доходи'!L374,0)+IF('01_Доходи'!$B$383="Лікар-педіатр",'01_Доходи'!L387,0)+IF('01_Доходи'!$B$396="Лікар-педіатр",'01_Доходи'!L400,0)+IF('01_Доходи'!$B$409="Лікар-педіатр",'01_Доходи'!L413,0)+IF('01_Доходи'!$B$422="Лікар-педіатр",'01_Доходи'!L426,0)+IF('01_Доходи'!$B$435="Лікар-педіатр",'01_Доходи'!L439,0)+IF('01_Доходи'!$B$448="Лікар-педіатр",'01_Доходи'!L452,0)+IF('01_Доходи'!$B$461="Лікар-педіатр",'01_Доходи'!L465,0)+IF('01_Доходи'!$B$474="Лікар-педіатр",'01_Доходи'!L478,0)+IF('01_Доходи'!$B$487="Лікар-педіатр",'01_Доходи'!L491,0)+IF('01_Доходи'!$B$500="Лікар-педіатр",'01_Доходи'!L504,0)+IF('01_Доходи'!$B$513="Лікар-педіатр",'01_Доходи'!L517,0)+IF('01_Доходи'!$B$526="Лікар-педіатр",'01_Доходи'!L530,0)+IF('01_Доходи'!$B$539="Лікар-педіатр",'01_Доходи'!L543,0)+IF('01_Доходи'!$B$552="Лікар-педіатр",'01_Доходи'!L556,0)+IF('01_Доходи'!$B$565="Лікар-педіатр",'01_Доходи'!L569,0)+IF('01_Доходи'!$B$578="Лікар-педіатр",'01_Доходи'!L582,0)+IF('01_Доходи'!$B$591="Лікар-педіатр",'01_Доходи'!L595,0)+IF('01_Доходи'!$B$604="Лікар-педіатр",'01_Доходи'!L608,0)+IF('01_Доходи'!$B$617="Лікар-педіатр",'01_Доходи'!L621,0)+IF('01_Доходи'!$B$630="Лікар-педіатр",'01_Доходи'!L634,0)+IF('01_Доходи'!$B$643="Лікар-педіатр",'01_Доходи'!L647,0)+IF('01_Доходи'!$B$656="Лікар-педіатр",'01_Доходи'!L660,0)+IF('01_Доходи'!$B$669="Лікар-педіатр",'01_Доходи'!L673,0)+IF('01_Доходи'!$B$682="Лікар-педіатр",'01_Доходи'!L686,0)+IF('01_Доходи'!$B$695="Лікар-педіатр",'01_Доходи'!L699,0)+IF('01_Доходи'!$B$708="Лікар-педіатр",'01_Доходи'!L712,0)+IF('01_Доходи'!$B$721="Лікар-педіатр",'01_Доходи'!L725,0)+IF('01_Доходи'!$B$734="Лікар-педіатр",'01_Доходи'!L738,0)+IF('01_Доходи'!$B$747="Лікар-педіатр",'01_Доходи'!L751,0)+IF('01_Доходи'!$B$760="Лікар-педіатр",'01_Доходи'!L764,0)+IF('01_Доходи'!$B$773="Лікар-педіатр",'01_Доходи'!L777,0)+IF('01_Доходи'!$B$786="Лікар-педіатр",'01_Доходи'!L790,0)+IF('01_Доходи'!$B$799="Лікар-педіатр",'01_Доходи'!L803,0)+IF('01_Доходи'!$B$812="Лікар-педіатр",'01_Доходи'!L816,0)+IF('01_Доходи'!$B$825="Лікар-педіатр",'01_Доходи'!L829,0)+IF('01_Доходи'!$B$838="Лікар-педіатр",'01_Доходи'!L842,0)+IF('01_Доходи'!$B$851="Лікар-педіатр",'01_Доходи'!L855,0)+IF('01_Доходи'!$B$864="Лікар-педіатр",'01_Доходи'!L868,0)+IF('01_Доходи'!$B$877="Лікар-педіатр",'01_Доходи'!L881,0)+IF('01_Доходи'!$B$880="Лікар-педіатр",'01_Доходи'!L894,0)+IF('01_Доходи'!$B$903="Лікар-педіатр",'01_Доходи'!L907,0)+IF('01_Доходи'!$B$916="Лікар-педіатр",'01_Доходи'!L920,0)+IF('01_Доходи'!$B$929="Лікар-педіатр",'01_Доходи'!L933,0)+IF('01_Доходи'!$B$942="Лікар-педіатр",'01_Доходи'!L946,0)+IF('01_Доходи'!$B$955="Лікар-педіатр",'01_Доходи'!L959,0)+IF('01_Доходи'!$B$968="Лікар-педіатр",'01_Доходи'!L972,0)+IF('01_Доходи'!$B$981="Лікар-педіатр",'01_Доходи'!L985,0)+IF('01_Доходи'!$B$994="Лікар-педіатр",'01_Доходи'!L998,0)+IF('01_Доходи'!$B$1007="Лікар-педіатр",'01_Доходи'!L1011,0)+IF('01_Доходи'!$B$1020="Лікар-педіатр",'01_Доходи'!L1024,0)+IF('01_Доходи'!$B$1033="Лікар-педіатр",'01_Доходи'!L1037,0)+IF('01_Доходи'!$B$1046="Лікар-педіатр",'01_Доходи'!L1050,0)+IF('01_Доходи'!$B$1059="Лікар-педіатр",'01_Доходи'!L1063,0)+IF('01_Доходи'!$B$1072="Лікар-педіатр",'01_Доходи'!L1076,0)+IF('01_Доходи'!$B$1085="Лікар-педіатр",'01_Доходи'!L1089,0)+IF('01_Доходи'!$B$1098="Лікар-педіатр",'01_Доходи'!L1102,0)+IF('01_Доходи'!$B$1111="Лікар-педіатр",'01_Доходи'!L1115,0)+IF('01_Доходи'!$B$1124="Лікар-педіатр",'01_Доходи'!L1128,0)+IF('01_Доходи'!$B$1137="Лікар-педіатр",'01_Доходи'!L1141,0)+IF('01_Доходи'!$B$1150="Лікар-педіатр",'01_Доходи'!L1154,0)+IF('01_Доходи'!$B$1163="Лікар-педіатр",'01_Доходи'!L1167,0)+IF('01_Доходи'!$B$1176="Лікар-педіатр",'01_Доходи'!L1180,0)+IF('01_Доходи'!$B$1189="Лікар-педіатр",'01_Доходи'!L1193,0)+IF('01_Доходи'!$B$1202="Лікар-педіатр",'01_Доходи'!L1206,0)+IF('01_Доходи'!$B$1215="Лікар-педіатр",'01_Доходи'!L1219,0)+IF('01_Доходи'!$B$1228="Лікар-педіатр",'01_Доходи'!L1232,0)+IF('01_Доходи'!$B$1241="Лікар-педіатр",'01_Доходи'!L1245,0)+IF('01_Доходи'!$B$1254="Лікар-педіатр",'01_Доходи'!L1258,0)+IF('01_Доходи'!$B$1267="Лікар-педіатр",'01_Доходи'!L1271,0)+IF('01_Доходи'!$B$1280="Лікар-педіатр",'01_Доходи'!L1284,0)+IF('01_Доходи'!$B$1293="Лікар-педіатр",'01_Доходи'!L1297,0)+IF('01_Доходи'!$B$1306="Лікар-педіатр",'01_Доходи'!L1310,0)+IF('01_Доходи'!$B$1319="Лікар-педіатр",'01_Доходи'!L1323,0)</f>
        <v>0</v>
      </c>
      <c r="K16" s="482"/>
      <c r="L16" s="482">
        <f>IF('01_Доходи'!$B$32="Лікар-педіатр",'01_Доходи'!S36,0)+IF('01_Доходи'!$B$45="Лікар-педіатр",'01_Доходи'!S49,0)+IF('01_Доходи'!$B$58="Лікар-педіатр",'01_Доходи'!S62,0)+IF('01_Доходи'!$B$71="Лікар-педіатр",'01_Доходи'!S75,0)+IF('01_Доходи'!$B$84="Лікар-педіатр",'01_Доходи'!S88,0)+IF('01_Доходи'!$B$97="Лікар-педіатр",'01_Доходи'!S101,0)+IF('01_Доходи'!$B$110="Лікар-педіатр",'01_Доходи'!S106,0)+IF('01_Доходи'!$B$123="Лікар-педіатр",'01_Доходи'!S127,0)+IF('01_Доходи'!$B$136="Лікар-педіатр",'01_Доходи'!S140,0)+IF('01_Доходи'!$B$149="Лікар-педіатр",'01_Доходи'!S153,0)+IF('01_Доходи'!$B$162="Лікар-педіатр",'01_Доходи'!S166,0)+IF('01_Доходи'!$B$175="Лікар-педіатр",'01_Доходи'!S179,0)+IF('01_Доходи'!$B$188="Лікар-педіатр",'01_Доходи'!S192,0)+IF('01_Доходи'!$B$201="Лікар-педіатр",'01_Доходи'!S205,0)+IF('01_Доходи'!$B$214="Лікар-педіатр",'01_Доходи'!S218,0)+IF('01_Доходи'!$B$227="Лікар-педіатр",'01_Доходи'!S231,0)+IF('01_Доходи'!$B$240="Лікар-педіатр",'01_Доходи'!S244,0)+IF('01_Доходи'!$B$253="Лікар-педіатр",'01_Доходи'!S257,0)+IF('01_Доходи'!$B$266="Лікар-педіатр",'01_Доходи'!S270,0)+IF('01_Доходи'!$B$279="Лікар-педіатр",'01_Доходи'!S283,0)+IF('01_Доходи'!$B$292="Лікар-педіатр",'01_Доходи'!S296,0)+IF('01_Доходи'!$B$305="Лікар-педіатр",'01_Доходи'!S309,0)+IF('01_Доходи'!$B$318="Лікар-педіатр",'01_Доходи'!S322,0)+IF('01_Доходи'!$B$331="Лікар-педіатр",'01_Доходи'!S335,0)+IF('01_Доходи'!$B$344="Лікар-педіатр",'01_Доходи'!S348,0)+IF('01_Доходи'!$B$357="Лікар-педіатр",'01_Доходи'!S361,0)+IF('01_Доходи'!$B$370="Лікар-педіатр",'01_Доходи'!S374,0)+IF('01_Доходи'!$B$383="Лікар-педіатр",'01_Доходи'!S387,0)+IF('01_Доходи'!$B$396="Лікар-педіатр",'01_Доходи'!S400,0)+IF('01_Доходи'!$B$409="Лікар-педіатр",'01_Доходи'!S413,0)+IF('01_Доходи'!$B$422="Лікар-педіатр",'01_Доходи'!S426,0)+IF('01_Доходи'!$B$435="Лікар-педіатр",'01_Доходи'!S439,0)+IF('01_Доходи'!$B$448="Лікар-педіатр",'01_Доходи'!S452,0)+IF('01_Доходи'!$B$461="Лікар-педіатр",'01_Доходи'!S465,0)+IF('01_Доходи'!$B$474="Лікар-педіатр",'01_Доходи'!S478,0)+IF('01_Доходи'!$B$487="Лікар-педіатр",'01_Доходи'!S491,0)+IF('01_Доходи'!$B$500="Лікар-педіатр",'01_Доходи'!S504,0)+IF('01_Доходи'!$B$513="Лікар-педіатр",'01_Доходи'!S517,0)+IF('01_Доходи'!$B$526="Лікар-педіатр",'01_Доходи'!S530,0)+IF('01_Доходи'!$B$539="Лікар-педіатр",'01_Доходи'!S543,0)+IF('01_Доходи'!$B$552="Лікар-педіатр",'01_Доходи'!S556,0)+IF('01_Доходи'!$B$565="Лікар-педіатр",'01_Доходи'!S569,0)+IF('01_Доходи'!$B$578="Лікар-педіатр",'01_Доходи'!S582,0)+IF('01_Доходи'!$B$591="Лікар-педіатр",'01_Доходи'!S595,0)+IF('01_Доходи'!$B$604="Лікар-педіатр",'01_Доходи'!S608,0)+IF('01_Доходи'!$B$617="Лікар-педіатр",'01_Доходи'!S621,0)+IF('01_Доходи'!$B$630="Лікар-педіатр",'01_Доходи'!S634,0)+IF('01_Доходи'!$B$643="Лікар-педіатр",'01_Доходи'!S647,0)+IF('01_Доходи'!$B$656="Лікар-педіатр",'01_Доходи'!S660,0)+IF('01_Доходи'!$B$669="Лікар-педіатр",'01_Доходи'!S673,0)+IF('01_Доходи'!$B$682="Лікар-педіатр",'01_Доходи'!S686,0)+IF('01_Доходи'!$B$695="Лікар-педіатр",'01_Доходи'!S699,0)+IF('01_Доходи'!$B$708="Лікар-педіатр",'01_Доходи'!S712,0)+IF('01_Доходи'!$B$721="Лікар-педіатр",'01_Доходи'!S725,0)+IF('01_Доходи'!$B$734="Лікар-педіатр",'01_Доходи'!S738,0)+IF('01_Доходи'!$B$747="Лікар-педіатр",'01_Доходи'!S751,0)+IF('01_Доходи'!$B$760="Лікар-педіатр",'01_Доходи'!S764,0)+IF('01_Доходи'!$B$773="Лікар-педіатр",'01_Доходи'!S777,0)+IF('01_Доходи'!$B$786="Лікар-педіатр",'01_Доходи'!S790,0)+IF('01_Доходи'!$B$799="Лікар-педіатр",'01_Доходи'!S803,0)+IF('01_Доходи'!$B$812="Лікар-педіатр",'01_Доходи'!S816,0)+IF('01_Доходи'!$B$825="Лікар-педіатр",'01_Доходи'!S829,0)+IF('01_Доходи'!$B$838="Лікар-педіатр",'01_Доходи'!S842,0)+IF('01_Доходи'!$B$851="Лікар-педіатр",'01_Доходи'!S855,0)+IF('01_Доходи'!$B$864="Лікар-педіатр",'01_Доходи'!S868,0)+IF('01_Доходи'!$B$877="Лікар-педіатр",'01_Доходи'!S881,0)+IF('01_Доходи'!$B$880="Лікар-педіатр",'01_Доходи'!S894,0)+IF('01_Доходи'!$B$903="Лікар-педіатр",'01_Доходи'!S907,0)+IF('01_Доходи'!$B$916="Лікар-педіатр",'01_Доходи'!S920,0)+IF('01_Доходи'!$B$929="Лікар-педіатр",'01_Доходи'!S933,0)+IF('01_Доходи'!$B$942="Лікар-педіатр",'01_Доходи'!S946,0)+IF('01_Доходи'!$B$955="Лікар-педіатр",'01_Доходи'!S959,0)+IF('01_Доходи'!$B$968="Лікар-педіатр",'01_Доходи'!S972,0)+IF('01_Доходи'!$B$981="Лікар-педіатр",'01_Доходи'!S985,0)+IF('01_Доходи'!$B$994="Лікар-педіатр",'01_Доходи'!S998,0)+IF('01_Доходи'!$B$1007="Лікар-педіатр",'01_Доходи'!S1011,0)+IF('01_Доходи'!$B$1020="Лікар-педіатр",'01_Доходи'!S1024,0)+IF('01_Доходи'!$B$1033="Лікар-педіатр",'01_Доходи'!S1037,0)+IF('01_Доходи'!$B$1046="Лікар-педіатр",'01_Доходи'!S1050,0)+IF('01_Доходи'!$B$1059="Лікар-педіатр",'01_Доходи'!S1063,0)+IF('01_Доходи'!$B$1072="Лікар-педіатр",'01_Доходи'!S1076,0)+IF('01_Доходи'!$B$1085="Лікар-педіатр",'01_Доходи'!S1089,0)+IF('01_Доходи'!$B$1098="Лікар-педіатр",'01_Доходи'!S1102,0)+IF('01_Доходи'!$B$1111="Лікар-педіатр",'01_Доходи'!S1115,0)+IF('01_Доходи'!$B$1124="Лікар-педіатр",'01_Доходи'!S1128,0)+IF('01_Доходи'!$B$1137="Лікар-педіатр",'01_Доходи'!S1141,0)+IF('01_Доходи'!$B$1150="Лікар-педіатр",'01_Доходи'!S1154,0)+IF('01_Доходи'!$B$1163="Лікар-педіатр",'01_Доходи'!S1167,0)+IF('01_Доходи'!$B$1176="Лікар-педіатр",'01_Доходи'!S1180,0)+IF('01_Доходи'!$B$1189="Лікар-педіатр",'01_Доходи'!S1193,0)+IF('01_Доходи'!$B$1202="Лікар-педіатр",'01_Доходи'!S1206,0)+IF('01_Доходи'!$B$1215="Лікар-педіатр",'01_Доходи'!S1219,0)+IF('01_Доходи'!$B$1228="Лікар-педіатр",'01_Доходи'!S1232,0)+IF('01_Доходи'!$B$1241="Лікар-педіатр",'01_Доходи'!S1245,0)+IF('01_Доходи'!$B$1254="Лікар-педіатр",'01_Доходи'!S1258,0)+IF('01_Доходи'!$B$1267="Лікар-педіатр",'01_Доходи'!S1271,0)+IF('01_Доходи'!$B$1280="Лікар-педіатр",'01_Доходи'!S1284,0)+IF('01_Доходи'!$B$1293="Лікар-педіатр",'01_Доходи'!S1297,0)+IF('01_Доходи'!$B$1306="Лікар-педіатр",'01_Доходи'!S1310,0)+IF('01_Доходи'!$B$1319="Лікар-педіатр",'01_Доходи'!S1323,0)</f>
        <v>0</v>
      </c>
      <c r="M16" s="482"/>
      <c r="N16" s="482">
        <f>IF('01_Доходи'!$B$32="Лікар-педіатр",'01_Доходи'!Z36,0)+IF('01_Доходи'!$B$45="Лікар-педіатр",'01_Доходи'!Z49,0)+IF('01_Доходи'!$B$58="Лікар-педіатр",'01_Доходи'!Z62,0)+IF('01_Доходи'!$B$71="Лікар-педіатр",'01_Доходи'!Z75,0)+IF('01_Доходи'!$B$84="Лікар-педіатр",'01_Доходи'!Z88,0)+IF('01_Доходи'!$B$97="Лікар-педіатр",'01_Доходи'!Z101,0)+IF('01_Доходи'!$B$110="Лікар-педіатр",'01_Доходи'!Z106,0)+IF('01_Доходи'!$B$123="Лікар-педіатр",'01_Доходи'!Z127,0)+IF('01_Доходи'!$B$136="Лікар-педіатр",'01_Доходи'!Z140,0)+IF('01_Доходи'!$B$149="Лікар-педіатр",'01_Доходи'!Z153,0)+IF('01_Доходи'!$B$162="Лікар-педіатр",'01_Доходи'!Z166,0)+IF('01_Доходи'!$B$175="Лікар-педіатр",'01_Доходи'!Z179,0)+IF('01_Доходи'!$B$188="Лікар-педіатр",'01_Доходи'!Z192,0)+IF('01_Доходи'!$B$201="Лікар-педіатр",'01_Доходи'!Z205,0)+IF('01_Доходи'!$B$214="Лікар-педіатр",'01_Доходи'!Z218,0)+IF('01_Доходи'!$B$227="Лікар-педіатр",'01_Доходи'!Z231,0)+IF('01_Доходи'!$B$240="Лікар-педіатр",'01_Доходи'!Z244,0)+IF('01_Доходи'!$B$253="Лікар-педіатр",'01_Доходи'!Z257,0)+IF('01_Доходи'!$B$266="Лікар-педіатр",'01_Доходи'!Z270,0)+IF('01_Доходи'!$B$279="Лікар-педіатр",'01_Доходи'!Z283,0)+IF('01_Доходи'!$B$292="Лікар-педіатр",'01_Доходи'!Z296,0)+IF('01_Доходи'!$B$305="Лікар-педіатр",'01_Доходи'!Z309,0)+IF('01_Доходи'!$B$318="Лікар-педіатр",'01_Доходи'!Z322,0)+IF('01_Доходи'!$B$331="Лікар-педіатр",'01_Доходи'!Z335,0)+IF('01_Доходи'!$B$344="Лікар-педіатр",'01_Доходи'!Z348,0)+IF('01_Доходи'!$B$357="Лікар-педіатр",'01_Доходи'!Z361,0)+IF('01_Доходи'!$B$370="Лікар-педіатр",'01_Доходи'!Z374,0)+IF('01_Доходи'!$B$383="Лікар-педіатр",'01_Доходи'!Z387,0)+IF('01_Доходи'!$B$396="Лікар-педіатр",'01_Доходи'!Z400,0)+IF('01_Доходи'!$B$409="Лікар-педіатр",'01_Доходи'!Z413,0)+IF('01_Доходи'!$B$422="Лікар-педіатр",'01_Доходи'!Z426,0)+IF('01_Доходи'!$B$435="Лікар-педіатр",'01_Доходи'!Z439,0)+IF('01_Доходи'!$B$448="Лікар-педіатр",'01_Доходи'!Z452,0)+IF('01_Доходи'!$B$461="Лікар-педіатр",'01_Доходи'!Z465,0)+IF('01_Доходи'!$B$474="Лікар-педіатр",'01_Доходи'!Z478,0)+IF('01_Доходи'!$B$487="Лікар-педіатр",'01_Доходи'!Z491,0)+IF('01_Доходи'!$B$500="Лікар-педіатр",'01_Доходи'!Z504,0)+IF('01_Доходи'!$B$513="Лікар-педіатр",'01_Доходи'!Z517,0)+IF('01_Доходи'!$B$526="Лікар-педіатр",'01_Доходи'!Z530,0)+IF('01_Доходи'!$B$539="Лікар-педіатр",'01_Доходи'!Z543,0)+IF('01_Доходи'!$B$552="Лікар-педіатр",'01_Доходи'!Z556,0)+IF('01_Доходи'!$B$565="Лікар-педіатр",'01_Доходи'!Z569,0)+IF('01_Доходи'!$B$578="Лікар-педіатр",'01_Доходи'!Z582,0)+IF('01_Доходи'!$B$591="Лікар-педіатр",'01_Доходи'!Z595,0)+IF('01_Доходи'!$B$604="Лікар-педіатр",'01_Доходи'!Z608,0)+IF('01_Доходи'!$B$617="Лікар-педіатр",'01_Доходи'!Z621,0)+IF('01_Доходи'!$B$630="Лікар-педіатр",'01_Доходи'!Z634,0)+IF('01_Доходи'!$B$643="Лікар-педіатр",'01_Доходи'!Z647,0)+IF('01_Доходи'!$B$656="Лікар-педіатр",'01_Доходи'!Z660,0)+IF('01_Доходи'!$B$669="Лікар-педіатр",'01_Доходи'!Z673,0)+IF('01_Доходи'!$B$682="Лікар-педіатр",'01_Доходи'!Z686,0)+IF('01_Доходи'!$B$695="Лікар-педіатр",'01_Доходи'!Z699,0)+IF('01_Доходи'!$B$708="Лікар-педіатр",'01_Доходи'!Z712,0)+IF('01_Доходи'!$B$721="Лікар-педіатр",'01_Доходи'!Z725,0)+IF('01_Доходи'!$B$734="Лікар-педіатр",'01_Доходи'!Z738,0)+IF('01_Доходи'!$B$747="Лікар-педіатр",'01_Доходи'!Z751,0)+IF('01_Доходи'!$B$760="Лікар-педіатр",'01_Доходи'!Z764,0)+IF('01_Доходи'!$B$773="Лікар-педіатр",'01_Доходи'!Z777,0)+IF('01_Доходи'!$B$786="Лікар-педіатр",'01_Доходи'!Z790,0)+IF('01_Доходи'!$B$799="Лікар-педіатр",'01_Доходи'!Z803,0)+IF('01_Доходи'!$B$812="Лікар-педіатр",'01_Доходи'!Z816,0)+IF('01_Доходи'!$B$825="Лікар-педіатр",'01_Доходи'!Z829,0)+IF('01_Доходи'!$B$838="Лікар-педіатр",'01_Доходи'!Z842,0)+IF('01_Доходи'!$B$851="Лікар-педіатр",'01_Доходи'!Z855,0)+IF('01_Доходи'!$B$864="Лікар-педіатр",'01_Доходи'!Z868,0)+IF('01_Доходи'!$B$877="Лікар-педіатр",'01_Доходи'!Z881,0)+IF('01_Доходи'!$B$880="Лікар-педіатр",'01_Доходи'!Z894,0)+IF('01_Доходи'!$B$903="Лікар-педіатр",'01_Доходи'!Z907,0)+IF('01_Доходи'!$B$916="Лікар-педіатр",'01_Доходи'!Z920,0)+IF('01_Доходи'!$B$929="Лікар-педіатр",'01_Доходи'!Z933,0)+IF('01_Доходи'!$B$942="Лікар-педіатр",'01_Доходи'!Z946,0)+IF('01_Доходи'!$B$955="Лікар-педіатр",'01_Доходи'!Z959,0)+IF('01_Доходи'!$B$968="Лікар-педіатр",'01_Доходи'!Z972,0)+IF('01_Доходи'!$B$981="Лікар-педіатр",'01_Доходи'!Z985,0)+IF('01_Доходи'!$B$994="Лікар-педіатр",'01_Доходи'!Z998,0)+IF('01_Доходи'!$B$1007="Лікар-педіатр",'01_Доходи'!Z1011,0)+IF('01_Доходи'!$B$1020="Лікар-педіатр",'01_Доходи'!Z1024,0)+IF('01_Доходи'!$B$1033="Лікар-педіатр",'01_Доходи'!Z1037,0)+IF('01_Доходи'!$B$1046="Лікар-педіатр",'01_Доходи'!Z1050,0)+IF('01_Доходи'!$B$1059="Лікар-педіатр",'01_Доходи'!Z1063,0)+IF('01_Доходи'!$B$1072="Лікар-педіатр",'01_Доходи'!Z1076,0)+IF('01_Доходи'!$B$1085="Лікар-педіатр",'01_Доходи'!Z1089,0)+IF('01_Доходи'!$B$1098="Лікар-педіатр",'01_Доходи'!Z1102,0)+IF('01_Доходи'!$B$1111="Лікар-педіатр",'01_Доходи'!Z1115,0)+IF('01_Доходи'!$B$1124="Лікар-педіатр",'01_Доходи'!Z1128,0)+IF('01_Доходи'!$B$1137="Лікар-педіатр",'01_Доходи'!Z1141,0)+IF('01_Доходи'!$B$1150="Лікар-педіатр",'01_Доходи'!Z1154,0)+IF('01_Доходи'!$B$1163="Лікар-педіатр",'01_Доходи'!Z1167,0)+IF('01_Доходи'!$B$1176="Лікар-педіатр",'01_Доходи'!Z1180,0)+IF('01_Доходи'!$B$1189="Лікар-педіатр",'01_Доходи'!Z1193,0)+IF('01_Доходи'!$B$1202="Лікар-педіатр",'01_Доходи'!Z1206,0)+IF('01_Доходи'!$B$1215="Лікар-педіатр",'01_Доходи'!Z1219,0)+IF('01_Доходи'!$B$1228="Лікар-педіатр",'01_Доходи'!Z1232,0)+IF('01_Доходи'!$B$1241="Лікар-педіатр",'01_Доходи'!Z1245,0)+IF('01_Доходи'!$B$1254="Лікар-педіатр",'01_Доходи'!Z1258,0)+IF('01_Доходи'!$B$1267="Лікар-педіатр",'01_Доходи'!Z1271,0)+IF('01_Доходи'!$B$1280="Лікар-педіатр",'01_Доходи'!Z1284,0)+IF('01_Доходи'!$B$1293="Лікар-педіатр",'01_Доходи'!Z1297,0)+IF('01_Доходи'!$B$1306="Лікар-педіатр",'01_Доходи'!Z1310,0)+IF('01_Доходи'!$B$1319="Лікар-педіатр",'01_Доходи'!Z1323,0)</f>
        <v>0</v>
      </c>
      <c r="O16" s="482"/>
      <c r="P16" s="482">
        <f>IF('01_Доходи'!$B$32="Лікар-педіатр",'01_Доходи'!AG36,0)+IF('01_Доходи'!$B$45="Лікар-педіатр",'01_Доходи'!AG49,0)+IF('01_Доходи'!$B$58="Лікар-педіатр",'01_Доходи'!AG62,0)+IF('01_Доходи'!$B$71="Лікар-педіатр",'01_Доходи'!AG75,0)+IF('01_Доходи'!$B$84="Лікар-педіатр",'01_Доходи'!AG88,0)+IF('01_Доходи'!$B$97="Лікар-педіатр",'01_Доходи'!AG101,0)+IF('01_Доходи'!$B$110="Лікар-педіатр",'01_Доходи'!AG106,0)+IF('01_Доходи'!$B$123="Лікар-педіатр",'01_Доходи'!AG127,0)+IF('01_Доходи'!$B$136="Лікар-педіатр",'01_Доходи'!AG140,0)+IF('01_Доходи'!$B$149="Лікар-педіатр",'01_Доходи'!AG153,0)+IF('01_Доходи'!$B$162="Лікар-педіатр",'01_Доходи'!AG166,0)+IF('01_Доходи'!$B$175="Лікар-педіатр",'01_Доходи'!AG179,0)+IF('01_Доходи'!$B$188="Лікар-педіатр",'01_Доходи'!AG192,0)+IF('01_Доходи'!$B$201="Лікар-педіатр",'01_Доходи'!AG205,0)+IF('01_Доходи'!$B$214="Лікар-педіатр",'01_Доходи'!AG218,0)+IF('01_Доходи'!$B$227="Лікар-педіатр",'01_Доходи'!AG231,0)+IF('01_Доходи'!$B$240="Лікар-педіатр",'01_Доходи'!AG244,0)+IF('01_Доходи'!$B$253="Лікар-педіатр",'01_Доходи'!AG257,0)+IF('01_Доходи'!$B$266="Лікар-педіатр",'01_Доходи'!AG270,0)+IF('01_Доходи'!$B$279="Лікар-педіатр",'01_Доходи'!AG283,0)+IF('01_Доходи'!$B$292="Лікар-педіатр",'01_Доходи'!AG296,0)+IF('01_Доходи'!$B$305="Лікар-педіатр",'01_Доходи'!AG309,0)+IF('01_Доходи'!$B$318="Лікар-педіатр",'01_Доходи'!AG322,0)+IF('01_Доходи'!$B$331="Лікар-педіатр",'01_Доходи'!AG335,0)+IF('01_Доходи'!$B$344="Лікар-педіатр",'01_Доходи'!AG348,0)+IF('01_Доходи'!$B$357="Лікар-педіатр",'01_Доходи'!AG361,0)+IF('01_Доходи'!$B$370="Лікар-педіатр",'01_Доходи'!AG374,0)+IF('01_Доходи'!$B$383="Лікар-педіатр",'01_Доходи'!AG387,0)+IF('01_Доходи'!$B$396="Лікар-педіатр",'01_Доходи'!AG400,0)+IF('01_Доходи'!$B$409="Лікар-педіатр",'01_Доходи'!AG413,0)+IF('01_Доходи'!$B$422="Лікар-педіатр",'01_Доходи'!AG426,0)+IF('01_Доходи'!$B$435="Лікар-педіатр",'01_Доходи'!AG439,0)+IF('01_Доходи'!$B$448="Лікар-педіатр",'01_Доходи'!AG452,0)+IF('01_Доходи'!$B$461="Лікар-педіатр",'01_Доходи'!AG465,0)+IF('01_Доходи'!$B$474="Лікар-педіатр",'01_Доходи'!AG478,0)+IF('01_Доходи'!$B$487="Лікар-педіатр",'01_Доходи'!AG491,0)+IF('01_Доходи'!$B$500="Лікар-педіатр",'01_Доходи'!AG504,0)+IF('01_Доходи'!$B$513="Лікар-педіатр",'01_Доходи'!AG517,0)+IF('01_Доходи'!$B$526="Лікар-педіатр",'01_Доходи'!AG530,0)+IF('01_Доходи'!$B$539="Лікар-педіатр",'01_Доходи'!AG543,0)+IF('01_Доходи'!$B$552="Лікар-педіатр",'01_Доходи'!AG556,0)+IF('01_Доходи'!$B$565="Лікар-педіатр",'01_Доходи'!AG569,0)+IF('01_Доходи'!$B$578="Лікар-педіатр",'01_Доходи'!AG582,0)+IF('01_Доходи'!$B$591="Лікар-педіатр",'01_Доходи'!AG595,0)+IF('01_Доходи'!$B$604="Лікар-педіатр",'01_Доходи'!AG608,0)+IF('01_Доходи'!$B$617="Лікар-педіатр",'01_Доходи'!AG621,0)+IF('01_Доходи'!$B$630="Лікар-педіатр",'01_Доходи'!AG634,0)+IF('01_Доходи'!$B$643="Лікар-педіатр",'01_Доходи'!AG647,0)+IF('01_Доходи'!$B$656="Лікар-педіатр",'01_Доходи'!AG660,0)+IF('01_Доходи'!$B$669="Лікар-педіатр",'01_Доходи'!AG673,0)+IF('01_Доходи'!$B$682="Лікар-педіатр",'01_Доходи'!AG686,0)+IF('01_Доходи'!$B$695="Лікар-педіатр",'01_Доходи'!AG699,0)+IF('01_Доходи'!$B$708="Лікар-педіатр",'01_Доходи'!AG712,0)+IF('01_Доходи'!$B$721="Лікар-педіатр",'01_Доходи'!AG725,0)+IF('01_Доходи'!$B$734="Лікар-педіатр",'01_Доходи'!AG738,0)+IF('01_Доходи'!$B$747="Лікар-педіатр",'01_Доходи'!AG751,0)+IF('01_Доходи'!$B$760="Лікар-педіатр",'01_Доходи'!AG764,0)+IF('01_Доходи'!$B$773="Лікар-педіатр",'01_Доходи'!AG777,0)+IF('01_Доходи'!$B$786="Лікар-педіатр",'01_Доходи'!AG790,0)+IF('01_Доходи'!$B$799="Лікар-педіатр",'01_Доходи'!AG803,0)+IF('01_Доходи'!$B$812="Лікар-педіатр",'01_Доходи'!AG816,0)+IF('01_Доходи'!$B$825="Лікар-педіатр",'01_Доходи'!AG829,0)+IF('01_Доходи'!$B$838="Лікар-педіатр",'01_Доходи'!AG842,0)+IF('01_Доходи'!$B$851="Лікар-педіатр",'01_Доходи'!AG855,0)+IF('01_Доходи'!$B$864="Лікар-педіатр",'01_Доходи'!AG868,0)+IF('01_Доходи'!$B$877="Лікар-педіатр",'01_Доходи'!AG881,0)+IF('01_Доходи'!$B$880="Лікар-педіатр",'01_Доходи'!AG894,0)+IF('01_Доходи'!$B$903="Лікар-педіатр",'01_Доходи'!AG907,0)+IF('01_Доходи'!$B$916="Лікар-педіатр",'01_Доходи'!AG920,0)+IF('01_Доходи'!$B$929="Лікар-педіатр",'01_Доходи'!AG933,0)+IF('01_Доходи'!$B$942="Лікар-педіатр",'01_Доходи'!AG946,0)+IF('01_Доходи'!$B$955="Лікар-педіатр",'01_Доходи'!AG959,0)+IF('01_Доходи'!$B$968="Лікар-педіатр",'01_Доходи'!AG972,0)+IF('01_Доходи'!$B$981="Лікар-педіатр",'01_Доходи'!AG985,0)+IF('01_Доходи'!$B$994="Лікар-педіатр",'01_Доходи'!AG998,0)+IF('01_Доходи'!$B$1007="Лікар-педіатр",'01_Доходи'!AG1011,0)+IF('01_Доходи'!$B$1020="Лікар-педіатр",'01_Доходи'!AG1024,0)+IF('01_Доходи'!$B$1033="Лікар-педіатр",'01_Доходи'!AG1037,0)+IF('01_Доходи'!$B$1046="Лікар-педіатр",'01_Доходи'!AG1050,0)+IF('01_Доходи'!$B$1059="Лікар-педіатр",'01_Доходи'!AG1063,0)+IF('01_Доходи'!$B$1072="Лікар-педіатр",'01_Доходи'!AG1076,0)+IF('01_Доходи'!$B$1085="Лікар-педіатр",'01_Доходи'!AG1089,0)+IF('01_Доходи'!$B$1098="Лікар-педіатр",'01_Доходи'!AG1102,0)+IF('01_Доходи'!$B$1111="Лікар-педіатр",'01_Доходи'!AG1115,0)+IF('01_Доходи'!$B$1124="Лікар-педіатр",'01_Доходи'!AG1128,0)+IF('01_Доходи'!$B$1137="Лікар-педіатр",'01_Доходи'!AG1141,0)+IF('01_Доходи'!$B$1150="Лікар-педіатр",'01_Доходи'!AG1154,0)+IF('01_Доходи'!$B$1163="Лікар-педіатр",'01_Доходи'!AG1167,0)+IF('01_Доходи'!$B$1176="Лікар-педіатр",'01_Доходи'!AG1180,0)+IF('01_Доходи'!$B$1189="Лікар-педіатр",'01_Доходи'!AG1193,0)+IF('01_Доходи'!$B$1202="Лікар-педіатр",'01_Доходи'!AG1206,0)+IF('01_Доходи'!$B$1215="Лікар-педіатр",'01_Доходи'!AG1219,0)+IF('01_Доходи'!$B$1228="Лікар-педіатр",'01_Доходи'!AG1232,0)+IF('01_Доходи'!$B$1241="Лікар-педіатр",'01_Доходи'!AG1245,0)+IF('01_Доходи'!$B$1254="Лікар-педіатр",'01_Доходи'!AG1258,0)+IF('01_Доходи'!$B$1267="Лікар-педіатр",'01_Доходи'!AG1271,0)+IF('01_Доходи'!$B$1280="Лікар-педіатр",'01_Доходи'!AG1284,0)+IF('01_Доходи'!$B$1293="Лікар-педіатр",'01_Доходи'!AG1297,0)+IF('01_Доходи'!$B$1306="Лікар-педіатр",'01_Доходи'!AG1310,0)+IF('01_Доходи'!$B$1319="Лікар-педіатр",'01_Доходи'!AG1323,0)</f>
        <v>0</v>
      </c>
      <c r="Q16" s="482"/>
      <c r="R16" s="482">
        <f>'02_Видатки'!I28</f>
        <v>0</v>
      </c>
      <c r="S16" s="482">
        <f>'02_Видатки'!J28</f>
        <v>0</v>
      </c>
      <c r="T16" s="482">
        <f>'02_Видатки'!K28</f>
        <v>0</v>
      </c>
      <c r="U16" s="482">
        <f>'02_Видатки'!L28</f>
        <v>0</v>
      </c>
      <c r="V16" s="483"/>
      <c r="W16" s="483"/>
    </row>
    <row r="17" spans="2:23" s="236" customFormat="1" ht="27.6" customHeight="1" x14ac:dyDescent="0.3">
      <c r="B17" s="934"/>
      <c r="C17" s="449" t="s">
        <v>202</v>
      </c>
      <c r="D17" s="468">
        <v>1800</v>
      </c>
      <c r="E17" s="611">
        <f>IFERROR((J17+K17)/R17,0)</f>
        <v>0</v>
      </c>
      <c r="F17" s="611">
        <f>IFERROR((L17+M17)/S17,0)</f>
        <v>0</v>
      </c>
      <c r="G17" s="611">
        <f>IFERROR((N17+O17)/T17,0)</f>
        <v>0</v>
      </c>
      <c r="H17" s="611">
        <f>IFERROR((P17+Q17)/U17,0)</f>
        <v>0</v>
      </c>
      <c r="I17" s="451"/>
      <c r="J17" s="482">
        <f>IF('01_Доходи'!$B$32="Лікар загальної практики - сімейний лікар",'01_Доходи'!L36,0)+IF('01_Доходи'!$B$45="Лікар загальної практики - сімейний лікар",'01_Доходи'!L49,0)+IF('01_Доходи'!$B$58="Лікар загальної практики - сімейний лікар",'01_Доходи'!L62,0)+IF('01_Доходи'!$B$71="Лікар загальної практики - сімейний лікар",'01_Доходи'!L75,0)+IF('01_Доходи'!$B$84="Лікар загальної практики - сімейний лікар",'01_Доходи'!L88,0)+IF('01_Доходи'!$B$97="Лікар загальної практики - сімейний лікар",'01_Доходи'!L101,0)+IF('01_Доходи'!$B$110="Лікар загальної практики - сімейний лікар",'01_Доходи'!L106,0)+IF('01_Доходи'!$B$123="Лікар загальної практики - сімейний лікар",'01_Доходи'!L127,0)+IF('01_Доходи'!$B$136="Лікар загальної практики - сімейний лікар",'01_Доходи'!L140,0)+IF('01_Доходи'!$B$149="Лікар загальної практики - сімейний лікар",'01_Доходи'!L153,0)+IF('01_Доходи'!$B$162="Лікар загальної практики - сімейний лікар",'01_Доходи'!L166,0)+IF('01_Доходи'!$B$175="Лікар загальної практики - сімейний лікар",'01_Доходи'!L179,0)+IF('01_Доходи'!$B$188="Лікар загальної практики - сімейний лікар",'01_Доходи'!L192,0)+IF('01_Доходи'!$B$201="Лікар загальної практики - сімейний лікар",'01_Доходи'!L205,0)+IF('01_Доходи'!$B$214="Лікар загальної практики - сімейний лікар",'01_Доходи'!L218,0)+IF('01_Доходи'!$B$227="Лікар загальної практики - сімейний лікар",'01_Доходи'!L231,0)+IF('01_Доходи'!$B$240="Лікар загальної практики - сімейний лікар",'01_Доходи'!L244,0)+IF('01_Доходи'!$B$253="Лікар загальної практики - сімейний лікар",'01_Доходи'!L257,0)+IF('01_Доходи'!$B$266="Лікар загальної практики - сімейний лікар",'01_Доходи'!L270,0)+IF('01_Доходи'!$B$279="Лікар загальної практики - сімейний лікар",'01_Доходи'!L283,0)+IF('01_Доходи'!$B$292="Лікар загальної практики - сімейний лікар",'01_Доходи'!L296,0)+IF('01_Доходи'!$B$305="Лікар загальної практики - сімейний лікар",'01_Доходи'!L309,0)+IF('01_Доходи'!$B$318="Лікар загальної практики - сімейний лікар",'01_Доходи'!L322,0)+IF('01_Доходи'!$B$331="Лікар загальної практики - сімейний лікар",'01_Доходи'!L335,0)+IF('01_Доходи'!$B$344="Лікар загальної практики - сімейний лікар",'01_Доходи'!L348,0)+IF('01_Доходи'!$B$357="Лікар загальної практики - сімейний лікар",'01_Доходи'!L361,0)+IF('01_Доходи'!$B$370="Лікар загальної практики - сімейний лікар",'01_Доходи'!L374,0)+IF('01_Доходи'!$B$383="Лікар загальної практики - сімейний лікар",'01_Доходи'!L387,0)+IF('01_Доходи'!$B$396="Лікар загальної практики - сімейний лікар",'01_Доходи'!L400,0)+IF('01_Доходи'!$B$409="Лікар загальної практики - сімейний лікар",'01_Доходи'!L413,0)+IF('01_Доходи'!$B$422="Лікар загальної практики - сімейний лікар",'01_Доходи'!L426,0)+IF('01_Доходи'!$B$435="Лікар загальної практики - сімейний лікар",'01_Доходи'!L439,0)+IF('01_Доходи'!$B$448="Лікар загальної практики - сімейний лікар",'01_Доходи'!L452,0)+IF('01_Доходи'!$B$461="Лікар загальної практики - сімейний лікар",'01_Доходи'!L465,0)+IF('01_Доходи'!$B$474="Лікар загальної практики - сімейний лікар",'01_Доходи'!L478,0)+IF('01_Доходи'!$B$487="Лікар загальної практики - сімейний лікар",'01_Доходи'!L491,0)+IF('01_Доходи'!$B$500="Лікар загальної практики - сімейний лікар",'01_Доходи'!L504,0)+IF('01_Доходи'!$B$513="Лікар загальної практики - сімейний лікар",'01_Доходи'!L517,0)+IF('01_Доходи'!$B$526="Лікар загальної практики - сімейний лікар",'01_Доходи'!L530,0)+IF('01_Доходи'!$B$539="Лікар загальної практики - сімейний лікар",'01_Доходи'!L543,0)+IF('01_Доходи'!$B$552="Лікар загальної практики - сімейний лікар",'01_Доходи'!L556,0)+IF('01_Доходи'!$B$565="Лікар загальної практики - сімейний лікар",'01_Доходи'!L569,0)+IF('01_Доходи'!$B$578="Лікар загальної практики - сімейний лікар",'01_Доходи'!L582,0)+IF('01_Доходи'!$B$591="Лікар загальної практики - сімейний лікар",'01_Доходи'!L595,0)+IF('01_Доходи'!$B$604="Лікар загальної практики - сімейний лікар",'01_Доходи'!L608,0)+IF('01_Доходи'!$B$617="Лікар загальної практики - сімейний лікар",'01_Доходи'!L621,0)+IF('01_Доходи'!$B$630="Лікар загальної практики - сімейний лікар",'01_Доходи'!L634,0)+IF('01_Доходи'!$B$643="Лікар загальної практики - сімейний лікар",'01_Доходи'!L647,0)+IF('01_Доходи'!$B$656="Лікар загальної практики - сімейний лікар",'01_Доходи'!L660,0)+IF('01_Доходи'!$B$669="Лікар загальної практики - сімейний лікар",'01_Доходи'!L673,0)</f>
        <v>0</v>
      </c>
      <c r="K17" s="482">
        <f>IF('01_Доходи'!$B$682="Лікар загальної практики - сімейний лікар",'01_Доходи'!L686,0)+IF('01_Доходи'!$B$695="Лікар загальної практики - сімейний лікар",'01_Доходи'!L699,0)+IF('01_Доходи'!$B$708="Лікар загальної практики - сімейний лікар",'01_Доходи'!L712,0)+IF('01_Доходи'!$B$721="Лікар загальної практики - сімейний лікар",'01_Доходи'!L725,0)+IF('01_Доходи'!$B$734="Лікар загальної практики - сімейний лікар",'01_Доходи'!L738,0)+IF('01_Доходи'!$B$747="Лікар загальної практики - сімейний лікар",'01_Доходи'!L751,0)+IF('01_Доходи'!$B$760="Лікар загальної практики - сімейний лікар",'01_Доходи'!L764,0)+IF('01_Доходи'!$B$773="Лікар загальної практики - сімейний лікар",'01_Доходи'!L777,0)+IF('01_Доходи'!$B$786="Лікар загальної практики - сімейний лікар",'01_Доходи'!L790,0)+IF('01_Доходи'!$B$799="Лікар загальної практики - сімейний лікар",'01_Доходи'!L803,0)+IF('01_Доходи'!$B$812="Лікар загальної практики - сімейний лікар",'01_Доходи'!L816,0)+IF('01_Доходи'!$B$825="Лікар загальної практики - сімейний лікар",'01_Доходи'!L829,0)+IF('01_Доходи'!$B$838="Лікар загальної практики - сімейний лікар",'01_Доходи'!L842,0)+IF('01_Доходи'!$B$851="Лікар загальної практики - сімейний лікар",'01_Доходи'!L855,0)+IF('01_Доходи'!$B$864="Лікар загальної практики - сімейний лікар",'01_Доходи'!L868,0)+IF('01_Доходи'!$B$877="Лікар загальної практики - сімейний лікар",'01_Доходи'!L881,0)+IF('01_Доходи'!$B$880="Лікар загальної практики - сімейний лікар",'01_Доходи'!L894,0)+IF('01_Доходи'!$B$903="Лікар загальної практики - сімейний лікар",'01_Доходи'!L907,0)+IF('01_Доходи'!$B$916="Лікар загальної практики - сімейний лікар",'01_Доходи'!L920,0)+IF('01_Доходи'!$B$929="Лікар загальної практики - сімейний лікар",'01_Доходи'!L933,0)+IF('01_Доходи'!$B$942="Лікар загальної практики - сімейний лікар",'01_Доходи'!L946,0)+IF('01_Доходи'!$B$955="Лікар загальної практики - сімейний лікар",'01_Доходи'!L959,0)+IF('01_Доходи'!$B$968="Лікар загальної практики - сімейний лікар",'01_Доходи'!L972,0)+IF('01_Доходи'!$B$981="Лікар загальної практики - сімейний лікар",'01_Доходи'!L985,0)+IF('01_Доходи'!$B$994="Лікар загальної практики - сімейний лікар",'01_Доходи'!L998,0)+IF('01_Доходи'!$B$1007="Лікар загальної практики - сімейний лікар",'01_Доходи'!L1011,0)+IF('01_Доходи'!$B$1020="Лікар загальної практики - сімейний лікар",'01_Доходи'!L1024,0)+IF('01_Доходи'!$B$1033="Лікар загальної практики - сімейний лікар",'01_Доходи'!L1037,0)+IF('01_Доходи'!$B$1046="Лікар загальної практики - сімейний лікар",'01_Доходи'!L1050,0)+IF('01_Доходи'!$B$1059="Лікар загальної практики - сімейний лікар",'01_Доходи'!L1063,0)+IF('01_Доходи'!$B$1072="Лікар загальної практики - сімейний лікар",'01_Доходи'!L1076,0)+IF('01_Доходи'!$B$1085="Лікар загальної практики - сімейний лікар",'01_Доходи'!L1089,0)+IF('01_Доходи'!$B$1098="Лікар загальної практики - сімейний лікар",'01_Доходи'!L1102,0)+IF('01_Доходи'!$B$1111="Лікар загальної практики - сімейний лікар",'01_Доходи'!L1115,0)+IF('01_Доходи'!$B$1124="Лікар загальної практики - сімейний лікар",'01_Доходи'!L1128,0)+IF('01_Доходи'!$B$1137="Лікар загальної практики - сімейний лікар",'01_Доходи'!L1141,0)+IF('01_Доходи'!$B$1150="Лікар загальної практики - сімейний лікар",'01_Доходи'!L1154,0)+IF('01_Доходи'!$B$1163="Лікар загальної практики - сімейний лікар",'01_Доходи'!L1167,0)+IF('01_Доходи'!$B$1176="Лікар загальної практики - сімейний лікар",'01_Доходи'!L1180,0)+IF('01_Доходи'!$B$1189="Лікар загальної практики - сімейний лікар",'01_Доходи'!L1193,0)+IF('01_Доходи'!$B$1202="Лікар загальної практики - сімейний лікар",'01_Доходи'!L1206,0)+IF('01_Доходи'!$B$1215="Лікар загальної практики - сімейний лікар",'01_Доходи'!L1219,0)+IF('01_Доходи'!$B$1228="Лікар загальної практики - сімейний лікар",'01_Доходи'!L1232,0)+IF('01_Доходи'!$B$1241="Лікар загальної практики - сімейний лікар",'01_Доходи'!L1245,0)+IF('01_Доходи'!$B$1254="Лікар загальної практики - сімейний лікар",'01_Доходи'!L1258,0)+IF('01_Доходи'!$B$1267="Лікар загальної практики - сімейний лікар",'01_Доходи'!L1271,0)+IF('01_Доходи'!$B$1280="Лікар загальної практики - сімейний лікар",'01_Доходи'!L1284,0)+IF('01_Доходи'!$B$1293="Лікар загальної практики - сімейний лікар",'01_Доходи'!L1297,0)+IF('01_Доходи'!$B$1306="Лікар загальної практики - сімейний лікар",'01_Доходи'!L1310,0)+IF('01_Доходи'!$B$1319="Лікар загальної практики - сімейний лікар",'01_Доходи'!L1323,0)</f>
        <v>0</v>
      </c>
      <c r="L17" s="482">
        <f>IF('01_Доходи'!$B$32="Лікар загальної практики - сімейний лікар",'01_Доходи'!S36,0)+IF('01_Доходи'!$B$45="Лікар загальної практики - сімейний лікар",'01_Доходи'!S49,0)+IF('01_Доходи'!$B$58="Лікар загальної практики - сімейний лікар",'01_Доходи'!S62,0)+IF('01_Доходи'!$B$71="Лікар загальної практики - сімейний лікар",'01_Доходи'!S75,0)+IF('01_Доходи'!$B$84="Лікар загальної практики - сімейний лікар",'01_Доходи'!S88,0)+IF('01_Доходи'!$B$97="Лікар загальної практики - сімейний лікар",'01_Доходи'!S101,0)+IF('01_Доходи'!$B$110="Лікар загальної практики - сімейний лікар",'01_Доходи'!S106,0)+IF('01_Доходи'!$B$123="Лікар загальної практики - сімейний лікар",'01_Доходи'!S127,0)+IF('01_Доходи'!$B$136="Лікар загальної практики - сімейний лікар",'01_Доходи'!S140,0)+IF('01_Доходи'!$B$149="Лікар загальної практики - сімейний лікар",'01_Доходи'!S153,0)+IF('01_Доходи'!$B$162="Лікар загальної практики - сімейний лікар",'01_Доходи'!S166,0)+IF('01_Доходи'!$B$175="Лікар загальної практики - сімейний лікар",'01_Доходи'!S179,0)+IF('01_Доходи'!$B$188="Лікар загальної практики - сімейний лікар",'01_Доходи'!S192,0)+IF('01_Доходи'!$B$201="Лікар загальної практики - сімейний лікар",'01_Доходи'!S205,0)+IF('01_Доходи'!$B$214="Лікар загальної практики - сімейний лікар",'01_Доходи'!S218,0)+IF('01_Доходи'!$B$227="Лікар загальної практики - сімейний лікар",'01_Доходи'!S231,0)+IF('01_Доходи'!$B$240="Лікар загальної практики - сімейний лікар",'01_Доходи'!S244,0)+IF('01_Доходи'!$B$253="Лікар загальної практики - сімейний лікар",'01_Доходи'!S257,0)+IF('01_Доходи'!$B$266="Лікар загальної практики - сімейний лікар",'01_Доходи'!S270,0)+IF('01_Доходи'!$B$279="Лікар загальної практики - сімейний лікар",'01_Доходи'!S283,0)+IF('01_Доходи'!$B$292="Лікар загальної практики - сімейний лікар",'01_Доходи'!S296,0)+IF('01_Доходи'!$B$305="Лікар загальної практики - сімейний лікар",'01_Доходи'!S309,0)+IF('01_Доходи'!$B$318="Лікар загальної практики - сімейний лікар",'01_Доходи'!S322,0)+IF('01_Доходи'!$B$331="Лікар загальної практики - сімейний лікар",'01_Доходи'!S335,0)+IF('01_Доходи'!$B$344="Лікар загальної практики - сімейний лікар",'01_Доходи'!S348,0)+IF('01_Доходи'!$B$357="Лікар загальної практики - сімейний лікар",'01_Доходи'!S361,0)+IF('01_Доходи'!$B$370="Лікар загальної практики - сімейний лікар",'01_Доходи'!S374,0)+IF('01_Доходи'!$B$383="Лікар загальної практики - сімейний лікар",'01_Доходи'!S387,0)+IF('01_Доходи'!$B$396="Лікар загальної практики - сімейний лікар",'01_Доходи'!S400,0)+IF('01_Доходи'!$B$409="Лікар загальної практики - сімейний лікар",'01_Доходи'!S413,0)+IF('01_Доходи'!$B$422="Лікар загальної практики - сімейний лікар",'01_Доходи'!S426,0)+IF('01_Доходи'!$B$435="Лікар загальної практики - сімейний лікар",'01_Доходи'!S439,0)+IF('01_Доходи'!$B$448="Лікар загальної практики - сімейний лікар",'01_Доходи'!S452,0)+IF('01_Доходи'!$B$461="Лікар загальної практики - сімейний лікар",'01_Доходи'!S465,0)+IF('01_Доходи'!$B$474="Лікар загальної практики - сімейний лікар",'01_Доходи'!S478,0)+IF('01_Доходи'!$B$487="Лікар загальної практики - сімейний лікар",'01_Доходи'!S491,0)+IF('01_Доходи'!$B$500="Лікар загальної практики - сімейний лікар",'01_Доходи'!S504,0)+IF('01_Доходи'!$B$513="Лікар загальної практики - сімейний лікар",'01_Доходи'!S517,0)+IF('01_Доходи'!$B$526="Лікар загальної практики - сімейний лікар",'01_Доходи'!S530,0)+IF('01_Доходи'!$B$539="Лікар загальної практики - сімейний лікар",'01_Доходи'!S543,0)+IF('01_Доходи'!$B$552="Лікар загальної практики - сімейний лікар",'01_Доходи'!S556,0)+IF('01_Доходи'!$B$565="Лікар загальної практики - сімейний лікар",'01_Доходи'!S569,0)+IF('01_Доходи'!$B$578="Лікар загальної практики - сімейний лікар",'01_Доходи'!S582,0)+IF('01_Доходи'!$B$591="Лікар загальної практики - сімейний лікар",'01_Доходи'!S595,0)+IF('01_Доходи'!$B$604="Лікар загальної практики - сімейний лікар",'01_Доходи'!S608,0)+IF('01_Доходи'!$B$617="Лікар загальної практики - сімейний лікар",'01_Доходи'!S621,0)+IF('01_Доходи'!$B$630="Лікар загальної практики - сімейний лікар",'01_Доходи'!S634,0)+IF('01_Доходи'!$B$643="Лікар загальної практики - сімейний лікар",'01_Доходи'!S647,0)+IF('01_Доходи'!$B$656="Лікар загальної практики - сімейний лікар",'01_Доходи'!S660,0)+IF('01_Доходи'!$B$669="Лікар загальної практики - сімейний лікар",'01_Доходи'!S673,0)</f>
        <v>0</v>
      </c>
      <c r="M17" s="482">
        <f>IF('01_Доходи'!$B$682="Лікар загальної практики - сімейний лікар",'01_Доходи'!S686,0)+IF('01_Доходи'!$B$695="Лікар загальної практики - сімейний лікар",'01_Доходи'!S699,0)+IF('01_Доходи'!$B$708="Лікар загальної практики - сімейний лікар",'01_Доходи'!S712,0)+IF('01_Доходи'!$B$721="Лікар загальної практики - сімейний лікар",'01_Доходи'!S725,0)+IF('01_Доходи'!$B$734="Лікар загальної практики - сімейний лікар",'01_Доходи'!S738,0)+IF('01_Доходи'!$B$747="Лікар загальної практики - сімейний лікар",'01_Доходи'!S751,0)+IF('01_Доходи'!$B$760="Лікар загальної практики - сімейний лікар",'01_Доходи'!S764,0)+IF('01_Доходи'!$B$773="Лікар загальної практики - сімейний лікар",'01_Доходи'!S777,0)+IF('01_Доходи'!$B$786="Лікар загальної практики - сімейний лікар",'01_Доходи'!S790,0)+IF('01_Доходи'!$B$799="Лікар загальної практики - сімейний лікар",'01_Доходи'!S803,0)+IF('01_Доходи'!$B$812="Лікар загальної практики - сімейний лікар",'01_Доходи'!S816,0)+IF('01_Доходи'!$B$825="Лікар загальної практики - сімейний лікар",'01_Доходи'!S829,0)+IF('01_Доходи'!$B$838="Лікар загальної практики - сімейний лікар",'01_Доходи'!S842,0)+IF('01_Доходи'!$B$851="Лікар загальної практики - сімейний лікар",'01_Доходи'!S855,0)+IF('01_Доходи'!$B$864="Лікар загальної практики - сімейний лікар",'01_Доходи'!S868,0)+IF('01_Доходи'!$B$877="Лікар загальної практики - сімейний лікар",'01_Доходи'!S881,0)+IF('01_Доходи'!$B$880="Лікар загальної практики - сімейний лікар",'01_Доходи'!S894,0)+IF('01_Доходи'!$B$903="Лікар загальної практики - сімейний лікар",'01_Доходи'!S907,0)+IF('01_Доходи'!$B$916="Лікар загальної практики - сімейний лікар",'01_Доходи'!S920,0)+IF('01_Доходи'!$B$929="Лікар загальної практики - сімейний лікар",'01_Доходи'!S933,0)+IF('01_Доходи'!$B$942="Лікар загальної практики - сімейний лікар",'01_Доходи'!S946,0)+IF('01_Доходи'!$B$955="Лікар загальної практики - сімейний лікар",'01_Доходи'!S959,0)+IF('01_Доходи'!$B$968="Лікар загальної практики - сімейний лікар",'01_Доходи'!S972,0)+IF('01_Доходи'!$B$981="Лікар загальної практики - сімейний лікар",'01_Доходи'!S985,0)+IF('01_Доходи'!$B$994="Лікар загальної практики - сімейний лікар",'01_Доходи'!S998,0)+IF('01_Доходи'!$B$1007="Лікар загальної практики - сімейний лікар",'01_Доходи'!S1011,0)+IF('01_Доходи'!$B$1020="Лікар загальної практики - сімейний лікар",'01_Доходи'!S1024,0)+IF('01_Доходи'!$B$1033="Лікар загальної практики - сімейний лікар",'01_Доходи'!S1037,0)+IF('01_Доходи'!$B$1046="Лікар загальної практики - сімейний лікар",'01_Доходи'!S1050,0)+IF('01_Доходи'!$B$1059="Лікар загальної практики - сімейний лікар",'01_Доходи'!S1063,0)+IF('01_Доходи'!$B$1072="Лікар загальної практики - сімейний лікар",'01_Доходи'!S1076,0)+IF('01_Доходи'!$B$1085="Лікар загальної практики - сімейний лікар",'01_Доходи'!S1089,0)+IF('01_Доходи'!$B$1098="Лікар загальної практики - сімейний лікар",'01_Доходи'!S1102,0)+IF('01_Доходи'!$B$1111="Лікар загальної практики - сімейний лікар",'01_Доходи'!S1115,0)+IF('01_Доходи'!$B$1124="Лікар загальної практики - сімейний лікар",'01_Доходи'!S1128,0)+IF('01_Доходи'!$B$1137="Лікар загальної практики - сімейний лікар",'01_Доходи'!S1141,0)+IF('01_Доходи'!$B$1150="Лікар загальної практики - сімейний лікар",'01_Доходи'!S1154,0)+IF('01_Доходи'!$B$1163="Лікар загальної практики - сімейний лікар",'01_Доходи'!S1167,0)+IF('01_Доходи'!$B$1176="Лікар загальної практики - сімейний лікар",'01_Доходи'!S1180,0)+IF('01_Доходи'!$B$1189="Лікар загальної практики - сімейний лікар",'01_Доходи'!S1193,0)+IF('01_Доходи'!$B$1202="Лікар загальної практики - сімейний лікар",'01_Доходи'!S1206,0)+IF('01_Доходи'!$B$1215="Лікар загальної практики - сімейний лікар",'01_Доходи'!S1219,0)+IF('01_Доходи'!$B$1228="Лікар загальної практики - сімейний лікар",'01_Доходи'!S1232,0)+IF('01_Доходи'!$B$1241="Лікар загальної практики - сімейний лікар",'01_Доходи'!S1245,0)+IF('01_Доходи'!$B$1254="Лікар загальної практики - сімейний лікар",'01_Доходи'!S1258,0)+IF('01_Доходи'!$B$1267="Лікар загальної практики - сімейний лікар",'01_Доходи'!S1271,0)+IF('01_Доходи'!$B$1280="Лікар загальної практики - сімейний лікар",'01_Доходи'!S1284,0)+IF('01_Доходи'!$B$1293="Лікар загальної практики - сімейний лікар",'01_Доходи'!S1297,0)+IF('01_Доходи'!$B$1306="Лікар загальної практики - сімейний лікар",'01_Доходи'!S1310,0)+IF('01_Доходи'!$B$1319="Лікар загальної практики - сімейний лікар",'01_Доходи'!S1323,0)</f>
        <v>0</v>
      </c>
      <c r="N17" s="482">
        <f>IF('01_Доходи'!$B$32="Лікар загальної практики - сімейний лікар",'01_Доходи'!Z36,0)+IF('01_Доходи'!$B$45="Лікар загальної практики - сімейний лікар",'01_Доходи'!Z49,0)+IF('01_Доходи'!$B$58="Лікар загальної практики - сімейний лікар",'01_Доходи'!Z62,0)+IF('01_Доходи'!$B$71="Лікар загальної практики - сімейний лікар",'01_Доходи'!Z75,0)+IF('01_Доходи'!$B$84="Лікар загальної практики - сімейний лікар",'01_Доходи'!Z88,0)+IF('01_Доходи'!$B$97="Лікар загальної практики - сімейний лікар",'01_Доходи'!Z101,0)+IF('01_Доходи'!$B$110="Лікар загальної практики - сімейний лікар",'01_Доходи'!Z106,0)+IF('01_Доходи'!$B$123="Лікар загальної практики - сімейний лікар",'01_Доходи'!Z127,0)+IF('01_Доходи'!$B$136="Лікар загальної практики - сімейний лікар",'01_Доходи'!Z140,0)+IF('01_Доходи'!$B$149="Лікар загальної практики - сімейний лікар",'01_Доходи'!Z153,0)+IF('01_Доходи'!$B$162="Лікар загальної практики - сімейний лікар",'01_Доходи'!Z166,0)+IF('01_Доходи'!$B$175="Лікар загальної практики - сімейний лікар",'01_Доходи'!Z179,0)+IF('01_Доходи'!$B$188="Лікар загальної практики - сімейний лікар",'01_Доходи'!Z192,0)+IF('01_Доходи'!$B$201="Лікар загальної практики - сімейний лікар",'01_Доходи'!Z205,0)+IF('01_Доходи'!$B$214="Лікар загальної практики - сімейний лікар",'01_Доходи'!Z218,0)+IF('01_Доходи'!$B$227="Лікар загальної практики - сімейний лікар",'01_Доходи'!Z231,0)+IF('01_Доходи'!$B$240="Лікар загальної практики - сімейний лікар",'01_Доходи'!Z244,0)+IF('01_Доходи'!$B$253="Лікар загальної практики - сімейний лікар",'01_Доходи'!Z257,0)+IF('01_Доходи'!$B$266="Лікар загальної практики - сімейний лікар",'01_Доходи'!Z270,0)+IF('01_Доходи'!$B$279="Лікар загальної практики - сімейний лікар",'01_Доходи'!Z283,0)+IF('01_Доходи'!$B$292="Лікар загальної практики - сімейний лікар",'01_Доходи'!Z296,0)+IF('01_Доходи'!$B$305="Лікар загальної практики - сімейний лікар",'01_Доходи'!Z309,0)+IF('01_Доходи'!$B$318="Лікар загальної практики - сімейний лікар",'01_Доходи'!Z322,0)+IF('01_Доходи'!$B$331="Лікар загальної практики - сімейний лікар",'01_Доходи'!Z335,0)+IF('01_Доходи'!$B$344="Лікар загальної практики - сімейний лікар",'01_Доходи'!Z348,0)+IF('01_Доходи'!$B$357="Лікар загальної практики - сімейний лікар",'01_Доходи'!Z361,0)+IF('01_Доходи'!$B$370="Лікар загальної практики - сімейний лікар",'01_Доходи'!Z374,0)+IF('01_Доходи'!$B$383="Лікар загальної практики - сімейний лікар",'01_Доходи'!Z387,0)+IF('01_Доходи'!$B$396="Лікар загальної практики - сімейний лікар",'01_Доходи'!Z400,0)+IF('01_Доходи'!$B$409="Лікар загальної практики - сімейний лікар",'01_Доходи'!Z413,0)+IF('01_Доходи'!$B$422="Лікар загальної практики - сімейний лікар",'01_Доходи'!Z426,0)+IF('01_Доходи'!$B$435="Лікар загальної практики - сімейний лікар",'01_Доходи'!Z439,0)+IF('01_Доходи'!$B$448="Лікар загальної практики - сімейний лікар",'01_Доходи'!Z452,0)+IF('01_Доходи'!$B$461="Лікар загальної практики - сімейний лікар",'01_Доходи'!Z465,0)+IF('01_Доходи'!$B$474="Лікар загальної практики - сімейний лікар",'01_Доходи'!Z478,0)+IF('01_Доходи'!$B$487="Лікар загальної практики - сімейний лікар",'01_Доходи'!Z491,0)+IF('01_Доходи'!$B$500="Лікар загальної практики - сімейний лікар",'01_Доходи'!Z504,0)+IF('01_Доходи'!$B$513="Лікар загальної практики - сімейний лікар",'01_Доходи'!Z517,0)+IF('01_Доходи'!$B$526="Лікар загальної практики - сімейний лікар",'01_Доходи'!Z530,0)+IF('01_Доходи'!$B$539="Лікар загальної практики - сімейний лікар",'01_Доходи'!Z543,0)+IF('01_Доходи'!$B$552="Лікар загальної практики - сімейний лікар",'01_Доходи'!Z556,0)+IF('01_Доходи'!$B$565="Лікар загальної практики - сімейний лікар",'01_Доходи'!Z569,0)+IF('01_Доходи'!$B$578="Лікар загальної практики - сімейний лікар",'01_Доходи'!Z582,0)+IF('01_Доходи'!$B$591="Лікар загальної практики - сімейний лікар",'01_Доходи'!Z595,0)+IF('01_Доходи'!$B$604="Лікар загальної практики - сімейний лікар",'01_Доходи'!Z608,0)+IF('01_Доходи'!$B$617="Лікар загальної практики - сімейний лікар",'01_Доходи'!Z621,0)+IF('01_Доходи'!$B$630="Лікар загальної практики - сімейний лікар",'01_Доходи'!Z634,0)+IF('01_Доходи'!$B$643="Лікар загальної практики - сімейний лікар",'01_Доходи'!Z647,0)+IF('01_Доходи'!$B$656="Лікар загальної практики - сімейний лікар",'01_Доходи'!Z660,0)+IF('01_Доходи'!$B$669="Лікар загальної практики - сімейний лікар",'01_Доходи'!Z673,0)</f>
        <v>0</v>
      </c>
      <c r="O17" s="482">
        <f>IF('01_Доходи'!$B$682="Лікар загальної практики - сімейний лікар",'01_Доходи'!Z686,0)+IF('01_Доходи'!$B$695="Лікар загальної практики - сімейний лікар",'01_Доходи'!Z699,0)+IF('01_Доходи'!$B$708="Лікар загальної практики - сімейний лікар",'01_Доходи'!Z712,0)+IF('01_Доходи'!$B$721="Лікар загальної практики - сімейний лікар",'01_Доходи'!Z725,0)+IF('01_Доходи'!$B$734="Лікар загальної практики - сімейний лікар",'01_Доходи'!Z738,0)+IF('01_Доходи'!$B$747="Лікар загальної практики - сімейний лікар",'01_Доходи'!Z751,0)+IF('01_Доходи'!$B$760="Лікар загальної практики - сімейний лікар",'01_Доходи'!Z764,0)+IF('01_Доходи'!$B$773="Лікар загальної практики - сімейний лікар",'01_Доходи'!Z777,0)+IF('01_Доходи'!$B$786="Лікар загальної практики - сімейний лікар",'01_Доходи'!Z790,0)+IF('01_Доходи'!$B$799="Лікар загальної практики - сімейний лікар",'01_Доходи'!Z803,0)+IF('01_Доходи'!$B$812="Лікар загальної практики - сімейний лікар",'01_Доходи'!Z816,0)+IF('01_Доходи'!$B$825="Лікар загальної практики - сімейний лікар",'01_Доходи'!Z829,0)+IF('01_Доходи'!$B$838="Лікар загальної практики - сімейний лікар",'01_Доходи'!Z842,0)+IF('01_Доходи'!$B$851="Лікар загальної практики - сімейний лікар",'01_Доходи'!Z855,0)+IF('01_Доходи'!$B$864="Лікар загальної практики - сімейний лікар",'01_Доходи'!Z868,0)+IF('01_Доходи'!$B$877="Лікар загальної практики - сімейний лікар",'01_Доходи'!Z881,0)+IF('01_Доходи'!$B$880="Лікар загальної практики - сімейний лікар",'01_Доходи'!Z894,0)+IF('01_Доходи'!$B$903="Лікар загальної практики - сімейний лікар",'01_Доходи'!Z907,0)+IF('01_Доходи'!$B$916="Лікар загальної практики - сімейний лікар",'01_Доходи'!Z920,0)+IF('01_Доходи'!$B$929="Лікар загальної практики - сімейний лікар",'01_Доходи'!Z933,0)+IF('01_Доходи'!$B$942="Лікар загальної практики - сімейний лікар",'01_Доходи'!Z946,0)+IF('01_Доходи'!$B$955="Лікар загальної практики - сімейний лікар",'01_Доходи'!Z959,0)+IF('01_Доходи'!$B$968="Лікар загальної практики - сімейний лікар",'01_Доходи'!Z972,0)+IF('01_Доходи'!$B$981="Лікар загальної практики - сімейний лікар",'01_Доходи'!Z985,0)+IF('01_Доходи'!$B$994="Лікар загальної практики - сімейний лікар",'01_Доходи'!Z998,0)+IF('01_Доходи'!$B$1007="Лікар загальної практики - сімейний лікар",'01_Доходи'!Z1011,0)+IF('01_Доходи'!$B$1020="Лікар загальної практики - сімейний лікар",'01_Доходи'!Z1024,0)+IF('01_Доходи'!$B$1033="Лікар загальної практики - сімейний лікар",'01_Доходи'!Z1037,0)+IF('01_Доходи'!$B$1046="Лікар загальної практики - сімейний лікар",'01_Доходи'!Z1050,0)+IF('01_Доходи'!$B$1059="Лікар загальної практики - сімейний лікар",'01_Доходи'!Z1063,0)+IF('01_Доходи'!$B$1072="Лікар загальної практики - сімейний лікар",'01_Доходи'!Z1076,0)+IF('01_Доходи'!$B$1085="Лікар загальної практики - сімейний лікар",'01_Доходи'!Z1089,0)+IF('01_Доходи'!$B$1098="Лікар загальної практики - сімейний лікар",'01_Доходи'!Z1102,0)+IF('01_Доходи'!$B$1111="Лікар загальної практики - сімейний лікар",'01_Доходи'!Z1115,0)+IF('01_Доходи'!$B$1124="Лікар загальної практики - сімейний лікар",'01_Доходи'!Z1128,0)+IF('01_Доходи'!$B$1137="Лікар загальної практики - сімейний лікар",'01_Доходи'!Z1141,0)+IF('01_Доходи'!$B$1150="Лікар загальної практики - сімейний лікар",'01_Доходи'!Z1154,0)+IF('01_Доходи'!$B$1163="Лікар загальної практики - сімейний лікар",'01_Доходи'!Z1167,0)+IF('01_Доходи'!$B$1176="Лікар загальної практики - сімейний лікар",'01_Доходи'!Z1180,0)+IF('01_Доходи'!$B$1189="Лікар загальної практики - сімейний лікар",'01_Доходи'!Z1193,0)+IF('01_Доходи'!$B$1202="Лікар загальної практики - сімейний лікар",'01_Доходи'!Z1206,0)+IF('01_Доходи'!$B$1215="Лікар загальної практики - сімейний лікар",'01_Доходи'!Z1219,0)+IF('01_Доходи'!$B$1228="Лікар загальної практики - сімейний лікар",'01_Доходи'!Z1232,0)+IF('01_Доходи'!$B$1241="Лікар загальної практики - сімейний лікар",'01_Доходи'!Z1245,0)+IF('01_Доходи'!$B$1254="Лікар загальної практики - сімейний лікар",'01_Доходи'!Z1258,0)+IF('01_Доходи'!$B$1267="Лікар загальної практики - сімейний лікар",'01_Доходи'!Z1271,0)+IF('01_Доходи'!$B$1280="Лікар загальної практики - сімейний лікар",'01_Доходи'!Z1284,0)+IF('01_Доходи'!$B$1293="Лікар загальної практики - сімейний лікар",'01_Доходи'!Z1297,0)+IF('01_Доходи'!$B$1306="Лікар загальної практики - сімейний лікар",'01_Доходи'!Z1310,0)+IF('01_Доходи'!$B$1319="Лікар загальної практики - сімейний лікар",'01_Доходи'!Z1323,0)</f>
        <v>0</v>
      </c>
      <c r="P17" s="482">
        <f>IF('01_Доходи'!$B$32="Лікар загальної практики - сімейний лікар",'01_Доходи'!AG36,0)+IF('01_Доходи'!$B$45="Лікар загальної практики - сімейний лікар",'01_Доходи'!AG49,0)+IF('01_Доходи'!$B$58="Лікар загальної практики - сімейний лікар",'01_Доходи'!AG62,0)+IF('01_Доходи'!$B$71="Лікар загальної практики - сімейний лікар",'01_Доходи'!AG75,0)+IF('01_Доходи'!$B$84="Лікар загальної практики - сімейний лікар",'01_Доходи'!AG88,0)+IF('01_Доходи'!$B$97="Лікар загальної практики - сімейний лікар",'01_Доходи'!AG101,0)+IF('01_Доходи'!$B$110="Лікар загальної практики - сімейний лікар",'01_Доходи'!AG106,0)+IF('01_Доходи'!$B$123="Лікар загальної практики - сімейний лікар",'01_Доходи'!AG127,0)+IF('01_Доходи'!$B$136="Лікар загальної практики - сімейний лікар",'01_Доходи'!AG140,0)+IF('01_Доходи'!$B$149="Лікар загальної практики - сімейний лікар",'01_Доходи'!AG153,0)+IF('01_Доходи'!$B$162="Лікар загальної практики - сімейний лікар",'01_Доходи'!AG166,0)+IF('01_Доходи'!$B$175="Лікар загальної практики - сімейний лікар",'01_Доходи'!AG179,0)+IF('01_Доходи'!$B$188="Лікар загальної практики - сімейний лікар",'01_Доходи'!AG192,0)+IF('01_Доходи'!$B$201="Лікар загальної практики - сімейний лікар",'01_Доходи'!AG205,0)+IF('01_Доходи'!$B$214="Лікар загальної практики - сімейний лікар",'01_Доходи'!AG218,0)+IF('01_Доходи'!$B$227="Лікар загальної практики - сімейний лікар",'01_Доходи'!AG231,0)+IF('01_Доходи'!$B$240="Лікар загальної практики - сімейний лікар",'01_Доходи'!AG244,0)+IF('01_Доходи'!$B$253="Лікар загальної практики - сімейний лікар",'01_Доходи'!AG257,0)+IF('01_Доходи'!$B$266="Лікар загальної практики - сімейний лікар",'01_Доходи'!AG270,0)+IF('01_Доходи'!$B$279="Лікар загальної практики - сімейний лікар",'01_Доходи'!AG283,0)+IF('01_Доходи'!$B$292="Лікар загальної практики - сімейний лікар",'01_Доходи'!AG296,0)+IF('01_Доходи'!$B$305="Лікар загальної практики - сімейний лікар",'01_Доходи'!AG309,0)+IF('01_Доходи'!$B$318="Лікар загальної практики - сімейний лікар",'01_Доходи'!AG322,0)+IF('01_Доходи'!$B$331="Лікар загальної практики - сімейний лікар",'01_Доходи'!AG335,0)+IF('01_Доходи'!$B$344="Лікар загальної практики - сімейний лікар",'01_Доходи'!AG348,0)+IF('01_Доходи'!$B$357="Лікар загальної практики - сімейний лікар",'01_Доходи'!AG361,0)+IF('01_Доходи'!$B$370="Лікар загальної практики - сімейний лікар",'01_Доходи'!AG374,0)+IF('01_Доходи'!$B$383="Лікар загальної практики - сімейний лікар",'01_Доходи'!AG387,0)+IF('01_Доходи'!$B$396="Лікар загальної практики - сімейний лікар",'01_Доходи'!AG400,0)+IF('01_Доходи'!$B$409="Лікар загальної практики - сімейний лікар",'01_Доходи'!AG413,0)+IF('01_Доходи'!$B$422="Лікар загальної практики - сімейний лікар",'01_Доходи'!AG426,0)+IF('01_Доходи'!$B$435="Лікар загальної практики - сімейний лікар",'01_Доходи'!AG439,0)+IF('01_Доходи'!$B$448="Лікар загальної практики - сімейний лікар",'01_Доходи'!AG452,0)+IF('01_Доходи'!$B$461="Лікар загальної практики - сімейний лікар",'01_Доходи'!AG465,0)+IF('01_Доходи'!$B$474="Лікар загальної практики - сімейний лікар",'01_Доходи'!AG478,0)+IF('01_Доходи'!$B$487="Лікар загальної практики - сімейний лікар",'01_Доходи'!AG491,0)+IF('01_Доходи'!$B$500="Лікар загальної практики - сімейний лікар",'01_Доходи'!AG504,0)+IF('01_Доходи'!$B$513="Лікар загальної практики - сімейний лікар",'01_Доходи'!AG517,0)+IF('01_Доходи'!$B$526="Лікар загальної практики - сімейний лікар",'01_Доходи'!AG530,0)+IF('01_Доходи'!$B$539="Лікар загальної практики - сімейний лікар",'01_Доходи'!AG543,0)+IF('01_Доходи'!$B$552="Лікар загальної практики - сімейний лікар",'01_Доходи'!AG556,0)+IF('01_Доходи'!$B$565="Лікар загальної практики - сімейний лікар",'01_Доходи'!AG569,0)+IF('01_Доходи'!$B$578="Лікар загальної практики - сімейний лікар",'01_Доходи'!AG582,0)+IF('01_Доходи'!$B$591="Лікар загальної практики - сімейний лікар",'01_Доходи'!AG595,0)+IF('01_Доходи'!$B$604="Лікар загальної практики - сімейний лікар",'01_Доходи'!AG608,0)+IF('01_Доходи'!$B$617="Лікар загальної практики - сімейний лікар",'01_Доходи'!AG621,0)+IF('01_Доходи'!$B$630="Лікар загальної практики - сімейний лікар",'01_Доходи'!AG634,0)+IF('01_Доходи'!$B$643="Лікар загальної практики - сімейний лікар",'01_Доходи'!AG647,0)+IF('01_Доходи'!$B$656="Лікар загальної практики - сімейний лікар",'01_Доходи'!AG660,0)+IF('01_Доходи'!$B$669="Лікар загальної практики - сімейний лікар",'01_Доходи'!AG673,0)</f>
        <v>0</v>
      </c>
      <c r="Q17" s="482">
        <f>IF('01_Доходи'!$B$682="Лікар загальної практики - сімейний лікар",'01_Доходи'!AG686,0)+IF('01_Доходи'!$B$695="Лікар загальної практики - сімейний лікар",'01_Доходи'!AG699,0)+IF('01_Доходи'!$B$708="Лікар загальної практики - сімейний лікар",'01_Доходи'!AG712,0)+IF('01_Доходи'!$B$721="Лікар загальної практики - сімейний лікар",'01_Доходи'!AG725,0)+IF('01_Доходи'!$B$734="Лікар загальної практики - сімейний лікар",'01_Доходи'!AG738,0)+IF('01_Доходи'!$B$747="Лікар загальної практики - сімейний лікар",'01_Доходи'!AG751,0)+IF('01_Доходи'!$B$760="Лікар загальної практики - сімейний лікар",'01_Доходи'!AG764,0)+IF('01_Доходи'!$B$773="Лікар загальної практики - сімейний лікар",'01_Доходи'!AG777,0)+IF('01_Доходи'!$B$786="Лікар загальної практики - сімейний лікар",'01_Доходи'!AG790,0)+IF('01_Доходи'!$B$799="Лікар загальної практики - сімейний лікар",'01_Доходи'!AG803,0)+IF('01_Доходи'!$B$812="Лікар загальної практики - сімейний лікар",'01_Доходи'!AG816,0)+IF('01_Доходи'!$B$825="Лікар загальної практики - сімейний лікар",'01_Доходи'!AG829,0)+IF('01_Доходи'!$B$838="Лікар загальної практики - сімейний лікар",'01_Доходи'!AG842,0)+IF('01_Доходи'!$B$851="Лікар загальної практики - сімейний лікар",'01_Доходи'!AG855,0)+IF('01_Доходи'!$B$864="Лікар загальної практики - сімейний лікар",'01_Доходи'!AG868,0)+IF('01_Доходи'!$B$877="Лікар загальної практики - сімейний лікар",'01_Доходи'!AG881,0)+IF('01_Доходи'!$B$880="Лікар загальної практики - сімейний лікар",'01_Доходи'!AG894,0)+IF('01_Доходи'!$B$903="Лікар загальної практики - сімейний лікар",'01_Доходи'!AG907,0)+IF('01_Доходи'!$B$916="Лікар загальної практики - сімейний лікар",'01_Доходи'!AG920,0)+IF('01_Доходи'!$B$929="Лікар загальної практики - сімейний лікар",'01_Доходи'!AG933,0)+IF('01_Доходи'!$B$942="Лікар загальної практики - сімейний лікар",'01_Доходи'!AG946,0)+IF('01_Доходи'!$B$955="Лікар загальної практики - сімейний лікар",'01_Доходи'!AG959,0)+IF('01_Доходи'!$B$968="Лікар загальної практики - сімейний лікар",'01_Доходи'!AG972,0)+IF('01_Доходи'!$B$981="Лікар загальної практики - сімейний лікар",'01_Доходи'!AG985,0)+IF('01_Доходи'!$B$994="Лікар загальної практики - сімейний лікар",'01_Доходи'!AG998,0)+IF('01_Доходи'!$B$1007="Лікар загальної практики - сімейний лікар",'01_Доходи'!AG1011,0)+IF('01_Доходи'!$B$1020="Лікар загальної практики - сімейний лікар",'01_Доходи'!AG1024,0)+IF('01_Доходи'!$B$1033="Лікар загальної практики - сімейний лікар",'01_Доходи'!AG1037,0)+IF('01_Доходи'!$B$1046="Лікар загальної практики - сімейний лікар",'01_Доходи'!AG1050,0)+IF('01_Доходи'!$B$1059="Лікар загальної практики - сімейний лікар",'01_Доходи'!AG1063,0)+IF('01_Доходи'!$B$1072="Лікар загальної практики - сімейний лікар",'01_Доходи'!AG1076,0)+IF('01_Доходи'!$B$1085="Лікар загальної практики - сімейний лікар",'01_Доходи'!AG1089,0)+IF('01_Доходи'!$B$1098="Лікар загальної практики - сімейний лікар",'01_Доходи'!AG1102,0)+IF('01_Доходи'!$B$1111="Лікар загальної практики - сімейний лікар",'01_Доходи'!AG1115,0)+IF('01_Доходи'!$B$1124="Лікар загальної практики - сімейний лікар",'01_Доходи'!AG1128,0)+IF('01_Доходи'!$B$1137="Лікар загальної практики - сімейний лікар",'01_Доходи'!AG1141,0)+IF('01_Доходи'!$B$1150="Лікар загальної практики - сімейний лікар",'01_Доходи'!AG1154,0)+IF('01_Доходи'!$B$1163="Лікар загальної практики - сімейний лікар",'01_Доходи'!AG1167,0)+IF('01_Доходи'!$B$1176="Лікар загальної практики - сімейний лікар",'01_Доходи'!AG1180,0)+IF('01_Доходи'!$B$1189="Лікар загальної практики - сімейний лікар",'01_Доходи'!AG1193,0)+IF('01_Доходи'!$B$1202="Лікар загальної практики - сімейний лікар",'01_Доходи'!AG1206,0)+IF('01_Доходи'!$B$1215="Лікар загальної практики - сімейний лікар",'01_Доходи'!AG1219,0)+IF('01_Доходи'!$B$1228="Лікар загальної практики - сімейний лікар",'01_Доходи'!AG1232,0)+IF('01_Доходи'!$B$1241="Лікар загальної практики - сімейний лікар",'01_Доходи'!AG1245,0)+IF('01_Доходи'!$B$1254="Лікар загальної практики - сімейний лікар",'01_Доходи'!AG1258,0)+IF('01_Доходи'!$B$1267="Лікар загальної практики - сімейний лікар",'01_Доходи'!AG1271,0)+IF('01_Доходи'!$B$1280="Лікар загальної практики - сімейний лікар",'01_Доходи'!AG1284,0)+IF('01_Доходи'!$B$1293="Лікар загальної практики - сімейний лікар",'01_Доходи'!AG1297,0)+IF('01_Доходи'!$B$1306="Лікар загальної практики - сімейний лікар",'01_Доходи'!AG1310,0)+IF('01_Доходи'!$B$1319="Лікар загальної практики - сімейний лікар",'01_Доходи'!AG1323,0)</f>
        <v>0</v>
      </c>
      <c r="R17" s="482">
        <f>'02_Видатки'!I29</f>
        <v>0</v>
      </c>
      <c r="S17" s="482">
        <f>'02_Видатки'!J29</f>
        <v>0</v>
      </c>
      <c r="T17" s="482">
        <f>'02_Видатки'!K29</f>
        <v>0</v>
      </c>
      <c r="U17" s="482">
        <f>'02_Видатки'!L29</f>
        <v>0</v>
      </c>
      <c r="V17" s="483"/>
      <c r="W17" s="483"/>
    </row>
    <row r="18" spans="2:23" s="236" customFormat="1" ht="28.15" customHeight="1" x14ac:dyDescent="0.3">
      <c r="B18" s="934"/>
      <c r="C18" s="449" t="s">
        <v>203</v>
      </c>
      <c r="D18" s="467">
        <v>2000</v>
      </c>
      <c r="E18" s="611">
        <f>IFERROR((J18+K18)/R18,0)</f>
        <v>0</v>
      </c>
      <c r="F18" s="611">
        <f>IFERROR((L18+M18)/S18,0)</f>
        <v>0</v>
      </c>
      <c r="G18" s="611">
        <f>IFERROR((N18+O18)/T18,0)</f>
        <v>0</v>
      </c>
      <c r="H18" s="611">
        <f>IFERROR((P18+Q18)/U18,0)</f>
        <v>0</v>
      </c>
      <c r="I18" s="451"/>
      <c r="J18" s="482">
        <f>IF('01_Доходи'!$B$32="Лікар-терапевт",'01_Доходи'!L36,0)+IF('01_Доходи'!$B$45="Лікар-терапевт",'01_Доходи'!L49,0)+IF('01_Доходи'!$B$58="Лікар-терапевт",'01_Доходи'!L62,0)+IF('01_Доходи'!$B$71="Лікар-терапевт",'01_Доходи'!L75,0)+IF('01_Доходи'!$B$84="Лікар-терапевт",'01_Доходи'!L88,0)+IF('01_Доходи'!$B$97="Лікар-терапевт",'01_Доходи'!L101,0)+IF('01_Доходи'!$B$110="Лікар-терапевт",'01_Доходи'!L106,0)+IF('01_Доходи'!$B$123="Лікар-терапевт",'01_Доходи'!L127,0)+IF('01_Доходи'!$B$136="Лікар-терапевт",'01_Доходи'!L140,0)+IF('01_Доходи'!$B$149="Лікар-терапевт",'01_Доходи'!L153,0)+IF('01_Доходи'!$B$162="Лікар-терапевт",'01_Доходи'!L166,0)+IF('01_Доходи'!$B$175="Лікар-терапевт",'01_Доходи'!L179,0)+IF('01_Доходи'!$B$188="Лікар-терапевт",'01_Доходи'!L192,0)+IF('01_Доходи'!$B$201="Лікар-терапевт",'01_Доходи'!L205,0)+IF('01_Доходи'!$B$214="Лікар-терапевт",'01_Доходи'!L218,0)+IF('01_Доходи'!$B$227="Лікар-терапевт",'01_Доходи'!L231,0)+IF('01_Доходи'!$B$240="Лікар-терапевт",'01_Доходи'!L244,0)+IF('01_Доходи'!$B$253="Лікар-терапевт",'01_Доходи'!L257,0)+IF('01_Доходи'!$B$266="Лікар-терапевт",'01_Доходи'!L270,0)+IF('01_Доходи'!$B$279="Лікар-терапевт",'01_Доходи'!L283,0)+IF('01_Доходи'!$B$292="Лікар-терапевт",'01_Доходи'!L296,0)+IF('01_Доходи'!$B$305="Лікар-терапевт",'01_Доходи'!L309,0)+IF('01_Доходи'!$B$318="Лікар-терапевт",'01_Доходи'!L322,0)+IF('01_Доходи'!$B$331="Лікар-терапевт",'01_Доходи'!L335,0)+IF('01_Доходи'!$B$344="Лікар-терапевт",'01_Доходи'!L348,0)+IF('01_Доходи'!$B$357="Лікар-терапевт",'01_Доходи'!L361,0)+IF('01_Доходи'!$B$370="Лікар-терапевт",'01_Доходи'!L374,0)+IF('01_Доходи'!$B$383="Лікар-терапевт",'01_Доходи'!L387,0)+IF('01_Доходи'!$B$396="Лікар-терапевт",'01_Доходи'!L400,0)+IF('01_Доходи'!$B$409="Лікар-терапевт",'01_Доходи'!L413,0)+IF('01_Доходи'!$B$422="Лікар-терапевт",'01_Доходи'!L426,0)+IF('01_Доходи'!$B$435="Лікар-терапевт",'01_Доходи'!L439,0)+IF('01_Доходи'!$B$448="Лікар-терапевт",'01_Доходи'!L452,0)+IF('01_Доходи'!$B$461="Лікар-терапевт",'01_Доходи'!L465,0)+IF('01_Доходи'!$B$474="Лікар-терапевт",'01_Доходи'!L478,0)+IF('01_Доходи'!$B$487="Лікар-терапевт",'01_Доходи'!L491,0)+IF('01_Доходи'!$B$500="Лікар-терапевт",'01_Доходи'!L504,0)+IF('01_Доходи'!$B$513="Лікар-терапевт",'01_Доходи'!L517,0)+IF('01_Доходи'!$B$526="Лікар-терапевт",'01_Доходи'!L530,0)+IF('01_Доходи'!$B$539="Лікар-терапевт",'01_Доходи'!L543,0)+IF('01_Доходи'!$B$552="Лікар-терапевт",'01_Доходи'!L556,0)+IF('01_Доходи'!$B$565="Лікар-терапевт",'01_Доходи'!L569,0)+IF('01_Доходи'!$B$578="Лікар-терапевт",'01_Доходи'!L582,0)+IF('01_Доходи'!$B$591="Лікар-терапевт",'01_Доходи'!L595,0)+IF('01_Доходи'!$B$604="Лікар-терапевт",'01_Доходи'!L608,0)+IF('01_Доходи'!$B$617="Лікар-терапевт",'01_Доходи'!L621,0)+IF('01_Доходи'!$B$630="Лікар-терапевт",'01_Доходи'!L634,0)+IF('01_Доходи'!$B$643="Лікар-терапевт",'01_Доходи'!L647,0)+IF('01_Доходи'!$B$656="Лікар-терапевт",'01_Доходи'!L660,0)+IF('01_Доходи'!$B$669="Лікар-терапевт",'01_Доходи'!L673,0)</f>
        <v>0</v>
      </c>
      <c r="K18" s="482">
        <f>IF('01_Доходи'!$B$682="Лікар-терапевт",'01_Доходи'!L686,0)+IF('01_Доходи'!$B$695="Лікар-терапевт",'01_Доходи'!L699,0)+IF('01_Доходи'!$B$708="Лікар-терапевт",'01_Доходи'!L712,0)+IF('01_Доходи'!$B$721="Лікар-терапевт",'01_Доходи'!L725,0)+IF('01_Доходи'!$B$734="Лікар-терапевт",'01_Доходи'!L738,0)+IF('01_Доходи'!$B$747="Лікар-терапевт",'01_Доходи'!L751,0)+IF('01_Доходи'!$B$760="Лікар-терапевт",'01_Доходи'!L764,0)+IF('01_Доходи'!$B$773="Лікар-терапевт",'01_Доходи'!L777,0)+IF('01_Доходи'!$B$786="Лікар-терапевт",'01_Доходи'!L790,0)+IF('01_Доходи'!$B$799="Лікар-терапевт",'01_Доходи'!L803,0)+IF('01_Доходи'!$B$812="Лікар-терапевт",'01_Доходи'!L816,0)+IF('01_Доходи'!$B$825="Лікар-терапевт",'01_Доходи'!L829,0)+IF('01_Доходи'!$B$838="Лікар-терапевт",'01_Доходи'!L842,0)+IF('01_Доходи'!$B$851="Лікар-терапевт",'01_Доходи'!L855,0)+IF('01_Доходи'!$B$864="Лікар-терапевт",'01_Доходи'!L868,0)+IF('01_Доходи'!$B$877="Лікар-терапевт",'01_Доходи'!L881,0)+IF('01_Доходи'!$B$880="Лікар-терапевт",'01_Доходи'!L894,0)+IF('01_Доходи'!$B$903="Лікар-терапевт",'01_Доходи'!L907,0)+IF('01_Доходи'!$B$916="Лікар-терапевт",'01_Доходи'!L920,0)+IF('01_Доходи'!$B$929="Лікар-терапевт",'01_Доходи'!L933,0)+IF('01_Доходи'!$B$942="Лікар-терапевт",'01_Доходи'!L946,0)+IF('01_Доходи'!$B$955="Лікар-терапевт",'01_Доходи'!L959,0)+IF('01_Доходи'!$B$968="Лікар-терапевт",'01_Доходи'!L972,0)+IF('01_Доходи'!$B$981="Лікар-терапевт",'01_Доходи'!L985,0)+IF('01_Доходи'!$B$994="Лікар-терапевт",'01_Доходи'!L998,0)+IF('01_Доходи'!$B$1007="Лікар-терапевт",'01_Доходи'!L1011,0)+IF('01_Доходи'!$B$1020="Лікар-терапевт",'01_Доходи'!L1024,0)+IF('01_Доходи'!$B$1033="Лікар-терапевт",'01_Доходи'!L1037,0)+IF('01_Доходи'!$B$1046="Лікар-терапевт",'01_Доходи'!L1050,0)+IF('01_Доходи'!$B$1059="Лікар-терапевт",'01_Доходи'!L1063,0)+IF('01_Доходи'!$B$1072="Лікар-терапевт",'01_Доходи'!L1076,0)+IF('01_Доходи'!$B$1085="Лікар-терапевт",'01_Доходи'!L1089,0)+IF('01_Доходи'!$B$1098="Лікар-терапевт",'01_Доходи'!L1102,0)+IF('01_Доходи'!$B$1111="Лікар-терапевт",'01_Доходи'!L1115,0)+IF('01_Доходи'!$B$1124="Лікар-терапевт",'01_Доходи'!L1128,0)+IF('01_Доходи'!$B$1137="Лікар-терапевт",'01_Доходи'!L1141,0)+IF('01_Доходи'!$B$1150="Лікар-терапевт",'01_Доходи'!L1154,0)+IF('01_Доходи'!$B$1163="Лікар-терапевт",'01_Доходи'!L1167,0)+IF('01_Доходи'!$B$1176="Лікар-терапевт",'01_Доходи'!L1180,0)+IF('01_Доходи'!$B$1189="Лікар-терапевт",'01_Доходи'!L1193,0)+IF('01_Доходи'!$B$1202="Лікар-терапевт",'01_Доходи'!L1206,0)+IF('01_Доходи'!$B$1215="Лікар-терапевт",'01_Доходи'!L1219,0)+IF('01_Доходи'!$B$1228="Лікар-терапевт",'01_Доходи'!L1232,0)+IF('01_Доходи'!$B$1241="Лікар-терапевт",'01_Доходи'!L1245,0)+IF('01_Доходи'!$B$1254="Лікар-терапевт",'01_Доходи'!L1258,0)+IF('01_Доходи'!$B$1267="Лікар-терапевт",'01_Доходи'!L1271,0)+IF('01_Доходи'!$B$1280="Лікар-терапевт",'01_Доходи'!L1284,0)+IF('01_Доходи'!$B$1293="Лікар-терапевт",'01_Доходи'!L1297,0)+IF('01_Доходи'!$B$1306="Лікар-терапевт",'01_Доходи'!L1310,0)+IF('01_Доходи'!$B$1319="Лікар-терапевт",'01_Доходи'!L1323,0)</f>
        <v>0</v>
      </c>
      <c r="L18" s="482">
        <f>IF('01_Доходи'!$B$32="Лікар-терапевт",'01_Доходи'!S36,0)+IF('01_Доходи'!$B$45="Лікар-терапевт",'01_Доходи'!S49,0)+IF('01_Доходи'!$B$58="Лікар-терапевт",'01_Доходи'!S62,0)+IF('01_Доходи'!$B$71="Лікар-терапевт",'01_Доходи'!S75,0)+IF('01_Доходи'!$B$84="Лікар-терапевт",'01_Доходи'!S88,0)+IF('01_Доходи'!$B$97="Лікар-терапевт",'01_Доходи'!S101,0)+IF('01_Доходи'!$B$110="Лікар-терапевт",'01_Доходи'!S106,0)+IF('01_Доходи'!$B$123="Лікар-терапевт",'01_Доходи'!S127,0)+IF('01_Доходи'!$B$136="Лікар-терапевт",'01_Доходи'!S140,0)+IF('01_Доходи'!$B$149="Лікар-терапевт",'01_Доходи'!S153,0)+IF('01_Доходи'!$B$162="Лікар-терапевт",'01_Доходи'!S166,0)+IF('01_Доходи'!$B$175="Лікар-терапевт",'01_Доходи'!S179,0)+IF('01_Доходи'!$B$188="Лікар-терапевт",'01_Доходи'!S192,0)+IF('01_Доходи'!$B$201="Лікар-терапевт",'01_Доходи'!S205,0)+IF('01_Доходи'!$B$214="Лікар-терапевт",'01_Доходи'!S218,0)+IF('01_Доходи'!$B$227="Лікар-терапевт",'01_Доходи'!S231,0)+IF('01_Доходи'!$B$240="Лікар-терапевт",'01_Доходи'!S244,0)+IF('01_Доходи'!$B$253="Лікар-терапевт",'01_Доходи'!S257,0)+IF('01_Доходи'!$B$266="Лікар-терапевт",'01_Доходи'!S270,0)+IF('01_Доходи'!$B$279="Лікар-терапевт",'01_Доходи'!S283,0)+IF('01_Доходи'!$B$292="Лікар-терапевт",'01_Доходи'!S296,0)+IF('01_Доходи'!$B$305="Лікар-терапевт",'01_Доходи'!S309,0)+IF('01_Доходи'!$B$318="Лікар-терапевт",'01_Доходи'!S322,0)+IF('01_Доходи'!$B$331="Лікар-терапевт",'01_Доходи'!S335,0)+IF('01_Доходи'!$B$344="Лікар-терапевт",'01_Доходи'!S348,0)+IF('01_Доходи'!$B$357="Лікар-терапевт",'01_Доходи'!S361,0)+IF('01_Доходи'!$B$370="Лікар-терапевт",'01_Доходи'!S374,0)+IF('01_Доходи'!$B$383="Лікар-терапевт",'01_Доходи'!S387,0)+IF('01_Доходи'!$B$396="Лікар-терапевт",'01_Доходи'!S400,0)+IF('01_Доходи'!$B$409="Лікар-терапевт",'01_Доходи'!S413,0)+IF('01_Доходи'!$B$422="Лікар-терапевт",'01_Доходи'!S426,0)+IF('01_Доходи'!$B$435="Лікар-терапевт",'01_Доходи'!S439,0)+IF('01_Доходи'!$B$448="Лікар-терапевт",'01_Доходи'!S452,0)+IF('01_Доходи'!$B$461="Лікар-терапевт",'01_Доходи'!S465,0)+IF('01_Доходи'!$B$474="Лікар-терапевт",'01_Доходи'!S478,0)+IF('01_Доходи'!$B$487="Лікар-терапевт",'01_Доходи'!S491,0)+IF('01_Доходи'!$B$500="Лікар-терапевт",'01_Доходи'!S504,0)+IF('01_Доходи'!$B$513="Лікар-терапевт",'01_Доходи'!S517,0)+IF('01_Доходи'!$B$526="Лікар-терапевт",'01_Доходи'!S530,0)+IF('01_Доходи'!$B$539="Лікар-терапевт",'01_Доходи'!S543,0)+IF('01_Доходи'!$B$552="Лікар-терапевт",'01_Доходи'!S556,0)+IF('01_Доходи'!$B$565="Лікар-терапевт",'01_Доходи'!S569,0)+IF('01_Доходи'!$B$578="Лікар-терапевт",'01_Доходи'!S582,0)+IF('01_Доходи'!$B$591="Лікар-терапевт",'01_Доходи'!S595,0)+IF('01_Доходи'!$B$604="Лікар-терапевт",'01_Доходи'!S608,0)+IF('01_Доходи'!$B$617="Лікар-терапевт",'01_Доходи'!S621,0)+IF('01_Доходи'!$B$630="Лікар-терапевт",'01_Доходи'!S634,0)+IF('01_Доходи'!$B$643="Лікар-терапевт",'01_Доходи'!S647,0)+IF('01_Доходи'!$B$656="Лікар-терапевт",'01_Доходи'!S660,0)+IF('01_Доходи'!$B$669="Лікар-терапевт",'01_Доходи'!S673,0)</f>
        <v>0</v>
      </c>
      <c r="M18" s="482">
        <f>IF('01_Доходи'!$B$682="Лікар-терапевт",'01_Доходи'!S686,0)+IF('01_Доходи'!$B$695="Лікар-терапевт",'01_Доходи'!S699,0)+IF('01_Доходи'!$B$708="Лікар-терапевт",'01_Доходи'!S712,0)+IF('01_Доходи'!$B$721="Лікар-терапевт",'01_Доходи'!S725,0)+IF('01_Доходи'!$B$734="Лікар-терапевт",'01_Доходи'!S738,0)+IF('01_Доходи'!$B$747="Лікар-терапевт",'01_Доходи'!S751,0)+IF('01_Доходи'!$B$760="Лікар-терапевт",'01_Доходи'!S764,0)+IF('01_Доходи'!$B$773="Лікар-терапевт",'01_Доходи'!S777,0)+IF('01_Доходи'!$B$786="Лікар-терапевт",'01_Доходи'!S790,0)+IF('01_Доходи'!$B$799="Лікар-терапевт",'01_Доходи'!S803,0)+IF('01_Доходи'!$B$812="Лікар-терапевт",'01_Доходи'!S816,0)+IF('01_Доходи'!$B$825="Лікар-терапевт",'01_Доходи'!S829,0)+IF('01_Доходи'!$B$838="Лікар-терапевт",'01_Доходи'!S842,0)+IF('01_Доходи'!$B$851="Лікар-терапевт",'01_Доходи'!S855,0)+IF('01_Доходи'!$B$864="Лікар-терапевт",'01_Доходи'!S868,0)+IF('01_Доходи'!$B$877="Лікар-терапевт",'01_Доходи'!S881,0)+IF('01_Доходи'!$B$880="Лікар-терапевт",'01_Доходи'!S894,0)+IF('01_Доходи'!$B$903="Лікар-терапевт",'01_Доходи'!S907,0)+IF('01_Доходи'!$B$916="Лікар-терапевт",'01_Доходи'!S920,0)+IF('01_Доходи'!$B$929="Лікар-терапевт",'01_Доходи'!S933,0)+IF('01_Доходи'!$B$942="Лікар-терапевт",'01_Доходи'!S946,0)+IF('01_Доходи'!$B$955="Лікар-терапевт",'01_Доходи'!S959,0)+IF('01_Доходи'!$B$968="Лікар-терапевт",'01_Доходи'!S972,0)+IF('01_Доходи'!$B$981="Лікар-терапевт",'01_Доходи'!S985,0)+IF('01_Доходи'!$B$994="Лікар-терапевт",'01_Доходи'!S998,0)+IF('01_Доходи'!$B$1007="Лікар-терапевт",'01_Доходи'!S1011,0)+IF('01_Доходи'!$B$1020="Лікар-терапевт",'01_Доходи'!S1024,0)+IF('01_Доходи'!$B$1033="Лікар-терапевт",'01_Доходи'!S1037,0)+IF('01_Доходи'!$B$1046="Лікар-терапевт",'01_Доходи'!S1050,0)+IF('01_Доходи'!$B$1059="Лікар-терапевт",'01_Доходи'!S1063,0)+IF('01_Доходи'!$B$1072="Лікар-терапевт",'01_Доходи'!S1076,0)+IF('01_Доходи'!$B$1085="Лікар-терапевт",'01_Доходи'!S1089,0)+IF('01_Доходи'!$B$1098="Лікар-терапевт",'01_Доходи'!S1102,0)+IF('01_Доходи'!$B$1111="Лікар-терапевт",'01_Доходи'!S1115,0)+IF('01_Доходи'!$B$1124="Лікар-терапевт",'01_Доходи'!S1128,0)+IF('01_Доходи'!$B$1137="Лікар-терапевт",'01_Доходи'!S1141,0)+IF('01_Доходи'!$B$1150="Лікар-терапевт",'01_Доходи'!S1154,0)+IF('01_Доходи'!$B$1163="Лікар-терапевт",'01_Доходи'!S1167,0)+IF('01_Доходи'!$B$1176="Лікар-терапевт",'01_Доходи'!S1180,0)+IF('01_Доходи'!$B$1189="Лікар-терапевт",'01_Доходи'!S1193,0)+IF('01_Доходи'!$B$1202="Лікар-терапевт",'01_Доходи'!S1206,0)+IF('01_Доходи'!$B$1215="Лікар-терапевт",'01_Доходи'!S1219,0)+IF('01_Доходи'!$B$1228="Лікар-терапевт",'01_Доходи'!S1232,0)+IF('01_Доходи'!$B$1241="Лікар-терапевт",'01_Доходи'!S1245,0)+IF('01_Доходи'!$B$1254="Лікар-терапевт",'01_Доходи'!S1258,0)+IF('01_Доходи'!$B$1267="Лікар-терапевт",'01_Доходи'!S1271,0)+IF('01_Доходи'!$B$1280="Лікар-терапевт",'01_Доходи'!S1284,0)+IF('01_Доходи'!$B$1293="Лікар-терапевт",'01_Доходи'!S1297,0)+IF('01_Доходи'!$B$1306="Лікар-терапевт",'01_Доходи'!S1310,0)+IF('01_Доходи'!$B$1319="Лікар-терапевт",'01_Доходи'!S1323,0)</f>
        <v>0</v>
      </c>
      <c r="N18" s="482">
        <f>IF('01_Доходи'!$B$32="Лікар-терапевт",'01_Доходи'!Z36,0)+IF('01_Доходи'!$B$45="Лікар-терапевт",'01_Доходи'!Z49,0)+IF('01_Доходи'!$B$58="Лікар-терапевт",'01_Доходи'!Z62,0)+IF('01_Доходи'!$B$71="Лікар-терапевт",'01_Доходи'!Z75,0)+IF('01_Доходи'!$B$84="Лікар-терапевт",'01_Доходи'!Z88,0)+IF('01_Доходи'!$B$97="Лікар-терапевт",'01_Доходи'!Z101,0)+IF('01_Доходи'!$B$110="Лікар-терапевт",'01_Доходи'!Z106,0)+IF('01_Доходи'!$B$123="Лікар-терапевт",'01_Доходи'!Z127,0)+IF('01_Доходи'!$B$136="Лікар-терапевт",'01_Доходи'!Z140,0)+IF('01_Доходи'!$B$149="Лікар-терапевт",'01_Доходи'!Z153,0)+IF('01_Доходи'!$B$162="Лікар-терапевт",'01_Доходи'!Z166,0)+IF('01_Доходи'!$B$175="Лікар-терапевт",'01_Доходи'!Z179,0)+IF('01_Доходи'!$B$188="Лікар-терапевт",'01_Доходи'!Z192,0)+IF('01_Доходи'!$B$201="Лікар-терапевт",'01_Доходи'!Z205,0)+IF('01_Доходи'!$B$214="Лікар-терапевт",'01_Доходи'!Z218,0)+IF('01_Доходи'!$B$227="Лікар-терапевт",'01_Доходи'!Z231,0)+IF('01_Доходи'!$B$240="Лікар-терапевт",'01_Доходи'!Z244,0)+IF('01_Доходи'!$B$253="Лікар-терапевт",'01_Доходи'!Z257,0)+IF('01_Доходи'!$B$266="Лікар-терапевт",'01_Доходи'!Z270,0)+IF('01_Доходи'!$B$279="Лікар-терапевт",'01_Доходи'!Z283,0)+IF('01_Доходи'!$B$292="Лікар-терапевт",'01_Доходи'!Z296,0)+IF('01_Доходи'!$B$305="Лікар-терапевт",'01_Доходи'!Z309,0)+IF('01_Доходи'!$B$318="Лікар-терапевт",'01_Доходи'!Z322,0)+IF('01_Доходи'!$B$331="Лікар-терапевт",'01_Доходи'!Z335,0)+IF('01_Доходи'!$B$344="Лікар-терапевт",'01_Доходи'!Z348,0)+IF('01_Доходи'!$B$357="Лікар-терапевт",'01_Доходи'!Z361,0)+IF('01_Доходи'!$B$370="Лікар-терапевт",'01_Доходи'!Z374,0)+IF('01_Доходи'!$B$383="Лікар-терапевт",'01_Доходи'!Z387,0)+IF('01_Доходи'!$B$396="Лікар-терапевт",'01_Доходи'!Z400,0)+IF('01_Доходи'!$B$409="Лікар-терапевт",'01_Доходи'!Z413,0)+IF('01_Доходи'!$B$422="Лікар-терапевт",'01_Доходи'!Z426,0)+IF('01_Доходи'!$B$435="Лікар-терапевт",'01_Доходи'!Z439,0)+IF('01_Доходи'!$B$448="Лікар-терапевт",'01_Доходи'!Z452,0)+IF('01_Доходи'!$B$461="Лікар-терапевт",'01_Доходи'!Z465,0)+IF('01_Доходи'!$B$474="Лікар-терапевт",'01_Доходи'!Z478,0)+IF('01_Доходи'!$B$487="Лікар-терапевт",'01_Доходи'!Z491,0)+IF('01_Доходи'!$B$500="Лікар-терапевт",'01_Доходи'!Z504,0)+IF('01_Доходи'!$B$513="Лікар-терапевт",'01_Доходи'!Z517,0)+IF('01_Доходи'!$B$526="Лікар-терапевт",'01_Доходи'!Z530,0)+IF('01_Доходи'!$B$539="Лікар-терапевт",'01_Доходи'!Z543,0)+IF('01_Доходи'!$B$552="Лікар-терапевт",'01_Доходи'!Z556,0)+IF('01_Доходи'!$B$565="Лікар-терапевт",'01_Доходи'!Z569,0)+IF('01_Доходи'!$B$578="Лікар-терапевт",'01_Доходи'!Z582,0)+IF('01_Доходи'!$B$591="Лікар-терапевт",'01_Доходи'!Z595,0)+IF('01_Доходи'!$B$604="Лікар-терапевт",'01_Доходи'!Z608,0)+IF('01_Доходи'!$B$617="Лікар-терапевт",'01_Доходи'!Z621,0)+IF('01_Доходи'!$B$630="Лікар-терапевт",'01_Доходи'!Z634,0)+IF('01_Доходи'!$B$643="Лікар-терапевт",'01_Доходи'!Z647,0)+IF('01_Доходи'!$B$656="Лікар-терапевт",'01_Доходи'!Z660,0)+IF('01_Доходи'!$B$669="Лікар-терапевт",'01_Доходи'!Z673,0)</f>
        <v>0</v>
      </c>
      <c r="O18" s="482">
        <f>IF('01_Доходи'!$B$682="Лікар-терапевт",'01_Доходи'!Z686,0)+IF('01_Доходи'!$B$695="Лікар-терапевт",'01_Доходи'!Z699,0)+IF('01_Доходи'!$B$708="Лікар-терапевт",'01_Доходи'!Z712,0)+IF('01_Доходи'!$B$721="Лікар-терапевт",'01_Доходи'!Z725,0)+IF('01_Доходи'!$B$734="Лікар-терапевт",'01_Доходи'!Z738,0)+IF('01_Доходи'!$B$747="Лікар-терапевт",'01_Доходи'!Z751,0)+IF('01_Доходи'!$B$760="Лікар-терапевт",'01_Доходи'!Z764,0)+IF('01_Доходи'!$B$773="Лікар-терапевт",'01_Доходи'!Z777,0)+IF('01_Доходи'!$B$786="Лікар-терапевт",'01_Доходи'!Z790,0)+IF('01_Доходи'!$B$799="Лікар-терапевт",'01_Доходи'!Z803,0)+IF('01_Доходи'!$B$812="Лікар-терапевт",'01_Доходи'!Z816,0)+IF('01_Доходи'!$B$825="Лікар-терапевт",'01_Доходи'!Z829,0)+IF('01_Доходи'!$B$838="Лікар-терапевт",'01_Доходи'!Z842,0)+IF('01_Доходи'!$B$851="Лікар-терапевт",'01_Доходи'!Z855,0)+IF('01_Доходи'!$B$864="Лікар-терапевт",'01_Доходи'!Z868,0)+IF('01_Доходи'!$B$877="Лікар-терапевт",'01_Доходи'!Z881,0)+IF('01_Доходи'!$B$880="Лікар-терапевт",'01_Доходи'!Z894,0)+IF('01_Доходи'!$B$903="Лікар-терапевт",'01_Доходи'!Z907,0)+IF('01_Доходи'!$B$916="Лікар-терапевт",'01_Доходи'!Z920,0)+IF('01_Доходи'!$B$929="Лікар-терапевт",'01_Доходи'!Z933,0)+IF('01_Доходи'!$B$942="Лікар-терапевт",'01_Доходи'!Z946,0)+IF('01_Доходи'!$B$955="Лікар-терапевт",'01_Доходи'!Z959,0)+IF('01_Доходи'!$B$968="Лікар-терапевт",'01_Доходи'!Z972,0)+IF('01_Доходи'!$B$981="Лікар-терапевт",'01_Доходи'!Z985,0)+IF('01_Доходи'!$B$994="Лікар-терапевт",'01_Доходи'!Z998,0)+IF('01_Доходи'!$B$1007="Лікар-терапевт",'01_Доходи'!Z1011,0)+IF('01_Доходи'!$B$1020="Лікар-терапевт",'01_Доходи'!Z1024,0)+IF('01_Доходи'!$B$1033="Лікар-терапевт",'01_Доходи'!Z1037,0)+IF('01_Доходи'!$B$1046="Лікар-терапевт",'01_Доходи'!Z1050,0)+IF('01_Доходи'!$B$1059="Лікар-терапевт",'01_Доходи'!Z1063,0)+IF('01_Доходи'!$B$1072="Лікар-терапевт",'01_Доходи'!Z1076,0)+IF('01_Доходи'!$B$1085="Лікар-терапевт",'01_Доходи'!Z1089,0)+IF('01_Доходи'!$B$1098="Лікар-терапевт",'01_Доходи'!Z1102,0)+IF('01_Доходи'!$B$1111="Лікар-терапевт",'01_Доходи'!Z1115,0)+IF('01_Доходи'!$B$1124="Лікар-терапевт",'01_Доходи'!Z1128,0)+IF('01_Доходи'!$B$1137="Лікар-терапевт",'01_Доходи'!Z1141,0)+IF('01_Доходи'!$B$1150="Лікар-терапевт",'01_Доходи'!Z1154,0)+IF('01_Доходи'!$B$1163="Лікар-терапевт",'01_Доходи'!Z1167,0)+IF('01_Доходи'!$B$1176="Лікар-терапевт",'01_Доходи'!Z1180,0)+IF('01_Доходи'!$B$1189="Лікар-терапевт",'01_Доходи'!Z1193,0)+IF('01_Доходи'!$B$1202="Лікар-терапевт",'01_Доходи'!Z1206,0)+IF('01_Доходи'!$B$1215="Лікар-терапевт",'01_Доходи'!Z1219,0)+IF('01_Доходи'!$B$1228="Лікар-терапевт",'01_Доходи'!Z1232,0)+IF('01_Доходи'!$B$1241="Лікар-терапевт",'01_Доходи'!Z1245,0)+IF('01_Доходи'!$B$1254="Лікар-терапевт",'01_Доходи'!Z1258,0)+IF('01_Доходи'!$B$1267="Лікар-терапевт",'01_Доходи'!Z1271,0)+IF('01_Доходи'!$B$1280="Лікар-терапевт",'01_Доходи'!Z1284,0)+IF('01_Доходи'!$B$1293="Лікар-терапевт",'01_Доходи'!Z1297,0)+IF('01_Доходи'!$B$1306="Лікар-терапевт",'01_Доходи'!Z1310,0)+IF('01_Доходи'!$B$1319="Лікар-терапевт",'01_Доходи'!Z1323,0)</f>
        <v>0</v>
      </c>
      <c r="P18" s="482">
        <f>IF('01_Доходи'!$B$32="Лікар-терапевт",'01_Доходи'!AG36,0)+IF('01_Доходи'!$B$45="Лікар-терапевт",'01_Доходи'!AG49,0)+IF('01_Доходи'!$B$58="Лікар-терапевт",'01_Доходи'!AG62,0)+IF('01_Доходи'!$B$71="Лікар-терапевт",'01_Доходи'!AG75,0)+IF('01_Доходи'!$B$84="Лікар-терапевт",'01_Доходи'!AG88,0)+IF('01_Доходи'!$B$97="Лікар-терапевт",'01_Доходи'!AG101,0)+IF('01_Доходи'!$B$110="Лікар-терапевт",'01_Доходи'!AG106,0)+IF('01_Доходи'!$B$123="Лікар-терапевт",'01_Доходи'!AG127,0)+IF('01_Доходи'!$B$136="Лікар-терапевт",'01_Доходи'!AG140,0)+IF('01_Доходи'!$B$149="Лікар-терапевт",'01_Доходи'!AG153,0)+IF('01_Доходи'!$B$162="Лікар-терапевт",'01_Доходи'!AG166,0)+IF('01_Доходи'!$B$175="Лікар-терапевт",'01_Доходи'!AG179,0)+IF('01_Доходи'!$B$188="Лікар-терапевт",'01_Доходи'!AG192,0)+IF('01_Доходи'!$B$201="Лікар-терапевт",'01_Доходи'!AG205,0)+IF('01_Доходи'!$B$214="Лікар-терапевт",'01_Доходи'!AG218,0)+IF('01_Доходи'!$B$227="Лікар-терапевт",'01_Доходи'!AG231,0)+IF('01_Доходи'!$B$240="Лікар-терапевт",'01_Доходи'!AG244,0)+IF('01_Доходи'!$B$253="Лікар-терапевт",'01_Доходи'!AG257,0)+IF('01_Доходи'!$B$266="Лікар-терапевт",'01_Доходи'!AG270,0)+IF('01_Доходи'!$B$279="Лікар-терапевт",'01_Доходи'!AG283,0)+IF('01_Доходи'!$B$292="Лікар-терапевт",'01_Доходи'!AG296,0)+IF('01_Доходи'!$B$305="Лікар-терапевт",'01_Доходи'!AG309,0)+IF('01_Доходи'!$B$318="Лікар-терапевт",'01_Доходи'!AG322,0)+IF('01_Доходи'!$B$331="Лікар-терапевт",'01_Доходи'!AG335,0)+IF('01_Доходи'!$B$344="Лікар-терапевт",'01_Доходи'!AG348,0)+IF('01_Доходи'!$B$357="Лікар-терапевт",'01_Доходи'!AG361,0)+IF('01_Доходи'!$B$370="Лікар-терапевт",'01_Доходи'!AG374,0)+IF('01_Доходи'!$B$383="Лікар-терапевт",'01_Доходи'!AG387,0)+IF('01_Доходи'!$B$396="Лікар-терапевт",'01_Доходи'!AG400,0)+IF('01_Доходи'!$B$409="Лікар-терапевт",'01_Доходи'!AG413,0)+IF('01_Доходи'!$B$422="Лікар-терапевт",'01_Доходи'!AG426,0)+IF('01_Доходи'!$B$435="Лікар-терапевт",'01_Доходи'!AG439,0)+IF('01_Доходи'!$B$448="Лікар-терапевт",'01_Доходи'!AG452,0)+IF('01_Доходи'!$B$461="Лікар-терапевт",'01_Доходи'!AG465,0)+IF('01_Доходи'!$B$474="Лікар-терапевт",'01_Доходи'!AG478,0)+IF('01_Доходи'!$B$487="Лікар-терапевт",'01_Доходи'!AG491,0)+IF('01_Доходи'!$B$500="Лікар-терапевт",'01_Доходи'!AG504,0)+IF('01_Доходи'!$B$513="Лікар-терапевт",'01_Доходи'!AG517,0)+IF('01_Доходи'!$B$526="Лікар-терапевт",'01_Доходи'!AG530,0)+IF('01_Доходи'!$B$539="Лікар-терапевт",'01_Доходи'!AG543,0)+IF('01_Доходи'!$B$552="Лікар-терапевт",'01_Доходи'!AG556,0)+IF('01_Доходи'!$B$565="Лікар-терапевт",'01_Доходи'!AG569,0)+IF('01_Доходи'!$B$578="Лікар-терапевт",'01_Доходи'!AG582,0)+IF('01_Доходи'!$B$591="Лікар-терапевт",'01_Доходи'!AG595,0)+IF('01_Доходи'!$B$604="Лікар-терапевт",'01_Доходи'!AG608,0)+IF('01_Доходи'!$B$617="Лікар-терапевт",'01_Доходи'!AG621,0)+IF('01_Доходи'!$B$630="Лікар-терапевт",'01_Доходи'!AG634,0)+IF('01_Доходи'!$B$643="Лікар-терапевт",'01_Доходи'!AG647,0)+IF('01_Доходи'!$B$656="Лікар-терапевт",'01_Доходи'!AG660,0)+IF('01_Доходи'!$B$669="Лікар-терапевт",'01_Доходи'!AG673,0)</f>
        <v>0</v>
      </c>
      <c r="Q18" s="482">
        <f>IF('01_Доходи'!$B$682="Лікар-терапевт",'01_Доходи'!AG686,0)+IF('01_Доходи'!$B$695="Лікар-терапевт",'01_Доходи'!AG699,0)+IF('01_Доходи'!$B$708="Лікар-терапевт",'01_Доходи'!AG712,0)+IF('01_Доходи'!$B$721="Лікар-терапевт",'01_Доходи'!AG725,0)+IF('01_Доходи'!$B$734="Лікар-терапевт",'01_Доходи'!AG738,0)+IF('01_Доходи'!$B$747="Лікар-терапевт",'01_Доходи'!AG751,0)+IF('01_Доходи'!$B$760="Лікар-терапевт",'01_Доходи'!AG764,0)+IF('01_Доходи'!$B$773="Лікар-терапевт",'01_Доходи'!AG777,0)+IF('01_Доходи'!$B$786="Лікар-терапевт",'01_Доходи'!AG790,0)+IF('01_Доходи'!$B$799="Лікар-терапевт",'01_Доходи'!AG803,0)+IF('01_Доходи'!$B$812="Лікар-терапевт",'01_Доходи'!AG816,0)+IF('01_Доходи'!$B$825="Лікар-терапевт",'01_Доходи'!AG829,0)+IF('01_Доходи'!$B$838="Лікар-терапевт",'01_Доходи'!AG842,0)+IF('01_Доходи'!$B$851="Лікар-терапевт",'01_Доходи'!AG855,0)+IF('01_Доходи'!$B$864="Лікар-терапевт",'01_Доходи'!AG868,0)+IF('01_Доходи'!$B$877="Лікар-терапевт",'01_Доходи'!AG881,0)+IF('01_Доходи'!$B$880="Лікар-терапевт",'01_Доходи'!AG894,0)+IF('01_Доходи'!$B$903="Лікар-терапевт",'01_Доходи'!AG907,0)+IF('01_Доходи'!$B$916="Лікар-терапевт",'01_Доходи'!AG920,0)+IF('01_Доходи'!$B$929="Лікар-терапевт",'01_Доходи'!AG933,0)+IF('01_Доходи'!$B$942="Лікар-терапевт",'01_Доходи'!AG946,0)+IF('01_Доходи'!$B$955="Лікар-терапевт",'01_Доходи'!AG959,0)+IF('01_Доходи'!$B$968="Лікар-терапевт",'01_Доходи'!AG972,0)+IF('01_Доходи'!$B$981="Лікар-терапевт",'01_Доходи'!AG985,0)+IF('01_Доходи'!$B$994="Лікар-терапевт",'01_Доходи'!AG998,0)+IF('01_Доходи'!$B$1007="Лікар-терапевт",'01_Доходи'!AG1011,0)+IF('01_Доходи'!$B$1020="Лікар-терапевт",'01_Доходи'!AG1024,0)+IF('01_Доходи'!$B$1033="Лікар-терапевт",'01_Доходи'!AG1037,0)+IF('01_Доходи'!$B$1046="Лікар-терапевт",'01_Доходи'!AG1050,0)+IF('01_Доходи'!$B$1059="Лікар-терапевт",'01_Доходи'!AG1063,0)+IF('01_Доходи'!$B$1072="Лікар-терапевт",'01_Доходи'!AG1076,0)+IF('01_Доходи'!$B$1085="Лікар-терапевт",'01_Доходи'!AG1089,0)+IF('01_Доходи'!$B$1098="Лікар-терапевт",'01_Доходи'!AG1102,0)+IF('01_Доходи'!$B$1111="Лікар-терапевт",'01_Доходи'!AG1115,0)+IF('01_Доходи'!$B$1124="Лікар-терапевт",'01_Доходи'!AG1128,0)+IF('01_Доходи'!$B$1137="Лікар-терапевт",'01_Доходи'!AG1141,0)+IF('01_Доходи'!$B$1150="Лікар-терапевт",'01_Доходи'!AG1154,0)+IF('01_Доходи'!$B$1163="Лікар-терапевт",'01_Доходи'!AG1167,0)+IF('01_Доходи'!$B$1176="Лікар-терапевт",'01_Доходи'!AG1180,0)+IF('01_Доходи'!$B$1189="Лікар-терапевт",'01_Доходи'!AG1193,0)+IF('01_Доходи'!$B$1202="Лікар-терапевт",'01_Доходи'!AG1206,0)+IF('01_Доходи'!$B$1215="Лікар-терапевт",'01_Доходи'!AG1219,0)+IF('01_Доходи'!$B$1228="Лікар-терапевт",'01_Доходи'!AG1232,0)+IF('01_Доходи'!$B$1241="Лікар-терапевт",'01_Доходи'!AG1245,0)+IF('01_Доходи'!$B$1254="Лікар-терапевт",'01_Доходи'!AG1258,0)+IF('01_Доходи'!$B$1267="Лікар-терапевт",'01_Доходи'!AG1271,0)+IF('01_Доходи'!$B$1280="Лікар-терапевт",'01_Доходи'!AG1284,0)+IF('01_Доходи'!$B$1293="Лікар-терапевт",'01_Доходи'!AG1297,0)+IF('01_Доходи'!$B$1306="Лікар-терапевт",'01_Доходи'!AG1310,0)+IF('01_Доходи'!$B$1319="Лікар-терапевт",'01_Доходи'!AG1323,0)</f>
        <v>0</v>
      </c>
      <c r="R18" s="482">
        <f>'02_Видатки'!I30</f>
        <v>0</v>
      </c>
      <c r="S18" s="482">
        <f>'02_Видатки'!J30</f>
        <v>0</v>
      </c>
      <c r="T18" s="482">
        <f>'02_Видатки'!K30</f>
        <v>0</v>
      </c>
      <c r="U18" s="482">
        <f>'02_Видатки'!L30</f>
        <v>0</v>
      </c>
      <c r="V18" s="483"/>
      <c r="W18" s="483"/>
    </row>
    <row r="19" spans="2:23" s="469" customFormat="1" ht="27.6" customHeight="1" x14ac:dyDescent="0.3">
      <c r="B19" s="935"/>
      <c r="C19" s="470" t="s">
        <v>548</v>
      </c>
      <c r="D19" s="467" t="s">
        <v>159</v>
      </c>
      <c r="E19" s="612">
        <f>IFERROR((E16*E16)/(E16+E17+E18)+(E17*E17)/(E16+E17+E18)+(E18*E18)/(E16+E17+E18),0)</f>
        <v>0</v>
      </c>
      <c r="F19" s="612">
        <f>IFERROR((F16*F16)/(F16+F17+F18)+(F17*F17)/(F16+F17+F18)+(F18*F18)/(F16+F17+F18),0)</f>
        <v>0</v>
      </c>
      <c r="G19" s="612">
        <f>IFERROR((G16*G16)/(G16+G17+G18)+(G17*G17)/(G16+G17+G18)+(G18*G18)/(G16+G17+G18),0)</f>
        <v>0</v>
      </c>
      <c r="H19" s="612">
        <f>IFERROR((H16*H16)/(H16+H17+H18)+(H17*H17)/(H16+H17+H18)+(H18*H18)/(H16+H17+H18),0)</f>
        <v>0</v>
      </c>
      <c r="I19" s="471"/>
      <c r="J19" s="484"/>
      <c r="K19" s="484"/>
      <c r="L19" s="484"/>
      <c r="M19" s="484"/>
      <c r="N19" s="484"/>
      <c r="O19" s="484"/>
      <c r="P19" s="484"/>
      <c r="Q19" s="484"/>
      <c r="R19" s="485"/>
      <c r="S19" s="485"/>
      <c r="T19" s="485"/>
      <c r="U19" s="485"/>
      <c r="V19" s="486"/>
      <c r="W19" s="486"/>
    </row>
    <row r="20" spans="2:23" s="236" customFormat="1" ht="36.6" customHeight="1" x14ac:dyDescent="0.3">
      <c r="B20" s="933">
        <v>2</v>
      </c>
      <c r="C20" s="447" t="s">
        <v>422</v>
      </c>
      <c r="D20" s="467"/>
      <c r="E20" s="476"/>
      <c r="F20" s="476"/>
      <c r="G20" s="476"/>
      <c r="H20" s="476"/>
      <c r="I20" s="238"/>
      <c r="J20" s="920" t="s">
        <v>444</v>
      </c>
      <c r="K20" s="920"/>
      <c r="L20" s="920"/>
      <c r="M20" s="920"/>
      <c r="N20" s="920"/>
      <c r="O20" s="920"/>
      <c r="P20" s="920"/>
      <c r="Q20" s="920"/>
      <c r="R20" s="487"/>
      <c r="S20" s="484"/>
      <c r="T20" s="484"/>
      <c r="U20" s="484"/>
      <c r="V20" s="483"/>
      <c r="W20" s="483"/>
    </row>
    <row r="21" spans="2:23" s="236" customFormat="1" ht="27.6" customHeight="1" x14ac:dyDescent="0.3">
      <c r="B21" s="934"/>
      <c r="C21" s="449" t="s">
        <v>424</v>
      </c>
      <c r="D21" s="467">
        <f>D16/2</f>
        <v>450</v>
      </c>
      <c r="E21" s="611">
        <f>IFERROR(J16/J21,0)</f>
        <v>0</v>
      </c>
      <c r="F21" s="611">
        <f>IFERROR(L16/L21,0)</f>
        <v>0</v>
      </c>
      <c r="G21" s="611">
        <f>IFERROR(N16/N21,0)</f>
        <v>0</v>
      </c>
      <c r="H21" s="611">
        <f>IFERROR(P16/P21,0)</f>
        <v>0</v>
      </c>
      <c r="I21" s="451"/>
      <c r="J21" s="482">
        <f>IF('01_Доходи'!$B$32="Лікар-педіатр",'01_Доходи'!M32,0)+IF('01_Доходи'!$B$45="Лікар-педіатр",'01_Доходи'!M45,0)+IF('01_Доходи'!$B$58="Лікар-педіатр",'01_Доходи'!M58,0)+IF('01_Доходи'!$B$71="Лікар-педіатр",'01_Доходи'!M71,0)+IF('01_Доходи'!$B$84="Лікар-педіатр",'01_Доходи'!M84,0)+IF('01_Доходи'!$B$97="Лікар-педіатр",'01_Доходи'!M97,0)+IF('01_Доходи'!$B$110="Лікар-педіатр",'01_Доходи'!M110,0)+IF('01_Доходи'!$B$123="Лікар-педіатр",'01_Доходи'!M123,0)+IF('01_Доходи'!$B$136="Лікар-педіатр",'01_Доходи'!M136,0)+IF('01_Доходи'!$B$149="Лікар-педіатр",'01_Доходи'!M149,0)+IF('01_Доходи'!$B$162="Лікар-педіатр",'01_Доходи'!M162,0)+IF('01_Доходи'!$B$175="Лікар-педіатр",'01_Доходи'!M175,0)+IF('01_Доходи'!$B$188="Лікар-педіатр",'01_Доходи'!M188,0)+IF('01_Доходи'!$B$201="Лікар-педіатр",'01_Доходи'!M201,0)+IF('01_Доходи'!$B$214="Лікар-педіатр",'01_Доходи'!M214,0)+IF('01_Доходи'!$B$227="Лікар-педіатр",'01_Доходи'!M227,0)+IF('01_Доходи'!$B$240="Лікар-педіатр",'01_Доходи'!M240,0)+IF('01_Доходи'!$B$253="Лікар-педіатр",'01_Доходи'!M253,0)+IF('01_Доходи'!$B$266="Лікар-педіатр",'01_Доходи'!M266,0)+IF('01_Доходи'!$B$279="Лікар-педіатр",'01_Доходи'!M279,0)+IF('01_Доходи'!$B$292="Лікар-педіатр",'01_Доходи'!M292,0)+IF('01_Доходи'!$B$305="Лікар-педіатр",'01_Доходи'!M305,0)+IF('01_Доходи'!$B$318="Лікар-педіатр",'01_Доходи'!M318,0)+IF('01_Доходи'!$B$331="Лікар-педіатр",'01_Доходи'!M331,0)+IF('01_Доходи'!$B$344="Лікар-педіатр",'01_Доходи'!M344,0)+IF('01_Доходи'!$B$357="Лікар-педіатр",'01_Доходи'!M357,0)+IF('01_Доходи'!$B$370="Лікар-педіатр",'01_Доходи'!M370,0)+IF('01_Доходи'!$B$383="Лікар-педіатр",'01_Доходи'!M383,0)+IF('01_Доходи'!$B$396="Лікар-педіатр",'01_Доходи'!M396,0)+IF('01_Доходи'!$B$409="Лікар-педіатр",'01_Доходи'!M409,0)+IF('01_Доходи'!$B$422="Лікар-педіатр",'01_Доходи'!M422,0)+IF('01_Доходи'!$B$435="Лікар-педіатр",'01_Доходи'!M435,0)+IF('01_Доходи'!$B$448="Лікар-педіатр",'01_Доходи'!M448,0)+IF('01_Доходи'!$B$461="Лікар-педіатр",'01_Доходи'!M461,0)+IF('01_Доходи'!$B$474="Лікар-педіатр",'01_Доходи'!M474,0)+IF('01_Доходи'!$B$487="Лікар-педіатр",'01_Доходи'!M487,0)+IF('01_Доходи'!$B$500="Лікар-педіатр",'01_Доходи'!M500,0)+IF('01_Доходи'!$B$513="Лікар-педіатр",'01_Доходи'!M513,0)+IF('01_Доходи'!$B$526="Лікар-педіатр",'01_Доходи'!M526,0)+IF('01_Доходи'!$B$539="Лікар-педіатр",'01_Доходи'!M539,0)+IF('01_Доходи'!$B$552="Лікар-педіатр",'01_Доходи'!M552,0)+IF('01_Доходи'!$B$565="Лікар-педіатр",'01_Доходи'!M565,0)+IF('01_Доходи'!$B$578="Лікар-педіатр",'01_Доходи'!M578,0)+IF('01_Доходи'!$B$591="Лікар-педіатр",'01_Доходи'!M591,0)+IF('01_Доходи'!$B$604="Лікар-педіатр",'01_Доходи'!M604,0)+IF('01_Доходи'!$B$617="Лікар-педіатр",'01_Доходи'!M617,0)+IF('01_Доходи'!$B$630="Лікар-педіатр",'01_Доходи'!M630,0)+IF('01_Доходи'!$B$643="Лікар-педіатр",'01_Доходи'!M643,0)+IF('01_Доходи'!$B$656="Лікар-педіатр",'01_Доходи'!M656,0)+IF('01_Доходи'!$B$669="Лікар-педіатр",'01_Доходи'!M669,0)+IF('01_Доходи'!$B$682="Лікар-педіатр",'01_Доходи'!M682,0)+IF('01_Доходи'!$B$695="Лікар-педіатр",'01_Доходи'!M695,0)+IF('01_Доходи'!$B$708="Лікар-педіатр",'01_Доходи'!M708,0)+IF('01_Доходи'!$B$721="Лікар-педіатр",'01_Доходи'!M721,0)+IF('01_Доходи'!$B$734="Лікар-педіатр",'01_Доходи'!M734,0)+IF('01_Доходи'!$B$747="Лікар-педіатр",'01_Доходи'!M747,0)+IF('01_Доходи'!$B$760="Лікар-педіатр",'01_Доходи'!M760,0)+IF('01_Доходи'!$B$773="Лікар-педіатр",'01_Доходи'!M773,0)+IF('01_Доходи'!$B$786="Лікар-педіатр",'01_Доходи'!M786,0)+IF('01_Доходи'!$B$799="Лікар-педіатр",'01_Доходи'!M799,0)+IF('01_Доходи'!$B$812="Лікар-педіатр",'01_Доходи'!M812,0)+IF('01_Доходи'!$B$825="Лікар-педіатр",'01_Доходи'!M825,0)+IF('01_Доходи'!$B$838="Лікар-педіатр",'01_Доходи'!M838,0)+IF('01_Доходи'!$B$851="Лікар-педіатр",'01_Доходи'!M851,0)+IF('01_Доходи'!$B$864="Лікар-педіатр",'01_Доходи'!M864,0)+IF('01_Доходи'!$B$877="Лікар-педіатр",'01_Доходи'!M877,0)+IF('01_Доходи'!$B$890="Лікар-педіатр",'01_Доходи'!M890,0)+IF('01_Доходи'!$B$903="Лікар-педіатр",'01_Доходи'!M903,0)+IF('01_Доходи'!$B$916="Лікар-педіатр",'01_Доходи'!M916,0)+IF('01_Доходи'!$B$929="Лікар-педіатр",'01_Доходи'!M929,0)+IF('01_Доходи'!$B$942="Лікар-педіатр",'01_Доходи'!M942,0)+IF('01_Доходи'!$B$955="Лікар-педіатр",'01_Доходи'!M955,0)+IF('01_Доходи'!$B$968="Лікар-педіатр",'01_Доходи'!M968,0)+IF('01_Доходи'!$B$981="Лікар-педіатр",'01_Доходи'!M981,0)+IF('01_Доходи'!$B$994="Лікар-педіатр",'01_Доходи'!M994,0)+IF('01_Доходи'!$B$1007="Лікар-педіатр",'01_Доходи'!M1007,0)+IF('01_Доходи'!$B$1020="Лікар-педіатр",'01_Доходи'!M1020,0)+IF('01_Доходи'!$B$1033="Лікар-педіатр",'01_Доходи'!M1033,0)+IF('01_Доходи'!$B$1046="Лікар-педіатр",'01_Доходи'!M1046,0)+IF('01_Доходи'!$B$1059="Лікар-педіатр",'01_Доходи'!M1059,0)+IF('01_Доходи'!$B$1072="Лікар-педіатр",'01_Доходи'!M1072,0)+IF('01_Доходи'!$B$1085="Лікар-педіатр",'01_Доходи'!M1085,0)+IF('01_Доходи'!$B$1098="Лікар-педіатр",'01_Доходи'!M1098,0)+IF('01_Доходи'!$B$1111="Лікар-педіатр",'01_Доходи'!M1111,0)+IF('01_Доходи'!$B$1124="Лікар-педіатр",'01_Доходи'!M1124,0)+IF('01_Доходи'!$B$1137="Лікар-педіатр",'01_Доходи'!M1137,0)+IF('01_Доходи'!$B$1150="Лікар-педіатр",'01_Доходи'!M1150,0)+IF('01_Доходи'!$B$1163="Лікар-педіатр",'01_Доходи'!M1163,0)+IF('01_Доходи'!$B$1176="Лікар-педіатр",'01_Доходи'!M1176,0)+IF('01_Доходи'!$B$1189="Лікар-педіатр",'01_Доходи'!M1189,0)+IF('01_Доходи'!$B$1202="Лікар-педіатр",'01_Доходи'!M1202,0)+IF('01_Доходи'!$B$1215="Лікар-педіатр",'01_Доходи'!M1215,0)+IF('01_Доходи'!$B$1228="Лікар-педіатр",'01_Доходи'!M1228,0)+IF('01_Доходи'!$B$1241="Лікар-педіатр",'01_Доходи'!M1241,0)+IF('01_Доходи'!$B$1254="Лікар-педіатр",'01_Доходи'!M1254,0)+IF('01_Доходи'!$B$1267="Лікар-педіатр",'01_Доходи'!M1267,0)+IF('01_Доходи'!$B$1280="Лікар-педіатр",'01_Доходи'!M1280,0)+IF('01_Доходи'!$B$1293="Лікар-педіатр",'01_Доходи'!M1293,0)+IF('01_Доходи'!$B$1306="Лікар-педіатр",'01_Доходи'!M1306,0)+IF('01_Доходи'!$B$1319="Лікар-педіатр",'01_Доходи'!M1319,0)</f>
        <v>0</v>
      </c>
      <c r="K21" s="488"/>
      <c r="L21" s="482">
        <f>IF('01_Доходи'!$B$32="Лікар-педіатр",'01_Доходи'!T32,0)+IF('01_Доходи'!$B$45="Лікар-педіатр",'01_Доходи'!T45,0)+IF('01_Доходи'!$B$58="Лікар-педіатр",'01_Доходи'!T58,0)+IF('01_Доходи'!$B$71="Лікар-педіатр",'01_Доходи'!T71,0)+IF('01_Доходи'!$B$84="Лікар-педіатр",'01_Доходи'!T84,0)+IF('01_Доходи'!$B$97="Лікар-педіатр",'01_Доходи'!T97,0)+IF('01_Доходи'!$B$110="Лікар-педіатр",'01_Доходи'!T110,0)+IF('01_Доходи'!$B$123="Лікар-педіатр",'01_Доходи'!T123,0)+IF('01_Доходи'!$B$136="Лікар-педіатр",'01_Доходи'!T136,0)+IF('01_Доходи'!$B$149="Лікар-педіатр",'01_Доходи'!T149,0)+IF('01_Доходи'!$B$162="Лікар-педіатр",'01_Доходи'!T162,0)+IF('01_Доходи'!$B$175="Лікар-педіатр",'01_Доходи'!T175,0)+IF('01_Доходи'!$B$188="Лікар-педіатр",'01_Доходи'!T188,0)+IF('01_Доходи'!$B$201="Лікар-педіатр",'01_Доходи'!T201,0)+IF('01_Доходи'!$B$214="Лікар-педіатр",'01_Доходи'!T214,0)+IF('01_Доходи'!$B$227="Лікар-педіатр",'01_Доходи'!T227,0)+IF('01_Доходи'!$B$240="Лікар-педіатр",'01_Доходи'!T240,0)+IF('01_Доходи'!$B$253="Лікар-педіатр",'01_Доходи'!T253,0)+IF('01_Доходи'!$B$266="Лікар-педіатр",'01_Доходи'!T266,0)+IF('01_Доходи'!$B$279="Лікар-педіатр",'01_Доходи'!T279,0)+IF('01_Доходи'!$B$292="Лікар-педіатр",'01_Доходи'!T292,0)+IF('01_Доходи'!$B$305="Лікар-педіатр",'01_Доходи'!T305,0)+IF('01_Доходи'!$B$318="Лікар-педіатр",'01_Доходи'!T318,0)+IF('01_Доходи'!$B$331="Лікар-педіатр",'01_Доходи'!T331,0)+IF('01_Доходи'!$B$344="Лікар-педіатр",'01_Доходи'!T344,0)+IF('01_Доходи'!$B$357="Лікар-педіатр",'01_Доходи'!T357,0)+IF('01_Доходи'!$B$370="Лікар-педіатр",'01_Доходи'!T370,0)+IF('01_Доходи'!$B$383="Лікар-педіатр",'01_Доходи'!T383,0)+IF('01_Доходи'!$B$396="Лікар-педіатр",'01_Доходи'!T396,0)+IF('01_Доходи'!$B$409="Лікар-педіатр",'01_Доходи'!T409,0)+IF('01_Доходи'!$B$422="Лікар-педіатр",'01_Доходи'!T422,0)+IF('01_Доходи'!$B$435="Лікар-педіатр",'01_Доходи'!T435,0)+IF('01_Доходи'!$B$448="Лікар-педіатр",'01_Доходи'!T448,0)+IF('01_Доходи'!$B$461="Лікар-педіатр",'01_Доходи'!T461,0)+IF('01_Доходи'!$B$474="Лікар-педіатр",'01_Доходи'!T474,0)+IF('01_Доходи'!$B$487="Лікар-педіатр",'01_Доходи'!T487,0)+IF('01_Доходи'!$B$500="Лікар-педіатр",'01_Доходи'!T500,0)+IF('01_Доходи'!$B$513="Лікар-педіатр",'01_Доходи'!T513,0)+IF('01_Доходи'!$B$526="Лікар-педіатр",'01_Доходи'!T526,0)+IF('01_Доходи'!$B$539="Лікар-педіатр",'01_Доходи'!T539,0)+IF('01_Доходи'!$B$552="Лікар-педіатр",'01_Доходи'!T552,0)+IF('01_Доходи'!$B$565="Лікар-педіатр",'01_Доходи'!T565,0)+IF('01_Доходи'!$B$578="Лікар-педіатр",'01_Доходи'!T578,0)+IF('01_Доходи'!$B$591="Лікар-педіатр",'01_Доходи'!T591,0)+IF('01_Доходи'!$B$604="Лікар-педіатр",'01_Доходи'!T604,0)+IF('01_Доходи'!$B$617="Лікар-педіатр",'01_Доходи'!T617,0)+IF('01_Доходи'!$B$630="Лікар-педіатр",'01_Доходи'!T630,0)+IF('01_Доходи'!$B$643="Лікар-педіатр",'01_Доходи'!T643,0)+IF('01_Доходи'!$B$656="Лікар-педіатр",'01_Доходи'!T656,0)+IF('01_Доходи'!$B$669="Лікар-педіатр",'01_Доходи'!T669,0)+IF('01_Доходи'!$B$682="Лікар-педіатр",'01_Доходи'!T682,0)+IF('01_Доходи'!$B$695="Лікар-педіатр",'01_Доходи'!T695,0)+IF('01_Доходи'!$B$708="Лікар-педіатр",'01_Доходи'!T708,0)+IF('01_Доходи'!$B$721="Лікар-педіатр",'01_Доходи'!T721,0)+IF('01_Доходи'!$B$734="Лікар-педіатр",'01_Доходи'!T734,0)+IF('01_Доходи'!$B$747="Лікар-педіатр",'01_Доходи'!T747,0)+IF('01_Доходи'!$B$760="Лікар-педіатр",'01_Доходи'!T760,0)+IF('01_Доходи'!$B$773="Лікар-педіатр",'01_Доходи'!T773,0)+IF('01_Доходи'!$B$786="Лікар-педіатр",'01_Доходи'!T786,0)+IF('01_Доходи'!$B$799="Лікар-педіатр",'01_Доходи'!T799,0)+IF('01_Доходи'!$B$812="Лікар-педіатр",'01_Доходи'!T812,0)+IF('01_Доходи'!$B$825="Лікар-педіатр",'01_Доходи'!T825,0)+IF('01_Доходи'!$B$838="Лікар-педіатр",'01_Доходи'!T838,0)+IF('01_Доходи'!$B$851="Лікар-педіатр",'01_Доходи'!T851,0)+IF('01_Доходи'!$B$864="Лікар-педіатр",'01_Доходи'!T864,0)+IF('01_Доходи'!$B$877="Лікар-педіатр",'01_Доходи'!T877,0)+IF('01_Доходи'!$B$890="Лікар-педіатр",'01_Доходи'!T890,0)+IF('01_Доходи'!$B$903="Лікар-педіатр",'01_Доходи'!T903,0)+IF('01_Доходи'!$B$916="Лікар-педіатр",'01_Доходи'!T916,0)+IF('01_Доходи'!$B$929="Лікар-педіатр",'01_Доходи'!T929,0)+IF('01_Доходи'!$B$942="Лікар-педіатр",'01_Доходи'!T942,0)+IF('01_Доходи'!$B$955="Лікар-педіатр",'01_Доходи'!T955,0)+IF('01_Доходи'!$B$968="Лікар-педіатр",'01_Доходи'!T968,0)+IF('01_Доходи'!$B$981="Лікар-педіатр",'01_Доходи'!T981,0)+IF('01_Доходи'!$B$994="Лікар-педіатр",'01_Доходи'!T994,0)+IF('01_Доходи'!$B$1007="Лікар-педіатр",'01_Доходи'!T1007,0)+IF('01_Доходи'!$B$1020="Лікар-педіатр",'01_Доходи'!T1020,0)+IF('01_Доходи'!$B$1033="Лікар-педіатр",'01_Доходи'!T1033,0)+IF('01_Доходи'!$B$1046="Лікар-педіатр",'01_Доходи'!T1046,0)+IF('01_Доходи'!$B$1059="Лікар-педіатр",'01_Доходи'!T1059,0)+IF('01_Доходи'!$B$1072="Лікар-педіатр",'01_Доходи'!T1072,0)+IF('01_Доходи'!$B$1085="Лікар-педіатр",'01_Доходи'!T1085,0)+IF('01_Доходи'!$B$1098="Лікар-педіатр",'01_Доходи'!T1098,0)+IF('01_Доходи'!$B$1111="Лікар-педіатр",'01_Доходи'!T1111,0)+IF('01_Доходи'!$B$1124="Лікар-педіатр",'01_Доходи'!T1124,0)+IF('01_Доходи'!$B$1137="Лікар-педіатр",'01_Доходи'!T1137,0)+IF('01_Доходи'!$B$1150="Лікар-педіатр",'01_Доходи'!T1150,0)+IF('01_Доходи'!$B$1163="Лікар-педіатр",'01_Доходи'!T1163,0)+IF('01_Доходи'!$B$1176="Лікар-педіатр",'01_Доходи'!T1176,0)+IF('01_Доходи'!$B$1189="Лікар-педіатр",'01_Доходи'!T1189,0)+IF('01_Доходи'!$B$1202="Лікар-педіатр",'01_Доходи'!T1202,0)+IF('01_Доходи'!$B$1215="Лікар-педіатр",'01_Доходи'!T1215,0)+IF('01_Доходи'!$B$1228="Лікар-педіатр",'01_Доходи'!T1228,0)+IF('01_Доходи'!$B$1241="Лікар-педіатр",'01_Доходи'!T1241,0)+IF('01_Доходи'!$B$1254="Лікар-педіатр",'01_Доходи'!T1254,0)+IF('01_Доходи'!$B$1267="Лікар-педіатр",'01_Доходи'!T1267,0)+IF('01_Доходи'!$B$1280="Лікар-педіатр",'01_Доходи'!T1280,0)+IF('01_Доходи'!$B$1293="Лікар-педіатр",'01_Доходи'!T1293,0)+IF('01_Доходи'!$B$1306="Лікар-педіатр",'01_Доходи'!T1306,0)+IF('01_Доходи'!$B$1319="Лікар-педіатр",'01_Доходи'!T1319,0)</f>
        <v>0</v>
      </c>
      <c r="M21" s="488"/>
      <c r="N21" s="482">
        <f>IF('01_Доходи'!$B$32="Лікар-педіатр",'01_Доходи'!AA32,0)+IF('01_Доходи'!$B$45="Лікар-педіатр",'01_Доходи'!AA45,0)+IF('01_Доходи'!$B$58="Лікар-педіатр",'01_Доходи'!AA58,0)+IF('01_Доходи'!$B$71="Лікар-педіатр",'01_Доходи'!AA71,0)+IF('01_Доходи'!$B$84="Лікар-педіатр",'01_Доходи'!AA84,0)+IF('01_Доходи'!$B$97="Лікар-педіатр",'01_Доходи'!AA97,0)+IF('01_Доходи'!$B$110="Лікар-педіатр",'01_Доходи'!AA110,0)+IF('01_Доходи'!$B$123="Лікар-педіатр",'01_Доходи'!AA123,0)+IF('01_Доходи'!$B$136="Лікар-педіатр",'01_Доходи'!AA136,0)+IF('01_Доходи'!$B$149="Лікар-педіатр",'01_Доходи'!AA149,0)+IF('01_Доходи'!$B$162="Лікар-педіатр",'01_Доходи'!AA162,0)+IF('01_Доходи'!$B$175="Лікар-педіатр",'01_Доходи'!AA175,0)+IF('01_Доходи'!$B$188="Лікар-педіатр",'01_Доходи'!AA188,0)+IF('01_Доходи'!$B$201="Лікар-педіатр",'01_Доходи'!AA201,0)+IF('01_Доходи'!$B$214="Лікар-педіатр",'01_Доходи'!AA214,0)+IF('01_Доходи'!$B$227="Лікар-педіатр",'01_Доходи'!AA227,0)+IF('01_Доходи'!$B$240="Лікар-педіатр",'01_Доходи'!AA240,0)+IF('01_Доходи'!$B$253="Лікар-педіатр",'01_Доходи'!AA253,0)+IF('01_Доходи'!$B$266="Лікар-педіатр",'01_Доходи'!AA266,0)+IF('01_Доходи'!$B$279="Лікар-педіатр",'01_Доходи'!AA279,0)+IF('01_Доходи'!$B$292="Лікар-педіатр",'01_Доходи'!AA292,0)+IF('01_Доходи'!$B$305="Лікар-педіатр",'01_Доходи'!AA305,0)+IF('01_Доходи'!$B$318="Лікар-педіатр",'01_Доходи'!AA318,0)+IF('01_Доходи'!$B$331="Лікар-педіатр",'01_Доходи'!AA331,0)+IF('01_Доходи'!$B$344="Лікар-педіатр",'01_Доходи'!AA344,0)+IF('01_Доходи'!$B$357="Лікар-педіатр",'01_Доходи'!AA357,0)+IF('01_Доходи'!$B$370="Лікар-педіатр",'01_Доходи'!AA370,0)+IF('01_Доходи'!$B$383="Лікар-педіатр",'01_Доходи'!AA383,0)+IF('01_Доходи'!$B$396="Лікар-педіатр",'01_Доходи'!AA396,0)+IF('01_Доходи'!$B$409="Лікар-педіатр",'01_Доходи'!AA409,0)+IF('01_Доходи'!$B$422="Лікар-педіатр",'01_Доходи'!AA422,0)+IF('01_Доходи'!$B$435="Лікар-педіатр",'01_Доходи'!AA435,0)+IF('01_Доходи'!$B$448="Лікар-педіатр",'01_Доходи'!AA448,0)+IF('01_Доходи'!$B$461="Лікар-педіатр",'01_Доходи'!AA461,0)+IF('01_Доходи'!$B$474="Лікар-педіатр",'01_Доходи'!AA474,0)+IF('01_Доходи'!$B$487="Лікар-педіатр",'01_Доходи'!AA487,0)+IF('01_Доходи'!$B$500="Лікар-педіатр",'01_Доходи'!AA500,0)+IF('01_Доходи'!$B$513="Лікар-педіатр",'01_Доходи'!AA513,0)+IF('01_Доходи'!$B$526="Лікар-педіатр",'01_Доходи'!AA526,0)+IF('01_Доходи'!$B$539="Лікар-педіатр",'01_Доходи'!AA539,0)+IF('01_Доходи'!$B$552="Лікар-педіатр",'01_Доходи'!AA552,0)+IF('01_Доходи'!$B$565="Лікар-педіатр",'01_Доходи'!AA565,0)+IF('01_Доходи'!$B$578="Лікар-педіатр",'01_Доходи'!AA578,0)+IF('01_Доходи'!$B$591="Лікар-педіатр",'01_Доходи'!AA591,0)+IF('01_Доходи'!$B$604="Лікар-педіатр",'01_Доходи'!AA604,0)+IF('01_Доходи'!$B$617="Лікар-педіатр",'01_Доходи'!AA617,0)+IF('01_Доходи'!$B$630="Лікар-педіатр",'01_Доходи'!AA630,0)+IF('01_Доходи'!$B$643="Лікар-педіатр",'01_Доходи'!AA643,0)+IF('01_Доходи'!$B$656="Лікар-педіатр",'01_Доходи'!AA656,0)+IF('01_Доходи'!$B$669="Лікар-педіатр",'01_Доходи'!AA669,0)+IF('01_Доходи'!$B$682="Лікар-педіатр",'01_Доходи'!AA682,0)+IF('01_Доходи'!$B$695="Лікар-педіатр",'01_Доходи'!AA695,0)+IF('01_Доходи'!$B$708="Лікар-педіатр",'01_Доходи'!AA708,0)+IF('01_Доходи'!$B$721="Лікар-педіатр",'01_Доходи'!AA721,0)+IF('01_Доходи'!$B$734="Лікар-педіатр",'01_Доходи'!AA734,0)+IF('01_Доходи'!$B$747="Лікар-педіатр",'01_Доходи'!AA747,0)+IF('01_Доходи'!$B$760="Лікар-педіатр",'01_Доходи'!AA760,0)+IF('01_Доходи'!$B$773="Лікар-педіатр",'01_Доходи'!AA773,0)+IF('01_Доходи'!$B$786="Лікар-педіатр",'01_Доходи'!AA786,0)+IF('01_Доходи'!$B$799="Лікар-педіатр",'01_Доходи'!AA799,0)+IF('01_Доходи'!$B$812="Лікар-педіатр",'01_Доходи'!AA812,0)+IF('01_Доходи'!$B$825="Лікар-педіатр",'01_Доходи'!AA825,0)+IF('01_Доходи'!$B$838="Лікар-педіатр",'01_Доходи'!AA838,0)+IF('01_Доходи'!$B$851="Лікар-педіатр",'01_Доходи'!AA851,0)+IF('01_Доходи'!$B$864="Лікар-педіатр",'01_Доходи'!AA864,0)+IF('01_Доходи'!$B$877="Лікар-педіатр",'01_Доходи'!AA877,0)+IF('01_Доходи'!$B$890="Лікар-педіатр",'01_Доходи'!AA890,0)+IF('01_Доходи'!$B$903="Лікар-педіатр",'01_Доходи'!AA903,0)+IF('01_Доходи'!$B$916="Лікар-педіатр",'01_Доходи'!AA916,0)+IF('01_Доходи'!$B$929="Лікар-педіатр",'01_Доходи'!AA929,0)+IF('01_Доходи'!$B$942="Лікар-педіатр",'01_Доходи'!AA942,0)+IF('01_Доходи'!$B$955="Лікар-педіатр",'01_Доходи'!AA955,0)+IF('01_Доходи'!$B$968="Лікар-педіатр",'01_Доходи'!AA968,0)+IF('01_Доходи'!$B$981="Лікар-педіатр",'01_Доходи'!AA981,0)+IF('01_Доходи'!$B$994="Лікар-педіатр",'01_Доходи'!AA994,0)+IF('01_Доходи'!$B$1007="Лікар-педіатр",'01_Доходи'!AA1007,0)+IF('01_Доходи'!$B$1020="Лікар-педіатр",'01_Доходи'!AA1020,0)+IF('01_Доходи'!$B$1033="Лікар-педіатр",'01_Доходи'!AA1033,0)+IF('01_Доходи'!$B$1046="Лікар-педіатр",'01_Доходи'!AA1046,0)+IF('01_Доходи'!$B$1059="Лікар-педіатр",'01_Доходи'!AA1059,0)+IF('01_Доходи'!$B$1072="Лікар-педіатр",'01_Доходи'!AA1072,0)+IF('01_Доходи'!$B$1085="Лікар-педіатр",'01_Доходи'!AA1085,0)+IF('01_Доходи'!$B$1098="Лікар-педіатр",'01_Доходи'!AA1098,0)+IF('01_Доходи'!$B$1111="Лікар-педіатр",'01_Доходи'!AA1111,0)+IF('01_Доходи'!$B$1124="Лікар-педіатр",'01_Доходи'!AA1124,0)+IF('01_Доходи'!$B$1137="Лікар-педіатр",'01_Доходи'!AA1137,0)+IF('01_Доходи'!$B$1150="Лікар-педіатр",'01_Доходи'!AA1150,0)+IF('01_Доходи'!$B$1163="Лікар-педіатр",'01_Доходи'!AA1163,0)+IF('01_Доходи'!$B$1176="Лікар-педіатр",'01_Доходи'!AA1176,0)+IF('01_Доходи'!$B$1189="Лікар-педіатр",'01_Доходи'!AA1189,0)+IF('01_Доходи'!$B$1202="Лікар-педіатр",'01_Доходи'!AA1202,0)+IF('01_Доходи'!$B$1215="Лікар-педіатр",'01_Доходи'!AA1215,0)+IF('01_Доходи'!$B$1228="Лікар-педіатр",'01_Доходи'!AA1228,0)+IF('01_Доходи'!$B$1241="Лікар-педіатр",'01_Доходи'!AA1241,0)+IF('01_Доходи'!$B$1254="Лікар-педіатр",'01_Доходи'!AA1254,0)+IF('01_Доходи'!$B$1267="Лікар-педіатр",'01_Доходи'!AA1267,0)+IF('01_Доходи'!$B$1280="Лікар-педіатр",'01_Доходи'!AA1280,0)+IF('01_Доходи'!$B$1293="Лікар-педіатр",'01_Доходи'!AA1293,0)+IF('01_Доходи'!$B$1306="Лікар-педіатр",'01_Доходи'!AA1306,0)+IF('01_Доходи'!$B$1319="Лікар-педіатр",'01_Доходи'!AA1319,0)</f>
        <v>0</v>
      </c>
      <c r="O21" s="488"/>
      <c r="P21" s="482">
        <f>IF('01_Доходи'!$B$32="Лікар-педіатр",'01_Доходи'!AH32,0)+IF('01_Доходи'!$B$45="Лікар-педіатр",'01_Доходи'!AH45,0)+IF('01_Доходи'!$B$58="Лікар-педіатр",'01_Доходи'!AH58,0)+IF('01_Доходи'!$B$71="Лікар-педіатр",'01_Доходи'!AH71,0)+IF('01_Доходи'!$B$84="Лікар-педіатр",'01_Доходи'!AH84,0)+IF('01_Доходи'!$B$97="Лікар-педіатр",'01_Доходи'!AH97,0)+IF('01_Доходи'!$B$110="Лікар-педіатр",'01_Доходи'!AH110,0)+IF('01_Доходи'!$B$123="Лікар-педіатр",'01_Доходи'!AH123,0)+IF('01_Доходи'!$B$136="Лікар-педіатр",'01_Доходи'!AH136,0)+IF('01_Доходи'!$B$149="Лікар-педіатр",'01_Доходи'!AH149,0)+IF('01_Доходи'!$B$162="Лікар-педіатр",'01_Доходи'!AH162,0)+IF('01_Доходи'!$B$175="Лікар-педіатр",'01_Доходи'!AH175,0)+IF('01_Доходи'!$B$188="Лікар-педіатр",'01_Доходи'!AH188,0)+IF('01_Доходи'!$B$201="Лікар-педіатр",'01_Доходи'!AH201,0)+IF('01_Доходи'!$B$214="Лікар-педіатр",'01_Доходи'!AH214,0)+IF('01_Доходи'!$B$227="Лікар-педіатр",'01_Доходи'!AH227,0)+IF('01_Доходи'!$B$240="Лікар-педіатр",'01_Доходи'!AH240,0)+IF('01_Доходи'!$B$253="Лікар-педіатр",'01_Доходи'!AH253,0)+IF('01_Доходи'!$B$266="Лікар-педіатр",'01_Доходи'!AH266,0)+IF('01_Доходи'!$B$279="Лікар-педіатр",'01_Доходи'!AH279,0)+IF('01_Доходи'!$B$292="Лікар-педіатр",'01_Доходи'!AH292,0)+IF('01_Доходи'!$B$305="Лікар-педіатр",'01_Доходи'!AH305,0)+IF('01_Доходи'!$B$318="Лікар-педіатр",'01_Доходи'!AH318,0)+IF('01_Доходи'!$B$331="Лікар-педіатр",'01_Доходи'!AH331,0)+IF('01_Доходи'!$B$344="Лікар-педіатр",'01_Доходи'!AH344,0)+IF('01_Доходи'!$B$357="Лікар-педіатр",'01_Доходи'!AH357,0)+IF('01_Доходи'!$B$370="Лікар-педіатр",'01_Доходи'!AH370,0)+IF('01_Доходи'!$B$383="Лікар-педіатр",'01_Доходи'!AH383,0)+IF('01_Доходи'!$B$396="Лікар-педіатр",'01_Доходи'!AH396,0)+IF('01_Доходи'!$B$409="Лікар-педіатр",'01_Доходи'!AH409,0)+IF('01_Доходи'!$B$422="Лікар-педіатр",'01_Доходи'!AH422,0)+IF('01_Доходи'!$B$435="Лікар-педіатр",'01_Доходи'!AH435,0)+IF('01_Доходи'!$B$448="Лікар-педіатр",'01_Доходи'!AH448,0)+IF('01_Доходи'!$B$461="Лікар-педіатр",'01_Доходи'!AH461,0)+IF('01_Доходи'!$B$474="Лікар-педіатр",'01_Доходи'!AH474,0)+IF('01_Доходи'!$B$487="Лікар-педіатр",'01_Доходи'!AH487,0)+IF('01_Доходи'!$B$500="Лікар-педіатр",'01_Доходи'!AH500,0)+IF('01_Доходи'!$B$513="Лікар-педіатр",'01_Доходи'!AH513,0)+IF('01_Доходи'!$B$526="Лікар-педіатр",'01_Доходи'!AH526,0)+IF('01_Доходи'!$B$539="Лікар-педіатр",'01_Доходи'!AH539,0)+IF('01_Доходи'!$B$552="Лікар-педіатр",'01_Доходи'!AH552,0)+IF('01_Доходи'!$B$565="Лікар-педіатр",'01_Доходи'!AH565,0)+IF('01_Доходи'!$B$578="Лікар-педіатр",'01_Доходи'!AH578,0)+IF('01_Доходи'!$B$591="Лікар-педіатр",'01_Доходи'!AH591,0)+IF('01_Доходи'!$B$604="Лікар-педіатр",'01_Доходи'!AH604,0)+IF('01_Доходи'!$B$617="Лікар-педіатр",'01_Доходи'!AH617,0)+IF('01_Доходи'!$B$630="Лікар-педіатр",'01_Доходи'!AH630,0)+IF('01_Доходи'!$B$643="Лікар-педіатр",'01_Доходи'!AH643,0)+IF('01_Доходи'!$B$656="Лікар-педіатр",'01_Доходи'!AH656,0)+IF('01_Доходи'!$B$669="Лікар-педіатр",'01_Доходи'!AH669,0)+IF('01_Доходи'!$B$682="Лікар-педіатр",'01_Доходи'!AH682,0)+IF('01_Доходи'!$B$695="Лікар-педіатр",'01_Доходи'!AH695,0)+IF('01_Доходи'!$B$708="Лікар-педіатр",'01_Доходи'!AH708,0)+IF('01_Доходи'!$B$721="Лікар-педіатр",'01_Доходи'!AH721,0)+IF('01_Доходи'!$B$734="Лікар-педіатр",'01_Доходи'!AH734,0)+IF('01_Доходи'!$B$747="Лікар-педіатр",'01_Доходи'!AH747,0)+IF('01_Доходи'!$B$760="Лікар-педіатр",'01_Доходи'!AH760,0)+IF('01_Доходи'!$B$773="Лікар-педіатр",'01_Доходи'!AH773,0)+IF('01_Доходи'!$B$786="Лікар-педіатр",'01_Доходи'!AH786,0)+IF('01_Доходи'!$B$799="Лікар-педіатр",'01_Доходи'!AH799,0)+IF('01_Доходи'!$B$812="Лікар-педіатр",'01_Доходи'!AH812,0)+IF('01_Доходи'!$B$825="Лікар-педіатр",'01_Доходи'!AH825,0)+IF('01_Доходи'!$B$838="Лікар-педіатр",'01_Доходи'!AH838,0)+IF('01_Доходи'!$B$851="Лікар-педіатр",'01_Доходи'!AH851,0)+IF('01_Доходи'!$B$864="Лікар-педіатр",'01_Доходи'!AH864,0)+IF('01_Доходи'!$B$877="Лікар-педіатр",'01_Доходи'!AH877,0)+IF('01_Доходи'!$B$890="Лікар-педіатр",'01_Доходи'!AH890,0)+IF('01_Доходи'!$B$903="Лікар-педіатр",'01_Доходи'!AH903,0)+IF('01_Доходи'!$B$916="Лікар-педіатр",'01_Доходи'!AH916,0)+IF('01_Доходи'!$B$929="Лікар-педіатр",'01_Доходи'!AH929,0)+IF('01_Доходи'!$B$942="Лікар-педіатр",'01_Доходи'!AH942,0)+IF('01_Доходи'!$B$955="Лікар-педіатр",'01_Доходи'!AH955,0)+IF('01_Доходи'!$B$968="Лікар-педіатр",'01_Доходи'!AH968,0)+IF('01_Доходи'!$B$981="Лікар-педіатр",'01_Доходи'!AH981,0)+IF('01_Доходи'!$B$994="Лікар-педіатр",'01_Доходи'!AH994,0)+IF('01_Доходи'!$B$1007="Лікар-педіатр",'01_Доходи'!AH1007,0)+IF('01_Доходи'!$B$1020="Лікар-педіатр",'01_Доходи'!AH1020,0)+IF('01_Доходи'!$B$1033="Лікар-педіатр",'01_Доходи'!AH1033,0)+IF('01_Доходи'!$B$1046="Лікар-педіатр",'01_Доходи'!AH1046,0)+IF('01_Доходи'!$B$1059="Лікар-педіатр",'01_Доходи'!AH1059,0)+IF('01_Доходи'!$B$1072="Лікар-педіатр",'01_Доходи'!AH1072,0)+IF('01_Доходи'!$B$1085="Лікар-педіатр",'01_Доходи'!AH1085,0)+IF('01_Доходи'!$B$1098="Лікар-педіатр",'01_Доходи'!AH1098,0)+IF('01_Доходи'!$B$1111="Лікар-педіатр",'01_Доходи'!AH1111,0)+IF('01_Доходи'!$B$1124="Лікар-педіатр",'01_Доходи'!AH1124,0)+IF('01_Доходи'!$B$1137="Лікар-педіатр",'01_Доходи'!AH1137,0)+IF('01_Доходи'!$B$1150="Лікар-педіатр",'01_Доходи'!AH1150,0)+IF('01_Доходи'!$B$1163="Лікар-педіатр",'01_Доходи'!AH1163,0)+IF('01_Доходи'!$B$1176="Лікар-педіатр",'01_Доходи'!AH1176,0)+IF('01_Доходи'!$B$1189="Лікар-педіатр",'01_Доходи'!AH1189,0)+IF('01_Доходи'!$B$1202="Лікар-педіатр",'01_Доходи'!AH1202,0)+IF('01_Доходи'!$B$1215="Лікар-педіатр",'01_Доходи'!AH1215,0)+IF('01_Доходи'!$B$1228="Лікар-педіатр",'01_Доходи'!AH1228,0)+IF('01_Доходи'!$B$1241="Лікар-педіатр",'01_Доходи'!AH1241,0)+IF('01_Доходи'!$B$1254="Лікар-педіатр",'01_Доходи'!AH1254,0)+IF('01_Доходи'!$B$1267="Лікар-педіатр",'01_Доходи'!AH1267,0)+IF('01_Доходи'!$B$1280="Лікар-педіатр",'01_Доходи'!AH1280,0)+IF('01_Доходи'!$B$1293="Лікар-педіатр",'01_Доходи'!AH1293,0)+IF('01_Доходи'!$B$1306="Лікар-педіатр",'01_Доходи'!AH1306,0)+IF('01_Доходи'!$B$1319="Лікар-педіатр",'01_Доходи'!AH1319,0)</f>
        <v>0</v>
      </c>
      <c r="Q21" s="482"/>
      <c r="R21" s="487"/>
      <c r="S21" s="487"/>
      <c r="T21" s="487"/>
      <c r="U21" s="484"/>
      <c r="V21" s="483"/>
      <c r="W21" s="483"/>
    </row>
    <row r="22" spans="2:23" s="236" customFormat="1" ht="27.6" customHeight="1" x14ac:dyDescent="0.3">
      <c r="B22" s="934"/>
      <c r="C22" s="449" t="s">
        <v>425</v>
      </c>
      <c r="D22" s="467">
        <f>D17/2</f>
        <v>900</v>
      </c>
      <c r="E22" s="611">
        <f>IFERROR((J17+K17)/(J22+K22),0)</f>
        <v>0</v>
      </c>
      <c r="F22" s="611">
        <f>IFERROR((L17+M17)/(L22+M22),0)</f>
        <v>0</v>
      </c>
      <c r="G22" s="611">
        <f>IFERROR((N17+O17)/(N22+O22),0)</f>
        <v>0</v>
      </c>
      <c r="H22" s="611">
        <f>IFERROR((Q17+P17)/(P22+Q22),0)</f>
        <v>0</v>
      </c>
      <c r="I22" s="451"/>
      <c r="J22" s="482">
        <f>IF('01_Доходи'!$B$32="Лікар загальної практики - сімейний лікар",'01_Доходи'!M32,0)+IF('01_Доходи'!$B$45="Лікар загальної практики - сімейний лікар",'01_Доходи'!M45,0)+IF('01_Доходи'!$B$58="Лікар загальної практики - сімейний лікар",'01_Доходи'!M58,0)+IF('01_Доходи'!$B$71="Лікар загальної практики - сімейний лікар",'01_Доходи'!M71,0)+IF('01_Доходи'!$B$84="Лікар загальної практики - сімейний лікар",'01_Доходи'!M84,0)+IF('01_Доходи'!$B$97="Лікар загальної практики - сімейний лікар",'01_Доходи'!M97,0)+IF('01_Доходи'!$B$110="Лікар загальної практики - сімейний лікар",'01_Доходи'!M110,0)+IF('01_Доходи'!$B$123="Лікар загальної практики - сімейний лікар",'01_Доходи'!M123,0)+IF('01_Доходи'!$B$136="Лікар загальної практики - сімейний лікар",'01_Доходи'!M136,0)+IF('01_Доходи'!$B$149="Лікар загальної практики - сімейний лікар",'01_Доходи'!M149,0)+IF('01_Доходи'!$B$162="Лікар загальної практики - сімейний лікар",'01_Доходи'!M162,0)+IF('01_Доходи'!$B$175="Лікар загальної практики - сімейний лікар",'01_Доходи'!M175,0)+IF('01_Доходи'!$B$188="Лікар загальної практики - сімейний лікар",'01_Доходи'!M188,0)+IF('01_Доходи'!$B$201="Лікар загальної практики - сімейний лікар",'01_Доходи'!M201,0)+IF('01_Доходи'!$B$214="Лікар загальної практики - сімейний лікар",'01_Доходи'!M214,0)+IF('01_Доходи'!$B$227="Лікар загальної практики - сімейний лікар",'01_Доходи'!M227,0)+IF('01_Доходи'!$B$240="Лікар загальної практики - сімейний лікар",'01_Доходи'!M240,0)+IF('01_Доходи'!$B$253="Лікар загальної практики - сімейний лікар",'01_Доходи'!M253,0)+IF('01_Доходи'!$B$266="Лікар загальної практики - сімейний лікар",'01_Доходи'!M266,0)+IF('01_Доходи'!$B$279="Лікар загальної практики - сімейний лікар",'01_Доходи'!M279,0)+IF('01_Доходи'!$B$292="Лікар загальної практики - сімейний лікар",'01_Доходи'!M292,0)+IF('01_Доходи'!$B$305="Лікар загальної практики - сімейний лікар",'01_Доходи'!M305,0)+IF('01_Доходи'!$B$318="Лікар загальної практики - сімейний лікар",'01_Доходи'!M318,0)+IF('01_Доходи'!$B$331="Лікар загальної практики - сімейний лікар",'01_Доходи'!M331,0)+IF('01_Доходи'!$B$344="Лікар загальної практики - сімейний лікар",'01_Доходи'!M344,0)+IF('01_Доходи'!$B$357="Лікар загальної практики - сімейний лікар",'01_Доходи'!M357,0)+IF('01_Доходи'!$B$370="Лікар загальної практики - сімейний лікар",'01_Доходи'!M370,0)+IF('01_Доходи'!$B$383="Лікар загальної практики - сімейний лікар",'01_Доходи'!M383,0)+IF('01_Доходи'!$B$396="Лікар загальної практики - сімейний лікар",'01_Доходи'!M396,0)+IF('01_Доходи'!$B$409="Лікар загальної практики - сімейний лікар",'01_Доходи'!M409,0)+IF('01_Доходи'!$B$422="Лікар загальної практики - сімейний лікар",'01_Доходи'!M422,0)+IF('01_Доходи'!$B$435="Лікар загальної практики - сімейний лікар",'01_Доходи'!M435,0)+IF('01_Доходи'!$B$448="Лікар загальної практики - сімейний лікар",'01_Доходи'!M448,0)+IF('01_Доходи'!$B$461="Лікар загальної практики - сімейний лікар",'01_Доходи'!M461,0)+IF('01_Доходи'!$B$474="Лікар загальної практики - сімейний лікар",'01_Доходи'!M474,0)+IF('01_Доходи'!$B$487="Лікар загальної практики - сімейний лікар",'01_Доходи'!M487,0)+IF('01_Доходи'!$B$500="Лікар загальної практики - сімейний лікар",'01_Доходи'!M500,0)+IF('01_Доходи'!$B$513="Лікар загальної практики - сімейний лікар",'01_Доходи'!M513,0)+IF('01_Доходи'!$B$526="Лікар загальної практики - сімейний лікар",'01_Доходи'!M526,0)+IF('01_Доходи'!$B$539="Лікар загальної практики - сімейний лікар",'01_Доходи'!M539,0)+IF('01_Доходи'!$B$552="Лікар загальної практики - сімейний лікар",'01_Доходи'!M552,0)+IF('01_Доходи'!$B$565="Лікар загальної практики - сімейний лікар",'01_Доходи'!M565,0)+IF('01_Доходи'!$B$578="Лікар загальної практики - сімейний лікар",'01_Доходи'!M578,0)+IF('01_Доходи'!$B$591="Лікар загальної практики - сімейний лікар",'01_Доходи'!M591,0)+IF('01_Доходи'!$B$604="Лікар загальної практики - сімейний лікар",'01_Доходи'!M604,0)+IF('01_Доходи'!$B$617="Лікар загальної практики - сімейний лікар",'01_Доходи'!M617,0)+IF('01_Доходи'!$B$630="Лікар загальної практики - сімейний лікар",'01_Доходи'!M630,0)+IF('01_Доходи'!$B$643="Лікар загальної практики - сімейний лікар",'01_Доходи'!M643,0)+IF('01_Доходи'!$B$656="Лікар загальної практики - сімейний лікар",'01_Доходи'!M656,0)+IF('01_Доходи'!$B$669="Лікар загальної практики - сімейний лікар",'01_Доходи'!M669,0)</f>
        <v>0</v>
      </c>
      <c r="K22" s="482">
        <f>IF('01_Доходи'!$B$682="Лікар загальної практики - сімейний лікар",'01_Доходи'!M682,0)+IF('01_Доходи'!$B$695="Лікар загальної практики - сімейний лікар",'01_Доходи'!M695,0)+IF('01_Доходи'!$B$708="Лікар загальної практики - сімейний лікар",'01_Доходи'!M708,0)+IF('01_Доходи'!$B$721="Лікар загальної практики - сімейний лікар",'01_Доходи'!M721,0)+IF('01_Доходи'!$B$734="Лікар загальної практики - сімейний лікар",'01_Доходи'!M734,0)+IF('01_Доходи'!$B$747="Лікар загальної практики - сімейний лікар",'01_Доходи'!M747,0)+IF('01_Доходи'!$B$760="Лікар загальної практики - сімейний лікар",'01_Доходи'!M760,0)+IF('01_Доходи'!$B$773="Лікар загальної практики - сімейний лікар",'01_Доходи'!M773,0)+IF('01_Доходи'!$B$786="Лікар загальної практики - сімейний лікар",'01_Доходи'!M786,0)+IF('01_Доходи'!$B$799="Лікар загальної практики - сімейний лікар",'01_Доходи'!M799,0)+IF('01_Доходи'!$B$812="Лікар загальної практики - сімейний лікар",'01_Доходи'!M812,0)+IF('01_Доходи'!$B$825="Лікар загальної практики - сімейний лікар",'01_Доходи'!M825,0)+IF('01_Доходи'!$B$838="Лікар загальної практики - сімейний лікар",'01_Доходи'!M838,0)+IF('01_Доходи'!$B$851="Лікар загальної практики - сімейний лікар",'01_Доходи'!M851,0)+IF('01_Доходи'!$B$864="Лікар загальної практики - сімейний лікар",'01_Доходи'!M864,0)+IF('01_Доходи'!$B$877="Лікар загальної практики - сімейний лікар",'01_Доходи'!M877,0)+IF('01_Доходи'!$B$890="Лікар загальної практики - сімейний лікар",'01_Доходи'!M890,0)+IF('01_Доходи'!$B$903="Лікар загальної практики - сімейний лікар",'01_Доходи'!M903,0)+IF('01_Доходи'!$B$916="Лікар загальної практики - сімейний лікар",'01_Доходи'!M916,0)+IF('01_Доходи'!$B$929="Лікар загальної практики - сімейний лікар",'01_Доходи'!M929,0)+IF('01_Доходи'!$B$942="Лікар загальної практики - сімейний лікар",'01_Доходи'!M942,0)+IF('01_Доходи'!$B$955="Лікар загальної практики - сімейний лікар",'01_Доходи'!M955,0)+IF('01_Доходи'!$B$968="Лікар загальної практики - сімейний лікар",'01_Доходи'!M968,0)+IF('01_Доходи'!$B$981="Лікар загальної практики - сімейний лікар",'01_Доходи'!M981,0)+IF('01_Доходи'!$B$994="Лікар загальної практики - сімейний лікар",'01_Доходи'!M994,0)+IF('01_Доходи'!$B$1007="Лікар загальної практики - сімейний лікар",'01_Доходи'!M1007,0)+IF('01_Доходи'!$B$1020="Лікар загальної практики - сімейний лікар",'01_Доходи'!M1020,0)+IF('01_Доходи'!$B$1033="Лікар загальної практики - сімейний лікар",'01_Доходи'!M1033,0)+IF('01_Доходи'!$B$1046="Лікар загальної практики - сімейний лікар",'01_Доходи'!M1046,0)+IF('01_Доходи'!$B$1059="Лікар загальної практики - сімейний лікар",'01_Доходи'!M1059,0)+IF('01_Доходи'!$B$1072="Лікар загальної практики - сімейний лікар",'01_Доходи'!M1072,0)+IF('01_Доходи'!$B$1085="Лікар загальної практики - сімейний лікар",'01_Доходи'!M1085,0)+IF('01_Доходи'!$B$1098="Лікар загальної практики - сімейний лікар",'01_Доходи'!M1098,0)+IF('01_Доходи'!$B$1111="Лікар загальної практики - сімейний лікар",'01_Доходи'!M1111,0)+IF('01_Доходи'!$B$1124="Лікар загальної практики - сімейний лікар",'01_Доходи'!M1124,0)+IF('01_Доходи'!$B$1137="Лікар загальної практики - сімейний лікар",'01_Доходи'!M1137,0)+IF('01_Доходи'!$B$1150="Лікар загальної практики - сімейний лікар",'01_Доходи'!M1150,0)+IF('01_Доходи'!$B$1163="Лікар загальної практики - сімейний лікар",'01_Доходи'!M1163,0)+IF('01_Доходи'!$B$1176="Лікар загальної практики - сімейний лікар",'01_Доходи'!M1176,0)+IF('01_Доходи'!$B$1189="Лікар загальної практики - сімейний лікар",'01_Доходи'!M1189,0)+IF('01_Доходи'!$B$1202="Лікар загальної практики - сімейний лікар",'01_Доходи'!M1202,0)+IF('01_Доходи'!$B$1215="Лікар загальної практики - сімейний лікар",'01_Доходи'!M1215,0)+IF('01_Доходи'!$B$1228="Лікар загальної практики - сімейний лікар",'01_Доходи'!M1228,0)+IF('01_Доходи'!$B$1241="Лікар загальної практики - сімейний лікар",'01_Доходи'!M1241,0)+IF('01_Доходи'!$B$1254="Лікар загальної практики - сімейний лікар",'01_Доходи'!M1254,0)+IF('01_Доходи'!$B$1267="Лікар загальної практики - сімейний лікар",'01_Доходи'!M1267,0)+IF('01_Доходи'!$B$1280="Лікар загальної практики - сімейний лікар",'01_Доходи'!M1280,0)+IF('01_Доходи'!$B$1293="Лікар загальної практики - сімейний лікар",'01_Доходи'!M1293,0)+IF('01_Доходи'!$B$1306="Лікар загальної практики - сімейний лікар",'01_Доходи'!M1306,0)+IF('01_Доходи'!$B$1319="Лікар загальної практики - сімейний лікар",'01_Доходи'!M1319,0)</f>
        <v>0</v>
      </c>
      <c r="L22" s="482">
        <f>IF('01_Доходи'!$B$32="Лікар загальної практики - сімейний лікар",'01_Доходи'!T32,0)+IF('01_Доходи'!$B$45="Лікар загальної практики - сімейний лікар",'01_Доходи'!T45,0)+IF('01_Доходи'!$B$58="Лікар загальної практики - сімейний лікар",'01_Доходи'!T58,0)+IF('01_Доходи'!$B$71="Лікар загальної практики - сімейний лікар",'01_Доходи'!T71,0)+IF('01_Доходи'!$B$84="Лікар загальної практики - сімейний лікар",'01_Доходи'!T84,0)+IF('01_Доходи'!$B$97="Лікар загальної практики - сімейний лікар",'01_Доходи'!T97,0)+IF('01_Доходи'!$B$110="Лікар загальної практики - сімейний лікар",'01_Доходи'!T110,0)+IF('01_Доходи'!$B$123="Лікар загальної практики - сімейний лікар",'01_Доходи'!T123,0)+IF('01_Доходи'!$B$136="Лікар загальної практики - сімейний лікар",'01_Доходи'!T136,0)+IF('01_Доходи'!$B$149="Лікар загальної практики - сімейний лікар",'01_Доходи'!T149,0)+IF('01_Доходи'!$B$162="Лікар загальної практики - сімейний лікар",'01_Доходи'!T162,0)+IF('01_Доходи'!$B$175="Лікар загальної практики - сімейний лікар",'01_Доходи'!T175,0)+IF('01_Доходи'!$B$188="Лікар загальної практики - сімейний лікар",'01_Доходи'!T188,0)+IF('01_Доходи'!$B$201="Лікар загальної практики - сімейний лікар",'01_Доходи'!T201,0)+IF('01_Доходи'!$B$214="Лікар загальної практики - сімейний лікар",'01_Доходи'!T214,0)+IF('01_Доходи'!$B$227="Лікар загальної практики - сімейний лікар",'01_Доходи'!T227,0)+IF('01_Доходи'!$B$240="Лікар загальної практики - сімейний лікар",'01_Доходи'!T240,0)+IF('01_Доходи'!$B$253="Лікар загальної практики - сімейний лікар",'01_Доходи'!T253,0)+IF('01_Доходи'!$B$266="Лікар загальної практики - сімейний лікар",'01_Доходи'!T266,0)+IF('01_Доходи'!$B$279="Лікар загальної практики - сімейний лікар",'01_Доходи'!T279,0)+IF('01_Доходи'!$B$292="Лікар загальної практики - сімейний лікар",'01_Доходи'!T292,0)+IF('01_Доходи'!$B$305="Лікар загальної практики - сімейний лікар",'01_Доходи'!T305,0)+IF('01_Доходи'!$B$318="Лікар загальної практики - сімейний лікар",'01_Доходи'!T318,0)+IF('01_Доходи'!$B$331="Лікар загальної практики - сімейний лікар",'01_Доходи'!T331,0)+IF('01_Доходи'!$B$344="Лікар загальної практики - сімейний лікар",'01_Доходи'!T344,0)+IF('01_Доходи'!$B$357="Лікар загальної практики - сімейний лікар",'01_Доходи'!T357,0)+IF('01_Доходи'!$B$370="Лікар загальної практики - сімейний лікар",'01_Доходи'!T370,0)+IF('01_Доходи'!$B$383="Лікар загальної практики - сімейний лікар",'01_Доходи'!T383,0)+IF('01_Доходи'!$B$396="Лікар загальної практики - сімейний лікар",'01_Доходи'!T396,0)+IF('01_Доходи'!$B$409="Лікар загальної практики - сімейний лікар",'01_Доходи'!T409,0)+IF('01_Доходи'!$B$422="Лікар загальної практики - сімейний лікар",'01_Доходи'!T422,0)+IF('01_Доходи'!$B$435="Лікар загальної практики - сімейний лікар",'01_Доходи'!T435,0)+IF('01_Доходи'!$B$448="Лікар загальної практики - сімейний лікар",'01_Доходи'!T448,0)+IF('01_Доходи'!$B$461="Лікар загальної практики - сімейний лікар",'01_Доходи'!T461,0)+IF('01_Доходи'!$B$474="Лікар загальної практики - сімейний лікар",'01_Доходи'!T474,0)+IF('01_Доходи'!$B$487="Лікар загальної практики - сімейний лікар",'01_Доходи'!T487,0)+IF('01_Доходи'!$B$500="Лікар загальної практики - сімейний лікар",'01_Доходи'!T500,0)+IF('01_Доходи'!$B$513="Лікар загальної практики - сімейний лікар",'01_Доходи'!T513,0)+IF('01_Доходи'!$B$526="Лікар загальної практики - сімейний лікар",'01_Доходи'!T526,0)+IF('01_Доходи'!$B$539="Лікар загальної практики - сімейний лікар",'01_Доходи'!T539,0)+IF('01_Доходи'!$B$552="Лікар загальної практики - сімейний лікар",'01_Доходи'!T552,0)+IF('01_Доходи'!$B$565="Лікар загальної практики - сімейний лікар",'01_Доходи'!T565,0)+IF('01_Доходи'!$B$578="Лікар загальної практики - сімейний лікар",'01_Доходи'!T578,0)+IF('01_Доходи'!$B$591="Лікар загальної практики - сімейний лікар",'01_Доходи'!T591,0)+IF('01_Доходи'!$B$604="Лікар загальної практики - сімейний лікар",'01_Доходи'!T604,0)+IF('01_Доходи'!$B$617="Лікар загальної практики - сімейний лікар",'01_Доходи'!T617,0)+IF('01_Доходи'!$B$630="Лікар загальної практики - сімейний лікар",'01_Доходи'!T630,0)+IF('01_Доходи'!$B$643="Лікар загальної практики - сімейний лікар",'01_Доходи'!T643,0)+IF('01_Доходи'!$B$656="Лікар загальної практики - сімейний лікар",'01_Доходи'!T656,0)+IF('01_Доходи'!$B$669="Лікар загальної практики - сімейний лікар",'01_Доходи'!T669,0)</f>
        <v>0</v>
      </c>
      <c r="M22" s="482">
        <f>IF('01_Доходи'!$B$682="Лікар загальної практики - сімейний лікар",'01_Доходи'!T682,0)+IF('01_Доходи'!$B$695="Лікар загальної практики - сімейний лікар",'01_Доходи'!T695,0)+IF('01_Доходи'!$B$708="Лікар загальної практики - сімейний лікар",'01_Доходи'!T708,0)+IF('01_Доходи'!$B$721="Лікар загальної практики - сімейний лікар",'01_Доходи'!T721,0)+IF('01_Доходи'!$B$734="Лікар загальної практики - сімейний лікар",'01_Доходи'!T734,0)+IF('01_Доходи'!$B$747="Лікар загальної практики - сімейний лікар",'01_Доходи'!T747,0)+IF('01_Доходи'!$B$760="Лікар загальної практики - сімейний лікар",'01_Доходи'!T760,0)+IF('01_Доходи'!$B$773="Лікар загальної практики - сімейний лікар",'01_Доходи'!T773,0)+IF('01_Доходи'!$B$786="Лікар загальної практики - сімейний лікар",'01_Доходи'!T786,0)+IF('01_Доходи'!$B$799="Лікар загальної практики - сімейний лікар",'01_Доходи'!T799,0)+IF('01_Доходи'!$B$812="Лікар загальної практики - сімейний лікар",'01_Доходи'!T812,0)+IF('01_Доходи'!$B$825="Лікар загальної практики - сімейний лікар",'01_Доходи'!T825,0)+IF('01_Доходи'!$B$838="Лікар загальної практики - сімейний лікар",'01_Доходи'!T838,0)+IF('01_Доходи'!$B$851="Лікар загальної практики - сімейний лікар",'01_Доходи'!T851,0)+IF('01_Доходи'!$B$864="Лікар загальної практики - сімейний лікар",'01_Доходи'!T864,0)+IF('01_Доходи'!$B$877="Лікар загальної практики - сімейний лікар",'01_Доходи'!T877,0)+IF('01_Доходи'!$B$890="Лікар загальної практики - сімейний лікар",'01_Доходи'!T890,0)+IF('01_Доходи'!$B$903="Лікар загальної практики - сімейний лікар",'01_Доходи'!T903,0)+IF('01_Доходи'!$B$916="Лікар загальної практики - сімейний лікар",'01_Доходи'!T916,0)+IF('01_Доходи'!$B$929="Лікар загальної практики - сімейний лікар",'01_Доходи'!T929,0)+IF('01_Доходи'!$B$942="Лікар загальної практики - сімейний лікар",'01_Доходи'!T942,0)+IF('01_Доходи'!$B$955="Лікар загальної практики - сімейний лікар",'01_Доходи'!T955,0)+IF('01_Доходи'!$B$968="Лікар загальної практики - сімейний лікар",'01_Доходи'!T968,0)+IF('01_Доходи'!$B$981="Лікар загальної практики - сімейний лікар",'01_Доходи'!T981,0)+IF('01_Доходи'!$B$994="Лікар загальної практики - сімейний лікар",'01_Доходи'!T994,0)+IF('01_Доходи'!$B$1007="Лікар загальної практики - сімейний лікар",'01_Доходи'!T1007,0)+IF('01_Доходи'!$B$1020="Лікар загальної практики - сімейний лікар",'01_Доходи'!T1020,0)+IF('01_Доходи'!$B$1033="Лікар загальної практики - сімейний лікар",'01_Доходи'!T1033,0)+IF('01_Доходи'!$B$1046="Лікар загальної практики - сімейний лікар",'01_Доходи'!T1046,0)+IF('01_Доходи'!$B$1059="Лікар загальної практики - сімейний лікар",'01_Доходи'!T1059,0)+IF('01_Доходи'!$B$1072="Лікар загальної практики - сімейний лікар",'01_Доходи'!T1072,0)+IF('01_Доходи'!$B$1085="Лікар загальної практики - сімейний лікар",'01_Доходи'!T1085,0)+IF('01_Доходи'!$B$1098="Лікар загальної практики - сімейний лікар",'01_Доходи'!T1098,0)+IF('01_Доходи'!$B$1111="Лікар загальної практики - сімейний лікар",'01_Доходи'!T1111,0)+IF('01_Доходи'!$B$1124="Лікар загальної практики - сімейний лікар",'01_Доходи'!T1124,0)+IF('01_Доходи'!$B$1137="Лікар загальної практики - сімейний лікар",'01_Доходи'!T1137,0)+IF('01_Доходи'!$B$1150="Лікар загальної практики - сімейний лікар",'01_Доходи'!T1150,0)+IF('01_Доходи'!$B$1163="Лікар загальної практики - сімейний лікар",'01_Доходи'!T1163,0)+IF('01_Доходи'!$B$1176="Лікар загальної практики - сімейний лікар",'01_Доходи'!T1176,0)+IF('01_Доходи'!$B$1189="Лікар загальної практики - сімейний лікар",'01_Доходи'!T1189,0)+IF('01_Доходи'!$B$1202="Лікар загальної практики - сімейний лікар",'01_Доходи'!T1202,0)+IF('01_Доходи'!$B$1215="Лікар загальної практики - сімейний лікар",'01_Доходи'!T1215,0)+IF('01_Доходи'!$B$1228="Лікар загальної практики - сімейний лікар",'01_Доходи'!T1228,0)+IF('01_Доходи'!$B$1241="Лікар загальної практики - сімейний лікар",'01_Доходи'!T1241,0)+IF('01_Доходи'!$B$1254="Лікар загальної практики - сімейний лікар",'01_Доходи'!T1254,0)+IF('01_Доходи'!$B$1267="Лікар загальної практики - сімейний лікар",'01_Доходи'!T1267,0)+IF('01_Доходи'!$B$1280="Лікар загальної практики - сімейний лікар",'01_Доходи'!T1280,0)+IF('01_Доходи'!$B$1293="Лікар загальної практики - сімейний лікар",'01_Доходи'!T1293,0)+IF('01_Доходи'!$B$1306="Лікар загальної практики - сімейний лікар",'01_Доходи'!T1306,0)+IF('01_Доходи'!$B$1319="Лікар загальної практики - сімейний лікар",'01_Доходи'!T1319,0)</f>
        <v>0</v>
      </c>
      <c r="N22" s="482">
        <f>IF('01_Доходи'!$B$32="Лікар загальної практики - сімейний лікар",'01_Доходи'!AA32,0)+IF('01_Доходи'!$B$45="Лікар загальної практики - сімейний лікар",'01_Доходи'!AA45,0)+IF('01_Доходи'!$B$58="Лікар загальної практики - сімейний лікар",'01_Доходи'!AA58,0)+IF('01_Доходи'!$B$71="Лікар загальної практики - сімейний лікар",'01_Доходи'!AA71,0)+IF('01_Доходи'!$B$84="Лікар загальної практики - сімейний лікар",'01_Доходи'!AA84,0)+IF('01_Доходи'!$B$97="Лікар загальної практики - сімейний лікар",'01_Доходи'!AA97,0)+IF('01_Доходи'!$B$110="Лікар загальної практики - сімейний лікар",'01_Доходи'!AA110,0)+IF('01_Доходи'!$B$123="Лікар загальної практики - сімейний лікар",'01_Доходи'!AA123,0)+IF('01_Доходи'!$B$136="Лікар загальної практики - сімейний лікар",'01_Доходи'!AA136,0)+IF('01_Доходи'!$B$149="Лікар загальної практики - сімейний лікар",'01_Доходи'!AA149,0)+IF('01_Доходи'!$B$162="Лікар загальної практики - сімейний лікар",'01_Доходи'!AA162,0)+IF('01_Доходи'!$B$175="Лікар загальної практики - сімейний лікар",'01_Доходи'!AA175,0)+IF('01_Доходи'!$B$188="Лікар загальної практики - сімейний лікар",'01_Доходи'!AA188,0)+IF('01_Доходи'!$B$201="Лікар загальної практики - сімейний лікар",'01_Доходи'!AA201,0)+IF('01_Доходи'!$B$214="Лікар загальної практики - сімейний лікар",'01_Доходи'!AA214,0)+IF('01_Доходи'!$B$227="Лікар загальної практики - сімейний лікар",'01_Доходи'!AA227,0)+IF('01_Доходи'!$B$240="Лікар загальної практики - сімейний лікар",'01_Доходи'!AA240,0)+IF('01_Доходи'!$B$253="Лікар загальної практики - сімейний лікар",'01_Доходи'!AA253,0)+IF('01_Доходи'!$B$266="Лікар загальної практики - сімейний лікар",'01_Доходи'!AA266,0)+IF('01_Доходи'!$B$279="Лікар загальної практики - сімейний лікар",'01_Доходи'!AA279,0)+IF('01_Доходи'!$B$292="Лікар загальної практики - сімейний лікар",'01_Доходи'!AA292,0)+IF('01_Доходи'!$B$305="Лікар загальної практики - сімейний лікар",'01_Доходи'!AA305,0)+IF('01_Доходи'!$B$318="Лікар загальної практики - сімейний лікар",'01_Доходи'!AA318,0)+IF('01_Доходи'!$B$331="Лікар загальної практики - сімейний лікар",'01_Доходи'!AA331,0)+IF('01_Доходи'!$B$344="Лікар загальної практики - сімейний лікар",'01_Доходи'!AA344,0)+IF('01_Доходи'!$B$357="Лікар загальної практики - сімейний лікар",'01_Доходи'!AA357,0)+IF('01_Доходи'!$B$370="Лікар загальної практики - сімейний лікар",'01_Доходи'!AA370,0)+IF('01_Доходи'!$B$383="Лікар загальної практики - сімейний лікар",'01_Доходи'!AA383,0)+IF('01_Доходи'!$B$396="Лікар загальної практики - сімейний лікар",'01_Доходи'!AA396,0)+IF('01_Доходи'!$B$409="Лікар загальної практики - сімейний лікар",'01_Доходи'!AA409,0)+IF('01_Доходи'!$B$422="Лікар загальної практики - сімейний лікар",'01_Доходи'!AA422,0)+IF('01_Доходи'!$B$435="Лікар загальної практики - сімейний лікар",'01_Доходи'!AA435,0)+IF('01_Доходи'!$B$448="Лікар загальної практики - сімейний лікар",'01_Доходи'!AA448,0)+IF('01_Доходи'!$B$461="Лікар загальної практики - сімейний лікар",'01_Доходи'!AA461,0)+IF('01_Доходи'!$B$474="Лікар загальної практики - сімейний лікар",'01_Доходи'!AA474,0)+IF('01_Доходи'!$B$487="Лікар загальної практики - сімейний лікар",'01_Доходи'!AA487,0)+IF('01_Доходи'!$B$500="Лікар загальної практики - сімейний лікар",'01_Доходи'!AA500,0)+IF('01_Доходи'!$B$513="Лікар загальної практики - сімейний лікар",'01_Доходи'!AA513,0)+IF('01_Доходи'!$B$526="Лікар загальної практики - сімейний лікар",'01_Доходи'!AA526,0)+IF('01_Доходи'!$B$539="Лікар загальної практики - сімейний лікар",'01_Доходи'!AA539,0)+IF('01_Доходи'!$B$552="Лікар загальної практики - сімейний лікар",'01_Доходи'!AA552,0)+IF('01_Доходи'!$B$565="Лікар загальної практики - сімейний лікар",'01_Доходи'!AA565,0)+IF('01_Доходи'!$B$578="Лікар загальної практики - сімейний лікар",'01_Доходи'!AA578,0)+IF('01_Доходи'!$B$591="Лікар загальної практики - сімейний лікар",'01_Доходи'!AA591,0)+IF('01_Доходи'!$B$604="Лікар загальної практики - сімейний лікар",'01_Доходи'!AA604,0)+IF('01_Доходи'!$B$617="Лікар загальної практики - сімейний лікар",'01_Доходи'!AA617,0)+IF('01_Доходи'!$B$630="Лікар загальної практики - сімейний лікар",'01_Доходи'!AA630,0)+IF('01_Доходи'!$B$643="Лікар загальної практики - сімейний лікар",'01_Доходи'!AA643,0)+IF('01_Доходи'!$B$656="Лікар загальної практики - сімейний лікар",'01_Доходи'!AA656,0)+IF('01_Доходи'!$B$669="Лікар загальної практики - сімейний лікар",'01_Доходи'!AA669,0)</f>
        <v>0</v>
      </c>
      <c r="O22" s="482">
        <f>IF('01_Доходи'!$B$682="Лікар загальної практики - сімейний лікар",'01_Доходи'!AA682,0)+IF('01_Доходи'!$B$695="Лікар загальної практики - сімейний лікар",'01_Доходи'!AA695,0)+IF('01_Доходи'!$B$708="Лікар загальної практики - сімейний лікар",'01_Доходи'!AA708,0)+IF('01_Доходи'!$B$721="Лікар загальної практики - сімейний лікар",'01_Доходи'!AA721,0)+IF('01_Доходи'!$B$734="Лікар загальної практики - сімейний лікар",'01_Доходи'!AA734,0)+IF('01_Доходи'!$B$747="Лікар загальної практики - сімейний лікар",'01_Доходи'!AA747,0)+IF('01_Доходи'!$B$760="Лікар загальної практики - сімейний лікар",'01_Доходи'!AA760,0)+IF('01_Доходи'!$B$773="Лікар загальної практики - сімейний лікар",'01_Доходи'!AA773,0)+IF('01_Доходи'!$B$786="Лікар загальної практики - сімейний лікар",'01_Доходи'!AA786,0)+IF('01_Доходи'!$B$799="Лікар загальної практики - сімейний лікар",'01_Доходи'!AA799,0)+IF('01_Доходи'!$B$812="Лікар загальної практики - сімейний лікар",'01_Доходи'!AA812,0)+IF('01_Доходи'!$B$825="Лікар загальної практики - сімейний лікар",'01_Доходи'!AA825,0)+IF('01_Доходи'!$B$838="Лікар загальної практики - сімейний лікар",'01_Доходи'!AA838,0)+IF('01_Доходи'!$B$851="Лікар загальної практики - сімейний лікар",'01_Доходи'!AA851,0)+IF('01_Доходи'!$B$864="Лікар загальної практики - сімейний лікар",'01_Доходи'!AA864,0)+IF('01_Доходи'!$B$877="Лікар загальної практики - сімейний лікар",'01_Доходи'!AA877,0)+IF('01_Доходи'!$B$890="Лікар загальної практики - сімейний лікар",'01_Доходи'!AA890,0)+IF('01_Доходи'!$B$903="Лікар загальної практики - сімейний лікар",'01_Доходи'!AA903,0)+IF('01_Доходи'!$B$916="Лікар загальної практики - сімейний лікар",'01_Доходи'!AA916,0)+IF('01_Доходи'!$B$929="Лікар загальної практики - сімейний лікар",'01_Доходи'!AA929,0)+IF('01_Доходи'!$B$942="Лікар загальної практики - сімейний лікар",'01_Доходи'!AA942,0)+IF('01_Доходи'!$B$955="Лікар загальної практики - сімейний лікар",'01_Доходи'!AA955,0)+IF('01_Доходи'!$B$968="Лікар загальної практики - сімейний лікар",'01_Доходи'!AA968,0)+IF('01_Доходи'!$B$981="Лікар загальної практики - сімейний лікар",'01_Доходи'!AA981,0)+IF('01_Доходи'!$B$994="Лікар загальної практики - сімейний лікар",'01_Доходи'!AA994,0)+IF('01_Доходи'!$B$1007="Лікар загальної практики - сімейний лікар",'01_Доходи'!AA1007,0)+IF('01_Доходи'!$B$1020="Лікар загальної практики - сімейний лікар",'01_Доходи'!AA1020,0)+IF('01_Доходи'!$B$1033="Лікар загальної практики - сімейний лікар",'01_Доходи'!AA1033,0)+IF('01_Доходи'!$B$1046="Лікар загальної практики - сімейний лікар",'01_Доходи'!AA1046,0)+IF('01_Доходи'!$B$1059="Лікар загальної практики - сімейний лікар",'01_Доходи'!AA1059,0)+IF('01_Доходи'!$B$1072="Лікар загальної практики - сімейний лікар",'01_Доходи'!AA1072,0)+IF('01_Доходи'!$B$1085="Лікар загальної практики - сімейний лікар",'01_Доходи'!AA1085,0)+IF('01_Доходи'!$B$1098="Лікар загальної практики - сімейний лікар",'01_Доходи'!AA1098,0)+IF('01_Доходи'!$B$1111="Лікар загальної практики - сімейний лікар",'01_Доходи'!AA1111,0)+IF('01_Доходи'!$B$1124="Лікар загальної практики - сімейний лікар",'01_Доходи'!AA1124,0)+IF('01_Доходи'!$B$1137="Лікар загальної практики - сімейний лікар",'01_Доходи'!AA1137,0)+IF('01_Доходи'!$B$1150="Лікар загальної практики - сімейний лікар",'01_Доходи'!AA1150,0)+IF('01_Доходи'!$B$1163="Лікар загальної практики - сімейний лікар",'01_Доходи'!AA1163,0)+IF('01_Доходи'!$B$1176="Лікар загальної практики - сімейний лікар",'01_Доходи'!AA1176,0)+IF('01_Доходи'!$B$1189="Лікар загальної практики - сімейний лікар",'01_Доходи'!AA1189,0)+IF('01_Доходи'!$B$1202="Лікар загальної практики - сімейний лікар",'01_Доходи'!AA1202,0)+IF('01_Доходи'!$B$1215="Лікар загальної практики - сімейний лікар",'01_Доходи'!AA1215,0)+IF('01_Доходи'!$B$1228="Лікар загальної практики - сімейний лікар",'01_Доходи'!AA1228,0)+IF('01_Доходи'!$B$1241="Лікар загальної практики - сімейний лікар",'01_Доходи'!AA1241,0)+IF('01_Доходи'!$B$1254="Лікар загальної практики - сімейний лікар",'01_Доходи'!AA1254,0)+IF('01_Доходи'!$B$1267="Лікар загальної практики - сімейний лікар",'01_Доходи'!AA1267,0)+IF('01_Доходи'!$B$1280="Лікар загальної практики - сімейний лікар",'01_Доходи'!AA1280,0)+IF('01_Доходи'!$B$1293="Лікар загальної практики - сімейний лікар",'01_Доходи'!AA1293,0)+IF('01_Доходи'!$B$1306="Лікар загальної практики - сімейний лікар",'01_Доходи'!AA1306,0)+IF('01_Доходи'!$B$1319="Лікар загальної практики - сімейний лікар",'01_Доходи'!AA1319,0)</f>
        <v>0</v>
      </c>
      <c r="P22" s="482">
        <f>IF('01_Доходи'!$B$32="Лікар загальної практики - сімейний лікар",'01_Доходи'!AH32,0)+IF('01_Доходи'!$B$45="Лікар загальної практики - сімейний лікар",'01_Доходи'!AH45,0)+IF('01_Доходи'!$B$58="Лікар загальної практики - сімейний лікар",'01_Доходи'!AH58,0)+IF('01_Доходи'!$B$71="Лікар загальної практики - сімейний лікар",'01_Доходи'!AH71,0)+IF('01_Доходи'!$B$84="Лікар загальної практики - сімейний лікар",'01_Доходи'!AH84,0)+IF('01_Доходи'!$B$97="Лікар загальної практики - сімейний лікар",'01_Доходи'!AH97,0)+IF('01_Доходи'!$B$110="Лікар загальної практики - сімейний лікар",'01_Доходи'!AH110,0)+IF('01_Доходи'!$B$123="Лікар загальної практики - сімейний лікар",'01_Доходи'!AH123,0)+IF('01_Доходи'!$B$136="Лікар загальної практики - сімейний лікар",'01_Доходи'!AH136,0)+IF('01_Доходи'!$B$149="Лікар загальної практики - сімейний лікар",'01_Доходи'!AH149,0)+IF('01_Доходи'!$B$162="Лікар загальної практики - сімейний лікар",'01_Доходи'!AH162,0)+IF('01_Доходи'!$B$175="Лікар загальної практики - сімейний лікар",'01_Доходи'!AH175,0)+IF('01_Доходи'!$B$188="Лікар загальної практики - сімейний лікар",'01_Доходи'!AH188,0)+IF('01_Доходи'!$B$201="Лікар загальної практики - сімейний лікар",'01_Доходи'!AH201,0)+IF('01_Доходи'!$B$214="Лікар загальної практики - сімейний лікар",'01_Доходи'!AH214,0)+IF('01_Доходи'!$B$227="Лікар загальної практики - сімейний лікар",'01_Доходи'!AH227,0)+IF('01_Доходи'!$B$240="Лікар загальної практики - сімейний лікар",'01_Доходи'!AH240,0)+IF('01_Доходи'!$B$253="Лікар загальної практики - сімейний лікар",'01_Доходи'!AH253,0)+IF('01_Доходи'!$B$266="Лікар загальної практики - сімейний лікар",'01_Доходи'!AH266,0)+IF('01_Доходи'!$B$279="Лікар загальної практики - сімейний лікар",'01_Доходи'!AH279,0)+IF('01_Доходи'!$B$292="Лікар загальної практики - сімейний лікар",'01_Доходи'!AH292,0)+IF('01_Доходи'!$B$305="Лікар загальної практики - сімейний лікар",'01_Доходи'!AH305,0)+IF('01_Доходи'!$B$318="Лікар загальної практики - сімейний лікар",'01_Доходи'!AH318,0)+IF('01_Доходи'!$B$331="Лікар загальної практики - сімейний лікар",'01_Доходи'!AH331,0)+IF('01_Доходи'!$B$344="Лікар загальної практики - сімейний лікар",'01_Доходи'!AH344,0)+IF('01_Доходи'!$B$357="Лікар загальної практики - сімейний лікар",'01_Доходи'!AH357,0)+IF('01_Доходи'!$B$370="Лікар загальної практики - сімейний лікар",'01_Доходи'!AH370,0)+IF('01_Доходи'!$B$383="Лікар загальної практики - сімейний лікар",'01_Доходи'!AH383,0)+IF('01_Доходи'!$B$396="Лікар загальної практики - сімейний лікар",'01_Доходи'!AH396,0)+IF('01_Доходи'!$B$409="Лікар загальної практики - сімейний лікар",'01_Доходи'!AH409,0)+IF('01_Доходи'!$B$422="Лікар загальної практики - сімейний лікар",'01_Доходи'!AH422,0)+IF('01_Доходи'!$B$435="Лікар загальної практики - сімейний лікар",'01_Доходи'!AH435,0)+IF('01_Доходи'!$B$448="Лікар загальної практики - сімейний лікар",'01_Доходи'!AH448,0)+IF('01_Доходи'!$B$461="Лікар загальної практики - сімейний лікар",'01_Доходи'!AH461,0)+IF('01_Доходи'!$B$474="Лікар загальної практики - сімейний лікар",'01_Доходи'!AH474,0)+IF('01_Доходи'!$B$487="Лікар загальної практики - сімейний лікар",'01_Доходи'!AH487,0)+IF('01_Доходи'!$B$500="Лікар загальної практики - сімейний лікар",'01_Доходи'!AH500,0)+IF('01_Доходи'!$B$513="Лікар загальної практики - сімейний лікар",'01_Доходи'!AH513,0)+IF('01_Доходи'!$B$526="Лікар загальної практики - сімейний лікар",'01_Доходи'!AH526,0)+IF('01_Доходи'!$B$539="Лікар загальної практики - сімейний лікар",'01_Доходи'!AH539,0)+IF('01_Доходи'!$B$552="Лікар загальної практики - сімейний лікар",'01_Доходи'!AH552,0)+IF('01_Доходи'!$B$565="Лікар загальної практики - сімейний лікар",'01_Доходи'!AH565,0)+IF('01_Доходи'!$B$578="Лікар загальної практики - сімейний лікар",'01_Доходи'!AH578,0)+IF('01_Доходи'!$B$591="Лікар загальної практики - сімейний лікар",'01_Доходи'!AH591,0)+IF('01_Доходи'!$B$604="Лікар загальної практики - сімейний лікар",'01_Доходи'!AH604,0)+IF('01_Доходи'!$B$617="Лікар загальної практики - сімейний лікар",'01_Доходи'!AH617,0)+IF('01_Доходи'!$B$630="Лікар загальної практики - сімейний лікар",'01_Доходи'!AH630,0)+IF('01_Доходи'!$B$643="Лікар загальної практики - сімейний лікар",'01_Доходи'!AH643,0)+IF('01_Доходи'!$B$656="Лікар загальної практики - сімейний лікар",'01_Доходи'!AH656,0)+IF('01_Доходи'!$B$669="Лікар загальної практики - сімейний лікар",'01_Доходи'!AH669,0)</f>
        <v>0</v>
      </c>
      <c r="Q22" s="482">
        <f>IF('01_Доходи'!$B$682="Лікар загальної практики - сімейний лікар",'01_Доходи'!AH682,0)+IF('01_Доходи'!$B$695="Лікар загальної практики - сімейний лікар",'01_Доходи'!AH695,0)+IF('01_Доходи'!$B$708="Лікар загальної практики - сімейний лікар",'01_Доходи'!AH708,0)+IF('01_Доходи'!$B$721="Лікар загальної практики - сімейний лікар",'01_Доходи'!AH721,0)+IF('01_Доходи'!$B$734="Лікар загальної практики - сімейний лікар",'01_Доходи'!AH734,0)+IF('01_Доходи'!$B$747="Лікар загальної практики - сімейний лікар",'01_Доходи'!AH747,0)+IF('01_Доходи'!$B$760="Лікар загальної практики - сімейний лікар",'01_Доходи'!AH760,0)+IF('01_Доходи'!$B$773="Лікар загальної практики - сімейний лікар",'01_Доходи'!AH773,0)+IF('01_Доходи'!$B$786="Лікар загальної практики - сімейний лікар",'01_Доходи'!AH786,0)+IF('01_Доходи'!$B$799="Лікар загальної практики - сімейний лікар",'01_Доходи'!AH799,0)+IF('01_Доходи'!$B$812="Лікар загальної практики - сімейний лікар",'01_Доходи'!AH812,0)+IF('01_Доходи'!$B$825="Лікар загальної практики - сімейний лікар",'01_Доходи'!AH825,0)+IF('01_Доходи'!$B$838="Лікар загальної практики - сімейний лікар",'01_Доходи'!AH838,0)+IF('01_Доходи'!$B$851="Лікар загальної практики - сімейний лікар",'01_Доходи'!AH851,0)+IF('01_Доходи'!$B$864="Лікар загальної практики - сімейний лікар",'01_Доходи'!AH864,0)+IF('01_Доходи'!$B$877="Лікар загальної практики - сімейний лікар",'01_Доходи'!AH877,0)+IF('01_Доходи'!$B$890="Лікар загальної практики - сімейний лікар",'01_Доходи'!AH890,0)+IF('01_Доходи'!$B$903="Лікар загальної практики - сімейний лікар",'01_Доходи'!AH903,0)+IF('01_Доходи'!$B$916="Лікар загальної практики - сімейний лікар",'01_Доходи'!AH916,0)+IF('01_Доходи'!$B$929="Лікар загальної практики - сімейний лікар",'01_Доходи'!AH929,0)+IF('01_Доходи'!$B$942="Лікар загальної практики - сімейний лікар",'01_Доходи'!AH942,0)+IF('01_Доходи'!$B$955="Лікар загальної практики - сімейний лікар",'01_Доходи'!AH955,0)+IF('01_Доходи'!$B$968="Лікар загальної практики - сімейний лікар",'01_Доходи'!AH968,0)+IF('01_Доходи'!$B$981="Лікар загальної практики - сімейний лікар",'01_Доходи'!AH981,0)+IF('01_Доходи'!$B$994="Лікар загальної практики - сімейний лікар",'01_Доходи'!AH994,0)+IF('01_Доходи'!$B$1007="Лікар загальної практики - сімейний лікар",'01_Доходи'!AH1007,0)+IF('01_Доходи'!$B$1020="Лікар загальної практики - сімейний лікар",'01_Доходи'!AH1020,0)+IF('01_Доходи'!$B$1033="Лікар загальної практики - сімейний лікар",'01_Доходи'!AH1033,0)+IF('01_Доходи'!$B$1046="Лікар загальної практики - сімейний лікар",'01_Доходи'!AH1046,0)+IF('01_Доходи'!$B$1059="Лікар загальної практики - сімейний лікар",'01_Доходи'!AH1059,0)+IF('01_Доходи'!$B$1072="Лікар загальної практики - сімейний лікар",'01_Доходи'!AH1072,0)+IF('01_Доходи'!$B$1085="Лікар загальної практики - сімейний лікар",'01_Доходи'!AH1085,0)+IF('01_Доходи'!$B$1098="Лікар загальної практики - сімейний лікар",'01_Доходи'!AH1098,0)+IF('01_Доходи'!$B$1111="Лікар загальної практики - сімейний лікар",'01_Доходи'!AH1111,0)+IF('01_Доходи'!$B$1124="Лікар загальної практики - сімейний лікар",'01_Доходи'!AH1124,0)+IF('01_Доходи'!$B$1137="Лікар загальної практики - сімейний лікар",'01_Доходи'!AH1137,0)+IF('01_Доходи'!$B$1150="Лікар загальної практики - сімейний лікар",'01_Доходи'!AH1150,0)+IF('01_Доходи'!$B$1163="Лікар загальної практики - сімейний лікар",'01_Доходи'!AH1163,0)+IF('01_Доходи'!$B$1176="Лікар загальної практики - сімейний лікар",'01_Доходи'!AH1176,0)+IF('01_Доходи'!$B$1189="Лікар загальної практики - сімейний лікар",'01_Доходи'!AH1189,0)+IF('01_Доходи'!$B$1202="Лікар загальної практики - сімейний лікар",'01_Доходи'!AH1202,0)+IF('01_Доходи'!$B$1215="Лікар загальної практики - сімейний лікар",'01_Доходи'!AH1215,0)+IF('01_Доходи'!$B$1228="Лікар загальної практики - сімейний лікар",'01_Доходи'!AH1228,0)+IF('01_Доходи'!$B$1241="Лікар загальної практики - сімейний лікар",'01_Доходи'!AH1241,0)+IF('01_Доходи'!$B$1254="Лікар загальної практики - сімейний лікар",'01_Доходи'!AH1254,0)+IF('01_Доходи'!$B$1267="Лікар загальної практики - сімейний лікар",'01_Доходи'!AH1267,0)+IF('01_Доходи'!$B$1280="Лікар загальної практики - сімейний лікар",'01_Доходи'!AH1280,0)+IF('01_Доходи'!$B$1293="Лікар загальної практики - сімейний лікар",'01_Доходи'!AH1293,0)+IF('01_Доходи'!$B$1306="Лікар загальної практики - сімейний лікар",'01_Доходи'!AH1306,0)+IF('01_Доходи'!$B$1319="Лікар загальної практики - сімейний лікар",'01_Доходи'!AH1319,0)</f>
        <v>0</v>
      </c>
      <c r="R22" s="487"/>
      <c r="S22" s="484"/>
      <c r="T22" s="484"/>
      <c r="U22" s="484"/>
      <c r="V22" s="483"/>
      <c r="W22" s="483"/>
    </row>
    <row r="23" spans="2:23" s="236" customFormat="1" ht="27.6" customHeight="1" x14ac:dyDescent="0.3">
      <c r="B23" s="935"/>
      <c r="C23" s="449" t="s">
        <v>426</v>
      </c>
      <c r="D23" s="467">
        <f>D18/2</f>
        <v>1000</v>
      </c>
      <c r="E23" s="611">
        <f>IFERROR((J18+K18)/(J23+K23),0)</f>
        <v>0</v>
      </c>
      <c r="F23" s="611">
        <f>IFERROR((L18+M18)/(L23+M23),0)</f>
        <v>0</v>
      </c>
      <c r="G23" s="611">
        <f>IFERROR((N18+O18)/(N23+O23),0)</f>
        <v>0</v>
      </c>
      <c r="H23" s="611">
        <f>IFERROR((P18+Q18)/(P23+Q23),0)</f>
        <v>0</v>
      </c>
      <c r="I23" s="451"/>
      <c r="J23" s="482">
        <f>IF('01_Доходи'!$B$32="Лікар-терапевт",'01_Доходи'!M32,0)+IF('01_Доходи'!$B$45="Лікар-терапевт",'01_Доходи'!M45,0)+IF('01_Доходи'!$B$58="Лікар-терапевт",'01_Доходи'!M58,0)+IF('01_Доходи'!$B$71="Лікар-терапевт",'01_Доходи'!M71,0)+IF('01_Доходи'!$B$84="Лікар-терапевт",'01_Доходи'!M84,0)+IF('01_Доходи'!$B$97="Лікар-терапевт",'01_Доходи'!M97,0)+IF('01_Доходи'!$B$110="Лікар-терапевт",'01_Доходи'!M110,0)+IF('01_Доходи'!$B$123="Лікар-терапевт",'01_Доходи'!M123,0)+IF('01_Доходи'!$B$136="Лікар-терапевт",'01_Доходи'!M136,0)+IF('01_Доходи'!$B$149="Лікар-терапевт",'01_Доходи'!M149,0)+IF('01_Доходи'!$B$162="Лікар-терапевт",'01_Доходи'!M162,0)+IF('01_Доходи'!$B$175="Лікар-терапевт",'01_Доходи'!M175,0)+IF('01_Доходи'!$B$188="Лікар-терапевт",'01_Доходи'!M188,0)+IF('01_Доходи'!$B$201="Лікар-терапевт",'01_Доходи'!M201,0)+IF('01_Доходи'!$B$214="Лікар-терапевт",'01_Доходи'!M214,0)+IF('01_Доходи'!$B$227="Лікар-терапевт",'01_Доходи'!M227,0)+IF('01_Доходи'!$B$240="Лікар-терапевт",'01_Доходи'!M240,0)+IF('01_Доходи'!$B$253="Лікар-терапевт",'01_Доходи'!M253,0)+IF('01_Доходи'!$B$266="Лікар-терапевт",'01_Доходи'!M266,0)+IF('01_Доходи'!$B$279="Лікар-терапевт",'01_Доходи'!M279,0)+IF('01_Доходи'!$B$292="Лікар-терапевт",'01_Доходи'!M292,0)+IF('01_Доходи'!$B$305="Лікар-терапевт",'01_Доходи'!M305,0)+IF('01_Доходи'!$B$318="Лікар-терапевт",'01_Доходи'!M318,0)+IF('01_Доходи'!$B$331="Лікар-терапевт",'01_Доходи'!M331,0)+IF('01_Доходи'!$B$344="Лікар-терапевт",'01_Доходи'!M344,0)+IF('01_Доходи'!$B$357="Лікар-терапевт",'01_Доходи'!M357,0)+IF('01_Доходи'!$B$370="Лікар-терапевт",'01_Доходи'!M370,0)+IF('01_Доходи'!$B$383="Лікар-терапевт",'01_Доходи'!M383,0)+IF('01_Доходи'!$B$396="Лікар-терапевт",'01_Доходи'!M396,0)+IF('01_Доходи'!$B$409="Лікар-терапевт",'01_Доходи'!M409,0)+IF('01_Доходи'!$B$422="Лікар-терапевт",'01_Доходи'!M422,0)+IF('01_Доходи'!$B$435="Лікар-терапевт",'01_Доходи'!M435,0)+IF('01_Доходи'!$B$448="Лікар-терапевт",'01_Доходи'!M448,0)+IF('01_Доходи'!$B$461="Лікар-терапевт",'01_Доходи'!M461,0)+IF('01_Доходи'!$B$474="Лікар-терапевт",'01_Доходи'!M474,0)+IF('01_Доходи'!$B$487="Лікар-терапевт",'01_Доходи'!M487,0)+IF('01_Доходи'!$B$500="Лікар-терапевт",'01_Доходи'!M500,0)+IF('01_Доходи'!$B$513="Лікар-терапевт",'01_Доходи'!M513,0)+IF('01_Доходи'!$B$526="Лікар-терапевт",'01_Доходи'!M526,0)+IF('01_Доходи'!$B$539="Лікар-терапевт",'01_Доходи'!M539,0)+IF('01_Доходи'!$B$552="Лікар-терапевт",'01_Доходи'!M552,0)+IF('01_Доходи'!$B$565="Лікар-терапевт",'01_Доходи'!M565,0)+IF('01_Доходи'!$B$578="Лікар-терапевт",'01_Доходи'!M578,0)+IF('01_Доходи'!$B$591="Лікар-терапевт",'01_Доходи'!M591,0)+IF('01_Доходи'!$B$604="Лікар-терапевт",'01_Доходи'!M604,0)+IF('01_Доходи'!$B$617="Лікар-терапевт",'01_Доходи'!M617,0)+IF('01_Доходи'!$B$630="Лікар-терапевт",'01_Доходи'!M630,0)+IF('01_Доходи'!$B$643="Лікар-терапевт",'01_Доходи'!M643,0)+IF('01_Доходи'!$B$656="Лікар-терапевт",'01_Доходи'!M656,0)+IF('01_Доходи'!$B$669="Лікар-терапевт",'01_Доходи'!M669,0)</f>
        <v>0</v>
      </c>
      <c r="K23" s="482">
        <f>IF('01_Доходи'!$B$682="Лікар-терапевт",'01_Доходи'!M682,0)+IF('01_Доходи'!$B$695="Лікар-терапевт",'01_Доходи'!M695,0)+IF('01_Доходи'!$B$708="Лікар-терапевт",'01_Доходи'!M708,0)+IF('01_Доходи'!$B$721="Лікар-терапевт",'01_Доходи'!M721,0)+IF('01_Доходи'!$B$734="Лікар-терапевт",'01_Доходи'!M734,0)+IF('01_Доходи'!$B$747="Лікар-терапевт",'01_Доходи'!M747,0)+IF('01_Доходи'!$B$760="Лікар-терапевт",'01_Доходи'!M760,0)+IF('01_Доходи'!$B$773="Лікар-терапевт",'01_Доходи'!M773,0)+IF('01_Доходи'!$B$786="Лікар-терапевт",'01_Доходи'!M786,0)+IF('01_Доходи'!$B$799="Лікар-терапевт",'01_Доходи'!M799,0)+IF('01_Доходи'!$B$812="Лікар-терапевт",'01_Доходи'!M812,0)+IF('01_Доходи'!$B$825="Лікар-терапевт",'01_Доходи'!M825,0)+IF('01_Доходи'!$B$838="Лікар-терапевт",'01_Доходи'!M838,0)+IF('01_Доходи'!$B$851="Лікар-терапевт",'01_Доходи'!M851,0)+IF('01_Доходи'!$B$864="Лікар-терапевт",'01_Доходи'!M864,0)+IF('01_Доходи'!$B$877="Лікар-терапевт",'01_Доходи'!M877,0)+IF('01_Доходи'!$B$890="Лікар-терапевт",'01_Доходи'!M890,0)+IF('01_Доходи'!$B$903="Лікар-терапевт",'01_Доходи'!M903,0)+IF('01_Доходи'!$B$916="Лікар-терапевт",'01_Доходи'!M916,0)+IF('01_Доходи'!$B$929="Лікар-терапевт",'01_Доходи'!M929,0)+IF('01_Доходи'!$B$942="Лікар-терапевт",'01_Доходи'!M942,0)+IF('01_Доходи'!$B$955="Лікар-терапевт",'01_Доходи'!M955,0)+IF('01_Доходи'!$B$968="Лікар-терапевт",'01_Доходи'!M968,0)+IF('01_Доходи'!$B$981="Лікар-терапевт",'01_Доходи'!M981,0)+IF('01_Доходи'!$B$994="Лікар-терапевт",'01_Доходи'!M994,0)+IF('01_Доходи'!$B$1007="Лікар-терапевт",'01_Доходи'!M1007,0)+IF('01_Доходи'!$B$1020="Лікар-терапевт",'01_Доходи'!M1020,0)+IF('01_Доходи'!$B$1033="Лікар-терапевт",'01_Доходи'!M1033,0)+IF('01_Доходи'!$B$1046="Лікар-терапевт",'01_Доходи'!M1046,0)+IF('01_Доходи'!$B$1059="Лікар-терапевт",'01_Доходи'!M1059,0)+IF('01_Доходи'!$B$1072="Лікар-терапевт",'01_Доходи'!M1072,0)+IF('01_Доходи'!$B$1085="Лікар-терапевт",'01_Доходи'!M1085,0)+IF('01_Доходи'!$B$1098="Лікар-терапевт",'01_Доходи'!M1098,0)+IF('01_Доходи'!$B$1111="Лікар-терапевт",'01_Доходи'!M1111,0)+IF('01_Доходи'!$B$1124="Лікар-терапевт",'01_Доходи'!M1124,0)+IF('01_Доходи'!$B$1137="Лікар-терапевт",'01_Доходи'!M1137,0)+IF('01_Доходи'!$B$1150="Лікар-терапевт",'01_Доходи'!M1150,0)+IF('01_Доходи'!$B$1163="Лікар-терапевт",'01_Доходи'!M1163,0)+IF('01_Доходи'!$B$1176="Лікар-терапевт",'01_Доходи'!M1176,0)+IF('01_Доходи'!$B$1189="Лікар-терапевт",'01_Доходи'!M1189,0)+IF('01_Доходи'!$B$1202="Лікар-терапевт",'01_Доходи'!M1202,0)+IF('01_Доходи'!$B$1215="Лікар-терапевт",'01_Доходи'!M1215,0)+IF('01_Доходи'!$B$1228="Лікар-терапевт",'01_Доходи'!M1228,0)+IF('01_Доходи'!$B$1241="Лікар-терапевт",'01_Доходи'!M1241,0)+IF('01_Доходи'!$B$1254="Лікар-терапевт",'01_Доходи'!M1254,0)+IF('01_Доходи'!$B$1267="Лікар-терапевт",'01_Доходи'!M1267,0)+IF('01_Доходи'!$B$1280="Лікар-терапевт",'01_Доходи'!M1280,0)+IF('01_Доходи'!$B$1293="Лікар-терапевт",'01_Доходи'!M1293,0)+IF('01_Доходи'!$B$1306="Лікар-терапевт",'01_Доходи'!M1306,0)+IF('01_Доходи'!$B$1319="Лікар-терапевт",'01_Доходи'!M1319,0)</f>
        <v>0</v>
      </c>
      <c r="L23" s="482">
        <f>IF('01_Доходи'!$B$32="Лікар-терапевт",'01_Доходи'!T32,0)+IF('01_Доходи'!$B$45="Лікар-терапевт",'01_Доходи'!T45,0)+IF('01_Доходи'!$B$58="Лікар-терапевт",'01_Доходи'!T58,0)+IF('01_Доходи'!$B$71="Лікар-терапевт",'01_Доходи'!T71,0)+IF('01_Доходи'!$B$84="Лікар-терапевт",'01_Доходи'!T84,0)+IF('01_Доходи'!$B$97="Лікар-терапевт",'01_Доходи'!T97,0)+IF('01_Доходи'!$B$110="Лікар-терапевт",'01_Доходи'!T110,0)+IF('01_Доходи'!$B$123="Лікар-терапевт",'01_Доходи'!T123,0)+IF('01_Доходи'!$B$136="Лікар-терапевт",'01_Доходи'!T136,0)+IF('01_Доходи'!$B$149="Лікар-терапевт",'01_Доходи'!T149,0)+IF('01_Доходи'!$B$162="Лікар-терапевт",'01_Доходи'!T162,0)+IF('01_Доходи'!$B$175="Лікар-терапевт",'01_Доходи'!T175,0)+IF('01_Доходи'!$B$188="Лікар-терапевт",'01_Доходи'!T188,0)+IF('01_Доходи'!$B$201="Лікар-терапевт",'01_Доходи'!T201,0)+IF('01_Доходи'!$B$214="Лікар-терапевт",'01_Доходи'!T214,0)+IF('01_Доходи'!$B$227="Лікар-терапевт",'01_Доходи'!T227,0)+IF('01_Доходи'!$B$240="Лікар-терапевт",'01_Доходи'!T240,0)+IF('01_Доходи'!$B$253="Лікар-терапевт",'01_Доходи'!T253,0)+IF('01_Доходи'!$B$266="Лікар-терапевт",'01_Доходи'!T266,0)+IF('01_Доходи'!$B$279="Лікар-терапевт",'01_Доходи'!T279,0)+IF('01_Доходи'!$B$292="Лікар-терапевт",'01_Доходи'!T292,0)+IF('01_Доходи'!$B$305="Лікар-терапевт",'01_Доходи'!T305,0)+IF('01_Доходи'!$B$318="Лікар-терапевт",'01_Доходи'!T318,0)+IF('01_Доходи'!$B$331="Лікар-терапевт",'01_Доходи'!T331,0)+IF('01_Доходи'!$B$344="Лікар-терапевт",'01_Доходи'!T344,0)+IF('01_Доходи'!$B$357="Лікар-терапевт",'01_Доходи'!T357,0)+IF('01_Доходи'!$B$370="Лікар-терапевт",'01_Доходи'!T370,0)+IF('01_Доходи'!$B$383="Лікар-терапевт",'01_Доходи'!T383,0)+IF('01_Доходи'!$B$396="Лікар-терапевт",'01_Доходи'!T396,0)+IF('01_Доходи'!$B$409="Лікар-терапевт",'01_Доходи'!T409,0)+IF('01_Доходи'!$B$422="Лікар-терапевт",'01_Доходи'!T422,0)+IF('01_Доходи'!$B$435="Лікар-терапевт",'01_Доходи'!T435,0)+IF('01_Доходи'!$B$448="Лікар-терапевт",'01_Доходи'!T448,0)+IF('01_Доходи'!$B$461="Лікар-терапевт",'01_Доходи'!T461,0)+IF('01_Доходи'!$B$474="Лікар-терапевт",'01_Доходи'!T474,0)+IF('01_Доходи'!$B$487="Лікар-терапевт",'01_Доходи'!T487,0)+IF('01_Доходи'!$B$500="Лікар-терапевт",'01_Доходи'!T500,0)+IF('01_Доходи'!$B$513="Лікар-терапевт",'01_Доходи'!T513,0)+IF('01_Доходи'!$B$526="Лікар-терапевт",'01_Доходи'!T526,0)+IF('01_Доходи'!$B$539="Лікар-терапевт",'01_Доходи'!T539,0)+IF('01_Доходи'!$B$552="Лікар-терапевт",'01_Доходи'!T552,0)+IF('01_Доходи'!$B$565="Лікар-терапевт",'01_Доходи'!T565,0)+IF('01_Доходи'!$B$578="Лікар-терапевт",'01_Доходи'!T578,0)+IF('01_Доходи'!$B$591="Лікар-терапевт",'01_Доходи'!T591,0)+IF('01_Доходи'!$B$604="Лікар-терапевт",'01_Доходи'!T604,0)+IF('01_Доходи'!$B$617="Лікар-терапевт",'01_Доходи'!T617,0)+IF('01_Доходи'!$B$630="Лікар-терапевт",'01_Доходи'!T630,0)+IF('01_Доходи'!$B$643="Лікар-терапевт",'01_Доходи'!T643,0)+IF('01_Доходи'!$B$656="Лікар-терапевт",'01_Доходи'!T656,0)+IF('01_Доходи'!$B$669="Лікар-терапевт",'01_Доходи'!T669,0)</f>
        <v>0</v>
      </c>
      <c r="M23" s="482">
        <f>IF('01_Доходи'!$B$682="Лікар-терапевт",'01_Доходи'!T682,0)+IF('01_Доходи'!$B$695="Лікар-терапевт",'01_Доходи'!T695,0)+IF('01_Доходи'!$B$708="Лікар-терапевт",'01_Доходи'!T708,0)+IF('01_Доходи'!$B$721="Лікар-терапевт",'01_Доходи'!T721,0)+IF('01_Доходи'!$B$734="Лікар-терапевт",'01_Доходи'!T734,0)+IF('01_Доходи'!$B$747="Лікар-терапевт",'01_Доходи'!T747,0)+IF('01_Доходи'!$B$760="Лікар-терапевт",'01_Доходи'!T760,0)+IF('01_Доходи'!$B$773="Лікар-терапевт",'01_Доходи'!T773,0)+IF('01_Доходи'!$B$786="Лікар-терапевт",'01_Доходи'!T786,0)+IF('01_Доходи'!$B$799="Лікар-терапевт",'01_Доходи'!T799,0)+IF('01_Доходи'!$B$812="Лікар-терапевт",'01_Доходи'!T812,0)+IF('01_Доходи'!$B$825="Лікар-терапевт",'01_Доходи'!T825,0)+IF('01_Доходи'!$B$838="Лікар-терапевт",'01_Доходи'!T838,0)+IF('01_Доходи'!$B$851="Лікар-терапевт",'01_Доходи'!T851,0)+IF('01_Доходи'!$B$864="Лікар-терапевт",'01_Доходи'!T864,0)+IF('01_Доходи'!$B$877="Лікар-терапевт",'01_Доходи'!T877,0)+IF('01_Доходи'!$B$890="Лікар-терапевт",'01_Доходи'!T890,0)+IF('01_Доходи'!$B$903="Лікар-терапевт",'01_Доходи'!T903,0)+IF('01_Доходи'!$B$916="Лікар-терапевт",'01_Доходи'!T916,0)+IF('01_Доходи'!$B$929="Лікар-терапевт",'01_Доходи'!T929,0)+IF('01_Доходи'!$B$942="Лікар-терапевт",'01_Доходи'!T942,0)+IF('01_Доходи'!$B$955="Лікар-терапевт",'01_Доходи'!T955,0)+IF('01_Доходи'!$B$968="Лікар-терапевт",'01_Доходи'!T968,0)+IF('01_Доходи'!$B$981="Лікар-терапевт",'01_Доходи'!T981,0)+IF('01_Доходи'!$B$994="Лікар-терапевт",'01_Доходи'!T994,0)+IF('01_Доходи'!$B$1007="Лікар-терапевт",'01_Доходи'!T1007,0)+IF('01_Доходи'!$B$1020="Лікар-терапевт",'01_Доходи'!T1020,0)+IF('01_Доходи'!$B$1033="Лікар-терапевт",'01_Доходи'!T1033,0)+IF('01_Доходи'!$B$1046="Лікар-терапевт",'01_Доходи'!T1046,0)+IF('01_Доходи'!$B$1059="Лікар-терапевт",'01_Доходи'!T1059,0)+IF('01_Доходи'!$B$1072="Лікар-терапевт",'01_Доходи'!T1072,0)+IF('01_Доходи'!$B$1085="Лікар-терапевт",'01_Доходи'!T1085,0)+IF('01_Доходи'!$B$1098="Лікар-терапевт",'01_Доходи'!T1098,0)+IF('01_Доходи'!$B$1111="Лікар-терапевт",'01_Доходи'!T1111,0)+IF('01_Доходи'!$B$1124="Лікар-терапевт",'01_Доходи'!T1124,0)+IF('01_Доходи'!$B$1137="Лікар-терапевт",'01_Доходи'!T1137,0)+IF('01_Доходи'!$B$1150="Лікар-терапевт",'01_Доходи'!T1150,0)+IF('01_Доходи'!$B$1163="Лікар-терапевт",'01_Доходи'!T1163,0)+IF('01_Доходи'!$B$1176="Лікар-терапевт",'01_Доходи'!T1176,0)+IF('01_Доходи'!$B$1189="Лікар-терапевт",'01_Доходи'!T1189,0)+IF('01_Доходи'!$B$1202="Лікар-терапевт",'01_Доходи'!T1202,0)+IF('01_Доходи'!$B$1215="Лікар-терапевт",'01_Доходи'!T1215,0)+IF('01_Доходи'!$B$1228="Лікар-терапевт",'01_Доходи'!T1228,0)+IF('01_Доходи'!$B$1241="Лікар-терапевт",'01_Доходи'!T1241,0)+IF('01_Доходи'!$B$1254="Лікар-терапевт",'01_Доходи'!T1254,0)+IF('01_Доходи'!$B$1267="Лікар-терапевт",'01_Доходи'!T1267,0)+IF('01_Доходи'!$B$1280="Лікар-терапевт",'01_Доходи'!T1280,0)+IF('01_Доходи'!$B$1293="Лікар-терапевт",'01_Доходи'!T1293,0)+IF('01_Доходи'!$B$1306="Лікар-терапевт",'01_Доходи'!T1306,0)+IF('01_Доходи'!$B$1319="Лікар-терапевт",'01_Доходи'!T1319,0)</f>
        <v>0</v>
      </c>
      <c r="N23" s="482">
        <f>IF('01_Доходи'!$B$32="Лікар-терапевт",'01_Доходи'!AA32,0)+IF('01_Доходи'!$B$45="Лікар-терапевт",'01_Доходи'!AA45,0)+IF('01_Доходи'!$B$58="Лікар-терапевт",'01_Доходи'!AA58,0)+IF('01_Доходи'!$B$71="Лікар-терапевт",'01_Доходи'!AA71,0)+IF('01_Доходи'!$B$84="Лікар-терапевт",'01_Доходи'!AA84,0)+IF('01_Доходи'!$B$97="Лікар-терапевт",'01_Доходи'!AA97,0)+IF('01_Доходи'!$B$110="Лікар-терапевт",'01_Доходи'!AA110,0)+IF('01_Доходи'!$B$123="Лікар-терапевт",'01_Доходи'!AA123,0)+IF('01_Доходи'!$B$136="Лікар-терапевт",'01_Доходи'!AA136,0)+IF('01_Доходи'!$B$149="Лікар-терапевт",'01_Доходи'!AA149,0)+IF('01_Доходи'!$B$162="Лікар-терапевт",'01_Доходи'!AA162,0)+IF('01_Доходи'!$B$175="Лікар-терапевт",'01_Доходи'!AA175,0)+IF('01_Доходи'!$B$188="Лікар-терапевт",'01_Доходи'!AA188,0)+IF('01_Доходи'!$B$201="Лікар-терапевт",'01_Доходи'!AA201,0)+IF('01_Доходи'!$B$214="Лікар-терапевт",'01_Доходи'!AA214,0)+IF('01_Доходи'!$B$227="Лікар-терапевт",'01_Доходи'!AA227,0)+IF('01_Доходи'!$B$240="Лікар-терапевт",'01_Доходи'!AA240,0)+IF('01_Доходи'!$B$253="Лікар-терапевт",'01_Доходи'!AA253,0)+IF('01_Доходи'!$B$266="Лікар-терапевт",'01_Доходи'!AA266,0)+IF('01_Доходи'!$B$279="Лікар-терапевт",'01_Доходи'!AA279,0)+IF('01_Доходи'!$B$292="Лікар-терапевт",'01_Доходи'!AA292,0)+IF('01_Доходи'!$B$305="Лікар-терапевт",'01_Доходи'!AA305,0)+IF('01_Доходи'!$B$318="Лікар-терапевт",'01_Доходи'!AA318,0)+IF('01_Доходи'!$B$331="Лікар-терапевт",'01_Доходи'!AA331,0)+IF('01_Доходи'!$B$344="Лікар-терапевт",'01_Доходи'!AA344,0)+IF('01_Доходи'!$B$357="Лікар-терапевт",'01_Доходи'!AA357,0)+IF('01_Доходи'!$B$370="Лікар-терапевт",'01_Доходи'!AA370,0)+IF('01_Доходи'!$B$383="Лікар-терапевт",'01_Доходи'!AA383,0)+IF('01_Доходи'!$B$396="Лікар-терапевт",'01_Доходи'!AA396,0)+IF('01_Доходи'!$B$409="Лікар-терапевт",'01_Доходи'!AA409,0)+IF('01_Доходи'!$B$422="Лікар-терапевт",'01_Доходи'!AA422,0)+IF('01_Доходи'!$B$435="Лікар-терапевт",'01_Доходи'!AA435,0)+IF('01_Доходи'!$B$448="Лікар-терапевт",'01_Доходи'!AA448,0)+IF('01_Доходи'!$B$461="Лікар-терапевт",'01_Доходи'!AA461,0)+IF('01_Доходи'!$B$474="Лікар-терапевт",'01_Доходи'!AA474,0)+IF('01_Доходи'!$B$487="Лікар-терапевт",'01_Доходи'!AA487,0)+IF('01_Доходи'!$B$500="Лікар-терапевт",'01_Доходи'!AA500,0)+IF('01_Доходи'!$B$513="Лікар-терапевт",'01_Доходи'!AA513,0)+IF('01_Доходи'!$B$526="Лікар-терапевт",'01_Доходи'!AA526,0)+IF('01_Доходи'!$B$539="Лікар-терапевт",'01_Доходи'!AA539,0)+IF('01_Доходи'!$B$552="Лікар-терапевт",'01_Доходи'!AA552,0)+IF('01_Доходи'!$B$565="Лікар-терапевт",'01_Доходи'!AA565,0)+IF('01_Доходи'!$B$578="Лікар-терапевт",'01_Доходи'!AA578,0)+IF('01_Доходи'!$B$591="Лікар-терапевт",'01_Доходи'!AA591,0)+IF('01_Доходи'!$B$604="Лікар-терапевт",'01_Доходи'!AA604,0)+IF('01_Доходи'!$B$617="Лікар-терапевт",'01_Доходи'!AA617,0)+IF('01_Доходи'!$B$630="Лікар-терапевт",'01_Доходи'!AA630,0)+IF('01_Доходи'!$B$643="Лікар-терапевт",'01_Доходи'!AA643,0)+IF('01_Доходи'!$B$656="Лікар-терапевт",'01_Доходи'!AA656,0)+IF('01_Доходи'!$B$669="Лікар-терапевт",'01_Доходи'!AA669,0)</f>
        <v>0</v>
      </c>
      <c r="O23" s="482">
        <f>IF('01_Доходи'!$B$682="Лікар-терапевт",'01_Доходи'!AA682,0)+IF('01_Доходи'!$B$695="Лікар-терапевт",'01_Доходи'!AA695,0)+IF('01_Доходи'!$B$708="Лікар-терапевт",'01_Доходи'!AA708,0)+IF('01_Доходи'!$B$721="Лікар-терапевт",'01_Доходи'!AA721,0)+IF('01_Доходи'!$B$734="Лікар-терапевт",'01_Доходи'!AA734,0)+IF('01_Доходи'!$B$747="Лікар-терапевт",'01_Доходи'!AA747,0)+IF('01_Доходи'!$B$760="Лікар-терапевт",'01_Доходи'!AA760,0)+IF('01_Доходи'!$B$773="Лікар-терапевт",'01_Доходи'!AA773,0)+IF('01_Доходи'!$B$786="Лікар-терапевт",'01_Доходи'!AA786,0)+IF('01_Доходи'!$B$799="Лікар-терапевт",'01_Доходи'!AA799,0)+IF('01_Доходи'!$B$812="Лікар-терапевт",'01_Доходи'!AA812,0)+IF('01_Доходи'!$B$825="Лікар-терапевт",'01_Доходи'!AA825,0)+IF('01_Доходи'!$B$838="Лікар-терапевт",'01_Доходи'!AA838,0)+IF('01_Доходи'!$B$851="Лікар-терапевт",'01_Доходи'!AA851,0)+IF('01_Доходи'!$B$864="Лікар-терапевт",'01_Доходи'!AA864,0)+IF('01_Доходи'!$B$877="Лікар-терапевт",'01_Доходи'!AA877,0)+IF('01_Доходи'!$B$890="Лікар-терапевт",'01_Доходи'!AA890,0)+IF('01_Доходи'!$B$903="Лікар-терапевт",'01_Доходи'!AA903,0)+IF('01_Доходи'!$B$916="Лікар-терапевт",'01_Доходи'!AA916,0)+IF('01_Доходи'!$B$929="Лікар-терапевт",'01_Доходи'!AA929,0)+IF('01_Доходи'!$B$942="Лікар-терапевт",'01_Доходи'!AA942,0)+IF('01_Доходи'!$B$955="Лікар-терапевт",'01_Доходи'!AA955,0)+IF('01_Доходи'!$B$968="Лікар-терапевт",'01_Доходи'!AA968,0)+IF('01_Доходи'!$B$981="Лікар-терапевт",'01_Доходи'!AA981,0)+IF('01_Доходи'!$B$994="Лікар-терапевт",'01_Доходи'!AA994,0)+IF('01_Доходи'!$B$1007="Лікар-терапевт",'01_Доходи'!AA1007,0)+IF('01_Доходи'!$B$1020="Лікар-терапевт",'01_Доходи'!AA1020,0)+IF('01_Доходи'!$B$1033="Лікар-терапевт",'01_Доходи'!AA1033,0)+IF('01_Доходи'!$B$1046="Лікар-терапевт",'01_Доходи'!AA1046,0)+IF('01_Доходи'!$B$1059="Лікар-терапевт",'01_Доходи'!AA1059,0)+IF('01_Доходи'!$B$1072="Лікар-терапевт",'01_Доходи'!AA1072,0)+IF('01_Доходи'!$B$1085="Лікар-терапевт",'01_Доходи'!AA1085,0)+IF('01_Доходи'!$B$1098="Лікар-терапевт",'01_Доходи'!AA1098,0)+IF('01_Доходи'!$B$1111="Лікар-терапевт",'01_Доходи'!AA1111,0)+IF('01_Доходи'!$B$1124="Лікар-терапевт",'01_Доходи'!AA1124,0)+IF('01_Доходи'!$B$1137="Лікар-терапевт",'01_Доходи'!AA1137,0)+IF('01_Доходи'!$B$1150="Лікар-терапевт",'01_Доходи'!AA1150,0)+IF('01_Доходи'!$B$1163="Лікар-терапевт",'01_Доходи'!AA1163,0)+IF('01_Доходи'!$B$1176="Лікар-терапевт",'01_Доходи'!AA1176,0)+IF('01_Доходи'!$B$1189="Лікар-терапевт",'01_Доходи'!AA1189,0)+IF('01_Доходи'!$B$1202="Лікар-терапевт",'01_Доходи'!AA1202,0)+IF('01_Доходи'!$B$1215="Лікар-терапевт",'01_Доходи'!AA1215,0)+IF('01_Доходи'!$B$1228="Лікар-терапевт",'01_Доходи'!AA1228,0)+IF('01_Доходи'!$B$1241="Лікар-терапевт",'01_Доходи'!AA1241,0)+IF('01_Доходи'!$B$1254="Лікар-терапевт",'01_Доходи'!AA1254,0)+IF('01_Доходи'!$B$1267="Лікар-терапевт",'01_Доходи'!AA1267,0)+IF('01_Доходи'!$B$1280="Лікар-терапевт",'01_Доходи'!AA1280,0)+IF('01_Доходи'!$B$1293="Лікар-терапевт",'01_Доходи'!AA1293,0)+IF('01_Доходи'!$B$1306="Лікар-терапевт",'01_Доходи'!AA1306,0)+IF('01_Доходи'!$B$1319="Лікар-терапевт",'01_Доходи'!AA1319,0)</f>
        <v>0</v>
      </c>
      <c r="P23" s="482">
        <f>IF('01_Доходи'!$B$32="Лікар-терапевт",'01_Доходи'!AH32,0)+IF('01_Доходи'!$B$45="Лікар-терапевт",'01_Доходи'!AH45,0)+IF('01_Доходи'!$B$58="Лікар-терапевт",'01_Доходи'!AH58,0)+IF('01_Доходи'!$B$71="Лікар-терапевт",'01_Доходи'!AH71,0)+IF('01_Доходи'!$B$84="Лікар-терапевт",'01_Доходи'!AH84,0)+IF('01_Доходи'!$B$97="Лікар-терапевт",'01_Доходи'!AH97,0)+IF('01_Доходи'!$B$110="Лікар-терапевт",'01_Доходи'!AH110,0)+IF('01_Доходи'!$B$123="Лікар-терапевт",'01_Доходи'!AH123,0)+IF('01_Доходи'!$B$136="Лікар-терапевт",'01_Доходи'!AH136,0)+IF('01_Доходи'!$B$149="Лікар-терапевт",'01_Доходи'!AH149,0)+IF('01_Доходи'!$B$162="Лікар-терапевт",'01_Доходи'!AH162,0)+IF('01_Доходи'!$B$175="Лікар-терапевт",'01_Доходи'!AH175,0)+IF('01_Доходи'!$B$188="Лікар-терапевт",'01_Доходи'!AH188,0)+IF('01_Доходи'!$B$201="Лікар-терапевт",'01_Доходи'!AH201,0)+IF('01_Доходи'!$B$214="Лікар-терапевт",'01_Доходи'!AH214,0)+IF('01_Доходи'!$B$227="Лікар-терапевт",'01_Доходи'!AH227,0)+IF('01_Доходи'!$B$240="Лікар-терапевт",'01_Доходи'!AH240,0)+IF('01_Доходи'!$B$253="Лікар-терапевт",'01_Доходи'!AH253,0)+IF('01_Доходи'!$B$266="Лікар-терапевт",'01_Доходи'!AH266,0)+IF('01_Доходи'!$B$279="Лікар-терапевт",'01_Доходи'!AH279,0)+IF('01_Доходи'!$B$292="Лікар-терапевт",'01_Доходи'!AH292,0)+IF('01_Доходи'!$B$305="Лікар-терапевт",'01_Доходи'!AH305,0)+IF('01_Доходи'!$B$318="Лікар-терапевт",'01_Доходи'!AH318,0)+IF('01_Доходи'!$B$331="Лікар-терапевт",'01_Доходи'!AH331,0)+IF('01_Доходи'!$B$344="Лікар-терапевт",'01_Доходи'!AH344,0)+IF('01_Доходи'!$B$357="Лікар-терапевт",'01_Доходи'!AH357,0)+IF('01_Доходи'!$B$370="Лікар-терапевт",'01_Доходи'!AH370,0)+IF('01_Доходи'!$B$383="Лікар-терапевт",'01_Доходи'!AH383,0)+IF('01_Доходи'!$B$396="Лікар-терапевт",'01_Доходи'!AH396,0)+IF('01_Доходи'!$B$409="Лікар-терапевт",'01_Доходи'!AH409,0)+IF('01_Доходи'!$B$422="Лікар-терапевт",'01_Доходи'!AH422,0)+IF('01_Доходи'!$B$435="Лікар-терапевт",'01_Доходи'!AH435,0)+IF('01_Доходи'!$B$448="Лікар-терапевт",'01_Доходи'!AH448,0)+IF('01_Доходи'!$B$461="Лікар-терапевт",'01_Доходи'!AH461,0)+IF('01_Доходи'!$B$474="Лікар-терапевт",'01_Доходи'!AH474,0)+IF('01_Доходи'!$B$487="Лікар-терапевт",'01_Доходи'!AH487,0)+IF('01_Доходи'!$B$500="Лікар-терапевт",'01_Доходи'!AH500,0)+IF('01_Доходи'!$B$513="Лікар-терапевт",'01_Доходи'!AH513,0)+IF('01_Доходи'!$B$526="Лікар-терапевт",'01_Доходи'!AH526,0)+IF('01_Доходи'!$B$539="Лікар-терапевт",'01_Доходи'!AH539,0)+IF('01_Доходи'!$B$552="Лікар-терапевт",'01_Доходи'!AH552,0)+IF('01_Доходи'!$B$565="Лікар-терапевт",'01_Доходи'!AH565,0)+IF('01_Доходи'!$B$578="Лікар-терапевт",'01_Доходи'!AH578,0)+IF('01_Доходи'!$B$591="Лікар-терапевт",'01_Доходи'!AH591,0)+IF('01_Доходи'!$B$604="Лікар-терапевт",'01_Доходи'!AH604,0)+IF('01_Доходи'!$B$617="Лікар-терапевт",'01_Доходи'!AH617,0)+IF('01_Доходи'!$B$630="Лікар-терапевт",'01_Доходи'!AH630,0)+IF('01_Доходи'!$B$643="Лікар-терапевт",'01_Доходи'!AH643,0)+IF('01_Доходи'!$B$656="Лікар-терапевт",'01_Доходи'!AH656,0)+IF('01_Доходи'!$B$669="Лікар-терапевт",'01_Доходи'!AH669,0)</f>
        <v>0</v>
      </c>
      <c r="Q23" s="482">
        <f>IF('01_Доходи'!$B$682="Лікар-терапевт",'01_Доходи'!AH682,0)+IF('01_Доходи'!$B$695="Лікар-терапевт",'01_Доходи'!AH695,0)+IF('01_Доходи'!$B$708="Лікар-терапевт",'01_Доходи'!AH708,0)+IF('01_Доходи'!$B$721="Лікар-терапевт",'01_Доходи'!AH721,0)+IF('01_Доходи'!$B$734="Лікар-терапевт",'01_Доходи'!AH734,0)+IF('01_Доходи'!$B$747="Лікар-терапевт",'01_Доходи'!AH747,0)+IF('01_Доходи'!$B$760="Лікар-терапевт",'01_Доходи'!AH760,0)+IF('01_Доходи'!$B$773="Лікар-терапевт",'01_Доходи'!AH773,0)+IF('01_Доходи'!$B$786="Лікар-терапевт",'01_Доходи'!AH786,0)+IF('01_Доходи'!$B$799="Лікар-терапевт",'01_Доходи'!AH799,0)+IF('01_Доходи'!$B$812="Лікар-терапевт",'01_Доходи'!AH812,0)+IF('01_Доходи'!$B$825="Лікар-терапевт",'01_Доходи'!AH825,0)+IF('01_Доходи'!$B$838="Лікар-терапевт",'01_Доходи'!AH838,0)+IF('01_Доходи'!$B$851="Лікар-терапевт",'01_Доходи'!AH851,0)+IF('01_Доходи'!$B$864="Лікар-терапевт",'01_Доходи'!AH864,0)+IF('01_Доходи'!$B$877="Лікар-терапевт",'01_Доходи'!AH877,0)+IF('01_Доходи'!$B$890="Лікар-терапевт",'01_Доходи'!AH890,0)+IF('01_Доходи'!$B$903="Лікар-терапевт",'01_Доходи'!AH903,0)+IF('01_Доходи'!$B$916="Лікар-терапевт",'01_Доходи'!AH916,0)+IF('01_Доходи'!$B$929="Лікар-терапевт",'01_Доходи'!AH929,0)+IF('01_Доходи'!$B$942="Лікар-терапевт",'01_Доходи'!AH942,0)+IF('01_Доходи'!$B$955="Лікар-терапевт",'01_Доходи'!AH955,0)+IF('01_Доходи'!$B$968="Лікар-терапевт",'01_Доходи'!AH968,0)+IF('01_Доходи'!$B$981="Лікар-терапевт",'01_Доходи'!AH981,0)+IF('01_Доходи'!$B$994="Лікар-терапевт",'01_Доходи'!AH994,0)+IF('01_Доходи'!$B$1007="Лікар-терапевт",'01_Доходи'!AH1007,0)+IF('01_Доходи'!$B$1020="Лікар-терапевт",'01_Доходи'!AH1020,0)+IF('01_Доходи'!$B$1033="Лікар-терапевт",'01_Доходи'!AH1033,0)+IF('01_Доходи'!$B$1046="Лікар-терапевт",'01_Доходи'!AH1046,0)+IF('01_Доходи'!$B$1059="Лікар-терапевт",'01_Доходи'!AH1059,0)+IF('01_Доходи'!$B$1072="Лікар-терапевт",'01_Доходи'!AH1072,0)+IF('01_Доходи'!$B$1085="Лікар-терапевт",'01_Доходи'!AH1085,0)+IF('01_Доходи'!$B$1098="Лікар-терапевт",'01_Доходи'!AH1098,0)+IF('01_Доходи'!$B$1111="Лікар-терапевт",'01_Доходи'!AH1111,0)+IF('01_Доходи'!$B$1124="Лікар-терапевт",'01_Доходи'!AH1124,0)+IF('01_Доходи'!$B$1137="Лікар-терапевт",'01_Доходи'!AH1137,0)+IF('01_Доходи'!$B$1150="Лікар-терапевт",'01_Доходи'!AH1150,0)+IF('01_Доходи'!$B$1163="Лікар-терапевт",'01_Доходи'!AH1163,0)+IF('01_Доходи'!$B$1176="Лікар-терапевт",'01_Доходи'!AH1176,0)+IF('01_Доходи'!$B$1189="Лікар-терапевт",'01_Доходи'!AH1189,0)+IF('01_Доходи'!$B$1202="Лікар-терапевт",'01_Доходи'!AH1202,0)+IF('01_Доходи'!$B$1215="Лікар-терапевт",'01_Доходи'!AH1215,0)+IF('01_Доходи'!$B$1228="Лікар-терапевт",'01_Доходи'!AH1228,0)+IF('01_Доходи'!$B$1241="Лікар-терапевт",'01_Доходи'!AH1241,0)+IF('01_Доходи'!$B$1254="Лікар-терапевт",'01_Доходи'!AH1254,0)+IF('01_Доходи'!$B$1267="Лікар-терапевт",'01_Доходи'!AH1267,0)+IF('01_Доходи'!$B$1280="Лікар-терапевт",'01_Доходи'!AH1280,0)+IF('01_Доходи'!$B$1293="Лікар-терапевт",'01_Доходи'!AH1293,0)+IF('01_Доходи'!$B$1306="Лікар-терапевт",'01_Доходи'!AH1306,0)+IF('01_Доходи'!$B$1319="Лікар-терапевт",'01_Доходи'!AH1319,0)</f>
        <v>0</v>
      </c>
      <c r="R23" s="487"/>
      <c r="S23" s="484"/>
      <c r="T23" s="484"/>
      <c r="U23" s="484"/>
      <c r="V23" s="483"/>
      <c r="W23" s="483"/>
    </row>
    <row r="24" spans="2:23" s="236" customFormat="1" ht="51.6" customHeight="1" x14ac:dyDescent="0.3">
      <c r="B24" s="933">
        <v>3</v>
      </c>
      <c r="C24" s="452" t="s">
        <v>423</v>
      </c>
      <c r="D24" s="448"/>
      <c r="E24" s="453"/>
      <c r="F24" s="453"/>
      <c r="G24" s="453"/>
      <c r="H24" s="453"/>
      <c r="I24" s="89"/>
      <c r="J24" s="920" t="s">
        <v>519</v>
      </c>
      <c r="K24" s="920"/>
      <c r="L24" s="920"/>
      <c r="M24" s="920"/>
      <c r="N24" s="920"/>
      <c r="O24" s="920"/>
      <c r="P24" s="920"/>
      <c r="Q24" s="920"/>
      <c r="R24" s="487"/>
      <c r="S24" s="484"/>
      <c r="T24" s="484"/>
      <c r="U24" s="484"/>
      <c r="V24" s="483"/>
      <c r="W24" s="483"/>
    </row>
    <row r="25" spans="2:23" s="236" customFormat="1" ht="31.9" customHeight="1" x14ac:dyDescent="0.3">
      <c r="B25" s="934"/>
      <c r="C25" s="449" t="s">
        <v>427</v>
      </c>
      <c r="D25" s="921" t="s">
        <v>429</v>
      </c>
      <c r="E25" s="453">
        <f>IFERROR((J16+J17+J18+K17+K18)/J25,0)</f>
        <v>0</v>
      </c>
      <c r="F25" s="453">
        <f>IFERROR((L16+L17+L18+M17+M18)/L25,0)</f>
        <v>0</v>
      </c>
      <c r="G25" s="453">
        <f>IFERROR((N16+N17+N18+O17+O18)/N25,0)</f>
        <v>0</v>
      </c>
      <c r="H25" s="453">
        <f>IFERROR((P16+P17+P18+Q17+Q18)/P25,0)</f>
        <v>0</v>
      </c>
      <c r="I25" s="89"/>
      <c r="J25" s="482">
        <f>'02_Видатки'!I106+'02_Видатки'!I27</f>
        <v>0</v>
      </c>
      <c r="K25" s="488"/>
      <c r="L25" s="482">
        <f>'02_Видатки'!J106+'02_Видатки'!J27</f>
        <v>0</v>
      </c>
      <c r="M25" s="488"/>
      <c r="N25" s="482">
        <f>'02_Видатки'!K106+'02_Видатки'!K27</f>
        <v>0</v>
      </c>
      <c r="O25" s="488"/>
      <c r="P25" s="482">
        <f>'02_Видатки'!L106+'02_Видатки'!L27</f>
        <v>0</v>
      </c>
      <c r="Q25" s="488"/>
      <c r="R25" s="487"/>
      <c r="S25" s="484"/>
      <c r="T25" s="484"/>
      <c r="U25" s="484"/>
      <c r="V25" s="483"/>
      <c r="W25" s="483"/>
    </row>
    <row r="26" spans="2:23" s="236" customFormat="1" ht="31.9" customHeight="1" x14ac:dyDescent="0.3">
      <c r="B26" s="935"/>
      <c r="C26" s="449" t="s">
        <v>428</v>
      </c>
      <c r="D26" s="921"/>
      <c r="E26" s="453">
        <f>IFERROR((J16+J17+J18+K17+K18)/J26,0)</f>
        <v>0</v>
      </c>
      <c r="F26" s="453">
        <f>IFERROR((L16+L17+L18+M17+M18)/L26,0)</f>
        <v>0</v>
      </c>
      <c r="G26" s="453">
        <f>IFERROR((N16+N17+N18+O17+O18)/N26,0)</f>
        <v>0</v>
      </c>
      <c r="H26" s="453">
        <f>IFERROR((P16+P17+P18+Q17+Q18)/P26,0)</f>
        <v>0</v>
      </c>
      <c r="I26" s="89"/>
      <c r="J26" s="482">
        <f>'02_Видатки'!I133</f>
        <v>0</v>
      </c>
      <c r="K26" s="488"/>
      <c r="L26" s="482">
        <f>'02_Видатки'!J133</f>
        <v>0</v>
      </c>
      <c r="M26" s="488"/>
      <c r="N26" s="482">
        <f>'02_Видатки'!K133</f>
        <v>0</v>
      </c>
      <c r="O26" s="488"/>
      <c r="P26" s="482">
        <f>'02_Видатки'!L133</f>
        <v>0</v>
      </c>
      <c r="Q26" s="488"/>
      <c r="R26" s="487"/>
      <c r="S26" s="484"/>
      <c r="T26" s="484"/>
      <c r="U26" s="484"/>
      <c r="V26" s="483"/>
      <c r="W26" s="483"/>
    </row>
    <row r="27" spans="2:23" s="236" customFormat="1" ht="40.9" customHeight="1" x14ac:dyDescent="0.3">
      <c r="B27" s="446">
        <v>4</v>
      </c>
      <c r="C27" s="447" t="s">
        <v>510</v>
      </c>
      <c r="D27" s="450" t="s">
        <v>12</v>
      </c>
      <c r="E27" s="477">
        <f>IFERROR('05_Фін_план'!G63/'0_Загальне'!$C$19,0)</f>
        <v>0</v>
      </c>
      <c r="F27" s="477">
        <f>IFERROR('05_Фін_план'!H63/'0_Загальне'!$C$19,0)</f>
        <v>0</v>
      </c>
      <c r="G27" s="477">
        <f>IFERROR('05_Фін_план'!I63/'0_Загальне'!$C$19,0)</f>
        <v>0</v>
      </c>
      <c r="H27" s="477">
        <f>IFERROR('05_Фін_план'!J63/'0_Загальне'!$C$19,0)</f>
        <v>0</v>
      </c>
      <c r="I27" s="454"/>
      <c r="J27" s="439"/>
      <c r="K27" s="439"/>
      <c r="L27" s="439"/>
      <c r="M27" s="439"/>
      <c r="N27" s="439"/>
      <c r="O27" s="439"/>
      <c r="P27" s="439"/>
      <c r="Q27" s="439"/>
      <c r="R27" s="439"/>
      <c r="S27" s="237"/>
      <c r="T27" s="237"/>
      <c r="U27" s="237"/>
    </row>
    <row r="28" spans="2:23" s="236" customFormat="1" ht="56.45" customHeight="1" x14ac:dyDescent="0.3">
      <c r="B28" s="446">
        <v>5</v>
      </c>
      <c r="C28" s="447" t="s">
        <v>17</v>
      </c>
      <c r="D28" s="450" t="s">
        <v>430</v>
      </c>
      <c r="E28" s="477">
        <f>IFERROR('05_Фін_план'!G81/'05_Фін_план'!G82,0)</f>
        <v>0</v>
      </c>
      <c r="F28" s="477">
        <f>IFERROR('05_Фін_план'!H81/'05_Фін_план'!H82,0)</f>
        <v>0</v>
      </c>
      <c r="G28" s="477">
        <f>IFERROR('05_Фін_план'!I81/'05_Фін_план'!I82,0)</f>
        <v>0</v>
      </c>
      <c r="H28" s="477">
        <f>IFERROR('05_Фін_план'!J81/'05_Фін_план'!J82,0)</f>
        <v>0</v>
      </c>
      <c r="I28" s="455"/>
      <c r="J28" s="439"/>
      <c r="K28" s="439"/>
      <c r="L28" s="439"/>
      <c r="M28" s="439"/>
      <c r="N28" s="439"/>
      <c r="O28" s="439"/>
      <c r="P28" s="439"/>
      <c r="Q28" s="439"/>
      <c r="R28" s="439"/>
      <c r="S28" s="237"/>
      <c r="T28" s="237"/>
      <c r="U28" s="237"/>
    </row>
    <row r="29" spans="2:23" s="81" customFormat="1" ht="39" customHeight="1" x14ac:dyDescent="0.4">
      <c r="B29" s="931" t="s">
        <v>13</v>
      </c>
      <c r="C29" s="931"/>
      <c r="D29" s="931"/>
      <c r="E29" s="931"/>
      <c r="F29" s="931"/>
      <c r="G29" s="931"/>
      <c r="H29" s="931"/>
      <c r="I29" s="445"/>
      <c r="J29" s="439"/>
      <c r="K29" s="439"/>
      <c r="L29" s="439"/>
      <c r="M29" s="439"/>
      <c r="N29" s="439"/>
      <c r="O29" s="439"/>
      <c r="P29" s="439"/>
      <c r="Q29" s="439"/>
      <c r="R29" s="439"/>
      <c r="S29" s="154"/>
      <c r="T29" s="154"/>
      <c r="U29" s="154"/>
    </row>
    <row r="30" spans="2:23" s="236" customFormat="1" ht="61.15" customHeight="1" x14ac:dyDescent="0.3">
      <c r="B30" s="446">
        <v>1</v>
      </c>
      <c r="C30" s="447" t="s">
        <v>654</v>
      </c>
      <c r="D30" s="450" t="s">
        <v>14</v>
      </c>
      <c r="E30" s="580">
        <f>IFERROR(('01_Доходи'!E11+'01_Доходи'!E12+'01_Доходи'!E13+'01_Доходи'!E15+'01_Доходи'!#REF!)/'05_Фін_план'!G81,0)</f>
        <v>0</v>
      </c>
      <c r="F30" s="580">
        <f>IFERROR(('01_Доходи'!F11+'01_Доходи'!F12+'01_Доходи'!F13+'01_Доходи'!F15+'01_Доходи'!#REF!)/'05_Фін_план'!H81,0)</f>
        <v>0</v>
      </c>
      <c r="G30" s="580">
        <f>IFERROR(('01_Доходи'!G11+'01_Доходи'!G12+'01_Доходи'!G13+'01_Доходи'!G15+'01_Доходи'!#REF!)/'05_Фін_план'!I81,0)</f>
        <v>0</v>
      </c>
      <c r="H30" s="580">
        <f>IFERROR(('01_Доходи'!H11+'01_Доходи'!H12+'01_Доходи'!H13+'01_Доходи'!H15+'01_Доходи'!#REF!)/'05_Фін_план'!J81,0)</f>
        <v>0</v>
      </c>
      <c r="I30" s="457"/>
      <c r="J30" s="439"/>
      <c r="K30" s="439"/>
      <c r="L30" s="439"/>
      <c r="M30" s="439"/>
      <c r="N30" s="439"/>
      <c r="O30" s="439"/>
      <c r="P30" s="439"/>
      <c r="Q30" s="439"/>
      <c r="R30" s="439"/>
      <c r="S30" s="237"/>
      <c r="T30" s="237"/>
      <c r="U30" s="237"/>
    </row>
    <row r="31" spans="2:23" s="236" customFormat="1" ht="60" customHeight="1" x14ac:dyDescent="0.3">
      <c r="B31" s="446">
        <v>2</v>
      </c>
      <c r="C31" s="447" t="s">
        <v>568</v>
      </c>
      <c r="D31" s="450" t="s">
        <v>445</v>
      </c>
      <c r="E31" s="581">
        <f>IFERROR('01_Доходи'!D1409/'05_Фін_план'!G81,0)</f>
        <v>0</v>
      </c>
      <c r="F31" s="581">
        <f>IFERROR('01_Доходи'!E1409/'05_Фін_план'!H81,0)</f>
        <v>0</v>
      </c>
      <c r="G31" s="581">
        <f>IFERROR('01_Доходи'!F1409/'05_Фін_план'!I81,0)</f>
        <v>0</v>
      </c>
      <c r="H31" s="581">
        <f>IFERROR('01_Доходи'!G1409/'05_Фін_план'!J81,0)</f>
        <v>0</v>
      </c>
      <c r="I31" s="458"/>
      <c r="J31" s="439"/>
      <c r="K31" s="439"/>
      <c r="L31" s="439"/>
      <c r="M31" s="439"/>
      <c r="N31" s="439"/>
      <c r="O31" s="439"/>
      <c r="P31" s="439"/>
      <c r="Q31" s="439"/>
      <c r="R31" s="439"/>
      <c r="S31" s="237"/>
      <c r="T31" s="237"/>
      <c r="U31" s="237"/>
    </row>
    <row r="32" spans="2:23" s="236" customFormat="1" ht="63" customHeight="1" x14ac:dyDescent="0.3">
      <c r="B32" s="933">
        <v>3</v>
      </c>
      <c r="C32" s="447" t="s">
        <v>653</v>
      </c>
      <c r="D32" s="450"/>
      <c r="E32" s="450"/>
      <c r="F32" s="450"/>
      <c r="G32" s="450"/>
      <c r="H32" s="450"/>
      <c r="I32" s="459"/>
      <c r="J32" s="439"/>
      <c r="K32" s="439"/>
      <c r="L32" s="439"/>
      <c r="M32" s="439"/>
      <c r="N32" s="439"/>
      <c r="O32" s="439"/>
      <c r="P32" s="439"/>
      <c r="Q32" s="439"/>
      <c r="R32" s="439"/>
      <c r="S32" s="237"/>
      <c r="T32" s="237"/>
      <c r="U32" s="237"/>
    </row>
    <row r="33" spans="2:21" s="236" customFormat="1" ht="33" customHeight="1" x14ac:dyDescent="0.3">
      <c r="B33" s="934"/>
      <c r="C33" s="449" t="s">
        <v>694</v>
      </c>
      <c r="D33" s="609" t="s">
        <v>697</v>
      </c>
      <c r="E33" s="610">
        <f>IFERROR(J37/J16,0)</f>
        <v>0</v>
      </c>
      <c r="F33" s="610">
        <f>IFERROR(L37/L16,0)</f>
        <v>0</v>
      </c>
      <c r="G33" s="610">
        <f>IFERROR(N37/N16,0)</f>
        <v>0</v>
      </c>
      <c r="H33" s="610">
        <f>IFERROR(P37/P16,0)</f>
        <v>0</v>
      </c>
      <c r="I33" s="459"/>
      <c r="J33" s="439"/>
      <c r="K33" s="439"/>
      <c r="L33" s="439"/>
      <c r="M33" s="439"/>
      <c r="N33" s="439"/>
      <c r="O33" s="439"/>
      <c r="P33" s="439"/>
      <c r="Q33" s="439"/>
      <c r="R33" s="439"/>
      <c r="S33" s="237"/>
      <c r="T33" s="237"/>
      <c r="U33" s="237"/>
    </row>
    <row r="34" spans="2:21" s="236" customFormat="1" ht="33" customHeight="1" x14ac:dyDescent="0.3">
      <c r="B34" s="934"/>
      <c r="C34" s="449" t="s">
        <v>695</v>
      </c>
      <c r="D34" s="609" t="s">
        <v>698</v>
      </c>
      <c r="E34" s="610">
        <f>IFERROR((J38+K38)/(J17+K17),0)</f>
        <v>0</v>
      </c>
      <c r="F34" s="610">
        <f>IFERROR((L38+M38)/(L17+M17),0)</f>
        <v>0</v>
      </c>
      <c r="G34" s="610">
        <f>IFERROR((N38+O38)/(N17+O17),0)</f>
        <v>0</v>
      </c>
      <c r="H34" s="610">
        <f>IFERROR((P38+Q38)/(P17+Q17),0)</f>
        <v>0</v>
      </c>
      <c r="I34" s="459"/>
      <c r="J34" s="439"/>
      <c r="K34" s="439"/>
      <c r="L34" s="439"/>
      <c r="M34" s="439"/>
      <c r="N34" s="439"/>
      <c r="O34" s="439"/>
      <c r="P34" s="439"/>
      <c r="Q34" s="439"/>
      <c r="R34" s="439"/>
      <c r="S34" s="237"/>
      <c r="T34" s="237"/>
      <c r="U34" s="237"/>
    </row>
    <row r="35" spans="2:21" s="236" customFormat="1" ht="33" customHeight="1" x14ac:dyDescent="0.3">
      <c r="B35" s="935"/>
      <c r="C35" s="449" t="s">
        <v>696</v>
      </c>
      <c r="D35" s="609" t="s">
        <v>699</v>
      </c>
      <c r="E35" s="610">
        <f>IFERROR((J39+K39)/(J18+K18),0)</f>
        <v>0</v>
      </c>
      <c r="F35" s="610">
        <f>IFERROR((L39+M39)/(L18+M18),0)</f>
        <v>0</v>
      </c>
      <c r="G35" s="610">
        <f>IFERROR((N39+O39)/(N18+O18),0)</f>
        <v>0</v>
      </c>
      <c r="H35" s="610">
        <f>IFERROR((P39+Q39)/(P18+Q18),0)</f>
        <v>0</v>
      </c>
      <c r="I35" s="459"/>
      <c r="J35" s="439"/>
      <c r="K35" s="439"/>
      <c r="L35" s="439"/>
      <c r="M35" s="439"/>
      <c r="N35" s="439"/>
      <c r="O35" s="439"/>
      <c r="P35" s="439"/>
      <c r="Q35" s="439"/>
      <c r="R35" s="439"/>
      <c r="S35" s="237"/>
      <c r="T35" s="237"/>
      <c r="U35" s="237"/>
    </row>
    <row r="36" spans="2:21" s="236" customFormat="1" ht="38.25" customHeight="1" x14ac:dyDescent="0.3">
      <c r="B36" s="933">
        <v>4</v>
      </c>
      <c r="C36" s="651" t="s">
        <v>655</v>
      </c>
      <c r="D36" s="447"/>
      <c r="E36" s="447"/>
      <c r="F36" s="447"/>
      <c r="G36" s="447"/>
      <c r="H36" s="447"/>
      <c r="I36" s="216"/>
      <c r="J36" s="917" t="s">
        <v>656</v>
      </c>
      <c r="K36" s="918"/>
      <c r="L36" s="918"/>
      <c r="M36" s="918"/>
      <c r="N36" s="918"/>
      <c r="O36" s="918"/>
      <c r="P36" s="918"/>
      <c r="Q36" s="919"/>
      <c r="R36" s="439"/>
      <c r="S36" s="237"/>
      <c r="T36" s="237"/>
      <c r="U36" s="237"/>
    </row>
    <row r="37" spans="2:21" s="236" customFormat="1" ht="53.25" customHeight="1" x14ac:dyDescent="0.3">
      <c r="B37" s="934"/>
      <c r="C37" s="449" t="s">
        <v>230</v>
      </c>
      <c r="D37" s="450" t="s">
        <v>787</v>
      </c>
      <c r="E37" s="453">
        <f>IFERROR(J37/R16,0)</f>
        <v>0</v>
      </c>
      <c r="F37" s="453">
        <f>IFERROR(L37/S16,0)</f>
        <v>0</v>
      </c>
      <c r="G37" s="453">
        <f>IFERROR(N37/T16,0)</f>
        <v>0</v>
      </c>
      <c r="H37" s="453">
        <f>IFERROR(P37/U16,0)</f>
        <v>0</v>
      </c>
      <c r="I37" s="89"/>
      <c r="J37" s="582">
        <f>IF('01_Доходи'!$B$32="Лікар-педіатр",'01_Доходи'!AN32,0)+IF('01_Доходи'!$B$45="Лікар-педіатр",'01_Доходи'!AN45,0)+IF('01_Доходи'!$B$58="Лікар-педіатр",'01_Доходи'!AN58,0)+IF('01_Доходи'!$B$71="Лікар-педіатр",'01_Доходи'!AN71,0)+IF('01_Доходи'!$B$84="Лікар-педіатр",'01_Доходи'!AN84,0)+IF('01_Доходи'!$B$97="Лікар-педіатр",'01_Доходи'!AN97,0)+IF('01_Доходи'!$B$110="Лікар-педіатр",'01_Доходи'!AN110,0)+IF('01_Доходи'!$B$123="Лікар-педіатр",'01_Доходи'!AN123,0)+IF('01_Доходи'!$B$136="Лікар-педіатр",'01_Доходи'!AN136,0)+IF('01_Доходи'!$B$149="Лікар-педіатр",'01_Доходи'!AN149,0)+IF('01_Доходи'!$B$162="Лікар-педіатр",'01_Доходи'!AN162,0)+IF('01_Доходи'!$B$175="Лікар-педіатр",'01_Доходи'!AN175,0)+IF('01_Доходи'!$B$188="Лікар-педіатр",'01_Доходи'!AN188,0)+IF('01_Доходи'!$B$201="Лікар-педіатр",'01_Доходи'!AN201,0)+IF('01_Доходи'!$B$214="Лікар-педіатр",'01_Доходи'!AN214,0)+IF('01_Доходи'!$B$227="Лікар-педіатр",'01_Доходи'!AN227,0)+IF('01_Доходи'!$B$240="Лікар-педіатр",'01_Доходи'!AN240,0)+IF('01_Доходи'!$B$253="Лікар-педіатр",'01_Доходи'!AN253,0)+IF('01_Доходи'!$B$266="Лікар-педіатр",'01_Доходи'!AN266,0)+IF('01_Доходи'!$B$279="Лікар-педіатр",'01_Доходи'!AN279,0)+IF('01_Доходи'!$B$292="Лікар-педіатр",'01_Доходи'!AN292,0)+IF('01_Доходи'!$B$305="Лікар-педіатр",'01_Доходи'!AN305,0)+IF('01_Доходи'!$B$318="Лікар-педіатр",'01_Доходи'!AN318,0)+IF('01_Доходи'!$B$331="Лікар-педіатр",'01_Доходи'!AN331,0)+IF('01_Доходи'!$B$344="Лікар-педіатр",'01_Доходи'!AN344,0)+IF('01_Доходи'!$B$357="Лікар-педіатр",'01_Доходи'!AN357,0)+IF('01_Доходи'!$B$370="Лікар-педіатр",'01_Доходи'!AN370,0)+IF('01_Доходи'!$B$383="Лікар-педіатр",'01_Доходи'!AN383,0)+IF('01_Доходи'!$B$396="Лікар-педіатр",'01_Доходи'!AN396,0)+IF('01_Доходи'!$B$409="Лікар-педіатр",'01_Доходи'!AN409,0)+IF('01_Доходи'!$B$422="Лікар-педіатр",'01_Доходи'!AN422,0)+IF('01_Доходи'!$B$435="Лікар-педіатр",'01_Доходи'!AN435,0)+IF('01_Доходи'!$B$448="Лікар-педіатр",'01_Доходи'!AN448,0)+IF('01_Доходи'!$B$461="Лікар-педіатр",'01_Доходи'!AN461,0)+IF('01_Доходи'!$B$474="Лікар-педіатр",'01_Доходи'!AN474,0)+IF('01_Доходи'!$B$487="Лікар-педіатр",'01_Доходи'!AN487,0)+IF('01_Доходи'!$B$500="Лікар-педіатр",'01_Доходи'!AN500,0)+IF('01_Доходи'!$B$513="Лікар-педіатр",'01_Доходи'!AN513,0)+IF('01_Доходи'!$B$526="Лікар-педіатр",'01_Доходи'!AN526,0)+IF('01_Доходи'!$B$539="Лікар-педіатр",'01_Доходи'!AN539,0)+IF('01_Доходи'!$B$552="Лікар-педіатр",'01_Доходи'!AN552,0)+IF('01_Доходи'!$B$565="Лікар-педіатр",'01_Доходи'!AN565,0)+IF('01_Доходи'!$B$578="Лікар-педіатр",'01_Доходи'!AN578,0)+IF('01_Доходи'!$B$591="Лікар-педіатр",'01_Доходи'!AN591,0)+IF('01_Доходи'!$B$604="Лікар-педіатр",'01_Доходи'!AN604,0)+IF('01_Доходи'!$B$617="Лікар-педіатр",'01_Доходи'!AN617,0)+IF('01_Доходи'!$B$630="Лікар-педіатр",'01_Доходи'!AN630,0)+IF('01_Доходи'!$B$643="Лікар-педіатр",'01_Доходи'!AN643,0)+IF('01_Доходи'!$B$656="Лікар-педіатр",'01_Доходи'!AN656,0)+IF('01_Доходи'!$B$669="Лікар-педіатр",'01_Доходи'!AN669,0)+IF('01_Доходи'!$B$682="Лікар-педіатр",'01_Доходи'!AN682,0)+IF('01_Доходи'!$B$695="Лікар-педіатр",'01_Доходи'!AN695,0)+IF('01_Доходи'!$B$708="Лікар-педіатр",'01_Доходи'!AN708,0)+IF('01_Доходи'!$B$721="Лікар-педіатр",'01_Доходи'!AN721,0)+IF('01_Доходи'!$B$734="Лікар-педіатр",'01_Доходи'!AN734,0)+IF('01_Доходи'!$B$747="Лікар-педіатр",'01_Доходи'!AN747,0)+IF('01_Доходи'!$B$760="Лікар-педіатр",'01_Доходи'!AN760,0)+IF('01_Доходи'!$B$773="Лікар-педіатр",'01_Доходи'!AN773,0)+IF('01_Доходи'!$B$786="Лікар-педіатр",'01_Доходи'!AN786,0)+IF('01_Доходи'!$B$799="Лікар-педіатр",'01_Доходи'!AN799,0)+IF('01_Доходи'!$B$812="Лікар-педіатр",'01_Доходи'!AN812,0)+IF('01_Доходи'!$B$825="Лікар-педіатр",'01_Доходи'!AN825,0)+IF('01_Доходи'!$B$838="Лікар-педіатр",'01_Доходи'!AN838,0)+IF('01_Доходи'!$B$851="Лікар-педіатр",'01_Доходи'!AN851,0)+IF('01_Доходи'!$B$864="Лікар-педіатр",'01_Доходи'!AN864,0)+IF('01_Доходи'!$B$877="Лікар-педіатр",'01_Доходи'!AN877,0)+IF('01_Доходи'!$B$890="Лікар-педіатр",'01_Доходи'!AN890,0)+IF('01_Доходи'!$B$903="Лікар-педіатр",'01_Доходи'!AN903,0)+IF('01_Доходи'!$B$916="Лікар-педіатр",'01_Доходи'!AN916,0)+IF('01_Доходи'!$B$929="Лікар-педіатр",'01_Доходи'!AN929,0)+IF('01_Доходи'!$B$942="Лікар-педіатр",'01_Доходи'!AN942,0)+IF('01_Доходи'!$B$955="Лікар-педіатр",'01_Доходи'!AN955,0)+IF('01_Доходи'!$B$968="Лікар-педіатр",'01_Доходи'!AN968,0)+IF('01_Доходи'!$B$981="Лікар-педіатр",'01_Доходи'!AN981,0)+IF('01_Доходи'!$B$994="Лікар-педіатр",'01_Доходи'!AN994,0)+IF('01_Доходи'!$B$1007="Лікар-педіатр",'01_Доходи'!AN1007,0)+IF('01_Доходи'!$B$1020="Лікар-педіатр",'01_Доходи'!AN1020,0)+IF('01_Доходи'!$B$1033="Лікар-педіатр",'01_Доходи'!AN1033,0)+IF('01_Доходи'!$B$1046="Лікар-педіатр",'01_Доходи'!AN1046,0)+IF('01_Доходи'!$B$1059="Лікар-педіатр",'01_Доходи'!AN1059,0)+IF('01_Доходи'!$B$1072="Лікар-педіатр",'01_Доходи'!AN1072,0)+IF('01_Доходи'!$B$1085="Лікар-педіатр",'01_Доходи'!AN1085,0)+IF('01_Доходи'!$B$1098="Лікар-педіатр",'01_Доходи'!AN1098,0)+IF('01_Доходи'!$B$1111="Лікар-педіатр",'01_Доходи'!AN1111,0)+IF('01_Доходи'!$B$1124="Лікар-педіатр",'01_Доходи'!AN1124,0)+IF('01_Доходи'!$B$1137="Лікар-педіатр",'01_Доходи'!AN1137,0)+IF('01_Доходи'!$B$1150="Лікар-педіатр",'01_Доходи'!AN1150,0)+IF('01_Доходи'!$B$1163="Лікар-педіатр",'01_Доходи'!AN1163,0)+IF('01_Доходи'!$B$1176="Лікар-педіатр",'01_Доходи'!AN1176,0)+IF('01_Доходи'!$B$1189="Лікар-педіатр",'01_Доходи'!AN1189,0)+IF('01_Доходи'!$B$1202="Лікар-педіатр",'01_Доходи'!AN1202,0)+IF('01_Доходи'!$B$1215="Лікар-педіатр",'01_Доходи'!AN1215,0)+IF('01_Доходи'!$B$1228="Лікар-педіатр",'01_Доходи'!AN1228,0)+IF('01_Доходи'!$B$1241="Лікар-педіатр",'01_Доходи'!AN1241,0)+IF('01_Доходи'!$B$1254="Лікар-педіатр",'01_Доходи'!AN1254,0)+IF('01_Доходи'!$B$1267="Лікар-педіатр",'01_Доходи'!AN1267,0)+IF('01_Доходи'!$B$1280="Лікар-педіатр",'01_Доходи'!AN1280,0)+IF('01_Доходи'!$B$1293="Лікар-педіатр",'01_Доходи'!AN1293,0)+IF('01_Доходи'!$B$1306="Лікар-педіатр",'01_Доходи'!AN1306,0)+IF('01_Доходи'!$B$1319="Лікар-педіатр",'01_Доходи'!AN1319,0)</f>
        <v>0</v>
      </c>
      <c r="K37" s="439"/>
      <c r="L37" s="582">
        <f>IF('01_Доходи'!$B$32="Лікар-педіатр",'01_Доходи'!AO32,0)+IF('01_Доходи'!$B$45="Лікар-педіатр",'01_Доходи'!AO45,0)+IF('01_Доходи'!$B$58="Лікар-педіатр",'01_Доходи'!AO58,0)+IF('01_Доходи'!$B$71="Лікар-педіатр",'01_Доходи'!AO71,0)+IF('01_Доходи'!$B$84="Лікар-педіатр",'01_Доходи'!AO84,0)+IF('01_Доходи'!$B$97="Лікар-педіатр",'01_Доходи'!AO97,0)+IF('01_Доходи'!$B$110="Лікар-педіатр",'01_Доходи'!AO110,0)+IF('01_Доходи'!$B$123="Лікар-педіатр",'01_Доходи'!AO123,0)+IF('01_Доходи'!$B$136="Лікар-педіатр",'01_Доходи'!AO136,0)+IF('01_Доходи'!$B$149="Лікар-педіатр",'01_Доходи'!AO149,0)+IF('01_Доходи'!$B$162="Лікар-педіатр",'01_Доходи'!AO162,0)+IF('01_Доходи'!$B$175="Лікар-педіатр",'01_Доходи'!AO175,0)+IF('01_Доходи'!$B$188="Лікар-педіатр",'01_Доходи'!AO188,0)+IF('01_Доходи'!$B$201="Лікар-педіатр",'01_Доходи'!AO201,0)+IF('01_Доходи'!$B$214="Лікар-педіатр",'01_Доходи'!AO214,0)+IF('01_Доходи'!$B$227="Лікар-педіатр",'01_Доходи'!AO227,0)+IF('01_Доходи'!$B$240="Лікар-педіатр",'01_Доходи'!AO240,0)+IF('01_Доходи'!$B$253="Лікар-педіатр",'01_Доходи'!AO253,0)+IF('01_Доходи'!$B$266="Лікар-педіатр",'01_Доходи'!AO266,0)+IF('01_Доходи'!$B$279="Лікар-педіатр",'01_Доходи'!AO279,0)+IF('01_Доходи'!$B$292="Лікар-педіатр",'01_Доходи'!AO292,0)+IF('01_Доходи'!$B$305="Лікар-педіатр",'01_Доходи'!AO305,0)+IF('01_Доходи'!$B$318="Лікар-педіатр",'01_Доходи'!AO318,0)+IF('01_Доходи'!$B$331="Лікар-педіатр",'01_Доходи'!AO331,0)+IF('01_Доходи'!$B$344="Лікар-педіатр",'01_Доходи'!AO344,0)+IF('01_Доходи'!$B$357="Лікар-педіатр",'01_Доходи'!AO357,0)+IF('01_Доходи'!$B$370="Лікар-педіатр",'01_Доходи'!AO370,0)+IF('01_Доходи'!$B$383="Лікар-педіатр",'01_Доходи'!AO383,0)+IF('01_Доходи'!$B$396="Лікар-педіатр",'01_Доходи'!AO396,0)+IF('01_Доходи'!$B$409="Лікар-педіатр",'01_Доходи'!AO409,0)+IF('01_Доходи'!$B$422="Лікар-педіатр",'01_Доходи'!AO422,0)+IF('01_Доходи'!$B$435="Лікар-педіатр",'01_Доходи'!AO435,0)+IF('01_Доходи'!$B$448="Лікар-педіатр",'01_Доходи'!AO448,0)+IF('01_Доходи'!$B$461="Лікар-педіатр",'01_Доходи'!AO461,0)+IF('01_Доходи'!$B$474="Лікар-педіатр",'01_Доходи'!AO474,0)+IF('01_Доходи'!$B$487="Лікар-педіатр",'01_Доходи'!AO487,0)+IF('01_Доходи'!$B$500="Лікар-педіатр",'01_Доходи'!AO500,0)+IF('01_Доходи'!$B$513="Лікар-педіатр",'01_Доходи'!AO513,0)+IF('01_Доходи'!$B$526="Лікар-педіатр",'01_Доходи'!AO526,0)+IF('01_Доходи'!$B$539="Лікар-педіатр",'01_Доходи'!AO539,0)+IF('01_Доходи'!$B$552="Лікар-педіатр",'01_Доходи'!AO552,0)+IF('01_Доходи'!$B$565="Лікар-педіатр",'01_Доходи'!AO565,0)+IF('01_Доходи'!$B$578="Лікар-педіатр",'01_Доходи'!AO578,0)+IF('01_Доходи'!$B$591="Лікар-педіатр",'01_Доходи'!AO591,0)+IF('01_Доходи'!$B$604="Лікар-педіатр",'01_Доходи'!AO604,0)+IF('01_Доходи'!$B$617="Лікар-педіатр",'01_Доходи'!AO617,0)+IF('01_Доходи'!$B$630="Лікар-педіатр",'01_Доходи'!AO630,0)+IF('01_Доходи'!$B$643="Лікар-педіатр",'01_Доходи'!AO643,0)+IF('01_Доходи'!$B$656="Лікар-педіатр",'01_Доходи'!AO656,0)+IF('01_Доходи'!$B$669="Лікар-педіатр",'01_Доходи'!AO669,0)+IF('01_Доходи'!$B$682="Лікар-педіатр",'01_Доходи'!AO682,0)+IF('01_Доходи'!$B$695="Лікар-педіатр",'01_Доходи'!AO695,0)+IF('01_Доходи'!$B$708="Лікар-педіатр",'01_Доходи'!AO708,0)+IF('01_Доходи'!$B$721="Лікар-педіатр",'01_Доходи'!AO721,0)+IF('01_Доходи'!$B$734="Лікар-педіатр",'01_Доходи'!AO734,0)+IF('01_Доходи'!$B$747="Лікар-педіатр",'01_Доходи'!AO747,0)+IF('01_Доходи'!$B$760="Лікар-педіатр",'01_Доходи'!AO760,0)+IF('01_Доходи'!$B$773="Лікар-педіатр",'01_Доходи'!AO773,0)+IF('01_Доходи'!$B$786="Лікар-педіатр",'01_Доходи'!AO786,0)+IF('01_Доходи'!$B$799="Лікар-педіатр",'01_Доходи'!AO799,0)+IF('01_Доходи'!$B$812="Лікар-педіатр",'01_Доходи'!AO812,0)+IF('01_Доходи'!$B$825="Лікар-педіатр",'01_Доходи'!AO825,0)+IF('01_Доходи'!$B$838="Лікар-педіатр",'01_Доходи'!AO838,0)+IF('01_Доходи'!$B$851="Лікар-педіатр",'01_Доходи'!AO851,0)+IF('01_Доходи'!$B$864="Лікар-педіатр",'01_Доходи'!AO864,0)+IF('01_Доходи'!$B$877="Лікар-педіатр",'01_Доходи'!AO877,0)+IF('01_Доходи'!$B$890="Лікар-педіатр",'01_Доходи'!AO890,0)+IF('01_Доходи'!$B$903="Лікар-педіатр",'01_Доходи'!AO903,0)+IF('01_Доходи'!$B$916="Лікар-педіатр",'01_Доходи'!AO916,0)+IF('01_Доходи'!$B$929="Лікар-педіатр",'01_Доходи'!AO929,0)+IF('01_Доходи'!$B$942="Лікар-педіатр",'01_Доходи'!AO942,0)+IF('01_Доходи'!$B$955="Лікар-педіатр",'01_Доходи'!AO955,0)+IF('01_Доходи'!$B$968="Лікар-педіатр",'01_Доходи'!AO968,0)+IF('01_Доходи'!$B$981="Лікар-педіатр",'01_Доходи'!AO981,0)+IF('01_Доходи'!$B$994="Лікар-педіатр",'01_Доходи'!AO994,0)+IF('01_Доходи'!$B$1007="Лікар-педіатр",'01_Доходи'!AO1007,0)+IF('01_Доходи'!$B$1020="Лікар-педіатр",'01_Доходи'!AO1020,0)+IF('01_Доходи'!$B$1033="Лікар-педіатр",'01_Доходи'!AO1033,0)+IF('01_Доходи'!$B$1046="Лікар-педіатр",'01_Доходи'!AO1046,0)+IF('01_Доходи'!$B$1059="Лікар-педіатр",'01_Доходи'!AO1059,0)+IF('01_Доходи'!$B$1072="Лікар-педіатр",'01_Доходи'!AO1072,0)+IF('01_Доходи'!$B$1085="Лікар-педіатр",'01_Доходи'!AO1085,0)+IF('01_Доходи'!$B$1098="Лікар-педіатр",'01_Доходи'!AO1098,0)+IF('01_Доходи'!$B$1111="Лікар-педіатр",'01_Доходи'!AO1111,0)+IF('01_Доходи'!$B$1124="Лікар-педіатр",'01_Доходи'!AO1124,0)+IF('01_Доходи'!$B$1137="Лікар-педіатр",'01_Доходи'!AO1137,0)+IF('01_Доходи'!$B$1150="Лікар-педіатр",'01_Доходи'!AO1150,0)+IF('01_Доходи'!$B$1163="Лікар-педіатр",'01_Доходи'!AO1163,0)+IF('01_Доходи'!$B$1176="Лікар-педіатр",'01_Доходи'!AO1176,0)+IF('01_Доходи'!$B$1189="Лікар-педіатр",'01_Доходи'!AO1189,0)+IF('01_Доходи'!$B$1202="Лікар-педіатр",'01_Доходи'!AO1202,0)+IF('01_Доходи'!$B$1215="Лікар-педіатр",'01_Доходи'!AO1215,0)+IF('01_Доходи'!$B$1228="Лікар-педіатр",'01_Доходи'!AO1228,0)+IF('01_Доходи'!$B$1241="Лікар-педіатр",'01_Доходи'!AO1241,0)+IF('01_Доходи'!$B$1254="Лікар-педіатр",'01_Доходи'!AO1254,0)+IF('01_Доходи'!$B$1267="Лікар-педіатр",'01_Доходи'!AO1267,0)+IF('01_Доходи'!$B$1280="Лікар-педіатр",'01_Доходи'!AO1280,0)+IF('01_Доходи'!$B$1293="Лікар-педіатр",'01_Доходи'!AO1293,0)+IF('01_Доходи'!$B$1306="Лікар-педіатр",'01_Доходи'!AO1306,0)+IF('01_Доходи'!$B$1319="Лікар-педіатр",'01_Доходи'!AO1319,0)</f>
        <v>0</v>
      </c>
      <c r="M37" s="439"/>
      <c r="N37" s="582">
        <f>IF('01_Доходи'!$B$32="Лікар-педіатр",'01_Доходи'!AP32,0)+IF('01_Доходи'!$B$45="Лікар-педіатр",'01_Доходи'!AP45,0)+IF('01_Доходи'!$B$58="Лікар-педіатр",'01_Доходи'!AP58,0)+IF('01_Доходи'!$B$71="Лікар-педіатр",'01_Доходи'!AP71,0)+IF('01_Доходи'!$B$84="Лікар-педіатр",'01_Доходи'!AP84,0)+IF('01_Доходи'!$B$97="Лікар-педіатр",'01_Доходи'!AP97,0)+IF('01_Доходи'!$B$110="Лікар-педіатр",'01_Доходи'!AP110,0)+IF('01_Доходи'!$B$123="Лікар-педіатр",'01_Доходи'!AP123,0)+IF('01_Доходи'!$B$136="Лікар-педіатр",'01_Доходи'!AP136,0)+IF('01_Доходи'!$B$149="Лікар-педіатр",'01_Доходи'!AP149,0)+IF('01_Доходи'!$B$162="Лікар-педіатр",'01_Доходи'!AP162,0)+IF('01_Доходи'!$B$175="Лікар-педіатр",'01_Доходи'!AP175,0)+IF('01_Доходи'!$B$188="Лікар-педіатр",'01_Доходи'!AP188,0)+IF('01_Доходи'!$B$201="Лікар-педіатр",'01_Доходи'!AP201,0)+IF('01_Доходи'!$B$214="Лікар-педіатр",'01_Доходи'!AP214,0)+IF('01_Доходи'!$B$227="Лікар-педіатр",'01_Доходи'!AP227,0)+IF('01_Доходи'!$B$240="Лікар-педіатр",'01_Доходи'!AP240,0)+IF('01_Доходи'!$B$253="Лікар-педіатр",'01_Доходи'!AP253,0)+IF('01_Доходи'!$B$266="Лікар-педіатр",'01_Доходи'!AP266,0)+IF('01_Доходи'!$B$279="Лікар-педіатр",'01_Доходи'!AP279,0)+IF('01_Доходи'!$B$292="Лікар-педіатр",'01_Доходи'!AP292,0)+IF('01_Доходи'!$B$305="Лікар-педіатр",'01_Доходи'!AP305,0)+IF('01_Доходи'!$B$318="Лікар-педіатр",'01_Доходи'!AP318,0)+IF('01_Доходи'!$B$331="Лікар-педіатр",'01_Доходи'!AP331,0)+IF('01_Доходи'!$B$344="Лікар-педіатр",'01_Доходи'!AP344,0)+IF('01_Доходи'!$B$357="Лікар-педіатр",'01_Доходи'!AP357,0)+IF('01_Доходи'!$B$370="Лікар-педіатр",'01_Доходи'!AP370,0)+IF('01_Доходи'!$B$383="Лікар-педіатр",'01_Доходи'!AP383,0)+IF('01_Доходи'!$B$396="Лікар-педіатр",'01_Доходи'!AP396,0)+IF('01_Доходи'!$B$409="Лікар-педіатр",'01_Доходи'!AP409,0)+IF('01_Доходи'!$B$422="Лікар-педіатр",'01_Доходи'!AP422,0)+IF('01_Доходи'!$B$435="Лікар-педіатр",'01_Доходи'!AP435,0)+IF('01_Доходи'!$B$448="Лікар-педіатр",'01_Доходи'!AP448,0)+IF('01_Доходи'!$B$461="Лікар-педіатр",'01_Доходи'!AP461,0)+IF('01_Доходи'!$B$474="Лікар-педіатр",'01_Доходи'!AP474,0)+IF('01_Доходи'!$B$487="Лікар-педіатр",'01_Доходи'!AP487,0)+IF('01_Доходи'!$B$500="Лікар-педіатр",'01_Доходи'!AP500,0)+IF('01_Доходи'!$B$513="Лікар-педіатр",'01_Доходи'!AP513,0)+IF('01_Доходи'!$B$526="Лікар-педіатр",'01_Доходи'!AP526,0)+IF('01_Доходи'!$B$539="Лікар-педіатр",'01_Доходи'!AP539,0)+IF('01_Доходи'!$B$552="Лікар-педіатр",'01_Доходи'!AP552,0)+IF('01_Доходи'!$B$565="Лікар-педіатр",'01_Доходи'!AP565,0)+IF('01_Доходи'!$B$578="Лікар-педіатр",'01_Доходи'!AP578,0)+IF('01_Доходи'!$B$591="Лікар-педіатр",'01_Доходи'!AP591,0)+IF('01_Доходи'!$B$604="Лікар-педіатр",'01_Доходи'!AP604,0)+IF('01_Доходи'!$B$617="Лікар-педіатр",'01_Доходи'!AP617,0)+IF('01_Доходи'!$B$630="Лікар-педіатр",'01_Доходи'!AP630,0)+IF('01_Доходи'!$B$643="Лікар-педіатр",'01_Доходи'!AP643,0)+IF('01_Доходи'!$B$656="Лікар-педіатр",'01_Доходи'!AP656,0)+IF('01_Доходи'!$B$669="Лікар-педіатр",'01_Доходи'!AP669,0)+IF('01_Доходи'!$B$682="Лікар-педіатр",'01_Доходи'!AP682,0)+IF('01_Доходи'!$B$695="Лікар-педіатр",'01_Доходи'!AP695,0)+IF('01_Доходи'!$B$708="Лікар-педіатр",'01_Доходи'!AP708,0)+IF('01_Доходи'!$B$721="Лікар-педіатр",'01_Доходи'!AP721,0)+IF('01_Доходи'!$B$734="Лікар-педіатр",'01_Доходи'!AP734,0)+IF('01_Доходи'!$B$747="Лікар-педіатр",'01_Доходи'!AP747,0)+IF('01_Доходи'!$B$760="Лікар-педіатр",'01_Доходи'!AP760,0)+IF('01_Доходи'!$B$773="Лікар-педіатр",'01_Доходи'!AP773,0)+IF('01_Доходи'!$B$786="Лікар-педіатр",'01_Доходи'!AP786,0)+IF('01_Доходи'!$B$799="Лікар-педіатр",'01_Доходи'!AP799,0)+IF('01_Доходи'!$B$812="Лікар-педіатр",'01_Доходи'!AP812,0)+IF('01_Доходи'!$B$825="Лікар-педіатр",'01_Доходи'!AP825,0)+IF('01_Доходи'!$B$838="Лікар-педіатр",'01_Доходи'!AP838,0)+IF('01_Доходи'!$B$851="Лікар-педіатр",'01_Доходи'!AP851,0)+IF('01_Доходи'!$B$864="Лікар-педіатр",'01_Доходи'!AP864,0)+IF('01_Доходи'!$B$877="Лікар-педіатр",'01_Доходи'!AP877,0)+IF('01_Доходи'!$B$890="Лікар-педіатр",'01_Доходи'!AP890,0)+IF('01_Доходи'!$B$903="Лікар-педіатр",'01_Доходи'!AP903,0)+IF('01_Доходи'!$B$916="Лікар-педіатр",'01_Доходи'!AP916,0)+IF('01_Доходи'!$B$929="Лікар-педіатр",'01_Доходи'!AP929,0)+IF('01_Доходи'!$B$942="Лікар-педіатр",'01_Доходи'!AP942,0)+IF('01_Доходи'!$B$955="Лікар-педіатр",'01_Доходи'!AP955,0)+IF('01_Доходи'!$B$968="Лікар-педіатр",'01_Доходи'!AP968,0)+IF('01_Доходи'!$B$981="Лікар-педіатр",'01_Доходи'!AP981,0)+IF('01_Доходи'!$B$994="Лікар-педіатр",'01_Доходи'!AP994,0)+IF('01_Доходи'!$B$1007="Лікар-педіатр",'01_Доходи'!AP1007,0)+IF('01_Доходи'!$B$1020="Лікар-педіатр",'01_Доходи'!AP1020,0)+IF('01_Доходи'!$B$1033="Лікар-педіатр",'01_Доходи'!AP1033,0)+IF('01_Доходи'!$B$1046="Лікар-педіатр",'01_Доходи'!AP1046,0)+IF('01_Доходи'!$B$1059="Лікар-педіатр",'01_Доходи'!AP1059,0)+IF('01_Доходи'!$B$1072="Лікар-педіатр",'01_Доходи'!AP1072,0)+IF('01_Доходи'!$B$1085="Лікар-педіатр",'01_Доходи'!AP1085,0)+IF('01_Доходи'!$B$1098="Лікар-педіатр",'01_Доходи'!AP1098,0)+IF('01_Доходи'!$B$1111="Лікар-педіатр",'01_Доходи'!AP1111,0)+IF('01_Доходи'!$B$1124="Лікар-педіатр",'01_Доходи'!AP1124,0)+IF('01_Доходи'!$B$1137="Лікар-педіатр",'01_Доходи'!AP1137,0)+IF('01_Доходи'!$B$1150="Лікар-педіатр",'01_Доходи'!AP1150,0)+IF('01_Доходи'!$B$1163="Лікар-педіатр",'01_Доходи'!AP1163,0)+IF('01_Доходи'!$B$1176="Лікар-педіатр",'01_Доходи'!AP1176,0)+IF('01_Доходи'!$B$1189="Лікар-педіатр",'01_Доходи'!AP1189,0)+IF('01_Доходи'!$B$1202="Лікар-педіатр",'01_Доходи'!AP1202,0)+IF('01_Доходи'!$B$1215="Лікар-педіатр",'01_Доходи'!AP1215,0)+IF('01_Доходи'!$B$1228="Лікар-педіатр",'01_Доходи'!AP1228,0)+IF('01_Доходи'!$B$1241="Лікар-педіатр",'01_Доходи'!AP1241,0)+IF('01_Доходи'!$B$1254="Лікар-педіатр",'01_Доходи'!AP1254,0)+IF('01_Доходи'!$B$1267="Лікар-педіатр",'01_Доходи'!AP1267,0)+IF('01_Доходи'!$B$1280="Лікар-педіатр",'01_Доходи'!AP1280,0)+IF('01_Доходи'!$B$1293="Лікар-педіатр",'01_Доходи'!AP1293,0)+IF('01_Доходи'!$B$1306="Лікар-педіатр",'01_Доходи'!AP1306,0)+IF('01_Доходи'!$B$1319="Лікар-педіатр",'01_Доходи'!AP1319,0)</f>
        <v>0</v>
      </c>
      <c r="O37" s="439"/>
      <c r="P37" s="582">
        <f>IF('01_Доходи'!$B$32="Лікар-педіатр",'01_Доходи'!AQ32,0)+IF('01_Доходи'!$B$45="Лікар-педіатр",'01_Доходи'!AQ45,0)+IF('01_Доходи'!$B$58="Лікар-педіатр",'01_Доходи'!AQ58,0)+IF('01_Доходи'!$B$71="Лікар-педіатр",'01_Доходи'!AQ71,0)+IF('01_Доходи'!$B$84="Лікар-педіатр",'01_Доходи'!AQ84,0)+IF('01_Доходи'!$B$97="Лікар-педіатр",'01_Доходи'!AQ97,0)+IF('01_Доходи'!$B$110="Лікар-педіатр",'01_Доходи'!AQ110,0)+IF('01_Доходи'!$B$123="Лікар-педіатр",'01_Доходи'!AQ123,0)+IF('01_Доходи'!$B$136="Лікар-педіатр",'01_Доходи'!AQ136,0)+IF('01_Доходи'!$B$149="Лікар-педіатр",'01_Доходи'!AQ149,0)+IF('01_Доходи'!$B$162="Лікар-педіатр",'01_Доходи'!AQ162,0)+IF('01_Доходи'!$B$175="Лікар-педіатр",'01_Доходи'!AQ175,0)+IF('01_Доходи'!$B$188="Лікар-педіатр",'01_Доходи'!AQ188,0)+IF('01_Доходи'!$B$201="Лікар-педіатр",'01_Доходи'!AQ201,0)+IF('01_Доходи'!$B$214="Лікар-педіатр",'01_Доходи'!AQ214,0)+IF('01_Доходи'!$B$227="Лікар-педіатр",'01_Доходи'!AQ227,0)+IF('01_Доходи'!$B$240="Лікар-педіатр",'01_Доходи'!AQ240,0)+IF('01_Доходи'!$B$253="Лікар-педіатр",'01_Доходи'!AQ253,0)+IF('01_Доходи'!$B$266="Лікар-педіатр",'01_Доходи'!AQ266,0)+IF('01_Доходи'!$B$279="Лікар-педіатр",'01_Доходи'!AQ279,0)+IF('01_Доходи'!$B$292="Лікар-педіатр",'01_Доходи'!AQ292,0)+IF('01_Доходи'!$B$305="Лікар-педіатр",'01_Доходи'!AQ305,0)+IF('01_Доходи'!$B$318="Лікар-педіатр",'01_Доходи'!AQ318,0)+IF('01_Доходи'!$B$331="Лікар-педіатр",'01_Доходи'!AQ331,0)+IF('01_Доходи'!$B$344="Лікар-педіатр",'01_Доходи'!AQ344,0)+IF('01_Доходи'!$B$357="Лікар-педіатр",'01_Доходи'!AQ357,0)+IF('01_Доходи'!$B$370="Лікар-педіатр",'01_Доходи'!AQ370,0)+IF('01_Доходи'!$B$383="Лікар-педіатр",'01_Доходи'!AQ383,0)+IF('01_Доходи'!$B$396="Лікар-педіатр",'01_Доходи'!AQ396,0)+IF('01_Доходи'!$B$409="Лікар-педіатр",'01_Доходи'!AQ409,0)+IF('01_Доходи'!$B$422="Лікар-педіатр",'01_Доходи'!AQ422,0)+IF('01_Доходи'!$B$435="Лікар-педіатр",'01_Доходи'!AQ435,0)+IF('01_Доходи'!$B$448="Лікар-педіатр",'01_Доходи'!AQ448,0)+IF('01_Доходи'!$B$461="Лікар-педіатр",'01_Доходи'!AQ461,0)+IF('01_Доходи'!$B$474="Лікар-педіатр",'01_Доходи'!AQ474,0)+IF('01_Доходи'!$B$487="Лікар-педіатр",'01_Доходи'!AQ487,0)+IF('01_Доходи'!$B$500="Лікар-педіатр",'01_Доходи'!AQ500,0)+IF('01_Доходи'!$B$513="Лікар-педіатр",'01_Доходи'!AQ513,0)+IF('01_Доходи'!$B$526="Лікар-педіатр",'01_Доходи'!AQ526,0)+IF('01_Доходи'!$B$539="Лікар-педіатр",'01_Доходи'!AQ539,0)+IF('01_Доходи'!$B$552="Лікар-педіатр",'01_Доходи'!AQ552,0)+IF('01_Доходи'!$B$565="Лікар-педіатр",'01_Доходи'!AQ565,0)+IF('01_Доходи'!$B$578="Лікар-педіатр",'01_Доходи'!AQ578,0)+IF('01_Доходи'!$B$591="Лікар-педіатр",'01_Доходи'!AQ591,0)+IF('01_Доходи'!$B$604="Лікар-педіатр",'01_Доходи'!AQ604,0)+IF('01_Доходи'!$B$617="Лікар-педіатр",'01_Доходи'!AQ617,0)+IF('01_Доходи'!$B$630="Лікар-педіатр",'01_Доходи'!AQ630,0)+IF('01_Доходи'!$B$643="Лікар-педіатр",'01_Доходи'!AQ643,0)+IF('01_Доходи'!$B$656="Лікар-педіатр",'01_Доходи'!AQ656,0)+IF('01_Доходи'!$B$669="Лікар-педіатр",'01_Доходи'!AQ669,0)+IF('01_Доходи'!$B$682="Лікар-педіатр",'01_Доходи'!AQ682,0)+IF('01_Доходи'!$B$695="Лікар-педіатр",'01_Доходи'!AQ695,0)+IF('01_Доходи'!$B$708="Лікар-педіатр",'01_Доходи'!AQ708,0)+IF('01_Доходи'!$B$721="Лікар-педіатр",'01_Доходи'!AQ721,0)+IF('01_Доходи'!$B$734="Лікар-педіатр",'01_Доходи'!AQ734,0)+IF('01_Доходи'!$B$747="Лікар-педіатр",'01_Доходи'!AQ747,0)+IF('01_Доходи'!$B$760="Лікар-педіатр",'01_Доходи'!AQ760,0)+IF('01_Доходи'!$B$773="Лікар-педіатр",'01_Доходи'!AQ773,0)+IF('01_Доходи'!$B$786="Лікар-педіатр",'01_Доходи'!AQ786,0)+IF('01_Доходи'!$B$799="Лікар-педіатр",'01_Доходи'!AQ799,0)+IF('01_Доходи'!$B$812="Лікар-педіатр",'01_Доходи'!AQ812,0)+IF('01_Доходи'!$B$825="Лікар-педіатр",'01_Доходи'!AQ825,0)+IF('01_Доходи'!$B$838="Лікар-педіатр",'01_Доходи'!AQ838,0)+IF('01_Доходи'!$B$851="Лікар-педіатр",'01_Доходи'!AQ851,0)+IF('01_Доходи'!$B$864="Лікар-педіатр",'01_Доходи'!AQ864,0)+IF('01_Доходи'!$B$877="Лікар-педіатр",'01_Доходи'!AQ877,0)+IF('01_Доходи'!$B$890="Лікар-педіатр",'01_Доходи'!AQ890,0)+IF('01_Доходи'!$B$903="Лікар-педіатр",'01_Доходи'!AQ903,0)+IF('01_Доходи'!$B$916="Лікар-педіатр",'01_Доходи'!AQ916,0)+IF('01_Доходи'!$B$929="Лікар-педіатр",'01_Доходи'!AQ929,0)+IF('01_Доходи'!$B$942="Лікар-педіатр",'01_Доходи'!AQ942,0)+IF('01_Доходи'!$B$955="Лікар-педіатр",'01_Доходи'!AQ955,0)+IF('01_Доходи'!$B$968="Лікар-педіатр",'01_Доходи'!AQ968,0)+IF('01_Доходи'!$B$981="Лікар-педіатр",'01_Доходи'!AQ981,0)+IF('01_Доходи'!$B$994="Лікар-педіатр",'01_Доходи'!AQ994,0)+IF('01_Доходи'!$B$1007="Лікар-педіатр",'01_Доходи'!AQ1007,0)+IF('01_Доходи'!$B$1020="Лікар-педіатр",'01_Доходи'!AQ1020,0)+IF('01_Доходи'!$B$1033="Лікар-педіатр",'01_Доходи'!AQ1033,0)+IF('01_Доходи'!$B$1046="Лікар-педіатр",'01_Доходи'!AQ1046,0)+IF('01_Доходи'!$B$1059="Лікар-педіатр",'01_Доходи'!AQ1059,0)+IF('01_Доходи'!$B$1072="Лікар-педіатр",'01_Доходи'!AQ1072,0)+IF('01_Доходи'!$B$1085="Лікар-педіатр",'01_Доходи'!AQ1085,0)+IF('01_Доходи'!$B$1098="Лікар-педіатр",'01_Доходи'!AQ1098,0)+IF('01_Доходи'!$B$1111="Лікар-педіатр",'01_Доходи'!AQ1111,0)+IF('01_Доходи'!$B$1124="Лікар-педіатр",'01_Доходи'!AQ1124,0)+IF('01_Доходи'!$B$1137="Лікар-педіатр",'01_Доходи'!AQ1137,0)+IF('01_Доходи'!$B$1150="Лікар-педіатр",'01_Доходи'!AQ1150,0)+IF('01_Доходи'!$B$1163="Лікар-педіатр",'01_Доходи'!AQ1163,0)+IF('01_Доходи'!$B$1176="Лікар-педіатр",'01_Доходи'!AQ1176,0)+IF('01_Доходи'!$B$1189="Лікар-педіатр",'01_Доходи'!AQ1189,0)+IF('01_Доходи'!$B$1202="Лікар-педіатр",'01_Доходи'!AQ1202,0)+IF('01_Доходи'!$B$1215="Лікар-педіатр",'01_Доходи'!AQ1215,0)+IF('01_Доходи'!$B$1228="Лікар-педіатр",'01_Доходи'!AQ1228,0)+IF('01_Доходи'!$B$1241="Лікар-педіатр",'01_Доходи'!AQ1241,0)+IF('01_Доходи'!$B$1254="Лікар-педіатр",'01_Доходи'!AQ1254,0)+IF('01_Доходи'!$B$1267="Лікар-педіатр",'01_Доходи'!AQ1267,0)+IF('01_Доходи'!$B$1280="Лікар-педіатр",'01_Доходи'!AQ1280,0)+IF('01_Доходи'!$B$1293="Лікар-педіатр",'01_Доходи'!AQ1293,0)+IF('01_Доходи'!$B$1306="Лікар-педіатр",'01_Доходи'!AQ1306,0)+IF('01_Доходи'!$B$1319="Лікар-педіатр",'01_Доходи'!AQ1319,0)</f>
        <v>0</v>
      </c>
      <c r="Q37" s="583"/>
      <c r="R37" s="439"/>
      <c r="S37" s="237"/>
      <c r="T37" s="237"/>
      <c r="U37" s="237"/>
    </row>
    <row r="38" spans="2:21" s="236" customFormat="1" ht="50.25" customHeight="1" x14ac:dyDescent="0.3">
      <c r="B38" s="934"/>
      <c r="C38" s="449" t="s">
        <v>231</v>
      </c>
      <c r="D38" s="450" t="s">
        <v>788</v>
      </c>
      <c r="E38" s="453">
        <f>IFERROR((J38+K38)/R17,0)</f>
        <v>0</v>
      </c>
      <c r="F38" s="453">
        <f>IFERROR((L38+M38)/S17,0)</f>
        <v>0</v>
      </c>
      <c r="G38" s="453">
        <f>IFERROR((N38+O38)/T17,0)</f>
        <v>0</v>
      </c>
      <c r="H38" s="453">
        <f>IFERROR((P38+Q38)/U17,0)</f>
        <v>0</v>
      </c>
      <c r="I38" s="89"/>
      <c r="J38" s="582">
        <f>IF('01_Доходи'!$B$32="Лікар загальної практики - сімейний лікар",'01_Доходи'!AN32,0)+IF('01_Доходи'!$B$45="Лікар загальної практики - сімейний лікар",'01_Доходи'!AN45,0)+IF('01_Доходи'!$B$58="Лікар загальної практики - сімейний лікар",'01_Доходи'!AN58,0)+IF('01_Доходи'!$B$71="Лікар загальної практики - сімейний лікар",'01_Доходи'!AN71,0)+IF('01_Доходи'!$B$84="Лікар загальної практики - сімейний лікар",'01_Доходи'!AN84,0)+IF('01_Доходи'!$B$97="Лікар загальної практики - сімейний лікар",'01_Доходи'!AN97,0)+IF('01_Доходи'!$B$110="Лікар загальної практики - сімейний лікар",'01_Доходи'!AN110,0)+IF('01_Доходи'!$B$123="Лікар загальної практики - сімейний лікар",'01_Доходи'!AN123,0)+IF('01_Доходи'!$B$136="Лікар загальної практики - сімейний лікар",'01_Доходи'!AN136,0)+IF('01_Доходи'!$B$149="Лікар загальної практики - сімейний лікар",'01_Доходи'!AN149,0)+IF('01_Доходи'!$B$162="Лікар загальної практики - сімейний лікар",'01_Доходи'!AN162,0)+IF('01_Доходи'!$B$175="Лікар загальної практики - сімейний лікар",'01_Доходи'!AN175,0)+IF('01_Доходи'!$B$188="Лікар загальної практики - сімейний лікар",'01_Доходи'!AN188,0)+IF('01_Доходи'!$B$201="Лікар загальної практики - сімейний лікар",'01_Доходи'!AN201,0)+IF('01_Доходи'!$B$214="Лікар загальної практики - сімейний лікар",'01_Доходи'!AN214,0)+IF('01_Доходи'!$B$227="Лікар загальної практики - сімейний лікар",'01_Доходи'!AN227,0)+IF('01_Доходи'!$B$240="Лікар загальної практики - сімейний лікар",'01_Доходи'!AN240,0)+IF('01_Доходи'!$B$253="Лікар загальної практики - сімейний лікар",'01_Доходи'!AN253,0)+IF('01_Доходи'!$B$266="Лікар загальної практики - сімейний лікар",'01_Доходи'!AN266,0)+IF('01_Доходи'!$B$279="Лікар загальної практики - сімейний лікар",'01_Доходи'!AN279,0)+IF('01_Доходи'!$B$292="Лікар загальної практики - сімейний лікар",'01_Доходи'!AN292,0)+IF('01_Доходи'!$B$305="Лікар загальної практики - сімейний лікар",'01_Доходи'!AN305,0)+IF('01_Доходи'!$B$318="Лікар загальної практики - сімейний лікар",'01_Доходи'!AN318,0)+IF('01_Доходи'!$B$331="Лікар загальної практики - сімейний лікар",'01_Доходи'!AN331,0)+IF('01_Доходи'!$B$344="Лікар загальної практики - сімейний лікар",'01_Доходи'!AN344,0)+IF('01_Доходи'!$B$357="Лікар загальної практики - сімейний лікар",'01_Доходи'!AN357,0)+IF('01_Доходи'!$B$370="Лікар загальної практики - сімейний лікар",'01_Доходи'!AN370,0)+IF('01_Доходи'!$B$383="Лікар загальної практики - сімейний лікар",'01_Доходи'!AN383,0)+IF('01_Доходи'!$B$396="Лікар загальної практики - сімейний лікар",'01_Доходи'!AN396,0)+IF('01_Доходи'!$B$409="Лікар загальної практики - сімейний лікар",'01_Доходи'!AN409,0)+IF('01_Доходи'!$B$422="Лікар загальної практики - сімейний лікар",'01_Доходи'!AN422,0)+IF('01_Доходи'!$B$435="Лікар загальної практики - сімейний лікар",'01_Доходи'!AN435,0)+IF('01_Доходи'!$B$448="Лікар загальної практики - сімейний лікар",'01_Доходи'!AN448,0)+IF('01_Доходи'!$B$461="Лікар загальної практики - сімейний лікар",'01_Доходи'!AN461,0)+IF('01_Доходи'!$B$474="Лікар загальної практики - сімейний лікар",'01_Доходи'!AN474,0)+IF('01_Доходи'!$B$487="Лікар загальної практики - сімейний лікар",'01_Доходи'!AN487,0)+IF('01_Доходи'!$B$500="Лікар загальної практики - сімейний лікар",'01_Доходи'!AN500,0)+IF('01_Доходи'!$B$513="Лікар загальної практики - сімейний лікар",'01_Доходи'!AN513,0)+IF('01_Доходи'!$B$526="Лікар загальної практики - сімейний лікар",'01_Доходи'!AN526,0)+IF('01_Доходи'!$B$539="Лікар загальної практики - сімейний лікар",'01_Доходи'!AN539,0)+IF('01_Доходи'!$B$552="Лікар загальної практики - сімейний лікар",'01_Доходи'!AN552,0)+IF('01_Доходи'!$B$565="Лікар загальної практики - сімейний лікар",'01_Доходи'!AN565,0)+IF('01_Доходи'!$B$578="Лікар загальної практики - сімейний лікар",'01_Доходи'!AN578,0)+IF('01_Доходи'!$B$591="Лікар загальної практики - сімейний лікар",'01_Доходи'!AN591,0)+IF('01_Доходи'!$B$604="Лікар загальної практики - сімейний лікар",'01_Доходи'!AN604,0)+IF('01_Доходи'!$B$617="Лікар загальної практики - сімейний лікар",'01_Доходи'!AN617,0)+IF('01_Доходи'!$B$630="Лікар загальної практики - сімейний лікар",'01_Доходи'!AN630,0)+IF('01_Доходи'!$B$643="Лікар загальної практики - сімейний лікар",'01_Доходи'!AN643,0)+IF('01_Доходи'!$B$656="Лікар загальної практики - сімейний лікар",'01_Доходи'!AN656,0)+IF('01_Доходи'!$B$669="Лікар загальної практики - сімейний лікар",'01_Доходи'!AN669,0)</f>
        <v>0</v>
      </c>
      <c r="K38" s="482">
        <f>IF('01_Доходи'!$B$682="Лікар загальної практики - сімейний лікар",'01_Доходи'!AN682,0)+IF('01_Доходи'!$B$695="Лікар загальної практики - сімейний лікар",'01_Доходи'!AN695,0)+IF('01_Доходи'!$B$708="Лікар загальної практики - сімейний лікар",'01_Доходи'!AN708,0)+IF('01_Доходи'!$B$721="Лікар загальної практики - сімейний лікар",'01_Доходи'!AN721,0)+IF('01_Доходи'!$B$734="Лікар загальної практики - сімейний лікар",'01_Доходи'!AN734,0)+IF('01_Доходи'!$B$747="Лікар загальної практики - сімейний лікар",'01_Доходи'!AN747,0)+IF('01_Доходи'!$B$760="Лікар загальної практики - сімейний лікар",'01_Доходи'!AN760,0)+IF('01_Доходи'!$B$773="Лікар загальної практики - сімейний лікар",'01_Доходи'!AN773,0)+IF('01_Доходи'!$B$786="Лікар загальної практики - сімейний лікар",'01_Доходи'!AN786,0)+IF('01_Доходи'!$B$799="Лікар загальної практики - сімейний лікар",'01_Доходи'!AN799,0)+IF('01_Доходи'!$B$812="Лікар загальної практики - сімейний лікар",'01_Доходи'!AN812,0)+IF('01_Доходи'!$B$825="Лікар загальної практики - сімейний лікар",'01_Доходи'!AN825,0)+IF('01_Доходи'!$B$838="Лікар загальної практики - сімейний лікар",'01_Доходи'!AN838,0)+IF('01_Доходи'!$B$851="Лікар загальної практики - сімейний лікар",'01_Доходи'!AN851,0)+IF('01_Доходи'!$B$864="Лікар загальної практики - сімейний лікар",'01_Доходи'!AN864,0)+IF('01_Доходи'!$B$877="Лікар загальної практики - сімейний лікар",'01_Доходи'!AN877,0)+IF('01_Доходи'!$B$890="Лікар загальної практики - сімейний лікар",'01_Доходи'!AN890,0)+IF('01_Доходи'!$B$903="Лікар загальної практики - сімейний лікар",'01_Доходи'!AN903,0)+IF('01_Доходи'!$B$916="Лікар загальної практики - сімейний лікар",'01_Доходи'!AN916,0)+IF('01_Доходи'!$B$929="Лікар загальної практики - сімейний лікар",'01_Доходи'!AN929,0)+IF('01_Доходи'!$B$942="Лікар загальної практики - сімейний лікар",'01_Доходи'!AN942,0)+IF('01_Доходи'!$B$955="Лікар загальної практики - сімейний лікар",'01_Доходи'!AN955,0)+IF('01_Доходи'!$B$968="Лікар загальної практики - сімейний лікар",'01_Доходи'!AN968,0)+IF('01_Доходи'!$B$981="Лікар загальної практики - сімейний лікар",'01_Доходи'!AN981,0)+IF('01_Доходи'!$B$994="Лікар загальної практики - сімейний лікар",'01_Доходи'!AN994,0)+IF('01_Доходи'!$B$1007="Лікар загальної практики - сімейний лікар",'01_Доходи'!AN1007,0)+IF('01_Доходи'!$B$1020="Лікар загальної практики - сімейний лікар",'01_Доходи'!AN1020,0)+IF('01_Доходи'!$B$1033="Лікар загальної практики - сімейний лікар",'01_Доходи'!AN1033,0)+IF('01_Доходи'!$B$1046="Лікар загальної практики - сімейний лікар",'01_Доходи'!AN1046,0)+IF('01_Доходи'!$B$1059="Лікар загальної практики - сімейний лікар",'01_Доходи'!AN1059,0)+IF('01_Доходи'!$B$1072="Лікар загальної практики - сімейний лікар",'01_Доходи'!AN1072,0)+IF('01_Доходи'!$B$1085="Лікар загальної практики - сімейний лікар",'01_Доходи'!AN1085,0)+IF('01_Доходи'!$B$1098="Лікар загальної практики - сімейний лікар",'01_Доходи'!AN1098,0)+IF('01_Доходи'!$B$1111="Лікар загальної практики - сімейний лікар",'01_Доходи'!AN1111,0)+IF('01_Доходи'!$B$1124="Лікар загальної практики - сімейний лікар",'01_Доходи'!AN1124,0)+IF('01_Доходи'!$B$1137="Лікар загальної практики - сімейний лікар",'01_Доходи'!AN1137,0)+IF('01_Доходи'!$B$1150="Лікар загальної практики - сімейний лікар",'01_Доходи'!AN1150,0)+IF('01_Доходи'!$B$1163="Лікар загальної практики - сімейний лікар",'01_Доходи'!AN1163,0)+IF('01_Доходи'!$B$1176="Лікар загальної практики - сімейний лікар",'01_Доходи'!AN1176,0)+IF('01_Доходи'!$B$1189="Лікар загальної практики - сімейний лікар",'01_Доходи'!AN1189,0)+IF('01_Доходи'!$B$1202="Лікар загальної практики - сімейний лікар",'01_Доходи'!AN1202,0)+IF('01_Доходи'!$B$1215="Лікар загальної практики - сімейний лікар",'01_Доходи'!AN1215,0)+IF('01_Доходи'!$B$1228="Лікар загальної практики - сімейний лікар",'01_Доходи'!AN1228,0)+IF('01_Доходи'!$B$1241="Лікар загальної практики - сімейний лікар",'01_Доходи'!AN1241,0)+IF('01_Доходи'!$B$1254="Лікар загальної практики - сімейний лікар",'01_Доходи'!AN1254,0)+IF('01_Доходи'!$B$1267="Лікар загальної практики - сімейний лікар",'01_Доходи'!AN1267,0)+IF('01_Доходи'!$B$1280="Лікар загальної практики - сімейний лікар",'01_Доходи'!AN1280,0)+IF('01_Доходи'!$B$1293="Лікар загальної практики - сімейний лікар",'01_Доходи'!AN1293,0)+IF('01_Доходи'!$B$1306="Лікар загальної практики - сімейний лікар",'01_Доходи'!AN1306,0)+IF('01_Доходи'!$B$1319="Лікар загальної практики - сімейний лікар",'01_Доходи'!AN1319,0)</f>
        <v>0</v>
      </c>
      <c r="L38" s="482">
        <f>IF('01_Доходи'!$B$32="Лікар загальної практики - сімейний лікар",'01_Доходи'!AO32,0)+IF('01_Доходи'!$B$45="Лікар загальної практики - сімейний лікар",'01_Доходи'!AO45,0)+IF('01_Доходи'!$B$58="Лікар загальної практики - сімейний лікар",'01_Доходи'!AO58,0)+IF('01_Доходи'!$B$71="Лікар загальної практики - сімейний лікар",'01_Доходи'!AO71,0)+IF('01_Доходи'!$B$84="Лікар загальної практики - сімейний лікар",'01_Доходи'!AO84,0)+IF('01_Доходи'!$B$97="Лікар загальної практики - сімейний лікар",'01_Доходи'!AO97,0)+IF('01_Доходи'!$B$110="Лікар загальної практики - сімейний лікар",'01_Доходи'!AO110,0)+IF('01_Доходи'!$B$123="Лікар загальної практики - сімейний лікар",'01_Доходи'!AO123,0)+IF('01_Доходи'!$B$136="Лікар загальної практики - сімейний лікар",'01_Доходи'!AO136,0)+IF('01_Доходи'!$B$149="Лікар загальної практики - сімейний лікар",'01_Доходи'!AO149,0)+IF('01_Доходи'!$B$162="Лікар загальної практики - сімейний лікар",'01_Доходи'!AO162,0)+IF('01_Доходи'!$B$175="Лікар загальної практики - сімейний лікар",'01_Доходи'!AO175,0)+IF('01_Доходи'!$B$188="Лікар загальної практики - сімейний лікар",'01_Доходи'!AO188,0)+IF('01_Доходи'!$B$201="Лікар загальної практики - сімейний лікар",'01_Доходи'!AO201,0)+IF('01_Доходи'!$B$214="Лікар загальної практики - сімейний лікар",'01_Доходи'!AO214,0)+IF('01_Доходи'!$B$227="Лікар загальної практики - сімейний лікар",'01_Доходи'!AO227,0)+IF('01_Доходи'!$B$240="Лікар загальної практики - сімейний лікар",'01_Доходи'!AO240,0)+IF('01_Доходи'!$B$253="Лікар загальної практики - сімейний лікар",'01_Доходи'!AO253,0)+IF('01_Доходи'!$B$266="Лікар загальної практики - сімейний лікар",'01_Доходи'!AO266,0)+IF('01_Доходи'!$B$279="Лікар загальної практики - сімейний лікар",'01_Доходи'!AO279,0)+IF('01_Доходи'!$B$292="Лікар загальної практики - сімейний лікар",'01_Доходи'!AO292,0)+IF('01_Доходи'!$B$305="Лікар загальної практики - сімейний лікар",'01_Доходи'!AO305,0)+IF('01_Доходи'!$B$318="Лікар загальної практики - сімейний лікар",'01_Доходи'!AO318,0)+IF('01_Доходи'!$B$331="Лікар загальної практики - сімейний лікар",'01_Доходи'!AO331,0)+IF('01_Доходи'!$B$344="Лікар загальної практики - сімейний лікар",'01_Доходи'!AO344,0)+IF('01_Доходи'!$B$357="Лікар загальної практики - сімейний лікар",'01_Доходи'!AO357,0)+IF('01_Доходи'!$B$370="Лікар загальної практики - сімейний лікар",'01_Доходи'!AO370,0)+IF('01_Доходи'!$B$383="Лікар загальної практики - сімейний лікар",'01_Доходи'!AO383,0)+IF('01_Доходи'!$B$396="Лікар загальної практики - сімейний лікар",'01_Доходи'!AO396,0)+IF('01_Доходи'!$B$409="Лікар загальної практики - сімейний лікар",'01_Доходи'!AO409,0)+IF('01_Доходи'!$B$422="Лікар загальної практики - сімейний лікар",'01_Доходи'!AO422,0)+IF('01_Доходи'!$B$435="Лікар загальної практики - сімейний лікар",'01_Доходи'!AO435,0)+IF('01_Доходи'!$B$448="Лікар загальної практики - сімейний лікар",'01_Доходи'!AO448,0)+IF('01_Доходи'!$B$461="Лікар загальної практики - сімейний лікар",'01_Доходи'!AO461,0)+IF('01_Доходи'!$B$474="Лікар загальної практики - сімейний лікар",'01_Доходи'!AO474,0)+IF('01_Доходи'!$B$487="Лікар загальної практики - сімейний лікар",'01_Доходи'!AO487,0)+IF('01_Доходи'!$B$500="Лікар загальної практики - сімейний лікар",'01_Доходи'!AO500,0)+IF('01_Доходи'!$B$513="Лікар загальної практики - сімейний лікар",'01_Доходи'!AO513,0)+IF('01_Доходи'!$B$526="Лікар загальної практики - сімейний лікар",'01_Доходи'!AO526,0)+IF('01_Доходи'!$B$539="Лікар загальної практики - сімейний лікар",'01_Доходи'!AO539,0)+IF('01_Доходи'!$B$552="Лікар загальної практики - сімейний лікар",'01_Доходи'!AO552,0)+IF('01_Доходи'!$B$565="Лікар загальної практики - сімейний лікар",'01_Доходи'!AO565,0)+IF('01_Доходи'!$B$578="Лікар загальної практики - сімейний лікар",'01_Доходи'!AO578,0)+IF('01_Доходи'!$B$591="Лікар загальної практики - сімейний лікар",'01_Доходи'!AO591,0)+IF('01_Доходи'!$B$604="Лікар загальної практики - сімейний лікар",'01_Доходи'!AO604,0)+IF('01_Доходи'!$B$617="Лікар загальної практики - сімейний лікар",'01_Доходи'!AO617,0)+IF('01_Доходи'!$B$630="Лікар загальної практики - сімейний лікар",'01_Доходи'!AO630,0)+IF('01_Доходи'!$B$643="Лікар загальної практики - сімейний лікар",'01_Доходи'!AO643,0)+IF('01_Доходи'!$B$656="Лікар загальної практики - сімейний лікар",'01_Доходи'!AO656,0)+IF('01_Доходи'!$B$669="Лікар загальної практики - сімейний лікар",'01_Доходи'!AO669,0)</f>
        <v>0</v>
      </c>
      <c r="M38" s="482">
        <f>IF('01_Доходи'!$B$682="Лікар загальної практики - сімейний лікар",'01_Доходи'!AO682,0)+IF('01_Доходи'!$B$695="Лікар загальної практики - сімейний лікар",'01_Доходи'!AO695,0)+IF('01_Доходи'!$B$708="Лікар загальної практики - сімейний лікар",'01_Доходи'!AO708,0)+IF('01_Доходи'!$B$721="Лікар загальної практики - сімейний лікар",'01_Доходи'!AO721,0)+IF('01_Доходи'!$B$734="Лікар загальної практики - сімейний лікар",'01_Доходи'!AO734,0)+IF('01_Доходи'!$B$747="Лікар загальної практики - сімейний лікар",'01_Доходи'!AO747,0)+IF('01_Доходи'!$B$760="Лікар загальної практики - сімейний лікар",'01_Доходи'!AO760,0)+IF('01_Доходи'!$B$773="Лікар загальної практики - сімейний лікар",'01_Доходи'!AO773,0)+IF('01_Доходи'!$B$786="Лікар загальної практики - сімейний лікар",'01_Доходи'!AO786,0)+IF('01_Доходи'!$B$799="Лікар загальної практики - сімейний лікар",'01_Доходи'!AO799,0)+IF('01_Доходи'!$B$812="Лікар загальної практики - сімейний лікар",'01_Доходи'!AO812,0)+IF('01_Доходи'!$B$825="Лікар загальної практики - сімейний лікар",'01_Доходи'!AO825,0)+IF('01_Доходи'!$B$838="Лікар загальної практики - сімейний лікар",'01_Доходи'!AO838,0)+IF('01_Доходи'!$B$851="Лікар загальної практики - сімейний лікар",'01_Доходи'!AO851,0)+IF('01_Доходи'!$B$864="Лікар загальної практики - сімейний лікар",'01_Доходи'!AO864,0)+IF('01_Доходи'!$B$877="Лікар загальної практики - сімейний лікар",'01_Доходи'!AO877,0)+IF('01_Доходи'!$B$890="Лікар загальної практики - сімейний лікар",'01_Доходи'!AO890,0)+IF('01_Доходи'!$B$903="Лікар загальної практики - сімейний лікар",'01_Доходи'!AO903,0)+IF('01_Доходи'!$B$916="Лікар загальної практики - сімейний лікар",'01_Доходи'!AO916,0)+IF('01_Доходи'!$B$929="Лікар загальної практики - сімейний лікар",'01_Доходи'!AO929,0)+IF('01_Доходи'!$B$942="Лікар загальної практики - сімейний лікар",'01_Доходи'!AO942,0)+IF('01_Доходи'!$B$955="Лікар загальної практики - сімейний лікар",'01_Доходи'!AO955,0)+IF('01_Доходи'!$B$968="Лікар загальної практики - сімейний лікар",'01_Доходи'!AO968,0)+IF('01_Доходи'!$B$981="Лікар загальної практики - сімейний лікар",'01_Доходи'!AO981,0)+IF('01_Доходи'!$B$994="Лікар загальної практики - сімейний лікар",'01_Доходи'!AO994,0)+IF('01_Доходи'!$B$1007="Лікар загальної практики - сімейний лікар",'01_Доходи'!AO1007,0)+IF('01_Доходи'!$B$1020="Лікар загальної практики - сімейний лікар",'01_Доходи'!AO1020,0)+IF('01_Доходи'!$B$1033="Лікар загальної практики - сімейний лікар",'01_Доходи'!AO1033,0)+IF('01_Доходи'!$B$1046="Лікар загальної практики - сімейний лікар",'01_Доходи'!AO1046,0)+IF('01_Доходи'!$B$1059="Лікар загальної практики - сімейний лікар",'01_Доходи'!AO1059,0)+IF('01_Доходи'!$B$1072="Лікар загальної практики - сімейний лікар",'01_Доходи'!AO1072,0)+IF('01_Доходи'!$B$1085="Лікар загальної практики - сімейний лікар",'01_Доходи'!AO1085,0)+IF('01_Доходи'!$B$1098="Лікар загальної практики - сімейний лікар",'01_Доходи'!AO1098,0)+IF('01_Доходи'!$B$1111="Лікар загальної практики - сімейний лікар",'01_Доходи'!AO1111,0)+IF('01_Доходи'!$B$1124="Лікар загальної практики - сімейний лікар",'01_Доходи'!AO1124,0)+IF('01_Доходи'!$B$1137="Лікар загальної практики - сімейний лікар",'01_Доходи'!AO1137,0)+IF('01_Доходи'!$B$1150="Лікар загальної практики - сімейний лікар",'01_Доходи'!AO1150,0)+IF('01_Доходи'!$B$1163="Лікар загальної практики - сімейний лікар",'01_Доходи'!AO1163,0)+IF('01_Доходи'!$B$1176="Лікар загальної практики - сімейний лікар",'01_Доходи'!AO1176,0)+IF('01_Доходи'!$B$1189="Лікар загальної практики - сімейний лікар",'01_Доходи'!AO1189,0)+IF('01_Доходи'!$B$1202="Лікар загальної практики - сімейний лікар",'01_Доходи'!AO1202,0)+IF('01_Доходи'!$B$1215="Лікар загальної практики - сімейний лікар",'01_Доходи'!AO1215,0)+IF('01_Доходи'!$B$1228="Лікар загальної практики - сімейний лікар",'01_Доходи'!AO1228,0)+IF('01_Доходи'!$B$1241="Лікар загальної практики - сімейний лікар",'01_Доходи'!AO1241,0)+IF('01_Доходи'!$B$1254="Лікар загальної практики - сімейний лікар",'01_Доходи'!AO1254,0)+IF('01_Доходи'!$B$1267="Лікар загальної практики - сімейний лікар",'01_Доходи'!AO1267,0)+IF('01_Доходи'!$B$1280="Лікар загальної практики - сімейний лікар",'01_Доходи'!AO1280,0)+IF('01_Доходи'!$B$1293="Лікар загальної практики - сімейний лікар",'01_Доходи'!AO1293,0)+IF('01_Доходи'!$B$1306="Лікар загальної практики - сімейний лікар",'01_Доходи'!AO1306,0)+IF('01_Доходи'!$B$1319="Лікар загальної практики - сімейний лікар",'01_Доходи'!AO1319,0)</f>
        <v>0</v>
      </c>
      <c r="N38" s="482">
        <f>IF('01_Доходи'!$B$32="Лікар загальної практики - сімейний лікар",'01_Доходи'!AP32,0)+IF('01_Доходи'!$B$45="Лікар загальної практики - сімейний лікар",'01_Доходи'!AP45,0)+IF('01_Доходи'!$B$58="Лікар загальної практики - сімейний лікар",'01_Доходи'!AP58,0)+IF('01_Доходи'!$B$71="Лікар загальної практики - сімейний лікар",'01_Доходи'!AP71,0)+IF('01_Доходи'!$B$84="Лікар загальної практики - сімейний лікар",'01_Доходи'!AP84,0)+IF('01_Доходи'!$B$97="Лікар загальної практики - сімейний лікар",'01_Доходи'!AP97,0)+IF('01_Доходи'!$B$110="Лікар загальної практики - сімейний лікар",'01_Доходи'!AP110,0)+IF('01_Доходи'!$B$123="Лікар загальної практики - сімейний лікар",'01_Доходи'!AP123,0)+IF('01_Доходи'!$B$136="Лікар загальної практики - сімейний лікар",'01_Доходи'!AP136,0)+IF('01_Доходи'!$B$149="Лікар загальної практики - сімейний лікар",'01_Доходи'!AP149,0)+IF('01_Доходи'!$B$162="Лікар загальної практики - сімейний лікар",'01_Доходи'!AP162,0)+IF('01_Доходи'!$B$175="Лікар загальної практики - сімейний лікар",'01_Доходи'!AP175,0)+IF('01_Доходи'!$B$188="Лікар загальної практики - сімейний лікар",'01_Доходи'!AP188,0)+IF('01_Доходи'!$B$201="Лікар загальної практики - сімейний лікар",'01_Доходи'!AP201,0)+IF('01_Доходи'!$B$214="Лікар загальної практики - сімейний лікар",'01_Доходи'!AP214,0)+IF('01_Доходи'!$B$227="Лікар загальної практики - сімейний лікар",'01_Доходи'!AP227,0)+IF('01_Доходи'!$B$240="Лікар загальної практики - сімейний лікар",'01_Доходи'!AP240,0)+IF('01_Доходи'!$B$253="Лікар загальної практики - сімейний лікар",'01_Доходи'!AP253,0)+IF('01_Доходи'!$B$266="Лікар загальної практики - сімейний лікар",'01_Доходи'!AP266,0)+IF('01_Доходи'!$B$279="Лікар загальної практики - сімейний лікар",'01_Доходи'!AP279,0)+IF('01_Доходи'!$B$292="Лікар загальної практики - сімейний лікар",'01_Доходи'!AP292,0)+IF('01_Доходи'!$B$305="Лікар загальної практики - сімейний лікар",'01_Доходи'!AP305,0)+IF('01_Доходи'!$B$318="Лікар загальної практики - сімейний лікар",'01_Доходи'!AP318,0)+IF('01_Доходи'!$B$331="Лікар загальної практики - сімейний лікар",'01_Доходи'!AP331,0)+IF('01_Доходи'!$B$344="Лікар загальної практики - сімейний лікар",'01_Доходи'!AP344,0)+IF('01_Доходи'!$B$357="Лікар загальної практики - сімейний лікар",'01_Доходи'!AP357,0)+IF('01_Доходи'!$B$370="Лікар загальної практики - сімейний лікар",'01_Доходи'!AP370,0)+IF('01_Доходи'!$B$383="Лікар загальної практики - сімейний лікар",'01_Доходи'!AP383,0)+IF('01_Доходи'!$B$396="Лікар загальної практики - сімейний лікар",'01_Доходи'!AP396,0)+IF('01_Доходи'!$B$409="Лікар загальної практики - сімейний лікар",'01_Доходи'!AP409,0)+IF('01_Доходи'!$B$422="Лікар загальної практики - сімейний лікар",'01_Доходи'!AP422,0)+IF('01_Доходи'!$B$435="Лікар загальної практики - сімейний лікар",'01_Доходи'!AP435,0)+IF('01_Доходи'!$B$448="Лікар загальної практики - сімейний лікар",'01_Доходи'!AP448,0)+IF('01_Доходи'!$B$461="Лікар загальної практики - сімейний лікар",'01_Доходи'!AP461,0)+IF('01_Доходи'!$B$474="Лікар загальної практики - сімейний лікар",'01_Доходи'!AP474,0)+IF('01_Доходи'!$B$487="Лікар загальної практики - сімейний лікар",'01_Доходи'!AP487,0)+IF('01_Доходи'!$B$500="Лікар загальної практики - сімейний лікар",'01_Доходи'!AP500,0)+IF('01_Доходи'!$B$513="Лікар загальної практики - сімейний лікар",'01_Доходи'!AP513,0)+IF('01_Доходи'!$B$526="Лікар загальної практики - сімейний лікар",'01_Доходи'!AP526,0)+IF('01_Доходи'!$B$539="Лікар загальної практики - сімейний лікар",'01_Доходи'!AP539,0)+IF('01_Доходи'!$B$552="Лікар загальної практики - сімейний лікар",'01_Доходи'!AP552,0)+IF('01_Доходи'!$B$565="Лікар загальної практики - сімейний лікар",'01_Доходи'!AP565,0)+IF('01_Доходи'!$B$578="Лікар загальної практики - сімейний лікар",'01_Доходи'!AP578,0)+IF('01_Доходи'!$B$591="Лікар загальної практики - сімейний лікар",'01_Доходи'!AP591,0)+IF('01_Доходи'!$B$604="Лікар загальної практики - сімейний лікар",'01_Доходи'!AP604,0)+IF('01_Доходи'!$B$617="Лікар загальної практики - сімейний лікар",'01_Доходи'!AP617,0)+IF('01_Доходи'!$B$630="Лікар загальної практики - сімейний лікар",'01_Доходи'!AP630,0)+IF('01_Доходи'!$B$643="Лікар загальної практики - сімейний лікар",'01_Доходи'!AP643,0)+IF('01_Доходи'!$B$656="Лікар загальної практики - сімейний лікар",'01_Доходи'!AP656,0)+IF('01_Доходи'!$B$669="Лікар загальної практики - сімейний лікар",'01_Доходи'!AP669,0)</f>
        <v>0</v>
      </c>
      <c r="O38" s="482">
        <f>IF('01_Доходи'!$B$682="Лікар загальної практики - сімейний лікар",'01_Доходи'!AP682,0)+IF('01_Доходи'!$B$695="Лікар загальної практики - сімейний лікар",'01_Доходи'!AP695,0)+IF('01_Доходи'!$B$708="Лікар загальної практики - сімейний лікар",'01_Доходи'!AP708,0)+IF('01_Доходи'!$B$721="Лікар загальної практики - сімейний лікар",'01_Доходи'!AP721,0)+IF('01_Доходи'!$B$734="Лікар загальної практики - сімейний лікар",'01_Доходи'!AP734,0)+IF('01_Доходи'!$B$747="Лікар загальної практики - сімейний лікар",'01_Доходи'!AP747,0)+IF('01_Доходи'!$B$760="Лікар загальної практики - сімейний лікар",'01_Доходи'!AP760,0)+IF('01_Доходи'!$B$773="Лікар загальної практики - сімейний лікар",'01_Доходи'!AP773,0)+IF('01_Доходи'!$B$786="Лікар загальної практики - сімейний лікар",'01_Доходи'!AP786,0)+IF('01_Доходи'!$B$799="Лікар загальної практики - сімейний лікар",'01_Доходи'!AP799,0)+IF('01_Доходи'!$B$812="Лікар загальної практики - сімейний лікар",'01_Доходи'!AP812,0)+IF('01_Доходи'!$B$825="Лікар загальної практики - сімейний лікар",'01_Доходи'!AP825,0)+IF('01_Доходи'!$B$838="Лікар загальної практики - сімейний лікар",'01_Доходи'!AP838,0)+IF('01_Доходи'!$B$851="Лікар загальної практики - сімейний лікар",'01_Доходи'!AP851,0)+IF('01_Доходи'!$B$864="Лікар загальної практики - сімейний лікар",'01_Доходи'!AP864,0)+IF('01_Доходи'!$B$877="Лікар загальної практики - сімейний лікар",'01_Доходи'!AP877,0)+IF('01_Доходи'!$B$890="Лікар загальної практики - сімейний лікар",'01_Доходи'!AP890,0)+IF('01_Доходи'!$B$903="Лікар загальної практики - сімейний лікар",'01_Доходи'!AP903,0)+IF('01_Доходи'!$B$916="Лікар загальної практики - сімейний лікар",'01_Доходи'!AP916,0)+IF('01_Доходи'!$B$929="Лікар загальної практики - сімейний лікар",'01_Доходи'!AP929,0)+IF('01_Доходи'!$B$942="Лікар загальної практики - сімейний лікар",'01_Доходи'!AP942,0)+IF('01_Доходи'!$B$955="Лікар загальної практики - сімейний лікар",'01_Доходи'!AP955,0)+IF('01_Доходи'!$B$968="Лікар загальної практики - сімейний лікар",'01_Доходи'!AP968,0)+IF('01_Доходи'!$B$981="Лікар загальної практики - сімейний лікар",'01_Доходи'!AP981,0)+IF('01_Доходи'!$B$994="Лікар загальної практики - сімейний лікар",'01_Доходи'!AP994,0)+IF('01_Доходи'!$B$1007="Лікар загальної практики - сімейний лікар",'01_Доходи'!AP1007,0)+IF('01_Доходи'!$B$1020="Лікар загальної практики - сімейний лікар",'01_Доходи'!AP1020,0)+IF('01_Доходи'!$B$1033="Лікар загальної практики - сімейний лікар",'01_Доходи'!AP1033,0)+IF('01_Доходи'!$B$1046="Лікар загальної практики - сімейний лікар",'01_Доходи'!AP1046,0)+IF('01_Доходи'!$B$1059="Лікар загальної практики - сімейний лікар",'01_Доходи'!AP1059,0)+IF('01_Доходи'!$B$1072="Лікар загальної практики - сімейний лікар",'01_Доходи'!AP1072,0)+IF('01_Доходи'!$B$1085="Лікар загальної практики - сімейний лікар",'01_Доходи'!AP1085,0)+IF('01_Доходи'!$B$1098="Лікар загальної практики - сімейний лікар",'01_Доходи'!AP1098,0)+IF('01_Доходи'!$B$1111="Лікар загальної практики - сімейний лікар",'01_Доходи'!AP1111,0)+IF('01_Доходи'!$B$1124="Лікар загальної практики - сімейний лікар",'01_Доходи'!AP1124,0)+IF('01_Доходи'!$B$1137="Лікар загальної практики - сімейний лікар",'01_Доходи'!AP1137,0)+IF('01_Доходи'!$B$1150="Лікар загальної практики - сімейний лікар",'01_Доходи'!AP1150,0)+IF('01_Доходи'!$B$1163="Лікар загальної практики - сімейний лікар",'01_Доходи'!AP1163,0)+IF('01_Доходи'!$B$1176="Лікар загальної практики - сімейний лікар",'01_Доходи'!AP1176,0)+IF('01_Доходи'!$B$1189="Лікар загальної практики - сімейний лікар",'01_Доходи'!AP1189,0)+IF('01_Доходи'!$B$1202="Лікар загальної практики - сімейний лікар",'01_Доходи'!AP1202,0)+IF('01_Доходи'!$B$1215="Лікар загальної практики - сімейний лікар",'01_Доходи'!AP1215,0)+IF('01_Доходи'!$B$1228="Лікар загальної практики - сімейний лікар",'01_Доходи'!AP1228,0)+IF('01_Доходи'!$B$1241="Лікар загальної практики - сімейний лікар",'01_Доходи'!AP1241,0)+IF('01_Доходи'!$B$1254="Лікар загальної практики - сімейний лікар",'01_Доходи'!AP1254,0)+IF('01_Доходи'!$B$1267="Лікар загальної практики - сімейний лікар",'01_Доходи'!AP1267,0)+IF('01_Доходи'!$B$1280="Лікар загальної практики - сімейний лікар",'01_Доходи'!AP1280,0)+IF('01_Доходи'!$B$1293="Лікар загальної практики - сімейний лікар",'01_Доходи'!AP1293,0)+IF('01_Доходи'!$B$1306="Лікар загальної практики - сімейний лікар",'01_Доходи'!AP1306,0)+IF('01_Доходи'!$B$1319="Лікар загальної практики - сімейний лікар",'01_Доходи'!AP1319,0)</f>
        <v>0</v>
      </c>
      <c r="P38" s="482">
        <f>IF('01_Доходи'!$B$32="Лікар загальної практики - сімейний лікар",'01_Доходи'!AQ32,0)+IF('01_Доходи'!$B$45="Лікар загальної практики - сімейний лікар",'01_Доходи'!AQ45,0)+IF('01_Доходи'!$B$58="Лікар загальної практики - сімейний лікар",'01_Доходи'!AQ58,0)+IF('01_Доходи'!$B$71="Лікар загальної практики - сімейний лікар",'01_Доходи'!AQ71,0)+IF('01_Доходи'!$B$84="Лікар загальної практики - сімейний лікар",'01_Доходи'!AQ84,0)+IF('01_Доходи'!$B$97="Лікар загальної практики - сімейний лікар",'01_Доходи'!AQ97,0)+IF('01_Доходи'!$B$110="Лікар загальної практики - сімейний лікар",'01_Доходи'!AQ110,0)+IF('01_Доходи'!$B$123="Лікар загальної практики - сімейний лікар",'01_Доходи'!AQ123,0)+IF('01_Доходи'!$B$136="Лікар загальної практики - сімейний лікар",'01_Доходи'!AQ136,0)+IF('01_Доходи'!$B$149="Лікар загальної практики - сімейний лікар",'01_Доходи'!AQ149,0)+IF('01_Доходи'!$B$162="Лікар загальної практики - сімейний лікар",'01_Доходи'!AQ162,0)+IF('01_Доходи'!$B$175="Лікар загальної практики - сімейний лікар",'01_Доходи'!AQ175,0)+IF('01_Доходи'!$B$188="Лікар загальної практики - сімейний лікар",'01_Доходи'!AQ188,0)+IF('01_Доходи'!$B$201="Лікар загальної практики - сімейний лікар",'01_Доходи'!AQ201,0)+IF('01_Доходи'!$B$214="Лікар загальної практики - сімейний лікар",'01_Доходи'!AQ214,0)+IF('01_Доходи'!$B$227="Лікар загальної практики - сімейний лікар",'01_Доходи'!AQ227,0)+IF('01_Доходи'!$B$240="Лікар загальної практики - сімейний лікар",'01_Доходи'!AQ240,0)+IF('01_Доходи'!$B$253="Лікар загальної практики - сімейний лікар",'01_Доходи'!AQ253,0)+IF('01_Доходи'!$B$266="Лікар загальної практики - сімейний лікар",'01_Доходи'!AQ266,0)+IF('01_Доходи'!$B$279="Лікар загальної практики - сімейний лікар",'01_Доходи'!AQ279,0)+IF('01_Доходи'!$B$292="Лікар загальної практики - сімейний лікар",'01_Доходи'!AQ292,0)+IF('01_Доходи'!$B$305="Лікар загальної практики - сімейний лікар",'01_Доходи'!AQ305,0)+IF('01_Доходи'!$B$318="Лікар загальної практики - сімейний лікар",'01_Доходи'!AQ318,0)+IF('01_Доходи'!$B$331="Лікар загальної практики - сімейний лікар",'01_Доходи'!AQ331,0)+IF('01_Доходи'!$B$344="Лікар загальної практики - сімейний лікар",'01_Доходи'!AQ344,0)+IF('01_Доходи'!$B$357="Лікар загальної практики - сімейний лікар",'01_Доходи'!AQ357,0)+IF('01_Доходи'!$B$370="Лікар загальної практики - сімейний лікар",'01_Доходи'!AQ370,0)+IF('01_Доходи'!$B$383="Лікар загальної практики - сімейний лікар",'01_Доходи'!AQ383,0)+IF('01_Доходи'!$B$396="Лікар загальної практики - сімейний лікар",'01_Доходи'!AQ396,0)+IF('01_Доходи'!$B$409="Лікар загальної практики - сімейний лікар",'01_Доходи'!AQ409,0)+IF('01_Доходи'!$B$422="Лікар загальної практики - сімейний лікар",'01_Доходи'!AQ422,0)+IF('01_Доходи'!$B$435="Лікар загальної практики - сімейний лікар",'01_Доходи'!AQ435,0)+IF('01_Доходи'!$B$448="Лікар загальної практики - сімейний лікар",'01_Доходи'!AQ448,0)+IF('01_Доходи'!$B$461="Лікар загальної практики - сімейний лікар",'01_Доходи'!AQ461,0)+IF('01_Доходи'!$B$474="Лікар загальної практики - сімейний лікар",'01_Доходи'!AQ474,0)+IF('01_Доходи'!$B$487="Лікар загальної практики - сімейний лікар",'01_Доходи'!AQ487,0)+IF('01_Доходи'!$B$500="Лікар загальної практики - сімейний лікар",'01_Доходи'!AQ500,0)+IF('01_Доходи'!$B$513="Лікар загальної практики - сімейний лікар",'01_Доходи'!AQ513,0)+IF('01_Доходи'!$B$526="Лікар загальної практики - сімейний лікар",'01_Доходи'!AQ526,0)+IF('01_Доходи'!$B$539="Лікар загальної практики - сімейний лікар",'01_Доходи'!AQ539,0)+IF('01_Доходи'!$B$552="Лікар загальної практики - сімейний лікар",'01_Доходи'!AQ552,0)+IF('01_Доходи'!$B$565="Лікар загальної практики - сімейний лікар",'01_Доходи'!AQ565,0)+IF('01_Доходи'!$B$578="Лікар загальної практики - сімейний лікар",'01_Доходи'!AQ578,0)+IF('01_Доходи'!$B$591="Лікар загальної практики - сімейний лікар",'01_Доходи'!AQ591,0)+IF('01_Доходи'!$B$604="Лікар загальної практики - сімейний лікар",'01_Доходи'!AQ604,0)+IF('01_Доходи'!$B$617="Лікар загальної практики - сімейний лікар",'01_Доходи'!AQ617,0)+IF('01_Доходи'!$B$630="Лікар загальної практики - сімейний лікар",'01_Доходи'!AQ630,0)+IF('01_Доходи'!$B$643="Лікар загальної практики - сімейний лікар",'01_Доходи'!AQ643,0)+IF('01_Доходи'!$B$656="Лікар загальної практики - сімейний лікар",'01_Доходи'!AQ656,0)+IF('01_Доходи'!$B$669="Лікар загальної практики - сімейний лікар",'01_Доходи'!AQ669,0)</f>
        <v>0</v>
      </c>
      <c r="Q38" s="482">
        <f>IF('01_Доходи'!$B$682="Лікар загальної практики - сімейний лікар",'01_Доходи'!AQ682,0)+IF('01_Доходи'!$B$695="Лікар загальної практики - сімейний лікар",'01_Доходи'!AQ695,0)+IF('01_Доходи'!$B$708="Лікар загальної практики - сімейний лікар",'01_Доходи'!AQ708,0)+IF('01_Доходи'!$B$721="Лікар загальної практики - сімейний лікар",'01_Доходи'!AQ721,0)+IF('01_Доходи'!$B$734="Лікар загальної практики - сімейний лікар",'01_Доходи'!AQ734,0)+IF('01_Доходи'!$B$747="Лікар загальної практики - сімейний лікар",'01_Доходи'!AQ747,0)+IF('01_Доходи'!$B$760="Лікар загальної практики - сімейний лікар",'01_Доходи'!AQ760,0)+IF('01_Доходи'!$B$773="Лікар загальної практики - сімейний лікар",'01_Доходи'!AQ773,0)+IF('01_Доходи'!$B$786="Лікар загальної практики - сімейний лікар",'01_Доходи'!AQ786,0)+IF('01_Доходи'!$B$799="Лікар загальної практики - сімейний лікар",'01_Доходи'!AQ799,0)+IF('01_Доходи'!$B$812="Лікар загальної практики - сімейний лікар",'01_Доходи'!AQ812,0)+IF('01_Доходи'!$B$825="Лікар загальної практики - сімейний лікар",'01_Доходи'!AQ825,0)+IF('01_Доходи'!$B$838="Лікар загальної практики - сімейний лікар",'01_Доходи'!AQ838,0)+IF('01_Доходи'!$B$851="Лікар загальної практики - сімейний лікар",'01_Доходи'!AQ851,0)+IF('01_Доходи'!$B$864="Лікар загальної практики - сімейний лікар",'01_Доходи'!AQ864,0)+IF('01_Доходи'!$B$877="Лікар загальної практики - сімейний лікар",'01_Доходи'!AQ877,0)+IF('01_Доходи'!$B$890="Лікар загальної практики - сімейний лікар",'01_Доходи'!AQ890,0)+IF('01_Доходи'!$B$903="Лікар загальної практики - сімейний лікар",'01_Доходи'!AQ903,0)+IF('01_Доходи'!$B$916="Лікар загальної практики - сімейний лікар",'01_Доходи'!AQ916,0)+IF('01_Доходи'!$B$929="Лікар загальної практики - сімейний лікар",'01_Доходи'!AQ929,0)+IF('01_Доходи'!$B$942="Лікар загальної практики - сімейний лікар",'01_Доходи'!AQ942,0)+IF('01_Доходи'!$B$955="Лікар загальної практики - сімейний лікар",'01_Доходи'!AQ955,0)+IF('01_Доходи'!$B$968="Лікар загальної практики - сімейний лікар",'01_Доходи'!AQ968,0)+IF('01_Доходи'!$B$981="Лікар загальної практики - сімейний лікар",'01_Доходи'!AQ981,0)+IF('01_Доходи'!$B$994="Лікар загальної практики - сімейний лікар",'01_Доходи'!AQ994,0)+IF('01_Доходи'!$B$1007="Лікар загальної практики - сімейний лікар",'01_Доходи'!AQ1007,0)+IF('01_Доходи'!$B$1020="Лікар загальної практики - сімейний лікар",'01_Доходи'!AQ1020,0)+IF('01_Доходи'!$B$1033="Лікар загальної практики - сімейний лікар",'01_Доходи'!AQ1033,0)+IF('01_Доходи'!$B$1046="Лікар загальної практики - сімейний лікар",'01_Доходи'!AQ1046,0)+IF('01_Доходи'!$B$1059="Лікар загальної практики - сімейний лікар",'01_Доходи'!AQ1059,0)+IF('01_Доходи'!$B$1072="Лікар загальної практики - сімейний лікар",'01_Доходи'!AQ1072,0)+IF('01_Доходи'!$B$1085="Лікар загальної практики - сімейний лікар",'01_Доходи'!AQ1085,0)+IF('01_Доходи'!$B$1098="Лікар загальної практики - сімейний лікар",'01_Доходи'!AQ1098,0)+IF('01_Доходи'!$B$1111="Лікар загальної практики - сімейний лікар",'01_Доходи'!AQ1111,0)+IF('01_Доходи'!$B$1124="Лікар загальної практики - сімейний лікар",'01_Доходи'!AQ1124,0)+IF('01_Доходи'!$B$1137="Лікар загальної практики - сімейний лікар",'01_Доходи'!AQ1137,0)+IF('01_Доходи'!$B$1150="Лікар загальної практики - сімейний лікар",'01_Доходи'!AQ1150,0)+IF('01_Доходи'!$B$1163="Лікар загальної практики - сімейний лікар",'01_Доходи'!AQ1163,0)+IF('01_Доходи'!$B$1176="Лікар загальної практики - сімейний лікар",'01_Доходи'!AQ1176,0)+IF('01_Доходи'!$B$1189="Лікар загальної практики - сімейний лікар",'01_Доходи'!AQ1189,0)+IF('01_Доходи'!$B$1202="Лікар загальної практики - сімейний лікар",'01_Доходи'!AQ1202,0)+IF('01_Доходи'!$B$1215="Лікар загальної практики - сімейний лікар",'01_Доходи'!AQ1215,0)+IF('01_Доходи'!$B$1228="Лікар загальної практики - сімейний лікар",'01_Доходи'!AQ1228,0)+IF('01_Доходи'!$B$1241="Лікар загальної практики - сімейний лікар",'01_Доходи'!AQ1241,0)+IF('01_Доходи'!$B$1254="Лікар загальної практики - сімейний лікар",'01_Доходи'!AQ1254,0)+IF('01_Доходи'!$B$1267="Лікар загальної практики - сімейний лікар",'01_Доходи'!AQ1267,0)+IF('01_Доходи'!$B$1280="Лікар загальної практики - сімейний лікар",'01_Доходи'!AQ1280,0)+IF('01_Доходи'!$B$1293="Лікар загальної практики - сімейний лікар",'01_Доходи'!AQ1293,0)+IF('01_Доходи'!$B$1306="Лікар загальної практики - сімейний лікар",'01_Доходи'!AQ1306,0)+IF('01_Доходи'!$B$1319="Лікар загальної практики - сімейний лікар",'01_Доходи'!AQ1319,0)</f>
        <v>0</v>
      </c>
      <c r="R38" s="439"/>
      <c r="S38" s="237"/>
      <c r="T38" s="237"/>
      <c r="U38" s="237"/>
    </row>
    <row r="39" spans="2:21" s="236" customFormat="1" ht="41.25" customHeight="1" x14ac:dyDescent="0.3">
      <c r="B39" s="935"/>
      <c r="C39" s="449" t="s">
        <v>232</v>
      </c>
      <c r="D39" s="450" t="s">
        <v>789</v>
      </c>
      <c r="E39" s="453">
        <f>IFERROR((J39+K39)/R18,0)</f>
        <v>0</v>
      </c>
      <c r="F39" s="453">
        <f>IFERROR((L39+M39)/S18,0)</f>
        <v>0</v>
      </c>
      <c r="G39" s="453">
        <f>IFERROR((N39+O39)/T18,0)</f>
        <v>0</v>
      </c>
      <c r="H39" s="453">
        <f>IFERROR((P39+Q39)/U18,0)</f>
        <v>0</v>
      </c>
      <c r="I39" s="89"/>
      <c r="J39" s="582">
        <f>IF('01_Доходи'!$B$32="Лікар-терапевт",'01_Доходи'!AN32,0)+IF('01_Доходи'!$B$45="Лікар-терапевт",'01_Доходи'!AN45,0)+IF('01_Доходи'!$B$58="Лікар-терапевт",'01_Доходи'!AN58,0)+IF('01_Доходи'!$B$71="Лікар-терапевт",'01_Доходи'!AN71,0)+IF('01_Доходи'!$B$84="Лікар-терапевт",'01_Доходи'!AN84,0)+IF('01_Доходи'!$B$97="Лікар-терапевт",'01_Доходи'!AN97,0)+IF('01_Доходи'!$B$110="Лікар-терапевт",'01_Доходи'!AN110,0)+IF('01_Доходи'!$B$123="Лікар-терапевт",'01_Доходи'!AN123,0)+IF('01_Доходи'!$B$136="Лікар-терапевт",'01_Доходи'!AN136,0)+IF('01_Доходи'!$B$149="Лікар-терапевт",'01_Доходи'!AN149,0)+IF('01_Доходи'!$B$162="Лікар-терапевт",'01_Доходи'!AN162,0)+IF('01_Доходи'!$B$175="Лікар-терапевт",'01_Доходи'!AN175,0)+IF('01_Доходи'!$B$188="Лікар-терапевт",'01_Доходи'!AN188,0)+IF('01_Доходи'!$B$201="Лікар-терапевт",'01_Доходи'!AN201,0)+IF('01_Доходи'!$B$214="Лікар-терапевт",'01_Доходи'!AN214,0)+IF('01_Доходи'!$B$227="Лікар-терапевт",'01_Доходи'!AN227,0)+IF('01_Доходи'!$B$240="Лікар-терапевт",'01_Доходи'!AN240,0)+IF('01_Доходи'!$B$253="Лікар-терапевт",'01_Доходи'!AN253,0)+IF('01_Доходи'!$B$266="Лікар-терапевт",'01_Доходи'!AN266,0)+IF('01_Доходи'!$B$279="Лікар-терапевт",'01_Доходи'!AN279,0)+IF('01_Доходи'!$B$292="Лікар-терапевт",'01_Доходи'!AN292,0)+IF('01_Доходи'!$B$305="Лікар-терапевт",'01_Доходи'!AN305,0)+IF('01_Доходи'!$B$318="Лікар-терапевт",'01_Доходи'!AN318,0)+IF('01_Доходи'!$B$331="Лікар-терапевт",'01_Доходи'!AN331,0)+IF('01_Доходи'!$B$344="Лікар-терапевт",'01_Доходи'!AN344,0)+IF('01_Доходи'!$B$357="Лікар-терапевт",'01_Доходи'!AN357,0)+IF('01_Доходи'!$B$370="Лікар-терапевт",'01_Доходи'!AN370,0)+IF('01_Доходи'!$B$383="Лікар-терапевт",'01_Доходи'!AN383,0)+IF('01_Доходи'!$B$396="Лікар-терапевт",'01_Доходи'!AN396,0)+IF('01_Доходи'!$B$409="Лікар-терапевт",'01_Доходи'!AN409,0)+IF('01_Доходи'!$B$422="Лікар-терапевт",'01_Доходи'!AN422,0)+IF('01_Доходи'!$B$435="Лікар-терапевт",'01_Доходи'!AN435,0)+IF('01_Доходи'!$B$448="Лікар-терапевт",'01_Доходи'!AN448,0)+IF('01_Доходи'!$B$461="Лікар-терапевт",'01_Доходи'!AN461,0)+IF('01_Доходи'!$B$474="Лікар-терапевт",'01_Доходи'!AN474,0)+IF('01_Доходи'!$B$487="Лікар-терапевт",'01_Доходи'!AN487,0)+IF('01_Доходи'!$B$500="Лікар-терапевт",'01_Доходи'!AN500,0)+IF('01_Доходи'!$B$513="Лікар-терапевт",'01_Доходи'!AN513,0)+IF('01_Доходи'!$B$526="Лікар-терапевт",'01_Доходи'!AN526,0)+IF('01_Доходи'!$B$539="Лікар-терапевт",'01_Доходи'!AN539,0)+IF('01_Доходи'!$B$552="Лікар-терапевт",'01_Доходи'!AN552,0)+IF('01_Доходи'!$B$565="Лікар-терапевт",'01_Доходи'!AN565,0)+IF('01_Доходи'!$B$578="Лікар-терапевт",'01_Доходи'!AN578,0)+IF('01_Доходи'!$B$591="Лікар-терапевт",'01_Доходи'!AN591,0)+IF('01_Доходи'!$B$604="Лікар-терапевт",'01_Доходи'!AN604,0)+IF('01_Доходи'!$B$617="Лікар-терапевт",'01_Доходи'!AN617,0)+IF('01_Доходи'!$B$630="Лікар-терапевт",'01_Доходи'!AN630,0)+IF('01_Доходи'!$B$643="Лікар-терапевт",'01_Доходи'!AN643,0)+IF('01_Доходи'!$B$656="Лікар-терапевт",'01_Доходи'!AN656,0)+IF('01_Доходи'!$B$669="Лікар-терапевт",'01_Доходи'!AN669,0)</f>
        <v>0</v>
      </c>
      <c r="K39" s="582">
        <f>IF('01_Доходи'!$B$682="Лікар-терапевт",'01_Доходи'!AN682,0)+IF('01_Доходи'!$B$695="Лікар-терапевт",'01_Доходи'!AN695,0)+IF('01_Доходи'!$B$708="Лікар-терапевт",'01_Доходи'!AN708,0)+IF('01_Доходи'!$B$721="Лікар-терапевт",'01_Доходи'!AN721,0)+IF('01_Доходи'!$B$734="Лікар-терапевт",'01_Доходи'!AN734,0)+IF('01_Доходи'!$B$747="Лікар-терапевт",'01_Доходи'!AN747,0)+IF('01_Доходи'!$B$760="Лікар-терапевт",'01_Доходи'!AN760,0)+IF('01_Доходи'!$B$773="Лікар-терапевт",'01_Доходи'!AN773,0)+IF('01_Доходи'!$B$786="Лікар-терапевт",'01_Доходи'!AN786,0)+IF('01_Доходи'!$B$799="Лікар-терапевт",'01_Доходи'!AN799,0)+IF('01_Доходи'!$B$812="Лікар-терапевт",'01_Доходи'!AN812,0)+IF('01_Доходи'!$B$825="Лікар-терапевт",'01_Доходи'!AN825,0)+IF('01_Доходи'!$B$838="Лікар-терапевт",'01_Доходи'!AN838,0)+IF('01_Доходи'!$B$851="Лікар-терапевт",'01_Доходи'!AN851,0)+IF('01_Доходи'!$B$864="Лікар-терапевт",'01_Доходи'!AN864,0)+IF('01_Доходи'!$B$877="Лікар-терапевт",'01_Доходи'!AN877,0)+IF('01_Доходи'!$B$890="Лікар-терапевт",'01_Доходи'!AN890,0)+IF('01_Доходи'!$B$903="Лікар-терапевт",'01_Доходи'!AN903,0)+IF('01_Доходи'!$B$916="Лікар-терапевт",'01_Доходи'!AN916,0)+IF('01_Доходи'!$B$929="Лікар-терапевт",'01_Доходи'!AN929,0)+IF('01_Доходи'!$B$942="Лікар-терапевт",'01_Доходи'!AN942,0)+IF('01_Доходи'!$B$955="Лікар-терапевт",'01_Доходи'!AN955,0)+IF('01_Доходи'!$B$968="Лікар-терапевт",'01_Доходи'!AN968,0)+IF('01_Доходи'!$B$981="Лікар-терапевт",'01_Доходи'!AN981,0)+IF('01_Доходи'!$B$994="Лікар-терапевт",'01_Доходи'!AN994,0)+IF('01_Доходи'!$B$1007="Лікар-терапевт",'01_Доходи'!AN1007,0)+IF('01_Доходи'!$B$1020="Лікар-терапевт",'01_Доходи'!AN1020,0)+IF('01_Доходи'!$B$1033="Лікар-терапевт",'01_Доходи'!AN1033,0)+IF('01_Доходи'!$B$1046="Лікар-терапевт",'01_Доходи'!AN1046,0)+IF('01_Доходи'!$B$1059="Лікар-терапевт",'01_Доходи'!AN1059,0)+IF('01_Доходи'!$B$1072="Лікар-терапевт",'01_Доходи'!AN1072,0)+IF('01_Доходи'!$B$1085="Лікар-терапевт",'01_Доходи'!AN1085,0)+IF('01_Доходи'!$B$1098="Лікар-терапевт",'01_Доходи'!AN1098,0)+IF('01_Доходи'!$B$1111="Лікар-терапевт",'01_Доходи'!AN1111,0)+IF('01_Доходи'!$B$1124="Лікар-терапевт",'01_Доходи'!AN1124,0)+IF('01_Доходи'!$B$1137="Лікар-терапевт",'01_Доходи'!AN1137,0)+IF('01_Доходи'!$B$1150="Лікар-терапевт",'01_Доходи'!AN1150,0)+IF('01_Доходи'!$B$1163="Лікар-терапевт",'01_Доходи'!AN1163,0)+IF('01_Доходи'!$B$1176="Лікар-терапевт",'01_Доходи'!AN1176,0)+IF('01_Доходи'!$B$1189="Лікар-терапевт",'01_Доходи'!AN1189,0)+IF('01_Доходи'!$B$1202="Лікар-терапевт",'01_Доходи'!AN1202,0)+IF('01_Доходи'!$B$1215="Лікар-терапевт",'01_Доходи'!AN1215,0)+IF('01_Доходи'!$B$1228="Лікар-терапевт",'01_Доходи'!AN1228,0)+IF('01_Доходи'!$B$1241="Лікар-терапевт",'01_Доходи'!AN1241,0)+IF('01_Доходи'!$B$1254="Лікар-терапевт",'01_Доходи'!AN1254,0)+IF('01_Доходи'!$B$1267="Лікар-терапевт",'01_Доходи'!AN1267,0)+IF('01_Доходи'!$B$1280="Лікар-терапевт",'01_Доходи'!AN1280,0)+IF('01_Доходи'!$B$1293="Лікар-терапевт",'01_Доходи'!AN1293,0)+IF('01_Доходи'!$B$1306="Лікар-терапевт",'01_Доходи'!AN1306,0)+IF('01_Доходи'!$B$1319="Лікар-терапевт",'01_Доходи'!AN1319,0)</f>
        <v>0</v>
      </c>
      <c r="L39" s="582">
        <f>IF('01_Доходи'!$B$32="Лікар-терапевт",'01_Доходи'!AO32,0)+IF('01_Доходи'!$B$45="Лікар-терапевт",'01_Доходи'!AO45,0)+IF('01_Доходи'!$B$58="Лікар-терапевт",'01_Доходи'!AO58,0)+IF('01_Доходи'!$B$71="Лікар-терапевт",'01_Доходи'!AO71,0)+IF('01_Доходи'!$B$84="Лікар-терапевт",'01_Доходи'!AO84,0)+IF('01_Доходи'!$B$97="Лікар-терапевт",'01_Доходи'!AO97,0)+IF('01_Доходи'!$B$110="Лікар-терапевт",'01_Доходи'!AO110,0)+IF('01_Доходи'!$B$123="Лікар-терапевт",'01_Доходи'!AO123,0)+IF('01_Доходи'!$B$136="Лікар-терапевт",'01_Доходи'!AO136,0)+IF('01_Доходи'!$B$149="Лікар-терапевт",'01_Доходи'!AO149,0)+IF('01_Доходи'!$B$162="Лікар-терапевт",'01_Доходи'!AO162,0)+IF('01_Доходи'!$B$175="Лікар-терапевт",'01_Доходи'!AO175,0)+IF('01_Доходи'!$B$188="Лікар-терапевт",'01_Доходи'!AO188,0)+IF('01_Доходи'!$B$201="Лікар-терапевт",'01_Доходи'!AO201,0)+IF('01_Доходи'!$B$214="Лікар-терапевт",'01_Доходи'!AO214,0)+IF('01_Доходи'!$B$227="Лікар-терапевт",'01_Доходи'!AO227,0)+IF('01_Доходи'!$B$240="Лікар-терапевт",'01_Доходи'!AO240,0)+IF('01_Доходи'!$B$253="Лікар-терапевт",'01_Доходи'!AO253,0)+IF('01_Доходи'!$B$266="Лікар-терапевт",'01_Доходи'!AO266,0)+IF('01_Доходи'!$B$279="Лікар-терапевт",'01_Доходи'!AO279,0)+IF('01_Доходи'!$B$292="Лікар-терапевт",'01_Доходи'!AO292,0)+IF('01_Доходи'!$B$305="Лікар-терапевт",'01_Доходи'!AO305,0)+IF('01_Доходи'!$B$318="Лікар-терапевт",'01_Доходи'!AO318,0)+IF('01_Доходи'!$B$331="Лікар-терапевт",'01_Доходи'!AO331,0)+IF('01_Доходи'!$B$344="Лікар-терапевт",'01_Доходи'!AO344,0)+IF('01_Доходи'!$B$357="Лікар-терапевт",'01_Доходи'!AO357,0)+IF('01_Доходи'!$B$370="Лікар-терапевт",'01_Доходи'!AO370,0)+IF('01_Доходи'!$B$383="Лікар-терапевт",'01_Доходи'!AO383,0)+IF('01_Доходи'!$B$396="Лікар-терапевт",'01_Доходи'!AO396,0)+IF('01_Доходи'!$B$409="Лікар-терапевт",'01_Доходи'!AO409,0)+IF('01_Доходи'!$B$422="Лікар-терапевт",'01_Доходи'!AO422,0)+IF('01_Доходи'!$B$435="Лікар-терапевт",'01_Доходи'!AO435,0)+IF('01_Доходи'!$B$448="Лікар-терапевт",'01_Доходи'!AO448,0)+IF('01_Доходи'!$B$461="Лікар-терапевт",'01_Доходи'!AO461,0)+IF('01_Доходи'!$B$474="Лікар-терапевт",'01_Доходи'!AO474,0)+IF('01_Доходи'!$B$487="Лікар-терапевт",'01_Доходи'!AO487,0)+IF('01_Доходи'!$B$500="Лікар-терапевт",'01_Доходи'!AO500,0)+IF('01_Доходи'!$B$513="Лікар-терапевт",'01_Доходи'!AO513,0)+IF('01_Доходи'!$B$526="Лікар-терапевт",'01_Доходи'!AO526,0)+IF('01_Доходи'!$B$539="Лікар-терапевт",'01_Доходи'!AO539,0)+IF('01_Доходи'!$B$552="Лікар-терапевт",'01_Доходи'!AO552,0)+IF('01_Доходи'!$B$565="Лікар-терапевт",'01_Доходи'!AO565,0)+IF('01_Доходи'!$B$578="Лікар-терапевт",'01_Доходи'!AO578,0)+IF('01_Доходи'!$B$591="Лікар-терапевт",'01_Доходи'!AO591,0)+IF('01_Доходи'!$B$604="Лікар-терапевт",'01_Доходи'!AO604,0)+IF('01_Доходи'!$B$617="Лікар-терапевт",'01_Доходи'!AO617,0)+IF('01_Доходи'!$B$630="Лікар-терапевт",'01_Доходи'!AO630,0)+IF('01_Доходи'!$B$643="Лікар-терапевт",'01_Доходи'!AO643,0)+IF('01_Доходи'!$B$656="Лікар-терапевт",'01_Доходи'!AO656,0)+IF('01_Доходи'!$B$669="Лікар-терапевт",'01_Доходи'!AO669,0)</f>
        <v>0</v>
      </c>
      <c r="M39" s="582">
        <f>IF('01_Доходи'!$B$682="Лікар-терапевт",'01_Доходи'!AO682,0)+IF('01_Доходи'!$B$695="Лікар-терапевт",'01_Доходи'!AO695,0)+IF('01_Доходи'!$B$708="Лікар-терапевт",'01_Доходи'!AO708,0)+IF('01_Доходи'!$B$721="Лікар-терапевт",'01_Доходи'!AO721,0)+IF('01_Доходи'!$B$734="Лікар-терапевт",'01_Доходи'!AO734,0)+IF('01_Доходи'!$B$747="Лікар-терапевт",'01_Доходи'!AO747,0)+IF('01_Доходи'!$B$760="Лікар-терапевт",'01_Доходи'!AO760,0)+IF('01_Доходи'!$B$773="Лікар-терапевт",'01_Доходи'!AO773,0)+IF('01_Доходи'!$B$786="Лікар-терапевт",'01_Доходи'!AO786,0)+IF('01_Доходи'!$B$799="Лікар-терапевт",'01_Доходи'!AO799,0)+IF('01_Доходи'!$B$812="Лікар-терапевт",'01_Доходи'!AO812,0)+IF('01_Доходи'!$B$825="Лікар-терапевт",'01_Доходи'!AO825,0)+IF('01_Доходи'!$B$838="Лікар-терапевт",'01_Доходи'!AO838,0)+IF('01_Доходи'!$B$851="Лікар-терапевт",'01_Доходи'!AO851,0)+IF('01_Доходи'!$B$864="Лікар-терапевт",'01_Доходи'!AO864,0)+IF('01_Доходи'!$B$877="Лікар-терапевт",'01_Доходи'!AO877,0)+IF('01_Доходи'!$B$890="Лікар-терапевт",'01_Доходи'!AO890,0)+IF('01_Доходи'!$B$903="Лікар-терапевт",'01_Доходи'!AO903,0)+IF('01_Доходи'!$B$916="Лікар-терапевт",'01_Доходи'!AO916,0)+IF('01_Доходи'!$B$929="Лікар-терапевт",'01_Доходи'!AO929,0)+IF('01_Доходи'!$B$942="Лікар-терапевт",'01_Доходи'!AO942,0)+IF('01_Доходи'!$B$955="Лікар-терапевт",'01_Доходи'!AO955,0)+IF('01_Доходи'!$B$968="Лікар-терапевт",'01_Доходи'!AO968,0)+IF('01_Доходи'!$B$981="Лікар-терапевт",'01_Доходи'!AO981,0)+IF('01_Доходи'!$B$994="Лікар-терапевт",'01_Доходи'!AO994,0)+IF('01_Доходи'!$B$1007="Лікар-терапевт",'01_Доходи'!AO1007,0)+IF('01_Доходи'!$B$1020="Лікар-терапевт",'01_Доходи'!AO1020,0)+IF('01_Доходи'!$B$1033="Лікар-терапевт",'01_Доходи'!AO1033,0)+IF('01_Доходи'!$B$1046="Лікар-терапевт",'01_Доходи'!AO1046,0)+IF('01_Доходи'!$B$1059="Лікар-терапевт",'01_Доходи'!AO1059,0)+IF('01_Доходи'!$B$1072="Лікар-терапевт",'01_Доходи'!AO1072,0)+IF('01_Доходи'!$B$1085="Лікар-терапевт",'01_Доходи'!AO1085,0)+IF('01_Доходи'!$B$1098="Лікар-терапевт",'01_Доходи'!AO1098,0)+IF('01_Доходи'!$B$1111="Лікар-терапевт",'01_Доходи'!AO1111,0)+IF('01_Доходи'!$B$1124="Лікар-терапевт",'01_Доходи'!AO1124,0)+IF('01_Доходи'!$B$1137="Лікар-терапевт",'01_Доходи'!AO1137,0)+IF('01_Доходи'!$B$1150="Лікар-терапевт",'01_Доходи'!AO1150,0)+IF('01_Доходи'!$B$1163="Лікар-терапевт",'01_Доходи'!AO1163,0)+IF('01_Доходи'!$B$1176="Лікар-терапевт",'01_Доходи'!AO1176,0)+IF('01_Доходи'!$B$1189="Лікар-терапевт",'01_Доходи'!AO1189,0)+IF('01_Доходи'!$B$1202="Лікар-терапевт",'01_Доходи'!AO1202,0)+IF('01_Доходи'!$B$1215="Лікар-терапевт",'01_Доходи'!AO1215,0)+IF('01_Доходи'!$B$1228="Лікар-терапевт",'01_Доходи'!AO1228,0)+IF('01_Доходи'!$B$1241="Лікар-терапевт",'01_Доходи'!AO1241,0)+IF('01_Доходи'!$B$1254="Лікар-терапевт",'01_Доходи'!AO1254,0)+IF('01_Доходи'!$B$1267="Лікар-терапевт",'01_Доходи'!AO1267,0)+IF('01_Доходи'!$B$1280="Лікар-терапевт",'01_Доходи'!AO1280,0)+IF('01_Доходи'!$B$1293="Лікар-терапевт",'01_Доходи'!AO1293,0)+IF('01_Доходи'!$B$1306="Лікар-терапевт",'01_Доходи'!AO1306,0)+IF('01_Доходи'!$B$1319="Лікар-терапевт",'01_Доходи'!AO1319,0)</f>
        <v>0</v>
      </c>
      <c r="N39" s="582">
        <f>IF('01_Доходи'!$B$32="Лікар-терапевт",'01_Доходи'!AP32,0)+IF('01_Доходи'!$B$45="Лікар-терапевт",'01_Доходи'!AP45,0)+IF('01_Доходи'!$B$58="Лікар-терапевт",'01_Доходи'!AP58,0)+IF('01_Доходи'!$B$71="Лікар-терапевт",'01_Доходи'!AP71,0)+IF('01_Доходи'!$B$84="Лікар-терапевт",'01_Доходи'!AP84,0)+IF('01_Доходи'!$B$97="Лікар-терапевт",'01_Доходи'!AP97,0)+IF('01_Доходи'!$B$110="Лікар-терапевт",'01_Доходи'!AP110,0)+IF('01_Доходи'!$B$123="Лікар-терапевт",'01_Доходи'!AP123,0)+IF('01_Доходи'!$B$136="Лікар-терапевт",'01_Доходи'!AP136,0)+IF('01_Доходи'!$B$149="Лікар-терапевт",'01_Доходи'!AP149,0)+IF('01_Доходи'!$B$162="Лікар-терапевт",'01_Доходи'!AP162,0)+IF('01_Доходи'!$B$175="Лікар-терапевт",'01_Доходи'!AP175,0)+IF('01_Доходи'!$B$188="Лікар-терапевт",'01_Доходи'!AP188,0)+IF('01_Доходи'!$B$201="Лікар-терапевт",'01_Доходи'!AP201,0)+IF('01_Доходи'!$B$214="Лікар-терапевт",'01_Доходи'!AP214,0)+IF('01_Доходи'!$B$227="Лікар-терапевт",'01_Доходи'!AP227,0)+IF('01_Доходи'!$B$240="Лікар-терапевт",'01_Доходи'!AP240,0)+IF('01_Доходи'!$B$253="Лікар-терапевт",'01_Доходи'!AP253,0)+IF('01_Доходи'!$B$266="Лікар-терапевт",'01_Доходи'!AP266,0)+IF('01_Доходи'!$B$279="Лікар-терапевт",'01_Доходи'!AP279,0)+IF('01_Доходи'!$B$292="Лікар-терапевт",'01_Доходи'!AP292,0)+IF('01_Доходи'!$B$305="Лікар-терапевт",'01_Доходи'!AP305,0)+IF('01_Доходи'!$B$318="Лікар-терапевт",'01_Доходи'!AP318,0)+IF('01_Доходи'!$B$331="Лікар-терапевт",'01_Доходи'!AP331,0)+IF('01_Доходи'!$B$344="Лікар-терапевт",'01_Доходи'!AP344,0)+IF('01_Доходи'!$B$357="Лікар-терапевт",'01_Доходи'!AP357,0)+IF('01_Доходи'!$B$370="Лікар-терапевт",'01_Доходи'!AP370,0)+IF('01_Доходи'!$B$383="Лікар-терапевт",'01_Доходи'!AP383,0)+IF('01_Доходи'!$B$396="Лікар-терапевт",'01_Доходи'!AP396,0)+IF('01_Доходи'!$B$409="Лікар-терапевт",'01_Доходи'!AP409,0)+IF('01_Доходи'!$B$422="Лікар-терапевт",'01_Доходи'!AP422,0)+IF('01_Доходи'!$B$435="Лікар-терапевт",'01_Доходи'!AP435,0)+IF('01_Доходи'!$B$448="Лікар-терапевт",'01_Доходи'!AP448,0)+IF('01_Доходи'!$B$461="Лікар-терапевт",'01_Доходи'!AP461,0)+IF('01_Доходи'!$B$474="Лікар-терапевт",'01_Доходи'!AP474,0)+IF('01_Доходи'!$B$487="Лікар-терапевт",'01_Доходи'!AP487,0)+IF('01_Доходи'!$B$500="Лікар-терапевт",'01_Доходи'!AP500,0)+IF('01_Доходи'!$B$513="Лікар-терапевт",'01_Доходи'!AP513,0)+IF('01_Доходи'!$B$526="Лікар-терапевт",'01_Доходи'!AP526,0)+IF('01_Доходи'!$B$539="Лікар-терапевт",'01_Доходи'!AP539,0)+IF('01_Доходи'!$B$552="Лікар-терапевт",'01_Доходи'!AP552,0)+IF('01_Доходи'!$B$565="Лікар-терапевт",'01_Доходи'!AP565,0)+IF('01_Доходи'!$B$578="Лікар-терапевт",'01_Доходи'!AP578,0)+IF('01_Доходи'!$B$591="Лікар-терапевт",'01_Доходи'!AP591,0)+IF('01_Доходи'!$B$604="Лікар-терапевт",'01_Доходи'!AP604,0)+IF('01_Доходи'!$B$617="Лікар-терапевт",'01_Доходи'!AP617,0)+IF('01_Доходи'!$B$630="Лікар-терапевт",'01_Доходи'!AP630,0)+IF('01_Доходи'!$B$643="Лікар-терапевт",'01_Доходи'!AP643,0)+IF('01_Доходи'!$B$656="Лікар-терапевт",'01_Доходи'!AP656,0)+IF('01_Доходи'!$B$669="Лікар-терапевт",'01_Доходи'!AP669,0)</f>
        <v>0</v>
      </c>
      <c r="O39" s="582">
        <f>IF('01_Доходи'!$B$682="Лікар-терапевт",'01_Доходи'!AP682,0)+IF('01_Доходи'!$B$695="Лікар-терапевт",'01_Доходи'!AP695,0)+IF('01_Доходи'!$B$708="Лікар-терапевт",'01_Доходи'!AP708,0)+IF('01_Доходи'!$B$721="Лікар-терапевт",'01_Доходи'!AP721,0)+IF('01_Доходи'!$B$734="Лікар-терапевт",'01_Доходи'!AP734,0)+IF('01_Доходи'!$B$747="Лікар-терапевт",'01_Доходи'!AP747,0)+IF('01_Доходи'!$B$760="Лікар-терапевт",'01_Доходи'!AP760,0)+IF('01_Доходи'!$B$773="Лікар-терапевт",'01_Доходи'!AP773,0)+IF('01_Доходи'!$B$786="Лікар-терапевт",'01_Доходи'!AP786,0)+IF('01_Доходи'!$B$799="Лікар-терапевт",'01_Доходи'!AP799,0)+IF('01_Доходи'!$B$812="Лікар-терапевт",'01_Доходи'!AP812,0)+IF('01_Доходи'!$B$825="Лікар-терапевт",'01_Доходи'!AP825,0)+IF('01_Доходи'!$B$838="Лікар-терапевт",'01_Доходи'!AP838,0)+IF('01_Доходи'!$B$851="Лікар-терапевт",'01_Доходи'!AP851,0)+IF('01_Доходи'!$B$864="Лікар-терапевт",'01_Доходи'!AP864,0)+IF('01_Доходи'!$B$877="Лікар-терапевт",'01_Доходи'!AP877,0)+IF('01_Доходи'!$B$890="Лікар-терапевт",'01_Доходи'!AP890,0)+IF('01_Доходи'!$B$903="Лікар-терапевт",'01_Доходи'!AP903,0)+IF('01_Доходи'!$B$916="Лікар-терапевт",'01_Доходи'!AP916,0)+IF('01_Доходи'!$B$929="Лікар-терапевт",'01_Доходи'!AP929,0)+IF('01_Доходи'!$B$942="Лікар-терапевт",'01_Доходи'!AP942,0)+IF('01_Доходи'!$B$955="Лікар-терапевт",'01_Доходи'!AP955,0)+IF('01_Доходи'!$B$968="Лікар-терапевт",'01_Доходи'!AP968,0)+IF('01_Доходи'!$B$981="Лікар-терапевт",'01_Доходи'!AP981,0)+IF('01_Доходи'!$B$994="Лікар-терапевт",'01_Доходи'!AP994,0)+IF('01_Доходи'!$B$1007="Лікар-терапевт",'01_Доходи'!AP1007,0)+IF('01_Доходи'!$B$1020="Лікар-терапевт",'01_Доходи'!AP1020,0)+IF('01_Доходи'!$B$1033="Лікар-терапевт",'01_Доходи'!AP1033,0)+IF('01_Доходи'!$B$1046="Лікар-терапевт",'01_Доходи'!AP1046,0)+IF('01_Доходи'!$B$1059="Лікар-терапевт",'01_Доходи'!AP1059,0)+IF('01_Доходи'!$B$1072="Лікар-терапевт",'01_Доходи'!AP1072,0)+IF('01_Доходи'!$B$1085="Лікар-терапевт",'01_Доходи'!AP1085,0)+IF('01_Доходи'!$B$1098="Лікар-терапевт",'01_Доходи'!AP1098,0)+IF('01_Доходи'!$B$1111="Лікар-терапевт",'01_Доходи'!AP1111,0)+IF('01_Доходи'!$B$1124="Лікар-терапевт",'01_Доходи'!AP1124,0)+IF('01_Доходи'!$B$1137="Лікар-терапевт",'01_Доходи'!AP1137,0)+IF('01_Доходи'!$B$1150="Лікар-терапевт",'01_Доходи'!AP1150,0)+IF('01_Доходи'!$B$1163="Лікар-терапевт",'01_Доходи'!AP1163,0)+IF('01_Доходи'!$B$1176="Лікар-терапевт",'01_Доходи'!AP1176,0)+IF('01_Доходи'!$B$1189="Лікар-терапевт",'01_Доходи'!AP1189,0)+IF('01_Доходи'!$B$1202="Лікар-терапевт",'01_Доходи'!AP1202,0)+IF('01_Доходи'!$B$1215="Лікар-терапевт",'01_Доходи'!AP1215,0)+IF('01_Доходи'!$B$1228="Лікар-терапевт",'01_Доходи'!AP1228,0)+IF('01_Доходи'!$B$1241="Лікар-терапевт",'01_Доходи'!AP1241,0)+IF('01_Доходи'!$B$1254="Лікар-терапевт",'01_Доходи'!AP1254,0)+IF('01_Доходи'!$B$1267="Лікар-терапевт",'01_Доходи'!AP1267,0)+IF('01_Доходи'!$B$1280="Лікар-терапевт",'01_Доходи'!AP1280,0)+IF('01_Доходи'!$B$1293="Лікар-терапевт",'01_Доходи'!AP1293,0)+IF('01_Доходи'!$B$1306="Лікар-терапевт",'01_Доходи'!AP1306,0)+IF('01_Доходи'!$B$1319="Лікар-терапевт",'01_Доходи'!AP1319,0)</f>
        <v>0</v>
      </c>
      <c r="P39" s="582">
        <f>IF('01_Доходи'!$B$32="Лікар-терапевт",'01_Доходи'!AQ32,0)+IF('01_Доходи'!$B$45="Лікар-терапевт",'01_Доходи'!AQ45,0)+IF('01_Доходи'!$B$58="Лікар-терапевт",'01_Доходи'!AQ58,0)+IF('01_Доходи'!$B$71="Лікар-терапевт",'01_Доходи'!AQ71,0)+IF('01_Доходи'!$B$84="Лікар-терапевт",'01_Доходи'!AQ84,0)+IF('01_Доходи'!$B$97="Лікар-терапевт",'01_Доходи'!AQ97,0)+IF('01_Доходи'!$B$110="Лікар-терапевт",'01_Доходи'!AQ110,0)+IF('01_Доходи'!$B$123="Лікар-терапевт",'01_Доходи'!AQ123,0)+IF('01_Доходи'!$B$136="Лікар-терапевт",'01_Доходи'!AQ136,0)+IF('01_Доходи'!$B$149="Лікар-терапевт",'01_Доходи'!AQ149,0)+IF('01_Доходи'!$B$162="Лікар-терапевт",'01_Доходи'!AQ162,0)+IF('01_Доходи'!$B$175="Лікар-терапевт",'01_Доходи'!AQ175,0)+IF('01_Доходи'!$B$188="Лікар-терапевт",'01_Доходи'!AQ188,0)+IF('01_Доходи'!$B$201="Лікар-терапевт",'01_Доходи'!AQ201,0)+IF('01_Доходи'!$B$214="Лікар-терапевт",'01_Доходи'!AQ214,0)+IF('01_Доходи'!$B$227="Лікар-терапевт",'01_Доходи'!AQ227,0)+IF('01_Доходи'!$B$240="Лікар-терапевт",'01_Доходи'!AQ240,0)+IF('01_Доходи'!$B$253="Лікар-терапевт",'01_Доходи'!AQ253,0)+IF('01_Доходи'!$B$266="Лікар-терапевт",'01_Доходи'!AQ266,0)+IF('01_Доходи'!$B$279="Лікар-терапевт",'01_Доходи'!AQ279,0)+IF('01_Доходи'!$B$292="Лікар-терапевт",'01_Доходи'!AQ292,0)+IF('01_Доходи'!$B$305="Лікар-терапевт",'01_Доходи'!AQ305,0)+IF('01_Доходи'!$B$318="Лікар-терапевт",'01_Доходи'!AQ318,0)+IF('01_Доходи'!$B$331="Лікар-терапевт",'01_Доходи'!AQ331,0)+IF('01_Доходи'!$B$344="Лікар-терапевт",'01_Доходи'!AQ344,0)+IF('01_Доходи'!$B$357="Лікар-терапевт",'01_Доходи'!AQ357,0)+IF('01_Доходи'!$B$370="Лікар-терапевт",'01_Доходи'!AQ370,0)+IF('01_Доходи'!$B$383="Лікар-терапевт",'01_Доходи'!AQ383,0)+IF('01_Доходи'!$B$396="Лікар-терапевт",'01_Доходи'!AQ396,0)+IF('01_Доходи'!$B$409="Лікар-терапевт",'01_Доходи'!AQ409,0)+IF('01_Доходи'!$B$422="Лікар-терапевт",'01_Доходи'!AQ422,0)+IF('01_Доходи'!$B$435="Лікар-терапевт",'01_Доходи'!AQ435,0)+IF('01_Доходи'!$B$448="Лікар-терапевт",'01_Доходи'!AQ448,0)+IF('01_Доходи'!$B$461="Лікар-терапевт",'01_Доходи'!AQ461,0)+IF('01_Доходи'!$B$474="Лікар-терапевт",'01_Доходи'!AQ474,0)+IF('01_Доходи'!$B$487="Лікар-терапевт",'01_Доходи'!AQ487,0)+IF('01_Доходи'!$B$500="Лікар-терапевт",'01_Доходи'!AQ500,0)+IF('01_Доходи'!$B$513="Лікар-терапевт",'01_Доходи'!AQ513,0)+IF('01_Доходи'!$B$526="Лікар-терапевт",'01_Доходи'!AQ526,0)+IF('01_Доходи'!$B$539="Лікар-терапевт",'01_Доходи'!AQ539,0)+IF('01_Доходи'!$B$552="Лікар-терапевт",'01_Доходи'!AQ552,0)+IF('01_Доходи'!$B$565="Лікар-терапевт",'01_Доходи'!AQ565,0)+IF('01_Доходи'!$B$578="Лікар-терапевт",'01_Доходи'!AQ578,0)+IF('01_Доходи'!$B$591="Лікар-терапевт",'01_Доходи'!AQ591,0)+IF('01_Доходи'!$B$604="Лікар-терапевт",'01_Доходи'!AQ604,0)+IF('01_Доходи'!$B$617="Лікар-терапевт",'01_Доходи'!AQ617,0)+IF('01_Доходи'!$B$630="Лікар-терапевт",'01_Доходи'!AQ630,0)+IF('01_Доходи'!$B$643="Лікар-терапевт",'01_Доходи'!AQ643,0)+IF('01_Доходи'!$B$656="Лікар-терапевт",'01_Доходи'!AQ656,0)+IF('01_Доходи'!$B$669="Лікар-терапевт",'01_Доходи'!AQ669,0)</f>
        <v>0</v>
      </c>
      <c r="Q39" s="582">
        <f>IF('01_Доходи'!$B$682="Лікар-терапевт",'01_Доходи'!AQ682,0)+IF('01_Доходи'!$B$695="Лікар-терапевт",'01_Доходи'!AQ695,0)+IF('01_Доходи'!$B$708="Лікар-терапевт",'01_Доходи'!AQ708,0)+IF('01_Доходи'!$B$721="Лікар-терапевт",'01_Доходи'!AQ721,0)+IF('01_Доходи'!$B$734="Лікар-терапевт",'01_Доходи'!AQ734,0)+IF('01_Доходи'!$B$747="Лікар-терапевт",'01_Доходи'!AQ747,0)+IF('01_Доходи'!$B$760="Лікар-терапевт",'01_Доходи'!AQ760,0)+IF('01_Доходи'!$B$773="Лікар-терапевт",'01_Доходи'!AQ773,0)+IF('01_Доходи'!$B$786="Лікар-терапевт",'01_Доходи'!AQ786,0)+IF('01_Доходи'!$B$799="Лікар-терапевт",'01_Доходи'!AQ799,0)+IF('01_Доходи'!$B$812="Лікар-терапевт",'01_Доходи'!AQ812,0)+IF('01_Доходи'!$B$825="Лікар-терапевт",'01_Доходи'!AQ825,0)+IF('01_Доходи'!$B$838="Лікар-терапевт",'01_Доходи'!AQ838,0)+IF('01_Доходи'!$B$851="Лікар-терапевт",'01_Доходи'!AQ851,0)+IF('01_Доходи'!$B$864="Лікар-терапевт",'01_Доходи'!AQ864,0)+IF('01_Доходи'!$B$877="Лікар-терапевт",'01_Доходи'!AQ877,0)+IF('01_Доходи'!$B$890="Лікар-терапевт",'01_Доходи'!AQ890,0)+IF('01_Доходи'!$B$903="Лікар-терапевт",'01_Доходи'!AQ903,0)+IF('01_Доходи'!$B$916="Лікар-терапевт",'01_Доходи'!AQ916,0)+IF('01_Доходи'!$B$929="Лікар-терапевт",'01_Доходи'!AQ929,0)+IF('01_Доходи'!$B$942="Лікар-терапевт",'01_Доходи'!AQ942,0)+IF('01_Доходи'!$B$955="Лікар-терапевт",'01_Доходи'!AQ955,0)+IF('01_Доходи'!$B$968="Лікар-терапевт",'01_Доходи'!AQ968,0)+IF('01_Доходи'!$B$981="Лікар-терапевт",'01_Доходи'!AQ981,0)+IF('01_Доходи'!$B$994="Лікар-терапевт",'01_Доходи'!AQ994,0)+IF('01_Доходи'!$B$1007="Лікар-терапевт",'01_Доходи'!AQ1007,0)+IF('01_Доходи'!$B$1020="Лікар-терапевт",'01_Доходи'!AQ1020,0)+IF('01_Доходи'!$B$1033="Лікар-терапевт",'01_Доходи'!AQ1033,0)+IF('01_Доходи'!$B$1046="Лікар-терапевт",'01_Доходи'!AQ1046,0)+IF('01_Доходи'!$B$1059="Лікар-терапевт",'01_Доходи'!AQ1059,0)+IF('01_Доходи'!$B$1072="Лікар-терапевт",'01_Доходи'!AQ1072,0)+IF('01_Доходи'!$B$1085="Лікар-терапевт",'01_Доходи'!AQ1085,0)+IF('01_Доходи'!$B$1098="Лікар-терапевт",'01_Доходи'!AQ1098,0)+IF('01_Доходи'!$B$1111="Лікар-терапевт",'01_Доходи'!AQ1111,0)+IF('01_Доходи'!$B$1124="Лікар-терапевт",'01_Доходи'!AQ1124,0)+IF('01_Доходи'!$B$1137="Лікар-терапевт",'01_Доходи'!AQ1137,0)+IF('01_Доходи'!$B$1150="Лікар-терапевт",'01_Доходи'!AQ1150,0)+IF('01_Доходи'!$B$1163="Лікар-терапевт",'01_Доходи'!AQ1163,0)+IF('01_Доходи'!$B$1176="Лікар-терапевт",'01_Доходи'!AQ1176,0)+IF('01_Доходи'!$B$1189="Лікар-терапевт",'01_Доходи'!AQ1189,0)+IF('01_Доходи'!$B$1202="Лікар-терапевт",'01_Доходи'!AQ1202,0)+IF('01_Доходи'!$B$1215="Лікар-терапевт",'01_Доходи'!AQ1215,0)+IF('01_Доходи'!$B$1228="Лікар-терапевт",'01_Доходи'!AQ1228,0)+IF('01_Доходи'!$B$1241="Лікар-терапевт",'01_Доходи'!AQ1241,0)+IF('01_Доходи'!$B$1254="Лікар-терапевт",'01_Доходи'!AQ1254,0)+IF('01_Доходи'!$B$1267="Лікар-терапевт",'01_Доходи'!AQ1267,0)+IF('01_Доходи'!$B$1280="Лікар-терапевт",'01_Доходи'!AQ1280,0)+IF('01_Доходи'!$B$1293="Лікар-терапевт",'01_Доходи'!AQ1293,0)+IF('01_Доходи'!$B$1306="Лікар-терапевт",'01_Доходи'!AQ1306,0)+IF('01_Доходи'!$B$1319="Лікар-терапевт",'01_Доходи'!AQ1319,0)</f>
        <v>0</v>
      </c>
      <c r="R39" s="439"/>
      <c r="S39" s="237"/>
      <c r="T39" s="237"/>
      <c r="U39" s="237"/>
    </row>
    <row r="40" spans="2:21" s="236" customFormat="1" ht="67.150000000000006" customHeight="1" x14ac:dyDescent="0.3">
      <c r="B40" s="446">
        <v>5</v>
      </c>
      <c r="C40" s="447" t="s">
        <v>657</v>
      </c>
      <c r="D40" s="450" t="s">
        <v>526</v>
      </c>
      <c r="E40" s="453">
        <f>IFERROR(('01_Доходи'!E11+'01_Доходи'!E12+'01_Доходи'!E13+'01_Доходи'!E15+'01_Доходи'!#REF!)/(J25+J26),0)</f>
        <v>0</v>
      </c>
      <c r="F40" s="453">
        <f>IFERROR(('01_Доходи'!F11+'01_Доходи'!F12+'01_Доходи'!F13+'01_Доходи'!F15+'01_Доходи'!#REF!)/(K25+K26),0)</f>
        <v>0</v>
      </c>
      <c r="G40" s="453">
        <f>IFERROR(('01_Доходи'!G11+'01_Доходи'!G12+'01_Доходи'!G13+'01_Доходи'!G15+'01_Доходи'!#REF!)/(L25+L26),0)</f>
        <v>0</v>
      </c>
      <c r="H40" s="453">
        <f>IFERROR(('01_Доходи'!H11+'01_Доходи'!H12+'01_Доходи'!H13+'01_Доходи'!H15+'01_Доходи'!#REF!)/(M25+M26),0)</f>
        <v>0</v>
      </c>
      <c r="I40" s="89"/>
      <c r="J40" s="439"/>
      <c r="K40" s="439"/>
      <c r="L40" s="439"/>
      <c r="M40" s="439"/>
      <c r="N40" s="439"/>
      <c r="O40" s="439"/>
      <c r="P40" s="439"/>
      <c r="Q40" s="439"/>
      <c r="R40" s="439"/>
      <c r="S40" s="237"/>
      <c r="T40" s="237"/>
      <c r="U40" s="237"/>
    </row>
    <row r="41" spans="2:21" s="81" customFormat="1" ht="33" customHeight="1" x14ac:dyDescent="0.4">
      <c r="B41" s="931" t="s">
        <v>15</v>
      </c>
      <c r="C41" s="931"/>
      <c r="D41" s="931"/>
      <c r="E41" s="931"/>
      <c r="F41" s="931"/>
      <c r="G41" s="931"/>
      <c r="H41" s="931"/>
      <c r="I41" s="445"/>
      <c r="J41" s="439"/>
      <c r="K41" s="439"/>
      <c r="L41" s="439"/>
      <c r="M41" s="439"/>
      <c r="N41" s="439"/>
      <c r="O41" s="439"/>
      <c r="P41" s="439"/>
      <c r="Q41" s="439"/>
      <c r="R41" s="439"/>
      <c r="S41" s="154"/>
      <c r="T41" s="154"/>
      <c r="U41" s="154"/>
    </row>
    <row r="42" spans="2:21" s="236" customFormat="1" ht="64.5" customHeight="1" x14ac:dyDescent="0.3">
      <c r="B42" s="446">
        <v>1</v>
      </c>
      <c r="C42" s="478" t="s">
        <v>552</v>
      </c>
      <c r="D42" s="450" t="s">
        <v>451</v>
      </c>
      <c r="E42" s="460">
        <f>IFERROR(('02_Видатки'!AQ106+'02_Видатки'!AQ27+'02_Видатки'!BB27+'02_Видатки'!BB106)/'05_Фін_план'!G82,0)</f>
        <v>0</v>
      </c>
      <c r="F42" s="460">
        <f>IFERROR(('02_Видатки'!AR106+'02_Видатки'!AR27+'02_Видатки'!BC27+'02_Видатки'!BC106)/'05_Фін_план'!H82,0)</f>
        <v>0</v>
      </c>
      <c r="G42" s="460">
        <f>IFERROR(('02_Видатки'!AS106+'02_Видатки'!AS27+'02_Видатки'!BD27+'02_Видатки'!BD106)/'05_Фін_план'!I82,0)</f>
        <v>0</v>
      </c>
      <c r="H42" s="460">
        <f>IFERROR(('02_Видатки'!AT106+'02_Видатки'!AT27+'02_Видатки'!BE27+'02_Видатки'!BE106)/'05_Фін_план'!J82,0)</f>
        <v>0</v>
      </c>
      <c r="I42" s="457"/>
      <c r="J42" s="439"/>
      <c r="K42" s="439"/>
      <c r="L42" s="439"/>
      <c r="M42" s="439"/>
      <c r="N42" s="439"/>
      <c r="O42" s="439"/>
      <c r="P42" s="439"/>
      <c r="Q42" s="439"/>
      <c r="R42" s="439"/>
      <c r="S42" s="237"/>
      <c r="T42" s="237"/>
      <c r="U42" s="237"/>
    </row>
    <row r="43" spans="2:21" s="236" customFormat="1" ht="54" customHeight="1" x14ac:dyDescent="0.3">
      <c r="B43" s="446">
        <v>2</v>
      </c>
      <c r="C43" s="478" t="s">
        <v>553</v>
      </c>
      <c r="D43" s="450" t="s">
        <v>528</v>
      </c>
      <c r="E43" s="479">
        <f>IFERROR(('02_Видатки'!AQ28+'02_Видатки'!AQ29+'02_Видатки'!AQ30+'02_Видатки'!BB45)/'05_Фін_план'!G82,0)</f>
        <v>0</v>
      </c>
      <c r="F43" s="479">
        <f>IFERROR(('02_Видатки'!AR28+'02_Видатки'!AR29+'02_Видатки'!AR30+'02_Видатки'!BC45)/'05_Фін_план'!H82,0)</f>
        <v>0</v>
      </c>
      <c r="G43" s="479">
        <f>IFERROR(('02_Видатки'!AS28+'02_Видатки'!AS29+'02_Видатки'!AS30+'02_Видатки'!BD45)/'05_Фін_план'!I82,0)</f>
        <v>0</v>
      </c>
      <c r="H43" s="479">
        <f>IFERROR(('02_Видатки'!AT28+'02_Видатки'!AT29+'02_Видатки'!AT30+'02_Видатки'!BE45)/'05_Фін_план'!J82,0)</f>
        <v>0</v>
      </c>
      <c r="J43" s="439"/>
      <c r="K43" s="439"/>
      <c r="L43" s="439"/>
      <c r="M43" s="439"/>
      <c r="N43" s="439"/>
      <c r="O43" s="439"/>
      <c r="P43" s="439"/>
      <c r="Q43" s="439"/>
      <c r="R43" s="439"/>
      <c r="S43" s="237"/>
      <c r="T43" s="237"/>
      <c r="U43" s="237"/>
    </row>
    <row r="44" spans="2:21" s="236" customFormat="1" ht="40.5" x14ac:dyDescent="0.3">
      <c r="B44" s="446">
        <v>3</v>
      </c>
      <c r="C44" s="478" t="s">
        <v>554</v>
      </c>
      <c r="D44" s="450" t="s">
        <v>527</v>
      </c>
      <c r="E44" s="456">
        <f>IFERROR(('05_Фін_план'!G53+'05_Фін_план'!G54+'05_Фін_план'!G56+'05_Фін_план'!G57)/'05_Фін_план'!G82,0)</f>
        <v>0</v>
      </c>
      <c r="F44" s="456">
        <f>IFERROR(('05_Фін_план'!H53+'05_Фін_план'!H54+'05_Фін_план'!H56+'05_Фін_план'!H57)/'05_Фін_план'!H82,0)</f>
        <v>0</v>
      </c>
      <c r="G44" s="456">
        <f>IFERROR(('05_Фін_план'!I53+'05_Фін_план'!I54+'05_Фін_план'!I56+'05_Фін_план'!I57)/'05_Фін_план'!I82,0)</f>
        <v>0</v>
      </c>
      <c r="H44" s="456">
        <f>IFERROR(('05_Фін_план'!J53+'05_Фін_план'!J54+'05_Фін_план'!J56+'05_Фін_план'!J57)/'05_Фін_план'!J82,0)</f>
        <v>0</v>
      </c>
      <c r="I44" s="457"/>
      <c r="J44" s="439"/>
      <c r="K44" s="439"/>
      <c r="L44" s="439"/>
      <c r="M44" s="439"/>
      <c r="N44" s="439"/>
      <c r="O44" s="439"/>
      <c r="P44" s="439"/>
      <c r="Q44" s="439"/>
      <c r="R44" s="439"/>
      <c r="S44" s="237"/>
      <c r="T44" s="237"/>
      <c r="U44" s="237"/>
    </row>
    <row r="45" spans="2:21" s="236" customFormat="1" ht="40.5" x14ac:dyDescent="0.3">
      <c r="B45" s="446">
        <v>4</v>
      </c>
      <c r="C45" s="478" t="s">
        <v>555</v>
      </c>
      <c r="D45" s="450" t="s">
        <v>446</v>
      </c>
      <c r="E45" s="460">
        <f>IFERROR(('02_Видатки'!R27+'02_Видатки'!R45+'02_Видатки'!R63+'02_Видатки'!R76+'02_Видатки'!R106+'02_Видатки'!R133+'02_Видатки'!W27+'02_Видатки'!W45+'02_Видатки'!W63+'02_Видатки'!W76+'02_Видатки'!W106+'02_Видатки'!W133+'02_Видатки'!AB27+'02_Видатки'!AB45+'02_Видатки'!AB63+'02_Видатки'!AB76+'02_Видатки'!AB106+'02_Видатки'!AB133+'02_Видатки'!AG27+'02_Видатки'!AG45+'02_Видатки'!AG63+'02_Видатки'!AG76+'02_Видатки'!AG106+'02_Видатки'!AG133)/('05_Фін_план'!G53+'05_Фін_план'!G56+'05_Фін_план'!G54+'05_Фін_план'!G57),0)</f>
        <v>0</v>
      </c>
      <c r="F45" s="460">
        <f>IFERROR(('02_Видатки'!S27+'02_Видатки'!S45+'02_Видатки'!S63+'02_Видатки'!S76+'02_Видатки'!S106+'02_Видатки'!S133+'02_Видатки'!X27+'02_Видатки'!X45+'02_Видатки'!X63+'02_Видатки'!X76+'02_Видатки'!X106+'02_Видатки'!X133+'02_Видатки'!AC27+'02_Видатки'!AC45+'02_Видатки'!AC63+'02_Видатки'!AC76+'02_Видатки'!AC106+'02_Видатки'!AC133+'02_Видатки'!AH27+'02_Видатки'!AH45+'02_Видатки'!AH63+'02_Видатки'!AH76+'02_Видатки'!AH106+'02_Видатки'!AH133)/('05_Фін_план'!H53+'05_Фін_план'!H56+'05_Фін_план'!H54+'05_Фін_план'!H57),0)</f>
        <v>0</v>
      </c>
      <c r="G45" s="460">
        <f>IFERROR(('02_Видатки'!T27+'02_Видатки'!T45+'02_Видатки'!T63+'02_Видатки'!T76+'02_Видатки'!T106+'02_Видатки'!T133+'02_Видатки'!Y27+'02_Видатки'!Y45+'02_Видатки'!Y63+'02_Видатки'!Y76+'02_Видатки'!Y106+'02_Видатки'!Y133+'02_Видатки'!AD27+'02_Видатки'!AD45+'02_Видатки'!AD63+'02_Видатки'!AD76+'02_Видатки'!AD106+'02_Видатки'!AD133+'02_Видатки'!AI27+'02_Видатки'!AI45+'02_Видатки'!AI63+'02_Видатки'!AI76+'02_Видатки'!AI106+'02_Видатки'!AI133)/('05_Фін_план'!I53+'05_Фін_план'!I56+'05_Фін_план'!I54+'05_Фін_план'!I57),0)</f>
        <v>0</v>
      </c>
      <c r="H45" s="460">
        <f>IFERROR(('02_Видатки'!U27+'02_Видатки'!U45+'02_Видатки'!U63+'02_Видатки'!U76+'02_Видатки'!U106+'02_Видатки'!U133+'02_Видатки'!Z27+'02_Видатки'!Z45+'02_Видатки'!Z63+'02_Видатки'!Z76+'02_Видатки'!Z106+'02_Видатки'!Z133+'02_Видатки'!AE27+'02_Видатки'!AE45+'02_Видатки'!AE63+'02_Видатки'!AE76+'02_Видатки'!AE106+'02_Видатки'!AE133+'02_Видатки'!AJ27+'02_Видатки'!AJ45+'02_Видатки'!AJ63+'02_Видатки'!AJ76+'02_Видатки'!AJ106+'02_Видатки'!AJ133)/('05_Фін_план'!J53+'05_Фін_план'!J56+'05_Фін_план'!J54+'05_Фін_план'!J57),0)</f>
        <v>0</v>
      </c>
      <c r="I45" s="457"/>
      <c r="J45" s="439"/>
      <c r="K45" s="439"/>
      <c r="L45" s="439"/>
      <c r="M45" s="439"/>
      <c r="N45" s="439"/>
      <c r="O45" s="439"/>
      <c r="P45" s="439"/>
      <c r="Q45" s="439"/>
      <c r="R45" s="439"/>
      <c r="S45" s="237"/>
      <c r="T45" s="237"/>
      <c r="U45" s="237"/>
    </row>
    <row r="46" spans="2:21" s="236" customFormat="1" ht="50.45" customHeight="1" x14ac:dyDescent="0.3">
      <c r="B46" s="446">
        <v>5</v>
      </c>
      <c r="C46" s="466" t="s">
        <v>18</v>
      </c>
      <c r="D46" s="450" t="s">
        <v>447</v>
      </c>
      <c r="E46" s="460">
        <f>IFERROR('05_Фін_план'!G100/'05_Фін_план'!G99,0)</f>
        <v>0</v>
      </c>
      <c r="F46" s="460">
        <f>IFERROR('05_Фін_план'!H100/'05_Фін_план'!H99,0)</f>
        <v>0</v>
      </c>
      <c r="G46" s="460">
        <f>IFERROR('05_Фін_план'!I100/'05_Фін_план'!I99,0)</f>
        <v>0</v>
      </c>
      <c r="H46" s="460">
        <f>IFERROR('05_Фін_план'!J100/'05_Фін_план'!J99,0)</f>
        <v>0</v>
      </c>
      <c r="I46" s="458"/>
      <c r="J46" s="439"/>
      <c r="K46" s="439"/>
      <c r="L46" s="439"/>
      <c r="M46" s="439"/>
      <c r="N46" s="439"/>
      <c r="O46" s="439"/>
      <c r="P46" s="439"/>
      <c r="Q46" s="439"/>
      <c r="R46" s="439"/>
      <c r="S46" s="237"/>
      <c r="T46" s="237"/>
      <c r="U46" s="237"/>
    </row>
    <row r="47" spans="2:21" s="236" customFormat="1" ht="40.5" x14ac:dyDescent="0.3">
      <c r="B47" s="446">
        <v>6</v>
      </c>
      <c r="C47" s="466" t="s">
        <v>19</v>
      </c>
      <c r="D47" s="450" t="s">
        <v>445</v>
      </c>
      <c r="E47" s="460">
        <f>IFERROR('05_Фін_план'!G63/'05_Фін_план'!G82,0)</f>
        <v>0</v>
      </c>
      <c r="F47" s="460">
        <f>IFERROR('05_Фін_план'!H63/'05_Фін_план'!H82,0)</f>
        <v>0</v>
      </c>
      <c r="G47" s="460">
        <f>IFERROR('05_Фін_план'!I63/'05_Фін_план'!I82,0)</f>
        <v>0</v>
      </c>
      <c r="H47" s="460">
        <f>IFERROR('05_Фін_план'!J63/'05_Фін_план'!J82,0)</f>
        <v>0</v>
      </c>
      <c r="I47" s="458"/>
      <c r="J47" s="439"/>
      <c r="K47" s="439"/>
      <c r="L47" s="439"/>
      <c r="M47" s="439"/>
      <c r="N47" s="439"/>
      <c r="O47" s="439"/>
      <c r="P47" s="439"/>
      <c r="Q47" s="439"/>
      <c r="R47" s="439"/>
      <c r="S47" s="237"/>
      <c r="T47" s="237"/>
      <c r="U47" s="237"/>
    </row>
    <row r="48" spans="2:21" s="236" customFormat="1" ht="40.5" x14ac:dyDescent="0.3">
      <c r="B48" s="446">
        <v>7</v>
      </c>
      <c r="C48" s="466" t="s">
        <v>20</v>
      </c>
      <c r="D48" s="450" t="s">
        <v>16</v>
      </c>
      <c r="E48" s="456">
        <f>IFERROR('05_Фін_план'!G73/'05_Фін_план'!G82,0)</f>
        <v>0</v>
      </c>
      <c r="F48" s="456">
        <f>IFERROR('05_Фін_план'!H73/'05_Фін_план'!H82,0)</f>
        <v>0</v>
      </c>
      <c r="G48" s="456">
        <f>IFERROR('05_Фін_план'!I73/'05_Фін_план'!I82,0)</f>
        <v>0</v>
      </c>
      <c r="H48" s="456">
        <f>IFERROR('05_Фін_план'!J73/'05_Фін_план'!J82,0)</f>
        <v>0</v>
      </c>
      <c r="I48" s="457"/>
      <c r="J48" s="439"/>
      <c r="K48" s="439"/>
      <c r="L48" s="439"/>
      <c r="M48" s="439"/>
      <c r="N48" s="439"/>
      <c r="O48" s="439"/>
      <c r="P48" s="439"/>
      <c r="Q48" s="439"/>
      <c r="R48" s="439"/>
      <c r="S48" s="237"/>
      <c r="T48" s="237"/>
      <c r="U48" s="237"/>
    </row>
    <row r="49" spans="2:21" s="236" customFormat="1" ht="40.5" x14ac:dyDescent="0.3">
      <c r="B49" s="446">
        <v>8</v>
      </c>
      <c r="C49" s="466" t="s">
        <v>21</v>
      </c>
      <c r="D49" s="450">
        <v>5</v>
      </c>
      <c r="E49" s="460">
        <f>IFERROR('05_Фін_план'!G80/'05_Фін_план'!G82,0)</f>
        <v>0</v>
      </c>
      <c r="F49" s="460">
        <f>IFERROR('05_Фін_план'!H80/'05_Фін_план'!H82,0)</f>
        <v>0</v>
      </c>
      <c r="G49" s="460">
        <f>IFERROR('05_Фін_план'!I80/'05_Фін_план'!I82,0)</f>
        <v>0</v>
      </c>
      <c r="H49" s="460">
        <f>IFERROR('05_Фін_план'!J80/'05_Фін_план'!J82,0)</f>
        <v>0</v>
      </c>
      <c r="I49" s="457"/>
      <c r="J49" s="439"/>
      <c r="K49" s="439"/>
      <c r="L49" s="439"/>
      <c r="M49" s="439"/>
      <c r="N49" s="439"/>
      <c r="O49" s="439"/>
      <c r="P49" s="439"/>
      <c r="Q49" s="439"/>
      <c r="R49" s="439"/>
      <c r="S49" s="237"/>
      <c r="T49" s="237"/>
      <c r="U49" s="237"/>
    </row>
    <row r="50" spans="2:21" s="236" customFormat="1" ht="20.25" x14ac:dyDescent="0.3">
      <c r="J50" s="439"/>
      <c r="K50" s="439"/>
      <c r="L50" s="439"/>
      <c r="M50" s="439"/>
      <c r="N50" s="439"/>
      <c r="O50" s="439"/>
      <c r="P50" s="439"/>
      <c r="Q50" s="439"/>
      <c r="R50" s="439"/>
      <c r="S50" s="237"/>
      <c r="T50" s="237"/>
      <c r="U50" s="237"/>
    </row>
  </sheetData>
  <mergeCells count="30">
    <mergeCell ref="J12:Q12"/>
    <mergeCell ref="R12:U12"/>
    <mergeCell ref="G7:H9"/>
    <mergeCell ref="B41:H41"/>
    <mergeCell ref="B14:H14"/>
    <mergeCell ref="B12:B13"/>
    <mergeCell ref="C12:C13"/>
    <mergeCell ref="D12:D13"/>
    <mergeCell ref="B29:H29"/>
    <mergeCell ref="B32:B35"/>
    <mergeCell ref="B36:B39"/>
    <mergeCell ref="B15:B19"/>
    <mergeCell ref="B20:B23"/>
    <mergeCell ref="B24:B26"/>
    <mergeCell ref="A1:M1"/>
    <mergeCell ref="J36:Q36"/>
    <mergeCell ref="J20:Q20"/>
    <mergeCell ref="D25:D26"/>
    <mergeCell ref="J24:Q24"/>
    <mergeCell ref="D7:E7"/>
    <mergeCell ref="D8:E8"/>
    <mergeCell ref="J13:K13"/>
    <mergeCell ref="L13:M13"/>
    <mergeCell ref="N13:O13"/>
    <mergeCell ref="P13:Q13"/>
    <mergeCell ref="D9:E9"/>
    <mergeCell ref="A2:AF2"/>
    <mergeCell ref="C5:G5"/>
    <mergeCell ref="E12:H12"/>
    <mergeCell ref="B4:H4"/>
  </mergeCells>
  <conditionalFormatting sqref="E16:H16">
    <cfRule type="cellIs" dxfId="28" priority="6" operator="between">
      <formula>855</formula>
      <formula>945</formula>
    </cfRule>
  </conditionalFormatting>
  <conditionalFormatting sqref="E17:H17">
    <cfRule type="cellIs" dxfId="27" priority="5" operator="between">
      <formula>1710</formula>
      <formula>1890</formula>
    </cfRule>
  </conditionalFormatting>
  <conditionalFormatting sqref="E18:H18">
    <cfRule type="cellIs" dxfId="26" priority="4" operator="between">
      <formula>1840</formula>
      <formula>2100</formula>
    </cfRule>
  </conditionalFormatting>
  <conditionalFormatting sqref="E21:H21">
    <cfRule type="cellIs" dxfId="25" priority="3" operator="between">
      <formula>427</formula>
      <formula>470</formula>
    </cfRule>
  </conditionalFormatting>
  <conditionalFormatting sqref="E22:H22">
    <cfRule type="cellIs" dxfId="24" priority="2" operator="between">
      <formula>855</formula>
      <formula>945</formula>
    </cfRule>
  </conditionalFormatting>
  <conditionalFormatting sqref="E23:H23">
    <cfRule type="cellIs" dxfId="23" priority="1" operator="between">
      <formula>950</formula>
      <formula>1050</formula>
    </cfRule>
  </conditionalFormatting>
  <conditionalFormatting sqref="E28:H28">
    <cfRule type="cellIs" dxfId="22" priority="11" operator="lessThan">
      <formula>1</formula>
    </cfRule>
  </conditionalFormatting>
  <conditionalFormatting sqref="E30:H30">
    <cfRule type="cellIs" dxfId="21" priority="10" operator="between">
      <formula>0.7</formula>
      <formula>0.9</formula>
    </cfRule>
  </conditionalFormatting>
  <conditionalFormatting sqref="E31:H31">
    <cfRule type="cellIs" dxfId="20" priority="9" operator="greaterThan">
      <formula>0.1</formula>
    </cfRule>
  </conditionalFormatting>
  <conditionalFormatting sqref="E33:H33">
    <cfRule type="cellIs" dxfId="19" priority="14" operator="lessThan">
      <formula>320</formula>
    </cfRule>
  </conditionalFormatting>
  <conditionalFormatting sqref="E34:H34">
    <cfRule type="cellIs" dxfId="18" priority="13" operator="lessThan">
      <formula>190</formula>
    </cfRule>
  </conditionalFormatting>
  <conditionalFormatting sqref="E35:H35">
    <cfRule type="cellIs" dxfId="17" priority="12" operator="lessThan">
      <formula>150</formula>
    </cfRule>
  </conditionalFormatting>
  <conditionalFormatting sqref="E37:H37">
    <cfRule type="cellIs" dxfId="16" priority="17" operator="lessThan">
      <formula>285000</formula>
    </cfRule>
  </conditionalFormatting>
  <conditionalFormatting sqref="E38:H38">
    <cfRule type="cellIs" dxfId="15" priority="16" operator="lessThan">
      <formula>370000</formula>
    </cfRule>
  </conditionalFormatting>
  <conditionalFormatting sqref="E39:H39">
    <cfRule type="cellIs" dxfId="14" priority="15" operator="lessThan">
      <formula>340000</formula>
    </cfRule>
  </conditionalFormatting>
  <conditionalFormatting sqref="E42:H42">
    <cfRule type="cellIs" dxfId="13" priority="26" operator="greaterThan">
      <formula>0.2</formula>
    </cfRule>
  </conditionalFormatting>
  <conditionalFormatting sqref="E43:H43">
    <cfRule type="cellIs" dxfId="12" priority="25" operator="lessThan">
      <formula>0.4</formula>
    </cfRule>
  </conditionalFormatting>
  <conditionalFormatting sqref="E44:H44">
    <cfRule type="cellIs" dxfId="11" priority="24" operator="between">
      <formula>0.7</formula>
      <formula>0.9</formula>
    </cfRule>
  </conditionalFormatting>
  <conditionalFormatting sqref="E45:H45">
    <cfRule type="cellIs" dxfId="10" priority="23" operator="greaterThan">
      <formula>0.4</formula>
    </cfRule>
  </conditionalFormatting>
  <conditionalFormatting sqref="E46:H46">
    <cfRule type="cellIs" dxfId="9" priority="22" operator="greaterThan">
      <formula>0.3</formula>
    </cfRule>
  </conditionalFormatting>
  <conditionalFormatting sqref="E47:H47">
    <cfRule type="cellIs" dxfId="8" priority="21" operator="greaterThan">
      <formula>0.1</formula>
    </cfRule>
  </conditionalFormatting>
  <pageMargins left="0.7" right="0.7" top="0.75" bottom="0.75" header="0.3" footer="0.3"/>
  <pageSetup paperSize="9" scale="36" orientation="portrait" r:id="rId1"/>
  <ignoredErrors>
    <ignoredError sqref="E20:H20" evalError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A3E4-1967-4BE6-8195-3BD58BE2AB80}">
  <sheetPr>
    <tabColor rgb="FFC00000"/>
  </sheetPr>
  <dimension ref="A1:J367"/>
  <sheetViews>
    <sheetView showGridLines="0" view="pageBreakPreview" zoomScale="60" zoomScaleNormal="75" workbookViewId="0">
      <selection activeCell="L13" sqref="L13"/>
    </sheetView>
  </sheetViews>
  <sheetFormatPr defaultColWidth="9.140625" defaultRowHeight="18.75" x14ac:dyDescent="0.25"/>
  <cols>
    <col min="1" max="1" width="93.140625" style="3" customWidth="1"/>
    <col min="2" max="2" width="17.85546875" style="4" customWidth="1"/>
    <col min="3" max="3" width="25.42578125" style="4" customWidth="1"/>
    <col min="4" max="4" width="19.7109375" style="4" customWidth="1"/>
    <col min="5" max="5" width="16.85546875" style="4" customWidth="1"/>
    <col min="6" max="6" width="17.42578125" style="3" customWidth="1"/>
    <col min="7" max="7" width="16.28515625" style="3" customWidth="1"/>
    <col min="8" max="8" width="20" style="3" customWidth="1"/>
    <col min="9" max="9" width="18.5703125" style="3" customWidth="1"/>
    <col min="10" max="10" width="20.7109375" style="3" customWidth="1"/>
    <col min="11" max="11" width="9.7109375" style="3" bestFit="1" customWidth="1"/>
    <col min="12" max="255" width="9.140625" style="3"/>
    <col min="256" max="256" width="93.140625" style="3" customWidth="1"/>
    <col min="257" max="257" width="17.85546875" style="3" customWidth="1"/>
    <col min="258" max="258" width="16.5703125" style="3" customWidth="1"/>
    <col min="259" max="259" width="19.7109375" style="3" customWidth="1"/>
    <col min="260" max="260" width="16.85546875" style="3" customWidth="1"/>
    <col min="261" max="261" width="17.42578125" style="3" customWidth="1"/>
    <col min="262" max="262" width="16.28515625" style="3" customWidth="1"/>
    <col min="263" max="263" width="20" style="3" customWidth="1"/>
    <col min="264" max="264" width="18.5703125" style="3" customWidth="1"/>
    <col min="265" max="265" width="20.7109375" style="3" customWidth="1"/>
    <col min="266" max="266" width="9.140625" style="3"/>
    <col min="267" max="267" width="9.7109375" style="3" bestFit="1" customWidth="1"/>
    <col min="268" max="511" width="9.140625" style="3"/>
    <col min="512" max="512" width="93.140625" style="3" customWidth="1"/>
    <col min="513" max="513" width="17.85546875" style="3" customWidth="1"/>
    <col min="514" max="514" width="16.5703125" style="3" customWidth="1"/>
    <col min="515" max="515" width="19.7109375" style="3" customWidth="1"/>
    <col min="516" max="516" width="16.85546875" style="3" customWidth="1"/>
    <col min="517" max="517" width="17.42578125" style="3" customWidth="1"/>
    <col min="518" max="518" width="16.28515625" style="3" customWidth="1"/>
    <col min="519" max="519" width="20" style="3" customWidth="1"/>
    <col min="520" max="520" width="18.5703125" style="3" customWidth="1"/>
    <col min="521" max="521" width="20.7109375" style="3" customWidth="1"/>
    <col min="522" max="522" width="9.140625" style="3"/>
    <col min="523" max="523" width="9.7109375" style="3" bestFit="1" customWidth="1"/>
    <col min="524" max="767" width="9.140625" style="3"/>
    <col min="768" max="768" width="93.140625" style="3" customWidth="1"/>
    <col min="769" max="769" width="17.85546875" style="3" customWidth="1"/>
    <col min="770" max="770" width="16.5703125" style="3" customWidth="1"/>
    <col min="771" max="771" width="19.7109375" style="3" customWidth="1"/>
    <col min="772" max="772" width="16.85546875" style="3" customWidth="1"/>
    <col min="773" max="773" width="17.42578125" style="3" customWidth="1"/>
    <col min="774" max="774" width="16.28515625" style="3" customWidth="1"/>
    <col min="775" max="775" width="20" style="3" customWidth="1"/>
    <col min="776" max="776" width="18.5703125" style="3" customWidth="1"/>
    <col min="777" max="777" width="20.7109375" style="3" customWidth="1"/>
    <col min="778" max="778" width="9.140625" style="3"/>
    <col min="779" max="779" width="9.7109375" style="3" bestFit="1" customWidth="1"/>
    <col min="780" max="1023" width="9.140625" style="3"/>
    <col min="1024" max="1024" width="93.140625" style="3" customWidth="1"/>
    <col min="1025" max="1025" width="17.85546875" style="3" customWidth="1"/>
    <col min="1026" max="1026" width="16.5703125" style="3" customWidth="1"/>
    <col min="1027" max="1027" width="19.7109375" style="3" customWidth="1"/>
    <col min="1028" max="1028" width="16.85546875" style="3" customWidth="1"/>
    <col min="1029" max="1029" width="17.42578125" style="3" customWidth="1"/>
    <col min="1030" max="1030" width="16.28515625" style="3" customWidth="1"/>
    <col min="1031" max="1031" width="20" style="3" customWidth="1"/>
    <col min="1032" max="1032" width="18.5703125" style="3" customWidth="1"/>
    <col min="1033" max="1033" width="20.7109375" style="3" customWidth="1"/>
    <col min="1034" max="1034" width="9.140625" style="3"/>
    <col min="1035" max="1035" width="9.7109375" style="3" bestFit="1" customWidth="1"/>
    <col min="1036" max="1279" width="9.140625" style="3"/>
    <col min="1280" max="1280" width="93.140625" style="3" customWidth="1"/>
    <col min="1281" max="1281" width="17.85546875" style="3" customWidth="1"/>
    <col min="1282" max="1282" width="16.5703125" style="3" customWidth="1"/>
    <col min="1283" max="1283" width="19.7109375" style="3" customWidth="1"/>
    <col min="1284" max="1284" width="16.85546875" style="3" customWidth="1"/>
    <col min="1285" max="1285" width="17.42578125" style="3" customWidth="1"/>
    <col min="1286" max="1286" width="16.28515625" style="3" customWidth="1"/>
    <col min="1287" max="1287" width="20" style="3" customWidth="1"/>
    <col min="1288" max="1288" width="18.5703125" style="3" customWidth="1"/>
    <col min="1289" max="1289" width="20.7109375" style="3" customWidth="1"/>
    <col min="1290" max="1290" width="9.140625" style="3"/>
    <col min="1291" max="1291" width="9.7109375" style="3" bestFit="1" customWidth="1"/>
    <col min="1292" max="1535" width="9.140625" style="3"/>
    <col min="1536" max="1536" width="93.140625" style="3" customWidth="1"/>
    <col min="1537" max="1537" width="17.85546875" style="3" customWidth="1"/>
    <col min="1538" max="1538" width="16.5703125" style="3" customWidth="1"/>
    <col min="1539" max="1539" width="19.7109375" style="3" customWidth="1"/>
    <col min="1540" max="1540" width="16.85546875" style="3" customWidth="1"/>
    <col min="1541" max="1541" width="17.42578125" style="3" customWidth="1"/>
    <col min="1542" max="1542" width="16.28515625" style="3" customWidth="1"/>
    <col min="1543" max="1543" width="20" style="3" customWidth="1"/>
    <col min="1544" max="1544" width="18.5703125" style="3" customWidth="1"/>
    <col min="1545" max="1545" width="20.7109375" style="3" customWidth="1"/>
    <col min="1546" max="1546" width="9.140625" style="3"/>
    <col min="1547" max="1547" width="9.7109375" style="3" bestFit="1" customWidth="1"/>
    <col min="1548" max="1791" width="9.140625" style="3"/>
    <col min="1792" max="1792" width="93.140625" style="3" customWidth="1"/>
    <col min="1793" max="1793" width="17.85546875" style="3" customWidth="1"/>
    <col min="1794" max="1794" width="16.5703125" style="3" customWidth="1"/>
    <col min="1795" max="1795" width="19.7109375" style="3" customWidth="1"/>
    <col min="1796" max="1796" width="16.85546875" style="3" customWidth="1"/>
    <col min="1797" max="1797" width="17.42578125" style="3" customWidth="1"/>
    <col min="1798" max="1798" width="16.28515625" style="3" customWidth="1"/>
    <col min="1799" max="1799" width="20" style="3" customWidth="1"/>
    <col min="1800" max="1800" width="18.5703125" style="3" customWidth="1"/>
    <col min="1801" max="1801" width="20.7109375" style="3" customWidth="1"/>
    <col min="1802" max="1802" width="9.140625" style="3"/>
    <col min="1803" max="1803" width="9.7109375" style="3" bestFit="1" customWidth="1"/>
    <col min="1804" max="2047" width="9.140625" style="3"/>
    <col min="2048" max="2048" width="93.140625" style="3" customWidth="1"/>
    <col min="2049" max="2049" width="17.85546875" style="3" customWidth="1"/>
    <col min="2050" max="2050" width="16.5703125" style="3" customWidth="1"/>
    <col min="2051" max="2051" width="19.7109375" style="3" customWidth="1"/>
    <col min="2052" max="2052" width="16.85546875" style="3" customWidth="1"/>
    <col min="2053" max="2053" width="17.42578125" style="3" customWidth="1"/>
    <col min="2054" max="2054" width="16.28515625" style="3" customWidth="1"/>
    <col min="2055" max="2055" width="20" style="3" customWidth="1"/>
    <col min="2056" max="2056" width="18.5703125" style="3" customWidth="1"/>
    <col min="2057" max="2057" width="20.7109375" style="3" customWidth="1"/>
    <col min="2058" max="2058" width="9.140625" style="3"/>
    <col min="2059" max="2059" width="9.7109375" style="3" bestFit="1" customWidth="1"/>
    <col min="2060" max="2303" width="9.140625" style="3"/>
    <col min="2304" max="2304" width="93.140625" style="3" customWidth="1"/>
    <col min="2305" max="2305" width="17.85546875" style="3" customWidth="1"/>
    <col min="2306" max="2306" width="16.5703125" style="3" customWidth="1"/>
    <col min="2307" max="2307" width="19.7109375" style="3" customWidth="1"/>
    <col min="2308" max="2308" width="16.85546875" style="3" customWidth="1"/>
    <col min="2309" max="2309" width="17.42578125" style="3" customWidth="1"/>
    <col min="2310" max="2310" width="16.28515625" style="3" customWidth="1"/>
    <col min="2311" max="2311" width="20" style="3" customWidth="1"/>
    <col min="2312" max="2312" width="18.5703125" style="3" customWidth="1"/>
    <col min="2313" max="2313" width="20.7109375" style="3" customWidth="1"/>
    <col min="2314" max="2314" width="9.140625" style="3"/>
    <col min="2315" max="2315" width="9.7109375" style="3" bestFit="1" customWidth="1"/>
    <col min="2316" max="2559" width="9.140625" style="3"/>
    <col min="2560" max="2560" width="93.140625" style="3" customWidth="1"/>
    <col min="2561" max="2561" width="17.85546875" style="3" customWidth="1"/>
    <col min="2562" max="2562" width="16.5703125" style="3" customWidth="1"/>
    <col min="2563" max="2563" width="19.7109375" style="3" customWidth="1"/>
    <col min="2564" max="2564" width="16.85546875" style="3" customWidth="1"/>
    <col min="2565" max="2565" width="17.42578125" style="3" customWidth="1"/>
    <col min="2566" max="2566" width="16.28515625" style="3" customWidth="1"/>
    <col min="2567" max="2567" width="20" style="3" customWidth="1"/>
    <col min="2568" max="2568" width="18.5703125" style="3" customWidth="1"/>
    <col min="2569" max="2569" width="20.7109375" style="3" customWidth="1"/>
    <col min="2570" max="2570" width="9.140625" style="3"/>
    <col min="2571" max="2571" width="9.7109375" style="3" bestFit="1" customWidth="1"/>
    <col min="2572" max="2815" width="9.140625" style="3"/>
    <col min="2816" max="2816" width="93.140625" style="3" customWidth="1"/>
    <col min="2817" max="2817" width="17.85546875" style="3" customWidth="1"/>
    <col min="2818" max="2818" width="16.5703125" style="3" customWidth="1"/>
    <col min="2819" max="2819" width="19.7109375" style="3" customWidth="1"/>
    <col min="2820" max="2820" width="16.85546875" style="3" customWidth="1"/>
    <col min="2821" max="2821" width="17.42578125" style="3" customWidth="1"/>
    <col min="2822" max="2822" width="16.28515625" style="3" customWidth="1"/>
    <col min="2823" max="2823" width="20" style="3" customWidth="1"/>
    <col min="2824" max="2824" width="18.5703125" style="3" customWidth="1"/>
    <col min="2825" max="2825" width="20.7109375" style="3" customWidth="1"/>
    <col min="2826" max="2826" width="9.140625" style="3"/>
    <col min="2827" max="2827" width="9.7109375" style="3" bestFit="1" customWidth="1"/>
    <col min="2828" max="3071" width="9.140625" style="3"/>
    <col min="3072" max="3072" width="93.140625" style="3" customWidth="1"/>
    <col min="3073" max="3073" width="17.85546875" style="3" customWidth="1"/>
    <col min="3074" max="3074" width="16.5703125" style="3" customWidth="1"/>
    <col min="3075" max="3075" width="19.7109375" style="3" customWidth="1"/>
    <col min="3076" max="3076" width="16.85546875" style="3" customWidth="1"/>
    <col min="3077" max="3077" width="17.42578125" style="3" customWidth="1"/>
    <col min="3078" max="3078" width="16.28515625" style="3" customWidth="1"/>
    <col min="3079" max="3079" width="20" style="3" customWidth="1"/>
    <col min="3080" max="3080" width="18.5703125" style="3" customWidth="1"/>
    <col min="3081" max="3081" width="20.7109375" style="3" customWidth="1"/>
    <col min="3082" max="3082" width="9.140625" style="3"/>
    <col min="3083" max="3083" width="9.7109375" style="3" bestFit="1" customWidth="1"/>
    <col min="3084" max="3327" width="9.140625" style="3"/>
    <col min="3328" max="3328" width="93.140625" style="3" customWidth="1"/>
    <col min="3329" max="3329" width="17.85546875" style="3" customWidth="1"/>
    <col min="3330" max="3330" width="16.5703125" style="3" customWidth="1"/>
    <col min="3331" max="3331" width="19.7109375" style="3" customWidth="1"/>
    <col min="3332" max="3332" width="16.85546875" style="3" customWidth="1"/>
    <col min="3333" max="3333" width="17.42578125" style="3" customWidth="1"/>
    <col min="3334" max="3334" width="16.28515625" style="3" customWidth="1"/>
    <col min="3335" max="3335" width="20" style="3" customWidth="1"/>
    <col min="3336" max="3336" width="18.5703125" style="3" customWidth="1"/>
    <col min="3337" max="3337" width="20.7109375" style="3" customWidth="1"/>
    <col min="3338" max="3338" width="9.140625" style="3"/>
    <col min="3339" max="3339" width="9.7109375" style="3" bestFit="1" customWidth="1"/>
    <col min="3340" max="3583" width="9.140625" style="3"/>
    <col min="3584" max="3584" width="93.140625" style="3" customWidth="1"/>
    <col min="3585" max="3585" width="17.85546875" style="3" customWidth="1"/>
    <col min="3586" max="3586" width="16.5703125" style="3" customWidth="1"/>
    <col min="3587" max="3587" width="19.7109375" style="3" customWidth="1"/>
    <col min="3588" max="3588" width="16.85546875" style="3" customWidth="1"/>
    <col min="3589" max="3589" width="17.42578125" style="3" customWidth="1"/>
    <col min="3590" max="3590" width="16.28515625" style="3" customWidth="1"/>
    <col min="3591" max="3591" width="20" style="3" customWidth="1"/>
    <col min="3592" max="3592" width="18.5703125" style="3" customWidth="1"/>
    <col min="3593" max="3593" width="20.7109375" style="3" customWidth="1"/>
    <col min="3594" max="3594" width="9.140625" style="3"/>
    <col min="3595" max="3595" width="9.7109375" style="3" bestFit="1" customWidth="1"/>
    <col min="3596" max="3839" width="9.140625" style="3"/>
    <col min="3840" max="3840" width="93.140625" style="3" customWidth="1"/>
    <col min="3841" max="3841" width="17.85546875" style="3" customWidth="1"/>
    <col min="3842" max="3842" width="16.5703125" style="3" customWidth="1"/>
    <col min="3843" max="3843" width="19.7109375" style="3" customWidth="1"/>
    <col min="3844" max="3844" width="16.85546875" style="3" customWidth="1"/>
    <col min="3845" max="3845" width="17.42578125" style="3" customWidth="1"/>
    <col min="3846" max="3846" width="16.28515625" style="3" customWidth="1"/>
    <col min="3847" max="3847" width="20" style="3" customWidth="1"/>
    <col min="3848" max="3848" width="18.5703125" style="3" customWidth="1"/>
    <col min="3849" max="3849" width="20.7109375" style="3" customWidth="1"/>
    <col min="3850" max="3850" width="9.140625" style="3"/>
    <col min="3851" max="3851" width="9.7109375" style="3" bestFit="1" customWidth="1"/>
    <col min="3852" max="4095" width="9.140625" style="3"/>
    <col min="4096" max="4096" width="93.140625" style="3" customWidth="1"/>
    <col min="4097" max="4097" width="17.85546875" style="3" customWidth="1"/>
    <col min="4098" max="4098" width="16.5703125" style="3" customWidth="1"/>
    <col min="4099" max="4099" width="19.7109375" style="3" customWidth="1"/>
    <col min="4100" max="4100" width="16.85546875" style="3" customWidth="1"/>
    <col min="4101" max="4101" width="17.42578125" style="3" customWidth="1"/>
    <col min="4102" max="4102" width="16.28515625" style="3" customWidth="1"/>
    <col min="4103" max="4103" width="20" style="3" customWidth="1"/>
    <col min="4104" max="4104" width="18.5703125" style="3" customWidth="1"/>
    <col min="4105" max="4105" width="20.7109375" style="3" customWidth="1"/>
    <col min="4106" max="4106" width="9.140625" style="3"/>
    <col min="4107" max="4107" width="9.7109375" style="3" bestFit="1" customWidth="1"/>
    <col min="4108" max="4351" width="9.140625" style="3"/>
    <col min="4352" max="4352" width="93.140625" style="3" customWidth="1"/>
    <col min="4353" max="4353" width="17.85546875" style="3" customWidth="1"/>
    <col min="4354" max="4354" width="16.5703125" style="3" customWidth="1"/>
    <col min="4355" max="4355" width="19.7109375" style="3" customWidth="1"/>
    <col min="4356" max="4356" width="16.85546875" style="3" customWidth="1"/>
    <col min="4357" max="4357" width="17.42578125" style="3" customWidth="1"/>
    <col min="4358" max="4358" width="16.28515625" style="3" customWidth="1"/>
    <col min="4359" max="4359" width="20" style="3" customWidth="1"/>
    <col min="4360" max="4360" width="18.5703125" style="3" customWidth="1"/>
    <col min="4361" max="4361" width="20.7109375" style="3" customWidth="1"/>
    <col min="4362" max="4362" width="9.140625" style="3"/>
    <col min="4363" max="4363" width="9.7109375" style="3" bestFit="1" customWidth="1"/>
    <col min="4364" max="4607" width="9.140625" style="3"/>
    <col min="4608" max="4608" width="93.140625" style="3" customWidth="1"/>
    <col min="4609" max="4609" width="17.85546875" style="3" customWidth="1"/>
    <col min="4610" max="4610" width="16.5703125" style="3" customWidth="1"/>
    <col min="4611" max="4611" width="19.7109375" style="3" customWidth="1"/>
    <col min="4612" max="4612" width="16.85546875" style="3" customWidth="1"/>
    <col min="4613" max="4613" width="17.42578125" style="3" customWidth="1"/>
    <col min="4614" max="4614" width="16.28515625" style="3" customWidth="1"/>
    <col min="4615" max="4615" width="20" style="3" customWidth="1"/>
    <col min="4616" max="4616" width="18.5703125" style="3" customWidth="1"/>
    <col min="4617" max="4617" width="20.7109375" style="3" customWidth="1"/>
    <col min="4618" max="4618" width="9.140625" style="3"/>
    <col min="4619" max="4619" width="9.7109375" style="3" bestFit="1" customWidth="1"/>
    <col min="4620" max="4863" width="9.140625" style="3"/>
    <col min="4864" max="4864" width="93.140625" style="3" customWidth="1"/>
    <col min="4865" max="4865" width="17.85546875" style="3" customWidth="1"/>
    <col min="4866" max="4866" width="16.5703125" style="3" customWidth="1"/>
    <col min="4867" max="4867" width="19.7109375" style="3" customWidth="1"/>
    <col min="4868" max="4868" width="16.85546875" style="3" customWidth="1"/>
    <col min="4869" max="4869" width="17.42578125" style="3" customWidth="1"/>
    <col min="4870" max="4870" width="16.28515625" style="3" customWidth="1"/>
    <col min="4871" max="4871" width="20" style="3" customWidth="1"/>
    <col min="4872" max="4872" width="18.5703125" style="3" customWidth="1"/>
    <col min="4873" max="4873" width="20.7109375" style="3" customWidth="1"/>
    <col min="4874" max="4874" width="9.140625" style="3"/>
    <col min="4875" max="4875" width="9.7109375" style="3" bestFit="1" customWidth="1"/>
    <col min="4876" max="5119" width="9.140625" style="3"/>
    <col min="5120" max="5120" width="93.140625" style="3" customWidth="1"/>
    <col min="5121" max="5121" width="17.85546875" style="3" customWidth="1"/>
    <col min="5122" max="5122" width="16.5703125" style="3" customWidth="1"/>
    <col min="5123" max="5123" width="19.7109375" style="3" customWidth="1"/>
    <col min="5124" max="5124" width="16.85546875" style="3" customWidth="1"/>
    <col min="5125" max="5125" width="17.42578125" style="3" customWidth="1"/>
    <col min="5126" max="5126" width="16.28515625" style="3" customWidth="1"/>
    <col min="5127" max="5127" width="20" style="3" customWidth="1"/>
    <col min="5128" max="5128" width="18.5703125" style="3" customWidth="1"/>
    <col min="5129" max="5129" width="20.7109375" style="3" customWidth="1"/>
    <col min="5130" max="5130" width="9.140625" style="3"/>
    <col min="5131" max="5131" width="9.7109375" style="3" bestFit="1" customWidth="1"/>
    <col min="5132" max="5375" width="9.140625" style="3"/>
    <col min="5376" max="5376" width="93.140625" style="3" customWidth="1"/>
    <col min="5377" max="5377" width="17.85546875" style="3" customWidth="1"/>
    <col min="5378" max="5378" width="16.5703125" style="3" customWidth="1"/>
    <col min="5379" max="5379" width="19.7109375" style="3" customWidth="1"/>
    <col min="5380" max="5380" width="16.85546875" style="3" customWidth="1"/>
    <col min="5381" max="5381" width="17.42578125" style="3" customWidth="1"/>
    <col min="5382" max="5382" width="16.28515625" style="3" customWidth="1"/>
    <col min="5383" max="5383" width="20" style="3" customWidth="1"/>
    <col min="5384" max="5384" width="18.5703125" style="3" customWidth="1"/>
    <col min="5385" max="5385" width="20.7109375" style="3" customWidth="1"/>
    <col min="5386" max="5386" width="9.140625" style="3"/>
    <col min="5387" max="5387" width="9.7109375" style="3" bestFit="1" customWidth="1"/>
    <col min="5388" max="5631" width="9.140625" style="3"/>
    <col min="5632" max="5632" width="93.140625" style="3" customWidth="1"/>
    <col min="5633" max="5633" width="17.85546875" style="3" customWidth="1"/>
    <col min="5634" max="5634" width="16.5703125" style="3" customWidth="1"/>
    <col min="5635" max="5635" width="19.7109375" style="3" customWidth="1"/>
    <col min="5636" max="5636" width="16.85546875" style="3" customWidth="1"/>
    <col min="5637" max="5637" width="17.42578125" style="3" customWidth="1"/>
    <col min="5638" max="5638" width="16.28515625" style="3" customWidth="1"/>
    <col min="5639" max="5639" width="20" style="3" customWidth="1"/>
    <col min="5640" max="5640" width="18.5703125" style="3" customWidth="1"/>
    <col min="5641" max="5641" width="20.7109375" style="3" customWidth="1"/>
    <col min="5642" max="5642" width="9.140625" style="3"/>
    <col min="5643" max="5643" width="9.7109375" style="3" bestFit="1" customWidth="1"/>
    <col min="5644" max="5887" width="9.140625" style="3"/>
    <col min="5888" max="5888" width="93.140625" style="3" customWidth="1"/>
    <col min="5889" max="5889" width="17.85546875" style="3" customWidth="1"/>
    <col min="5890" max="5890" width="16.5703125" style="3" customWidth="1"/>
    <col min="5891" max="5891" width="19.7109375" style="3" customWidth="1"/>
    <col min="5892" max="5892" width="16.85546875" style="3" customWidth="1"/>
    <col min="5893" max="5893" width="17.42578125" style="3" customWidth="1"/>
    <col min="5894" max="5894" width="16.28515625" style="3" customWidth="1"/>
    <col min="5895" max="5895" width="20" style="3" customWidth="1"/>
    <col min="5896" max="5896" width="18.5703125" style="3" customWidth="1"/>
    <col min="5897" max="5897" width="20.7109375" style="3" customWidth="1"/>
    <col min="5898" max="5898" width="9.140625" style="3"/>
    <col min="5899" max="5899" width="9.7109375" style="3" bestFit="1" customWidth="1"/>
    <col min="5900" max="6143" width="9.140625" style="3"/>
    <col min="6144" max="6144" width="93.140625" style="3" customWidth="1"/>
    <col min="6145" max="6145" width="17.85546875" style="3" customWidth="1"/>
    <col min="6146" max="6146" width="16.5703125" style="3" customWidth="1"/>
    <col min="6147" max="6147" width="19.7109375" style="3" customWidth="1"/>
    <col min="6148" max="6148" width="16.85546875" style="3" customWidth="1"/>
    <col min="6149" max="6149" width="17.42578125" style="3" customWidth="1"/>
    <col min="6150" max="6150" width="16.28515625" style="3" customWidth="1"/>
    <col min="6151" max="6151" width="20" style="3" customWidth="1"/>
    <col min="6152" max="6152" width="18.5703125" style="3" customWidth="1"/>
    <col min="6153" max="6153" width="20.7109375" style="3" customWidth="1"/>
    <col min="6154" max="6154" width="9.140625" style="3"/>
    <col min="6155" max="6155" width="9.7109375" style="3" bestFit="1" customWidth="1"/>
    <col min="6156" max="6399" width="9.140625" style="3"/>
    <col min="6400" max="6400" width="93.140625" style="3" customWidth="1"/>
    <col min="6401" max="6401" width="17.85546875" style="3" customWidth="1"/>
    <col min="6402" max="6402" width="16.5703125" style="3" customWidth="1"/>
    <col min="6403" max="6403" width="19.7109375" style="3" customWidth="1"/>
    <col min="6404" max="6404" width="16.85546875" style="3" customWidth="1"/>
    <col min="6405" max="6405" width="17.42578125" style="3" customWidth="1"/>
    <col min="6406" max="6406" width="16.28515625" style="3" customWidth="1"/>
    <col min="6407" max="6407" width="20" style="3" customWidth="1"/>
    <col min="6408" max="6408" width="18.5703125" style="3" customWidth="1"/>
    <col min="6409" max="6409" width="20.7109375" style="3" customWidth="1"/>
    <col min="6410" max="6410" width="9.140625" style="3"/>
    <col min="6411" max="6411" width="9.7109375" style="3" bestFit="1" customWidth="1"/>
    <col min="6412" max="6655" width="9.140625" style="3"/>
    <col min="6656" max="6656" width="93.140625" style="3" customWidth="1"/>
    <col min="6657" max="6657" width="17.85546875" style="3" customWidth="1"/>
    <col min="6658" max="6658" width="16.5703125" style="3" customWidth="1"/>
    <col min="6659" max="6659" width="19.7109375" style="3" customWidth="1"/>
    <col min="6660" max="6660" width="16.85546875" style="3" customWidth="1"/>
    <col min="6661" max="6661" width="17.42578125" style="3" customWidth="1"/>
    <col min="6662" max="6662" width="16.28515625" style="3" customWidth="1"/>
    <col min="6663" max="6663" width="20" style="3" customWidth="1"/>
    <col min="6664" max="6664" width="18.5703125" style="3" customWidth="1"/>
    <col min="6665" max="6665" width="20.7109375" style="3" customWidth="1"/>
    <col min="6666" max="6666" width="9.140625" style="3"/>
    <col min="6667" max="6667" width="9.7109375" style="3" bestFit="1" customWidth="1"/>
    <col min="6668" max="6911" width="9.140625" style="3"/>
    <col min="6912" max="6912" width="93.140625" style="3" customWidth="1"/>
    <col min="6913" max="6913" width="17.85546875" style="3" customWidth="1"/>
    <col min="6914" max="6914" width="16.5703125" style="3" customWidth="1"/>
    <col min="6915" max="6915" width="19.7109375" style="3" customWidth="1"/>
    <col min="6916" max="6916" width="16.85546875" style="3" customWidth="1"/>
    <col min="6917" max="6917" width="17.42578125" style="3" customWidth="1"/>
    <col min="6918" max="6918" width="16.28515625" style="3" customWidth="1"/>
    <col min="6919" max="6919" width="20" style="3" customWidth="1"/>
    <col min="6920" max="6920" width="18.5703125" style="3" customWidth="1"/>
    <col min="6921" max="6921" width="20.7109375" style="3" customWidth="1"/>
    <col min="6922" max="6922" width="9.140625" style="3"/>
    <col min="6923" max="6923" width="9.7109375" style="3" bestFit="1" customWidth="1"/>
    <col min="6924" max="7167" width="9.140625" style="3"/>
    <col min="7168" max="7168" width="93.140625" style="3" customWidth="1"/>
    <col min="7169" max="7169" width="17.85546875" style="3" customWidth="1"/>
    <col min="7170" max="7170" width="16.5703125" style="3" customWidth="1"/>
    <col min="7171" max="7171" width="19.7109375" style="3" customWidth="1"/>
    <col min="7172" max="7172" width="16.85546875" style="3" customWidth="1"/>
    <col min="7173" max="7173" width="17.42578125" style="3" customWidth="1"/>
    <col min="7174" max="7174" width="16.28515625" style="3" customWidth="1"/>
    <col min="7175" max="7175" width="20" style="3" customWidth="1"/>
    <col min="7176" max="7176" width="18.5703125" style="3" customWidth="1"/>
    <col min="7177" max="7177" width="20.7109375" style="3" customWidth="1"/>
    <col min="7178" max="7178" width="9.140625" style="3"/>
    <col min="7179" max="7179" width="9.7109375" style="3" bestFit="1" customWidth="1"/>
    <col min="7180" max="7423" width="9.140625" style="3"/>
    <col min="7424" max="7424" width="93.140625" style="3" customWidth="1"/>
    <col min="7425" max="7425" width="17.85546875" style="3" customWidth="1"/>
    <col min="7426" max="7426" width="16.5703125" style="3" customWidth="1"/>
    <col min="7427" max="7427" width="19.7109375" style="3" customWidth="1"/>
    <col min="7428" max="7428" width="16.85546875" style="3" customWidth="1"/>
    <col min="7429" max="7429" width="17.42578125" style="3" customWidth="1"/>
    <col min="7430" max="7430" width="16.28515625" style="3" customWidth="1"/>
    <col min="7431" max="7431" width="20" style="3" customWidth="1"/>
    <col min="7432" max="7432" width="18.5703125" style="3" customWidth="1"/>
    <col min="7433" max="7433" width="20.7109375" style="3" customWidth="1"/>
    <col min="7434" max="7434" width="9.140625" style="3"/>
    <col min="7435" max="7435" width="9.7109375" style="3" bestFit="1" customWidth="1"/>
    <col min="7436" max="7679" width="9.140625" style="3"/>
    <col min="7680" max="7680" width="93.140625" style="3" customWidth="1"/>
    <col min="7681" max="7681" width="17.85546875" style="3" customWidth="1"/>
    <col min="7682" max="7682" width="16.5703125" style="3" customWidth="1"/>
    <col min="7683" max="7683" width="19.7109375" style="3" customWidth="1"/>
    <col min="7684" max="7684" width="16.85546875" style="3" customWidth="1"/>
    <col min="7685" max="7685" width="17.42578125" style="3" customWidth="1"/>
    <col min="7686" max="7686" width="16.28515625" style="3" customWidth="1"/>
    <col min="7687" max="7687" width="20" style="3" customWidth="1"/>
    <col min="7688" max="7688" width="18.5703125" style="3" customWidth="1"/>
    <col min="7689" max="7689" width="20.7109375" style="3" customWidth="1"/>
    <col min="7690" max="7690" width="9.140625" style="3"/>
    <col min="7691" max="7691" width="9.7109375" style="3" bestFit="1" customWidth="1"/>
    <col min="7692" max="7935" width="9.140625" style="3"/>
    <col min="7936" max="7936" width="93.140625" style="3" customWidth="1"/>
    <col min="7937" max="7937" width="17.85546875" style="3" customWidth="1"/>
    <col min="7938" max="7938" width="16.5703125" style="3" customWidth="1"/>
    <col min="7939" max="7939" width="19.7109375" style="3" customWidth="1"/>
    <col min="7940" max="7940" width="16.85546875" style="3" customWidth="1"/>
    <col min="7941" max="7941" width="17.42578125" style="3" customWidth="1"/>
    <col min="7942" max="7942" width="16.28515625" style="3" customWidth="1"/>
    <col min="7943" max="7943" width="20" style="3" customWidth="1"/>
    <col min="7944" max="7944" width="18.5703125" style="3" customWidth="1"/>
    <col min="7945" max="7945" width="20.7109375" style="3" customWidth="1"/>
    <col min="7946" max="7946" width="9.140625" style="3"/>
    <col min="7947" max="7947" width="9.7109375" style="3" bestFit="1" customWidth="1"/>
    <col min="7948" max="8191" width="9.140625" style="3"/>
    <col min="8192" max="8192" width="93.140625" style="3" customWidth="1"/>
    <col min="8193" max="8193" width="17.85546875" style="3" customWidth="1"/>
    <col min="8194" max="8194" width="16.5703125" style="3" customWidth="1"/>
    <col min="8195" max="8195" width="19.7109375" style="3" customWidth="1"/>
    <col min="8196" max="8196" width="16.85546875" style="3" customWidth="1"/>
    <col min="8197" max="8197" width="17.42578125" style="3" customWidth="1"/>
    <col min="8198" max="8198" width="16.28515625" style="3" customWidth="1"/>
    <col min="8199" max="8199" width="20" style="3" customWidth="1"/>
    <col min="8200" max="8200" width="18.5703125" style="3" customWidth="1"/>
    <col min="8201" max="8201" width="20.7109375" style="3" customWidth="1"/>
    <col min="8202" max="8202" width="9.140625" style="3"/>
    <col min="8203" max="8203" width="9.7109375" style="3" bestFit="1" customWidth="1"/>
    <col min="8204" max="8447" width="9.140625" style="3"/>
    <col min="8448" max="8448" width="93.140625" style="3" customWidth="1"/>
    <col min="8449" max="8449" width="17.85546875" style="3" customWidth="1"/>
    <col min="8450" max="8450" width="16.5703125" style="3" customWidth="1"/>
    <col min="8451" max="8451" width="19.7109375" style="3" customWidth="1"/>
    <col min="8452" max="8452" width="16.85546875" style="3" customWidth="1"/>
    <col min="8453" max="8453" width="17.42578125" style="3" customWidth="1"/>
    <col min="8454" max="8454" width="16.28515625" style="3" customWidth="1"/>
    <col min="8455" max="8455" width="20" style="3" customWidth="1"/>
    <col min="8456" max="8456" width="18.5703125" style="3" customWidth="1"/>
    <col min="8457" max="8457" width="20.7109375" style="3" customWidth="1"/>
    <col min="8458" max="8458" width="9.140625" style="3"/>
    <col min="8459" max="8459" width="9.7109375" style="3" bestFit="1" customWidth="1"/>
    <col min="8460" max="8703" width="9.140625" style="3"/>
    <col min="8704" max="8704" width="93.140625" style="3" customWidth="1"/>
    <col min="8705" max="8705" width="17.85546875" style="3" customWidth="1"/>
    <col min="8706" max="8706" width="16.5703125" style="3" customWidth="1"/>
    <col min="8707" max="8707" width="19.7109375" style="3" customWidth="1"/>
    <col min="8708" max="8708" width="16.85546875" style="3" customWidth="1"/>
    <col min="8709" max="8709" width="17.42578125" style="3" customWidth="1"/>
    <col min="8710" max="8710" width="16.28515625" style="3" customWidth="1"/>
    <col min="8711" max="8711" width="20" style="3" customWidth="1"/>
    <col min="8712" max="8712" width="18.5703125" style="3" customWidth="1"/>
    <col min="8713" max="8713" width="20.7109375" style="3" customWidth="1"/>
    <col min="8714" max="8714" width="9.140625" style="3"/>
    <col min="8715" max="8715" width="9.7109375" style="3" bestFit="1" customWidth="1"/>
    <col min="8716" max="8959" width="9.140625" style="3"/>
    <col min="8960" max="8960" width="93.140625" style="3" customWidth="1"/>
    <col min="8961" max="8961" width="17.85546875" style="3" customWidth="1"/>
    <col min="8962" max="8962" width="16.5703125" style="3" customWidth="1"/>
    <col min="8963" max="8963" width="19.7109375" style="3" customWidth="1"/>
    <col min="8964" max="8964" width="16.85546875" style="3" customWidth="1"/>
    <col min="8965" max="8965" width="17.42578125" style="3" customWidth="1"/>
    <col min="8966" max="8966" width="16.28515625" style="3" customWidth="1"/>
    <col min="8967" max="8967" width="20" style="3" customWidth="1"/>
    <col min="8968" max="8968" width="18.5703125" style="3" customWidth="1"/>
    <col min="8969" max="8969" width="20.7109375" style="3" customWidth="1"/>
    <col min="8970" max="8970" width="9.140625" style="3"/>
    <col min="8971" max="8971" width="9.7109375" style="3" bestFit="1" customWidth="1"/>
    <col min="8972" max="9215" width="9.140625" style="3"/>
    <col min="9216" max="9216" width="93.140625" style="3" customWidth="1"/>
    <col min="9217" max="9217" width="17.85546875" style="3" customWidth="1"/>
    <col min="9218" max="9218" width="16.5703125" style="3" customWidth="1"/>
    <col min="9219" max="9219" width="19.7109375" style="3" customWidth="1"/>
    <col min="9220" max="9220" width="16.85546875" style="3" customWidth="1"/>
    <col min="9221" max="9221" width="17.42578125" style="3" customWidth="1"/>
    <col min="9222" max="9222" width="16.28515625" style="3" customWidth="1"/>
    <col min="9223" max="9223" width="20" style="3" customWidth="1"/>
    <col min="9224" max="9224" width="18.5703125" style="3" customWidth="1"/>
    <col min="9225" max="9225" width="20.7109375" style="3" customWidth="1"/>
    <col min="9226" max="9226" width="9.140625" style="3"/>
    <col min="9227" max="9227" width="9.7109375" style="3" bestFit="1" customWidth="1"/>
    <col min="9228" max="9471" width="9.140625" style="3"/>
    <col min="9472" max="9472" width="93.140625" style="3" customWidth="1"/>
    <col min="9473" max="9473" width="17.85546875" style="3" customWidth="1"/>
    <col min="9474" max="9474" width="16.5703125" style="3" customWidth="1"/>
    <col min="9475" max="9475" width="19.7109375" style="3" customWidth="1"/>
    <col min="9476" max="9476" width="16.85546875" style="3" customWidth="1"/>
    <col min="9477" max="9477" width="17.42578125" style="3" customWidth="1"/>
    <col min="9478" max="9478" width="16.28515625" style="3" customWidth="1"/>
    <col min="9479" max="9479" width="20" style="3" customWidth="1"/>
    <col min="9480" max="9480" width="18.5703125" style="3" customWidth="1"/>
    <col min="9481" max="9481" width="20.7109375" style="3" customWidth="1"/>
    <col min="9482" max="9482" width="9.140625" style="3"/>
    <col min="9483" max="9483" width="9.7109375" style="3" bestFit="1" customWidth="1"/>
    <col min="9484" max="9727" width="9.140625" style="3"/>
    <col min="9728" max="9728" width="93.140625" style="3" customWidth="1"/>
    <col min="9729" max="9729" width="17.85546875" style="3" customWidth="1"/>
    <col min="9730" max="9730" width="16.5703125" style="3" customWidth="1"/>
    <col min="9731" max="9731" width="19.7109375" style="3" customWidth="1"/>
    <col min="9732" max="9732" width="16.85546875" style="3" customWidth="1"/>
    <col min="9733" max="9733" width="17.42578125" style="3" customWidth="1"/>
    <col min="9734" max="9734" width="16.28515625" style="3" customWidth="1"/>
    <col min="9735" max="9735" width="20" style="3" customWidth="1"/>
    <col min="9736" max="9736" width="18.5703125" style="3" customWidth="1"/>
    <col min="9737" max="9737" width="20.7109375" style="3" customWidth="1"/>
    <col min="9738" max="9738" width="9.140625" style="3"/>
    <col min="9739" max="9739" width="9.7109375" style="3" bestFit="1" customWidth="1"/>
    <col min="9740" max="9983" width="9.140625" style="3"/>
    <col min="9984" max="9984" width="93.140625" style="3" customWidth="1"/>
    <col min="9985" max="9985" width="17.85546875" style="3" customWidth="1"/>
    <col min="9986" max="9986" width="16.5703125" style="3" customWidth="1"/>
    <col min="9987" max="9987" width="19.7109375" style="3" customWidth="1"/>
    <col min="9988" max="9988" width="16.85546875" style="3" customWidth="1"/>
    <col min="9989" max="9989" width="17.42578125" style="3" customWidth="1"/>
    <col min="9990" max="9990" width="16.28515625" style="3" customWidth="1"/>
    <col min="9991" max="9991" width="20" style="3" customWidth="1"/>
    <col min="9992" max="9992" width="18.5703125" style="3" customWidth="1"/>
    <col min="9993" max="9993" width="20.7109375" style="3" customWidth="1"/>
    <col min="9994" max="9994" width="9.140625" style="3"/>
    <col min="9995" max="9995" width="9.7109375" style="3" bestFit="1" customWidth="1"/>
    <col min="9996" max="10239" width="9.140625" style="3"/>
    <col min="10240" max="10240" width="93.140625" style="3" customWidth="1"/>
    <col min="10241" max="10241" width="17.85546875" style="3" customWidth="1"/>
    <col min="10242" max="10242" width="16.5703125" style="3" customWidth="1"/>
    <col min="10243" max="10243" width="19.7109375" style="3" customWidth="1"/>
    <col min="10244" max="10244" width="16.85546875" style="3" customWidth="1"/>
    <col min="10245" max="10245" width="17.42578125" style="3" customWidth="1"/>
    <col min="10246" max="10246" width="16.28515625" style="3" customWidth="1"/>
    <col min="10247" max="10247" width="20" style="3" customWidth="1"/>
    <col min="10248" max="10248" width="18.5703125" style="3" customWidth="1"/>
    <col min="10249" max="10249" width="20.7109375" style="3" customWidth="1"/>
    <col min="10250" max="10250" width="9.140625" style="3"/>
    <col min="10251" max="10251" width="9.7109375" style="3" bestFit="1" customWidth="1"/>
    <col min="10252" max="10495" width="9.140625" style="3"/>
    <col min="10496" max="10496" width="93.140625" style="3" customWidth="1"/>
    <col min="10497" max="10497" width="17.85546875" style="3" customWidth="1"/>
    <col min="10498" max="10498" width="16.5703125" style="3" customWidth="1"/>
    <col min="10499" max="10499" width="19.7109375" style="3" customWidth="1"/>
    <col min="10500" max="10500" width="16.85546875" style="3" customWidth="1"/>
    <col min="10501" max="10501" width="17.42578125" style="3" customWidth="1"/>
    <col min="10502" max="10502" width="16.28515625" style="3" customWidth="1"/>
    <col min="10503" max="10503" width="20" style="3" customWidth="1"/>
    <col min="10504" max="10504" width="18.5703125" style="3" customWidth="1"/>
    <col min="10505" max="10505" width="20.7109375" style="3" customWidth="1"/>
    <col min="10506" max="10506" width="9.140625" style="3"/>
    <col min="10507" max="10507" width="9.7109375" style="3" bestFit="1" customWidth="1"/>
    <col min="10508" max="10751" width="9.140625" style="3"/>
    <col min="10752" max="10752" width="93.140625" style="3" customWidth="1"/>
    <col min="10753" max="10753" width="17.85546875" style="3" customWidth="1"/>
    <col min="10754" max="10754" width="16.5703125" style="3" customWidth="1"/>
    <col min="10755" max="10755" width="19.7109375" style="3" customWidth="1"/>
    <col min="10756" max="10756" width="16.85546875" style="3" customWidth="1"/>
    <col min="10757" max="10757" width="17.42578125" style="3" customWidth="1"/>
    <col min="10758" max="10758" width="16.28515625" style="3" customWidth="1"/>
    <col min="10759" max="10759" width="20" style="3" customWidth="1"/>
    <col min="10760" max="10760" width="18.5703125" style="3" customWidth="1"/>
    <col min="10761" max="10761" width="20.7109375" style="3" customWidth="1"/>
    <col min="10762" max="10762" width="9.140625" style="3"/>
    <col min="10763" max="10763" width="9.7109375" style="3" bestFit="1" customWidth="1"/>
    <col min="10764" max="11007" width="9.140625" style="3"/>
    <col min="11008" max="11008" width="93.140625" style="3" customWidth="1"/>
    <col min="11009" max="11009" width="17.85546875" style="3" customWidth="1"/>
    <col min="11010" max="11010" width="16.5703125" style="3" customWidth="1"/>
    <col min="11011" max="11011" width="19.7109375" style="3" customWidth="1"/>
    <col min="11012" max="11012" width="16.85546875" style="3" customWidth="1"/>
    <col min="11013" max="11013" width="17.42578125" style="3" customWidth="1"/>
    <col min="11014" max="11014" width="16.28515625" style="3" customWidth="1"/>
    <col min="11015" max="11015" width="20" style="3" customWidth="1"/>
    <col min="11016" max="11016" width="18.5703125" style="3" customWidth="1"/>
    <col min="11017" max="11017" width="20.7109375" style="3" customWidth="1"/>
    <col min="11018" max="11018" width="9.140625" style="3"/>
    <col min="11019" max="11019" width="9.7109375" style="3" bestFit="1" customWidth="1"/>
    <col min="11020" max="11263" width="9.140625" style="3"/>
    <col min="11264" max="11264" width="93.140625" style="3" customWidth="1"/>
    <col min="11265" max="11265" width="17.85546875" style="3" customWidth="1"/>
    <col min="11266" max="11266" width="16.5703125" style="3" customWidth="1"/>
    <col min="11267" max="11267" width="19.7109375" style="3" customWidth="1"/>
    <col min="11268" max="11268" width="16.85546875" style="3" customWidth="1"/>
    <col min="11269" max="11269" width="17.42578125" style="3" customWidth="1"/>
    <col min="11270" max="11270" width="16.28515625" style="3" customWidth="1"/>
    <col min="11271" max="11271" width="20" style="3" customWidth="1"/>
    <col min="11272" max="11272" width="18.5703125" style="3" customWidth="1"/>
    <col min="11273" max="11273" width="20.7109375" style="3" customWidth="1"/>
    <col min="11274" max="11274" width="9.140625" style="3"/>
    <col min="11275" max="11275" width="9.7109375" style="3" bestFit="1" customWidth="1"/>
    <col min="11276" max="11519" width="9.140625" style="3"/>
    <col min="11520" max="11520" width="93.140625" style="3" customWidth="1"/>
    <col min="11521" max="11521" width="17.85546875" style="3" customWidth="1"/>
    <col min="11522" max="11522" width="16.5703125" style="3" customWidth="1"/>
    <col min="11523" max="11523" width="19.7109375" style="3" customWidth="1"/>
    <col min="11524" max="11524" width="16.85546875" style="3" customWidth="1"/>
    <col min="11525" max="11525" width="17.42578125" style="3" customWidth="1"/>
    <col min="11526" max="11526" width="16.28515625" style="3" customWidth="1"/>
    <col min="11527" max="11527" width="20" style="3" customWidth="1"/>
    <col min="11528" max="11528" width="18.5703125" style="3" customWidth="1"/>
    <col min="11529" max="11529" width="20.7109375" style="3" customWidth="1"/>
    <col min="11530" max="11530" width="9.140625" style="3"/>
    <col min="11531" max="11531" width="9.7109375" style="3" bestFit="1" customWidth="1"/>
    <col min="11532" max="11775" width="9.140625" style="3"/>
    <col min="11776" max="11776" width="93.140625" style="3" customWidth="1"/>
    <col min="11777" max="11777" width="17.85546875" style="3" customWidth="1"/>
    <col min="11778" max="11778" width="16.5703125" style="3" customWidth="1"/>
    <col min="11779" max="11779" width="19.7109375" style="3" customWidth="1"/>
    <col min="11780" max="11780" width="16.85546875" style="3" customWidth="1"/>
    <col min="11781" max="11781" width="17.42578125" style="3" customWidth="1"/>
    <col min="11782" max="11782" width="16.28515625" style="3" customWidth="1"/>
    <col min="11783" max="11783" width="20" style="3" customWidth="1"/>
    <col min="11784" max="11784" width="18.5703125" style="3" customWidth="1"/>
    <col min="11785" max="11785" width="20.7109375" style="3" customWidth="1"/>
    <col min="11786" max="11786" width="9.140625" style="3"/>
    <col min="11787" max="11787" width="9.7109375" style="3" bestFit="1" customWidth="1"/>
    <col min="11788" max="12031" width="9.140625" style="3"/>
    <col min="12032" max="12032" width="93.140625" style="3" customWidth="1"/>
    <col min="12033" max="12033" width="17.85546875" style="3" customWidth="1"/>
    <col min="12034" max="12034" width="16.5703125" style="3" customWidth="1"/>
    <col min="12035" max="12035" width="19.7109375" style="3" customWidth="1"/>
    <col min="12036" max="12036" width="16.85546875" style="3" customWidth="1"/>
    <col min="12037" max="12037" width="17.42578125" style="3" customWidth="1"/>
    <col min="12038" max="12038" width="16.28515625" style="3" customWidth="1"/>
    <col min="12039" max="12039" width="20" style="3" customWidth="1"/>
    <col min="12040" max="12040" width="18.5703125" style="3" customWidth="1"/>
    <col min="12041" max="12041" width="20.7109375" style="3" customWidth="1"/>
    <col min="12042" max="12042" width="9.140625" style="3"/>
    <col min="12043" max="12043" width="9.7109375" style="3" bestFit="1" customWidth="1"/>
    <col min="12044" max="12287" width="9.140625" style="3"/>
    <col min="12288" max="12288" width="93.140625" style="3" customWidth="1"/>
    <col min="12289" max="12289" width="17.85546875" style="3" customWidth="1"/>
    <col min="12290" max="12290" width="16.5703125" style="3" customWidth="1"/>
    <col min="12291" max="12291" width="19.7109375" style="3" customWidth="1"/>
    <col min="12292" max="12292" width="16.85546875" style="3" customWidth="1"/>
    <col min="12293" max="12293" width="17.42578125" style="3" customWidth="1"/>
    <col min="12294" max="12294" width="16.28515625" style="3" customWidth="1"/>
    <col min="12295" max="12295" width="20" style="3" customWidth="1"/>
    <col min="12296" max="12296" width="18.5703125" style="3" customWidth="1"/>
    <col min="12297" max="12297" width="20.7109375" style="3" customWidth="1"/>
    <col min="12298" max="12298" width="9.140625" style="3"/>
    <col min="12299" max="12299" width="9.7109375" style="3" bestFit="1" customWidth="1"/>
    <col min="12300" max="12543" width="9.140625" style="3"/>
    <col min="12544" max="12544" width="93.140625" style="3" customWidth="1"/>
    <col min="12545" max="12545" width="17.85546875" style="3" customWidth="1"/>
    <col min="12546" max="12546" width="16.5703125" style="3" customWidth="1"/>
    <col min="12547" max="12547" width="19.7109375" style="3" customWidth="1"/>
    <col min="12548" max="12548" width="16.85546875" style="3" customWidth="1"/>
    <col min="12549" max="12549" width="17.42578125" style="3" customWidth="1"/>
    <col min="12550" max="12550" width="16.28515625" style="3" customWidth="1"/>
    <col min="12551" max="12551" width="20" style="3" customWidth="1"/>
    <col min="12552" max="12552" width="18.5703125" style="3" customWidth="1"/>
    <col min="12553" max="12553" width="20.7109375" style="3" customWidth="1"/>
    <col min="12554" max="12554" width="9.140625" style="3"/>
    <col min="12555" max="12555" width="9.7109375" style="3" bestFit="1" customWidth="1"/>
    <col min="12556" max="12799" width="9.140625" style="3"/>
    <col min="12800" max="12800" width="93.140625" style="3" customWidth="1"/>
    <col min="12801" max="12801" width="17.85546875" style="3" customWidth="1"/>
    <col min="12802" max="12802" width="16.5703125" style="3" customWidth="1"/>
    <col min="12803" max="12803" width="19.7109375" style="3" customWidth="1"/>
    <col min="12804" max="12804" width="16.85546875" style="3" customWidth="1"/>
    <col min="12805" max="12805" width="17.42578125" style="3" customWidth="1"/>
    <col min="12806" max="12806" width="16.28515625" style="3" customWidth="1"/>
    <col min="12807" max="12807" width="20" style="3" customWidth="1"/>
    <col min="12808" max="12808" width="18.5703125" style="3" customWidth="1"/>
    <col min="12809" max="12809" width="20.7109375" style="3" customWidth="1"/>
    <col min="12810" max="12810" width="9.140625" style="3"/>
    <col min="12811" max="12811" width="9.7109375" style="3" bestFit="1" customWidth="1"/>
    <col min="12812" max="13055" width="9.140625" style="3"/>
    <col min="13056" max="13056" width="93.140625" style="3" customWidth="1"/>
    <col min="13057" max="13057" width="17.85546875" style="3" customWidth="1"/>
    <col min="13058" max="13058" width="16.5703125" style="3" customWidth="1"/>
    <col min="13059" max="13059" width="19.7109375" style="3" customWidth="1"/>
    <col min="13060" max="13060" width="16.85546875" style="3" customWidth="1"/>
    <col min="13061" max="13061" width="17.42578125" style="3" customWidth="1"/>
    <col min="13062" max="13062" width="16.28515625" style="3" customWidth="1"/>
    <col min="13063" max="13063" width="20" style="3" customWidth="1"/>
    <col min="13064" max="13064" width="18.5703125" style="3" customWidth="1"/>
    <col min="13065" max="13065" width="20.7109375" style="3" customWidth="1"/>
    <col min="13066" max="13066" width="9.140625" style="3"/>
    <col min="13067" max="13067" width="9.7109375" style="3" bestFit="1" customWidth="1"/>
    <col min="13068" max="13311" width="9.140625" style="3"/>
    <col min="13312" max="13312" width="93.140625" style="3" customWidth="1"/>
    <col min="13313" max="13313" width="17.85546875" style="3" customWidth="1"/>
    <col min="13314" max="13314" width="16.5703125" style="3" customWidth="1"/>
    <col min="13315" max="13315" width="19.7109375" style="3" customWidth="1"/>
    <col min="13316" max="13316" width="16.85546875" style="3" customWidth="1"/>
    <col min="13317" max="13317" width="17.42578125" style="3" customWidth="1"/>
    <col min="13318" max="13318" width="16.28515625" style="3" customWidth="1"/>
    <col min="13319" max="13319" width="20" style="3" customWidth="1"/>
    <col min="13320" max="13320" width="18.5703125" style="3" customWidth="1"/>
    <col min="13321" max="13321" width="20.7109375" style="3" customWidth="1"/>
    <col min="13322" max="13322" width="9.140625" style="3"/>
    <col min="13323" max="13323" width="9.7109375" style="3" bestFit="1" customWidth="1"/>
    <col min="13324" max="13567" width="9.140625" style="3"/>
    <col min="13568" max="13568" width="93.140625" style="3" customWidth="1"/>
    <col min="13569" max="13569" width="17.85546875" style="3" customWidth="1"/>
    <col min="13570" max="13570" width="16.5703125" style="3" customWidth="1"/>
    <col min="13571" max="13571" width="19.7109375" style="3" customWidth="1"/>
    <col min="13572" max="13572" width="16.85546875" style="3" customWidth="1"/>
    <col min="13573" max="13573" width="17.42578125" style="3" customWidth="1"/>
    <col min="13574" max="13574" width="16.28515625" style="3" customWidth="1"/>
    <col min="13575" max="13575" width="20" style="3" customWidth="1"/>
    <col min="13576" max="13576" width="18.5703125" style="3" customWidth="1"/>
    <col min="13577" max="13577" width="20.7109375" style="3" customWidth="1"/>
    <col min="13578" max="13578" width="9.140625" style="3"/>
    <col min="13579" max="13579" width="9.7109375" style="3" bestFit="1" customWidth="1"/>
    <col min="13580" max="13823" width="9.140625" style="3"/>
    <col min="13824" max="13824" width="93.140625" style="3" customWidth="1"/>
    <col min="13825" max="13825" width="17.85546875" style="3" customWidth="1"/>
    <col min="13826" max="13826" width="16.5703125" style="3" customWidth="1"/>
    <col min="13827" max="13827" width="19.7109375" style="3" customWidth="1"/>
    <col min="13828" max="13828" width="16.85546875" style="3" customWidth="1"/>
    <col min="13829" max="13829" width="17.42578125" style="3" customWidth="1"/>
    <col min="13830" max="13830" width="16.28515625" style="3" customWidth="1"/>
    <col min="13831" max="13831" width="20" style="3" customWidth="1"/>
    <col min="13832" max="13832" width="18.5703125" style="3" customWidth="1"/>
    <col min="13833" max="13833" width="20.7109375" style="3" customWidth="1"/>
    <col min="13834" max="13834" width="9.140625" style="3"/>
    <col min="13835" max="13835" width="9.7109375" style="3" bestFit="1" customWidth="1"/>
    <col min="13836" max="14079" width="9.140625" style="3"/>
    <col min="14080" max="14080" width="93.140625" style="3" customWidth="1"/>
    <col min="14081" max="14081" width="17.85546875" style="3" customWidth="1"/>
    <col min="14082" max="14082" width="16.5703125" style="3" customWidth="1"/>
    <col min="14083" max="14083" width="19.7109375" style="3" customWidth="1"/>
    <col min="14084" max="14084" width="16.85546875" style="3" customWidth="1"/>
    <col min="14085" max="14085" width="17.42578125" style="3" customWidth="1"/>
    <col min="14086" max="14086" width="16.28515625" style="3" customWidth="1"/>
    <col min="14087" max="14087" width="20" style="3" customWidth="1"/>
    <col min="14088" max="14088" width="18.5703125" style="3" customWidth="1"/>
    <col min="14089" max="14089" width="20.7109375" style="3" customWidth="1"/>
    <col min="14090" max="14090" width="9.140625" style="3"/>
    <col min="14091" max="14091" width="9.7109375" style="3" bestFit="1" customWidth="1"/>
    <col min="14092" max="14335" width="9.140625" style="3"/>
    <col min="14336" max="14336" width="93.140625" style="3" customWidth="1"/>
    <col min="14337" max="14337" width="17.85546875" style="3" customWidth="1"/>
    <col min="14338" max="14338" width="16.5703125" style="3" customWidth="1"/>
    <col min="14339" max="14339" width="19.7109375" style="3" customWidth="1"/>
    <col min="14340" max="14340" width="16.85546875" style="3" customWidth="1"/>
    <col min="14341" max="14341" width="17.42578125" style="3" customWidth="1"/>
    <col min="14342" max="14342" width="16.28515625" style="3" customWidth="1"/>
    <col min="14343" max="14343" width="20" style="3" customWidth="1"/>
    <col min="14344" max="14344" width="18.5703125" style="3" customWidth="1"/>
    <col min="14345" max="14345" width="20.7109375" style="3" customWidth="1"/>
    <col min="14346" max="14346" width="9.140625" style="3"/>
    <col min="14347" max="14347" width="9.7109375" style="3" bestFit="1" customWidth="1"/>
    <col min="14348" max="14591" width="9.140625" style="3"/>
    <col min="14592" max="14592" width="93.140625" style="3" customWidth="1"/>
    <col min="14593" max="14593" width="17.85546875" style="3" customWidth="1"/>
    <col min="14594" max="14594" width="16.5703125" style="3" customWidth="1"/>
    <col min="14595" max="14595" width="19.7109375" style="3" customWidth="1"/>
    <col min="14596" max="14596" width="16.85546875" style="3" customWidth="1"/>
    <col min="14597" max="14597" width="17.42578125" style="3" customWidth="1"/>
    <col min="14598" max="14598" width="16.28515625" style="3" customWidth="1"/>
    <col min="14599" max="14599" width="20" style="3" customWidth="1"/>
    <col min="14600" max="14600" width="18.5703125" style="3" customWidth="1"/>
    <col min="14601" max="14601" width="20.7109375" style="3" customWidth="1"/>
    <col min="14602" max="14602" width="9.140625" style="3"/>
    <col min="14603" max="14603" width="9.7109375" style="3" bestFit="1" customWidth="1"/>
    <col min="14604" max="14847" width="9.140625" style="3"/>
    <col min="14848" max="14848" width="93.140625" style="3" customWidth="1"/>
    <col min="14849" max="14849" width="17.85546875" style="3" customWidth="1"/>
    <col min="14850" max="14850" width="16.5703125" style="3" customWidth="1"/>
    <col min="14851" max="14851" width="19.7109375" style="3" customWidth="1"/>
    <col min="14852" max="14852" width="16.85546875" style="3" customWidth="1"/>
    <col min="14853" max="14853" width="17.42578125" style="3" customWidth="1"/>
    <col min="14854" max="14854" width="16.28515625" style="3" customWidth="1"/>
    <col min="14855" max="14855" width="20" style="3" customWidth="1"/>
    <col min="14856" max="14856" width="18.5703125" style="3" customWidth="1"/>
    <col min="14857" max="14857" width="20.7109375" style="3" customWidth="1"/>
    <col min="14858" max="14858" width="9.140625" style="3"/>
    <col min="14859" max="14859" width="9.7109375" style="3" bestFit="1" customWidth="1"/>
    <col min="14860" max="15103" width="9.140625" style="3"/>
    <col min="15104" max="15104" width="93.140625" style="3" customWidth="1"/>
    <col min="15105" max="15105" width="17.85546875" style="3" customWidth="1"/>
    <col min="15106" max="15106" width="16.5703125" style="3" customWidth="1"/>
    <col min="15107" max="15107" width="19.7109375" style="3" customWidth="1"/>
    <col min="15108" max="15108" width="16.85546875" style="3" customWidth="1"/>
    <col min="15109" max="15109" width="17.42578125" style="3" customWidth="1"/>
    <col min="15110" max="15110" width="16.28515625" style="3" customWidth="1"/>
    <col min="15111" max="15111" width="20" style="3" customWidth="1"/>
    <col min="15112" max="15112" width="18.5703125" style="3" customWidth="1"/>
    <col min="15113" max="15113" width="20.7109375" style="3" customWidth="1"/>
    <col min="15114" max="15114" width="9.140625" style="3"/>
    <col min="15115" max="15115" width="9.7109375" style="3" bestFit="1" customWidth="1"/>
    <col min="15116" max="15359" width="9.140625" style="3"/>
    <col min="15360" max="15360" width="93.140625" style="3" customWidth="1"/>
    <col min="15361" max="15361" width="17.85546875" style="3" customWidth="1"/>
    <col min="15362" max="15362" width="16.5703125" style="3" customWidth="1"/>
    <col min="15363" max="15363" width="19.7109375" style="3" customWidth="1"/>
    <col min="15364" max="15364" width="16.85546875" style="3" customWidth="1"/>
    <col min="15365" max="15365" width="17.42578125" style="3" customWidth="1"/>
    <col min="15366" max="15366" width="16.28515625" style="3" customWidth="1"/>
    <col min="15367" max="15367" width="20" style="3" customWidth="1"/>
    <col min="15368" max="15368" width="18.5703125" style="3" customWidth="1"/>
    <col min="15369" max="15369" width="20.7109375" style="3" customWidth="1"/>
    <col min="15370" max="15370" width="9.140625" style="3"/>
    <col min="15371" max="15371" width="9.7109375" style="3" bestFit="1" customWidth="1"/>
    <col min="15372" max="15615" width="9.140625" style="3"/>
    <col min="15616" max="15616" width="93.140625" style="3" customWidth="1"/>
    <col min="15617" max="15617" width="17.85546875" style="3" customWidth="1"/>
    <col min="15618" max="15618" width="16.5703125" style="3" customWidth="1"/>
    <col min="15619" max="15619" width="19.7109375" style="3" customWidth="1"/>
    <col min="15620" max="15620" width="16.85546875" style="3" customWidth="1"/>
    <col min="15621" max="15621" width="17.42578125" style="3" customWidth="1"/>
    <col min="15622" max="15622" width="16.28515625" style="3" customWidth="1"/>
    <col min="15623" max="15623" width="20" style="3" customWidth="1"/>
    <col min="15624" max="15624" width="18.5703125" style="3" customWidth="1"/>
    <col min="15625" max="15625" width="20.7109375" style="3" customWidth="1"/>
    <col min="15626" max="15626" width="9.140625" style="3"/>
    <col min="15627" max="15627" width="9.7109375" style="3" bestFit="1" customWidth="1"/>
    <col min="15628" max="15871" width="9.140625" style="3"/>
    <col min="15872" max="15872" width="93.140625" style="3" customWidth="1"/>
    <col min="15873" max="15873" width="17.85546875" style="3" customWidth="1"/>
    <col min="15874" max="15874" width="16.5703125" style="3" customWidth="1"/>
    <col min="15875" max="15875" width="19.7109375" style="3" customWidth="1"/>
    <col min="15876" max="15876" width="16.85546875" style="3" customWidth="1"/>
    <col min="15877" max="15877" width="17.42578125" style="3" customWidth="1"/>
    <col min="15878" max="15878" width="16.28515625" style="3" customWidth="1"/>
    <col min="15879" max="15879" width="20" style="3" customWidth="1"/>
    <col min="15880" max="15880" width="18.5703125" style="3" customWidth="1"/>
    <col min="15881" max="15881" width="20.7109375" style="3" customWidth="1"/>
    <col min="15882" max="15882" width="9.140625" style="3"/>
    <col min="15883" max="15883" width="9.7109375" style="3" bestFit="1" customWidth="1"/>
    <col min="15884" max="16127" width="9.140625" style="3"/>
    <col min="16128" max="16128" width="93.140625" style="3" customWidth="1"/>
    <col min="16129" max="16129" width="17.85546875" style="3" customWidth="1"/>
    <col min="16130" max="16130" width="16.5703125" style="3" customWidth="1"/>
    <col min="16131" max="16131" width="19.7109375" style="3" customWidth="1"/>
    <col min="16132" max="16132" width="16.85546875" style="3" customWidth="1"/>
    <col min="16133" max="16133" width="17.42578125" style="3" customWidth="1"/>
    <col min="16134" max="16134" width="16.28515625" style="3" customWidth="1"/>
    <col min="16135" max="16135" width="20" style="3" customWidth="1"/>
    <col min="16136" max="16136" width="18.5703125" style="3" customWidth="1"/>
    <col min="16137" max="16137" width="20.7109375" style="3" customWidth="1"/>
    <col min="16138" max="16138" width="9.140625" style="3"/>
    <col min="16139" max="16139" width="9.7109375" style="3" bestFit="1" customWidth="1"/>
    <col min="16140" max="16384" width="9.140625" style="3"/>
  </cols>
  <sheetData>
    <row r="1" spans="1:10" s="1" customFormat="1" ht="20.25" x14ac:dyDescent="0.3">
      <c r="A1" s="2" t="s">
        <v>42</v>
      </c>
      <c r="B1" s="2"/>
      <c r="C1" s="2"/>
      <c r="D1" s="2"/>
      <c r="E1" s="2"/>
      <c r="F1" s="2"/>
      <c r="G1" s="2" t="s">
        <v>43</v>
      </c>
      <c r="I1" s="2"/>
      <c r="J1" s="2"/>
    </row>
    <row r="2" spans="1:10" s="1" customFormat="1" ht="20.25" x14ac:dyDescent="0.3">
      <c r="A2" s="34"/>
      <c r="B2" s="2"/>
      <c r="C2" s="2"/>
      <c r="D2" s="2"/>
      <c r="E2" s="2"/>
      <c r="F2" s="2"/>
      <c r="G2" s="34"/>
      <c r="H2" s="35"/>
      <c r="I2" s="34"/>
      <c r="J2" s="34"/>
    </row>
    <row r="3" spans="1:10" s="1" customFormat="1" ht="20.25" x14ac:dyDescent="0.25">
      <c r="A3" s="1" t="s">
        <v>44</v>
      </c>
      <c r="G3" s="1" t="s">
        <v>44</v>
      </c>
    </row>
    <row r="4" spans="1:10" s="1" customFormat="1" ht="20.25" x14ac:dyDescent="0.3">
      <c r="A4" s="2"/>
      <c r="B4" s="2" t="s">
        <v>0</v>
      </c>
      <c r="C4" s="2"/>
      <c r="D4" s="2"/>
      <c r="E4" s="2"/>
      <c r="F4" s="2"/>
      <c r="G4" s="34" t="s">
        <v>0</v>
      </c>
      <c r="H4" s="35"/>
      <c r="I4" s="34"/>
      <c r="J4" s="34"/>
    </row>
    <row r="5" spans="1:10" s="1" customFormat="1" ht="20.25" x14ac:dyDescent="0.25">
      <c r="A5" s="36" t="s">
        <v>45</v>
      </c>
      <c r="G5" s="1" t="s">
        <v>45</v>
      </c>
    </row>
    <row r="6" spans="1:10" s="1" customFormat="1" ht="20.25" x14ac:dyDescent="0.3">
      <c r="A6" s="2"/>
      <c r="B6" s="2"/>
      <c r="C6" s="2"/>
      <c r="D6" s="2"/>
      <c r="E6" s="2"/>
      <c r="F6" s="2"/>
      <c r="G6" s="34"/>
      <c r="H6" s="35"/>
      <c r="I6" s="34"/>
      <c r="J6" s="2"/>
    </row>
    <row r="7" spans="1:10" s="1" customFormat="1" ht="20.25" x14ac:dyDescent="0.3">
      <c r="A7" s="43" t="s">
        <v>46</v>
      </c>
      <c r="B7" s="2"/>
      <c r="C7" s="2"/>
      <c r="D7" s="2"/>
      <c r="E7" s="2"/>
      <c r="F7" s="2"/>
      <c r="G7" s="963" t="s">
        <v>46</v>
      </c>
      <c r="H7" s="963"/>
      <c r="I7" s="963"/>
      <c r="J7" s="2"/>
    </row>
    <row r="12" spans="1:10" x14ac:dyDescent="0.25">
      <c r="H12" s="964" t="s">
        <v>47</v>
      </c>
      <c r="I12" s="964"/>
      <c r="J12" s="41"/>
    </row>
    <row r="13" spans="1:10" x14ac:dyDescent="0.25">
      <c r="H13" s="964" t="s">
        <v>48</v>
      </c>
      <c r="I13" s="964"/>
      <c r="J13" s="41"/>
    </row>
    <row r="14" spans="1:10" x14ac:dyDescent="0.25">
      <c r="H14" s="964" t="s">
        <v>49</v>
      </c>
      <c r="I14" s="964"/>
      <c r="J14" s="41"/>
    </row>
    <row r="15" spans="1:10" x14ac:dyDescent="0.25">
      <c r="H15" s="964" t="s">
        <v>50</v>
      </c>
      <c r="I15" s="964"/>
      <c r="J15" s="41"/>
    </row>
    <row r="16" spans="1:10" x14ac:dyDescent="0.25">
      <c r="H16" s="956" t="s">
        <v>51</v>
      </c>
      <c r="I16" s="956"/>
      <c r="J16" s="956"/>
    </row>
    <row r="19" spans="1:10" x14ac:dyDescent="0.25">
      <c r="A19" s="44" t="s">
        <v>52</v>
      </c>
      <c r="B19" s="5"/>
      <c r="C19" s="5"/>
      <c r="D19" s="5"/>
      <c r="E19" s="5"/>
      <c r="F19" s="5"/>
      <c r="G19" s="5"/>
      <c r="H19" s="945" t="s">
        <v>53</v>
      </c>
      <c r="I19" s="946"/>
      <c r="J19" s="947"/>
    </row>
    <row r="20" spans="1:10" ht="20.25" x14ac:dyDescent="0.25">
      <c r="A20" s="42" t="s">
        <v>196</v>
      </c>
      <c r="B20" s="6"/>
      <c r="C20" s="6"/>
      <c r="D20" s="6"/>
      <c r="E20" s="6"/>
      <c r="F20" s="6"/>
      <c r="G20" s="6"/>
      <c r="H20" s="959" t="s">
        <v>54</v>
      </c>
      <c r="I20" s="960"/>
      <c r="J20" s="7"/>
    </row>
    <row r="21" spans="1:10" ht="20.25" x14ac:dyDescent="0.25">
      <c r="A21" s="42" t="s">
        <v>55</v>
      </c>
      <c r="B21" s="958"/>
      <c r="C21" s="958"/>
      <c r="D21" s="958"/>
      <c r="E21" s="958"/>
      <c r="F21" s="958"/>
      <c r="G21" s="8"/>
      <c r="H21" s="959" t="s">
        <v>56</v>
      </c>
      <c r="I21" s="960"/>
      <c r="J21" s="7"/>
    </row>
    <row r="22" spans="1:10" ht="20.25" x14ac:dyDescent="0.25">
      <c r="A22" s="42" t="s">
        <v>57</v>
      </c>
      <c r="B22" s="958"/>
      <c r="C22" s="958"/>
      <c r="D22" s="958"/>
      <c r="E22" s="958"/>
      <c r="F22" s="958"/>
      <c r="G22" s="8"/>
      <c r="H22" s="959" t="s">
        <v>58</v>
      </c>
      <c r="I22" s="960"/>
      <c r="J22" s="7"/>
    </row>
    <row r="23" spans="1:10" ht="20.25" x14ac:dyDescent="0.25">
      <c r="A23" s="42" t="s">
        <v>59</v>
      </c>
      <c r="B23" s="958"/>
      <c r="C23" s="958"/>
      <c r="D23" s="958"/>
      <c r="E23" s="958"/>
      <c r="F23" s="958"/>
      <c r="G23" s="6"/>
      <c r="H23" s="959" t="s">
        <v>60</v>
      </c>
      <c r="I23" s="960"/>
      <c r="J23" s="7"/>
    </row>
    <row r="24" spans="1:10" ht="18.75" customHeight="1" x14ac:dyDescent="0.25">
      <c r="A24" s="42" t="s">
        <v>61</v>
      </c>
      <c r="B24" s="6"/>
      <c r="C24" s="6"/>
      <c r="D24" s="6"/>
      <c r="E24" s="6"/>
      <c r="F24" s="6"/>
      <c r="G24" s="6"/>
      <c r="H24" s="959" t="s">
        <v>62</v>
      </c>
      <c r="I24" s="960"/>
      <c r="J24" s="7"/>
    </row>
    <row r="25" spans="1:10" ht="20.25" x14ac:dyDescent="0.25">
      <c r="A25" s="42" t="s">
        <v>63</v>
      </c>
      <c r="B25" s="958"/>
      <c r="C25" s="958"/>
      <c r="D25" s="958"/>
      <c r="E25" s="958"/>
      <c r="F25" s="958"/>
      <c r="G25" s="6"/>
      <c r="H25" s="959" t="s">
        <v>64</v>
      </c>
      <c r="I25" s="960"/>
      <c r="J25" s="7"/>
    </row>
    <row r="26" spans="1:10" ht="20.25" x14ac:dyDescent="0.25">
      <c r="A26" s="42" t="s">
        <v>65</v>
      </c>
      <c r="B26" s="958"/>
      <c r="C26" s="958"/>
      <c r="D26" s="958"/>
      <c r="E26" s="958"/>
      <c r="F26" s="958"/>
      <c r="G26" s="9"/>
      <c r="H26" s="10"/>
      <c r="I26" s="11"/>
      <c r="J26" s="12"/>
    </row>
    <row r="27" spans="1:10" ht="20.25" x14ac:dyDescent="0.25">
      <c r="A27" s="42" t="s">
        <v>66</v>
      </c>
      <c r="B27" s="958"/>
      <c r="C27" s="958"/>
      <c r="D27" s="958"/>
      <c r="E27" s="958"/>
      <c r="F27" s="958"/>
      <c r="G27" s="9"/>
      <c r="H27" s="13"/>
      <c r="I27" s="14"/>
      <c r="J27" s="15"/>
    </row>
    <row r="28" spans="1:10" ht="21" customHeight="1" x14ac:dyDescent="0.25">
      <c r="A28" s="42" t="s">
        <v>67</v>
      </c>
      <c r="B28" s="958"/>
      <c r="C28" s="958"/>
      <c r="D28" s="958"/>
      <c r="E28" s="958"/>
      <c r="F28" s="958"/>
      <c r="G28" s="6"/>
      <c r="H28" s="961" t="s">
        <v>68</v>
      </c>
      <c r="I28" s="962"/>
      <c r="J28" s="16"/>
    </row>
    <row r="29" spans="1:10" ht="20.25" x14ac:dyDescent="0.25">
      <c r="A29" s="42" t="s">
        <v>69</v>
      </c>
      <c r="B29" s="958"/>
      <c r="C29" s="958"/>
      <c r="D29" s="958"/>
      <c r="E29" s="958"/>
      <c r="F29" s="958"/>
      <c r="G29" s="958"/>
      <c r="H29" s="961" t="s">
        <v>70</v>
      </c>
      <c r="I29" s="962"/>
      <c r="J29" s="17"/>
    </row>
    <row r="30" spans="1:10" ht="20.25" x14ac:dyDescent="0.25">
      <c r="A30" s="42" t="s">
        <v>71</v>
      </c>
      <c r="B30" s="958"/>
      <c r="C30" s="958"/>
      <c r="D30" s="958"/>
      <c r="E30" s="958"/>
      <c r="F30" s="958"/>
      <c r="G30" s="40"/>
      <c r="H30" s="6"/>
      <c r="I30" s="6"/>
      <c r="J30" s="18"/>
    </row>
    <row r="31" spans="1:10" ht="20.25" x14ac:dyDescent="0.25">
      <c r="A31" s="42" t="s">
        <v>197</v>
      </c>
      <c r="B31" s="958"/>
      <c r="C31" s="958"/>
      <c r="D31" s="958"/>
      <c r="E31" s="958"/>
      <c r="F31" s="958"/>
      <c r="G31" s="19"/>
      <c r="H31" s="8"/>
      <c r="I31" s="8"/>
      <c r="J31" s="20"/>
    </row>
    <row r="33" spans="1:10" ht="20.25" x14ac:dyDescent="0.25">
      <c r="A33" s="955" t="s">
        <v>556</v>
      </c>
      <c r="B33" s="955"/>
      <c r="C33" s="955"/>
      <c r="D33" s="955"/>
      <c r="E33" s="955"/>
      <c r="F33" s="955"/>
      <c r="G33" s="955"/>
      <c r="H33" s="955"/>
      <c r="I33" s="955"/>
      <c r="J33" s="955"/>
    </row>
    <row r="34" spans="1:10" x14ac:dyDescent="0.25">
      <c r="A34" s="21"/>
      <c r="B34" s="74"/>
      <c r="C34" s="21"/>
      <c r="D34" s="21"/>
      <c r="E34" s="21"/>
      <c r="F34" s="21"/>
      <c r="G34" s="21"/>
      <c r="H34" s="21"/>
      <c r="I34" s="21"/>
      <c r="J34" s="21"/>
    </row>
    <row r="35" spans="1:10" ht="51" customHeight="1" x14ac:dyDescent="0.25">
      <c r="A35" s="956" t="s">
        <v>72</v>
      </c>
      <c r="B35" s="957" t="s">
        <v>73</v>
      </c>
      <c r="C35" s="957" t="s">
        <v>74</v>
      </c>
      <c r="D35" s="957" t="s">
        <v>192</v>
      </c>
      <c r="E35" s="957" t="s">
        <v>75</v>
      </c>
      <c r="F35" s="957" t="s">
        <v>76</v>
      </c>
      <c r="G35" s="957" t="s">
        <v>193</v>
      </c>
      <c r="H35" s="957"/>
      <c r="I35" s="957"/>
      <c r="J35" s="957"/>
    </row>
    <row r="36" spans="1:10" ht="60.6" customHeight="1" x14ac:dyDescent="0.25">
      <c r="A36" s="956"/>
      <c r="B36" s="957"/>
      <c r="C36" s="957"/>
      <c r="D36" s="957"/>
      <c r="E36" s="957"/>
      <c r="F36" s="957"/>
      <c r="G36" s="22" t="s">
        <v>77</v>
      </c>
      <c r="H36" s="22" t="s">
        <v>78</v>
      </c>
      <c r="I36" s="22" t="s">
        <v>79</v>
      </c>
      <c r="J36" s="22" t="s">
        <v>80</v>
      </c>
    </row>
    <row r="37" spans="1:10" ht="18" customHeight="1" x14ac:dyDescent="0.25">
      <c r="A37" s="41">
        <v>1</v>
      </c>
      <c r="B37" s="39">
        <v>2</v>
      </c>
      <c r="C37" s="39">
        <v>3</v>
      </c>
      <c r="D37" s="39">
        <v>4</v>
      </c>
      <c r="E37" s="39">
        <v>5</v>
      </c>
      <c r="F37" s="39">
        <v>6</v>
      </c>
      <c r="G37" s="39">
        <v>7</v>
      </c>
      <c r="H37" s="39">
        <v>8</v>
      </c>
      <c r="I37" s="39">
        <v>9</v>
      </c>
      <c r="J37" s="39">
        <v>10</v>
      </c>
    </row>
    <row r="38" spans="1:10" ht="18" customHeight="1" x14ac:dyDescent="0.25">
      <c r="A38" s="939" t="s">
        <v>194</v>
      </c>
      <c r="B38" s="940"/>
      <c r="C38" s="940"/>
      <c r="D38" s="940"/>
      <c r="E38" s="940"/>
      <c r="F38" s="940"/>
      <c r="G38" s="940"/>
      <c r="H38" s="940"/>
      <c r="I38" s="940"/>
      <c r="J38" s="941"/>
    </row>
    <row r="39" spans="1:10" s="23" customFormat="1" ht="20.100000000000001" customHeight="1" x14ac:dyDescent="0.25">
      <c r="A39" s="939" t="s">
        <v>81</v>
      </c>
      <c r="B39" s="940"/>
      <c r="C39" s="940"/>
      <c r="D39" s="940"/>
      <c r="E39" s="940"/>
      <c r="F39" s="940"/>
      <c r="G39" s="940"/>
      <c r="H39" s="940"/>
      <c r="I39" s="940"/>
      <c r="J39" s="941"/>
    </row>
    <row r="40" spans="1:10" x14ac:dyDescent="0.25">
      <c r="A40" s="24" t="s">
        <v>82</v>
      </c>
      <c r="B40" s="64">
        <v>1010</v>
      </c>
      <c r="C40" s="52"/>
      <c r="D40" s="53"/>
      <c r="E40" s="53"/>
      <c r="F40" s="49">
        <f t="shared" ref="F40:F51" si="0">G40+H40+I40+J40</f>
        <v>0</v>
      </c>
      <c r="G40" s="50">
        <f>'01_Доходи'!E11+'01_Доходи'!E12+'01_Доходи'!E13+'01_Доходи'!E15+'01_Доходи'!D1416+'01_Доходи'!D1417</f>
        <v>0</v>
      </c>
      <c r="H40" s="50">
        <f>'01_Доходи'!F11+'01_Доходи'!F12+'01_Доходи'!F13+'01_Доходи'!F15+'01_Доходи'!E1416+'01_Доходи'!E1417</f>
        <v>0</v>
      </c>
      <c r="I40" s="50">
        <f>'01_Доходи'!G11+'01_Доходи'!G12+'01_Доходи'!G13+'01_Доходи'!G15+'01_Доходи'!F1416+'01_Доходи'!F1417</f>
        <v>0</v>
      </c>
      <c r="J40" s="50">
        <f>'01_Доходи'!H11+'01_Доходи'!H12+'01_Доходи'!H13+'01_Доходи'!H15+'01_Доходи'!G1416+'01_Доходи'!G1417</f>
        <v>0</v>
      </c>
    </row>
    <row r="41" spans="1:10" x14ac:dyDescent="0.25">
      <c r="A41" s="24" t="s">
        <v>569</v>
      </c>
      <c r="B41" s="64">
        <v>1020</v>
      </c>
      <c r="C41" s="49">
        <f>SUM(C42:C44)</f>
        <v>0</v>
      </c>
      <c r="D41" s="49">
        <f>SUM(D42:D44)</f>
        <v>0</v>
      </c>
      <c r="E41" s="49">
        <f>SUM(E42:E44)</f>
        <v>0</v>
      </c>
      <c r="F41" s="49">
        <f t="shared" si="0"/>
        <v>0</v>
      </c>
      <c r="G41" s="49">
        <f>SUM(G42:G44)</f>
        <v>0</v>
      </c>
      <c r="H41" s="49">
        <f>SUM(H42:H44)</f>
        <v>0</v>
      </c>
      <c r="I41" s="49">
        <f>SUM(I42:I44)</f>
        <v>0</v>
      </c>
      <c r="J41" s="49">
        <f>SUM(J42:J44)</f>
        <v>0</v>
      </c>
    </row>
    <row r="42" spans="1:10" ht="37.5" x14ac:dyDescent="0.25">
      <c r="A42" s="25" t="s">
        <v>229</v>
      </c>
      <c r="B42" s="64">
        <v>1021</v>
      </c>
      <c r="C42" s="52"/>
      <c r="D42" s="53"/>
      <c r="E42" s="53"/>
      <c r="F42" s="49">
        <f t="shared" si="0"/>
        <v>0</v>
      </c>
      <c r="G42" s="50">
        <f>'01_Доходи'!D1410</f>
        <v>0</v>
      </c>
      <c r="H42" s="50">
        <f>'01_Доходи'!E1410</f>
        <v>0</v>
      </c>
      <c r="I42" s="50">
        <f>'01_Доходи'!F1410</f>
        <v>0</v>
      </c>
      <c r="J42" s="50">
        <f>'01_Доходи'!G1410</f>
        <v>0</v>
      </c>
    </row>
    <row r="43" spans="1:10" s="23" customFormat="1" ht="37.5" x14ac:dyDescent="0.25">
      <c r="A43" s="25" t="s">
        <v>300</v>
      </c>
      <c r="B43" s="64">
        <v>1022</v>
      </c>
      <c r="C43" s="52"/>
      <c r="D43" s="53"/>
      <c r="E43" s="53"/>
      <c r="F43" s="49">
        <f t="shared" si="0"/>
        <v>0</v>
      </c>
      <c r="G43" s="50">
        <f>'01_Доходи'!D1411</f>
        <v>0</v>
      </c>
      <c r="H43" s="50">
        <f>'01_Доходи'!E1411</f>
        <v>0</v>
      </c>
      <c r="I43" s="50">
        <f>'01_Доходи'!F1411</f>
        <v>0</v>
      </c>
      <c r="J43" s="50">
        <f>'01_Доходи'!G1411</f>
        <v>0</v>
      </c>
    </row>
    <row r="44" spans="1:10" s="23" customFormat="1" x14ac:dyDescent="0.25">
      <c r="A44" s="25" t="s">
        <v>83</v>
      </c>
      <c r="B44" s="64">
        <v>1023</v>
      </c>
      <c r="C44" s="52"/>
      <c r="D44" s="53"/>
      <c r="E44" s="53"/>
      <c r="F44" s="49">
        <f t="shared" si="0"/>
        <v>0</v>
      </c>
      <c r="G44" s="50">
        <f>'01_Доходи'!D1412+'01_Доходи'!D1413+'01_Доходи'!D1414+'01_Доходи'!D1415</f>
        <v>0</v>
      </c>
      <c r="H44" s="50">
        <f>'01_Доходи'!E1412+'01_Доходи'!E1413+'01_Доходи'!E1414+'01_Доходи'!E1415</f>
        <v>0</v>
      </c>
      <c r="I44" s="50">
        <f>'01_Доходи'!F1412+'01_Доходи'!F1413+'01_Доходи'!F1414+'01_Доходи'!F1415</f>
        <v>0</v>
      </c>
      <c r="J44" s="50">
        <f>'01_Доходи'!G1412+'01_Доходи'!G1413+'01_Доходи'!G1414+'01_Доходи'!G1415</f>
        <v>0</v>
      </c>
    </row>
    <row r="45" spans="1:10" s="23" customFormat="1" x14ac:dyDescent="0.25">
      <c r="A45" s="24" t="s">
        <v>343</v>
      </c>
      <c r="B45" s="64">
        <v>1030</v>
      </c>
      <c r="C45" s="49">
        <f>SUM(C46:C48)</f>
        <v>0</v>
      </c>
      <c r="D45" s="49">
        <f>SUM(D46:D48)</f>
        <v>0</v>
      </c>
      <c r="E45" s="49">
        <f>SUM(E46:E48)</f>
        <v>0</v>
      </c>
      <c r="F45" s="49">
        <f t="shared" si="0"/>
        <v>0</v>
      </c>
      <c r="G45" s="49">
        <f>SUM(G46:G48)+'01_Доходи'!D1421</f>
        <v>0</v>
      </c>
      <c r="H45" s="49">
        <f>SUM(H46:H48)+'01_Доходи'!E1421</f>
        <v>0</v>
      </c>
      <c r="I45" s="49">
        <f>SUM(I46:I48)+'01_Доходи'!F1421</f>
        <v>0</v>
      </c>
      <c r="J45" s="49">
        <f>SUM(J46:J48)+'01_Доходи'!G1421</f>
        <v>0</v>
      </c>
    </row>
    <row r="46" spans="1:10" s="23" customFormat="1" x14ac:dyDescent="0.25">
      <c r="A46" s="25" t="s">
        <v>84</v>
      </c>
      <c r="B46" s="41">
        <v>1031</v>
      </c>
      <c r="C46" s="52"/>
      <c r="D46" s="53"/>
      <c r="E46" s="53"/>
      <c r="F46" s="49">
        <f t="shared" si="0"/>
        <v>0</v>
      </c>
      <c r="G46" s="50">
        <f>'01_Доходи'!D1418</f>
        <v>0</v>
      </c>
      <c r="H46" s="50">
        <f>'01_Доходи'!E1418</f>
        <v>0</v>
      </c>
      <c r="I46" s="50">
        <f>'01_Доходи'!F1418</f>
        <v>0</v>
      </c>
      <c r="J46" s="50">
        <f>'01_Доходи'!G1418</f>
        <v>0</v>
      </c>
    </row>
    <row r="47" spans="1:10" s="23" customFormat="1" x14ac:dyDescent="0.25">
      <c r="A47" s="25" t="s">
        <v>298</v>
      </c>
      <c r="B47" s="41">
        <v>1032</v>
      </c>
      <c r="C47" s="52"/>
      <c r="D47" s="53"/>
      <c r="E47" s="53"/>
      <c r="F47" s="49">
        <f t="shared" si="0"/>
        <v>0</v>
      </c>
      <c r="G47" s="50">
        <f>'01_Доходи'!D1420</f>
        <v>0</v>
      </c>
      <c r="H47" s="50">
        <f>'01_Доходи'!E1420</f>
        <v>0</v>
      </c>
      <c r="I47" s="50">
        <f>'01_Доходи'!F1420</f>
        <v>0</v>
      </c>
      <c r="J47" s="50">
        <f>'01_Доходи'!G1420</f>
        <v>0</v>
      </c>
    </row>
    <row r="48" spans="1:10" s="23" customFormat="1" x14ac:dyDescent="0.25">
      <c r="A48" s="25" t="s">
        <v>85</v>
      </c>
      <c r="B48" s="41">
        <v>1033</v>
      </c>
      <c r="C48" s="52"/>
      <c r="D48" s="53"/>
      <c r="E48" s="53"/>
      <c r="F48" s="49">
        <f t="shared" si="0"/>
        <v>0</v>
      </c>
      <c r="G48" s="50">
        <f>'01_Доходи'!D1422</f>
        <v>0</v>
      </c>
      <c r="H48" s="50">
        <f>'01_Доходи'!E1422</f>
        <v>0</v>
      </c>
      <c r="I48" s="50">
        <f>'01_Доходи'!F1422</f>
        <v>0</v>
      </c>
      <c r="J48" s="50">
        <f>'01_Доходи'!G1422</f>
        <v>0</v>
      </c>
    </row>
    <row r="49" spans="1:10" s="23" customFormat="1" x14ac:dyDescent="0.25">
      <c r="A49" s="24" t="s">
        <v>297</v>
      </c>
      <c r="B49" s="41">
        <v>1040</v>
      </c>
      <c r="C49" s="49">
        <f>C51+C50</f>
        <v>0</v>
      </c>
      <c r="D49" s="49">
        <f>D51+D50</f>
        <v>0</v>
      </c>
      <c r="E49" s="49">
        <f>E51+E50</f>
        <v>0</v>
      </c>
      <c r="F49" s="49">
        <f t="shared" si="0"/>
        <v>0</v>
      </c>
      <c r="G49" s="49">
        <f>G51+G50</f>
        <v>0</v>
      </c>
      <c r="H49" s="49">
        <f>H51+H50</f>
        <v>0</v>
      </c>
      <c r="I49" s="49">
        <f>I51+I50</f>
        <v>0</v>
      </c>
      <c r="J49" s="49">
        <f>J51+J50</f>
        <v>0</v>
      </c>
    </row>
    <row r="50" spans="1:10" s="23" customFormat="1" x14ac:dyDescent="0.25">
      <c r="A50" s="25" t="s">
        <v>299</v>
      </c>
      <c r="B50" s="41">
        <v>1041</v>
      </c>
      <c r="C50" s="52"/>
      <c r="D50" s="53"/>
      <c r="E50" s="53"/>
      <c r="F50" s="49">
        <f t="shared" si="0"/>
        <v>0</v>
      </c>
      <c r="G50" s="50">
        <f>'01_Доходи'!D1419</f>
        <v>0</v>
      </c>
      <c r="H50" s="50">
        <f>'01_Доходи'!E1419</f>
        <v>0</v>
      </c>
      <c r="I50" s="50">
        <f>'01_Доходи'!F1419</f>
        <v>0</v>
      </c>
      <c r="J50" s="50">
        <f>'01_Доходи'!G1419</f>
        <v>0</v>
      </c>
    </row>
    <row r="51" spans="1:10" s="23" customFormat="1" x14ac:dyDescent="0.25">
      <c r="A51" s="25" t="s">
        <v>85</v>
      </c>
      <c r="B51" s="41">
        <v>1042</v>
      </c>
      <c r="C51" s="52"/>
      <c r="D51" s="53"/>
      <c r="E51" s="53"/>
      <c r="F51" s="49">
        <f t="shared" si="0"/>
        <v>0</v>
      </c>
      <c r="G51" s="50">
        <f>'01_Доходи'!D1423</f>
        <v>0</v>
      </c>
      <c r="H51" s="50">
        <f>'01_Доходи'!E1423</f>
        <v>0</v>
      </c>
      <c r="I51" s="50">
        <f>'01_Доходи'!F1423</f>
        <v>0</v>
      </c>
      <c r="J51" s="50">
        <f>'01_Доходи'!G1423</f>
        <v>0</v>
      </c>
    </row>
    <row r="52" spans="1:10" ht="20.100000000000001" customHeight="1" x14ac:dyDescent="0.25">
      <c r="A52" s="939" t="s">
        <v>86</v>
      </c>
      <c r="B52" s="940"/>
      <c r="C52" s="940"/>
      <c r="D52" s="940"/>
      <c r="E52" s="940"/>
      <c r="F52" s="940"/>
      <c r="G52" s="940"/>
      <c r="H52" s="940"/>
      <c r="I52" s="940"/>
      <c r="J52" s="941"/>
    </row>
    <row r="53" spans="1:10" ht="20.100000000000001" customHeight="1" x14ac:dyDescent="0.25">
      <c r="A53" s="24" t="s">
        <v>87</v>
      </c>
      <c r="B53" s="41">
        <v>1050</v>
      </c>
      <c r="C53" s="52"/>
      <c r="D53" s="52"/>
      <c r="E53" s="52"/>
      <c r="F53" s="49">
        <f>G53+H53+I53+J53</f>
        <v>0</v>
      </c>
      <c r="G53" s="50">
        <f>'02_Видатки'!AQ45+'02_Видатки'!AQ63+'02_Видатки'!AQ76</f>
        <v>0</v>
      </c>
      <c r="H53" s="50">
        <f>'02_Видатки'!AR45+'02_Видатки'!AR63+'02_Видатки'!AR76</f>
        <v>0</v>
      </c>
      <c r="I53" s="50">
        <f>'02_Видатки'!AS45+'02_Видатки'!AS63+'02_Видатки'!AS76</f>
        <v>0</v>
      </c>
      <c r="J53" s="50">
        <f>'02_Видатки'!AT45+'02_Видатки'!AT63+'02_Видатки'!AT76</f>
        <v>0</v>
      </c>
    </row>
    <row r="54" spans="1:10" ht="20.100000000000001" customHeight="1" x14ac:dyDescent="0.25">
      <c r="A54" s="24" t="s">
        <v>88</v>
      </c>
      <c r="B54" s="41">
        <v>1060</v>
      </c>
      <c r="C54" s="52"/>
      <c r="D54" s="52"/>
      <c r="E54" s="52"/>
      <c r="F54" s="49">
        <f>G54+H54+I54+J54</f>
        <v>0</v>
      </c>
      <c r="G54" s="50">
        <f>'02_Видатки'!BB45+'02_Видатки'!BB63+'02_Видатки'!BB76</f>
        <v>0</v>
      </c>
      <c r="H54" s="50">
        <f>'02_Видатки'!BC45+'02_Видатки'!BC63+'02_Видатки'!BC76</f>
        <v>0</v>
      </c>
      <c r="I54" s="50">
        <f>'02_Видатки'!BD45+'02_Видатки'!BD63+'02_Видатки'!BD76</f>
        <v>0</v>
      </c>
      <c r="J54" s="50">
        <f>'02_Видатки'!BE45+'02_Видатки'!BE63+'02_Видатки'!BE76</f>
        <v>0</v>
      </c>
    </row>
    <row r="55" spans="1:10" x14ac:dyDescent="0.25">
      <c r="A55" s="72" t="s">
        <v>450</v>
      </c>
      <c r="B55" s="41">
        <v>1070</v>
      </c>
      <c r="C55" s="945"/>
      <c r="D55" s="946"/>
      <c r="E55" s="946"/>
      <c r="F55" s="946"/>
      <c r="G55" s="946"/>
      <c r="H55" s="946"/>
      <c r="I55" s="946"/>
      <c r="J55" s="947"/>
    </row>
    <row r="56" spans="1:10" x14ac:dyDescent="0.25">
      <c r="A56" s="25" t="s">
        <v>538</v>
      </c>
      <c r="B56" s="41">
        <v>1071</v>
      </c>
      <c r="C56" s="52"/>
      <c r="D56" s="52"/>
      <c r="E56" s="52"/>
      <c r="F56" s="49">
        <f t="shared" ref="F56:F76" si="1">G56+H56+I56+J56</f>
        <v>0</v>
      </c>
      <c r="G56" s="50">
        <f>'02_Видатки'!AQ27+'02_Видатки'!AQ106+'02_Видатки'!AQ133</f>
        <v>0</v>
      </c>
      <c r="H56" s="50">
        <f>'02_Видатки'!AR27+'02_Видатки'!AR106+'02_Видатки'!AR133</f>
        <v>0</v>
      </c>
      <c r="I56" s="50">
        <f>'02_Видатки'!AS27+'02_Видатки'!AS106+'02_Видатки'!AS133</f>
        <v>0</v>
      </c>
      <c r="J56" s="50">
        <f>'02_Видатки'!AT27+'02_Видатки'!AT106+'02_Видатки'!AT133</f>
        <v>0</v>
      </c>
    </row>
    <row r="57" spans="1:10" x14ac:dyDescent="0.25">
      <c r="A57" s="25" t="s">
        <v>539</v>
      </c>
      <c r="B57" s="41">
        <v>1072</v>
      </c>
      <c r="C57" s="52"/>
      <c r="D57" s="52"/>
      <c r="E57" s="52"/>
      <c r="F57" s="49">
        <f t="shared" si="1"/>
        <v>0</v>
      </c>
      <c r="G57" s="50">
        <f>'02_Видатки'!BB27+'02_Видатки'!BB106+'02_Видатки'!BB133</f>
        <v>0</v>
      </c>
      <c r="H57" s="50">
        <f>'02_Видатки'!BC27+'02_Видатки'!BC106+'02_Видатки'!BC133</f>
        <v>0</v>
      </c>
      <c r="I57" s="50">
        <f>'02_Видатки'!BD27+'02_Видатки'!BD106+'02_Видатки'!BD133</f>
        <v>0</v>
      </c>
      <c r="J57" s="50">
        <f>'02_Видатки'!BE27+'02_Видатки'!BE106+'02_Видатки'!BE133</f>
        <v>0</v>
      </c>
    </row>
    <row r="58" spans="1:10" ht="37.15" customHeight="1" x14ac:dyDescent="0.25">
      <c r="A58" s="25" t="s">
        <v>540</v>
      </c>
      <c r="B58" s="41">
        <v>1073</v>
      </c>
      <c r="C58" s="52"/>
      <c r="D58" s="52"/>
      <c r="E58" s="52"/>
      <c r="F58" s="49">
        <f t="shared" si="1"/>
        <v>0</v>
      </c>
      <c r="G58" s="50">
        <f>'03_МТО'!C156</f>
        <v>0</v>
      </c>
      <c r="H58" s="50">
        <f>'03_МТО'!D156</f>
        <v>0</v>
      </c>
      <c r="I58" s="50">
        <f>'03_МТО'!E156</f>
        <v>0</v>
      </c>
      <c r="J58" s="50">
        <f>'03_МТО'!F156</f>
        <v>0</v>
      </c>
    </row>
    <row r="59" spans="1:10" x14ac:dyDescent="0.25">
      <c r="A59" s="63" t="s">
        <v>89</v>
      </c>
      <c r="B59" s="41">
        <v>1080</v>
      </c>
      <c r="C59" s="52"/>
      <c r="D59" s="52"/>
      <c r="E59" s="52"/>
      <c r="F59" s="49">
        <f t="shared" si="1"/>
        <v>0</v>
      </c>
      <c r="G59" s="50">
        <f>'02_Видатки'!E182</f>
        <v>0</v>
      </c>
      <c r="H59" s="50">
        <f>'02_Видатки'!F182</f>
        <v>0</v>
      </c>
      <c r="I59" s="50">
        <f>'02_Видатки'!G182</f>
        <v>0</v>
      </c>
      <c r="J59" s="50">
        <f>'02_Видатки'!H182</f>
        <v>0</v>
      </c>
    </row>
    <row r="60" spans="1:10" ht="20.100000000000001" customHeight="1" x14ac:dyDescent="0.25">
      <c r="A60" s="24" t="s">
        <v>90</v>
      </c>
      <c r="B60" s="41">
        <v>1090</v>
      </c>
      <c r="C60" s="52"/>
      <c r="D60" s="52"/>
      <c r="E60" s="52"/>
      <c r="F60" s="49">
        <f t="shared" si="1"/>
        <v>0</v>
      </c>
      <c r="G60" s="50">
        <f>'02_Видатки'!E183</f>
        <v>0</v>
      </c>
      <c r="H60" s="50">
        <f>'02_Видатки'!F183</f>
        <v>0</v>
      </c>
      <c r="I60" s="50">
        <f>'02_Видатки'!G183</f>
        <v>0</v>
      </c>
      <c r="J60" s="50">
        <f>'02_Видатки'!H183</f>
        <v>0</v>
      </c>
    </row>
    <row r="61" spans="1:10" ht="20.100000000000001" customHeight="1" x14ac:dyDescent="0.25">
      <c r="A61" s="24" t="s">
        <v>91</v>
      </c>
      <c r="B61" s="41">
        <v>1100</v>
      </c>
      <c r="C61" s="52"/>
      <c r="D61" s="52"/>
      <c r="E61" s="52"/>
      <c r="F61" s="49">
        <f t="shared" si="1"/>
        <v>0</v>
      </c>
      <c r="G61" s="50">
        <f>'02_Видатки'!E184</f>
        <v>0</v>
      </c>
      <c r="H61" s="50">
        <f>'02_Видатки'!F184</f>
        <v>0</v>
      </c>
      <c r="I61" s="50">
        <f>'02_Видатки'!G184</f>
        <v>0</v>
      </c>
      <c r="J61" s="50">
        <f>'02_Видатки'!H184</f>
        <v>0</v>
      </c>
    </row>
    <row r="62" spans="1:10" ht="20.100000000000001" customHeight="1" x14ac:dyDescent="0.25">
      <c r="A62" s="24" t="s">
        <v>92</v>
      </c>
      <c r="B62" s="41">
        <v>1110</v>
      </c>
      <c r="C62" s="52"/>
      <c r="D62" s="52"/>
      <c r="E62" s="52"/>
      <c r="F62" s="49">
        <f t="shared" si="1"/>
        <v>0</v>
      </c>
      <c r="G62" s="50">
        <f>'02_Видатки'!AV27+'02_Видатки'!AV45+'02_Видатки'!AV63+'02_Видатки'!AV76+'02_Видатки'!AV106+'02_Видатки'!AV133</f>
        <v>0</v>
      </c>
      <c r="H62" s="50">
        <f>'02_Видатки'!AW27+'02_Видатки'!AW45+'02_Видатки'!AW63+'02_Видатки'!AW76+'02_Видатки'!AW106+'02_Видатки'!AW133</f>
        <v>0</v>
      </c>
      <c r="I62" s="50">
        <f>'02_Видатки'!AX27+'02_Видатки'!AX45+'02_Видатки'!AX63+'02_Видатки'!AX76+'02_Видатки'!AX106+'02_Видатки'!AX133</f>
        <v>0</v>
      </c>
      <c r="J62" s="50">
        <f>'02_Видатки'!AY27+'02_Видатки'!AY45+'02_Видатки'!AY63+'02_Видатки'!AY76+'02_Видатки'!AY106+'02_Видатки'!AY133</f>
        <v>0</v>
      </c>
    </row>
    <row r="63" spans="1:10" ht="19.899999999999999" customHeight="1" x14ac:dyDescent="0.25">
      <c r="A63" s="24" t="s">
        <v>195</v>
      </c>
      <c r="B63" s="41">
        <v>1120</v>
      </c>
      <c r="C63" s="49">
        <f>SUM(C64:C69)</f>
        <v>0</v>
      </c>
      <c r="D63" s="49">
        <f>SUM(D64:D69)</f>
        <v>0</v>
      </c>
      <c r="E63" s="49">
        <f>SUM(E64:E69)</f>
        <v>0</v>
      </c>
      <c r="F63" s="49">
        <f t="shared" si="1"/>
        <v>0</v>
      </c>
      <c r="G63" s="49">
        <f>SUM(G64:G69)</f>
        <v>0</v>
      </c>
      <c r="H63" s="49">
        <f>SUM(H64:H69)</f>
        <v>0</v>
      </c>
      <c r="I63" s="49">
        <f>SUM(I64:I69)</f>
        <v>0</v>
      </c>
      <c r="J63" s="49">
        <f>SUM(J64:J69)</f>
        <v>0</v>
      </c>
    </row>
    <row r="64" spans="1:10" ht="20.100000000000001" customHeight="1" x14ac:dyDescent="0.25">
      <c r="A64" s="25" t="s">
        <v>532</v>
      </c>
      <c r="B64" s="41">
        <v>1121</v>
      </c>
      <c r="C64" s="52"/>
      <c r="D64" s="52"/>
      <c r="E64" s="52"/>
      <c r="F64" s="49">
        <f t="shared" si="1"/>
        <v>0</v>
      </c>
      <c r="G64" s="50">
        <f>'02_Видатки'!E144</f>
        <v>0</v>
      </c>
      <c r="H64" s="50">
        <f>'02_Видатки'!F144</f>
        <v>0</v>
      </c>
      <c r="I64" s="50">
        <f>'02_Видатки'!G144</f>
        <v>0</v>
      </c>
      <c r="J64" s="50">
        <f>'02_Видатки'!H144</f>
        <v>0</v>
      </c>
    </row>
    <row r="65" spans="1:10" ht="20.100000000000001" customHeight="1" x14ac:dyDescent="0.25">
      <c r="A65" s="25" t="s">
        <v>533</v>
      </c>
      <c r="B65" s="41">
        <v>1122</v>
      </c>
      <c r="C65" s="52"/>
      <c r="D65" s="52"/>
      <c r="E65" s="52"/>
      <c r="F65" s="49">
        <f t="shared" si="1"/>
        <v>0</v>
      </c>
      <c r="G65" s="50">
        <f>'02_Видатки'!E156+'02_Видатки'!E153+'02_Видатки'!E150</f>
        <v>0</v>
      </c>
      <c r="H65" s="50">
        <f>'02_Видатки'!F156+'02_Видатки'!F153+'02_Видатки'!F150</f>
        <v>0</v>
      </c>
      <c r="I65" s="50">
        <f>'02_Видатки'!G156+'02_Видатки'!G153+'02_Видатки'!G150</f>
        <v>0</v>
      </c>
      <c r="J65" s="50">
        <f>'02_Видатки'!H156+'02_Видатки'!H153+'02_Видатки'!H150</f>
        <v>0</v>
      </c>
    </row>
    <row r="66" spans="1:10" ht="20.100000000000001" customHeight="1" x14ac:dyDescent="0.25">
      <c r="A66" s="25" t="s">
        <v>534</v>
      </c>
      <c r="B66" s="41">
        <v>1123</v>
      </c>
      <c r="C66" s="52"/>
      <c r="D66" s="52"/>
      <c r="E66" s="52"/>
      <c r="F66" s="49">
        <f t="shared" si="1"/>
        <v>0</v>
      </c>
      <c r="G66" s="50">
        <f>'02_Видатки'!E166</f>
        <v>0</v>
      </c>
      <c r="H66" s="50">
        <f>'02_Видатки'!F166</f>
        <v>0</v>
      </c>
      <c r="I66" s="50">
        <f>'02_Видатки'!G166</f>
        <v>0</v>
      </c>
      <c r="J66" s="50">
        <f>'02_Видатки'!H166</f>
        <v>0</v>
      </c>
    </row>
    <row r="67" spans="1:10" ht="20.100000000000001" customHeight="1" x14ac:dyDescent="0.25">
      <c r="A67" s="25" t="s">
        <v>535</v>
      </c>
      <c r="B67" s="41">
        <v>1124</v>
      </c>
      <c r="C67" s="52"/>
      <c r="D67" s="52"/>
      <c r="E67" s="52"/>
      <c r="F67" s="49">
        <f t="shared" si="1"/>
        <v>0</v>
      </c>
      <c r="G67" s="50">
        <f>'02_Видатки'!E172</f>
        <v>0</v>
      </c>
      <c r="H67" s="50">
        <f>'02_Видатки'!F172</f>
        <v>0</v>
      </c>
      <c r="I67" s="50">
        <f>'02_Видатки'!G172</f>
        <v>0</v>
      </c>
      <c r="J67" s="50">
        <f>'02_Видатки'!H172</f>
        <v>0</v>
      </c>
    </row>
    <row r="68" spans="1:10" ht="20.100000000000001" customHeight="1" x14ac:dyDescent="0.25">
      <c r="A68" s="25" t="s">
        <v>536</v>
      </c>
      <c r="B68" s="41">
        <v>1125</v>
      </c>
      <c r="C68" s="52"/>
      <c r="D68" s="52"/>
      <c r="E68" s="52"/>
      <c r="F68" s="49">
        <f t="shared" si="1"/>
        <v>0</v>
      </c>
      <c r="G68" s="50">
        <f>'02_Видатки'!E185</f>
        <v>0</v>
      </c>
      <c r="H68" s="50">
        <f>'02_Видатки'!F185</f>
        <v>0</v>
      </c>
      <c r="I68" s="50">
        <f>'02_Видатки'!G185</f>
        <v>0</v>
      </c>
      <c r="J68" s="50">
        <f>'02_Видатки'!H185</f>
        <v>0</v>
      </c>
    </row>
    <row r="69" spans="1:10" ht="20.100000000000001" customHeight="1" x14ac:dyDescent="0.25">
      <c r="A69" s="25" t="s">
        <v>537</v>
      </c>
      <c r="B69" s="41">
        <v>1126</v>
      </c>
      <c r="C69" s="52"/>
      <c r="D69" s="52"/>
      <c r="E69" s="52"/>
      <c r="F69" s="49">
        <f t="shared" si="1"/>
        <v>0</v>
      </c>
      <c r="G69" s="50">
        <f>'02_Видатки'!E186</f>
        <v>0</v>
      </c>
      <c r="H69" s="50">
        <f>'02_Видатки'!F186</f>
        <v>0</v>
      </c>
      <c r="I69" s="50">
        <f>'02_Видатки'!G186</f>
        <v>0</v>
      </c>
      <c r="J69" s="50">
        <f>'02_Видатки'!H186</f>
        <v>0</v>
      </c>
    </row>
    <row r="70" spans="1:10" ht="37.5" customHeight="1" x14ac:dyDescent="0.25">
      <c r="A70" s="24" t="s">
        <v>95</v>
      </c>
      <c r="B70" s="41">
        <v>1130</v>
      </c>
      <c r="C70" s="52"/>
      <c r="D70" s="52"/>
      <c r="E70" s="52"/>
      <c r="F70" s="49">
        <f t="shared" si="1"/>
        <v>0</v>
      </c>
      <c r="G70" s="50">
        <f>'02_Видатки'!E187</f>
        <v>0</v>
      </c>
      <c r="H70" s="50">
        <f>'02_Видатки'!F187</f>
        <v>0</v>
      </c>
      <c r="I70" s="50">
        <f>'02_Видатки'!G187</f>
        <v>0</v>
      </c>
      <c r="J70" s="50">
        <f>'02_Видатки'!H187</f>
        <v>0</v>
      </c>
    </row>
    <row r="71" spans="1:10" ht="20.100000000000001" customHeight="1" x14ac:dyDescent="0.25">
      <c r="A71" s="24" t="s">
        <v>96</v>
      </c>
      <c r="B71" s="41">
        <v>1140</v>
      </c>
      <c r="C71" s="52"/>
      <c r="D71" s="52"/>
      <c r="E71" s="52"/>
      <c r="F71" s="49">
        <f t="shared" si="1"/>
        <v>0</v>
      </c>
      <c r="G71" s="50">
        <f>'02_Видатки'!E188</f>
        <v>0</v>
      </c>
      <c r="H71" s="50">
        <f>'02_Видатки'!F188</f>
        <v>0</v>
      </c>
      <c r="I71" s="50">
        <f>'02_Видатки'!G188</f>
        <v>0</v>
      </c>
      <c r="J71" s="50">
        <f>'02_Видатки'!H188</f>
        <v>0</v>
      </c>
    </row>
    <row r="72" spans="1:10" ht="20.100000000000001" customHeight="1" x14ac:dyDescent="0.25">
      <c r="A72" s="24" t="s">
        <v>97</v>
      </c>
      <c r="B72" s="41">
        <v>1150</v>
      </c>
      <c r="C72" s="52"/>
      <c r="D72" s="52"/>
      <c r="E72" s="52"/>
      <c r="F72" s="49">
        <f t="shared" si="1"/>
        <v>0</v>
      </c>
      <c r="G72" s="50">
        <f>'02_Видатки'!E189</f>
        <v>0</v>
      </c>
      <c r="H72" s="50">
        <f>'02_Видатки'!F189</f>
        <v>0</v>
      </c>
      <c r="I72" s="50">
        <f>'02_Видатки'!G189</f>
        <v>0</v>
      </c>
      <c r="J72" s="50">
        <f>'02_Видатки'!H189</f>
        <v>0</v>
      </c>
    </row>
    <row r="73" spans="1:10" s="47" customFormat="1" ht="20.45" customHeight="1" x14ac:dyDescent="0.25">
      <c r="A73" s="24" t="s">
        <v>449</v>
      </c>
      <c r="B73" s="41">
        <v>1160</v>
      </c>
      <c r="C73" s="50">
        <f>C92</f>
        <v>0</v>
      </c>
      <c r="D73" s="50">
        <f>D92</f>
        <v>0</v>
      </c>
      <c r="E73" s="50">
        <f>E92</f>
        <v>0</v>
      </c>
      <c r="F73" s="49">
        <f t="shared" si="1"/>
        <v>0</v>
      </c>
      <c r="G73" s="50">
        <f>G92</f>
        <v>0</v>
      </c>
      <c r="H73" s="50">
        <f>H92</f>
        <v>0</v>
      </c>
      <c r="I73" s="50">
        <f>I92</f>
        <v>0</v>
      </c>
      <c r="J73" s="50">
        <f>J92</f>
        <v>0</v>
      </c>
    </row>
    <row r="74" spans="1:10" ht="33.6" customHeight="1" x14ac:dyDescent="0.25">
      <c r="A74" s="25" t="s">
        <v>529</v>
      </c>
      <c r="B74" s="41">
        <v>1161</v>
      </c>
      <c r="C74" s="52"/>
      <c r="D74" s="52"/>
      <c r="E74" s="52"/>
      <c r="F74" s="49">
        <f t="shared" si="1"/>
        <v>0</v>
      </c>
      <c r="G74" s="50">
        <f>'03_МТО'!C161</f>
        <v>0</v>
      </c>
      <c r="H74" s="50">
        <f>'03_МТО'!D161</f>
        <v>0</v>
      </c>
      <c r="I74" s="50">
        <f>'03_МТО'!E161</f>
        <v>0</v>
      </c>
      <c r="J74" s="50">
        <f>'03_МТО'!F161</f>
        <v>0</v>
      </c>
    </row>
    <row r="75" spans="1:10" ht="19.899999999999999" customHeight="1" x14ac:dyDescent="0.25">
      <c r="A75" s="25" t="s">
        <v>530</v>
      </c>
      <c r="B75" s="41">
        <v>1162</v>
      </c>
      <c r="C75" s="52"/>
      <c r="D75" s="52"/>
      <c r="E75" s="52"/>
      <c r="F75" s="49">
        <f t="shared" si="1"/>
        <v>0</v>
      </c>
      <c r="G75" s="50">
        <f>'03_МТО'!C162</f>
        <v>0</v>
      </c>
      <c r="H75" s="50">
        <f>'03_МТО'!D162</f>
        <v>0</v>
      </c>
      <c r="I75" s="50">
        <f>'03_МТО'!E162</f>
        <v>0</v>
      </c>
      <c r="J75" s="50">
        <f>'03_МТО'!F162</f>
        <v>0</v>
      </c>
    </row>
    <row r="76" spans="1:10" ht="37.5" x14ac:dyDescent="0.25">
      <c r="A76" s="25" t="s">
        <v>531</v>
      </c>
      <c r="B76" s="41">
        <v>1163</v>
      </c>
      <c r="C76" s="52"/>
      <c r="D76" s="52"/>
      <c r="E76" s="52"/>
      <c r="F76" s="49">
        <f t="shared" si="1"/>
        <v>0</v>
      </c>
      <c r="G76" s="50">
        <f>'03_МТО'!C163</f>
        <v>0</v>
      </c>
      <c r="H76" s="50">
        <f>'03_МТО'!D163</f>
        <v>0</v>
      </c>
      <c r="I76" s="50">
        <f>'03_МТО'!E163</f>
        <v>0</v>
      </c>
      <c r="J76" s="50">
        <f>'03_МТО'!F163</f>
        <v>0</v>
      </c>
    </row>
    <row r="77" spans="1:10" ht="20.100000000000001" customHeight="1" x14ac:dyDescent="0.25">
      <c r="A77" s="24" t="s">
        <v>98</v>
      </c>
      <c r="B77" s="41">
        <v>1170</v>
      </c>
      <c r="C77" s="49">
        <f>C79+C78</f>
        <v>0</v>
      </c>
      <c r="D77" s="49">
        <f>D79+D78</f>
        <v>0</v>
      </c>
      <c r="E77" s="49">
        <f>E79+E78</f>
        <v>0</v>
      </c>
      <c r="F77" s="49">
        <f>F78+F79</f>
        <v>0</v>
      </c>
      <c r="G77" s="49">
        <f>G78+G79</f>
        <v>0</v>
      </c>
      <c r="H77" s="49">
        <f>H78+H79</f>
        <v>0</v>
      </c>
      <c r="I77" s="49">
        <f>I78+I79</f>
        <v>0</v>
      </c>
      <c r="J77" s="49">
        <f>J78+J79</f>
        <v>0</v>
      </c>
    </row>
    <row r="78" spans="1:10" ht="20.100000000000001" customHeight="1" x14ac:dyDescent="0.25">
      <c r="A78" s="25" t="s">
        <v>346</v>
      </c>
      <c r="B78" s="41">
        <v>1171</v>
      </c>
      <c r="C78" s="52"/>
      <c r="D78" s="52"/>
      <c r="E78" s="52"/>
      <c r="F78" s="49">
        <f>SUM(G78:J78)</f>
        <v>0</v>
      </c>
      <c r="G78" s="50">
        <f>'02_Видатки'!E192</f>
        <v>0</v>
      </c>
      <c r="H78" s="50">
        <f>'02_Видатки'!F192</f>
        <v>0</v>
      </c>
      <c r="I78" s="50">
        <f>'02_Видатки'!G192</f>
        <v>0</v>
      </c>
      <c r="J78" s="50">
        <f>'02_Видатки'!H192</f>
        <v>0</v>
      </c>
    </row>
    <row r="79" spans="1:10" ht="20.100000000000001" customHeight="1" x14ac:dyDescent="0.25">
      <c r="A79" s="25" t="s">
        <v>83</v>
      </c>
      <c r="B79" s="41">
        <v>1172</v>
      </c>
      <c r="C79" s="52"/>
      <c r="D79" s="52"/>
      <c r="E79" s="52"/>
      <c r="F79" s="49">
        <f>G79+H79+I79+J79</f>
        <v>0</v>
      </c>
      <c r="G79" s="50">
        <f>'02_Видатки'!E190</f>
        <v>0</v>
      </c>
      <c r="H79" s="50">
        <f>'02_Видатки'!F190</f>
        <v>0</v>
      </c>
      <c r="I79" s="50">
        <f>'02_Видатки'!G190</f>
        <v>0</v>
      </c>
      <c r="J79" s="50">
        <f>'02_Видатки'!H190</f>
        <v>0</v>
      </c>
    </row>
    <row r="80" spans="1:10" ht="20.100000000000001" customHeight="1" x14ac:dyDescent="0.25">
      <c r="A80" s="24" t="s">
        <v>99</v>
      </c>
      <c r="B80" s="41">
        <v>1180</v>
      </c>
      <c r="C80" s="52"/>
      <c r="D80" s="52"/>
      <c r="E80" s="52"/>
      <c r="F80" s="49">
        <f>G80+H80+I80+J80</f>
        <v>0</v>
      </c>
      <c r="G80" s="50">
        <f>'02_Видатки'!E191</f>
        <v>0</v>
      </c>
      <c r="H80" s="50">
        <f>'02_Видатки'!F191</f>
        <v>0</v>
      </c>
      <c r="I80" s="50">
        <f>'02_Видатки'!G191</f>
        <v>0</v>
      </c>
      <c r="J80" s="50">
        <f>'02_Видатки'!H191</f>
        <v>0</v>
      </c>
    </row>
    <row r="81" spans="1:10" ht="19.5" customHeight="1" x14ac:dyDescent="0.25">
      <c r="A81" s="38" t="s">
        <v>100</v>
      </c>
      <c r="B81" s="41">
        <v>1200</v>
      </c>
      <c r="C81" s="49">
        <f>C40+C41+C45+C49</f>
        <v>0</v>
      </c>
      <c r="D81" s="49">
        <f>D40+D41+D45+D49</f>
        <v>0</v>
      </c>
      <c r="E81" s="49">
        <f>E40+E41+E45+E49</f>
        <v>0</v>
      </c>
      <c r="F81" s="49">
        <f>G81+H81+I81+J81</f>
        <v>0</v>
      </c>
      <c r="G81" s="49">
        <f>G40+G41+G45+G49</f>
        <v>0</v>
      </c>
      <c r="H81" s="49">
        <f>H40+H41+H45+H49</f>
        <v>0</v>
      </c>
      <c r="I81" s="49">
        <f>I40+I41+I45+I49</f>
        <v>0</v>
      </c>
      <c r="J81" s="49">
        <f>J40+J41+J45+J49</f>
        <v>0</v>
      </c>
    </row>
    <row r="82" spans="1:10" ht="19.5" customHeight="1" x14ac:dyDescent="0.25">
      <c r="A82" s="38" t="s">
        <v>101</v>
      </c>
      <c r="B82" s="41">
        <v>1300</v>
      </c>
      <c r="C82" s="49">
        <f>SUM(C53:C54)+C70+C71+C72+C77+C80+C56+C57+C58+SUM(C59:C63)+C73</f>
        <v>0</v>
      </c>
      <c r="D82" s="49">
        <f>SUM(D53:D54)+D70+D71+D72+D77+D80+D56+D57+D58+SUM(D59:D63)+D73</f>
        <v>0</v>
      </c>
      <c r="E82" s="49">
        <f>SUM(E53:E54)+E70+E71+E72+E77+E80+E56+E57+E58+SUM(E59:E63)+E73</f>
        <v>0</v>
      </c>
      <c r="F82" s="49">
        <f>G82+H82+I82+J82</f>
        <v>0</v>
      </c>
      <c r="G82" s="49">
        <f>SUM(G53:G54)+G70+G71+G72+G77+G80+G56+G57+G58+SUM(G59:G63)+G73</f>
        <v>0</v>
      </c>
      <c r="H82" s="49">
        <f>SUM(H53:H54)+H70+H71+H72+H77+H80+H56+H57+H58+SUM(H59:H63)+H73</f>
        <v>0</v>
      </c>
      <c r="I82" s="49">
        <f>SUM(I53:I54)+I70+I71+I72+I77+I80+I56+I57+I58+SUM(I59:I63)+I73</f>
        <v>0</v>
      </c>
      <c r="J82" s="49">
        <f>SUM(J53:J54)+J70+J71+J72+J77+J80+J56+J57+J58+SUM(J59:J63)+J73</f>
        <v>0</v>
      </c>
    </row>
    <row r="83" spans="1:10" ht="19.5" customHeight="1" x14ac:dyDescent="0.25">
      <c r="A83" s="38" t="s">
        <v>102</v>
      </c>
      <c r="B83" s="41">
        <v>1400</v>
      </c>
      <c r="C83" s="49">
        <f t="shared" ref="C83:J83" si="2">C81-C82</f>
        <v>0</v>
      </c>
      <c r="D83" s="49">
        <f t="shared" si="2"/>
        <v>0</v>
      </c>
      <c r="E83" s="49">
        <f t="shared" si="2"/>
        <v>0</v>
      </c>
      <c r="F83" s="49">
        <f t="shared" si="2"/>
        <v>0</v>
      </c>
      <c r="G83" s="49">
        <f t="shared" si="2"/>
        <v>0</v>
      </c>
      <c r="H83" s="49">
        <f t="shared" si="2"/>
        <v>0</v>
      </c>
      <c r="I83" s="49">
        <f t="shared" si="2"/>
        <v>0</v>
      </c>
      <c r="J83" s="49">
        <f t="shared" si="2"/>
        <v>0</v>
      </c>
    </row>
    <row r="84" spans="1:10" ht="19.5" customHeight="1" x14ac:dyDescent="0.25">
      <c r="A84" s="936"/>
      <c r="B84" s="937"/>
      <c r="C84" s="937"/>
      <c r="D84" s="937"/>
      <c r="E84" s="937"/>
      <c r="F84" s="937"/>
      <c r="G84" s="937"/>
      <c r="H84" s="937"/>
      <c r="I84" s="937"/>
      <c r="J84" s="938"/>
    </row>
    <row r="85" spans="1:10" ht="19.5" customHeight="1" x14ac:dyDescent="0.25">
      <c r="A85" s="939" t="s">
        <v>103</v>
      </c>
      <c r="B85" s="940"/>
      <c r="C85" s="940"/>
      <c r="D85" s="940"/>
      <c r="E85" s="940"/>
      <c r="F85" s="940"/>
      <c r="G85" s="940"/>
      <c r="H85" s="940"/>
      <c r="I85" s="940"/>
      <c r="J85" s="941"/>
    </row>
    <row r="86" spans="1:10" ht="19.5" customHeight="1" x14ac:dyDescent="0.25">
      <c r="A86" s="24" t="s">
        <v>104</v>
      </c>
      <c r="B86" s="41">
        <v>2010</v>
      </c>
      <c r="C86" s="52"/>
      <c r="D86" s="52"/>
      <c r="E86" s="52"/>
      <c r="F86" s="49">
        <f>G86+H86+I86+J86</f>
        <v>0</v>
      </c>
      <c r="G86" s="50">
        <f>'02_Видатки'!BH27+'02_Видатки'!BH45+'02_Видатки'!BH63+'02_Видатки'!BH76+'02_Видатки'!BH106+'02_Видатки'!BH133+'02_Видатки'!E193</f>
        <v>0</v>
      </c>
      <c r="H86" s="50">
        <f>'02_Видатки'!BI27+'02_Видатки'!BI45+'02_Видатки'!BI63+'02_Видатки'!BI76+'02_Видатки'!BI106+'02_Видатки'!BI133+'02_Видатки'!F193</f>
        <v>0</v>
      </c>
      <c r="I86" s="50">
        <f>'02_Видатки'!BJ27+'02_Видатки'!BJ45+'02_Видатки'!BJ63+'02_Видатки'!BJ76+'02_Видатки'!BJ106+'02_Видатки'!BJ133+'02_Видатки'!G193</f>
        <v>0</v>
      </c>
      <c r="J86" s="50">
        <f>'02_Видатки'!BK27+'02_Видатки'!BK45+'02_Видатки'!BK63+'02_Видатки'!BK76+'02_Видатки'!BK106+'02_Видатки'!BK133+'02_Видатки'!H193</f>
        <v>0</v>
      </c>
    </row>
    <row r="87" spans="1:10" ht="28.15" customHeight="1" x14ac:dyDescent="0.25">
      <c r="A87" s="24" t="s">
        <v>105</v>
      </c>
      <c r="B87" s="41">
        <v>2020</v>
      </c>
      <c r="C87" s="52"/>
      <c r="D87" s="52"/>
      <c r="E87" s="52"/>
      <c r="F87" s="49">
        <f>G87+H87+I87+J87</f>
        <v>0</v>
      </c>
      <c r="G87" s="50">
        <f>'02_Видатки'!E194+'02_Видатки'!E195+'02_Видатки'!E196+'02_Видатки'!E197</f>
        <v>0</v>
      </c>
      <c r="H87" s="50">
        <f>'02_Видатки'!F194+'02_Видатки'!F195+'02_Видатки'!F196+'02_Видатки'!F197</f>
        <v>0</v>
      </c>
      <c r="I87" s="50">
        <f>'02_Видатки'!G194+'02_Видатки'!G195+'02_Видатки'!G196+'02_Видатки'!G197</f>
        <v>0</v>
      </c>
      <c r="J87" s="50">
        <f>'02_Видатки'!H194+'02_Видатки'!H195+'02_Видатки'!H196+'02_Видатки'!H197</f>
        <v>0</v>
      </c>
    </row>
    <row r="88" spans="1:10" ht="19.5" customHeight="1" x14ac:dyDescent="0.25">
      <c r="A88" s="24" t="s">
        <v>106</v>
      </c>
      <c r="B88" s="41">
        <v>2030</v>
      </c>
      <c r="C88" s="58"/>
      <c r="D88" s="52"/>
      <c r="E88" s="52"/>
      <c r="F88" s="49">
        <f>G88+H88+I88+J88</f>
        <v>0</v>
      </c>
      <c r="G88" s="50">
        <f>G54+'02_Видатки'!E198</f>
        <v>0</v>
      </c>
      <c r="H88" s="50">
        <f>H54+'02_Видатки'!F198</f>
        <v>0</v>
      </c>
      <c r="I88" s="50">
        <f>I54+'02_Видатки'!G198</f>
        <v>0</v>
      </c>
      <c r="J88" s="50">
        <f>J54+'02_Видатки'!H198</f>
        <v>0</v>
      </c>
    </row>
    <row r="89" spans="1:10" ht="29.45" customHeight="1" x14ac:dyDescent="0.25">
      <c r="A89" s="24" t="s">
        <v>107</v>
      </c>
      <c r="B89" s="41">
        <v>2040</v>
      </c>
      <c r="C89" s="52"/>
      <c r="D89" s="52"/>
      <c r="E89" s="52"/>
      <c r="F89" s="49">
        <f>G89+H89+I89+J89</f>
        <v>0</v>
      </c>
      <c r="G89" s="50">
        <f>'02_Видатки'!E199</f>
        <v>0</v>
      </c>
      <c r="H89" s="50">
        <f>'02_Видатки'!F199</f>
        <v>0</v>
      </c>
      <c r="I89" s="50">
        <f>'02_Видатки'!G199</f>
        <v>0</v>
      </c>
      <c r="J89" s="50">
        <f>'02_Видатки'!H199</f>
        <v>0</v>
      </c>
    </row>
    <row r="90" spans="1:10" ht="19.5" customHeight="1" x14ac:dyDescent="0.25">
      <c r="A90" s="942"/>
      <c r="B90" s="943"/>
      <c r="C90" s="943"/>
      <c r="D90" s="943"/>
      <c r="E90" s="943"/>
      <c r="F90" s="943"/>
      <c r="G90" s="943"/>
      <c r="H90" s="943"/>
      <c r="I90" s="943"/>
      <c r="J90" s="944"/>
    </row>
    <row r="91" spans="1:10" ht="20.100000000000001" customHeight="1" x14ac:dyDescent="0.25">
      <c r="A91" s="939" t="s">
        <v>198</v>
      </c>
      <c r="B91" s="940"/>
      <c r="C91" s="940"/>
      <c r="D91" s="940"/>
      <c r="E91" s="940"/>
      <c r="F91" s="940"/>
      <c r="G91" s="940"/>
      <c r="H91" s="940"/>
      <c r="I91" s="940"/>
      <c r="J91" s="941"/>
    </row>
    <row r="92" spans="1:10" ht="22.15" customHeight="1" x14ac:dyDescent="0.25">
      <c r="A92" s="38" t="s">
        <v>199</v>
      </c>
      <c r="B92" s="73">
        <v>3020</v>
      </c>
      <c r="C92" s="49">
        <f>SUM(C93:C98)</f>
        <v>0</v>
      </c>
      <c r="D92" s="49">
        <f>SUM(D93:D98)</f>
        <v>0</v>
      </c>
      <c r="E92" s="49">
        <f>SUM(E93:E98)</f>
        <v>0</v>
      </c>
      <c r="F92" s="49">
        <f t="shared" ref="F92:F98" si="3">G92+H92+I92+J92</f>
        <v>0</v>
      </c>
      <c r="G92" s="49">
        <f>SUM(G93:G98)</f>
        <v>0</v>
      </c>
      <c r="H92" s="49">
        <f>SUM(H93:H98)</f>
        <v>0</v>
      </c>
      <c r="I92" s="49">
        <f>SUM(I93:I98)</f>
        <v>0</v>
      </c>
      <c r="J92" s="49">
        <f>SUM(J93:J98)</f>
        <v>0</v>
      </c>
    </row>
    <row r="93" spans="1:10" ht="20.100000000000001" customHeight="1" x14ac:dyDescent="0.25">
      <c r="A93" s="25" t="s">
        <v>108</v>
      </c>
      <c r="B93" s="39">
        <v>3021</v>
      </c>
      <c r="C93" s="52"/>
      <c r="D93" s="52"/>
      <c r="E93" s="52"/>
      <c r="F93" s="49">
        <f t="shared" si="3"/>
        <v>0</v>
      </c>
      <c r="G93" s="50">
        <f>'02_Видатки'!E200</f>
        <v>0</v>
      </c>
      <c r="H93" s="50">
        <f>'02_Видатки'!F200</f>
        <v>0</v>
      </c>
      <c r="I93" s="50">
        <f>'02_Видатки'!G200</f>
        <v>0</v>
      </c>
      <c r="J93" s="50">
        <f>'02_Видатки'!H200</f>
        <v>0</v>
      </c>
    </row>
    <row r="94" spans="1:10" ht="20.100000000000001" customHeight="1" x14ac:dyDescent="0.25">
      <c r="A94" s="25" t="s">
        <v>109</v>
      </c>
      <c r="B94" s="73">
        <v>3022</v>
      </c>
      <c r="C94" s="59"/>
      <c r="D94" s="52"/>
      <c r="E94" s="52"/>
      <c r="F94" s="49">
        <f t="shared" si="3"/>
        <v>0</v>
      </c>
      <c r="G94" s="50">
        <f>'03_МТО'!C154+'03_МТО'!C162+'02_Видатки'!E201</f>
        <v>0</v>
      </c>
      <c r="H94" s="50">
        <f>'03_МТО'!D154+'03_МТО'!D162+'02_Видатки'!F201</f>
        <v>0</v>
      </c>
      <c r="I94" s="50">
        <f>'03_МТО'!E154+'03_МТО'!E162+'02_Видатки'!G201</f>
        <v>0</v>
      </c>
      <c r="J94" s="50">
        <f>'03_МТО'!F154+'03_МТО'!F162+'02_Видатки'!H201</f>
        <v>0</v>
      </c>
    </row>
    <row r="95" spans="1:10" ht="20.100000000000001" customHeight="1" x14ac:dyDescent="0.25">
      <c r="A95" s="25" t="s">
        <v>110</v>
      </c>
      <c r="B95" s="39">
        <v>3023</v>
      </c>
      <c r="C95" s="52"/>
      <c r="D95" s="52"/>
      <c r="E95" s="52"/>
      <c r="F95" s="49">
        <f t="shared" si="3"/>
        <v>0</v>
      </c>
      <c r="G95" s="50">
        <f>'03_МТО'!C153+'03_МТО'!C155+'03_МТО'!C161+'03_МТО'!C163+'02_Видатки'!E202</f>
        <v>0</v>
      </c>
      <c r="H95" s="50">
        <f>'03_МТО'!D153+'03_МТО'!D155+'03_МТО'!D161+'03_МТО'!D163+'02_Видатки'!F202</f>
        <v>0</v>
      </c>
      <c r="I95" s="50">
        <f>'03_МТО'!E153+'03_МТО'!E155+'03_МТО'!E161+'03_МТО'!E163+'02_Видатки'!G202</f>
        <v>0</v>
      </c>
      <c r="J95" s="50">
        <f>'03_МТО'!F153+'03_МТО'!F155+'03_МТО'!F161+'03_МТО'!F163+'02_Видатки'!H202</f>
        <v>0</v>
      </c>
    </row>
    <row r="96" spans="1:10" ht="20.100000000000001" customHeight="1" x14ac:dyDescent="0.25">
      <c r="A96" s="25" t="s">
        <v>111</v>
      </c>
      <c r="B96" s="73">
        <v>3024</v>
      </c>
      <c r="C96" s="52"/>
      <c r="D96" s="52"/>
      <c r="E96" s="52"/>
      <c r="F96" s="49">
        <f t="shared" si="3"/>
        <v>0</v>
      </c>
      <c r="G96" s="50">
        <f>'02_Видатки'!E203</f>
        <v>0</v>
      </c>
      <c r="H96" s="50">
        <f>'02_Видатки'!F203</f>
        <v>0</v>
      </c>
      <c r="I96" s="50">
        <f>'02_Видатки'!G203</f>
        <v>0</v>
      </c>
      <c r="J96" s="50">
        <f>'02_Видатки'!H203</f>
        <v>0</v>
      </c>
    </row>
    <row r="97" spans="1:10" ht="37.9" customHeight="1" x14ac:dyDescent="0.25">
      <c r="A97" s="25" t="s">
        <v>112</v>
      </c>
      <c r="B97" s="39">
        <v>3025</v>
      </c>
      <c r="C97" s="52"/>
      <c r="D97" s="52"/>
      <c r="E97" s="52"/>
      <c r="F97" s="49">
        <f t="shared" si="3"/>
        <v>0</v>
      </c>
      <c r="G97" s="50">
        <f>'02_Видатки'!E204</f>
        <v>0</v>
      </c>
      <c r="H97" s="50">
        <f>'02_Видатки'!F204</f>
        <v>0</v>
      </c>
      <c r="I97" s="50">
        <f>'02_Видатки'!G204</f>
        <v>0</v>
      </c>
      <c r="J97" s="50">
        <f>'02_Видатки'!H204</f>
        <v>0</v>
      </c>
    </row>
    <row r="98" spans="1:10" ht="20.100000000000001" customHeight="1" x14ac:dyDescent="0.25">
      <c r="A98" s="25" t="s">
        <v>113</v>
      </c>
      <c r="B98" s="73">
        <v>3026</v>
      </c>
      <c r="C98" s="52"/>
      <c r="D98" s="52"/>
      <c r="E98" s="52"/>
      <c r="F98" s="49">
        <f t="shared" si="3"/>
        <v>0</v>
      </c>
      <c r="G98" s="50">
        <f>'02_Видатки'!E205</f>
        <v>0</v>
      </c>
      <c r="H98" s="50">
        <f>'02_Видатки'!F205</f>
        <v>0</v>
      </c>
      <c r="I98" s="50">
        <f>'02_Видатки'!G205</f>
        <v>0</v>
      </c>
      <c r="J98" s="50">
        <f>'02_Видатки'!H205</f>
        <v>0</v>
      </c>
    </row>
    <row r="99" spans="1:10" ht="23.45" customHeight="1" x14ac:dyDescent="0.25">
      <c r="A99" s="24" t="s">
        <v>323</v>
      </c>
      <c r="B99" s="41">
        <v>3030</v>
      </c>
      <c r="C99" s="52"/>
      <c r="D99" s="52"/>
      <c r="E99" s="52"/>
      <c r="F99" s="49">
        <f>G99+H99+I99+J99</f>
        <v>0</v>
      </c>
      <c r="G99" s="50">
        <f>'02_Видатки'!E206</f>
        <v>0</v>
      </c>
      <c r="H99" s="50">
        <f>'02_Видатки'!F206</f>
        <v>0</v>
      </c>
      <c r="I99" s="50">
        <f>'02_Видатки'!G206</f>
        <v>0</v>
      </c>
      <c r="J99" s="50">
        <f>'02_Видатки'!H206</f>
        <v>0</v>
      </c>
    </row>
    <row r="100" spans="1:10" ht="24" customHeight="1" x14ac:dyDescent="0.25">
      <c r="A100" s="24" t="s">
        <v>454</v>
      </c>
      <c r="B100" s="41">
        <v>3040</v>
      </c>
      <c r="C100" s="52"/>
      <c r="D100" s="52"/>
      <c r="E100" s="52"/>
      <c r="F100" s="49">
        <f>G100+H100+I100+J100</f>
        <v>0</v>
      </c>
      <c r="G100" s="50">
        <f>'02_Видатки'!E207</f>
        <v>0</v>
      </c>
      <c r="H100" s="50">
        <f>'02_Видатки'!F207</f>
        <v>0</v>
      </c>
      <c r="I100" s="50">
        <f>'02_Видатки'!G207</f>
        <v>0</v>
      </c>
      <c r="J100" s="50">
        <f>'02_Видатки'!H207</f>
        <v>0</v>
      </c>
    </row>
    <row r="101" spans="1:10" ht="20.100000000000001" customHeight="1" x14ac:dyDescent="0.25">
      <c r="A101" s="942"/>
      <c r="B101" s="943"/>
      <c r="C101" s="943"/>
      <c r="D101" s="943"/>
      <c r="E101" s="943"/>
      <c r="F101" s="943"/>
      <c r="G101" s="943"/>
      <c r="H101" s="943"/>
      <c r="I101" s="943"/>
      <c r="J101" s="944"/>
    </row>
    <row r="102" spans="1:10" ht="20.100000000000001" customHeight="1" x14ac:dyDescent="0.25">
      <c r="A102" s="939" t="s">
        <v>200</v>
      </c>
      <c r="B102" s="940"/>
      <c r="C102" s="940"/>
      <c r="D102" s="940"/>
      <c r="E102" s="940"/>
      <c r="F102" s="940"/>
      <c r="G102" s="940"/>
      <c r="H102" s="940"/>
      <c r="I102" s="940"/>
      <c r="J102" s="941"/>
    </row>
    <row r="103" spans="1:10" ht="20.100000000000001" customHeight="1" x14ac:dyDescent="0.25">
      <c r="A103" s="24" t="s">
        <v>114</v>
      </c>
      <c r="B103" s="41">
        <v>4010</v>
      </c>
      <c r="C103" s="49">
        <f>C104+C105+C106</f>
        <v>0</v>
      </c>
      <c r="D103" s="49">
        <f>D104+D105+D106</f>
        <v>0</v>
      </c>
      <c r="E103" s="49">
        <f>E104+E105+E106</f>
        <v>0</v>
      </c>
      <c r="F103" s="49">
        <f t="shared" ref="F103:F112" si="4">G103+H103+I103+J103</f>
        <v>0</v>
      </c>
      <c r="G103" s="55"/>
      <c r="H103" s="55"/>
      <c r="I103" s="55"/>
      <c r="J103" s="55"/>
    </row>
    <row r="104" spans="1:10" ht="20.100000000000001" customHeight="1" x14ac:dyDescent="0.25">
      <c r="A104" s="25" t="s">
        <v>115</v>
      </c>
      <c r="B104" s="41">
        <v>4011</v>
      </c>
      <c r="C104" s="52"/>
      <c r="D104" s="52"/>
      <c r="E104" s="52"/>
      <c r="F104" s="49">
        <f t="shared" si="4"/>
        <v>0</v>
      </c>
      <c r="G104" s="52"/>
      <c r="H104" s="52"/>
      <c r="I104" s="52"/>
      <c r="J104" s="52"/>
    </row>
    <row r="105" spans="1:10" ht="20.100000000000001" customHeight="1" x14ac:dyDescent="0.25">
      <c r="A105" s="25" t="s">
        <v>116</v>
      </c>
      <c r="B105" s="41">
        <v>4012</v>
      </c>
      <c r="C105" s="52"/>
      <c r="D105" s="52"/>
      <c r="E105" s="52"/>
      <c r="F105" s="49">
        <f t="shared" si="4"/>
        <v>0</v>
      </c>
      <c r="G105" s="52"/>
      <c r="H105" s="52"/>
      <c r="I105" s="52"/>
      <c r="J105" s="52"/>
    </row>
    <row r="106" spans="1:10" ht="20.100000000000001" customHeight="1" x14ac:dyDescent="0.25">
      <c r="A106" s="25" t="s">
        <v>117</v>
      </c>
      <c r="B106" s="41">
        <v>4013</v>
      </c>
      <c r="C106" s="50">
        <f>C50</f>
        <v>0</v>
      </c>
      <c r="D106" s="50">
        <f>D50</f>
        <v>0</v>
      </c>
      <c r="E106" s="50">
        <f>E50</f>
        <v>0</v>
      </c>
      <c r="F106" s="49">
        <f t="shared" si="4"/>
        <v>0</v>
      </c>
      <c r="G106" s="52"/>
      <c r="H106" s="52"/>
      <c r="I106" s="52"/>
      <c r="J106" s="52"/>
    </row>
    <row r="107" spans="1:10" ht="20.100000000000001" customHeight="1" x14ac:dyDescent="0.25">
      <c r="A107" s="24" t="s">
        <v>118</v>
      </c>
      <c r="B107" s="41">
        <v>4020</v>
      </c>
      <c r="C107" s="52"/>
      <c r="D107" s="52"/>
      <c r="E107" s="52"/>
      <c r="F107" s="49">
        <f t="shared" si="4"/>
        <v>0</v>
      </c>
      <c r="G107" s="52"/>
      <c r="H107" s="52"/>
      <c r="I107" s="52"/>
      <c r="J107" s="52"/>
    </row>
    <row r="108" spans="1:10" ht="20.100000000000001" customHeight="1" x14ac:dyDescent="0.25">
      <c r="A108" s="24" t="s">
        <v>119</v>
      </c>
      <c r="B108" s="41">
        <v>4030</v>
      </c>
      <c r="C108" s="49">
        <f>C109+C110+C111</f>
        <v>0</v>
      </c>
      <c r="D108" s="49">
        <f>D109+D110+D111</f>
        <v>0</v>
      </c>
      <c r="E108" s="49">
        <f>E109+E110+E111</f>
        <v>0</v>
      </c>
      <c r="F108" s="49">
        <f t="shared" si="4"/>
        <v>0</v>
      </c>
      <c r="G108" s="55"/>
      <c r="H108" s="55"/>
      <c r="I108" s="55"/>
      <c r="J108" s="55"/>
    </row>
    <row r="109" spans="1:10" ht="20.100000000000001" customHeight="1" x14ac:dyDescent="0.25">
      <c r="A109" s="25" t="s">
        <v>115</v>
      </c>
      <c r="B109" s="41">
        <v>4031</v>
      </c>
      <c r="C109" s="52"/>
      <c r="D109" s="52"/>
      <c r="E109" s="52"/>
      <c r="F109" s="49">
        <f t="shared" si="4"/>
        <v>0</v>
      </c>
      <c r="G109" s="52"/>
      <c r="H109" s="52"/>
      <c r="I109" s="52"/>
      <c r="J109" s="52"/>
    </row>
    <row r="110" spans="1:10" ht="20.100000000000001" customHeight="1" x14ac:dyDescent="0.25">
      <c r="A110" s="25" t="s">
        <v>116</v>
      </c>
      <c r="B110" s="41">
        <v>4032</v>
      </c>
      <c r="C110" s="52"/>
      <c r="D110" s="52"/>
      <c r="E110" s="52"/>
      <c r="F110" s="49">
        <f t="shared" si="4"/>
        <v>0</v>
      </c>
      <c r="G110" s="52"/>
      <c r="H110" s="52"/>
      <c r="I110" s="52"/>
      <c r="J110" s="52"/>
    </row>
    <row r="111" spans="1:10" ht="20.100000000000001" customHeight="1" x14ac:dyDescent="0.25">
      <c r="A111" s="25" t="s">
        <v>117</v>
      </c>
      <c r="B111" s="41">
        <v>4033</v>
      </c>
      <c r="C111" s="52"/>
      <c r="D111" s="52"/>
      <c r="E111" s="52"/>
      <c r="F111" s="49">
        <f t="shared" si="4"/>
        <v>0</v>
      </c>
      <c r="G111" s="52"/>
      <c r="H111" s="52"/>
      <c r="I111" s="52"/>
      <c r="J111" s="52"/>
    </row>
    <row r="112" spans="1:10" ht="20.100000000000001" customHeight="1" x14ac:dyDescent="0.25">
      <c r="A112" s="24" t="s">
        <v>120</v>
      </c>
      <c r="B112" s="41">
        <v>4040</v>
      </c>
      <c r="C112" s="52"/>
      <c r="D112" s="52"/>
      <c r="E112" s="52"/>
      <c r="F112" s="49">
        <f t="shared" si="4"/>
        <v>0</v>
      </c>
      <c r="G112" s="52"/>
      <c r="H112" s="52"/>
      <c r="I112" s="52"/>
      <c r="J112" s="52"/>
    </row>
    <row r="113" spans="1:10" s="45" customFormat="1" ht="19.5" customHeight="1" x14ac:dyDescent="0.25">
      <c r="A113" s="952"/>
      <c r="B113" s="953"/>
      <c r="C113" s="953"/>
      <c r="D113" s="953"/>
      <c r="E113" s="953"/>
      <c r="F113" s="953"/>
      <c r="G113" s="953"/>
      <c r="H113" s="953"/>
      <c r="I113" s="953"/>
      <c r="J113" s="954"/>
    </row>
    <row r="114" spans="1:10" s="45" customFormat="1" ht="19.5" customHeight="1" x14ac:dyDescent="0.25">
      <c r="A114" s="939" t="s">
        <v>121</v>
      </c>
      <c r="B114" s="940"/>
      <c r="C114" s="940"/>
      <c r="D114" s="940"/>
      <c r="E114" s="940"/>
      <c r="F114" s="940"/>
      <c r="G114" s="940"/>
      <c r="H114" s="940"/>
      <c r="I114" s="940"/>
      <c r="J114" s="941"/>
    </row>
    <row r="115" spans="1:10" s="45" customFormat="1" ht="21.6" customHeight="1" x14ac:dyDescent="0.25">
      <c r="A115" s="24" t="s">
        <v>122</v>
      </c>
      <c r="B115" s="41">
        <v>5010</v>
      </c>
      <c r="C115" s="57">
        <f>IFERROR(C81/C82,0)</f>
        <v>0</v>
      </c>
      <c r="D115" s="57">
        <f>IFERROR(D81/D82,0)</f>
        <v>0</v>
      </c>
      <c r="E115" s="57">
        <f>IFERROR(E81/E82,0)</f>
        <v>0</v>
      </c>
      <c r="F115" s="57">
        <f>IFERROR(F81/F82,0)</f>
        <v>0</v>
      </c>
      <c r="G115" s="39" t="s">
        <v>159</v>
      </c>
      <c r="H115" s="39" t="s">
        <v>159</v>
      </c>
      <c r="I115" s="39" t="s">
        <v>159</v>
      </c>
      <c r="J115" s="39" t="s">
        <v>159</v>
      </c>
    </row>
    <row r="116" spans="1:10" s="45" customFormat="1" x14ac:dyDescent="0.25">
      <c r="A116" s="24" t="s">
        <v>123</v>
      </c>
      <c r="B116" s="41">
        <v>5020</v>
      </c>
      <c r="C116" s="57">
        <f>IFERROR(C92/C100,0)</f>
        <v>0</v>
      </c>
      <c r="D116" s="57">
        <f>IFERROR(D92/D100,0)</f>
        <v>0</v>
      </c>
      <c r="E116" s="57">
        <f>IFERROR(E92/E100,0)</f>
        <v>0</v>
      </c>
      <c r="F116" s="57">
        <f>IFERROR(F92/F100,0)</f>
        <v>0</v>
      </c>
      <c r="G116" s="39" t="s">
        <v>159</v>
      </c>
      <c r="H116" s="39" t="s">
        <v>159</v>
      </c>
      <c r="I116" s="39" t="s">
        <v>159</v>
      </c>
      <c r="J116" s="39" t="s">
        <v>159</v>
      </c>
    </row>
    <row r="117" spans="1:10" s="45" customFormat="1" ht="43.15" customHeight="1" x14ac:dyDescent="0.25">
      <c r="A117" s="24" t="s">
        <v>344</v>
      </c>
      <c r="B117" s="41">
        <v>5030</v>
      </c>
      <c r="C117" s="57">
        <f>IFERROR(C92/C40,0)</f>
        <v>0</v>
      </c>
      <c r="D117" s="57">
        <f>IFERROR(D92/D40,0)</f>
        <v>0</v>
      </c>
      <c r="E117" s="57">
        <f>IFERROR(E92/E40,0)</f>
        <v>0</v>
      </c>
      <c r="F117" s="57">
        <f>IFERROR(F92/F40,0)</f>
        <v>0</v>
      </c>
      <c r="G117" s="39" t="s">
        <v>159</v>
      </c>
      <c r="H117" s="39" t="s">
        <v>159</v>
      </c>
      <c r="I117" s="39" t="s">
        <v>159</v>
      </c>
      <c r="J117" s="39" t="s">
        <v>159</v>
      </c>
    </row>
    <row r="118" spans="1:10" s="45" customFormat="1" ht="19.5" customHeight="1" x14ac:dyDescent="0.25">
      <c r="A118" s="24" t="s">
        <v>124</v>
      </c>
      <c r="B118" s="41">
        <v>5040</v>
      </c>
      <c r="C118" s="57">
        <f>IFERROR(C100/C99,0)</f>
        <v>0</v>
      </c>
      <c r="D118" s="57">
        <f>IFERROR(D100/D99,0)</f>
        <v>0</v>
      </c>
      <c r="E118" s="57">
        <f>IFERROR(E100/E99,0)</f>
        <v>0</v>
      </c>
      <c r="F118" s="57">
        <f>IFERROR(F100/F99,0)</f>
        <v>0</v>
      </c>
      <c r="G118" s="39" t="s">
        <v>159</v>
      </c>
      <c r="H118" s="39" t="s">
        <v>159</v>
      </c>
      <c r="I118" s="39" t="s">
        <v>159</v>
      </c>
      <c r="J118" s="39" t="s">
        <v>159</v>
      </c>
    </row>
    <row r="119" spans="1:10" s="45" customFormat="1" ht="19.5" customHeight="1" x14ac:dyDescent="0.25">
      <c r="A119" s="936"/>
      <c r="B119" s="937"/>
      <c r="C119" s="937"/>
      <c r="D119" s="937"/>
      <c r="E119" s="937"/>
      <c r="F119" s="937"/>
      <c r="G119" s="937"/>
      <c r="H119" s="937"/>
      <c r="I119" s="937"/>
      <c r="J119" s="938"/>
    </row>
    <row r="120" spans="1:10" s="45" customFormat="1" ht="19.5" customHeight="1" x14ac:dyDescent="0.25">
      <c r="A120" s="939" t="s">
        <v>125</v>
      </c>
      <c r="B120" s="940"/>
      <c r="C120" s="940"/>
      <c r="D120" s="940"/>
      <c r="E120" s="940"/>
      <c r="F120" s="940"/>
      <c r="G120" s="940"/>
      <c r="H120" s="940"/>
      <c r="I120" s="940"/>
      <c r="J120" s="941"/>
    </row>
    <row r="121" spans="1:10" s="45" customFormat="1" ht="19.5" customHeight="1" x14ac:dyDescent="0.25">
      <c r="A121" s="24" t="s">
        <v>357</v>
      </c>
      <c r="B121" s="39">
        <v>6010</v>
      </c>
      <c r="C121" s="54"/>
      <c r="D121" s="54"/>
      <c r="E121" s="54"/>
      <c r="F121" s="54"/>
      <c r="G121" s="39" t="s">
        <v>159</v>
      </c>
      <c r="H121" s="39" t="s">
        <v>159</v>
      </c>
      <c r="I121" s="39" t="s">
        <v>159</v>
      </c>
      <c r="J121" s="39" t="s">
        <v>159</v>
      </c>
    </row>
    <row r="122" spans="1:10" s="45" customFormat="1" ht="19.5" customHeight="1" x14ac:dyDescent="0.25">
      <c r="A122" s="24" t="s">
        <v>358</v>
      </c>
      <c r="B122" s="39">
        <v>6020</v>
      </c>
      <c r="C122" s="54"/>
      <c r="D122" s="54"/>
      <c r="E122" s="54"/>
      <c r="F122" s="54"/>
      <c r="G122" s="39" t="s">
        <v>159</v>
      </c>
      <c r="H122" s="39" t="s">
        <v>159</v>
      </c>
      <c r="I122" s="39" t="s">
        <v>159</v>
      </c>
      <c r="J122" s="39" t="s">
        <v>159</v>
      </c>
    </row>
    <row r="123" spans="1:10" s="45" customFormat="1" ht="19.5" customHeight="1" x14ac:dyDescent="0.25">
      <c r="A123" s="24" t="s">
        <v>126</v>
      </c>
      <c r="B123" s="39">
        <v>6030</v>
      </c>
      <c r="C123" s="56">
        <f>C121+C122</f>
        <v>0</v>
      </c>
      <c r="D123" s="56">
        <f>D121+D122</f>
        <v>0</v>
      </c>
      <c r="E123" s="56">
        <f>E121+E122</f>
        <v>0</v>
      </c>
      <c r="F123" s="56">
        <f>F121+F122</f>
        <v>0</v>
      </c>
      <c r="G123" s="39" t="s">
        <v>159</v>
      </c>
      <c r="H123" s="39" t="s">
        <v>159</v>
      </c>
      <c r="I123" s="39" t="s">
        <v>159</v>
      </c>
      <c r="J123" s="39" t="s">
        <v>159</v>
      </c>
    </row>
    <row r="124" spans="1:10" s="45" customFormat="1" ht="18" customHeight="1" x14ac:dyDescent="0.25">
      <c r="A124" s="24" t="s">
        <v>127</v>
      </c>
      <c r="B124" s="39">
        <v>6040</v>
      </c>
      <c r="C124" s="54"/>
      <c r="D124" s="54"/>
      <c r="E124" s="54"/>
      <c r="F124" s="54"/>
      <c r="G124" s="39" t="s">
        <v>159</v>
      </c>
      <c r="H124" s="39" t="s">
        <v>159</v>
      </c>
      <c r="I124" s="39" t="s">
        <v>159</v>
      </c>
      <c r="J124" s="39" t="s">
        <v>159</v>
      </c>
    </row>
    <row r="125" spans="1:10" s="45" customFormat="1" ht="20.45" customHeight="1" x14ac:dyDescent="0.25">
      <c r="A125" s="24" t="s">
        <v>128</v>
      </c>
      <c r="B125" s="39">
        <v>6050</v>
      </c>
      <c r="C125" s="54"/>
      <c r="D125" s="54"/>
      <c r="E125" s="54"/>
      <c r="F125" s="54"/>
      <c r="G125" s="39" t="s">
        <v>159</v>
      </c>
      <c r="H125" s="39" t="s">
        <v>159</v>
      </c>
      <c r="I125" s="39" t="s">
        <v>159</v>
      </c>
      <c r="J125" s="39" t="s">
        <v>159</v>
      </c>
    </row>
    <row r="126" spans="1:10" s="45" customFormat="1" ht="19.5" customHeight="1" x14ac:dyDescent="0.25">
      <c r="A126" s="942"/>
      <c r="B126" s="943"/>
      <c r="C126" s="943"/>
      <c r="D126" s="943"/>
      <c r="E126" s="943"/>
      <c r="F126" s="943"/>
      <c r="G126" s="943"/>
      <c r="H126" s="943"/>
      <c r="I126" s="943"/>
      <c r="J126" s="944"/>
    </row>
    <row r="127" spans="1:10" ht="19.5" customHeight="1" x14ac:dyDescent="0.25">
      <c r="A127" s="939" t="s">
        <v>129</v>
      </c>
      <c r="B127" s="940"/>
      <c r="C127" s="940"/>
      <c r="D127" s="940"/>
      <c r="E127" s="940"/>
      <c r="F127" s="940"/>
      <c r="G127" s="940"/>
      <c r="H127" s="940"/>
      <c r="I127" s="940"/>
      <c r="J127" s="941"/>
    </row>
    <row r="128" spans="1:10" ht="37.5" x14ac:dyDescent="0.25">
      <c r="A128" s="24" t="s">
        <v>130</v>
      </c>
      <c r="B128" s="64">
        <v>7010</v>
      </c>
      <c r="C128" s="51"/>
      <c r="D128" s="51"/>
      <c r="E128" s="51"/>
      <c r="F128" s="49">
        <f>SUM(G128:J128)</f>
        <v>0</v>
      </c>
      <c r="G128" s="49">
        <f>SUM(G129:G134)</f>
        <v>0</v>
      </c>
      <c r="H128" s="49">
        <f>SUM(H129:H134)</f>
        <v>0</v>
      </c>
      <c r="I128" s="49">
        <f>SUM(I129:I134)</f>
        <v>0</v>
      </c>
      <c r="J128" s="49">
        <f>SUM(J129:J134)</f>
        <v>0</v>
      </c>
    </row>
    <row r="129" spans="1:10" ht="22.9" customHeight="1" x14ac:dyDescent="0.25">
      <c r="A129" s="25" t="s">
        <v>247</v>
      </c>
      <c r="B129" s="64">
        <v>7011</v>
      </c>
      <c r="C129" s="52"/>
      <c r="D129" s="52"/>
      <c r="E129" s="52"/>
      <c r="F129" s="50">
        <f>'02_Видатки'!L27</f>
        <v>0</v>
      </c>
      <c r="G129" s="50">
        <f>'02_Видатки'!I27</f>
        <v>0</v>
      </c>
      <c r="H129" s="50">
        <f>'02_Видатки'!J27</f>
        <v>0</v>
      </c>
      <c r="I129" s="50">
        <f>'02_Видатки'!K27</f>
        <v>0</v>
      </c>
      <c r="J129" s="50">
        <f>'02_Видатки'!L27</f>
        <v>0</v>
      </c>
    </row>
    <row r="130" spans="1:10" ht="19.5" customHeight="1" x14ac:dyDescent="0.25">
      <c r="A130" s="25" t="s">
        <v>30</v>
      </c>
      <c r="B130" s="64">
        <v>7012</v>
      </c>
      <c r="C130" s="52"/>
      <c r="D130" s="52"/>
      <c r="E130" s="52"/>
      <c r="F130" s="50">
        <f>'02_Видатки'!L45</f>
        <v>0</v>
      </c>
      <c r="G130" s="50">
        <f>'02_Видатки'!I45</f>
        <v>0</v>
      </c>
      <c r="H130" s="50">
        <f>'02_Видатки'!J45</f>
        <v>0</v>
      </c>
      <c r="I130" s="50">
        <f>'02_Видатки'!K45</f>
        <v>0</v>
      </c>
      <c r="J130" s="50">
        <f>'02_Видатки'!L45</f>
        <v>0</v>
      </c>
    </row>
    <row r="131" spans="1:10" ht="19.5" customHeight="1" x14ac:dyDescent="0.25">
      <c r="A131" s="25" t="s">
        <v>132</v>
      </c>
      <c r="B131" s="64">
        <v>7013</v>
      </c>
      <c r="C131" s="52"/>
      <c r="D131" s="52"/>
      <c r="E131" s="52"/>
      <c r="F131" s="50">
        <f>'02_Видатки'!L63</f>
        <v>0</v>
      </c>
      <c r="G131" s="50">
        <f>'02_Видатки'!I63</f>
        <v>0</v>
      </c>
      <c r="H131" s="50">
        <f>'02_Видатки'!J63</f>
        <v>0</v>
      </c>
      <c r="I131" s="50">
        <f>'02_Видатки'!K63</f>
        <v>0</v>
      </c>
      <c r="J131" s="50">
        <f>'02_Видатки'!L63</f>
        <v>0</v>
      </c>
    </row>
    <row r="132" spans="1:10" ht="19.5" customHeight="1" x14ac:dyDescent="0.25">
      <c r="A132" s="25" t="s">
        <v>133</v>
      </c>
      <c r="B132" s="64">
        <v>7014</v>
      </c>
      <c r="C132" s="52"/>
      <c r="D132" s="52"/>
      <c r="E132" s="52"/>
      <c r="F132" s="50">
        <f>'02_Видатки'!L76</f>
        <v>0</v>
      </c>
      <c r="G132" s="50">
        <f>'02_Видатки'!I76</f>
        <v>0</v>
      </c>
      <c r="H132" s="50">
        <f>'02_Видатки'!J76</f>
        <v>0</v>
      </c>
      <c r="I132" s="50">
        <f>'02_Видатки'!K76</f>
        <v>0</v>
      </c>
      <c r="J132" s="50">
        <f>'02_Видатки'!L76</f>
        <v>0</v>
      </c>
    </row>
    <row r="133" spans="1:10" ht="19.5" customHeight="1" x14ac:dyDescent="0.25">
      <c r="A133" s="25" t="s">
        <v>131</v>
      </c>
      <c r="B133" s="64">
        <v>7015</v>
      </c>
      <c r="C133" s="52"/>
      <c r="D133" s="52"/>
      <c r="E133" s="52"/>
      <c r="F133" s="50">
        <f>'02_Видатки'!L106</f>
        <v>0</v>
      </c>
      <c r="G133" s="50">
        <f>'02_Видатки'!I106</f>
        <v>0</v>
      </c>
      <c r="H133" s="50">
        <f>'02_Видатки'!J106</f>
        <v>0</v>
      </c>
      <c r="I133" s="50">
        <f>'02_Видатки'!K106</f>
        <v>0</v>
      </c>
      <c r="J133" s="50">
        <f>'02_Видатки'!L106</f>
        <v>0</v>
      </c>
    </row>
    <row r="134" spans="1:10" ht="19.5" customHeight="1" x14ac:dyDescent="0.25">
      <c r="A134" s="25" t="s">
        <v>335</v>
      </c>
      <c r="B134" s="64">
        <v>7016</v>
      </c>
      <c r="C134" s="52"/>
      <c r="D134" s="52"/>
      <c r="E134" s="52"/>
      <c r="F134" s="50">
        <f>'02_Видатки'!L133</f>
        <v>0</v>
      </c>
      <c r="G134" s="50">
        <f>'02_Видатки'!I133</f>
        <v>0</v>
      </c>
      <c r="H134" s="50">
        <f>'02_Видатки'!J133</f>
        <v>0</v>
      </c>
      <c r="I134" s="50">
        <f>'02_Видатки'!K133</f>
        <v>0</v>
      </c>
      <c r="J134" s="50">
        <f>'02_Видатки'!L133</f>
        <v>0</v>
      </c>
    </row>
    <row r="135" spans="1:10" ht="19.5" customHeight="1" x14ac:dyDescent="0.25">
      <c r="A135" s="24" t="s">
        <v>134</v>
      </c>
      <c r="B135" s="64">
        <v>7020</v>
      </c>
      <c r="C135" s="52"/>
      <c r="D135" s="52"/>
      <c r="E135" s="52"/>
      <c r="F135" s="49">
        <f>SUM(F136:F141)</f>
        <v>0</v>
      </c>
      <c r="G135" s="49">
        <f>SUM(G136:G141)</f>
        <v>0</v>
      </c>
      <c r="H135" s="49">
        <f>SUM(H136:H141)</f>
        <v>0</v>
      </c>
      <c r="I135" s="49">
        <f>SUM(I136:I141)</f>
        <v>0</v>
      </c>
      <c r="J135" s="49">
        <f>SUM(J136:J141)</f>
        <v>0</v>
      </c>
    </row>
    <row r="136" spans="1:10" ht="19.5" customHeight="1" x14ac:dyDescent="0.25">
      <c r="A136" s="25" t="s">
        <v>247</v>
      </c>
      <c r="B136" s="64">
        <v>7021</v>
      </c>
      <c r="C136" s="52"/>
      <c r="D136" s="52"/>
      <c r="E136" s="52"/>
      <c r="F136" s="50">
        <f>'02_Видатки'!AU27</f>
        <v>0</v>
      </c>
      <c r="G136" s="50">
        <f>'02_Видатки'!AQ27+'02_Видатки'!BB27</f>
        <v>0</v>
      </c>
      <c r="H136" s="50">
        <f>'02_Видатки'!AR27+'02_Видатки'!BC27</f>
        <v>0</v>
      </c>
      <c r="I136" s="50">
        <f>'02_Видатки'!AS27+'02_Видатки'!BD27</f>
        <v>0</v>
      </c>
      <c r="J136" s="50">
        <f>'02_Видатки'!AT27+'02_Видатки'!BE27</f>
        <v>0</v>
      </c>
    </row>
    <row r="137" spans="1:10" ht="19.5" customHeight="1" x14ac:dyDescent="0.25">
      <c r="A137" s="25" t="s">
        <v>30</v>
      </c>
      <c r="B137" s="64">
        <v>7022</v>
      </c>
      <c r="C137" s="52"/>
      <c r="D137" s="52"/>
      <c r="E137" s="52"/>
      <c r="F137" s="50">
        <f>'02_Видатки'!AU45</f>
        <v>0</v>
      </c>
      <c r="G137" s="50">
        <f>'02_Видатки'!AQ45+'02_Видатки'!BB45</f>
        <v>0</v>
      </c>
      <c r="H137" s="50">
        <f>'02_Видатки'!AR45+'02_Видатки'!BC45</f>
        <v>0</v>
      </c>
      <c r="I137" s="50">
        <f>'02_Видатки'!AS45+'02_Видатки'!BD45</f>
        <v>0</v>
      </c>
      <c r="J137" s="50">
        <f>'02_Видатки'!AT45+'02_Видатки'!BE45</f>
        <v>0</v>
      </c>
    </row>
    <row r="138" spans="1:10" ht="19.5" customHeight="1" x14ac:dyDescent="0.25">
      <c r="A138" s="25" t="s">
        <v>132</v>
      </c>
      <c r="B138" s="64">
        <v>7023</v>
      </c>
      <c r="C138" s="52"/>
      <c r="D138" s="52"/>
      <c r="E138" s="52"/>
      <c r="F138" s="50">
        <f>'02_Видатки'!AU63</f>
        <v>0</v>
      </c>
      <c r="G138" s="50">
        <f>'02_Видатки'!AQ63+'02_Видатки'!BB63</f>
        <v>0</v>
      </c>
      <c r="H138" s="50">
        <f>'02_Видатки'!AR63+'02_Видатки'!BC63</f>
        <v>0</v>
      </c>
      <c r="I138" s="50">
        <f>'02_Видатки'!AS63+'02_Видатки'!BD63</f>
        <v>0</v>
      </c>
      <c r="J138" s="50">
        <f>'02_Видатки'!AT63+'02_Видатки'!BE63</f>
        <v>0</v>
      </c>
    </row>
    <row r="139" spans="1:10" ht="19.5" customHeight="1" x14ac:dyDescent="0.25">
      <c r="A139" s="25" t="s">
        <v>133</v>
      </c>
      <c r="B139" s="64">
        <v>7024</v>
      </c>
      <c r="C139" s="52"/>
      <c r="D139" s="52"/>
      <c r="E139" s="52"/>
      <c r="F139" s="50">
        <f>'02_Видатки'!AU76</f>
        <v>0</v>
      </c>
      <c r="G139" s="50">
        <f>'02_Видатки'!AQ76+'02_Видатки'!BB76</f>
        <v>0</v>
      </c>
      <c r="H139" s="50">
        <f>'02_Видатки'!AR76+'02_Видатки'!BC76</f>
        <v>0</v>
      </c>
      <c r="I139" s="50">
        <f>'02_Видатки'!AS76+'02_Видатки'!BD76</f>
        <v>0</v>
      </c>
      <c r="J139" s="50">
        <f>'02_Видатки'!AT76+'02_Видатки'!BE76</f>
        <v>0</v>
      </c>
    </row>
    <row r="140" spans="1:10" x14ac:dyDescent="0.25">
      <c r="A140" s="25" t="s">
        <v>131</v>
      </c>
      <c r="B140" s="64">
        <v>7025</v>
      </c>
      <c r="C140" s="60"/>
      <c r="D140" s="52"/>
      <c r="E140" s="52"/>
      <c r="F140" s="50">
        <f>'02_Видатки'!AU106</f>
        <v>0</v>
      </c>
      <c r="G140" s="50">
        <f>'02_Видатки'!AQ106+'02_Видатки'!BB106</f>
        <v>0</v>
      </c>
      <c r="H140" s="50">
        <f>'02_Видатки'!AR106+'02_Видатки'!BC106</f>
        <v>0</v>
      </c>
      <c r="I140" s="50">
        <f>'02_Видатки'!AS106+'02_Видатки'!BD106</f>
        <v>0</v>
      </c>
      <c r="J140" s="50">
        <f>'02_Видатки'!AT106+'02_Видатки'!BE106</f>
        <v>0</v>
      </c>
    </row>
    <row r="141" spans="1:10" ht="19.5" customHeight="1" x14ac:dyDescent="0.25">
      <c r="A141" s="25" t="s">
        <v>335</v>
      </c>
      <c r="B141" s="64">
        <v>7026</v>
      </c>
      <c r="C141" s="52"/>
      <c r="D141" s="52"/>
      <c r="E141" s="52"/>
      <c r="F141" s="50">
        <f>'02_Видатки'!AU133</f>
        <v>0</v>
      </c>
      <c r="G141" s="50">
        <f>'02_Видатки'!AQ133+'02_Видатки'!BB133</f>
        <v>0</v>
      </c>
      <c r="H141" s="50">
        <f>'02_Видатки'!AR133+'02_Видатки'!BC133</f>
        <v>0</v>
      </c>
      <c r="I141" s="50">
        <f>'02_Видатки'!AS133+'02_Видатки'!BD133</f>
        <v>0</v>
      </c>
      <c r="J141" s="50">
        <f>'02_Видатки'!AT133+'02_Видатки'!BE133</f>
        <v>0</v>
      </c>
    </row>
    <row r="142" spans="1:10" ht="19.5" customHeight="1" x14ac:dyDescent="0.25">
      <c r="A142" s="24" t="s">
        <v>135</v>
      </c>
      <c r="B142" s="64">
        <v>7030</v>
      </c>
      <c r="C142" s="48" t="s">
        <v>159</v>
      </c>
      <c r="D142" s="48" t="s">
        <v>159</v>
      </c>
      <c r="E142" s="48" t="s">
        <v>159</v>
      </c>
      <c r="F142" s="48" t="s">
        <v>159</v>
      </c>
      <c r="G142" s="39" t="s">
        <v>159</v>
      </c>
      <c r="H142" s="39" t="s">
        <v>159</v>
      </c>
      <c r="I142" s="39" t="s">
        <v>159</v>
      </c>
      <c r="J142" s="39" t="s">
        <v>159</v>
      </c>
    </row>
    <row r="143" spans="1:10" ht="19.5" customHeight="1" x14ac:dyDescent="0.25">
      <c r="A143" s="25" t="s">
        <v>247</v>
      </c>
      <c r="B143" s="64">
        <v>7031</v>
      </c>
      <c r="C143" s="49">
        <f>IFERROR(C136/12/C129,0)</f>
        <v>0</v>
      </c>
      <c r="D143" s="49">
        <f t="shared" ref="D143:J143" si="5">IFERROR(D136/12/D129,0)</f>
        <v>0</v>
      </c>
      <c r="E143" s="49">
        <f t="shared" si="5"/>
        <v>0</v>
      </c>
      <c r="F143" s="49">
        <f t="shared" si="5"/>
        <v>0</v>
      </c>
      <c r="G143" s="49">
        <f t="shared" si="5"/>
        <v>0</v>
      </c>
      <c r="H143" s="49">
        <f t="shared" si="5"/>
        <v>0</v>
      </c>
      <c r="I143" s="49">
        <f t="shared" si="5"/>
        <v>0</v>
      </c>
      <c r="J143" s="49">
        <f t="shared" si="5"/>
        <v>0</v>
      </c>
    </row>
    <row r="144" spans="1:10" ht="19.5" customHeight="1" x14ac:dyDescent="0.25">
      <c r="A144" s="25" t="s">
        <v>30</v>
      </c>
      <c r="B144" s="64">
        <v>7032</v>
      </c>
      <c r="C144" s="49">
        <f>IFERROR(C137/12/C130,0)</f>
        <v>0</v>
      </c>
      <c r="D144" s="49">
        <f t="shared" ref="D144:J144" si="6">IFERROR(D137/12/D130,0)</f>
        <v>0</v>
      </c>
      <c r="E144" s="49">
        <f t="shared" si="6"/>
        <v>0</v>
      </c>
      <c r="F144" s="49">
        <f t="shared" si="6"/>
        <v>0</v>
      </c>
      <c r="G144" s="49">
        <f t="shared" si="6"/>
        <v>0</v>
      </c>
      <c r="H144" s="49">
        <f t="shared" si="6"/>
        <v>0</v>
      </c>
      <c r="I144" s="49">
        <f t="shared" si="6"/>
        <v>0</v>
      </c>
      <c r="J144" s="49">
        <f t="shared" si="6"/>
        <v>0</v>
      </c>
    </row>
    <row r="145" spans="1:10" ht="19.5" customHeight="1" x14ac:dyDescent="0.25">
      <c r="A145" s="25" t="s">
        <v>132</v>
      </c>
      <c r="B145" s="64">
        <v>7033</v>
      </c>
      <c r="C145" s="49">
        <f t="shared" ref="C145:J148" si="7">IFERROR(C138/12/C131,0)</f>
        <v>0</v>
      </c>
      <c r="D145" s="49">
        <f t="shared" si="7"/>
        <v>0</v>
      </c>
      <c r="E145" s="49">
        <f t="shared" si="7"/>
        <v>0</v>
      </c>
      <c r="F145" s="49">
        <f t="shared" si="7"/>
        <v>0</v>
      </c>
      <c r="G145" s="49">
        <f t="shared" si="7"/>
        <v>0</v>
      </c>
      <c r="H145" s="49">
        <f t="shared" si="7"/>
        <v>0</v>
      </c>
      <c r="I145" s="49">
        <f t="shared" si="7"/>
        <v>0</v>
      </c>
      <c r="J145" s="49">
        <f t="shared" si="7"/>
        <v>0</v>
      </c>
    </row>
    <row r="146" spans="1:10" ht="19.5" customHeight="1" x14ac:dyDescent="0.25">
      <c r="A146" s="25" t="s">
        <v>133</v>
      </c>
      <c r="B146" s="64">
        <v>7034</v>
      </c>
      <c r="C146" s="49">
        <f t="shared" si="7"/>
        <v>0</v>
      </c>
      <c r="D146" s="49">
        <f t="shared" si="7"/>
        <v>0</v>
      </c>
      <c r="E146" s="49">
        <f t="shared" si="7"/>
        <v>0</v>
      </c>
      <c r="F146" s="49">
        <f t="shared" si="7"/>
        <v>0</v>
      </c>
      <c r="G146" s="49">
        <f t="shared" si="7"/>
        <v>0</v>
      </c>
      <c r="H146" s="49">
        <f t="shared" si="7"/>
        <v>0</v>
      </c>
      <c r="I146" s="49">
        <f t="shared" si="7"/>
        <v>0</v>
      </c>
      <c r="J146" s="49">
        <f t="shared" si="7"/>
        <v>0</v>
      </c>
    </row>
    <row r="147" spans="1:10" ht="19.5" customHeight="1" x14ac:dyDescent="0.25">
      <c r="A147" s="25" t="s">
        <v>131</v>
      </c>
      <c r="B147" s="64">
        <v>7035</v>
      </c>
      <c r="C147" s="49">
        <f t="shared" si="7"/>
        <v>0</v>
      </c>
      <c r="D147" s="49">
        <f t="shared" si="7"/>
        <v>0</v>
      </c>
      <c r="E147" s="49">
        <f t="shared" si="7"/>
        <v>0</v>
      </c>
      <c r="F147" s="49">
        <f t="shared" si="7"/>
        <v>0</v>
      </c>
      <c r="G147" s="49">
        <f t="shared" si="7"/>
        <v>0</v>
      </c>
      <c r="H147" s="49">
        <f t="shared" si="7"/>
        <v>0</v>
      </c>
      <c r="I147" s="49">
        <f t="shared" si="7"/>
        <v>0</v>
      </c>
      <c r="J147" s="49">
        <f t="shared" si="7"/>
        <v>0</v>
      </c>
    </row>
    <row r="148" spans="1:10" ht="19.5" customHeight="1" x14ac:dyDescent="0.25">
      <c r="A148" s="25" t="s">
        <v>335</v>
      </c>
      <c r="B148" s="64">
        <v>7036</v>
      </c>
      <c r="C148" s="49">
        <f t="shared" si="7"/>
        <v>0</v>
      </c>
      <c r="D148" s="49">
        <f t="shared" si="7"/>
        <v>0</v>
      </c>
      <c r="E148" s="49">
        <f t="shared" si="7"/>
        <v>0</v>
      </c>
      <c r="F148" s="49">
        <f t="shared" si="7"/>
        <v>0</v>
      </c>
      <c r="G148" s="49">
        <f t="shared" si="7"/>
        <v>0</v>
      </c>
      <c r="H148" s="49">
        <f t="shared" si="7"/>
        <v>0</v>
      </c>
      <c r="I148" s="49">
        <f t="shared" si="7"/>
        <v>0</v>
      </c>
      <c r="J148" s="49">
        <f t="shared" si="7"/>
        <v>0</v>
      </c>
    </row>
    <row r="149" spans="1:10" ht="19.5" customHeight="1" x14ac:dyDescent="0.25">
      <c r="A149" s="24" t="s">
        <v>136</v>
      </c>
      <c r="B149" s="64">
        <v>7040</v>
      </c>
      <c r="C149" s="52"/>
      <c r="D149" s="52"/>
      <c r="E149" s="52"/>
      <c r="F149" s="49">
        <f>SUM(F150:F155)</f>
        <v>0</v>
      </c>
      <c r="G149" s="39" t="s">
        <v>159</v>
      </c>
      <c r="H149" s="39" t="s">
        <v>159</v>
      </c>
      <c r="I149" s="39" t="s">
        <v>159</v>
      </c>
      <c r="J149" s="39" t="s">
        <v>159</v>
      </c>
    </row>
    <row r="150" spans="1:10" ht="19.5" customHeight="1" x14ac:dyDescent="0.25">
      <c r="A150" s="25" t="s">
        <v>247</v>
      </c>
      <c r="B150" s="64">
        <v>7041</v>
      </c>
      <c r="C150" s="52"/>
      <c r="D150" s="52"/>
      <c r="E150" s="52"/>
      <c r="F150" s="51"/>
      <c r="G150" s="39" t="s">
        <v>159</v>
      </c>
      <c r="H150" s="39" t="s">
        <v>159</v>
      </c>
      <c r="I150" s="39" t="s">
        <v>159</v>
      </c>
      <c r="J150" s="39" t="s">
        <v>159</v>
      </c>
    </row>
    <row r="151" spans="1:10" ht="19.5" customHeight="1" x14ac:dyDescent="0.25">
      <c r="A151" s="25" t="s">
        <v>30</v>
      </c>
      <c r="B151" s="64">
        <v>7042</v>
      </c>
      <c r="C151" s="52"/>
      <c r="D151" s="52"/>
      <c r="E151" s="52"/>
      <c r="F151" s="51"/>
      <c r="G151" s="39" t="s">
        <v>159</v>
      </c>
      <c r="H151" s="39" t="s">
        <v>159</v>
      </c>
      <c r="I151" s="39" t="s">
        <v>159</v>
      </c>
      <c r="J151" s="39" t="s">
        <v>159</v>
      </c>
    </row>
    <row r="152" spans="1:10" ht="19.5" customHeight="1" x14ac:dyDescent="0.25">
      <c r="A152" s="25" t="s">
        <v>132</v>
      </c>
      <c r="B152" s="64">
        <v>7043</v>
      </c>
      <c r="C152" s="52"/>
      <c r="D152" s="52"/>
      <c r="E152" s="52"/>
      <c r="F152" s="51"/>
      <c r="G152" s="39" t="s">
        <v>159</v>
      </c>
      <c r="H152" s="39" t="s">
        <v>159</v>
      </c>
      <c r="I152" s="39" t="s">
        <v>159</v>
      </c>
      <c r="J152" s="39" t="s">
        <v>159</v>
      </c>
    </row>
    <row r="153" spans="1:10" ht="19.5" customHeight="1" x14ac:dyDescent="0.25">
      <c r="A153" s="25" t="s">
        <v>133</v>
      </c>
      <c r="B153" s="64">
        <v>7044</v>
      </c>
      <c r="C153" s="52"/>
      <c r="D153" s="52"/>
      <c r="E153" s="52"/>
      <c r="F153" s="51"/>
      <c r="G153" s="39" t="s">
        <v>159</v>
      </c>
      <c r="H153" s="39" t="s">
        <v>159</v>
      </c>
      <c r="I153" s="39" t="s">
        <v>159</v>
      </c>
      <c r="J153" s="39" t="s">
        <v>159</v>
      </c>
    </row>
    <row r="154" spans="1:10" ht="19.5" customHeight="1" x14ac:dyDescent="0.25">
      <c r="A154" s="25" t="s">
        <v>131</v>
      </c>
      <c r="B154" s="64">
        <v>7045</v>
      </c>
      <c r="C154" s="52"/>
      <c r="D154" s="52"/>
      <c r="E154" s="52"/>
      <c r="F154" s="51"/>
      <c r="G154" s="39" t="s">
        <v>159</v>
      </c>
      <c r="H154" s="39" t="s">
        <v>159</v>
      </c>
      <c r="I154" s="39" t="s">
        <v>159</v>
      </c>
      <c r="J154" s="39" t="s">
        <v>159</v>
      </c>
    </row>
    <row r="155" spans="1:10" ht="19.5" customHeight="1" x14ac:dyDescent="0.25">
      <c r="A155" s="25" t="s">
        <v>335</v>
      </c>
      <c r="B155" s="64">
        <v>7046</v>
      </c>
      <c r="C155" s="52"/>
      <c r="D155" s="52"/>
      <c r="E155" s="52"/>
      <c r="F155" s="51"/>
      <c r="G155" s="39" t="s">
        <v>159</v>
      </c>
      <c r="H155" s="39" t="s">
        <v>159</v>
      </c>
      <c r="I155" s="39" t="s">
        <v>159</v>
      </c>
      <c r="J155" s="39" t="s">
        <v>159</v>
      </c>
    </row>
    <row r="156" spans="1:10" ht="19.5" customHeight="1" x14ac:dyDescent="0.25">
      <c r="A156" s="26"/>
      <c r="B156" s="75"/>
      <c r="C156" s="27"/>
      <c r="D156" s="27"/>
      <c r="E156" s="27"/>
      <c r="F156" s="27"/>
      <c r="G156" s="27"/>
      <c r="H156" s="27"/>
      <c r="I156" s="27"/>
      <c r="J156" s="27"/>
    </row>
    <row r="157" spans="1:10" ht="21.75" customHeight="1" x14ac:dyDescent="0.25">
      <c r="A157" s="26"/>
      <c r="C157" s="28"/>
      <c r="D157" s="29"/>
      <c r="E157" s="29"/>
      <c r="F157" s="29"/>
      <c r="G157" s="29"/>
      <c r="H157" s="29"/>
      <c r="I157" s="29"/>
      <c r="J157" s="29"/>
    </row>
    <row r="158" spans="1:10" ht="19.899999999999999" customHeight="1" x14ac:dyDescent="0.25">
      <c r="A158" s="30" t="s">
        <v>137</v>
      </c>
      <c r="B158" s="75"/>
      <c r="C158" s="950" t="s">
        <v>138</v>
      </c>
      <c r="D158" s="950"/>
      <c r="E158" s="950"/>
      <c r="F158" s="950"/>
      <c r="G158" s="31"/>
      <c r="H158" s="951"/>
      <c r="I158" s="951"/>
      <c r="J158" s="951"/>
    </row>
    <row r="159" spans="1:10" ht="20.100000000000001" customHeight="1" x14ac:dyDescent="0.25">
      <c r="A159" s="37" t="s">
        <v>139</v>
      </c>
      <c r="B159" s="3"/>
      <c r="C159" s="948" t="s">
        <v>140</v>
      </c>
      <c r="D159" s="948"/>
      <c r="E159" s="948"/>
      <c r="F159" s="948"/>
      <c r="G159" s="32"/>
      <c r="H159" s="949" t="s">
        <v>141</v>
      </c>
      <c r="I159" s="949"/>
      <c r="J159" s="949"/>
    </row>
    <row r="160" spans="1:10" ht="20.100000000000001" customHeight="1" x14ac:dyDescent="0.25">
      <c r="A160" s="26"/>
      <c r="C160" s="28"/>
      <c r="D160" s="29"/>
      <c r="E160" s="29"/>
      <c r="F160" s="29"/>
      <c r="G160" s="29"/>
      <c r="H160" s="29"/>
      <c r="I160" s="29"/>
      <c r="J160" s="29"/>
    </row>
    <row r="161" spans="1:10" x14ac:dyDescent="0.25">
      <c r="A161" s="26"/>
      <c r="C161" s="28"/>
      <c r="D161" s="29"/>
      <c r="E161" s="29"/>
      <c r="F161" s="29"/>
      <c r="G161" s="29"/>
      <c r="H161" s="29"/>
      <c r="I161" s="29"/>
      <c r="J161" s="29"/>
    </row>
    <row r="162" spans="1:10" x14ac:dyDescent="0.25">
      <c r="A162" s="26"/>
      <c r="C162" s="28"/>
      <c r="D162" s="29"/>
      <c r="E162" s="29"/>
      <c r="F162" s="29"/>
      <c r="G162" s="29"/>
      <c r="H162" s="29"/>
      <c r="I162" s="29"/>
      <c r="J162" s="29"/>
    </row>
    <row r="163" spans="1:10" x14ac:dyDescent="0.25">
      <c r="A163" s="26"/>
      <c r="C163" s="28"/>
      <c r="D163" s="29"/>
      <c r="E163" s="29"/>
      <c r="F163" s="29"/>
      <c r="G163" s="29"/>
      <c r="H163" s="29"/>
      <c r="I163" s="29"/>
      <c r="J163" s="29"/>
    </row>
    <row r="164" spans="1:10" x14ac:dyDescent="0.25">
      <c r="A164" s="26"/>
      <c r="C164" s="28"/>
      <c r="D164" s="29"/>
      <c r="E164" s="29"/>
      <c r="F164" s="29"/>
      <c r="G164" s="29"/>
      <c r="H164" s="29"/>
      <c r="I164" s="29"/>
      <c r="J164" s="29"/>
    </row>
    <row r="165" spans="1:10" x14ac:dyDescent="0.25">
      <c r="A165" s="26"/>
      <c r="C165" s="28"/>
      <c r="D165" s="29"/>
      <c r="E165" s="29"/>
      <c r="F165" s="29"/>
      <c r="G165" s="29"/>
      <c r="H165" s="29"/>
      <c r="I165" s="29"/>
      <c r="J165" s="29"/>
    </row>
    <row r="166" spans="1:10" x14ac:dyDescent="0.25">
      <c r="A166" s="26"/>
      <c r="C166" s="28"/>
      <c r="D166" s="29"/>
      <c r="E166" s="29"/>
      <c r="F166" s="29"/>
      <c r="G166" s="29"/>
      <c r="H166" s="29"/>
      <c r="I166" s="29"/>
      <c r="J166" s="29"/>
    </row>
    <row r="167" spans="1:10" x14ac:dyDescent="0.25">
      <c r="A167" s="26"/>
      <c r="C167" s="28"/>
      <c r="D167" s="29"/>
      <c r="E167" s="29"/>
      <c r="F167" s="29"/>
      <c r="G167" s="29"/>
      <c r="H167" s="29"/>
      <c r="I167" s="29"/>
      <c r="J167" s="29"/>
    </row>
    <row r="168" spans="1:10" x14ac:dyDescent="0.25">
      <c r="A168" s="26"/>
      <c r="C168" s="28"/>
      <c r="D168" s="29"/>
      <c r="E168" s="29"/>
      <c r="F168" s="29"/>
      <c r="G168" s="29"/>
      <c r="H168" s="29"/>
      <c r="I168" s="29"/>
      <c r="J168" s="29"/>
    </row>
    <row r="169" spans="1:10" x14ac:dyDescent="0.25">
      <c r="A169" s="26"/>
      <c r="C169" s="28"/>
      <c r="D169" s="29"/>
      <c r="E169" s="29"/>
      <c r="F169" s="29"/>
      <c r="G169" s="29"/>
      <c r="H169" s="29"/>
      <c r="I169" s="29"/>
      <c r="J169" s="29"/>
    </row>
    <row r="170" spans="1:10" x14ac:dyDescent="0.25">
      <c r="A170" s="26"/>
      <c r="C170" s="28"/>
      <c r="D170" s="29"/>
      <c r="E170" s="29"/>
      <c r="F170" s="29"/>
      <c r="G170" s="29"/>
      <c r="H170" s="29"/>
      <c r="I170" s="29"/>
      <c r="J170" s="29"/>
    </row>
    <row r="171" spans="1:10" x14ac:dyDescent="0.25">
      <c r="A171" s="26"/>
      <c r="C171" s="28"/>
      <c r="D171" s="29"/>
      <c r="E171" s="29"/>
      <c r="F171" s="29"/>
      <c r="G171" s="29"/>
      <c r="H171" s="29"/>
      <c r="I171" s="29"/>
      <c r="J171" s="29"/>
    </row>
    <row r="172" spans="1:10" x14ac:dyDescent="0.25">
      <c r="A172" s="26"/>
      <c r="C172" s="28"/>
      <c r="D172" s="29"/>
      <c r="E172" s="29"/>
      <c r="F172" s="29"/>
      <c r="G172" s="29"/>
      <c r="H172" s="29"/>
      <c r="I172" s="29"/>
      <c r="J172" s="29"/>
    </row>
    <row r="173" spans="1:10" x14ac:dyDescent="0.25">
      <c r="A173" s="26"/>
      <c r="C173" s="28"/>
      <c r="D173" s="29"/>
      <c r="E173" s="29"/>
      <c r="F173" s="29"/>
      <c r="G173" s="29"/>
      <c r="H173" s="29"/>
      <c r="I173" s="29"/>
      <c r="J173" s="29"/>
    </row>
    <row r="174" spans="1:10" x14ac:dyDescent="0.25">
      <c r="A174" s="26"/>
      <c r="C174" s="28"/>
      <c r="D174" s="29"/>
      <c r="E174" s="29"/>
      <c r="F174" s="29"/>
      <c r="G174" s="29"/>
      <c r="H174" s="29"/>
      <c r="I174" s="29"/>
      <c r="J174" s="29"/>
    </row>
    <row r="175" spans="1:10" x14ac:dyDescent="0.25">
      <c r="A175" s="26"/>
      <c r="C175" s="28"/>
      <c r="D175" s="29"/>
      <c r="E175" s="29"/>
      <c r="F175" s="29"/>
      <c r="G175" s="29"/>
      <c r="H175" s="29"/>
      <c r="I175" s="29"/>
      <c r="J175" s="29"/>
    </row>
    <row r="176" spans="1:10" x14ac:dyDescent="0.25">
      <c r="A176" s="26"/>
      <c r="C176" s="28"/>
      <c r="D176" s="29"/>
      <c r="E176" s="29"/>
      <c r="F176" s="29"/>
      <c r="G176" s="29"/>
      <c r="H176" s="29"/>
      <c r="I176" s="29"/>
      <c r="J176" s="29"/>
    </row>
    <row r="177" spans="1:10" x14ac:dyDescent="0.25">
      <c r="A177" s="26"/>
      <c r="C177" s="28"/>
      <c r="D177" s="29"/>
      <c r="E177" s="29"/>
      <c r="F177" s="29"/>
      <c r="G177" s="29"/>
      <c r="H177" s="29"/>
      <c r="I177" s="29"/>
      <c r="J177" s="29"/>
    </row>
    <row r="178" spans="1:10" x14ac:dyDescent="0.25">
      <c r="A178" s="26"/>
      <c r="C178" s="28"/>
      <c r="D178" s="29"/>
      <c r="E178" s="29"/>
      <c r="F178" s="29"/>
      <c r="G178" s="29"/>
      <c r="H178" s="29"/>
      <c r="I178" s="29"/>
      <c r="J178" s="29"/>
    </row>
    <row r="179" spans="1:10" x14ac:dyDescent="0.25">
      <c r="A179" s="26"/>
      <c r="C179" s="28"/>
      <c r="D179" s="29"/>
      <c r="E179" s="29"/>
      <c r="F179" s="29"/>
      <c r="G179" s="29"/>
      <c r="H179" s="29"/>
      <c r="I179" s="29"/>
      <c r="J179" s="29"/>
    </row>
    <row r="180" spans="1:10" x14ac:dyDescent="0.25">
      <c r="A180" s="26"/>
      <c r="C180" s="28"/>
      <c r="D180" s="29"/>
      <c r="E180" s="29"/>
      <c r="F180" s="29"/>
      <c r="G180" s="29"/>
      <c r="H180" s="29"/>
      <c r="I180" s="29"/>
      <c r="J180" s="29"/>
    </row>
    <row r="181" spans="1:10" x14ac:dyDescent="0.25">
      <c r="A181" s="26"/>
      <c r="C181" s="28"/>
      <c r="D181" s="29"/>
      <c r="E181" s="29"/>
      <c r="F181" s="29"/>
      <c r="G181" s="29"/>
      <c r="H181" s="29"/>
      <c r="I181" s="29"/>
      <c r="J181" s="29"/>
    </row>
    <row r="182" spans="1:10" x14ac:dyDescent="0.25">
      <c r="A182" s="26"/>
      <c r="C182" s="28"/>
      <c r="D182" s="29"/>
      <c r="E182" s="29"/>
      <c r="F182" s="29"/>
      <c r="G182" s="29"/>
      <c r="H182" s="29"/>
      <c r="I182" s="29"/>
      <c r="J182" s="29"/>
    </row>
    <row r="183" spans="1:10" x14ac:dyDescent="0.25">
      <c r="A183" s="26"/>
      <c r="C183" s="28"/>
      <c r="D183" s="29"/>
      <c r="E183" s="29"/>
      <c r="F183" s="29"/>
      <c r="G183" s="29"/>
      <c r="H183" s="29"/>
      <c r="I183" s="29"/>
      <c r="J183" s="29"/>
    </row>
    <row r="184" spans="1:10" x14ac:dyDescent="0.25">
      <c r="A184" s="26"/>
      <c r="C184" s="28"/>
      <c r="D184" s="29"/>
      <c r="E184" s="29"/>
      <c r="F184" s="29"/>
      <c r="G184" s="29"/>
      <c r="H184" s="29"/>
      <c r="I184" s="29"/>
      <c r="J184" s="29"/>
    </row>
    <row r="185" spans="1:10" x14ac:dyDescent="0.25">
      <c r="A185" s="26"/>
      <c r="C185" s="28"/>
      <c r="D185" s="29"/>
      <c r="E185" s="29"/>
      <c r="F185" s="29"/>
      <c r="G185" s="29"/>
      <c r="H185" s="29"/>
      <c r="I185" s="29"/>
      <c r="J185" s="29"/>
    </row>
    <row r="186" spans="1:10" x14ac:dyDescent="0.25">
      <c r="A186" s="26"/>
      <c r="C186" s="28"/>
      <c r="D186" s="29"/>
      <c r="E186" s="29"/>
      <c r="F186" s="29"/>
      <c r="G186" s="29"/>
      <c r="H186" s="29"/>
      <c r="I186" s="29"/>
      <c r="J186" s="29"/>
    </row>
    <row r="187" spans="1:10" x14ac:dyDescent="0.25">
      <c r="A187" s="26"/>
      <c r="C187" s="28"/>
      <c r="D187" s="29"/>
      <c r="E187" s="29"/>
      <c r="F187" s="29"/>
      <c r="G187" s="29"/>
      <c r="H187" s="29"/>
      <c r="I187" s="29"/>
      <c r="J187" s="29"/>
    </row>
    <row r="188" spans="1:10" x14ac:dyDescent="0.25">
      <c r="A188" s="26"/>
      <c r="C188" s="28"/>
      <c r="D188" s="29"/>
      <c r="E188" s="29"/>
      <c r="F188" s="29"/>
      <c r="G188" s="29"/>
      <c r="H188" s="29"/>
      <c r="I188" s="29"/>
      <c r="J188" s="29"/>
    </row>
    <row r="189" spans="1:10" x14ac:dyDescent="0.25">
      <c r="A189" s="26"/>
      <c r="C189" s="28"/>
      <c r="D189" s="29"/>
      <c r="E189" s="29"/>
      <c r="F189" s="29"/>
      <c r="G189" s="29"/>
      <c r="H189" s="29"/>
      <c r="I189" s="29"/>
      <c r="J189" s="29"/>
    </row>
    <row r="190" spans="1:10" x14ac:dyDescent="0.25">
      <c r="A190" s="26"/>
      <c r="C190" s="28"/>
      <c r="D190" s="29"/>
      <c r="E190" s="29"/>
      <c r="F190" s="29"/>
      <c r="G190" s="29"/>
      <c r="H190" s="29"/>
      <c r="I190" s="29"/>
      <c r="J190" s="29"/>
    </row>
    <row r="191" spans="1:10" x14ac:dyDescent="0.25">
      <c r="A191" s="26"/>
      <c r="C191" s="28"/>
      <c r="D191" s="29"/>
      <c r="E191" s="29"/>
      <c r="F191" s="29"/>
      <c r="G191" s="29"/>
      <c r="H191" s="29"/>
      <c r="I191" s="29"/>
      <c r="J191" s="29"/>
    </row>
    <row r="192" spans="1:10" x14ac:dyDescent="0.25">
      <c r="A192" s="26"/>
      <c r="C192" s="28"/>
      <c r="D192" s="29"/>
      <c r="E192" s="29"/>
      <c r="F192" s="29"/>
      <c r="G192" s="29"/>
      <c r="H192" s="29"/>
      <c r="I192" s="29"/>
      <c r="J192" s="29"/>
    </row>
    <row r="193" spans="1:10" x14ac:dyDescent="0.25">
      <c r="A193" s="26"/>
      <c r="C193" s="28"/>
      <c r="D193" s="29"/>
      <c r="E193" s="29"/>
      <c r="F193" s="29"/>
      <c r="G193" s="29"/>
      <c r="H193" s="29"/>
      <c r="I193" s="29"/>
      <c r="J193" s="29"/>
    </row>
    <row r="194" spans="1:10" x14ac:dyDescent="0.25">
      <c r="A194" s="26"/>
      <c r="C194" s="28"/>
      <c r="D194" s="29"/>
      <c r="E194" s="29"/>
      <c r="F194" s="29"/>
      <c r="G194" s="29"/>
      <c r="H194" s="29"/>
      <c r="I194" s="29"/>
      <c r="J194" s="29"/>
    </row>
    <row r="195" spans="1:10" x14ac:dyDescent="0.25">
      <c r="A195" s="26"/>
      <c r="C195" s="28"/>
      <c r="D195" s="29"/>
      <c r="E195" s="29"/>
      <c r="F195" s="29"/>
      <c r="G195" s="29"/>
      <c r="H195" s="29"/>
      <c r="I195" s="29"/>
      <c r="J195" s="29"/>
    </row>
    <row r="196" spans="1:10" x14ac:dyDescent="0.25">
      <c r="A196" s="26"/>
      <c r="C196" s="28"/>
      <c r="D196" s="29"/>
      <c r="E196" s="29"/>
      <c r="F196" s="29"/>
      <c r="G196" s="29"/>
      <c r="H196" s="29"/>
      <c r="I196" s="29"/>
      <c r="J196" s="29"/>
    </row>
    <row r="197" spans="1:10" x14ac:dyDescent="0.25">
      <c r="A197" s="26"/>
      <c r="C197" s="28"/>
      <c r="D197" s="29"/>
      <c r="E197" s="29"/>
      <c r="F197" s="29"/>
      <c r="G197" s="29"/>
      <c r="H197" s="29"/>
      <c r="I197" s="29"/>
      <c r="J197" s="29"/>
    </row>
    <row r="198" spans="1:10" x14ac:dyDescent="0.25">
      <c r="A198" s="26"/>
      <c r="C198" s="28"/>
      <c r="D198" s="29"/>
      <c r="E198" s="29"/>
      <c r="F198" s="29"/>
      <c r="G198" s="29"/>
      <c r="H198" s="29"/>
      <c r="I198" s="29"/>
      <c r="J198" s="29"/>
    </row>
    <row r="199" spans="1:10" x14ac:dyDescent="0.25">
      <c r="A199" s="26"/>
      <c r="C199" s="28"/>
      <c r="D199" s="29"/>
      <c r="E199" s="29"/>
      <c r="F199" s="29"/>
      <c r="G199" s="29"/>
      <c r="H199" s="29"/>
      <c r="I199" s="29"/>
      <c r="J199" s="29"/>
    </row>
    <row r="200" spans="1:10" x14ac:dyDescent="0.25">
      <c r="A200" s="26"/>
      <c r="C200" s="28"/>
      <c r="D200" s="29"/>
      <c r="E200" s="29"/>
      <c r="F200" s="29"/>
      <c r="G200" s="29"/>
      <c r="H200" s="29"/>
      <c r="I200" s="29"/>
      <c r="J200" s="29"/>
    </row>
    <row r="201" spans="1:10" x14ac:dyDescent="0.25">
      <c r="A201" s="33"/>
    </row>
    <row r="202" spans="1:10" x14ac:dyDescent="0.25">
      <c r="A202" s="33"/>
    </row>
    <row r="203" spans="1:10" x14ac:dyDescent="0.25">
      <c r="A203" s="33"/>
    </row>
    <row r="204" spans="1:10" x14ac:dyDescent="0.25">
      <c r="A204" s="33"/>
    </row>
    <row r="205" spans="1:10" x14ac:dyDescent="0.25">
      <c r="A205" s="33"/>
    </row>
    <row r="206" spans="1:10" x14ac:dyDescent="0.25">
      <c r="A206" s="33"/>
    </row>
    <row r="207" spans="1:10" x14ac:dyDescent="0.25">
      <c r="A207" s="33"/>
    </row>
    <row r="208" spans="1:10" x14ac:dyDescent="0.25">
      <c r="A208" s="33"/>
    </row>
    <row r="209" spans="1:1" x14ac:dyDescent="0.25">
      <c r="A209" s="33"/>
    </row>
    <row r="210" spans="1:1" x14ac:dyDescent="0.25">
      <c r="A210" s="33"/>
    </row>
    <row r="211" spans="1:1" x14ac:dyDescent="0.25">
      <c r="A211" s="33"/>
    </row>
    <row r="212" spans="1:1" x14ac:dyDescent="0.25">
      <c r="A212" s="33"/>
    </row>
    <row r="213" spans="1:1" x14ac:dyDescent="0.25">
      <c r="A213" s="33"/>
    </row>
    <row r="214" spans="1:1" x14ac:dyDescent="0.25">
      <c r="A214" s="33"/>
    </row>
    <row r="215" spans="1:1" x14ac:dyDescent="0.25">
      <c r="A215" s="33"/>
    </row>
    <row r="216" spans="1:1" x14ac:dyDescent="0.25">
      <c r="A216" s="33"/>
    </row>
    <row r="217" spans="1:1" x14ac:dyDescent="0.25">
      <c r="A217" s="33"/>
    </row>
    <row r="218" spans="1:1" x14ac:dyDescent="0.25">
      <c r="A218" s="33"/>
    </row>
    <row r="219" spans="1:1" x14ac:dyDescent="0.25">
      <c r="A219" s="33"/>
    </row>
    <row r="220" spans="1:1" x14ac:dyDescent="0.25">
      <c r="A220" s="33"/>
    </row>
    <row r="221" spans="1:1" x14ac:dyDescent="0.25">
      <c r="A221" s="33"/>
    </row>
    <row r="222" spans="1:1" x14ac:dyDescent="0.25">
      <c r="A222" s="33"/>
    </row>
    <row r="223" spans="1:1" x14ac:dyDescent="0.25">
      <c r="A223" s="33"/>
    </row>
    <row r="224" spans="1:1" x14ac:dyDescent="0.25">
      <c r="A224" s="33"/>
    </row>
    <row r="225" spans="1:1" x14ac:dyDescent="0.25">
      <c r="A225" s="33"/>
    </row>
    <row r="226" spans="1:1" x14ac:dyDescent="0.25">
      <c r="A226" s="33"/>
    </row>
    <row r="227" spans="1:1" x14ac:dyDescent="0.25">
      <c r="A227" s="33"/>
    </row>
    <row r="228" spans="1:1" x14ac:dyDescent="0.25">
      <c r="A228" s="33"/>
    </row>
    <row r="229" spans="1:1" x14ac:dyDescent="0.25">
      <c r="A229" s="33"/>
    </row>
    <row r="230" spans="1:1" x14ac:dyDescent="0.25">
      <c r="A230" s="33"/>
    </row>
    <row r="231" spans="1:1" x14ac:dyDescent="0.25">
      <c r="A231" s="33"/>
    </row>
    <row r="232" spans="1:1" x14ac:dyDescent="0.25">
      <c r="A232" s="33"/>
    </row>
    <row r="233" spans="1:1" x14ac:dyDescent="0.25">
      <c r="A233" s="33"/>
    </row>
    <row r="234" spans="1:1" x14ac:dyDescent="0.25">
      <c r="A234" s="33"/>
    </row>
    <row r="235" spans="1:1" x14ac:dyDescent="0.25">
      <c r="A235" s="33"/>
    </row>
    <row r="236" spans="1:1" x14ac:dyDescent="0.25">
      <c r="A236" s="33"/>
    </row>
    <row r="237" spans="1:1" x14ac:dyDescent="0.25">
      <c r="A237" s="33"/>
    </row>
    <row r="238" spans="1:1" x14ac:dyDescent="0.25">
      <c r="A238" s="33"/>
    </row>
    <row r="239" spans="1:1" x14ac:dyDescent="0.25">
      <c r="A239" s="33"/>
    </row>
    <row r="240" spans="1:1" x14ac:dyDescent="0.25">
      <c r="A240" s="33"/>
    </row>
    <row r="241" spans="1:1" x14ac:dyDescent="0.25">
      <c r="A241" s="33"/>
    </row>
    <row r="242" spans="1:1" x14ac:dyDescent="0.25">
      <c r="A242" s="33"/>
    </row>
    <row r="243" spans="1:1" x14ac:dyDescent="0.25">
      <c r="A243" s="33"/>
    </row>
    <row r="244" spans="1:1" x14ac:dyDescent="0.25">
      <c r="A244" s="33"/>
    </row>
    <row r="245" spans="1:1" x14ac:dyDescent="0.25">
      <c r="A245" s="33"/>
    </row>
    <row r="246" spans="1:1" x14ac:dyDescent="0.25">
      <c r="A246" s="33"/>
    </row>
    <row r="247" spans="1:1" x14ac:dyDescent="0.25">
      <c r="A247" s="33"/>
    </row>
    <row r="248" spans="1:1" x14ac:dyDescent="0.25">
      <c r="A248" s="33"/>
    </row>
    <row r="249" spans="1:1" x14ac:dyDescent="0.25">
      <c r="A249" s="33"/>
    </row>
    <row r="250" spans="1:1" x14ac:dyDescent="0.25">
      <c r="A250" s="33"/>
    </row>
    <row r="251" spans="1:1" x14ac:dyDescent="0.25">
      <c r="A251" s="33"/>
    </row>
    <row r="252" spans="1:1" x14ac:dyDescent="0.25">
      <c r="A252" s="33"/>
    </row>
    <row r="253" spans="1:1" x14ac:dyDescent="0.25">
      <c r="A253" s="33"/>
    </row>
    <row r="254" spans="1:1" x14ac:dyDescent="0.25">
      <c r="A254" s="33"/>
    </row>
    <row r="255" spans="1:1" x14ac:dyDescent="0.25">
      <c r="A255" s="33"/>
    </row>
    <row r="256" spans="1:1" x14ac:dyDescent="0.25">
      <c r="A256" s="33"/>
    </row>
    <row r="257" spans="1:1" x14ac:dyDescent="0.25">
      <c r="A257" s="33"/>
    </row>
    <row r="258" spans="1:1" x14ac:dyDescent="0.25">
      <c r="A258" s="33"/>
    </row>
    <row r="259" spans="1:1" x14ac:dyDescent="0.25">
      <c r="A259" s="33"/>
    </row>
    <row r="260" spans="1:1" x14ac:dyDescent="0.25">
      <c r="A260" s="33"/>
    </row>
    <row r="261" spans="1:1" x14ac:dyDescent="0.25">
      <c r="A261" s="33"/>
    </row>
    <row r="262" spans="1:1" x14ac:dyDescent="0.25">
      <c r="A262" s="33"/>
    </row>
    <row r="263" spans="1:1" x14ac:dyDescent="0.25">
      <c r="A263" s="33"/>
    </row>
    <row r="264" spans="1:1" x14ac:dyDescent="0.25">
      <c r="A264" s="33"/>
    </row>
    <row r="265" spans="1:1" x14ac:dyDescent="0.25">
      <c r="A265" s="33"/>
    </row>
    <row r="266" spans="1:1" x14ac:dyDescent="0.25">
      <c r="A266" s="33"/>
    </row>
    <row r="267" spans="1:1" x14ac:dyDescent="0.25">
      <c r="A267" s="33"/>
    </row>
    <row r="268" spans="1:1" x14ac:dyDescent="0.25">
      <c r="A268" s="33"/>
    </row>
    <row r="269" spans="1:1" x14ac:dyDescent="0.25">
      <c r="A269" s="33"/>
    </row>
    <row r="270" spans="1:1" x14ac:dyDescent="0.25">
      <c r="A270" s="33"/>
    </row>
    <row r="271" spans="1:1" x14ac:dyDescent="0.25">
      <c r="A271" s="33"/>
    </row>
    <row r="272" spans="1:1" x14ac:dyDescent="0.25">
      <c r="A272" s="33"/>
    </row>
    <row r="273" spans="1:1" x14ac:dyDescent="0.25">
      <c r="A273" s="33"/>
    </row>
    <row r="274" spans="1:1" x14ac:dyDescent="0.25">
      <c r="A274" s="33"/>
    </row>
    <row r="275" spans="1:1" x14ac:dyDescent="0.25">
      <c r="A275" s="33"/>
    </row>
    <row r="276" spans="1:1" x14ac:dyDescent="0.25">
      <c r="A276" s="33"/>
    </row>
    <row r="277" spans="1:1" x14ac:dyDescent="0.25">
      <c r="A277" s="33"/>
    </row>
    <row r="278" spans="1:1" x14ac:dyDescent="0.25">
      <c r="A278" s="33"/>
    </row>
    <row r="279" spans="1:1" x14ac:dyDescent="0.25">
      <c r="A279" s="33"/>
    </row>
    <row r="280" spans="1:1" x14ac:dyDescent="0.25">
      <c r="A280" s="33"/>
    </row>
    <row r="281" spans="1:1" x14ac:dyDescent="0.25">
      <c r="A281" s="33"/>
    </row>
    <row r="282" spans="1:1" x14ac:dyDescent="0.25">
      <c r="A282" s="33"/>
    </row>
    <row r="283" spans="1:1" x14ac:dyDescent="0.25">
      <c r="A283" s="33"/>
    </row>
    <row r="284" spans="1:1" x14ac:dyDescent="0.25">
      <c r="A284" s="33"/>
    </row>
    <row r="285" spans="1:1" x14ac:dyDescent="0.25">
      <c r="A285" s="33"/>
    </row>
    <row r="286" spans="1:1" x14ac:dyDescent="0.25">
      <c r="A286" s="33"/>
    </row>
    <row r="287" spans="1:1" x14ac:dyDescent="0.25">
      <c r="A287" s="33"/>
    </row>
    <row r="288" spans="1:1" x14ac:dyDescent="0.25">
      <c r="A288" s="33"/>
    </row>
    <row r="289" spans="1:1" x14ac:dyDescent="0.25">
      <c r="A289" s="33"/>
    </row>
    <row r="290" spans="1:1" x14ac:dyDescent="0.25">
      <c r="A290" s="33"/>
    </row>
    <row r="291" spans="1:1" x14ac:dyDescent="0.25">
      <c r="A291" s="33"/>
    </row>
    <row r="292" spans="1:1" x14ac:dyDescent="0.25">
      <c r="A292" s="33"/>
    </row>
    <row r="293" spans="1:1" x14ac:dyDescent="0.25">
      <c r="A293" s="33"/>
    </row>
    <row r="294" spans="1:1" x14ac:dyDescent="0.25">
      <c r="A294" s="33"/>
    </row>
    <row r="295" spans="1:1" x14ac:dyDescent="0.25">
      <c r="A295" s="33"/>
    </row>
    <row r="296" spans="1:1" x14ac:dyDescent="0.25">
      <c r="A296" s="33"/>
    </row>
    <row r="297" spans="1:1" x14ac:dyDescent="0.25">
      <c r="A297" s="33"/>
    </row>
    <row r="298" spans="1:1" x14ac:dyDescent="0.25">
      <c r="A298" s="33"/>
    </row>
    <row r="299" spans="1:1" x14ac:dyDescent="0.25">
      <c r="A299" s="33"/>
    </row>
    <row r="300" spans="1:1" x14ac:dyDescent="0.25">
      <c r="A300" s="33"/>
    </row>
    <row r="301" spans="1:1" x14ac:dyDescent="0.25">
      <c r="A301" s="33"/>
    </row>
    <row r="302" spans="1:1" x14ac:dyDescent="0.25">
      <c r="A302" s="33"/>
    </row>
    <row r="303" spans="1:1" x14ac:dyDescent="0.25">
      <c r="A303" s="33"/>
    </row>
    <row r="304" spans="1:1" x14ac:dyDescent="0.25">
      <c r="A304" s="33"/>
    </row>
    <row r="305" spans="1:1" x14ac:dyDescent="0.25">
      <c r="A305" s="33"/>
    </row>
    <row r="306" spans="1:1" x14ac:dyDescent="0.25">
      <c r="A306" s="33"/>
    </row>
    <row r="307" spans="1:1" x14ac:dyDescent="0.25">
      <c r="A307" s="33"/>
    </row>
    <row r="308" spans="1:1" x14ac:dyDescent="0.25">
      <c r="A308" s="33"/>
    </row>
    <row r="309" spans="1:1" x14ac:dyDescent="0.25">
      <c r="A309" s="33"/>
    </row>
    <row r="310" spans="1:1" x14ac:dyDescent="0.25">
      <c r="A310" s="33"/>
    </row>
    <row r="311" spans="1:1" x14ac:dyDescent="0.25">
      <c r="A311" s="33"/>
    </row>
    <row r="312" spans="1:1" x14ac:dyDescent="0.25">
      <c r="A312" s="33"/>
    </row>
    <row r="313" spans="1:1" x14ac:dyDescent="0.25">
      <c r="A313" s="33"/>
    </row>
    <row r="314" spans="1:1" x14ac:dyDescent="0.25">
      <c r="A314" s="33"/>
    </row>
    <row r="315" spans="1:1" x14ac:dyDescent="0.25">
      <c r="A315" s="33"/>
    </row>
    <row r="316" spans="1:1" x14ac:dyDescent="0.25">
      <c r="A316" s="33"/>
    </row>
    <row r="317" spans="1:1" x14ac:dyDescent="0.25">
      <c r="A317" s="33"/>
    </row>
    <row r="318" spans="1:1" x14ac:dyDescent="0.25">
      <c r="A318" s="33"/>
    </row>
    <row r="319" spans="1:1" x14ac:dyDescent="0.25">
      <c r="A319" s="33"/>
    </row>
    <row r="320" spans="1:1" x14ac:dyDescent="0.25">
      <c r="A320" s="33"/>
    </row>
    <row r="321" spans="1:1" x14ac:dyDescent="0.25">
      <c r="A321" s="33"/>
    </row>
    <row r="322" spans="1:1" x14ac:dyDescent="0.25">
      <c r="A322" s="33"/>
    </row>
    <row r="323" spans="1:1" x14ac:dyDescent="0.25">
      <c r="A323" s="33"/>
    </row>
    <row r="324" spans="1:1" x14ac:dyDescent="0.25">
      <c r="A324" s="33"/>
    </row>
    <row r="325" spans="1:1" x14ac:dyDescent="0.25">
      <c r="A325" s="33"/>
    </row>
    <row r="326" spans="1:1" x14ac:dyDescent="0.25">
      <c r="A326" s="33"/>
    </row>
    <row r="327" spans="1:1" x14ac:dyDescent="0.25">
      <c r="A327" s="33"/>
    </row>
    <row r="328" spans="1:1" x14ac:dyDescent="0.25">
      <c r="A328" s="33"/>
    </row>
    <row r="329" spans="1:1" x14ac:dyDescent="0.25">
      <c r="A329" s="33"/>
    </row>
    <row r="330" spans="1:1" x14ac:dyDescent="0.25">
      <c r="A330" s="33"/>
    </row>
    <row r="331" spans="1:1" x14ac:dyDescent="0.25">
      <c r="A331" s="33"/>
    </row>
    <row r="332" spans="1:1" x14ac:dyDescent="0.25">
      <c r="A332" s="33"/>
    </row>
    <row r="333" spans="1:1" x14ac:dyDescent="0.25">
      <c r="A333" s="33"/>
    </row>
    <row r="334" spans="1:1" x14ac:dyDescent="0.25">
      <c r="A334" s="33"/>
    </row>
    <row r="335" spans="1:1" x14ac:dyDescent="0.25">
      <c r="A335" s="33"/>
    </row>
    <row r="336" spans="1:1" x14ac:dyDescent="0.25">
      <c r="A336" s="33"/>
    </row>
    <row r="337" spans="1:1" x14ac:dyDescent="0.25">
      <c r="A337" s="33"/>
    </row>
    <row r="338" spans="1:1" x14ac:dyDescent="0.25">
      <c r="A338" s="33"/>
    </row>
    <row r="339" spans="1:1" x14ac:dyDescent="0.25">
      <c r="A339" s="33"/>
    </row>
    <row r="340" spans="1:1" x14ac:dyDescent="0.25">
      <c r="A340" s="33"/>
    </row>
    <row r="341" spans="1:1" x14ac:dyDescent="0.25">
      <c r="A341" s="33"/>
    </row>
    <row r="342" spans="1:1" x14ac:dyDescent="0.25">
      <c r="A342" s="33"/>
    </row>
    <row r="343" spans="1:1" x14ac:dyDescent="0.25">
      <c r="A343" s="33"/>
    </row>
    <row r="344" spans="1:1" x14ac:dyDescent="0.25">
      <c r="A344" s="33"/>
    </row>
    <row r="345" spans="1:1" x14ac:dyDescent="0.25">
      <c r="A345" s="33"/>
    </row>
    <row r="346" spans="1:1" x14ac:dyDescent="0.25">
      <c r="A346" s="33"/>
    </row>
    <row r="347" spans="1:1" x14ac:dyDescent="0.25">
      <c r="A347" s="33"/>
    </row>
    <row r="348" spans="1:1" x14ac:dyDescent="0.25">
      <c r="A348" s="33"/>
    </row>
    <row r="349" spans="1:1" x14ac:dyDescent="0.25">
      <c r="A349" s="33"/>
    </row>
    <row r="350" spans="1:1" x14ac:dyDescent="0.25">
      <c r="A350" s="33"/>
    </row>
    <row r="351" spans="1:1" x14ac:dyDescent="0.25">
      <c r="A351" s="33"/>
    </row>
    <row r="352" spans="1:1" x14ac:dyDescent="0.25">
      <c r="A352" s="33"/>
    </row>
    <row r="353" spans="1:1" x14ac:dyDescent="0.25">
      <c r="A353" s="33"/>
    </row>
    <row r="354" spans="1:1" x14ac:dyDescent="0.25">
      <c r="A354" s="33"/>
    </row>
    <row r="355" spans="1:1" x14ac:dyDescent="0.25">
      <c r="A355" s="33"/>
    </row>
    <row r="356" spans="1:1" x14ac:dyDescent="0.25">
      <c r="A356" s="33"/>
    </row>
    <row r="357" spans="1:1" x14ac:dyDescent="0.25">
      <c r="A357" s="33"/>
    </row>
    <row r="358" spans="1:1" x14ac:dyDescent="0.25">
      <c r="A358" s="33"/>
    </row>
    <row r="359" spans="1:1" x14ac:dyDescent="0.25">
      <c r="A359" s="33"/>
    </row>
    <row r="360" spans="1:1" x14ac:dyDescent="0.25">
      <c r="A360" s="33"/>
    </row>
    <row r="361" spans="1:1" x14ac:dyDescent="0.25">
      <c r="A361" s="33"/>
    </row>
    <row r="362" spans="1:1" x14ac:dyDescent="0.25">
      <c r="A362" s="33"/>
    </row>
    <row r="363" spans="1:1" x14ac:dyDescent="0.25">
      <c r="A363" s="33"/>
    </row>
    <row r="364" spans="1:1" x14ac:dyDescent="0.25">
      <c r="A364" s="33"/>
    </row>
    <row r="365" spans="1:1" x14ac:dyDescent="0.25">
      <c r="A365" s="33"/>
    </row>
    <row r="366" spans="1:1" x14ac:dyDescent="0.25">
      <c r="A366" s="33"/>
    </row>
    <row r="367" spans="1:1" x14ac:dyDescent="0.25">
      <c r="A367" s="33"/>
    </row>
  </sheetData>
  <mergeCells count="53">
    <mergeCell ref="H16:J16"/>
    <mergeCell ref="G7:I7"/>
    <mergeCell ref="H12:I12"/>
    <mergeCell ref="H13:I13"/>
    <mergeCell ref="H14:I14"/>
    <mergeCell ref="H15:I15"/>
    <mergeCell ref="H19:J19"/>
    <mergeCell ref="H20:I20"/>
    <mergeCell ref="B21:F21"/>
    <mergeCell ref="H21:I21"/>
    <mergeCell ref="B22:F22"/>
    <mergeCell ref="H22:I22"/>
    <mergeCell ref="A38:J38"/>
    <mergeCell ref="A85:J85"/>
    <mergeCell ref="A91:J91"/>
    <mergeCell ref="B30:F30"/>
    <mergeCell ref="B23:F23"/>
    <mergeCell ref="H23:I23"/>
    <mergeCell ref="H24:I24"/>
    <mergeCell ref="B25:F25"/>
    <mergeCell ref="H25:I25"/>
    <mergeCell ref="B26:F26"/>
    <mergeCell ref="B27:F27"/>
    <mergeCell ref="B28:F28"/>
    <mergeCell ref="H28:I28"/>
    <mergeCell ref="B29:G29"/>
    <mergeCell ref="H29:I29"/>
    <mergeCell ref="B31:F31"/>
    <mergeCell ref="A33:J33"/>
    <mergeCell ref="A35:A36"/>
    <mergeCell ref="B35:B36"/>
    <mergeCell ref="C35:C36"/>
    <mergeCell ref="D35:D36"/>
    <mergeCell ref="E35:E36"/>
    <mergeCell ref="F35:F36"/>
    <mergeCell ref="G35:J35"/>
    <mergeCell ref="A102:J102"/>
    <mergeCell ref="A113:J113"/>
    <mergeCell ref="A114:J114"/>
    <mergeCell ref="A119:J119"/>
    <mergeCell ref="A120:J120"/>
    <mergeCell ref="C159:F159"/>
    <mergeCell ref="H159:J159"/>
    <mergeCell ref="C158:F158"/>
    <mergeCell ref="H158:J158"/>
    <mergeCell ref="A126:J126"/>
    <mergeCell ref="A127:J127"/>
    <mergeCell ref="A84:J84"/>
    <mergeCell ref="A39:J39"/>
    <mergeCell ref="A52:J52"/>
    <mergeCell ref="A90:J90"/>
    <mergeCell ref="A101:J101"/>
    <mergeCell ref="C55:J55"/>
  </mergeCells>
  <conditionalFormatting sqref="C104:E112">
    <cfRule type="notContainsBlanks" dxfId="7" priority="4">
      <formula>LEN(TRIM(C104))&gt;0</formula>
    </cfRule>
  </conditionalFormatting>
  <conditionalFormatting sqref="C40:F51 C53:F54 C55 C56:E82">
    <cfRule type="notContainsBlanks" dxfId="6" priority="6">
      <formula>LEN(TRIM(C40))&gt;0</formula>
    </cfRule>
  </conditionalFormatting>
  <conditionalFormatting sqref="C59:F83 G77:J78 F92 C103:J112 C115:F118 C128:F142 C143:J148 C149:F155">
    <cfRule type="notContainsBlanks" dxfId="5" priority="10">
      <formula>LEN(TRIM(C59))&gt;0</formula>
    </cfRule>
  </conditionalFormatting>
  <conditionalFormatting sqref="C86:F89 C93:F100">
    <cfRule type="notContainsBlanks" dxfId="4" priority="5">
      <formula>LEN(TRIM(C86))&gt;0</formula>
    </cfRule>
  </conditionalFormatting>
  <conditionalFormatting sqref="C121:F125">
    <cfRule type="notContainsBlanks" dxfId="3" priority="3">
      <formula>LEN(TRIM(C121))&gt;0</formula>
    </cfRule>
  </conditionalFormatting>
  <conditionalFormatting sqref="C83:J83">
    <cfRule type="cellIs" dxfId="2" priority="11" operator="lessThanOrEqual">
      <formula>0</formula>
    </cfRule>
  </conditionalFormatting>
  <conditionalFormatting sqref="F56:F58">
    <cfRule type="notContainsBlanks" dxfId="1" priority="8">
      <formula>LEN(TRIM(F56))&gt;0</formula>
    </cfRule>
  </conditionalFormatting>
  <conditionalFormatting sqref="G82:J82">
    <cfRule type="notContainsBlanks" dxfId="0" priority="1">
      <formula>LEN(TRIM(G82))&gt;0</formula>
    </cfRule>
  </conditionalFormatting>
  <pageMargins left="0.39370078740157483" right="0.27559055118110237" top="0.47244094488188981" bottom="0.27559055118110237" header="0.39370078740157483" footer="0.19685039370078741"/>
  <pageSetup paperSize="9" scale="29" fitToHeight="2" orientation="landscape" blackAndWhite="1" r:id="rId1"/>
  <headerFooter alignWithMargins="0"/>
  <rowBreaks count="1" manualBreakCount="1">
    <brk id="84" max="9" man="1"/>
  </rowBreaks>
  <ignoredErrors>
    <ignoredError sqref="F40 F83:J83 G81:J82" evalError="1"/>
    <ignoredError sqref="F73 F63 F49 F92 F41" formula="1"/>
    <ignoredError sqref="F81:F82" evalError="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Титул</vt:lpstr>
      <vt:lpstr>Інструкція</vt:lpstr>
      <vt:lpstr>0_Загальне</vt:lpstr>
      <vt:lpstr>Законод</vt:lpstr>
      <vt:lpstr>01_Доходи</vt:lpstr>
      <vt:lpstr>02_Видатки</vt:lpstr>
      <vt:lpstr>03_МТО</vt:lpstr>
      <vt:lpstr>04_Фін_стійкість</vt:lpstr>
      <vt:lpstr>05_Фін_план</vt:lpstr>
      <vt:lpstr>ДРУК</vt:lpstr>
      <vt:lpstr>Графіки</vt:lpstr>
      <vt:lpstr>до_1_року</vt:lpstr>
      <vt:lpstr>'05_Фін_план'!Заголовки_для_друку</vt:lpstr>
      <vt:lpstr>лікарі</vt:lpstr>
      <vt:lpstr>'04_Фін_стійкість'!Область_друку</vt:lpstr>
      <vt:lpstr>'05_Фін_план'!Область_друку</vt:lpstr>
      <vt:lpstr>ДРУК!Область_друку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2024-02-27T16:43:07Z</dcterms:modified>
</cp:coreProperties>
</file>